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drawings/drawing2.xml" ContentType="application/vnd.openxmlformats-officedocument.drawing+xml"/>
  <Override PartName="/xl/ctrlProps/ctrlProp1.xml" ContentType="application/vnd.ms-excel.controlproperties+xml"/>
  <Override PartName="/xl/comments1.xml" ContentType="application/vnd.openxmlformats-officedocument.spreadsheetml.comments+xml"/>
  <Override PartName="/xl/threadedComments/threadedComment1.xml" ContentType="application/vnd.ms-excel.threadedcomments+xml"/>
  <Override PartName="/xl/persons/person.xml" ContentType="application/vnd.ms-excel.person+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628"/>
  <workbookPr codeName="ThisWorkbook" hidePivotFieldList="1" defaultThemeVersion="124226"/>
  <mc:AlternateContent xmlns:mc="http://schemas.openxmlformats.org/markup-compatibility/2006">
    <mc:Choice Requires="x15">
      <x15ac:absPath xmlns:x15ac="http://schemas.microsoft.com/office/spreadsheetml/2010/11/ac" url="H:\APP\PA\PAForum\Web Publications\FINANCE\Expenditure Study\"/>
    </mc:Choice>
  </mc:AlternateContent>
  <xr:revisionPtr revIDLastSave="0" documentId="13_ncr:1_{A7B44285-136A-4F1C-B646-50EDF79A8EF6}" xr6:coauthVersionLast="47" xr6:coauthVersionMax="47" xr10:uidLastSave="{00000000-0000-0000-0000-000000000000}"/>
  <bookViews>
    <workbookView xWindow="-28920" yWindow="-120" windowWidth="29040" windowHeight="15720" tabRatio="949" activeTab="1" xr2:uid="{00000000-000D-0000-FFFF-FFFF00000000}"/>
  </bookViews>
  <sheets>
    <sheet name="Overview" sheetId="63" r:id="rId1"/>
    <sheet name="Relative Weights" sheetId="46" r:id="rId2"/>
    <sheet name="RW History" sheetId="60" r:id="rId3"/>
    <sheet name="FTSE Summary" sheetId="47" r:id="rId4"/>
    <sheet name="Discipline Summary" sheetId="48" r:id="rId5"/>
    <sheet name="Discipline Analysis" sheetId="49" r:id="rId6"/>
    <sheet name="UTA" sheetId="6" r:id="rId7"/>
    <sheet name="UT" sheetId="9" r:id="rId8"/>
    <sheet name="UTD" sheetId="10" r:id="rId9"/>
    <sheet name="UTEP" sheetId="11" r:id="rId10"/>
    <sheet name="UTRGV" sheetId="12" r:id="rId11"/>
    <sheet name="UTPB" sheetId="14" r:id="rId12"/>
    <sheet name="UTSA" sheetId="15" r:id="rId13"/>
    <sheet name="UTT" sheetId="16" r:id="rId14"/>
    <sheet name="TAMU" sheetId="17" r:id="rId15"/>
    <sheet name="TAMUG" sheetId="18" r:id="rId16"/>
    <sheet name="PVAMU" sheetId="19" r:id="rId17"/>
    <sheet name="TAR" sheetId="20" r:id="rId18"/>
    <sheet name="TAMUCT" sheetId="57" r:id="rId19"/>
    <sheet name="TAMUCC" sheetId="21" r:id="rId20"/>
    <sheet name="TAMUK" sheetId="22" r:id="rId21"/>
    <sheet name="TAMUSA" sheetId="62" r:id="rId22"/>
    <sheet name="TAMIU" sheetId="23" r:id="rId23"/>
    <sheet name="WTAMU" sheetId="24" r:id="rId24"/>
    <sheet name="ETAMU" sheetId="25" r:id="rId25"/>
    <sheet name="TAMUT" sheetId="26" r:id="rId26"/>
    <sheet name="UH" sheetId="27" r:id="rId27"/>
    <sheet name="UHCL" sheetId="28" r:id="rId28"/>
    <sheet name="UHD" sheetId="29" r:id="rId29"/>
    <sheet name="TAMUV" sheetId="30" r:id="rId30"/>
    <sheet name="UNT" sheetId="32" r:id="rId31"/>
    <sheet name="UNTD" sheetId="59" r:id="rId32"/>
    <sheet name="SFASU" sheetId="33" r:id="rId33"/>
    <sheet name="MID" sheetId="31" r:id="rId34"/>
    <sheet name="TSU" sheetId="34" r:id="rId35"/>
    <sheet name="TTU" sheetId="35" r:id="rId36"/>
    <sheet name="ASU" sheetId="36" r:id="rId37"/>
    <sheet name="TWU" sheetId="37" r:id="rId38"/>
    <sheet name="LU" sheetId="38" r:id="rId39"/>
    <sheet name="SHSU" sheetId="39" r:id="rId40"/>
    <sheet name="TXST" sheetId="40" r:id="rId41"/>
    <sheet name="SRSU" sheetId="41" r:id="rId42"/>
    <sheet name="Total" sheetId="44" r:id="rId43"/>
    <sheet name="Data" sheetId="56" r:id="rId44"/>
  </sheets>
  <definedNames>
    <definedName name="_xlnm._FilterDatabase" localSheetId="43" hidden="1">Data!$HP$1:$QD$38</definedName>
    <definedName name="_xlnm._FilterDatabase" localSheetId="2" hidden="1">'RW History'!$A$2:$R$108</definedName>
    <definedName name="Appendix_H" localSheetId="21">#REF!</definedName>
    <definedName name="Appendix_H">#REF!</definedName>
    <definedName name="Broadway_AP_FRP_CostStudy_Data" localSheetId="43" hidden="1">Data!#REF!</definedName>
    <definedName name="HR">Data!$T$5</definedName>
    <definedName name="_xlnm.Print_Area" localSheetId="5">'Discipline Analysis'!$A$1:$AR$127</definedName>
    <definedName name="_xlnm.Print_Area" localSheetId="1">'Relative Weights'!$A$1:$H$244</definedName>
    <definedName name="_xlnm.Print_Titles" localSheetId="2">'RW History'!#REF!</definedName>
    <definedName name="Z_0D6A04B5_CD00_4F77_ACC7_14DAB17FC792_.wvu.Cols" localSheetId="5" hidden="1">'Discipline Analysis'!#REF!</definedName>
    <definedName name="Z_0D6A04B5_CD00_4F77_ACC7_14DAB17FC792_.wvu.Cols" localSheetId="3" hidden="1">'FTSE Summary'!#REF!</definedName>
    <definedName name="Z_0D6A04B5_CD00_4F77_ACC7_14DAB17FC792_.wvu.PrintArea" localSheetId="5" hidden="1">'Discipline Analysis'!$J$3:$O$43</definedName>
    <definedName name="Z_0D6A04B5_CD00_4F77_ACC7_14DAB17FC792_.wvu.PrintArea" localSheetId="3" hidden="1">'FTSE Summary'!$A$3:$D$42</definedName>
    <definedName name="Z_0D6A04B5_CD00_4F77_ACC7_14DAB17FC792_.wvu.PrintTitles" localSheetId="5" hidden="1">'Discipline Analysis'!$A:$A</definedName>
    <definedName name="Z_0D6A04B5_CD00_4F77_ACC7_14DAB17FC792_.wvu.Rows" localSheetId="4" hidden="1">'Discipline Summary'!#REF!</definedName>
    <definedName name="Z_1442A549_9D6B_46D7_B55A_ADB7B4A9530B_.wvu.Cols" localSheetId="5" hidden="1">'Discipline Analysis'!#REF!</definedName>
    <definedName name="Z_1442A549_9D6B_46D7_B55A_ADB7B4A9530B_.wvu.Cols" localSheetId="3" hidden="1">'FTSE Summary'!#REF!</definedName>
    <definedName name="Z_1442A549_9D6B_46D7_B55A_ADB7B4A9530B_.wvu.PrintArea" localSheetId="5" hidden="1">'Discipline Analysis'!$J$3:$O$43</definedName>
    <definedName name="Z_1442A549_9D6B_46D7_B55A_ADB7B4A9530B_.wvu.PrintArea" localSheetId="3" hidden="1">'FTSE Summary'!$A$3:$D$42</definedName>
    <definedName name="Z_1442A549_9D6B_46D7_B55A_ADB7B4A9530B_.wvu.PrintTitles" localSheetId="5" hidden="1">'Discipline Analysis'!$A:$A</definedName>
    <definedName name="Z_1442A549_9D6B_46D7_B55A_ADB7B4A9530B_.wvu.Rows" localSheetId="4" hidden="1">'Discipline Summary'!#REF!</definedName>
    <definedName name="Z_1FFC368C_FAAC_4C27_917C_33EB7F20D079_.wvu.PrintTitles" hidden="1">#REF!,#REF!</definedName>
    <definedName name="Z_27F9E306_C248_45F3_84A0_232BF88FD190_.wvu.Cols" localSheetId="5" hidden="1">'Discipline Analysis'!#REF!</definedName>
    <definedName name="Z_27F9E306_C248_45F3_84A0_232BF88FD190_.wvu.Cols" localSheetId="3" hidden="1">'FTSE Summary'!#REF!</definedName>
    <definedName name="Z_27F9E306_C248_45F3_84A0_232BF88FD190_.wvu.PrintArea" localSheetId="5" hidden="1">'Discipline Analysis'!$J$3:$O$43</definedName>
    <definedName name="Z_27F9E306_C248_45F3_84A0_232BF88FD190_.wvu.PrintArea" localSheetId="3" hidden="1">'FTSE Summary'!$A$3:$D$42</definedName>
    <definedName name="Z_27F9E306_C248_45F3_84A0_232BF88FD190_.wvu.PrintTitles" localSheetId="5" hidden="1">'Discipline Analysis'!$A:$A</definedName>
    <definedName name="Z_27F9E306_C248_45F3_84A0_232BF88FD190_.wvu.Rows" localSheetId="4" hidden="1">'Discipline Summary'!#REF!</definedName>
    <definedName name="Z_390E69FE_30BF_46A8_BB03_D0C9901EA0FB_.wvu.PrintTitles" hidden="1">#REF!,#REF!</definedName>
    <definedName name="Z_4AC09102_7151_4BC1_97EC_C57915589D6D_.wvu.PrintTitles" hidden="1">#REF!,#REF!</definedName>
    <definedName name="Z_57E1A335_6562_424D_B12F_A80F8D222AC3_.wvu.Cols" localSheetId="5" hidden="1">'Discipline Analysis'!#REF!</definedName>
    <definedName name="Z_57E1A335_6562_424D_B12F_A80F8D222AC3_.wvu.Cols" localSheetId="3" hidden="1">'FTSE Summary'!#REF!</definedName>
    <definedName name="Z_57E1A335_6562_424D_B12F_A80F8D222AC3_.wvu.PrintArea" localSheetId="5" hidden="1">'Discipline Analysis'!$J$3:$O$43</definedName>
    <definedName name="Z_57E1A335_6562_424D_B12F_A80F8D222AC3_.wvu.PrintArea" localSheetId="3" hidden="1">'FTSE Summary'!$A$3:$D$42</definedName>
    <definedName name="Z_57E1A335_6562_424D_B12F_A80F8D222AC3_.wvu.PrintTitles" localSheetId="5" hidden="1">'Discipline Analysis'!$A:$A</definedName>
    <definedName name="Z_57E1A335_6562_424D_B12F_A80F8D222AC3_.wvu.Rows" localSheetId="4" hidden="1">'Discipline Summary'!#REF!</definedName>
    <definedName name="Z_59C042EE_7BE0_46D7_83D3_48C0860AA9B7_.wvu.PrintTitles" hidden="1">#REF!,#REF!</definedName>
    <definedName name="Z_5DB122DC_76B1_4E56_B2C5_DC5B34D3FE31_.wvu.PrintTitles" hidden="1">#REF!,#REF!</definedName>
    <definedName name="Z_69CC68D0_7082_4F65_9ED7_9A6C423E431E_.wvu.Cols" localSheetId="5" hidden="1">'Discipline Analysis'!#REF!</definedName>
    <definedName name="Z_69CC68D0_7082_4F65_9ED7_9A6C423E431E_.wvu.Cols" localSheetId="3" hidden="1">'FTSE Summary'!#REF!</definedName>
    <definedName name="Z_69CC68D0_7082_4F65_9ED7_9A6C423E431E_.wvu.PrintArea" localSheetId="5" hidden="1">'Discipline Analysis'!$J$3:$O$43</definedName>
    <definedName name="Z_69CC68D0_7082_4F65_9ED7_9A6C423E431E_.wvu.PrintArea" localSheetId="3" hidden="1">'FTSE Summary'!$A$3:$D$42</definedName>
    <definedName name="Z_69CC68D0_7082_4F65_9ED7_9A6C423E431E_.wvu.PrintTitles" localSheetId="5" hidden="1">'Discipline Analysis'!$A:$A</definedName>
    <definedName name="Z_69CC68D0_7082_4F65_9ED7_9A6C423E431E_.wvu.Rows" localSheetId="4" hidden="1">'Discipline Summary'!#REF!</definedName>
    <definedName name="Z_781B0C7D_37AB_45AA_97DE_651E544B0900_.wvu.Cols" localSheetId="5" hidden="1">'Discipline Analysis'!#REF!</definedName>
    <definedName name="Z_781B0C7D_37AB_45AA_97DE_651E544B0900_.wvu.Cols" localSheetId="3" hidden="1">'FTSE Summary'!#REF!</definedName>
    <definedName name="Z_781B0C7D_37AB_45AA_97DE_651E544B0900_.wvu.PrintArea" localSheetId="5" hidden="1">'Discipline Analysis'!$J$3:$O$43</definedName>
    <definedName name="Z_781B0C7D_37AB_45AA_97DE_651E544B0900_.wvu.PrintArea" localSheetId="3" hidden="1">'FTSE Summary'!$A$3:$D$42</definedName>
    <definedName name="Z_781B0C7D_37AB_45AA_97DE_651E544B0900_.wvu.PrintTitles" localSheetId="5" hidden="1">'Discipline Analysis'!$A:$A</definedName>
    <definedName name="Z_781B0C7D_37AB_45AA_97DE_651E544B0900_.wvu.Rows" localSheetId="4" hidden="1">'Discipline Summary'!#REF!</definedName>
    <definedName name="Z_7D803815_A672_4AF4_B4A6_9CDBE1923F20_.wvu.Cols" localSheetId="5" hidden="1">'Discipline Analysis'!#REF!</definedName>
    <definedName name="Z_7D803815_A672_4AF4_B4A6_9CDBE1923F20_.wvu.Cols" localSheetId="3" hidden="1">'FTSE Summary'!#REF!</definedName>
    <definedName name="Z_7D803815_A672_4AF4_B4A6_9CDBE1923F20_.wvu.PrintArea" localSheetId="5" hidden="1">'Discipline Analysis'!$J$3:$O$43</definedName>
    <definedName name="Z_7D803815_A672_4AF4_B4A6_9CDBE1923F20_.wvu.PrintArea" localSheetId="3" hidden="1">'FTSE Summary'!$A$3:$D$42</definedName>
    <definedName name="Z_7D803815_A672_4AF4_B4A6_9CDBE1923F20_.wvu.PrintTitles" localSheetId="5" hidden="1">'Discipline Analysis'!$A:$A</definedName>
    <definedName name="Z_7D803815_A672_4AF4_B4A6_9CDBE1923F20_.wvu.Rows" localSheetId="4" hidden="1">'Discipline Summary'!#REF!</definedName>
    <definedName name="Z_7E968537_F35A_46C0_AAAE_B8F2523DE409_.wvu.PrintTitles" hidden="1">#REF!,#REF!</definedName>
    <definedName name="Z_82F62AED_BF08_430C_AFEF_890DA166D88D_.wvu.Cols" localSheetId="5" hidden="1">'Discipline Analysis'!#REF!</definedName>
    <definedName name="Z_82F62AED_BF08_430C_AFEF_890DA166D88D_.wvu.Cols" localSheetId="3" hidden="1">'FTSE Summary'!#REF!</definedName>
    <definedName name="Z_82F62AED_BF08_430C_AFEF_890DA166D88D_.wvu.PrintArea" localSheetId="5" hidden="1">'Discipline Analysis'!$J$3:$O$43</definedName>
    <definedName name="Z_82F62AED_BF08_430C_AFEF_890DA166D88D_.wvu.PrintArea" localSheetId="3" hidden="1">'FTSE Summary'!$A$3:$D$42</definedName>
    <definedName name="Z_82F62AED_BF08_430C_AFEF_890DA166D88D_.wvu.PrintTitles" localSheetId="5" hidden="1">'Discipline Analysis'!$A:$A</definedName>
    <definedName name="Z_82F62AED_BF08_430C_AFEF_890DA166D88D_.wvu.Rows" localSheetId="4" hidden="1">'Discipline Summary'!#REF!</definedName>
    <definedName name="Z_999D944D_85B2_4CAE_97DA_DC2EB4BF0AB0_.wvu.PrintTitles" hidden="1">#REF!,#REF!</definedName>
    <definedName name="Z_9A9AF875_8B7A_4EA5_9837_BF2AFF98C487_.wvu.PrintTitles" hidden="1">#REF!,#REF!</definedName>
    <definedName name="Z_AF3AF677_0F2D_4D70_91F8_671ED83C9C84_.wvu.Cols" localSheetId="5" hidden="1">'Discipline Analysis'!#REF!</definedName>
    <definedName name="Z_AF3AF677_0F2D_4D70_91F8_671ED83C9C84_.wvu.Cols" localSheetId="3" hidden="1">'FTSE Summary'!#REF!</definedName>
    <definedName name="Z_AF3AF677_0F2D_4D70_91F8_671ED83C9C84_.wvu.PrintArea" localSheetId="5" hidden="1">'Discipline Analysis'!$J$3:$O$43</definedName>
    <definedName name="Z_AF3AF677_0F2D_4D70_91F8_671ED83C9C84_.wvu.PrintArea" localSheetId="3" hidden="1">'FTSE Summary'!$A$3:$D$42</definedName>
    <definedName name="Z_AF3AF677_0F2D_4D70_91F8_671ED83C9C84_.wvu.PrintTitles" localSheetId="5" hidden="1">'Discipline Analysis'!$A:$A</definedName>
    <definedName name="Z_AF3AF677_0F2D_4D70_91F8_671ED83C9C84_.wvu.Rows" localSheetId="4" hidden="1">'Discipline Summary'!#REF!</definedName>
    <definedName name="Z_AF9FC034_FEF6_4E81_8E7C_0BEB1839439D_.wvu.Cols" localSheetId="5" hidden="1">'Discipline Analysis'!#REF!</definedName>
    <definedName name="Z_AF9FC034_FEF6_4E81_8E7C_0BEB1839439D_.wvu.Cols" localSheetId="3" hidden="1">'FTSE Summary'!#REF!</definedName>
    <definedName name="Z_AF9FC034_FEF6_4E81_8E7C_0BEB1839439D_.wvu.PrintArea" localSheetId="5" hidden="1">'Discipline Analysis'!$J$3:$O$43</definedName>
    <definedName name="Z_AF9FC034_FEF6_4E81_8E7C_0BEB1839439D_.wvu.PrintArea" localSheetId="3" hidden="1">'FTSE Summary'!$A$3:$D$42</definedName>
    <definedName name="Z_AF9FC034_FEF6_4E81_8E7C_0BEB1839439D_.wvu.PrintTitles" localSheetId="5" hidden="1">'Discipline Analysis'!$A:$A</definedName>
    <definedName name="Z_AF9FC034_FEF6_4E81_8E7C_0BEB1839439D_.wvu.Rows" localSheetId="4" hidden="1">'Discipline Summary'!#REF!</definedName>
    <definedName name="Z_B99B5CD3_BE57_4246_AEBD_EF88E268CAAA_.wvu.Cols" localSheetId="5" hidden="1">'Discipline Analysis'!#REF!</definedName>
    <definedName name="Z_B99B5CD3_BE57_4246_AEBD_EF88E268CAAA_.wvu.Cols" localSheetId="3" hidden="1">'FTSE Summary'!#REF!</definedName>
    <definedName name="Z_B99B5CD3_BE57_4246_AEBD_EF88E268CAAA_.wvu.PrintArea" localSheetId="5" hidden="1">'Discipline Analysis'!$J$3:$O$43</definedName>
    <definedName name="Z_B99B5CD3_BE57_4246_AEBD_EF88E268CAAA_.wvu.PrintArea" localSheetId="3" hidden="1">'FTSE Summary'!$A$3:$D$42</definedName>
    <definedName name="Z_B99B5CD3_BE57_4246_AEBD_EF88E268CAAA_.wvu.PrintTitles" localSheetId="5" hidden="1">'Discipline Analysis'!$A:$A</definedName>
    <definedName name="Z_B99B5CD3_BE57_4246_AEBD_EF88E268CAAA_.wvu.Rows" localSheetId="4" hidden="1">'Discipline Summary'!#REF!</definedName>
    <definedName name="Z_C030375C_CA87_4F87_8379_E4A4DD2442F6_.wvu.Cols" localSheetId="5" hidden="1">'Discipline Analysis'!#REF!</definedName>
    <definedName name="Z_C030375C_CA87_4F87_8379_E4A4DD2442F6_.wvu.Cols" localSheetId="3" hidden="1">'FTSE Summary'!#REF!</definedName>
    <definedName name="Z_C030375C_CA87_4F87_8379_E4A4DD2442F6_.wvu.PrintArea" localSheetId="5" hidden="1">'Discipline Analysis'!$J$3:$O$43</definedName>
    <definedName name="Z_C030375C_CA87_4F87_8379_E4A4DD2442F6_.wvu.PrintArea" localSheetId="3" hidden="1">'FTSE Summary'!$A$3:$D$42</definedName>
    <definedName name="Z_C030375C_CA87_4F87_8379_E4A4DD2442F6_.wvu.PrintTitles" localSheetId="5" hidden="1">'Discipline Analysis'!$A:$A</definedName>
    <definedName name="Z_C030375C_CA87_4F87_8379_E4A4DD2442F6_.wvu.Rows" localSheetId="4" hidden="1">'Discipline Summary'!#REF!</definedName>
    <definedName name="Z_C63CB8F7_18C4_4A70_94EC_26C8D6B5C80F_.wvu.PrintTitles" hidden="1">#REF!,#REF!</definedName>
    <definedName name="Z_D8EE2E15_379C_4027_9083_08D90932B4E1_.wvu.PrintTitles" hidden="1">#REF!,#REF!</definedName>
    <definedName name="Z_DCADF4B1_3283_4B0E_898D_03FF4C5055CE_.wvu.Cols" localSheetId="5" hidden="1">'Discipline Analysis'!#REF!</definedName>
    <definedName name="Z_DCADF4B1_3283_4B0E_898D_03FF4C5055CE_.wvu.Cols" localSheetId="3" hidden="1">'FTSE Summary'!#REF!</definedName>
    <definedName name="Z_DCADF4B1_3283_4B0E_898D_03FF4C5055CE_.wvu.PrintArea" localSheetId="5" hidden="1">'Discipline Analysis'!$J$3:$O$43</definedName>
    <definedName name="Z_DCADF4B1_3283_4B0E_898D_03FF4C5055CE_.wvu.PrintArea" localSheetId="3" hidden="1">'FTSE Summary'!$A$3:$D$42</definedName>
    <definedName name="Z_DCADF4B1_3283_4B0E_898D_03FF4C5055CE_.wvu.PrintTitles" localSheetId="5" hidden="1">'Discipline Analysis'!$A:$A</definedName>
    <definedName name="Z_DCADF4B1_3283_4B0E_898D_03FF4C5055CE_.wvu.Rows" localSheetId="4" hidden="1">'Discipline Summary'!#REF!</definedName>
    <definedName name="Z_E24BC210_CA00_4D90_8DFB_123CF42EF667_.wvu.Cols" localSheetId="5" hidden="1">'Discipline Analysis'!#REF!</definedName>
    <definedName name="Z_E24BC210_CA00_4D90_8DFB_123CF42EF667_.wvu.Cols" localSheetId="3" hidden="1">'FTSE Summary'!#REF!</definedName>
    <definedName name="Z_E24BC210_CA00_4D90_8DFB_123CF42EF667_.wvu.PrintArea" localSheetId="5" hidden="1">'Discipline Analysis'!$J$3:$O$43</definedName>
    <definedName name="Z_E24BC210_CA00_4D90_8DFB_123CF42EF667_.wvu.PrintArea" localSheetId="3" hidden="1">'FTSE Summary'!$A$3:$D$42</definedName>
    <definedName name="Z_E24BC210_CA00_4D90_8DFB_123CF42EF667_.wvu.PrintTitles" localSheetId="5" hidden="1">'Discipline Analysis'!$A:$A</definedName>
    <definedName name="Z_E24BC210_CA00_4D90_8DFB_123CF42EF667_.wvu.Rows" localSheetId="4" hidden="1">'Discipline Summary'!#REF!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I15" i="17" l="1"/>
  <c r="KS5" i="56" l="1"/>
  <c r="OO5" i="56"/>
  <c r="GT5" i="56" l="1"/>
  <c r="GT9" i="56" l="1"/>
  <c r="GI32" i="56" l="1"/>
  <c r="GA32" i="56"/>
  <c r="CE32" i="56"/>
  <c r="CM32" i="56"/>
  <c r="CX9" i="56"/>
  <c r="CX5" i="56"/>
  <c r="D185" i="25"/>
  <c r="AY4" i="60" l="1"/>
  <c r="O39" i="56" l="1"/>
  <c r="C32" i="6"/>
  <c r="C32" i="9"/>
  <c r="C32" i="10"/>
  <c r="C32" i="11"/>
  <c r="B10" i="49" s="1"/>
  <c r="C32" i="12"/>
  <c r="C32" i="14"/>
  <c r="C32" i="15"/>
  <c r="C32" i="16"/>
  <c r="C32" i="17"/>
  <c r="B15" i="49" s="1"/>
  <c r="C32" i="18"/>
  <c r="B16" i="49" s="1"/>
  <c r="C32" i="19"/>
  <c r="B17" i="49" s="1"/>
  <c r="C32" i="20"/>
  <c r="C32" i="57"/>
  <c r="B19" i="49"/>
  <c r="C32" i="21"/>
  <c r="C32" i="22"/>
  <c r="C32" i="62"/>
  <c r="C32" i="23"/>
  <c r="C32" i="24"/>
  <c r="C32" i="25"/>
  <c r="C32" i="26"/>
  <c r="C32" i="27"/>
  <c r="B27" i="49" s="1"/>
  <c r="C32" i="28"/>
  <c r="C32" i="29"/>
  <c r="B29" i="49" s="1"/>
  <c r="C32" i="30"/>
  <c r="C32" i="31"/>
  <c r="B31" i="49"/>
  <c r="C32" i="32"/>
  <c r="C32" i="59"/>
  <c r="C32" i="33"/>
  <c r="C32" i="34"/>
  <c r="C32" i="35"/>
  <c r="C32" i="36"/>
  <c r="B37" i="49" s="1"/>
  <c r="C32" i="37"/>
  <c r="C32" i="38"/>
  <c r="C32" i="39"/>
  <c r="C32" i="40"/>
  <c r="B41" i="49"/>
  <c r="C32" i="41"/>
  <c r="H16" i="6"/>
  <c r="H240" i="6"/>
  <c r="C25" i="6"/>
  <c r="D25" i="6"/>
  <c r="D16" i="44" s="1"/>
  <c r="E25" i="6"/>
  <c r="E16" i="44" s="1"/>
  <c r="F25" i="6"/>
  <c r="F16" i="44" s="1"/>
  <c r="G25" i="6"/>
  <c r="C33" i="6"/>
  <c r="C34" i="6"/>
  <c r="C35" i="6"/>
  <c r="C36" i="6"/>
  <c r="C37" i="6"/>
  <c r="C38" i="6"/>
  <c r="C39" i="6"/>
  <c r="C40" i="6"/>
  <c r="C41" i="6"/>
  <c r="C42" i="6"/>
  <c r="C43" i="6"/>
  <c r="C304" i="6" s="1"/>
  <c r="C354" i="6" s="1"/>
  <c r="C44" i="6"/>
  <c r="C45" i="6"/>
  <c r="C46" i="6"/>
  <c r="C47" i="6"/>
  <c r="C48" i="6"/>
  <c r="C49" i="6"/>
  <c r="C310" i="6"/>
  <c r="C360" i="6" s="1"/>
  <c r="C50" i="6"/>
  <c r="C51" i="6"/>
  <c r="H17" i="6"/>
  <c r="H215" i="6"/>
  <c r="H15" i="6"/>
  <c r="H190" i="6" s="1"/>
  <c r="C61" i="6"/>
  <c r="C91" i="6"/>
  <c r="C116" i="6" s="1"/>
  <c r="C92" i="6"/>
  <c r="C62" i="6"/>
  <c r="C93" i="6"/>
  <c r="C63" i="6"/>
  <c r="C94" i="6"/>
  <c r="C64" i="6"/>
  <c r="C95" i="6"/>
  <c r="C65" i="6"/>
  <c r="C120" i="6"/>
  <c r="C96" i="6"/>
  <c r="H96" i="6" s="1"/>
  <c r="C66" i="6"/>
  <c r="C97" i="6"/>
  <c r="C122" i="6" s="1"/>
  <c r="C67" i="6"/>
  <c r="C98" i="6"/>
  <c r="C68" i="6"/>
  <c r="C99" i="6"/>
  <c r="C124" i="6" s="1"/>
  <c r="C69" i="6"/>
  <c r="C100" i="6"/>
  <c r="C70" i="6"/>
  <c r="C101" i="6"/>
  <c r="C126" i="6" s="1"/>
  <c r="C71" i="6"/>
  <c r="C102" i="6"/>
  <c r="C72" i="6"/>
  <c r="C103" i="6"/>
  <c r="C128" i="6" s="1"/>
  <c r="C73" i="6"/>
  <c r="C104" i="6"/>
  <c r="C74" i="6"/>
  <c r="C105" i="6"/>
  <c r="C130" i="6" s="1"/>
  <c r="C75" i="6"/>
  <c r="C106" i="6"/>
  <c r="C76" i="6"/>
  <c r="C107" i="6"/>
  <c r="C132" i="6" s="1"/>
  <c r="C77" i="6"/>
  <c r="C108" i="6"/>
  <c r="C78" i="6"/>
  <c r="C109" i="6"/>
  <c r="C134" i="6" s="1"/>
  <c r="C79" i="6"/>
  <c r="C110" i="6"/>
  <c r="C80" i="6"/>
  <c r="D91" i="6"/>
  <c r="D116" i="6" s="1"/>
  <c r="K7" i="49" s="1"/>
  <c r="D61" i="6"/>
  <c r="D92" i="6"/>
  <c r="D62" i="6"/>
  <c r="D93" i="6"/>
  <c r="D63" i="6"/>
  <c r="D94" i="6"/>
  <c r="D64" i="6"/>
  <c r="D119" i="6" s="1"/>
  <c r="D95" i="6"/>
  <c r="D120" i="6" s="1"/>
  <c r="D65" i="6"/>
  <c r="D96" i="6"/>
  <c r="D121" i="6" s="1"/>
  <c r="D66" i="6"/>
  <c r="D97" i="6"/>
  <c r="D122" i="6" s="1"/>
  <c r="D67" i="6"/>
  <c r="D98" i="6"/>
  <c r="D123" i="6" s="1"/>
  <c r="D68" i="6"/>
  <c r="D99" i="6"/>
  <c r="D124" i="6" s="1"/>
  <c r="D69" i="6"/>
  <c r="D100" i="6"/>
  <c r="D70" i="6"/>
  <c r="H70" i="6" s="1"/>
  <c r="D101" i="6"/>
  <c r="D71" i="6"/>
  <c r="D102" i="6"/>
  <c r="D72" i="6"/>
  <c r="D103" i="6"/>
  <c r="D128" i="6" s="1"/>
  <c r="D73" i="6"/>
  <c r="D104" i="6"/>
  <c r="D129" i="6" s="1"/>
  <c r="D74" i="6"/>
  <c r="D105" i="6"/>
  <c r="D75" i="6"/>
  <c r="D130" i="6"/>
  <c r="D106" i="6"/>
  <c r="D131" i="6" s="1"/>
  <c r="D76" i="6"/>
  <c r="D107" i="6"/>
  <c r="D77" i="6"/>
  <c r="D108" i="6"/>
  <c r="D133" i="6" s="1"/>
  <c r="D78" i="6"/>
  <c r="D109" i="6"/>
  <c r="D79" i="6"/>
  <c r="D110" i="6"/>
  <c r="H110" i="6" s="1"/>
  <c r="D80" i="6"/>
  <c r="E91" i="6"/>
  <c r="E61" i="6"/>
  <c r="E92" i="6"/>
  <c r="E62" i="6"/>
  <c r="E93" i="6"/>
  <c r="E118" i="6" s="1"/>
  <c r="E63" i="6"/>
  <c r="E94" i="6"/>
  <c r="E119" i="6" s="1"/>
  <c r="E64" i="6"/>
  <c r="E95" i="6"/>
  <c r="E65" i="6"/>
  <c r="E96" i="6"/>
  <c r="E121" i="6" s="1"/>
  <c r="E66" i="6"/>
  <c r="E97" i="6"/>
  <c r="E122" i="6" s="1"/>
  <c r="E67" i="6"/>
  <c r="E98" i="6"/>
  <c r="E68" i="6"/>
  <c r="E99" i="6"/>
  <c r="E124" i="6" s="1"/>
  <c r="E69" i="6"/>
  <c r="E100" i="6"/>
  <c r="E125" i="6" s="1"/>
  <c r="E70" i="6"/>
  <c r="E101" i="6"/>
  <c r="E71" i="6"/>
  <c r="E102" i="6"/>
  <c r="E127" i="6" s="1"/>
  <c r="E72" i="6"/>
  <c r="E103" i="6"/>
  <c r="E128" i="6" s="1"/>
  <c r="E73" i="6"/>
  <c r="E104" i="6"/>
  <c r="E74" i="6"/>
  <c r="E105" i="6"/>
  <c r="E75" i="6"/>
  <c r="E106" i="6"/>
  <c r="E76" i="6"/>
  <c r="E107" i="6"/>
  <c r="E77" i="6"/>
  <c r="E108" i="6"/>
  <c r="E133" i="6" s="1"/>
  <c r="E78" i="6"/>
  <c r="E109" i="6"/>
  <c r="E134" i="6" s="1"/>
  <c r="E79" i="6"/>
  <c r="E110" i="6"/>
  <c r="E135" i="6" s="1"/>
  <c r="E80" i="6"/>
  <c r="F91" i="6"/>
  <c r="F61" i="6"/>
  <c r="F92" i="6"/>
  <c r="F62" i="6"/>
  <c r="F93" i="6"/>
  <c r="F118" i="6" s="1"/>
  <c r="F63" i="6"/>
  <c r="F94" i="6"/>
  <c r="F119" i="6" s="1"/>
  <c r="F64" i="6"/>
  <c r="F95" i="6"/>
  <c r="F120" i="6" s="1"/>
  <c r="F65" i="6"/>
  <c r="F96" i="6"/>
  <c r="F121" i="6" s="1"/>
  <c r="F66" i="6"/>
  <c r="F97" i="6"/>
  <c r="F67" i="6"/>
  <c r="F98" i="6"/>
  <c r="F68" i="6"/>
  <c r="F99" i="6"/>
  <c r="F124" i="6" s="1"/>
  <c r="F69" i="6"/>
  <c r="F100" i="6"/>
  <c r="F125" i="6" s="1"/>
  <c r="F70" i="6"/>
  <c r="F101" i="6"/>
  <c r="F126" i="6" s="1"/>
  <c r="F71" i="6"/>
  <c r="F102" i="6"/>
  <c r="F72" i="6"/>
  <c r="H72" i="6" s="1"/>
  <c r="F103" i="6"/>
  <c r="F73" i="6"/>
  <c r="F104" i="6"/>
  <c r="F129" i="6" s="1"/>
  <c r="F74" i="6"/>
  <c r="F105" i="6"/>
  <c r="F130" i="6" s="1"/>
  <c r="F75" i="6"/>
  <c r="F106" i="6"/>
  <c r="F76" i="6"/>
  <c r="F107" i="6"/>
  <c r="F132" i="6" s="1"/>
  <c r="F77" i="6"/>
  <c r="F108" i="6"/>
  <c r="F133" i="6" s="1"/>
  <c r="F78" i="6"/>
  <c r="F109" i="6"/>
  <c r="F134" i="6" s="1"/>
  <c r="F79" i="6"/>
  <c r="F110" i="6"/>
  <c r="F80" i="6"/>
  <c r="F135" i="6"/>
  <c r="G91" i="6"/>
  <c r="G116" i="6" s="1"/>
  <c r="N7" i="49" s="1"/>
  <c r="G61" i="6"/>
  <c r="G92" i="6"/>
  <c r="G62" i="6"/>
  <c r="G93" i="6"/>
  <c r="G118" i="6" s="1"/>
  <c r="G63" i="6"/>
  <c r="G94" i="6"/>
  <c r="G64" i="6"/>
  <c r="G95" i="6"/>
  <c r="G65" i="6"/>
  <c r="G120" i="6"/>
  <c r="G96" i="6"/>
  <c r="G121" i="6" s="1"/>
  <c r="G66" i="6"/>
  <c r="G97" i="6"/>
  <c r="G67" i="6"/>
  <c r="G98" i="6"/>
  <c r="G123" i="6" s="1"/>
  <c r="G68" i="6"/>
  <c r="G99" i="6"/>
  <c r="G124" i="6" s="1"/>
  <c r="G69" i="6"/>
  <c r="G100" i="6"/>
  <c r="G125" i="6" s="1"/>
  <c r="G70" i="6"/>
  <c r="G101" i="6"/>
  <c r="G71" i="6"/>
  <c r="G102" i="6"/>
  <c r="G127" i="6" s="1"/>
  <c r="G72" i="6"/>
  <c r="G103" i="6"/>
  <c r="G73" i="6"/>
  <c r="G104" i="6"/>
  <c r="G74" i="6"/>
  <c r="G105" i="6"/>
  <c r="G75" i="6"/>
  <c r="G106" i="6"/>
  <c r="G131" i="6" s="1"/>
  <c r="G76" i="6"/>
  <c r="G107" i="6"/>
  <c r="G77" i="6"/>
  <c r="G108" i="6"/>
  <c r="G78" i="6"/>
  <c r="G109" i="6"/>
  <c r="G79" i="6"/>
  <c r="G80" i="6"/>
  <c r="G135" i="6"/>
  <c r="D32" i="6"/>
  <c r="E32" i="6"/>
  <c r="F32" i="6"/>
  <c r="G32" i="6"/>
  <c r="C143" i="6"/>
  <c r="H143" i="6"/>
  <c r="H16" i="9"/>
  <c r="H240" i="9"/>
  <c r="C25" i="9"/>
  <c r="D25" i="9"/>
  <c r="E25" i="9"/>
  <c r="F25" i="9"/>
  <c r="G25" i="9"/>
  <c r="H25" i="9"/>
  <c r="C33" i="9"/>
  <c r="C34" i="9"/>
  <c r="C35" i="9"/>
  <c r="C36" i="9"/>
  <c r="C37" i="9"/>
  <c r="C38" i="9"/>
  <c r="C39" i="9"/>
  <c r="C40" i="9"/>
  <c r="C41" i="9"/>
  <c r="C42" i="9"/>
  <c r="C303" i="9" s="1"/>
  <c r="C353" i="9" s="1"/>
  <c r="C43" i="9"/>
  <c r="C44" i="9"/>
  <c r="C45" i="9"/>
  <c r="C46" i="9"/>
  <c r="C47" i="9"/>
  <c r="C48" i="9"/>
  <c r="C49" i="9"/>
  <c r="C50" i="9"/>
  <c r="C51" i="9"/>
  <c r="H17" i="9"/>
  <c r="H215" i="9"/>
  <c r="H15" i="9"/>
  <c r="H190" i="9"/>
  <c r="C61" i="9"/>
  <c r="C91" i="9"/>
  <c r="C116" i="9" s="1"/>
  <c r="C92" i="9"/>
  <c r="C62" i="9"/>
  <c r="C93" i="9"/>
  <c r="C63" i="9"/>
  <c r="C94" i="9"/>
  <c r="C64" i="9"/>
  <c r="C95" i="9"/>
  <c r="C111" i="9" s="1"/>
  <c r="C65" i="9"/>
  <c r="C120" i="9" s="1"/>
  <c r="C96" i="9"/>
  <c r="C121" i="9" s="1"/>
  <c r="C66" i="9"/>
  <c r="C97" i="9"/>
  <c r="C67" i="9"/>
  <c r="C98" i="9"/>
  <c r="C68" i="9"/>
  <c r="C123" i="9" s="1"/>
  <c r="C99" i="9"/>
  <c r="C69" i="9"/>
  <c r="C124" i="9"/>
  <c r="C100" i="9"/>
  <c r="C125" i="9" s="1"/>
  <c r="C70" i="9"/>
  <c r="C101" i="9"/>
  <c r="C126" i="9" s="1"/>
  <c r="C71" i="9"/>
  <c r="C102" i="9"/>
  <c r="C72" i="9"/>
  <c r="C103" i="9"/>
  <c r="C73" i="9"/>
  <c r="C128" i="9"/>
  <c r="C104" i="9"/>
  <c r="H104" i="9" s="1"/>
  <c r="C74" i="9"/>
  <c r="C105" i="9"/>
  <c r="C130" i="9" s="1"/>
  <c r="C75" i="9"/>
  <c r="C106" i="9"/>
  <c r="C131" i="9" s="1"/>
  <c r="C76" i="9"/>
  <c r="C107" i="9"/>
  <c r="C77" i="9"/>
  <c r="C108" i="9"/>
  <c r="C78" i="9"/>
  <c r="C109" i="9"/>
  <c r="C79" i="9"/>
  <c r="C134" i="9"/>
  <c r="C110" i="9"/>
  <c r="C80" i="9"/>
  <c r="C135" i="9" s="1"/>
  <c r="D91" i="9"/>
  <c r="D61" i="9"/>
  <c r="D92" i="9"/>
  <c r="D117" i="9" s="1"/>
  <c r="D62" i="9"/>
  <c r="D93" i="9"/>
  <c r="D63" i="9"/>
  <c r="D94" i="9"/>
  <c r="D64" i="9"/>
  <c r="D95" i="9"/>
  <c r="D65" i="9"/>
  <c r="D96" i="9"/>
  <c r="D121" i="9" s="1"/>
  <c r="D66" i="9"/>
  <c r="D97" i="9"/>
  <c r="H97" i="9" s="1"/>
  <c r="D67" i="9"/>
  <c r="D98" i="9"/>
  <c r="D123" i="9" s="1"/>
  <c r="D68" i="9"/>
  <c r="D99" i="9"/>
  <c r="D69" i="9"/>
  <c r="D100" i="9"/>
  <c r="D70" i="9"/>
  <c r="D101" i="9"/>
  <c r="D71" i="9"/>
  <c r="D126" i="9"/>
  <c r="D102" i="9"/>
  <c r="D127" i="9" s="1"/>
  <c r="D72" i="9"/>
  <c r="D103" i="9"/>
  <c r="D128" i="9" s="1"/>
  <c r="D73" i="9"/>
  <c r="D104" i="9"/>
  <c r="D129" i="9" s="1"/>
  <c r="D74" i="9"/>
  <c r="D105" i="9"/>
  <c r="D75" i="9"/>
  <c r="D130" i="9"/>
  <c r="D106" i="9"/>
  <c r="D76" i="9"/>
  <c r="D107" i="9"/>
  <c r="D132" i="9" s="1"/>
  <c r="D77" i="9"/>
  <c r="D108" i="9"/>
  <c r="D78" i="9"/>
  <c r="D109" i="9"/>
  <c r="D79" i="9"/>
  <c r="D134" i="9" s="1"/>
  <c r="D110" i="9"/>
  <c r="D80" i="9"/>
  <c r="E91" i="9"/>
  <c r="E61" i="9"/>
  <c r="E92" i="9"/>
  <c r="E111" i="9" s="1"/>
  <c r="E62" i="9"/>
  <c r="E93" i="9"/>
  <c r="E118" i="9" s="1"/>
  <c r="E63" i="9"/>
  <c r="E94" i="9"/>
  <c r="E119" i="9" s="1"/>
  <c r="E64" i="9"/>
  <c r="E95" i="9"/>
  <c r="E120" i="9" s="1"/>
  <c r="E65" i="9"/>
  <c r="E96" i="9"/>
  <c r="E66" i="9"/>
  <c r="E97" i="9"/>
  <c r="E67" i="9"/>
  <c r="E98" i="9"/>
  <c r="H98" i="9" s="1"/>
  <c r="E68" i="9"/>
  <c r="E99" i="9"/>
  <c r="E124" i="9" s="1"/>
  <c r="E69" i="9"/>
  <c r="E100" i="9"/>
  <c r="E125" i="9" s="1"/>
  <c r="E70" i="9"/>
  <c r="E101" i="9"/>
  <c r="E126" i="9" s="1"/>
  <c r="E71" i="9"/>
  <c r="E102" i="9"/>
  <c r="E72" i="9"/>
  <c r="E103" i="9"/>
  <c r="E73" i="9"/>
  <c r="E104" i="9"/>
  <c r="E74" i="9"/>
  <c r="E105" i="9"/>
  <c r="E130" i="9" s="1"/>
  <c r="E75" i="9"/>
  <c r="E106" i="9"/>
  <c r="E131" i="9" s="1"/>
  <c r="E76" i="9"/>
  <c r="E107" i="9"/>
  <c r="E132" i="9" s="1"/>
  <c r="E77" i="9"/>
  <c r="E108" i="9"/>
  <c r="E78" i="9"/>
  <c r="E109" i="9"/>
  <c r="E79" i="9"/>
  <c r="E110" i="9"/>
  <c r="E80" i="9"/>
  <c r="H80" i="9" s="1"/>
  <c r="F91" i="9"/>
  <c r="F116" i="9" s="1"/>
  <c r="F61" i="9"/>
  <c r="F92" i="9"/>
  <c r="F117" i="9" s="1"/>
  <c r="F62" i="9"/>
  <c r="F93" i="9"/>
  <c r="F118" i="9" s="1"/>
  <c r="F63" i="9"/>
  <c r="F94" i="9"/>
  <c r="F119" i="9" s="1"/>
  <c r="F64" i="9"/>
  <c r="F95" i="9"/>
  <c r="F120" i="9" s="1"/>
  <c r="F65" i="9"/>
  <c r="F96" i="9"/>
  <c r="F66" i="9"/>
  <c r="F97" i="9"/>
  <c r="F67" i="9"/>
  <c r="F122" i="9" s="1"/>
  <c r="F98" i="9"/>
  <c r="F123" i="9" s="1"/>
  <c r="F68" i="9"/>
  <c r="F99" i="9"/>
  <c r="F124" i="9" s="1"/>
  <c r="F69" i="9"/>
  <c r="F100" i="9"/>
  <c r="F125" i="9" s="1"/>
  <c r="F70" i="9"/>
  <c r="F101" i="9"/>
  <c r="F71" i="9"/>
  <c r="F126" i="9"/>
  <c r="F102" i="9"/>
  <c r="F72" i="9"/>
  <c r="F127" i="9" s="1"/>
  <c r="F103" i="9"/>
  <c r="F128" i="9" s="1"/>
  <c r="F73" i="9"/>
  <c r="F104" i="9"/>
  <c r="F74" i="9"/>
  <c r="F105" i="9"/>
  <c r="F75" i="9"/>
  <c r="F106" i="9"/>
  <c r="F76" i="9"/>
  <c r="F107" i="9"/>
  <c r="F77" i="9"/>
  <c r="F132" i="9" s="1"/>
  <c r="F108" i="9"/>
  <c r="F78" i="9"/>
  <c r="F109" i="9"/>
  <c r="F79" i="9"/>
  <c r="F110" i="9"/>
  <c r="F80" i="9"/>
  <c r="F135" i="9" s="1"/>
  <c r="G91" i="9"/>
  <c r="G61" i="9"/>
  <c r="G92" i="9"/>
  <c r="G62" i="9"/>
  <c r="G93" i="9"/>
  <c r="G118" i="9" s="1"/>
  <c r="G63" i="9"/>
  <c r="G94" i="9"/>
  <c r="G64" i="9"/>
  <c r="G119" i="9"/>
  <c r="G95" i="9"/>
  <c r="H95" i="9" s="1"/>
  <c r="G65" i="9"/>
  <c r="G96" i="9"/>
  <c r="G121" i="9" s="1"/>
  <c r="G66" i="9"/>
  <c r="G97" i="9"/>
  <c r="G67" i="9"/>
  <c r="G122" i="9"/>
  <c r="G98" i="9"/>
  <c r="G123" i="9" s="1"/>
  <c r="G68" i="9"/>
  <c r="G99" i="9"/>
  <c r="G69" i="9"/>
  <c r="G100" i="9"/>
  <c r="G70" i="9"/>
  <c r="G101" i="9"/>
  <c r="G126" i="9" s="1"/>
  <c r="G71" i="9"/>
  <c r="G102" i="9"/>
  <c r="G72" i="9"/>
  <c r="G103" i="9"/>
  <c r="G73" i="9"/>
  <c r="G104" i="9"/>
  <c r="G74" i="9"/>
  <c r="G105" i="9"/>
  <c r="G75" i="9"/>
  <c r="G106" i="9"/>
  <c r="G131" i="9" s="1"/>
  <c r="G76" i="9"/>
  <c r="G107" i="9"/>
  <c r="G77" i="9"/>
  <c r="G108" i="9"/>
  <c r="G133" i="9" s="1"/>
  <c r="G78" i="9"/>
  <c r="G109" i="9"/>
  <c r="G79" i="9"/>
  <c r="G134" i="9"/>
  <c r="G80" i="9"/>
  <c r="G135" i="9"/>
  <c r="D32" i="9"/>
  <c r="E32" i="9"/>
  <c r="F32" i="9"/>
  <c r="C143" i="9"/>
  <c r="H143" i="9"/>
  <c r="H16" i="10"/>
  <c r="H240" i="10"/>
  <c r="C25" i="10"/>
  <c r="D25" i="10"/>
  <c r="E25" i="10"/>
  <c r="F25" i="10"/>
  <c r="G25" i="10"/>
  <c r="H25" i="10"/>
  <c r="C33" i="10"/>
  <c r="C34" i="10"/>
  <c r="C35" i="10"/>
  <c r="C36" i="10"/>
  <c r="C37" i="10"/>
  <c r="C38" i="10"/>
  <c r="C39" i="10"/>
  <c r="C40" i="10"/>
  <c r="C41" i="10"/>
  <c r="C42" i="10"/>
  <c r="C43" i="10"/>
  <c r="C304" i="10" s="1"/>
  <c r="C354" i="10" s="1"/>
  <c r="C44" i="10"/>
  <c r="C45" i="10"/>
  <c r="C46" i="10"/>
  <c r="C47" i="10"/>
  <c r="C48" i="10"/>
  <c r="C49" i="10"/>
  <c r="C50" i="10"/>
  <c r="C51" i="10"/>
  <c r="H17" i="10"/>
  <c r="H215" i="10"/>
  <c r="H15" i="10"/>
  <c r="H190" i="10"/>
  <c r="C61" i="10"/>
  <c r="C91" i="10"/>
  <c r="C92" i="10"/>
  <c r="C117" i="10" s="1"/>
  <c r="C62" i="10"/>
  <c r="C93" i="10"/>
  <c r="C118" i="10" s="1"/>
  <c r="C63" i="10"/>
  <c r="C94" i="10"/>
  <c r="C64" i="10"/>
  <c r="C95" i="10"/>
  <c r="C65" i="10"/>
  <c r="C96" i="10"/>
  <c r="C121" i="10" s="1"/>
  <c r="C66" i="10"/>
  <c r="C97" i="10"/>
  <c r="C122" i="10" s="1"/>
  <c r="C67" i="10"/>
  <c r="C98" i="10"/>
  <c r="C123" i="10" s="1"/>
  <c r="C68" i="10"/>
  <c r="C99" i="10"/>
  <c r="C124" i="10" s="1"/>
  <c r="C69" i="10"/>
  <c r="C100" i="10"/>
  <c r="C70" i="10"/>
  <c r="C101" i="10"/>
  <c r="C71" i="10"/>
  <c r="C102" i="10"/>
  <c r="C127" i="10" s="1"/>
  <c r="C72" i="10"/>
  <c r="C103" i="10"/>
  <c r="C128" i="10" s="1"/>
  <c r="C73" i="10"/>
  <c r="C104" i="10"/>
  <c r="C129" i="10" s="1"/>
  <c r="C74" i="10"/>
  <c r="C105" i="10"/>
  <c r="C130" i="10" s="1"/>
  <c r="C75" i="10"/>
  <c r="C106" i="10"/>
  <c r="C76" i="10"/>
  <c r="C107" i="10"/>
  <c r="C77" i="10"/>
  <c r="C108" i="10"/>
  <c r="C133" i="10" s="1"/>
  <c r="C78" i="10"/>
  <c r="C109" i="10"/>
  <c r="C134" i="10" s="1"/>
  <c r="C79" i="10"/>
  <c r="C110" i="10"/>
  <c r="C135" i="10" s="1"/>
  <c r="C80" i="10"/>
  <c r="D91" i="10"/>
  <c r="D116" i="10" s="1"/>
  <c r="K9" i="49" s="1"/>
  <c r="D61" i="10"/>
  <c r="D92" i="10"/>
  <c r="D62" i="10"/>
  <c r="D93" i="10"/>
  <c r="D63" i="10"/>
  <c r="D94" i="10"/>
  <c r="D119" i="10" s="1"/>
  <c r="D64" i="10"/>
  <c r="D95" i="10"/>
  <c r="D120" i="10" s="1"/>
  <c r="D65" i="10"/>
  <c r="D96" i="10"/>
  <c r="D66" i="10"/>
  <c r="D121" i="10" s="1"/>
  <c r="D97" i="10"/>
  <c r="D122" i="10" s="1"/>
  <c r="D67" i="10"/>
  <c r="D98" i="10"/>
  <c r="D123" i="10" s="1"/>
  <c r="D68" i="10"/>
  <c r="D99" i="10"/>
  <c r="D69" i="10"/>
  <c r="D100" i="10"/>
  <c r="D125" i="10" s="1"/>
  <c r="D70" i="10"/>
  <c r="D101" i="10"/>
  <c r="D126" i="10" s="1"/>
  <c r="D71" i="10"/>
  <c r="D102" i="10"/>
  <c r="D127" i="10" s="1"/>
  <c r="D72" i="10"/>
  <c r="D103" i="10"/>
  <c r="D128" i="10" s="1"/>
  <c r="D73" i="10"/>
  <c r="D104" i="10"/>
  <c r="D129" i="10" s="1"/>
  <c r="D74" i="10"/>
  <c r="D105" i="10"/>
  <c r="D75" i="10"/>
  <c r="D106" i="10"/>
  <c r="D131" i="10" s="1"/>
  <c r="D76" i="10"/>
  <c r="D107" i="10"/>
  <c r="D132" i="10" s="1"/>
  <c r="D77" i="10"/>
  <c r="D108" i="10"/>
  <c r="D133" i="10" s="1"/>
  <c r="D78" i="10"/>
  <c r="D109" i="10"/>
  <c r="D134" i="10" s="1"/>
  <c r="D79" i="10"/>
  <c r="D110" i="10"/>
  <c r="D135" i="10" s="1"/>
  <c r="D80" i="10"/>
  <c r="E91" i="10"/>
  <c r="E61" i="10"/>
  <c r="E92" i="10"/>
  <c r="E117" i="10" s="1"/>
  <c r="E62" i="10"/>
  <c r="E93" i="10"/>
  <c r="E118" i="10" s="1"/>
  <c r="E63" i="10"/>
  <c r="E94" i="10"/>
  <c r="E119" i="10" s="1"/>
  <c r="E64" i="10"/>
  <c r="E95" i="10"/>
  <c r="E120" i="10" s="1"/>
  <c r="E65" i="10"/>
  <c r="E96" i="10"/>
  <c r="E121" i="10" s="1"/>
  <c r="E66" i="10"/>
  <c r="E97" i="10"/>
  <c r="E67" i="10"/>
  <c r="E98" i="10"/>
  <c r="E123" i="10" s="1"/>
  <c r="E68" i="10"/>
  <c r="E99" i="10"/>
  <c r="E124" i="10" s="1"/>
  <c r="E69" i="10"/>
  <c r="E100" i="10"/>
  <c r="E125" i="10" s="1"/>
  <c r="E70" i="10"/>
  <c r="E101" i="10"/>
  <c r="E126" i="10" s="1"/>
  <c r="E71" i="10"/>
  <c r="E102" i="10"/>
  <c r="E127" i="10" s="1"/>
  <c r="E72" i="10"/>
  <c r="E103" i="10"/>
  <c r="E73" i="10"/>
  <c r="E104" i="10"/>
  <c r="E129" i="10" s="1"/>
  <c r="E74" i="10"/>
  <c r="E105" i="10"/>
  <c r="E130" i="10" s="1"/>
  <c r="E75" i="10"/>
  <c r="E106" i="10"/>
  <c r="E131" i="10" s="1"/>
  <c r="E76" i="10"/>
  <c r="E107" i="10"/>
  <c r="E132" i="10" s="1"/>
  <c r="E77" i="10"/>
  <c r="E108" i="10"/>
  <c r="E78" i="10"/>
  <c r="E109" i="10"/>
  <c r="E79" i="10"/>
  <c r="E110" i="10"/>
  <c r="E135" i="10" s="1"/>
  <c r="E80" i="10"/>
  <c r="F91" i="10"/>
  <c r="F116" i="10" s="1"/>
  <c r="M9" i="49" s="1"/>
  <c r="F61" i="10"/>
  <c r="F92" i="10"/>
  <c r="F117" i="10" s="1"/>
  <c r="F62" i="10"/>
  <c r="F93" i="10"/>
  <c r="F118" i="10" s="1"/>
  <c r="F63" i="10"/>
  <c r="F94" i="10"/>
  <c r="F119" i="10" s="1"/>
  <c r="F64" i="10"/>
  <c r="F95" i="10"/>
  <c r="F65" i="10"/>
  <c r="F96" i="10"/>
  <c r="F121" i="10" s="1"/>
  <c r="F66" i="10"/>
  <c r="F97" i="10"/>
  <c r="F67" i="10"/>
  <c r="F98" i="10"/>
  <c r="F123" i="10" s="1"/>
  <c r="F68" i="10"/>
  <c r="F99" i="10"/>
  <c r="F69" i="10"/>
  <c r="F100" i="10"/>
  <c r="F70" i="10"/>
  <c r="F101" i="10"/>
  <c r="F71" i="10"/>
  <c r="F102" i="10"/>
  <c r="F72" i="10"/>
  <c r="F103" i="10"/>
  <c r="F73" i="10"/>
  <c r="F104" i="10"/>
  <c r="F129" i="10" s="1"/>
  <c r="F74" i="10"/>
  <c r="F105" i="10"/>
  <c r="F75" i="10"/>
  <c r="F106" i="10"/>
  <c r="F76" i="10"/>
  <c r="F107" i="10"/>
  <c r="F77" i="10"/>
  <c r="F132" i="10" s="1"/>
  <c r="F108" i="10"/>
  <c r="F133" i="10" s="1"/>
  <c r="F78" i="10"/>
  <c r="F109" i="10"/>
  <c r="F134" i="10" s="1"/>
  <c r="F79" i="10"/>
  <c r="F110" i="10"/>
  <c r="F135" i="10" s="1"/>
  <c r="F80" i="10"/>
  <c r="G91" i="10"/>
  <c r="G116" i="10" s="1"/>
  <c r="G61" i="10"/>
  <c r="G92" i="10"/>
  <c r="G62" i="10"/>
  <c r="G93" i="10"/>
  <c r="G63" i="10"/>
  <c r="G94" i="10"/>
  <c r="G119" i="10" s="1"/>
  <c r="G64" i="10"/>
  <c r="G95" i="10"/>
  <c r="G120" i="10" s="1"/>
  <c r="G65" i="10"/>
  <c r="G96" i="10"/>
  <c r="G121" i="10" s="1"/>
  <c r="G66" i="10"/>
  <c r="G97" i="10"/>
  <c r="G122" i="10" s="1"/>
  <c r="G67" i="10"/>
  <c r="G98" i="10"/>
  <c r="G68" i="10"/>
  <c r="G99" i="10"/>
  <c r="G124" i="10" s="1"/>
  <c r="G69" i="10"/>
  <c r="G100" i="10"/>
  <c r="G125" i="10" s="1"/>
  <c r="G70" i="10"/>
  <c r="G101" i="10"/>
  <c r="G126" i="10" s="1"/>
  <c r="G71" i="10"/>
  <c r="G102" i="10"/>
  <c r="G127" i="10" s="1"/>
  <c r="G72" i="10"/>
  <c r="G103" i="10"/>
  <c r="G128" i="10" s="1"/>
  <c r="G73" i="10"/>
  <c r="G104" i="10"/>
  <c r="G74" i="10"/>
  <c r="G105" i="10"/>
  <c r="G75" i="10"/>
  <c r="G130" i="10"/>
  <c r="G106" i="10"/>
  <c r="G76" i="10"/>
  <c r="G107" i="10"/>
  <c r="G132" i="10" s="1"/>
  <c r="G77" i="10"/>
  <c r="G108" i="10"/>
  <c r="G78" i="10"/>
  <c r="G109" i="10"/>
  <c r="G79" i="10"/>
  <c r="G80" i="10"/>
  <c r="G135" i="10"/>
  <c r="D32" i="10"/>
  <c r="E32" i="10"/>
  <c r="F32" i="10"/>
  <c r="G32" i="10"/>
  <c r="C143" i="10"/>
  <c r="H143" i="10"/>
  <c r="H16" i="11"/>
  <c r="H240" i="11" s="1"/>
  <c r="C25" i="11"/>
  <c r="D25" i="11"/>
  <c r="E25" i="11"/>
  <c r="F25" i="11"/>
  <c r="G25" i="11"/>
  <c r="H25" i="11"/>
  <c r="C33" i="11"/>
  <c r="C34" i="11"/>
  <c r="C35" i="11"/>
  <c r="C36" i="11"/>
  <c r="C37" i="11"/>
  <c r="C38" i="11"/>
  <c r="C39" i="11"/>
  <c r="C40" i="11"/>
  <c r="C41" i="11"/>
  <c r="C42" i="11"/>
  <c r="C43" i="11"/>
  <c r="C44" i="11"/>
  <c r="C45" i="11"/>
  <c r="C46" i="11"/>
  <c r="C47" i="11"/>
  <c r="C48" i="11"/>
  <c r="C49" i="11"/>
  <c r="C50" i="11"/>
  <c r="C51" i="11"/>
  <c r="H17" i="11"/>
  <c r="H215" i="11" s="1"/>
  <c r="H15" i="11"/>
  <c r="H18" i="11" s="1"/>
  <c r="H190" i="11"/>
  <c r="C61" i="11"/>
  <c r="C91" i="11"/>
  <c r="C92" i="11"/>
  <c r="C117" i="11" s="1"/>
  <c r="C62" i="11"/>
  <c r="C93" i="11"/>
  <c r="C118" i="11" s="1"/>
  <c r="C63" i="11"/>
  <c r="C94" i="11"/>
  <c r="C119" i="11" s="1"/>
  <c r="C64" i="11"/>
  <c r="C95" i="11"/>
  <c r="C120" i="11" s="1"/>
  <c r="C65" i="11"/>
  <c r="C96" i="11"/>
  <c r="C66" i="11"/>
  <c r="C97" i="11"/>
  <c r="C122" i="11" s="1"/>
  <c r="C67" i="11"/>
  <c r="C98" i="11"/>
  <c r="C68" i="11"/>
  <c r="C99" i="11"/>
  <c r="C69" i="11"/>
  <c r="C124" i="11" s="1"/>
  <c r="C100" i="11"/>
  <c r="C125" i="11" s="1"/>
  <c r="C70" i="11"/>
  <c r="C101" i="11"/>
  <c r="C71" i="11"/>
  <c r="C102" i="11"/>
  <c r="C72" i="11"/>
  <c r="C103" i="11"/>
  <c r="C73" i="11"/>
  <c r="C104" i="11"/>
  <c r="C74" i="11"/>
  <c r="C129" i="11" s="1"/>
  <c r="C105" i="11"/>
  <c r="C75" i="11"/>
  <c r="C130" i="11" s="1"/>
  <c r="C106" i="11"/>
  <c r="C76" i="11"/>
  <c r="C107" i="11"/>
  <c r="C77" i="11"/>
  <c r="C108" i="11"/>
  <c r="C78" i="11"/>
  <c r="C133" i="11" s="1"/>
  <c r="C109" i="11"/>
  <c r="C79" i="11"/>
  <c r="C110" i="11"/>
  <c r="C80" i="11"/>
  <c r="D91" i="11"/>
  <c r="D116" i="11" s="1"/>
  <c r="K10" i="49" s="1"/>
  <c r="D61" i="11"/>
  <c r="D92" i="11"/>
  <c r="D117" i="11" s="1"/>
  <c r="D62" i="11"/>
  <c r="D93" i="11"/>
  <c r="D63" i="11"/>
  <c r="D94" i="11"/>
  <c r="D64" i="11"/>
  <c r="D95" i="11"/>
  <c r="D120" i="11" s="1"/>
  <c r="D65" i="11"/>
  <c r="D96" i="11"/>
  <c r="D66" i="11"/>
  <c r="D121" i="11" s="1"/>
  <c r="D97" i="11"/>
  <c r="D67" i="11"/>
  <c r="D98" i="11"/>
  <c r="D123" i="11" s="1"/>
  <c r="D68" i="11"/>
  <c r="D99" i="11"/>
  <c r="D69" i="11"/>
  <c r="D100" i="11"/>
  <c r="D125" i="11" s="1"/>
  <c r="D70" i="11"/>
  <c r="D101" i="11"/>
  <c r="D71" i="11"/>
  <c r="D102" i="11"/>
  <c r="D72" i="11"/>
  <c r="D103" i="11"/>
  <c r="D73" i="11"/>
  <c r="D104" i="11"/>
  <c r="D129" i="11" s="1"/>
  <c r="D74" i="11"/>
  <c r="D105" i="11"/>
  <c r="D75" i="11"/>
  <c r="D106" i="11"/>
  <c r="D131" i="11" s="1"/>
  <c r="D76" i="11"/>
  <c r="D107" i="11"/>
  <c r="D77" i="11"/>
  <c r="D108" i="11"/>
  <c r="D78" i="11"/>
  <c r="D109" i="11"/>
  <c r="D134" i="11" s="1"/>
  <c r="D79" i="11"/>
  <c r="D110" i="11"/>
  <c r="D135" i="11" s="1"/>
  <c r="D80" i="11"/>
  <c r="E91" i="11"/>
  <c r="E61" i="11"/>
  <c r="E92" i="11"/>
  <c r="E62" i="11"/>
  <c r="E93" i="11"/>
  <c r="E63" i="11"/>
  <c r="E94" i="11"/>
  <c r="E64" i="11"/>
  <c r="E95" i="11"/>
  <c r="E65" i="11"/>
  <c r="E120" i="11"/>
  <c r="E96" i="11"/>
  <c r="E121" i="11" s="1"/>
  <c r="E66" i="11"/>
  <c r="E97" i="11"/>
  <c r="E122" i="11" s="1"/>
  <c r="E67" i="11"/>
  <c r="E98" i="11"/>
  <c r="E123" i="11" s="1"/>
  <c r="E68" i="11"/>
  <c r="E99" i="11"/>
  <c r="E124" i="11" s="1"/>
  <c r="E69" i="11"/>
  <c r="E100" i="11"/>
  <c r="E70" i="11"/>
  <c r="E101" i="11"/>
  <c r="E126" i="11" s="1"/>
  <c r="E71" i="11"/>
  <c r="E102" i="11"/>
  <c r="E127" i="11" s="1"/>
  <c r="E72" i="11"/>
  <c r="E103" i="11"/>
  <c r="E73" i="11"/>
  <c r="E104" i="11"/>
  <c r="E129" i="11" s="1"/>
  <c r="E74" i="11"/>
  <c r="E105" i="11"/>
  <c r="E130" i="11" s="1"/>
  <c r="E75" i="11"/>
  <c r="E106" i="11"/>
  <c r="E131" i="11" s="1"/>
  <c r="E76" i="11"/>
  <c r="E107" i="11"/>
  <c r="E77" i="11"/>
  <c r="E132" i="11" s="1"/>
  <c r="E108" i="11"/>
  <c r="E78" i="11"/>
  <c r="E109" i="11"/>
  <c r="E79" i="11"/>
  <c r="E110" i="11"/>
  <c r="E135" i="11" s="1"/>
  <c r="E80" i="11"/>
  <c r="F91" i="11"/>
  <c r="F116" i="11" s="1"/>
  <c r="M10" i="49" s="1"/>
  <c r="F61" i="11"/>
  <c r="F92" i="11"/>
  <c r="F117" i="11" s="1"/>
  <c r="F62" i="11"/>
  <c r="F93" i="11"/>
  <c r="F63" i="11"/>
  <c r="F94" i="11"/>
  <c r="F64" i="11"/>
  <c r="F95" i="11"/>
  <c r="F65" i="11"/>
  <c r="F96" i="11"/>
  <c r="F121" i="11" s="1"/>
  <c r="F66" i="11"/>
  <c r="F97" i="11"/>
  <c r="F67" i="11"/>
  <c r="F122" i="11" s="1"/>
  <c r="F98" i="11"/>
  <c r="F123" i="11" s="1"/>
  <c r="F68" i="11"/>
  <c r="F99" i="11"/>
  <c r="F69" i="11"/>
  <c r="F100" i="11"/>
  <c r="F70" i="11"/>
  <c r="F101" i="11"/>
  <c r="F126" i="11" s="1"/>
  <c r="F71" i="11"/>
  <c r="F102" i="11"/>
  <c r="F127" i="11" s="1"/>
  <c r="F72" i="11"/>
  <c r="F103" i="11"/>
  <c r="F128" i="11" s="1"/>
  <c r="F73" i="11"/>
  <c r="F104" i="11"/>
  <c r="F74" i="11"/>
  <c r="F105" i="11"/>
  <c r="F130" i="11" s="1"/>
  <c r="F75" i="11"/>
  <c r="F106" i="11"/>
  <c r="F76" i="11"/>
  <c r="F107" i="11"/>
  <c r="F77" i="11"/>
  <c r="F108" i="11"/>
  <c r="F78" i="11"/>
  <c r="F109" i="11"/>
  <c r="F134" i="11" s="1"/>
  <c r="F79" i="11"/>
  <c r="F110" i="11"/>
  <c r="F135" i="11" s="1"/>
  <c r="F80" i="11"/>
  <c r="G91" i="11"/>
  <c r="G116" i="11" s="1"/>
  <c r="N10" i="49" s="1"/>
  <c r="G61" i="11"/>
  <c r="G92" i="11"/>
  <c r="G62" i="11"/>
  <c r="G93" i="11"/>
  <c r="G118" i="11" s="1"/>
  <c r="G63" i="11"/>
  <c r="G94" i="11"/>
  <c r="G64" i="11"/>
  <c r="G95" i="11"/>
  <c r="G65" i="11"/>
  <c r="G120" i="11"/>
  <c r="G96" i="11"/>
  <c r="G66" i="11"/>
  <c r="G97" i="11"/>
  <c r="G67" i="11"/>
  <c r="G98" i="11"/>
  <c r="G68" i="11"/>
  <c r="G99" i="11"/>
  <c r="G124" i="11" s="1"/>
  <c r="G69" i="11"/>
  <c r="G100" i="11"/>
  <c r="G70" i="11"/>
  <c r="G125" i="11"/>
  <c r="G101" i="11"/>
  <c r="G71" i="11"/>
  <c r="G126" i="11" s="1"/>
  <c r="G102" i="11"/>
  <c r="G72" i="11"/>
  <c r="G103" i="11"/>
  <c r="G73" i="11"/>
  <c r="G104" i="11"/>
  <c r="G74" i="11"/>
  <c r="G105" i="11"/>
  <c r="G130" i="11" s="1"/>
  <c r="G75" i="11"/>
  <c r="G106" i="11"/>
  <c r="G131" i="11" s="1"/>
  <c r="G76" i="11"/>
  <c r="G107" i="11"/>
  <c r="G132" i="11" s="1"/>
  <c r="G77" i="11"/>
  <c r="G108" i="11"/>
  <c r="G78" i="11"/>
  <c r="G109" i="11"/>
  <c r="G134" i="11" s="1"/>
  <c r="G79" i="11"/>
  <c r="G80" i="11"/>
  <c r="G135" i="11"/>
  <c r="D32" i="11"/>
  <c r="E32" i="11"/>
  <c r="F32" i="11"/>
  <c r="G32" i="11"/>
  <c r="C143" i="11"/>
  <c r="H143" i="11"/>
  <c r="H16" i="12"/>
  <c r="H240" i="12" s="1"/>
  <c r="C25" i="12"/>
  <c r="D25" i="12"/>
  <c r="E25" i="12"/>
  <c r="F25" i="12"/>
  <c r="G25" i="12"/>
  <c r="H25" i="12"/>
  <c r="C33" i="12"/>
  <c r="C34" i="12"/>
  <c r="C35" i="12"/>
  <c r="C36" i="12"/>
  <c r="C37" i="12"/>
  <c r="C38" i="12"/>
  <c r="C39" i="12"/>
  <c r="C40" i="12"/>
  <c r="C41" i="12"/>
  <c r="C42" i="12"/>
  <c r="C43" i="12"/>
  <c r="C304" i="12" s="1"/>
  <c r="C354" i="12" s="1"/>
  <c r="C44" i="12"/>
  <c r="C45" i="12"/>
  <c r="C46" i="12"/>
  <c r="C47" i="12"/>
  <c r="C48" i="12"/>
  <c r="C49" i="12"/>
  <c r="C50" i="12"/>
  <c r="C51" i="12"/>
  <c r="H17" i="12"/>
  <c r="H215" i="12"/>
  <c r="H15" i="12"/>
  <c r="H190" i="12" s="1"/>
  <c r="C61" i="12"/>
  <c r="C91" i="12"/>
  <c r="C92" i="12"/>
  <c r="H92" i="12" s="1"/>
  <c r="C62" i="12"/>
  <c r="C93" i="12"/>
  <c r="C63" i="12"/>
  <c r="C94" i="12"/>
  <c r="C64" i="12"/>
  <c r="C95" i="12"/>
  <c r="C65" i="12"/>
  <c r="C120" i="12"/>
  <c r="C96" i="12"/>
  <c r="C121" i="12" s="1"/>
  <c r="C66" i="12"/>
  <c r="C97" i="12"/>
  <c r="C67" i="12"/>
  <c r="C98" i="12"/>
  <c r="H98" i="12" s="1"/>
  <c r="C68" i="12"/>
  <c r="C99" i="12"/>
  <c r="C69" i="12"/>
  <c r="C124" i="12"/>
  <c r="C100" i="12"/>
  <c r="C125" i="12" s="1"/>
  <c r="C70" i="12"/>
  <c r="C101" i="12"/>
  <c r="C71" i="12"/>
  <c r="C102" i="12"/>
  <c r="C127" i="12" s="1"/>
  <c r="C72" i="12"/>
  <c r="C103" i="12"/>
  <c r="H103" i="12" s="1"/>
  <c r="C73" i="12"/>
  <c r="C104" i="12"/>
  <c r="C74" i="12"/>
  <c r="C105" i="12"/>
  <c r="C75" i="12"/>
  <c r="C106" i="12"/>
  <c r="C131" i="12" s="1"/>
  <c r="C76" i="12"/>
  <c r="C107" i="12"/>
  <c r="C77" i="12"/>
  <c r="C108" i="12"/>
  <c r="C78" i="12"/>
  <c r="C109" i="12"/>
  <c r="C134" i="12" s="1"/>
  <c r="C79" i="12"/>
  <c r="C110" i="12"/>
  <c r="C80" i="12"/>
  <c r="C135" i="12"/>
  <c r="D91" i="12"/>
  <c r="D61" i="12"/>
  <c r="D92" i="12"/>
  <c r="D62" i="12"/>
  <c r="D93" i="12"/>
  <c r="D118" i="12" s="1"/>
  <c r="D63" i="12"/>
  <c r="D94" i="12"/>
  <c r="D119" i="12" s="1"/>
  <c r="D64" i="12"/>
  <c r="D95" i="12"/>
  <c r="D65" i="12"/>
  <c r="D96" i="12"/>
  <c r="D121" i="12" s="1"/>
  <c r="D66" i="12"/>
  <c r="D97" i="12"/>
  <c r="D67" i="12"/>
  <c r="D98" i="12"/>
  <c r="D123" i="12" s="1"/>
  <c r="D68" i="12"/>
  <c r="D99" i="12"/>
  <c r="D69" i="12"/>
  <c r="D100" i="12"/>
  <c r="H100" i="12" s="1"/>
  <c r="D70" i="12"/>
  <c r="D101" i="12"/>
  <c r="D71" i="12"/>
  <c r="D126" i="12"/>
  <c r="D102" i="12"/>
  <c r="D72" i="12"/>
  <c r="D127" i="12"/>
  <c r="D103" i="12"/>
  <c r="D128" i="12" s="1"/>
  <c r="D73" i="12"/>
  <c r="D104" i="12"/>
  <c r="H104" i="12" s="1"/>
  <c r="D74" i="12"/>
  <c r="D105" i="12"/>
  <c r="D130" i="12" s="1"/>
  <c r="D75" i="12"/>
  <c r="D106" i="12"/>
  <c r="D76" i="12"/>
  <c r="H76" i="12" s="1"/>
  <c r="D107" i="12"/>
  <c r="D77" i="12"/>
  <c r="D108" i="12"/>
  <c r="D78" i="12"/>
  <c r="D109" i="12"/>
  <c r="D134" i="12" s="1"/>
  <c r="D79" i="12"/>
  <c r="D110" i="12"/>
  <c r="D135" i="12" s="1"/>
  <c r="D80" i="12"/>
  <c r="E91" i="12"/>
  <c r="E116" i="12" s="1"/>
  <c r="E61" i="12"/>
  <c r="E92" i="12"/>
  <c r="E117" i="12" s="1"/>
  <c r="E62" i="12"/>
  <c r="E93" i="12"/>
  <c r="E63" i="12"/>
  <c r="E118" i="12"/>
  <c r="E94" i="12"/>
  <c r="E119" i="12" s="1"/>
  <c r="E64" i="12"/>
  <c r="E95" i="12"/>
  <c r="E65" i="12"/>
  <c r="E96" i="12"/>
  <c r="E66" i="12"/>
  <c r="E97" i="12"/>
  <c r="E67" i="12"/>
  <c r="H67" i="12" s="1"/>
  <c r="E98" i="12"/>
  <c r="E68" i="12"/>
  <c r="E99" i="12"/>
  <c r="E69" i="12"/>
  <c r="E100" i="12"/>
  <c r="E125" i="12" s="1"/>
  <c r="E70" i="12"/>
  <c r="E101" i="12"/>
  <c r="E126" i="12" s="1"/>
  <c r="E71" i="12"/>
  <c r="E102" i="12"/>
  <c r="E72" i="12"/>
  <c r="E127" i="12"/>
  <c r="E103" i="12"/>
  <c r="E128" i="12" s="1"/>
  <c r="E73" i="12"/>
  <c r="E104" i="12"/>
  <c r="E74" i="12"/>
  <c r="E105" i="12"/>
  <c r="E75" i="12"/>
  <c r="E130" i="12"/>
  <c r="E106" i="12"/>
  <c r="E76" i="12"/>
  <c r="E107" i="12"/>
  <c r="E132" i="12" s="1"/>
  <c r="E77" i="12"/>
  <c r="E108" i="12"/>
  <c r="E133" i="12" s="1"/>
  <c r="E78" i="12"/>
  <c r="E109" i="12"/>
  <c r="E79" i="12"/>
  <c r="E110" i="12"/>
  <c r="E80" i="12"/>
  <c r="E135" i="12" s="1"/>
  <c r="F91" i="12"/>
  <c r="F111" i="12" s="1"/>
  <c r="F61" i="12"/>
  <c r="F92" i="12"/>
  <c r="F62" i="12"/>
  <c r="F93" i="12"/>
  <c r="F63" i="12"/>
  <c r="F118" i="12"/>
  <c r="F94" i="12"/>
  <c r="F64" i="12"/>
  <c r="F119" i="12"/>
  <c r="F95" i="12"/>
  <c r="F120" i="12" s="1"/>
  <c r="F65" i="12"/>
  <c r="F96" i="12"/>
  <c r="F66" i="12"/>
  <c r="F97" i="12"/>
  <c r="F122" i="12" s="1"/>
  <c r="F67" i="12"/>
  <c r="F98" i="12"/>
  <c r="F68" i="12"/>
  <c r="F81" i="12" s="1"/>
  <c r="F99" i="12"/>
  <c r="F124" i="12" s="1"/>
  <c r="F69" i="12"/>
  <c r="F100" i="12"/>
  <c r="F125" i="12" s="1"/>
  <c r="F70" i="12"/>
  <c r="F101" i="12"/>
  <c r="F71" i="12"/>
  <c r="F102" i="12"/>
  <c r="F127" i="12" s="1"/>
  <c r="F72" i="12"/>
  <c r="F103" i="12"/>
  <c r="F128" i="12" s="1"/>
  <c r="F73" i="12"/>
  <c r="F104" i="12"/>
  <c r="F129" i="12" s="1"/>
  <c r="F74" i="12"/>
  <c r="F105" i="12"/>
  <c r="F75" i="12"/>
  <c r="F130" i="12" s="1"/>
  <c r="F106" i="12"/>
  <c r="F76" i="12"/>
  <c r="F107" i="12"/>
  <c r="F132" i="12" s="1"/>
  <c r="F77" i="12"/>
  <c r="F108" i="12"/>
  <c r="F78" i="12"/>
  <c r="F109" i="12"/>
  <c r="F79" i="12"/>
  <c r="F134" i="12"/>
  <c r="F110" i="12"/>
  <c r="F80" i="12"/>
  <c r="G91" i="12"/>
  <c r="G61" i="12"/>
  <c r="G92" i="12"/>
  <c r="G62" i="12"/>
  <c r="G93" i="12"/>
  <c r="G118" i="12" s="1"/>
  <c r="G63" i="12"/>
  <c r="G94" i="12"/>
  <c r="G64" i="12"/>
  <c r="G95" i="12"/>
  <c r="G65" i="12"/>
  <c r="G81" i="12" s="1"/>
  <c r="G96" i="12"/>
  <c r="G121" i="12" s="1"/>
  <c r="G66" i="12"/>
  <c r="G97" i="12"/>
  <c r="G67" i="12"/>
  <c r="G122" i="12"/>
  <c r="G98" i="12"/>
  <c r="G68" i="12"/>
  <c r="G123" i="12" s="1"/>
  <c r="G99" i="12"/>
  <c r="G69" i="12"/>
  <c r="G100" i="12"/>
  <c r="G125" i="12" s="1"/>
  <c r="G70" i="12"/>
  <c r="G101" i="12"/>
  <c r="G71" i="12"/>
  <c r="G126" i="12" s="1"/>
  <c r="G102" i="12"/>
  <c r="G72" i="12"/>
  <c r="G127" i="12"/>
  <c r="G103" i="12"/>
  <c r="G128" i="12" s="1"/>
  <c r="G73" i="12"/>
  <c r="G104" i="12"/>
  <c r="G74" i="12"/>
  <c r="G105" i="12"/>
  <c r="G75" i="12"/>
  <c r="G106" i="12"/>
  <c r="G131" i="12" s="1"/>
  <c r="G76" i="12"/>
  <c r="G107" i="12"/>
  <c r="G77" i="12"/>
  <c r="G108" i="12"/>
  <c r="G78" i="12"/>
  <c r="G109" i="12"/>
  <c r="G134" i="12" s="1"/>
  <c r="G79" i="12"/>
  <c r="G80" i="12"/>
  <c r="G135" i="12"/>
  <c r="D32" i="12"/>
  <c r="E32" i="12"/>
  <c r="F32" i="12"/>
  <c r="G32" i="12"/>
  <c r="C143" i="12"/>
  <c r="H143" i="12"/>
  <c r="H16" i="14"/>
  <c r="C25" i="14"/>
  <c r="D25" i="14"/>
  <c r="E25" i="14"/>
  <c r="F25" i="14"/>
  <c r="G25" i="14"/>
  <c r="C33" i="14"/>
  <c r="C34" i="14"/>
  <c r="C35" i="14"/>
  <c r="C36" i="14"/>
  <c r="C37" i="14"/>
  <c r="C38" i="14"/>
  <c r="C39" i="14"/>
  <c r="C40" i="14"/>
  <c r="C41" i="14"/>
  <c r="C42" i="14"/>
  <c r="C43" i="14"/>
  <c r="C44" i="14"/>
  <c r="C45" i="14"/>
  <c r="C46" i="14"/>
  <c r="C47" i="14"/>
  <c r="C48" i="14"/>
  <c r="C49" i="14"/>
  <c r="C50" i="14"/>
  <c r="C51" i="14"/>
  <c r="H17" i="14"/>
  <c r="H215" i="14" s="1"/>
  <c r="H15" i="14"/>
  <c r="H190" i="14"/>
  <c r="C61" i="14"/>
  <c r="C91" i="14"/>
  <c r="C116" i="14" s="1"/>
  <c r="C92" i="14"/>
  <c r="C62" i="14"/>
  <c r="C93" i="14"/>
  <c r="C63" i="14"/>
  <c r="C94" i="14"/>
  <c r="C64" i="14"/>
  <c r="C95" i="14"/>
  <c r="C65" i="14"/>
  <c r="C96" i="14"/>
  <c r="C121" i="14" s="1"/>
  <c r="C66" i="14"/>
  <c r="C97" i="14"/>
  <c r="C67" i="14"/>
  <c r="C98" i="14"/>
  <c r="C68" i="14"/>
  <c r="C99" i="14"/>
  <c r="C69" i="14"/>
  <c r="C100" i="14"/>
  <c r="C125" i="14" s="1"/>
  <c r="C70" i="14"/>
  <c r="C101" i="14"/>
  <c r="C126" i="14" s="1"/>
  <c r="C71" i="14"/>
  <c r="C102" i="14"/>
  <c r="C127" i="14" s="1"/>
  <c r="C72" i="14"/>
  <c r="C103" i="14"/>
  <c r="C73" i="14"/>
  <c r="C104" i="14"/>
  <c r="C129" i="14" s="1"/>
  <c r="C74" i="14"/>
  <c r="C105" i="14"/>
  <c r="C75" i="14"/>
  <c r="C106" i="14"/>
  <c r="C76" i="14"/>
  <c r="C107" i="14"/>
  <c r="C132" i="14" s="1"/>
  <c r="C77" i="14"/>
  <c r="C108" i="14"/>
  <c r="C78" i="14"/>
  <c r="C109" i="14"/>
  <c r="C134" i="14" s="1"/>
  <c r="C79" i="14"/>
  <c r="C110" i="14"/>
  <c r="C135" i="14" s="1"/>
  <c r="C80" i="14"/>
  <c r="D91" i="14"/>
  <c r="D61" i="14"/>
  <c r="D92" i="14"/>
  <c r="D117" i="14" s="1"/>
  <c r="D62" i="14"/>
  <c r="D93" i="14"/>
  <c r="D63" i="14"/>
  <c r="D118" i="14"/>
  <c r="D94" i="14"/>
  <c r="D64" i="14"/>
  <c r="D95" i="14"/>
  <c r="D120" i="14" s="1"/>
  <c r="D65" i="14"/>
  <c r="D96" i="14"/>
  <c r="D66" i="14"/>
  <c r="D97" i="14"/>
  <c r="D122" i="14" s="1"/>
  <c r="D67" i="14"/>
  <c r="D98" i="14"/>
  <c r="D68" i="14"/>
  <c r="D99" i="14"/>
  <c r="D124" i="14" s="1"/>
  <c r="D69" i="14"/>
  <c r="D100" i="14"/>
  <c r="D70" i="14"/>
  <c r="D101" i="14"/>
  <c r="D126" i="14" s="1"/>
  <c r="D71" i="14"/>
  <c r="D102" i="14"/>
  <c r="D72" i="14"/>
  <c r="D103" i="14"/>
  <c r="D128" i="14" s="1"/>
  <c r="D73" i="14"/>
  <c r="D104" i="14"/>
  <c r="D74" i="14"/>
  <c r="D105" i="14"/>
  <c r="D130" i="14" s="1"/>
  <c r="D75" i="14"/>
  <c r="D106" i="14"/>
  <c r="D76" i="14"/>
  <c r="D107" i="14"/>
  <c r="D77" i="14"/>
  <c r="D108" i="14"/>
  <c r="D133" i="14" s="1"/>
  <c r="D78" i="14"/>
  <c r="D109" i="14"/>
  <c r="D134" i="14" s="1"/>
  <c r="D79" i="14"/>
  <c r="D110" i="14"/>
  <c r="D135" i="14" s="1"/>
  <c r="D80" i="14"/>
  <c r="E91" i="14"/>
  <c r="E116" i="14" s="1"/>
  <c r="E61" i="14"/>
  <c r="E92" i="14"/>
  <c r="E62" i="14"/>
  <c r="E93" i="14"/>
  <c r="E118" i="14" s="1"/>
  <c r="E63" i="14"/>
  <c r="E94" i="14"/>
  <c r="E64" i="14"/>
  <c r="E95" i="14"/>
  <c r="E120" i="14" s="1"/>
  <c r="E65" i="14"/>
  <c r="E96" i="14"/>
  <c r="E66" i="14"/>
  <c r="E97" i="14"/>
  <c r="E122" i="14" s="1"/>
  <c r="E67" i="14"/>
  <c r="E98" i="14"/>
  <c r="E68" i="14"/>
  <c r="E99" i="14"/>
  <c r="E124" i="14" s="1"/>
  <c r="E69" i="14"/>
  <c r="E100" i="14"/>
  <c r="E70" i="14"/>
  <c r="E101" i="14"/>
  <c r="E71" i="14"/>
  <c r="E126" i="14" s="1"/>
  <c r="E102" i="14"/>
  <c r="E127" i="14" s="1"/>
  <c r="E72" i="14"/>
  <c r="E103" i="14"/>
  <c r="E73" i="14"/>
  <c r="E104" i="14"/>
  <c r="E74" i="14"/>
  <c r="E105" i="14"/>
  <c r="E130" i="14" s="1"/>
  <c r="E75" i="14"/>
  <c r="E106" i="14"/>
  <c r="E131" i="14" s="1"/>
  <c r="E76" i="14"/>
  <c r="E107" i="14"/>
  <c r="E77" i="14"/>
  <c r="E108" i="14"/>
  <c r="E133" i="14" s="1"/>
  <c r="E78" i="14"/>
  <c r="E109" i="14"/>
  <c r="E134" i="14" s="1"/>
  <c r="E79" i="14"/>
  <c r="E110" i="14"/>
  <c r="E135" i="14" s="1"/>
  <c r="E80" i="14"/>
  <c r="F91" i="14"/>
  <c r="F116" i="14" s="1"/>
  <c r="M12" i="49" s="1"/>
  <c r="F61" i="14"/>
  <c r="F92" i="14"/>
  <c r="F62" i="14"/>
  <c r="F93" i="14"/>
  <c r="F63" i="14"/>
  <c r="F94" i="14"/>
  <c r="F119" i="14" s="1"/>
  <c r="F64" i="14"/>
  <c r="F95" i="14"/>
  <c r="F120" i="14" s="1"/>
  <c r="F65" i="14"/>
  <c r="F96" i="14"/>
  <c r="F66" i="14"/>
  <c r="F121" i="14" s="1"/>
  <c r="F97" i="14"/>
  <c r="F122" i="14" s="1"/>
  <c r="F67" i="14"/>
  <c r="F98" i="14"/>
  <c r="F123" i="14" s="1"/>
  <c r="F68" i="14"/>
  <c r="F99" i="14"/>
  <c r="F69" i="14"/>
  <c r="F100" i="14"/>
  <c r="F70" i="14"/>
  <c r="F101" i="14"/>
  <c r="F71" i="14"/>
  <c r="F102" i="14"/>
  <c r="F127" i="14" s="1"/>
  <c r="F72" i="14"/>
  <c r="F103" i="14"/>
  <c r="F73" i="14"/>
  <c r="F104" i="14"/>
  <c r="F74" i="14"/>
  <c r="F105" i="14"/>
  <c r="F75" i="14"/>
  <c r="F106" i="14"/>
  <c r="F76" i="14"/>
  <c r="F107" i="14"/>
  <c r="F132" i="14" s="1"/>
  <c r="F77" i="14"/>
  <c r="F108" i="14"/>
  <c r="F78" i="14"/>
  <c r="F133" i="14" s="1"/>
  <c r="F109" i="14"/>
  <c r="F134" i="14" s="1"/>
  <c r="F79" i="14"/>
  <c r="F110" i="14"/>
  <c r="F135" i="14" s="1"/>
  <c r="F80" i="14"/>
  <c r="G91" i="14"/>
  <c r="G61" i="14"/>
  <c r="G92" i="14"/>
  <c r="G117" i="14" s="1"/>
  <c r="G62" i="14"/>
  <c r="G93" i="14"/>
  <c r="G118" i="14" s="1"/>
  <c r="G63" i="14"/>
  <c r="G94" i="14"/>
  <c r="G64" i="14"/>
  <c r="G95" i="14"/>
  <c r="G120" i="14" s="1"/>
  <c r="G65" i="14"/>
  <c r="G96" i="14"/>
  <c r="G121" i="14" s="1"/>
  <c r="G66" i="14"/>
  <c r="G97" i="14"/>
  <c r="G122" i="14" s="1"/>
  <c r="G67" i="14"/>
  <c r="G98" i="14"/>
  <c r="G123" i="14" s="1"/>
  <c r="G68" i="14"/>
  <c r="G99" i="14"/>
  <c r="G69" i="14"/>
  <c r="G100" i="14"/>
  <c r="G70" i="14"/>
  <c r="G101" i="14"/>
  <c r="G126" i="14" s="1"/>
  <c r="G71" i="14"/>
  <c r="G102" i="14"/>
  <c r="G72" i="14"/>
  <c r="G103" i="14"/>
  <c r="G73" i="14"/>
  <c r="G104" i="14"/>
  <c r="G129" i="14" s="1"/>
  <c r="G74" i="14"/>
  <c r="G105" i="14"/>
  <c r="G75" i="14"/>
  <c r="G106" i="14"/>
  <c r="G131" i="14" s="1"/>
  <c r="G76" i="14"/>
  <c r="G107" i="14"/>
  <c r="G77" i="14"/>
  <c r="G108" i="14"/>
  <c r="G78" i="14"/>
  <c r="G109" i="14"/>
  <c r="G79" i="14"/>
  <c r="G80" i="14"/>
  <c r="G135" i="14" s="1"/>
  <c r="D32" i="14"/>
  <c r="C12" i="49" s="1"/>
  <c r="E32" i="14"/>
  <c r="F32" i="14"/>
  <c r="G32" i="14"/>
  <c r="C143" i="14"/>
  <c r="H143" i="14"/>
  <c r="H16" i="15"/>
  <c r="H240" i="15"/>
  <c r="C25" i="15"/>
  <c r="D25" i="15"/>
  <c r="E25" i="15"/>
  <c r="F25" i="15"/>
  <c r="G25" i="15"/>
  <c r="H25" i="15"/>
  <c r="C33" i="15"/>
  <c r="C34" i="15"/>
  <c r="C35" i="15"/>
  <c r="C36" i="15"/>
  <c r="C37" i="15"/>
  <c r="C38" i="15"/>
  <c r="C39" i="15"/>
  <c r="C40" i="15"/>
  <c r="C41" i="15"/>
  <c r="C42" i="15"/>
  <c r="C43" i="15"/>
  <c r="C44" i="15"/>
  <c r="C45" i="15"/>
  <c r="C46" i="15"/>
  <c r="C47" i="15"/>
  <c r="C48" i="15"/>
  <c r="C49" i="15"/>
  <c r="C50" i="15"/>
  <c r="C51" i="15"/>
  <c r="H17" i="15"/>
  <c r="H215" i="15"/>
  <c r="H15" i="15"/>
  <c r="H190" i="15" s="1"/>
  <c r="C61" i="15"/>
  <c r="C91" i="15"/>
  <c r="C92" i="15"/>
  <c r="C117" i="15" s="1"/>
  <c r="C62" i="15"/>
  <c r="C93" i="15"/>
  <c r="C63" i="15"/>
  <c r="C94" i="15"/>
  <c r="C119" i="15" s="1"/>
  <c r="C64" i="15"/>
  <c r="C95" i="15"/>
  <c r="C65" i="15"/>
  <c r="C96" i="15"/>
  <c r="C66" i="15"/>
  <c r="C97" i="15"/>
  <c r="C122" i="15" s="1"/>
  <c r="C67" i="15"/>
  <c r="C98" i="15"/>
  <c r="C123" i="15" s="1"/>
  <c r="C68" i="15"/>
  <c r="C99" i="15"/>
  <c r="H99" i="15" s="1"/>
  <c r="C69" i="15"/>
  <c r="C100" i="15"/>
  <c r="C125" i="15" s="1"/>
  <c r="C70" i="15"/>
  <c r="C101" i="15"/>
  <c r="C71" i="15"/>
  <c r="C102" i="15"/>
  <c r="C72" i="15"/>
  <c r="C103" i="15"/>
  <c r="C128" i="15" s="1"/>
  <c r="C73" i="15"/>
  <c r="C104" i="15"/>
  <c r="C129" i="15" s="1"/>
  <c r="C74" i="15"/>
  <c r="C105" i="15"/>
  <c r="C75" i="15"/>
  <c r="C106" i="15"/>
  <c r="C131" i="15" s="1"/>
  <c r="C76" i="15"/>
  <c r="C107" i="15"/>
  <c r="C77" i="15"/>
  <c r="C108" i="15"/>
  <c r="C78" i="15"/>
  <c r="C109" i="15"/>
  <c r="C79" i="15"/>
  <c r="C110" i="15"/>
  <c r="H110" i="15" s="1"/>
  <c r="C80" i="15"/>
  <c r="D91" i="15"/>
  <c r="D111" i="15" s="1"/>
  <c r="D61" i="15"/>
  <c r="D116" i="15"/>
  <c r="K13" i="49" s="1"/>
  <c r="D92" i="15"/>
  <c r="D62" i="15"/>
  <c r="D93" i="15"/>
  <c r="D63" i="15"/>
  <c r="D94" i="15"/>
  <c r="D119" i="15" s="1"/>
  <c r="D64" i="15"/>
  <c r="D95" i="15"/>
  <c r="D65" i="15"/>
  <c r="D120" i="15"/>
  <c r="D96" i="15"/>
  <c r="D121" i="15" s="1"/>
  <c r="D66" i="15"/>
  <c r="D97" i="15"/>
  <c r="D122" i="15" s="1"/>
  <c r="D67" i="15"/>
  <c r="D98" i="15"/>
  <c r="D123" i="15" s="1"/>
  <c r="D68" i="15"/>
  <c r="D99" i="15"/>
  <c r="D69" i="15"/>
  <c r="D124" i="15" s="1"/>
  <c r="D100" i="15"/>
  <c r="D70" i="15"/>
  <c r="D101" i="15"/>
  <c r="H101" i="15" s="1"/>
  <c r="D71" i="15"/>
  <c r="D102" i="15"/>
  <c r="D127" i="15" s="1"/>
  <c r="D72" i="15"/>
  <c r="D103" i="15"/>
  <c r="D73" i="15"/>
  <c r="D104" i="15"/>
  <c r="D129" i="15" s="1"/>
  <c r="D74" i="15"/>
  <c r="D105" i="15"/>
  <c r="D75" i="15"/>
  <c r="D130" i="15"/>
  <c r="D106" i="15"/>
  <c r="D131" i="15" s="1"/>
  <c r="D76" i="15"/>
  <c r="D107" i="15"/>
  <c r="D77" i="15"/>
  <c r="D132" i="15"/>
  <c r="D108" i="15"/>
  <c r="D133" i="15" s="1"/>
  <c r="D78" i="15"/>
  <c r="D109" i="15"/>
  <c r="D134" i="15" s="1"/>
  <c r="D79" i="15"/>
  <c r="D110" i="15"/>
  <c r="D80" i="15"/>
  <c r="E91" i="15"/>
  <c r="E61" i="15"/>
  <c r="E116" i="15" s="1"/>
  <c r="L13" i="49" s="1"/>
  <c r="E92" i="15"/>
  <c r="E117" i="15" s="1"/>
  <c r="E62" i="15"/>
  <c r="E93" i="15"/>
  <c r="E118" i="15" s="1"/>
  <c r="E63" i="15"/>
  <c r="E94" i="15"/>
  <c r="E64" i="15"/>
  <c r="E95" i="15"/>
  <c r="E120" i="15" s="1"/>
  <c r="E65" i="15"/>
  <c r="E96" i="15"/>
  <c r="E66" i="15"/>
  <c r="E97" i="15"/>
  <c r="E67" i="15"/>
  <c r="E98" i="15"/>
  <c r="H98" i="15" s="1"/>
  <c r="E68" i="15"/>
  <c r="E81" i="15" s="1"/>
  <c r="E99" i="15"/>
  <c r="E124" i="15" s="1"/>
  <c r="E69" i="15"/>
  <c r="E100" i="15"/>
  <c r="E125" i="15" s="1"/>
  <c r="E70" i="15"/>
  <c r="E101" i="15"/>
  <c r="E71" i="15"/>
  <c r="E102" i="15"/>
  <c r="E127" i="15" s="1"/>
  <c r="E72" i="15"/>
  <c r="E103" i="15"/>
  <c r="E73" i="15"/>
  <c r="E128" i="15"/>
  <c r="E104" i="15"/>
  <c r="E129" i="15" s="1"/>
  <c r="E74" i="15"/>
  <c r="E105" i="15"/>
  <c r="E75" i="15"/>
  <c r="E106" i="15"/>
  <c r="E76" i="15"/>
  <c r="E107" i="15"/>
  <c r="E77" i="15"/>
  <c r="E108" i="15"/>
  <c r="E133" i="15" s="1"/>
  <c r="E78" i="15"/>
  <c r="E109" i="15"/>
  <c r="H109" i="15" s="1"/>
  <c r="E79" i="15"/>
  <c r="E110" i="15"/>
  <c r="E135" i="15" s="1"/>
  <c r="E80" i="15"/>
  <c r="F91" i="15"/>
  <c r="F116" i="15" s="1"/>
  <c r="M13" i="49" s="1"/>
  <c r="F61" i="15"/>
  <c r="F92" i="15"/>
  <c r="F117" i="15" s="1"/>
  <c r="F62" i="15"/>
  <c r="F93" i="15"/>
  <c r="F118" i="15" s="1"/>
  <c r="F63" i="15"/>
  <c r="F94" i="15"/>
  <c r="F111" i="15" s="1"/>
  <c r="F64" i="15"/>
  <c r="F95" i="15"/>
  <c r="H95" i="15" s="1"/>
  <c r="F65" i="15"/>
  <c r="F120" i="15" s="1"/>
  <c r="F96" i="15"/>
  <c r="F66" i="15"/>
  <c r="F97" i="15"/>
  <c r="F67" i="15"/>
  <c r="F98" i="15"/>
  <c r="F123" i="15" s="1"/>
  <c r="F68" i="15"/>
  <c r="F99" i="15"/>
  <c r="F69" i="15"/>
  <c r="F124" i="15"/>
  <c r="F100" i="15"/>
  <c r="F125" i="15" s="1"/>
  <c r="F70" i="15"/>
  <c r="F101" i="15"/>
  <c r="F71" i="15"/>
  <c r="F102" i="15"/>
  <c r="F127" i="15" s="1"/>
  <c r="F72" i="15"/>
  <c r="F103" i="15"/>
  <c r="F73" i="15"/>
  <c r="F128" i="15" s="1"/>
  <c r="F104" i="15"/>
  <c r="F129" i="15" s="1"/>
  <c r="F74" i="15"/>
  <c r="F105" i="15"/>
  <c r="F75" i="15"/>
  <c r="F130" i="15" s="1"/>
  <c r="F106" i="15"/>
  <c r="F76" i="15"/>
  <c r="F107" i="15"/>
  <c r="H107" i="15" s="1"/>
  <c r="F77" i="15"/>
  <c r="F132" i="15" s="1"/>
  <c r="F108" i="15"/>
  <c r="F78" i="15"/>
  <c r="F109" i="15"/>
  <c r="F79" i="15"/>
  <c r="F134" i="15"/>
  <c r="F110" i="15"/>
  <c r="F135" i="15" s="1"/>
  <c r="F80" i="15"/>
  <c r="G91" i="15"/>
  <c r="G61" i="15"/>
  <c r="G116" i="15"/>
  <c r="G92" i="15"/>
  <c r="G117" i="15" s="1"/>
  <c r="G62" i="15"/>
  <c r="G93" i="15"/>
  <c r="G63" i="15"/>
  <c r="G94" i="15"/>
  <c r="G64" i="15"/>
  <c r="G95" i="15"/>
  <c r="G65" i="15"/>
  <c r="G96" i="15"/>
  <c r="G66" i="15"/>
  <c r="G97" i="15"/>
  <c r="G122" i="15" s="1"/>
  <c r="G67" i="15"/>
  <c r="G98" i="15"/>
  <c r="G68" i="15"/>
  <c r="G99" i="15"/>
  <c r="G69" i="15"/>
  <c r="G100" i="15"/>
  <c r="G70" i="15"/>
  <c r="G101" i="15"/>
  <c r="G71" i="15"/>
  <c r="G102" i="15"/>
  <c r="G72" i="15"/>
  <c r="H72" i="15" s="1"/>
  <c r="G103" i="15"/>
  <c r="G73" i="15"/>
  <c r="G128" i="15"/>
  <c r="G104" i="15"/>
  <c r="G74" i="15"/>
  <c r="G105" i="15"/>
  <c r="G75" i="15"/>
  <c r="G106" i="15"/>
  <c r="G131" i="15" s="1"/>
  <c r="G76" i="15"/>
  <c r="G107" i="15"/>
  <c r="G77" i="15"/>
  <c r="G132" i="15"/>
  <c r="G108" i="15"/>
  <c r="G133" i="15" s="1"/>
  <c r="G78" i="15"/>
  <c r="G109" i="15"/>
  <c r="G134" i="15" s="1"/>
  <c r="G79" i="15"/>
  <c r="G80" i="15"/>
  <c r="G135" i="15"/>
  <c r="D32" i="15"/>
  <c r="E32" i="15"/>
  <c r="F32" i="15"/>
  <c r="G32" i="15"/>
  <c r="C143" i="15"/>
  <c r="C163" i="15" s="1"/>
  <c r="H143" i="15"/>
  <c r="H16" i="16"/>
  <c r="H240" i="16" s="1"/>
  <c r="C25" i="16"/>
  <c r="D25" i="16"/>
  <c r="E25" i="16"/>
  <c r="F25" i="16"/>
  <c r="G25" i="16"/>
  <c r="C33" i="16"/>
  <c r="C34" i="16"/>
  <c r="C35" i="16"/>
  <c r="C36" i="16"/>
  <c r="C37" i="16"/>
  <c r="C38" i="16"/>
  <c r="C39" i="16"/>
  <c r="C40" i="16"/>
  <c r="C41" i="16"/>
  <c r="C42" i="16"/>
  <c r="C43" i="16"/>
  <c r="C44" i="16"/>
  <c r="C45" i="16"/>
  <c r="C46" i="16"/>
  <c r="C47" i="16"/>
  <c r="C48" i="16"/>
  <c r="C49" i="16"/>
  <c r="C50" i="16"/>
  <c r="C51" i="16"/>
  <c r="H17" i="16"/>
  <c r="H215" i="16"/>
  <c r="H15" i="16"/>
  <c r="H190" i="16"/>
  <c r="C61" i="16"/>
  <c r="C91" i="16"/>
  <c r="C92" i="16"/>
  <c r="H92" i="16" s="1"/>
  <c r="C62" i="16"/>
  <c r="C93" i="16"/>
  <c r="H93" i="16" s="1"/>
  <c r="C63" i="16"/>
  <c r="C81" i="16" s="1"/>
  <c r="C94" i="16"/>
  <c r="C64" i="16"/>
  <c r="C95" i="16"/>
  <c r="C65" i="16"/>
  <c r="C96" i="16"/>
  <c r="C121" i="16" s="1"/>
  <c r="C66" i="16"/>
  <c r="C97" i="16"/>
  <c r="C122" i="16" s="1"/>
  <c r="C67" i="16"/>
  <c r="C98" i="16"/>
  <c r="C68" i="16"/>
  <c r="C99" i="16"/>
  <c r="H99" i="16" s="1"/>
  <c r="C69" i="16"/>
  <c r="C100" i="16"/>
  <c r="C70" i="16"/>
  <c r="C125" i="16"/>
  <c r="C101" i="16"/>
  <c r="C71" i="16"/>
  <c r="C102" i="16"/>
  <c r="C72" i="16"/>
  <c r="C103" i="16"/>
  <c r="C128" i="16" s="1"/>
  <c r="C73" i="16"/>
  <c r="C104" i="16"/>
  <c r="C74" i="16"/>
  <c r="C105" i="16"/>
  <c r="C130" i="16" s="1"/>
  <c r="C75" i="16"/>
  <c r="C106" i="16"/>
  <c r="C76" i="16"/>
  <c r="C107" i="16"/>
  <c r="C132" i="16" s="1"/>
  <c r="C77" i="16"/>
  <c r="C108" i="16"/>
  <c r="C133" i="16" s="1"/>
  <c r="C78" i="16"/>
  <c r="C109" i="16"/>
  <c r="C79" i="16"/>
  <c r="C110" i="16"/>
  <c r="C80" i="16"/>
  <c r="D91" i="16"/>
  <c r="D116" i="16" s="1"/>
  <c r="D61" i="16"/>
  <c r="D92" i="16"/>
  <c r="D62" i="16"/>
  <c r="D93" i="16"/>
  <c r="D118" i="16" s="1"/>
  <c r="D63" i="16"/>
  <c r="D94" i="16"/>
  <c r="D64" i="16"/>
  <c r="D119" i="16" s="1"/>
  <c r="D95" i="16"/>
  <c r="D65" i="16"/>
  <c r="D96" i="16"/>
  <c r="D121" i="16" s="1"/>
  <c r="D66" i="16"/>
  <c r="D97" i="16"/>
  <c r="D122" i="16" s="1"/>
  <c r="D67" i="16"/>
  <c r="D98" i="16"/>
  <c r="D68" i="16"/>
  <c r="D99" i="16"/>
  <c r="D124" i="16" s="1"/>
  <c r="D69" i="16"/>
  <c r="D100" i="16"/>
  <c r="D125" i="16" s="1"/>
  <c r="D70" i="16"/>
  <c r="D101" i="16"/>
  <c r="D71" i="16"/>
  <c r="D102" i="16"/>
  <c r="D72" i="16"/>
  <c r="D103" i="16"/>
  <c r="D73" i="16"/>
  <c r="D104" i="16"/>
  <c r="D74" i="16"/>
  <c r="D105" i="16"/>
  <c r="D130" i="16" s="1"/>
  <c r="D75" i="16"/>
  <c r="D106" i="16"/>
  <c r="D131" i="16" s="1"/>
  <c r="D76" i="16"/>
  <c r="D107" i="16"/>
  <c r="D132" i="16" s="1"/>
  <c r="D77" i="16"/>
  <c r="D108" i="16"/>
  <c r="D133" i="16" s="1"/>
  <c r="D78" i="16"/>
  <c r="D109" i="16"/>
  <c r="H109" i="16" s="1"/>
  <c r="D79" i="16"/>
  <c r="D110" i="16"/>
  <c r="D80" i="16"/>
  <c r="E91" i="16"/>
  <c r="E61" i="16"/>
  <c r="E92" i="16"/>
  <c r="E62" i="16"/>
  <c r="E93" i="16"/>
  <c r="E63" i="16"/>
  <c r="E94" i="16"/>
  <c r="E119" i="16" s="1"/>
  <c r="E64" i="16"/>
  <c r="E95" i="16"/>
  <c r="E65" i="16"/>
  <c r="E96" i="16"/>
  <c r="E66" i="16"/>
  <c r="E97" i="16"/>
  <c r="E122" i="16" s="1"/>
  <c r="E67" i="16"/>
  <c r="E98" i="16"/>
  <c r="E68" i="16"/>
  <c r="E99" i="16"/>
  <c r="E124" i="16" s="1"/>
  <c r="E69" i="16"/>
  <c r="E100" i="16"/>
  <c r="E70" i="16"/>
  <c r="E125" i="16"/>
  <c r="E101" i="16"/>
  <c r="E126" i="16" s="1"/>
  <c r="E71" i="16"/>
  <c r="E102" i="16"/>
  <c r="E127" i="16" s="1"/>
  <c r="E72" i="16"/>
  <c r="E103" i="16"/>
  <c r="E73" i="16"/>
  <c r="E104" i="16"/>
  <c r="E74" i="16"/>
  <c r="E129" i="16" s="1"/>
  <c r="E105" i="16"/>
  <c r="E130" i="16" s="1"/>
  <c r="E75" i="16"/>
  <c r="E106" i="16"/>
  <c r="E76" i="16"/>
  <c r="E131" i="16" s="1"/>
  <c r="E107" i="16"/>
  <c r="E77" i="16"/>
  <c r="E108" i="16"/>
  <c r="E78" i="16"/>
  <c r="E109" i="16"/>
  <c r="E79" i="16"/>
  <c r="E110" i="16"/>
  <c r="E80" i="16"/>
  <c r="F91" i="16"/>
  <c r="F61" i="16"/>
  <c r="F92" i="16"/>
  <c r="F117" i="16" s="1"/>
  <c r="F62" i="16"/>
  <c r="F93" i="16"/>
  <c r="F63" i="16"/>
  <c r="F118" i="16" s="1"/>
  <c r="F94" i="16"/>
  <c r="F64" i="16"/>
  <c r="F119" i="16" s="1"/>
  <c r="F95" i="16"/>
  <c r="F65" i="16"/>
  <c r="F96" i="16"/>
  <c r="F66" i="16"/>
  <c r="F121" i="16" s="1"/>
  <c r="F97" i="16"/>
  <c r="F67" i="16"/>
  <c r="F98" i="16"/>
  <c r="F68" i="16"/>
  <c r="F99" i="16"/>
  <c r="F124" i="16" s="1"/>
  <c r="F69" i="16"/>
  <c r="F100" i="16"/>
  <c r="F70" i="16"/>
  <c r="F125" i="16" s="1"/>
  <c r="F101" i="16"/>
  <c r="F71" i="16"/>
  <c r="F102" i="16"/>
  <c r="F127" i="16" s="1"/>
  <c r="F72" i="16"/>
  <c r="F103" i="16"/>
  <c r="F73" i="16"/>
  <c r="H73" i="16" s="1"/>
  <c r="F104" i="16"/>
  <c r="F74" i="16"/>
  <c r="F105" i="16"/>
  <c r="F75" i="16"/>
  <c r="F106" i="16"/>
  <c r="F76" i="16"/>
  <c r="F131" i="16" s="1"/>
  <c r="F107" i="16"/>
  <c r="F77" i="16"/>
  <c r="F108" i="16"/>
  <c r="F78" i="16"/>
  <c r="F109" i="16"/>
  <c r="F79" i="16"/>
  <c r="F110" i="16"/>
  <c r="F80" i="16"/>
  <c r="G91" i="16"/>
  <c r="G61" i="16"/>
  <c r="G92" i="16"/>
  <c r="G117" i="16" s="1"/>
  <c r="G62" i="16"/>
  <c r="G93" i="16"/>
  <c r="G118" i="16" s="1"/>
  <c r="G63" i="16"/>
  <c r="G94" i="16"/>
  <c r="G119" i="16" s="1"/>
  <c r="G64" i="16"/>
  <c r="G95" i="16"/>
  <c r="G120" i="16" s="1"/>
  <c r="G65" i="16"/>
  <c r="G96" i="16"/>
  <c r="G66" i="16"/>
  <c r="G121" i="16" s="1"/>
  <c r="G97" i="16"/>
  <c r="G67" i="16"/>
  <c r="G98" i="16"/>
  <c r="G68" i="16"/>
  <c r="G123" i="16" s="1"/>
  <c r="G99" i="16"/>
  <c r="G69" i="16"/>
  <c r="G100" i="16"/>
  <c r="G70" i="16"/>
  <c r="G125" i="16" s="1"/>
  <c r="G101" i="16"/>
  <c r="G71" i="16"/>
  <c r="G126" i="16" s="1"/>
  <c r="G102" i="16"/>
  <c r="G127" i="16" s="1"/>
  <c r="G72" i="16"/>
  <c r="G103" i="16"/>
  <c r="G73" i="16"/>
  <c r="G104" i="16"/>
  <c r="G74" i="16"/>
  <c r="G105" i="16"/>
  <c r="G75" i="16"/>
  <c r="G130" i="16" s="1"/>
  <c r="G106" i="16"/>
  <c r="G131" i="16" s="1"/>
  <c r="G76" i="16"/>
  <c r="G107" i="16"/>
  <c r="G77" i="16"/>
  <c r="G108" i="16"/>
  <c r="G133" i="16" s="1"/>
  <c r="G78" i="16"/>
  <c r="G109" i="16"/>
  <c r="G134" i="16" s="1"/>
  <c r="G79" i="16"/>
  <c r="G80" i="16"/>
  <c r="G135" i="16" s="1"/>
  <c r="D32" i="16"/>
  <c r="E32" i="16"/>
  <c r="F32" i="16"/>
  <c r="G32" i="16"/>
  <c r="G293" i="16" s="1"/>
  <c r="G343" i="16" s="1"/>
  <c r="C143" i="16"/>
  <c r="H143" i="16"/>
  <c r="H16" i="17"/>
  <c r="H240" i="17" s="1"/>
  <c r="C25" i="17"/>
  <c r="D25" i="17"/>
  <c r="E25" i="17"/>
  <c r="F25" i="17"/>
  <c r="G25" i="17"/>
  <c r="C33" i="17"/>
  <c r="C34" i="17"/>
  <c r="C35" i="17"/>
  <c r="C36" i="17"/>
  <c r="C37" i="17"/>
  <c r="C38" i="17"/>
  <c r="C39" i="17"/>
  <c r="C40" i="17"/>
  <c r="C41" i="17"/>
  <c r="C42" i="17"/>
  <c r="C43" i="17"/>
  <c r="C44" i="17"/>
  <c r="C45" i="17"/>
  <c r="C46" i="17"/>
  <c r="C307" i="17"/>
  <c r="C357" i="17" s="1"/>
  <c r="C47" i="17"/>
  <c r="C48" i="17"/>
  <c r="C49" i="17"/>
  <c r="C50" i="17"/>
  <c r="C51" i="17"/>
  <c r="H17" i="17"/>
  <c r="H215" i="17"/>
  <c r="H190" i="17"/>
  <c r="C61" i="17"/>
  <c r="C91" i="17"/>
  <c r="C116" i="17" s="1"/>
  <c r="C92" i="17"/>
  <c r="C62" i="17"/>
  <c r="C93" i="17"/>
  <c r="H93" i="17" s="1"/>
  <c r="C63" i="17"/>
  <c r="C94" i="17"/>
  <c r="C64" i="17"/>
  <c r="C119" i="17" s="1"/>
  <c r="C95" i="17"/>
  <c r="C120" i="17" s="1"/>
  <c r="C65" i="17"/>
  <c r="C96" i="17"/>
  <c r="C121" i="17" s="1"/>
  <c r="C66" i="17"/>
  <c r="C97" i="17"/>
  <c r="H97" i="17" s="1"/>
  <c r="C67" i="17"/>
  <c r="C98" i="17"/>
  <c r="C123" i="17" s="1"/>
  <c r="C68" i="17"/>
  <c r="C99" i="17"/>
  <c r="C124" i="17" s="1"/>
  <c r="C69" i="17"/>
  <c r="C100" i="17"/>
  <c r="C70" i="17"/>
  <c r="C101" i="17"/>
  <c r="C126" i="17" s="1"/>
  <c r="C71" i="17"/>
  <c r="C102" i="17"/>
  <c r="C127" i="17" s="1"/>
  <c r="C72" i="17"/>
  <c r="C103" i="17"/>
  <c r="C128" i="17" s="1"/>
  <c r="C73" i="17"/>
  <c r="C104" i="17"/>
  <c r="H104" i="17" s="1"/>
  <c r="C74" i="17"/>
  <c r="C105" i="17"/>
  <c r="C130" i="17" s="1"/>
  <c r="C75" i="17"/>
  <c r="C106" i="17"/>
  <c r="C131" i="17" s="1"/>
  <c r="C76" i="17"/>
  <c r="C107" i="17"/>
  <c r="H107" i="17" s="1"/>
  <c r="C77" i="17"/>
  <c r="C132" i="17"/>
  <c r="C108" i="17"/>
  <c r="C133" i="17" s="1"/>
  <c r="C78" i="17"/>
  <c r="C109" i="17"/>
  <c r="C79" i="17"/>
  <c r="C110" i="17"/>
  <c r="C80" i="17"/>
  <c r="D91" i="17"/>
  <c r="D116" i="17" s="1"/>
  <c r="K15" i="49" s="1"/>
  <c r="D61" i="17"/>
  <c r="D92" i="17"/>
  <c r="D117" i="17" s="1"/>
  <c r="D62" i="17"/>
  <c r="D93" i="17"/>
  <c r="D63" i="17"/>
  <c r="D94" i="17"/>
  <c r="D64" i="17"/>
  <c r="D119" i="17"/>
  <c r="D95" i="17"/>
  <c r="D65" i="17"/>
  <c r="D120" i="17" s="1"/>
  <c r="D96" i="17"/>
  <c r="D121" i="17" s="1"/>
  <c r="D66" i="17"/>
  <c r="D97" i="17"/>
  <c r="D122" i="17" s="1"/>
  <c r="D67" i="17"/>
  <c r="D98" i="17"/>
  <c r="D68" i="17"/>
  <c r="D99" i="17"/>
  <c r="D124" i="17" s="1"/>
  <c r="D69" i="17"/>
  <c r="D100" i="17"/>
  <c r="D70" i="17"/>
  <c r="D101" i="17"/>
  <c r="D71" i="17"/>
  <c r="D102" i="17"/>
  <c r="D127" i="17" s="1"/>
  <c r="D72" i="17"/>
  <c r="D103" i="17"/>
  <c r="D73" i="17"/>
  <c r="D104" i="17"/>
  <c r="D129" i="17" s="1"/>
  <c r="D74" i="17"/>
  <c r="D105" i="17"/>
  <c r="D75" i="17"/>
  <c r="D106" i="17"/>
  <c r="D76" i="17"/>
  <c r="D107" i="17"/>
  <c r="D77" i="17"/>
  <c r="D108" i="17"/>
  <c r="D133" i="17" s="1"/>
  <c r="D78" i="17"/>
  <c r="D109" i="17"/>
  <c r="D79" i="17"/>
  <c r="D110" i="17"/>
  <c r="D135" i="17" s="1"/>
  <c r="D80" i="17"/>
  <c r="E91" i="17"/>
  <c r="E61" i="17"/>
  <c r="E92" i="17"/>
  <c r="E111" i="17" s="1"/>
  <c r="E62" i="17"/>
  <c r="E93" i="17"/>
  <c r="E63" i="17"/>
  <c r="E94" i="17"/>
  <c r="E119" i="17" s="1"/>
  <c r="E64" i="17"/>
  <c r="E95" i="17"/>
  <c r="E65" i="17"/>
  <c r="E96" i="17"/>
  <c r="E121" i="17" s="1"/>
  <c r="E66" i="17"/>
  <c r="E97" i="17"/>
  <c r="E67" i="17"/>
  <c r="E98" i="17"/>
  <c r="E68" i="17"/>
  <c r="E99" i="17"/>
  <c r="E124" i="17" s="1"/>
  <c r="E69" i="17"/>
  <c r="E100" i="17"/>
  <c r="E125" i="17" s="1"/>
  <c r="E70" i="17"/>
  <c r="E101" i="17"/>
  <c r="E71" i="17"/>
  <c r="E102" i="17"/>
  <c r="E127" i="17" s="1"/>
  <c r="E72" i="17"/>
  <c r="E103" i="17"/>
  <c r="E73" i="17"/>
  <c r="E104" i="17"/>
  <c r="E74" i="17"/>
  <c r="E105" i="17"/>
  <c r="E130" i="17" s="1"/>
  <c r="E75" i="17"/>
  <c r="E106" i="17"/>
  <c r="E131" i="17" s="1"/>
  <c r="E76" i="17"/>
  <c r="E107" i="17"/>
  <c r="E77" i="17"/>
  <c r="E108" i="17"/>
  <c r="E133" i="17" s="1"/>
  <c r="E78" i="17"/>
  <c r="E109" i="17"/>
  <c r="E79" i="17"/>
  <c r="E110" i="17"/>
  <c r="E80" i="17"/>
  <c r="F91" i="17"/>
  <c r="F116" i="17" s="1"/>
  <c r="M15" i="49" s="1"/>
  <c r="F61" i="17"/>
  <c r="F92" i="17"/>
  <c r="F117" i="17" s="1"/>
  <c r="F62" i="17"/>
  <c r="F93" i="17"/>
  <c r="F63" i="17"/>
  <c r="F94" i="17"/>
  <c r="F119" i="17" s="1"/>
  <c r="F64" i="17"/>
  <c r="F95" i="17"/>
  <c r="F65" i="17"/>
  <c r="F120" i="17"/>
  <c r="F96" i="17"/>
  <c r="F121" i="17" s="1"/>
  <c r="F66" i="17"/>
  <c r="F97" i="17"/>
  <c r="F67" i="17"/>
  <c r="F122" i="17" s="1"/>
  <c r="F98" i="17"/>
  <c r="F68" i="17"/>
  <c r="F99" i="17"/>
  <c r="F69" i="17"/>
  <c r="F81" i="17" s="1"/>
  <c r="F100" i="17"/>
  <c r="F125" i="17" s="1"/>
  <c r="F70" i="17"/>
  <c r="F101" i="17"/>
  <c r="F71" i="17"/>
  <c r="F102" i="17"/>
  <c r="F127" i="17" s="1"/>
  <c r="F72" i="17"/>
  <c r="F103" i="17"/>
  <c r="F73" i="17"/>
  <c r="F128" i="17"/>
  <c r="F104" i="17"/>
  <c r="F129" i="17" s="1"/>
  <c r="F74" i="17"/>
  <c r="F105" i="17"/>
  <c r="F130" i="17" s="1"/>
  <c r="F75" i="17"/>
  <c r="F106" i="17"/>
  <c r="F76" i="17"/>
  <c r="F107" i="17"/>
  <c r="F77" i="17"/>
  <c r="F108" i="17"/>
  <c r="F133" i="17" s="1"/>
  <c r="F78" i="17"/>
  <c r="F109" i="17"/>
  <c r="F79" i="17"/>
  <c r="F110" i="17"/>
  <c r="F135" i="17" s="1"/>
  <c r="F80" i="17"/>
  <c r="G91" i="17"/>
  <c r="G116" i="17" s="1"/>
  <c r="N15" i="49" s="1"/>
  <c r="G61" i="17"/>
  <c r="G92" i="17"/>
  <c r="G62" i="17"/>
  <c r="G93" i="17"/>
  <c r="G63" i="17"/>
  <c r="G118" i="17" s="1"/>
  <c r="G94" i="17"/>
  <c r="G119" i="17" s="1"/>
  <c r="G64" i="17"/>
  <c r="G95" i="17"/>
  <c r="G65" i="17"/>
  <c r="G96" i="17"/>
  <c r="G66" i="17"/>
  <c r="G97" i="17"/>
  <c r="G122" i="17" s="1"/>
  <c r="G67" i="17"/>
  <c r="G98" i="17"/>
  <c r="G68" i="17"/>
  <c r="G99" i="17"/>
  <c r="G69" i="17"/>
  <c r="G124" i="17" s="1"/>
  <c r="G100" i="17"/>
  <c r="G70" i="17"/>
  <c r="G101" i="17"/>
  <c r="G126" i="17" s="1"/>
  <c r="G71" i="17"/>
  <c r="G102" i="17"/>
  <c r="G127" i="17" s="1"/>
  <c r="G72" i="17"/>
  <c r="G103" i="17"/>
  <c r="G73" i="17"/>
  <c r="G104" i="17"/>
  <c r="G74" i="17"/>
  <c r="G105" i="17"/>
  <c r="G130" i="17" s="1"/>
  <c r="G75" i="17"/>
  <c r="G106" i="17"/>
  <c r="G76" i="17"/>
  <c r="G107" i="17"/>
  <c r="G77" i="17"/>
  <c r="G132" i="17"/>
  <c r="G108" i="17"/>
  <c r="G78" i="17"/>
  <c r="G109" i="17"/>
  <c r="G79" i="17"/>
  <c r="G80" i="17"/>
  <c r="G135" i="17" s="1"/>
  <c r="D32" i="17"/>
  <c r="E32" i="17"/>
  <c r="F32" i="17"/>
  <c r="G32" i="17"/>
  <c r="C143" i="17"/>
  <c r="I143" i="17" s="1"/>
  <c r="H143" i="17"/>
  <c r="H16" i="18"/>
  <c r="H240" i="18" s="1"/>
  <c r="C25" i="18"/>
  <c r="H25" i="18" s="1"/>
  <c r="D25" i="18"/>
  <c r="E25" i="18"/>
  <c r="F25" i="18"/>
  <c r="G25" i="18"/>
  <c r="C33" i="18"/>
  <c r="C34" i="18"/>
  <c r="C35" i="18"/>
  <c r="C36" i="18"/>
  <c r="C37" i="18"/>
  <c r="C38" i="18"/>
  <c r="C299" i="18" s="1"/>
  <c r="C349" i="18" s="1"/>
  <c r="C39" i="18"/>
  <c r="C40" i="18"/>
  <c r="C41" i="18"/>
  <c r="C42" i="18"/>
  <c r="C303" i="18" s="1"/>
  <c r="C353" i="18" s="1"/>
  <c r="C43" i="18"/>
  <c r="C44" i="18"/>
  <c r="C45" i="18"/>
  <c r="C46" i="18"/>
  <c r="C47" i="18"/>
  <c r="C48" i="18"/>
  <c r="C49" i="18"/>
  <c r="C50" i="18"/>
  <c r="C51" i="18"/>
  <c r="H17" i="18"/>
  <c r="H215" i="18"/>
  <c r="C235" i="18" s="1"/>
  <c r="H15" i="18"/>
  <c r="H190" i="18" s="1"/>
  <c r="C61" i="18"/>
  <c r="C91" i="18"/>
  <c r="C116" i="18" s="1"/>
  <c r="C92" i="18"/>
  <c r="C117" i="18" s="1"/>
  <c r="C62" i="18"/>
  <c r="C93" i="18"/>
  <c r="C63" i="18"/>
  <c r="C94" i="18"/>
  <c r="C64" i="18"/>
  <c r="C95" i="18"/>
  <c r="C120" i="18" s="1"/>
  <c r="C65" i="18"/>
  <c r="C96" i="18"/>
  <c r="C121" i="18" s="1"/>
  <c r="C66" i="18"/>
  <c r="C97" i="18"/>
  <c r="C67" i="18"/>
  <c r="C98" i="18"/>
  <c r="C123" i="18" s="1"/>
  <c r="C68" i="18"/>
  <c r="C99" i="18"/>
  <c r="C69" i="18"/>
  <c r="C100" i="18"/>
  <c r="C70" i="18"/>
  <c r="C101" i="18"/>
  <c r="C126" i="18" s="1"/>
  <c r="C71" i="18"/>
  <c r="C102" i="18"/>
  <c r="C127" i="18" s="1"/>
  <c r="C72" i="18"/>
  <c r="C103" i="18"/>
  <c r="C73" i="18"/>
  <c r="C104" i="18"/>
  <c r="C74" i="18"/>
  <c r="C105" i="18"/>
  <c r="C130" i="18" s="1"/>
  <c r="C75" i="18"/>
  <c r="C106" i="18"/>
  <c r="C131" i="18" s="1"/>
  <c r="C76" i="18"/>
  <c r="C107" i="18"/>
  <c r="C77" i="18"/>
  <c r="C108" i="18"/>
  <c r="C78" i="18"/>
  <c r="C109" i="18"/>
  <c r="C79" i="18"/>
  <c r="C110" i="18"/>
  <c r="C80" i="18"/>
  <c r="D91" i="18"/>
  <c r="D116" i="18" s="1"/>
  <c r="K16" i="49" s="1"/>
  <c r="D61" i="18"/>
  <c r="D92" i="18"/>
  <c r="D117" i="18" s="1"/>
  <c r="D62" i="18"/>
  <c r="D93" i="18"/>
  <c r="D63" i="18"/>
  <c r="D94" i="18"/>
  <c r="D64" i="18"/>
  <c r="D95" i="18"/>
  <c r="D65" i="18"/>
  <c r="D96" i="18"/>
  <c r="D66" i="18"/>
  <c r="D97" i="18"/>
  <c r="D122" i="18" s="1"/>
  <c r="D67" i="18"/>
  <c r="D98" i="18"/>
  <c r="D123" i="18" s="1"/>
  <c r="D68" i="18"/>
  <c r="D99" i="18"/>
  <c r="D124" i="18" s="1"/>
  <c r="D69" i="18"/>
  <c r="D100" i="18"/>
  <c r="D125" i="18" s="1"/>
  <c r="D70" i="18"/>
  <c r="D101" i="18"/>
  <c r="D71" i="18"/>
  <c r="D102" i="18"/>
  <c r="D72" i="18"/>
  <c r="D103" i="18"/>
  <c r="D73" i="18"/>
  <c r="D104" i="18"/>
  <c r="D129" i="18" s="1"/>
  <c r="D74" i="18"/>
  <c r="D105" i="18"/>
  <c r="D75" i="18"/>
  <c r="D106" i="18"/>
  <c r="D76" i="18"/>
  <c r="D107" i="18"/>
  <c r="D132" i="18" s="1"/>
  <c r="D77" i="18"/>
  <c r="D108" i="18"/>
  <c r="D133" i="18" s="1"/>
  <c r="D78" i="18"/>
  <c r="D109" i="18"/>
  <c r="D79" i="18"/>
  <c r="D110" i="18"/>
  <c r="D80" i="18"/>
  <c r="E91" i="18"/>
  <c r="E61" i="18"/>
  <c r="E92" i="18"/>
  <c r="E62" i="18"/>
  <c r="E93" i="18"/>
  <c r="E118" i="18" s="1"/>
  <c r="E63" i="18"/>
  <c r="E94" i="18"/>
  <c r="E119" i="18" s="1"/>
  <c r="E64" i="18"/>
  <c r="E95" i="18"/>
  <c r="E65" i="18"/>
  <c r="E96" i="18"/>
  <c r="E66" i="18"/>
  <c r="E97" i="18"/>
  <c r="E122" i="18" s="1"/>
  <c r="E67" i="18"/>
  <c r="E98" i="18"/>
  <c r="E68" i="18"/>
  <c r="E99" i="18"/>
  <c r="E69" i="18"/>
  <c r="E100" i="18"/>
  <c r="E70" i="18"/>
  <c r="E101" i="18"/>
  <c r="E126" i="18" s="1"/>
  <c r="E71" i="18"/>
  <c r="E102" i="18"/>
  <c r="E127" i="18" s="1"/>
  <c r="E72" i="18"/>
  <c r="E103" i="18"/>
  <c r="E73" i="18"/>
  <c r="E104" i="18"/>
  <c r="E74" i="18"/>
  <c r="H74" i="18" s="1"/>
  <c r="E105" i="18"/>
  <c r="E130" i="18" s="1"/>
  <c r="E75" i="18"/>
  <c r="E106" i="18"/>
  <c r="E76" i="18"/>
  <c r="E107" i="18"/>
  <c r="E77" i="18"/>
  <c r="E108" i="18"/>
  <c r="E133" i="18" s="1"/>
  <c r="E78" i="18"/>
  <c r="E109" i="18"/>
  <c r="E134" i="18" s="1"/>
  <c r="E79" i="18"/>
  <c r="E110" i="18"/>
  <c r="E135" i="18" s="1"/>
  <c r="E80" i="18"/>
  <c r="F91" i="18"/>
  <c r="F116" i="18" s="1"/>
  <c r="M16" i="49" s="1"/>
  <c r="F61" i="18"/>
  <c r="F92" i="18"/>
  <c r="F117" i="18" s="1"/>
  <c r="F62" i="18"/>
  <c r="F93" i="18"/>
  <c r="F63" i="18"/>
  <c r="F118" i="18" s="1"/>
  <c r="F94" i="18"/>
  <c r="F64" i="18"/>
  <c r="F95" i="18"/>
  <c r="F65" i="18"/>
  <c r="F120" i="18" s="1"/>
  <c r="F96" i="18"/>
  <c r="F66" i="18"/>
  <c r="F97" i="18"/>
  <c r="F67" i="18"/>
  <c r="F98" i="18"/>
  <c r="F123" i="18" s="1"/>
  <c r="F68" i="18"/>
  <c r="F99" i="18"/>
  <c r="F124" i="18" s="1"/>
  <c r="F69" i="18"/>
  <c r="F100" i="18"/>
  <c r="F70" i="18"/>
  <c r="F101" i="18"/>
  <c r="F71" i="18"/>
  <c r="F126" i="18" s="1"/>
  <c r="F102" i="18"/>
  <c r="F72" i="18"/>
  <c r="F103" i="18"/>
  <c r="F73" i="18"/>
  <c r="F104" i="18"/>
  <c r="F129" i="18" s="1"/>
  <c r="F74" i="18"/>
  <c r="F105" i="18"/>
  <c r="F130" i="18" s="1"/>
  <c r="F75" i="18"/>
  <c r="F106" i="18"/>
  <c r="F131" i="18" s="1"/>
  <c r="F76" i="18"/>
  <c r="F107" i="18"/>
  <c r="F77" i="18"/>
  <c r="F108" i="18"/>
  <c r="F78" i="18"/>
  <c r="F109" i="18"/>
  <c r="F79" i="18"/>
  <c r="F110" i="18"/>
  <c r="F80" i="18"/>
  <c r="G91" i="18"/>
  <c r="G61" i="18"/>
  <c r="G92" i="18"/>
  <c r="G62" i="18"/>
  <c r="G93" i="18"/>
  <c r="G63" i="18"/>
  <c r="G94" i="18"/>
  <c r="G64" i="18"/>
  <c r="G95" i="18"/>
  <c r="G65" i="18"/>
  <c r="G96" i="18"/>
  <c r="G66" i="18"/>
  <c r="G97" i="18"/>
  <c r="G67" i="18"/>
  <c r="G98" i="18"/>
  <c r="G68" i="18"/>
  <c r="G99" i="18"/>
  <c r="G69" i="18"/>
  <c r="G100" i="18"/>
  <c r="G70" i="18"/>
  <c r="G101" i="18"/>
  <c r="G126" i="18" s="1"/>
  <c r="G71" i="18"/>
  <c r="G102" i="18"/>
  <c r="G127" i="18" s="1"/>
  <c r="G72" i="18"/>
  <c r="G103" i="18"/>
  <c r="G128" i="18" s="1"/>
  <c r="G73" i="18"/>
  <c r="G104" i="18"/>
  <c r="G129" i="18" s="1"/>
  <c r="G74" i="18"/>
  <c r="G105" i="18"/>
  <c r="G75" i="18"/>
  <c r="G130" i="18" s="1"/>
  <c r="G106" i="18"/>
  <c r="G76" i="18"/>
  <c r="G107" i="18"/>
  <c r="G132" i="18" s="1"/>
  <c r="G77" i="18"/>
  <c r="G108" i="18"/>
  <c r="G78" i="18"/>
  <c r="G109" i="18"/>
  <c r="G134" i="18" s="1"/>
  <c r="G79" i="18"/>
  <c r="G80" i="18"/>
  <c r="G135" i="18" s="1"/>
  <c r="D32" i="18"/>
  <c r="C16" i="49" s="1"/>
  <c r="E32" i="18"/>
  <c r="F32" i="18"/>
  <c r="E16" i="49"/>
  <c r="G32" i="18"/>
  <c r="C143" i="18"/>
  <c r="H143" i="18"/>
  <c r="H16" i="19"/>
  <c r="H240" i="19" s="1"/>
  <c r="C25" i="19"/>
  <c r="D25" i="19"/>
  <c r="E25" i="19"/>
  <c r="F25" i="19"/>
  <c r="G25" i="19"/>
  <c r="H25" i="19"/>
  <c r="C33" i="19"/>
  <c r="C34" i="19"/>
  <c r="C35" i="19"/>
  <c r="C36" i="19"/>
  <c r="C37" i="19"/>
  <c r="C38" i="19"/>
  <c r="C39" i="19"/>
  <c r="C40" i="19"/>
  <c r="C41" i="19"/>
  <c r="C42" i="19"/>
  <c r="C43" i="19"/>
  <c r="C44" i="19"/>
  <c r="C45" i="19"/>
  <c r="C46" i="19"/>
  <c r="C47" i="19"/>
  <c r="C48" i="19"/>
  <c r="C49" i="19"/>
  <c r="C310" i="19" s="1"/>
  <c r="C360" i="19" s="1"/>
  <c r="C50" i="19"/>
  <c r="C51" i="19"/>
  <c r="H17" i="19"/>
  <c r="H215" i="19" s="1"/>
  <c r="H15" i="19"/>
  <c r="H190" i="19" s="1"/>
  <c r="C61" i="19"/>
  <c r="C91" i="19"/>
  <c r="C116" i="19" s="1"/>
  <c r="C92" i="19"/>
  <c r="C62" i="19"/>
  <c r="C93" i="19"/>
  <c r="C63" i="19"/>
  <c r="C118" i="19"/>
  <c r="C94" i="19"/>
  <c r="C64" i="19"/>
  <c r="C95" i="19"/>
  <c r="C65" i="19"/>
  <c r="C96" i="19"/>
  <c r="C66" i="19"/>
  <c r="C97" i="19"/>
  <c r="C67" i="19"/>
  <c r="C98" i="19"/>
  <c r="C123" i="19" s="1"/>
  <c r="C68" i="19"/>
  <c r="C99" i="19"/>
  <c r="C69" i="19"/>
  <c r="H69" i="19" s="1"/>
  <c r="C100" i="19"/>
  <c r="C70" i="19"/>
  <c r="C101" i="19"/>
  <c r="C126" i="19" s="1"/>
  <c r="C71" i="19"/>
  <c r="C102" i="19"/>
  <c r="C72" i="19"/>
  <c r="C103" i="19"/>
  <c r="C73" i="19"/>
  <c r="C104" i="19"/>
  <c r="C129" i="19" s="1"/>
  <c r="C74" i="19"/>
  <c r="C105" i="19"/>
  <c r="C75" i="19"/>
  <c r="H75" i="19" s="1"/>
  <c r="C106" i="19"/>
  <c r="C131" i="19" s="1"/>
  <c r="C76" i="19"/>
  <c r="C107" i="19"/>
  <c r="C132" i="19" s="1"/>
  <c r="C77" i="19"/>
  <c r="C108" i="19"/>
  <c r="C78" i="19"/>
  <c r="C109" i="19"/>
  <c r="C79" i="19"/>
  <c r="C110" i="19"/>
  <c r="C135" i="19" s="1"/>
  <c r="C80" i="19"/>
  <c r="D91" i="19"/>
  <c r="D61" i="19"/>
  <c r="D81" i="19" s="1"/>
  <c r="D92" i="19"/>
  <c r="D62" i="19"/>
  <c r="D93" i="19"/>
  <c r="D63" i="19"/>
  <c r="D94" i="19"/>
  <c r="D64" i="19"/>
  <c r="D95" i="19"/>
  <c r="D120" i="19" s="1"/>
  <c r="D65" i="19"/>
  <c r="D96" i="19"/>
  <c r="D66" i="19"/>
  <c r="D121" i="19"/>
  <c r="D97" i="19"/>
  <c r="H97" i="19" s="1"/>
  <c r="D67" i="19"/>
  <c r="D122" i="19" s="1"/>
  <c r="D98" i="19"/>
  <c r="D68" i="19"/>
  <c r="D99" i="19"/>
  <c r="D69" i="19"/>
  <c r="D100" i="19"/>
  <c r="D70" i="19"/>
  <c r="D101" i="19"/>
  <c r="D71" i="19"/>
  <c r="D126" i="19" s="1"/>
  <c r="D102" i="19"/>
  <c r="D127" i="19" s="1"/>
  <c r="D72" i="19"/>
  <c r="D103" i="19"/>
  <c r="D128" i="19" s="1"/>
  <c r="D73" i="19"/>
  <c r="D104" i="19"/>
  <c r="D129" i="19" s="1"/>
  <c r="D74" i="19"/>
  <c r="D105" i="19"/>
  <c r="D75" i="19"/>
  <c r="D106" i="19"/>
  <c r="D131" i="19" s="1"/>
  <c r="D76" i="19"/>
  <c r="D107" i="19"/>
  <c r="D132" i="19" s="1"/>
  <c r="D77" i="19"/>
  <c r="D108" i="19"/>
  <c r="D133" i="19" s="1"/>
  <c r="D78" i="19"/>
  <c r="D109" i="19"/>
  <c r="H109" i="19" s="1"/>
  <c r="D79" i="19"/>
  <c r="D110" i="19"/>
  <c r="D135" i="19" s="1"/>
  <c r="D80" i="19"/>
  <c r="E91" i="19"/>
  <c r="E116" i="19" s="1"/>
  <c r="E61" i="19"/>
  <c r="E92" i="19"/>
  <c r="E62" i="19"/>
  <c r="E117" i="19"/>
  <c r="E93" i="19"/>
  <c r="E118" i="19" s="1"/>
  <c r="E63" i="19"/>
  <c r="E94" i="19"/>
  <c r="E64" i="19"/>
  <c r="E95" i="19"/>
  <c r="E65" i="19"/>
  <c r="E96" i="19"/>
  <c r="E66" i="19"/>
  <c r="E97" i="19"/>
  <c r="E67" i="19"/>
  <c r="E122" i="19" s="1"/>
  <c r="E98" i="19"/>
  <c r="E123" i="19" s="1"/>
  <c r="E68" i="19"/>
  <c r="E99" i="19"/>
  <c r="E124" i="19" s="1"/>
  <c r="E69" i="19"/>
  <c r="E100" i="19"/>
  <c r="E70" i="19"/>
  <c r="E101" i="19"/>
  <c r="E71" i="19"/>
  <c r="E126" i="19"/>
  <c r="E102" i="19"/>
  <c r="E72" i="19"/>
  <c r="E103" i="19"/>
  <c r="E73" i="19"/>
  <c r="E128" i="19" s="1"/>
  <c r="E104" i="19"/>
  <c r="E74" i="19"/>
  <c r="E129" i="19"/>
  <c r="E105" i="19"/>
  <c r="H105" i="19" s="1"/>
  <c r="E75" i="19"/>
  <c r="E106" i="19"/>
  <c r="E131" i="19" s="1"/>
  <c r="E76" i="19"/>
  <c r="E107" i="19"/>
  <c r="E132" i="19" s="1"/>
  <c r="E77" i="19"/>
  <c r="E108" i="19"/>
  <c r="E78" i="19"/>
  <c r="E133" i="19" s="1"/>
  <c r="E109" i="19"/>
  <c r="E79" i="19"/>
  <c r="E134" i="19"/>
  <c r="E110" i="19"/>
  <c r="E135" i="19" s="1"/>
  <c r="E80" i="19"/>
  <c r="F91" i="19"/>
  <c r="F111" i="19" s="1"/>
  <c r="F61" i="19"/>
  <c r="F92" i="19"/>
  <c r="F62" i="19"/>
  <c r="F93" i="19"/>
  <c r="F63" i="19"/>
  <c r="F94" i="19"/>
  <c r="F119" i="19" s="1"/>
  <c r="F64" i="19"/>
  <c r="F95" i="19"/>
  <c r="F65" i="19"/>
  <c r="F96" i="19"/>
  <c r="F121" i="19" s="1"/>
  <c r="F66" i="19"/>
  <c r="F97" i="19"/>
  <c r="F67" i="19"/>
  <c r="F98" i="19"/>
  <c r="F68" i="19"/>
  <c r="F99" i="19"/>
  <c r="F69" i="19"/>
  <c r="F100" i="19"/>
  <c r="F70" i="19"/>
  <c r="F101" i="19"/>
  <c r="F71" i="19"/>
  <c r="F102" i="19"/>
  <c r="F72" i="19"/>
  <c r="H72" i="19" s="1"/>
  <c r="F103" i="19"/>
  <c r="F128" i="19" s="1"/>
  <c r="F73" i="19"/>
  <c r="F104" i="19"/>
  <c r="F74" i="19"/>
  <c r="F105" i="19"/>
  <c r="F75" i="19"/>
  <c r="F106" i="19"/>
  <c r="F76" i="19"/>
  <c r="F107" i="19"/>
  <c r="F77" i="19"/>
  <c r="F132" i="19" s="1"/>
  <c r="F108" i="19"/>
  <c r="F78" i="19"/>
  <c r="F109" i="19"/>
  <c r="F79" i="19"/>
  <c r="F110" i="19"/>
  <c r="F80" i="19"/>
  <c r="G91" i="19"/>
  <c r="G61" i="19"/>
  <c r="G92" i="19"/>
  <c r="G117" i="19" s="1"/>
  <c r="G62" i="19"/>
  <c r="G93" i="19"/>
  <c r="G63" i="19"/>
  <c r="G118" i="19" s="1"/>
  <c r="G94" i="19"/>
  <c r="G119" i="19" s="1"/>
  <c r="G64" i="19"/>
  <c r="G95" i="19"/>
  <c r="G120" i="19" s="1"/>
  <c r="G65" i="19"/>
  <c r="G96" i="19"/>
  <c r="G121" i="19" s="1"/>
  <c r="G66" i="19"/>
  <c r="G97" i="19"/>
  <c r="G67" i="19"/>
  <c r="G122" i="19"/>
  <c r="G98" i="19"/>
  <c r="G68" i="19"/>
  <c r="H68" i="19" s="1"/>
  <c r="G99" i="19"/>
  <c r="G124" i="19" s="1"/>
  <c r="G69" i="19"/>
  <c r="G100" i="19"/>
  <c r="G70" i="19"/>
  <c r="G101" i="19"/>
  <c r="G126" i="19" s="1"/>
  <c r="G71" i="19"/>
  <c r="G102" i="19"/>
  <c r="G72" i="19"/>
  <c r="G127" i="19" s="1"/>
  <c r="G103" i="19"/>
  <c r="G128" i="19" s="1"/>
  <c r="G73" i="19"/>
  <c r="G104" i="19"/>
  <c r="G74" i="19"/>
  <c r="G129" i="19"/>
  <c r="G105" i="19"/>
  <c r="G130" i="19" s="1"/>
  <c r="G75" i="19"/>
  <c r="G106" i="19"/>
  <c r="G131" i="19" s="1"/>
  <c r="G76" i="19"/>
  <c r="G107" i="19"/>
  <c r="G132" i="19" s="1"/>
  <c r="G77" i="19"/>
  <c r="G108" i="19"/>
  <c r="G78" i="19"/>
  <c r="G133" i="19"/>
  <c r="G109" i="19"/>
  <c r="G134" i="19" s="1"/>
  <c r="G79" i="19"/>
  <c r="G80" i="19"/>
  <c r="G135" i="19"/>
  <c r="D32" i="19"/>
  <c r="E32" i="19"/>
  <c r="F32" i="19"/>
  <c r="G32" i="19"/>
  <c r="C143" i="19"/>
  <c r="H143" i="19"/>
  <c r="H16" i="20"/>
  <c r="H240" i="20" s="1"/>
  <c r="C25" i="20"/>
  <c r="D25" i="20"/>
  <c r="E25" i="20"/>
  <c r="F25" i="20"/>
  <c r="G25" i="20"/>
  <c r="C33" i="20"/>
  <c r="C21" i="44" s="1"/>
  <c r="C34" i="20"/>
  <c r="C35" i="20"/>
  <c r="C36" i="20"/>
  <c r="C37" i="20"/>
  <c r="C38" i="20"/>
  <c r="C39" i="20"/>
  <c r="C300" i="20" s="1"/>
  <c r="C350" i="20" s="1"/>
  <c r="C40" i="20"/>
  <c r="C41" i="20"/>
  <c r="C302" i="20" s="1"/>
  <c r="C352" i="20" s="1"/>
  <c r="C42" i="20"/>
  <c r="C303" i="20" s="1"/>
  <c r="C353" i="20" s="1"/>
  <c r="C43" i="20"/>
  <c r="C115" i="46" s="1"/>
  <c r="C91" i="46" s="1"/>
  <c r="C44" i="20"/>
  <c r="C45" i="20"/>
  <c r="C46" i="20"/>
  <c r="C47" i="20"/>
  <c r="C48" i="20"/>
  <c r="C309" i="20" s="1"/>
  <c r="C359" i="20" s="1"/>
  <c r="C49" i="20"/>
  <c r="C50" i="20"/>
  <c r="C51" i="20"/>
  <c r="H17" i="20"/>
  <c r="H215" i="20" s="1"/>
  <c r="H15" i="20"/>
  <c r="H190" i="20"/>
  <c r="C61" i="20"/>
  <c r="C91" i="20"/>
  <c r="H91" i="20" s="1"/>
  <c r="C92" i="20"/>
  <c r="C117" i="20" s="1"/>
  <c r="C62" i="20"/>
  <c r="C93" i="20"/>
  <c r="C63" i="20"/>
  <c r="C94" i="20"/>
  <c r="C64" i="20"/>
  <c r="C95" i="20"/>
  <c r="C65" i="20"/>
  <c r="C120" i="20"/>
  <c r="C96" i="20"/>
  <c r="C66" i="20"/>
  <c r="C121" i="20" s="1"/>
  <c r="C97" i="20"/>
  <c r="H97" i="20" s="1"/>
  <c r="C67" i="20"/>
  <c r="C122" i="20" s="1"/>
  <c r="C98" i="20"/>
  <c r="C123" i="20" s="1"/>
  <c r="C68" i="20"/>
  <c r="C99" i="20"/>
  <c r="C69" i="20"/>
  <c r="C100" i="20"/>
  <c r="H100" i="20" s="1"/>
  <c r="C70" i="20"/>
  <c r="C101" i="20"/>
  <c r="C71" i="20"/>
  <c r="C102" i="20"/>
  <c r="C72" i="20"/>
  <c r="C103" i="20"/>
  <c r="C73" i="20"/>
  <c r="C104" i="20"/>
  <c r="C129" i="20" s="1"/>
  <c r="C74" i="20"/>
  <c r="C105" i="20"/>
  <c r="C75" i="20"/>
  <c r="C106" i="20"/>
  <c r="C131" i="20" s="1"/>
  <c r="C76" i="20"/>
  <c r="C107" i="20"/>
  <c r="C77" i="20"/>
  <c r="C108" i="20"/>
  <c r="C78" i="20"/>
  <c r="C109" i="20"/>
  <c r="C134" i="20" s="1"/>
  <c r="C79" i="20"/>
  <c r="C110" i="20"/>
  <c r="C80" i="20"/>
  <c r="C135" i="20" s="1"/>
  <c r="D91" i="20"/>
  <c r="D61" i="20"/>
  <c r="D92" i="20"/>
  <c r="D62" i="20"/>
  <c r="D93" i="20"/>
  <c r="D63" i="20"/>
  <c r="D94" i="20"/>
  <c r="D64" i="20"/>
  <c r="D95" i="20"/>
  <c r="D65" i="20"/>
  <c r="D96" i="20"/>
  <c r="D66" i="20"/>
  <c r="D97" i="20"/>
  <c r="D67" i="20"/>
  <c r="D122" i="20" s="1"/>
  <c r="D98" i="20"/>
  <c r="D68" i="20"/>
  <c r="D123" i="20" s="1"/>
  <c r="D99" i="20"/>
  <c r="D69" i="20"/>
  <c r="D100" i="20"/>
  <c r="D70" i="20"/>
  <c r="D53" i="44" s="1"/>
  <c r="D101" i="20"/>
  <c r="D71" i="20"/>
  <c r="D102" i="20"/>
  <c r="D72" i="20"/>
  <c r="D127" i="20" s="1"/>
  <c r="D103" i="20"/>
  <c r="D73" i="20"/>
  <c r="D104" i="20"/>
  <c r="D74" i="20"/>
  <c r="D105" i="20"/>
  <c r="D75" i="20"/>
  <c r="D106" i="20"/>
  <c r="D76" i="20"/>
  <c r="D107" i="20"/>
  <c r="D77" i="20"/>
  <c r="D108" i="20"/>
  <c r="D78" i="20"/>
  <c r="D109" i="20"/>
  <c r="D79" i="20"/>
  <c r="D110" i="20"/>
  <c r="D80" i="20"/>
  <c r="E91" i="20"/>
  <c r="E61" i="20"/>
  <c r="E92" i="20"/>
  <c r="E62" i="20"/>
  <c r="E93" i="20"/>
  <c r="E63" i="20"/>
  <c r="E94" i="20"/>
  <c r="E64" i="20"/>
  <c r="E95" i="20"/>
  <c r="E65" i="20"/>
  <c r="E96" i="20"/>
  <c r="E66" i="20"/>
  <c r="E97" i="20"/>
  <c r="E67" i="20"/>
  <c r="E122" i="20" s="1"/>
  <c r="E98" i="20"/>
  <c r="E68" i="20"/>
  <c r="E123" i="20" s="1"/>
  <c r="E99" i="20"/>
  <c r="E69" i="20"/>
  <c r="E100" i="20"/>
  <c r="E70" i="20"/>
  <c r="E101" i="20"/>
  <c r="E71" i="20"/>
  <c r="E54" i="44" s="1"/>
  <c r="E102" i="20"/>
  <c r="E72" i="20"/>
  <c r="E103" i="20"/>
  <c r="E73" i="20"/>
  <c r="E104" i="20"/>
  <c r="E74" i="20"/>
  <c r="E105" i="20"/>
  <c r="E75" i="20"/>
  <c r="E106" i="20"/>
  <c r="E76" i="20"/>
  <c r="E107" i="20"/>
  <c r="E77" i="20"/>
  <c r="E108" i="20"/>
  <c r="E78" i="20"/>
  <c r="E109" i="20"/>
  <c r="E79" i="20"/>
  <c r="E110" i="20"/>
  <c r="E80" i="20"/>
  <c r="E63" i="44" s="1"/>
  <c r="F91" i="20"/>
  <c r="F61" i="20"/>
  <c r="F92" i="20"/>
  <c r="F62" i="20"/>
  <c r="F93" i="20"/>
  <c r="F63" i="20"/>
  <c r="F94" i="20"/>
  <c r="F64" i="20"/>
  <c r="F95" i="20"/>
  <c r="F65" i="20"/>
  <c r="F96" i="20"/>
  <c r="F66" i="20"/>
  <c r="F97" i="20"/>
  <c r="F67" i="20"/>
  <c r="F98" i="20"/>
  <c r="F68" i="20"/>
  <c r="F99" i="20"/>
  <c r="F69" i="20"/>
  <c r="F52" i="44" s="1"/>
  <c r="F100" i="20"/>
  <c r="F70" i="20"/>
  <c r="F101" i="20"/>
  <c r="F71" i="20"/>
  <c r="F102" i="20"/>
  <c r="F72" i="20"/>
  <c r="F127" i="20" s="1"/>
  <c r="F103" i="20"/>
  <c r="F73" i="20"/>
  <c r="F104" i="20"/>
  <c r="F74" i="20"/>
  <c r="F105" i="20"/>
  <c r="F75" i="20"/>
  <c r="F130" i="20" s="1"/>
  <c r="F106" i="20"/>
  <c r="F76" i="20"/>
  <c r="F107" i="20"/>
  <c r="F77" i="20"/>
  <c r="F108" i="20"/>
  <c r="F78" i="20"/>
  <c r="F109" i="20"/>
  <c r="F79" i="20"/>
  <c r="F110" i="20"/>
  <c r="F80" i="20"/>
  <c r="F63" i="44" s="1"/>
  <c r="G91" i="20"/>
  <c r="G61" i="20"/>
  <c r="G92" i="20"/>
  <c r="G62" i="20"/>
  <c r="G93" i="20"/>
  <c r="G63" i="20"/>
  <c r="G46" i="44" s="1"/>
  <c r="G94" i="20"/>
  <c r="G64" i="20"/>
  <c r="G47" i="44" s="1"/>
  <c r="G95" i="20"/>
  <c r="G65" i="20"/>
  <c r="G96" i="20"/>
  <c r="G66" i="20"/>
  <c r="G49" i="44" s="1"/>
  <c r="G97" i="20"/>
  <c r="G67" i="20"/>
  <c r="G122" i="20" s="1"/>
  <c r="G98" i="20"/>
  <c r="G68" i="20"/>
  <c r="G99" i="20"/>
  <c r="G69" i="20"/>
  <c r="G124" i="20" s="1"/>
  <c r="G100" i="20"/>
  <c r="G70" i="20"/>
  <c r="G101" i="20"/>
  <c r="G71" i="20"/>
  <c r="G102" i="20"/>
  <c r="G72" i="20"/>
  <c r="G103" i="20"/>
  <c r="G73" i="20"/>
  <c r="G128" i="20" s="1"/>
  <c r="G104" i="20"/>
  <c r="G74" i="20"/>
  <c r="G105" i="20"/>
  <c r="G75" i="20"/>
  <c r="G106" i="20"/>
  <c r="G76" i="20"/>
  <c r="G59" i="44" s="1"/>
  <c r="G107" i="20"/>
  <c r="G77" i="20"/>
  <c r="G108" i="20"/>
  <c r="G78" i="20"/>
  <c r="G109" i="20"/>
  <c r="G79" i="20"/>
  <c r="G80" i="20"/>
  <c r="G135" i="20" s="1"/>
  <c r="D32" i="20"/>
  <c r="C18" i="49" s="1"/>
  <c r="E32" i="20"/>
  <c r="D18" i="49" s="1"/>
  <c r="F32" i="20"/>
  <c r="E18" i="49" s="1"/>
  <c r="G32" i="20"/>
  <c r="C143" i="20"/>
  <c r="H143" i="20"/>
  <c r="H16" i="57"/>
  <c r="H240" i="57"/>
  <c r="C258" i="57" s="1"/>
  <c r="C25" i="57"/>
  <c r="D25" i="57"/>
  <c r="E25" i="57"/>
  <c r="F25" i="57"/>
  <c r="G25" i="57"/>
  <c r="H25" i="57"/>
  <c r="C33" i="57"/>
  <c r="C34" i="57"/>
  <c r="C35" i="57"/>
  <c r="C36" i="57"/>
  <c r="C37" i="57"/>
  <c r="C38" i="57"/>
  <c r="C39" i="57"/>
  <c r="C40" i="57"/>
  <c r="C41" i="57"/>
  <c r="C42" i="57"/>
  <c r="C43" i="57"/>
  <c r="C304" i="57"/>
  <c r="C354" i="57" s="1"/>
  <c r="C44" i="57"/>
  <c r="C45" i="57"/>
  <c r="C46" i="57"/>
  <c r="C47" i="57"/>
  <c r="C48" i="57"/>
  <c r="C49" i="57"/>
  <c r="C50" i="57"/>
  <c r="C51" i="57"/>
  <c r="H17" i="57"/>
  <c r="H215" i="57" s="1"/>
  <c r="C229" i="57" s="1"/>
  <c r="H15" i="57"/>
  <c r="H190" i="57" s="1"/>
  <c r="C61" i="57"/>
  <c r="C91" i="57"/>
  <c r="C111" i="57" s="1"/>
  <c r="C92" i="57"/>
  <c r="C62" i="57"/>
  <c r="C93" i="57"/>
  <c r="C118" i="57" s="1"/>
  <c r="C63" i="57"/>
  <c r="C94" i="57"/>
  <c r="H94" i="57" s="1"/>
  <c r="C64" i="57"/>
  <c r="C119" i="57"/>
  <c r="H119" i="57" s="1"/>
  <c r="C95" i="57"/>
  <c r="C65" i="57"/>
  <c r="C96" i="57"/>
  <c r="C66" i="57"/>
  <c r="C97" i="57"/>
  <c r="C67" i="57"/>
  <c r="C98" i="57"/>
  <c r="C68" i="57"/>
  <c r="C123" i="57" s="1"/>
  <c r="H123" i="57" s="1"/>
  <c r="C99" i="57"/>
  <c r="H99" i="57" s="1"/>
  <c r="C69" i="57"/>
  <c r="C124" i="57"/>
  <c r="C100" i="57"/>
  <c r="H100" i="57" s="1"/>
  <c r="C70" i="57"/>
  <c r="C101" i="57"/>
  <c r="C71" i="57"/>
  <c r="C126" i="57" s="1"/>
  <c r="C102" i="57"/>
  <c r="C72" i="57"/>
  <c r="C127" i="57"/>
  <c r="C103" i="57"/>
  <c r="C128" i="57" s="1"/>
  <c r="C73" i="57"/>
  <c r="C104" i="57"/>
  <c r="C74" i="57"/>
  <c r="C105" i="57"/>
  <c r="C130" i="57" s="1"/>
  <c r="C75" i="57"/>
  <c r="C106" i="57"/>
  <c r="C76" i="57"/>
  <c r="C107" i="57"/>
  <c r="C77" i="57"/>
  <c r="C108" i="57"/>
  <c r="H108" i="57" s="1"/>
  <c r="C78" i="57"/>
  <c r="C109" i="57"/>
  <c r="C79" i="57"/>
  <c r="C134" i="57" s="1"/>
  <c r="C110" i="57"/>
  <c r="C80" i="57"/>
  <c r="C81" i="57" s="1"/>
  <c r="D91" i="57"/>
  <c r="H91" i="57" s="1"/>
  <c r="D61" i="57"/>
  <c r="D116" i="57"/>
  <c r="K19" i="49" s="1"/>
  <c r="D92" i="57"/>
  <c r="D62" i="57"/>
  <c r="D93" i="57"/>
  <c r="D63" i="57"/>
  <c r="D118" i="57"/>
  <c r="D94" i="57"/>
  <c r="D64" i="57"/>
  <c r="D119" i="57"/>
  <c r="D95" i="57"/>
  <c r="D65" i="57"/>
  <c r="D96" i="57"/>
  <c r="D121" i="57" s="1"/>
  <c r="D66" i="57"/>
  <c r="D97" i="57"/>
  <c r="D67" i="57"/>
  <c r="D98" i="57"/>
  <c r="D68" i="57"/>
  <c r="D123" i="57" s="1"/>
  <c r="D99" i="57"/>
  <c r="D69" i="57"/>
  <c r="D100" i="57"/>
  <c r="D70" i="57"/>
  <c r="D101" i="57"/>
  <c r="H101" i="57" s="1"/>
  <c r="D71" i="57"/>
  <c r="D126" i="57" s="1"/>
  <c r="D102" i="57"/>
  <c r="D72" i="57"/>
  <c r="D127" i="57" s="1"/>
  <c r="D103" i="57"/>
  <c r="D128" i="57" s="1"/>
  <c r="D73" i="57"/>
  <c r="D104" i="57"/>
  <c r="D129" i="57" s="1"/>
  <c r="D74" i="57"/>
  <c r="D105" i="57"/>
  <c r="D75" i="57"/>
  <c r="D106" i="57"/>
  <c r="D76" i="57"/>
  <c r="D107" i="57"/>
  <c r="D77" i="57"/>
  <c r="D132" i="57"/>
  <c r="D108" i="57"/>
  <c r="D78" i="57"/>
  <c r="D109" i="57"/>
  <c r="D79" i="57"/>
  <c r="D134" i="57" s="1"/>
  <c r="D110" i="57"/>
  <c r="D80" i="57"/>
  <c r="E91" i="57"/>
  <c r="E116" i="57" s="1"/>
  <c r="L19" i="49" s="1"/>
  <c r="E61" i="57"/>
  <c r="E92" i="57"/>
  <c r="E111" i="57" s="1"/>
  <c r="E62" i="57"/>
  <c r="E117" i="57"/>
  <c r="E93" i="57"/>
  <c r="E118" i="57" s="1"/>
  <c r="H118" i="57" s="1"/>
  <c r="E63" i="57"/>
  <c r="E94" i="57"/>
  <c r="E64" i="57"/>
  <c r="E119" i="57"/>
  <c r="E95" i="57"/>
  <c r="E65" i="57"/>
  <c r="E96" i="57"/>
  <c r="E66" i="57"/>
  <c r="E121" i="57"/>
  <c r="E97" i="57"/>
  <c r="H97" i="57" s="1"/>
  <c r="E67" i="57"/>
  <c r="E122" i="57"/>
  <c r="E98" i="57"/>
  <c r="E68" i="57"/>
  <c r="E123" i="57"/>
  <c r="E99" i="57"/>
  <c r="E69" i="57"/>
  <c r="E124" i="57" s="1"/>
  <c r="E100" i="57"/>
  <c r="E70" i="57"/>
  <c r="E125" i="57"/>
  <c r="E101" i="57"/>
  <c r="E71" i="57"/>
  <c r="E126" i="57"/>
  <c r="E102" i="57"/>
  <c r="H102" i="57" s="1"/>
  <c r="E72" i="57"/>
  <c r="E103" i="57"/>
  <c r="E73" i="57"/>
  <c r="E128" i="57" s="1"/>
  <c r="E104" i="57"/>
  <c r="E129" i="57" s="1"/>
  <c r="E74" i="57"/>
  <c r="E105" i="57"/>
  <c r="E75" i="57"/>
  <c r="E130" i="57"/>
  <c r="E106" i="57"/>
  <c r="E131" i="57" s="1"/>
  <c r="E76" i="57"/>
  <c r="E107" i="57"/>
  <c r="E77" i="57"/>
  <c r="E132" i="57" s="1"/>
  <c r="E108" i="57"/>
  <c r="E133" i="57" s="1"/>
  <c r="E78" i="57"/>
  <c r="E109" i="57"/>
  <c r="E79" i="57"/>
  <c r="E134" i="57"/>
  <c r="E110" i="57"/>
  <c r="H110" i="57" s="1"/>
  <c r="E80" i="57"/>
  <c r="E135" i="57"/>
  <c r="F91" i="57"/>
  <c r="F61" i="57"/>
  <c r="F116" i="57" s="1"/>
  <c r="F92" i="57"/>
  <c r="F62" i="57"/>
  <c r="F117" i="57"/>
  <c r="F93" i="57"/>
  <c r="F63" i="57"/>
  <c r="F118" i="57"/>
  <c r="F94" i="57"/>
  <c r="F111" i="57" s="1"/>
  <c r="F64" i="57"/>
  <c r="F119" i="57"/>
  <c r="F95" i="57"/>
  <c r="F65" i="57"/>
  <c r="F96" i="57"/>
  <c r="F66" i="57"/>
  <c r="F121" i="57"/>
  <c r="F97" i="57"/>
  <c r="F122" i="57" s="1"/>
  <c r="F67" i="57"/>
  <c r="F98" i="57"/>
  <c r="F68" i="57"/>
  <c r="F123" i="57"/>
  <c r="F99" i="57"/>
  <c r="F69" i="57"/>
  <c r="F124" i="57" s="1"/>
  <c r="F100" i="57"/>
  <c r="F70" i="57"/>
  <c r="F125" i="57"/>
  <c r="F101" i="57"/>
  <c r="F126" i="57" s="1"/>
  <c r="F71" i="57"/>
  <c r="G101" i="57"/>
  <c r="F102" i="57"/>
  <c r="F72" i="57"/>
  <c r="F127" i="57" s="1"/>
  <c r="F103" i="57"/>
  <c r="H103" i="57" s="1"/>
  <c r="F73" i="57"/>
  <c r="F128" i="57"/>
  <c r="F104" i="57"/>
  <c r="F74" i="57"/>
  <c r="F129" i="57"/>
  <c r="F105" i="57"/>
  <c r="F75" i="57"/>
  <c r="F130" i="57" s="1"/>
  <c r="F106" i="57"/>
  <c r="F76" i="57"/>
  <c r="F131" i="57"/>
  <c r="F107" i="57"/>
  <c r="F77" i="57"/>
  <c r="F132" i="57"/>
  <c r="F108" i="57"/>
  <c r="F133" i="57" s="1"/>
  <c r="F78" i="57"/>
  <c r="F109" i="57"/>
  <c r="F79" i="57"/>
  <c r="F134" i="57" s="1"/>
  <c r="F110" i="57"/>
  <c r="F135" i="57" s="1"/>
  <c r="F80" i="57"/>
  <c r="G91" i="57"/>
  <c r="G61" i="57"/>
  <c r="G116" i="57"/>
  <c r="N19" i="49" s="1"/>
  <c r="G92" i="57"/>
  <c r="G117" i="57" s="1"/>
  <c r="G62" i="57"/>
  <c r="G93" i="57"/>
  <c r="G63" i="57"/>
  <c r="G118" i="57" s="1"/>
  <c r="G94" i="57"/>
  <c r="G64" i="57"/>
  <c r="G119" i="57" s="1"/>
  <c r="G95" i="57"/>
  <c r="G65" i="57"/>
  <c r="G120" i="57"/>
  <c r="G96" i="57"/>
  <c r="G66" i="57"/>
  <c r="G121" i="57"/>
  <c r="G97" i="57"/>
  <c r="G67" i="57"/>
  <c r="G98" i="57"/>
  <c r="G68" i="57"/>
  <c r="G123" i="57"/>
  <c r="G99" i="57"/>
  <c r="G124" i="57" s="1"/>
  <c r="G69" i="57"/>
  <c r="G100" i="57"/>
  <c r="G70" i="57"/>
  <c r="G125" i="57"/>
  <c r="G71" i="57"/>
  <c r="G126" i="57" s="1"/>
  <c r="G102" i="57"/>
  <c r="G127" i="57" s="1"/>
  <c r="G72" i="57"/>
  <c r="G103" i="57"/>
  <c r="G73" i="57"/>
  <c r="G104" i="57"/>
  <c r="G129" i="57" s="1"/>
  <c r="G74" i="57"/>
  <c r="G105" i="57"/>
  <c r="G75" i="57"/>
  <c r="G106" i="57"/>
  <c r="G76" i="57"/>
  <c r="G107" i="57"/>
  <c r="G132" i="57" s="1"/>
  <c r="G77" i="57"/>
  <c r="G108" i="57"/>
  <c r="G78" i="57"/>
  <c r="G133" i="57" s="1"/>
  <c r="G109" i="57"/>
  <c r="H109" i="57" s="1"/>
  <c r="G79" i="57"/>
  <c r="G80" i="57"/>
  <c r="G135" i="57"/>
  <c r="D32" i="57"/>
  <c r="E32" i="57"/>
  <c r="F32" i="57"/>
  <c r="G32" i="57"/>
  <c r="C143" i="57"/>
  <c r="H143" i="57"/>
  <c r="H16" i="21"/>
  <c r="H240" i="21"/>
  <c r="C25" i="21"/>
  <c r="D25" i="21"/>
  <c r="E25" i="21"/>
  <c r="F25" i="21"/>
  <c r="G25" i="21"/>
  <c r="H25" i="21"/>
  <c r="C33" i="21"/>
  <c r="C34" i="21"/>
  <c r="C35" i="21"/>
  <c r="C36" i="21"/>
  <c r="C37" i="21"/>
  <c r="C38" i="21"/>
  <c r="C39" i="21"/>
  <c r="C40" i="21"/>
  <c r="C41" i="21"/>
  <c r="C42" i="21"/>
  <c r="C43" i="21"/>
  <c r="C304" i="21"/>
  <c r="C354" i="21" s="1"/>
  <c r="C44" i="21"/>
  <c r="C45" i="21"/>
  <c r="C46" i="21"/>
  <c r="C47" i="21"/>
  <c r="C48" i="21"/>
  <c r="C49" i="21"/>
  <c r="C50" i="21"/>
  <c r="C51" i="21"/>
  <c r="H17" i="21"/>
  <c r="H215" i="21"/>
  <c r="H15" i="21"/>
  <c r="H190" i="21"/>
  <c r="C61" i="21"/>
  <c r="C91" i="21"/>
  <c r="C92" i="21"/>
  <c r="C117" i="21" s="1"/>
  <c r="C62" i="21"/>
  <c r="C93" i="21"/>
  <c r="C118" i="21" s="1"/>
  <c r="C63" i="21"/>
  <c r="C94" i="21"/>
  <c r="C64" i="21"/>
  <c r="C95" i="21"/>
  <c r="C65" i="21"/>
  <c r="C96" i="21"/>
  <c r="C121" i="21" s="1"/>
  <c r="C66" i="21"/>
  <c r="C97" i="21"/>
  <c r="C67" i="21"/>
  <c r="C122" i="21" s="1"/>
  <c r="C98" i="21"/>
  <c r="C68" i="21"/>
  <c r="C99" i="21"/>
  <c r="C124" i="21" s="1"/>
  <c r="C69" i="21"/>
  <c r="C100" i="21"/>
  <c r="C70" i="21"/>
  <c r="C101" i="21"/>
  <c r="C126" i="21" s="1"/>
  <c r="C71" i="21"/>
  <c r="C102" i="21"/>
  <c r="C72" i="21"/>
  <c r="C103" i="21"/>
  <c r="C128" i="21" s="1"/>
  <c r="C73" i="21"/>
  <c r="C104" i="21"/>
  <c r="C74" i="21"/>
  <c r="C105" i="21"/>
  <c r="C130" i="21" s="1"/>
  <c r="C75" i="21"/>
  <c r="C106" i="21"/>
  <c r="C131" i="21" s="1"/>
  <c r="C76" i="21"/>
  <c r="C107" i="21"/>
  <c r="C77" i="21"/>
  <c r="C108" i="21"/>
  <c r="C78" i="21"/>
  <c r="C133" i="21" s="1"/>
  <c r="C109" i="21"/>
  <c r="C134" i="21" s="1"/>
  <c r="C79" i="21"/>
  <c r="C110" i="21"/>
  <c r="C80" i="21"/>
  <c r="D91" i="21"/>
  <c r="D116" i="21" s="1"/>
  <c r="K20" i="49" s="1"/>
  <c r="D61" i="21"/>
  <c r="D92" i="21"/>
  <c r="D117" i="21" s="1"/>
  <c r="D62" i="21"/>
  <c r="D93" i="21"/>
  <c r="D63" i="21"/>
  <c r="D94" i="21"/>
  <c r="D64" i="21"/>
  <c r="D95" i="21"/>
  <c r="D120" i="21" s="1"/>
  <c r="D65" i="21"/>
  <c r="D96" i="21"/>
  <c r="D66" i="21"/>
  <c r="D121" i="21"/>
  <c r="D97" i="21"/>
  <c r="D67" i="21"/>
  <c r="D98" i="21"/>
  <c r="D68" i="21"/>
  <c r="D99" i="21"/>
  <c r="D69" i="21"/>
  <c r="D100" i="21"/>
  <c r="D125" i="21" s="1"/>
  <c r="D70" i="21"/>
  <c r="D101" i="21"/>
  <c r="D126" i="21" s="1"/>
  <c r="D71" i="21"/>
  <c r="D102" i="21"/>
  <c r="D72" i="21"/>
  <c r="D103" i="21"/>
  <c r="D128" i="21" s="1"/>
  <c r="D73" i="21"/>
  <c r="D104" i="21"/>
  <c r="D129" i="21" s="1"/>
  <c r="D74" i="21"/>
  <c r="D105" i="21"/>
  <c r="D75" i="21"/>
  <c r="D106" i="21"/>
  <c r="D131" i="21" s="1"/>
  <c r="D76" i="21"/>
  <c r="D107" i="21"/>
  <c r="D77" i="21"/>
  <c r="D108" i="21"/>
  <c r="D78" i="21"/>
  <c r="D109" i="21"/>
  <c r="D79" i="21"/>
  <c r="D110" i="21"/>
  <c r="D135" i="21" s="1"/>
  <c r="D80" i="21"/>
  <c r="E91" i="21"/>
  <c r="E116" i="21" s="1"/>
  <c r="L20" i="49" s="1"/>
  <c r="E61" i="21"/>
  <c r="E92" i="21"/>
  <c r="E117" i="21" s="1"/>
  <c r="E62" i="21"/>
  <c r="E93" i="21"/>
  <c r="E63" i="21"/>
  <c r="E94" i="21"/>
  <c r="E64" i="21"/>
  <c r="E95" i="21"/>
  <c r="E120" i="21" s="1"/>
  <c r="E65" i="21"/>
  <c r="E96" i="21"/>
  <c r="E66" i="21"/>
  <c r="E97" i="21"/>
  <c r="E67" i="21"/>
  <c r="E98" i="21"/>
  <c r="E123" i="21" s="1"/>
  <c r="E68" i="21"/>
  <c r="E99" i="21"/>
  <c r="E69" i="21"/>
  <c r="E100" i="21"/>
  <c r="E125" i="21" s="1"/>
  <c r="E70" i="21"/>
  <c r="E101" i="21"/>
  <c r="E71" i="21"/>
  <c r="E102" i="21"/>
  <c r="E72" i="21"/>
  <c r="E103" i="21"/>
  <c r="E73" i="21"/>
  <c r="E104" i="21"/>
  <c r="E129" i="21" s="1"/>
  <c r="E74" i="21"/>
  <c r="E105" i="21"/>
  <c r="E75" i="21"/>
  <c r="E106" i="21"/>
  <c r="E76" i="21"/>
  <c r="E107" i="21"/>
  <c r="E132" i="21" s="1"/>
  <c r="E77" i="21"/>
  <c r="E108" i="21"/>
  <c r="E133" i="21" s="1"/>
  <c r="E78" i="21"/>
  <c r="E109" i="21"/>
  <c r="E134" i="21" s="1"/>
  <c r="E79" i="21"/>
  <c r="E110" i="21"/>
  <c r="E80" i="21"/>
  <c r="F91" i="21"/>
  <c r="F61" i="21"/>
  <c r="F92" i="21"/>
  <c r="F62" i="21"/>
  <c r="F93" i="21"/>
  <c r="F63" i="21"/>
  <c r="F94" i="21"/>
  <c r="F64" i="21"/>
  <c r="F119" i="21" s="1"/>
  <c r="F95" i="21"/>
  <c r="F65" i="21"/>
  <c r="F96" i="21"/>
  <c r="F121" i="21" s="1"/>
  <c r="F66" i="21"/>
  <c r="G96" i="21"/>
  <c r="F97" i="21"/>
  <c r="F122" i="21" s="1"/>
  <c r="F67" i="21"/>
  <c r="F98" i="21"/>
  <c r="F123" i="21" s="1"/>
  <c r="F68" i="21"/>
  <c r="F99" i="21"/>
  <c r="F69" i="21"/>
  <c r="F100" i="21"/>
  <c r="F70" i="21"/>
  <c r="F101" i="21"/>
  <c r="F126" i="21" s="1"/>
  <c r="F71" i="21"/>
  <c r="F102" i="21"/>
  <c r="F72" i="21"/>
  <c r="G102" i="21"/>
  <c r="G127" i="21" s="1"/>
  <c r="F103" i="21"/>
  <c r="F128" i="21" s="1"/>
  <c r="F73" i="21"/>
  <c r="F104" i="21"/>
  <c r="F129" i="21" s="1"/>
  <c r="F74" i="21"/>
  <c r="F105" i="21"/>
  <c r="F130" i="21" s="1"/>
  <c r="F75" i="21"/>
  <c r="F106" i="21"/>
  <c r="F131" i="21" s="1"/>
  <c r="F76" i="21"/>
  <c r="F107" i="21"/>
  <c r="F132" i="21" s="1"/>
  <c r="F77" i="21"/>
  <c r="F108" i="21"/>
  <c r="F78" i="21"/>
  <c r="F109" i="21"/>
  <c r="F134" i="21" s="1"/>
  <c r="F79" i="21"/>
  <c r="F110" i="21"/>
  <c r="F80" i="21"/>
  <c r="G91" i="21"/>
  <c r="G61" i="21"/>
  <c r="G92" i="21"/>
  <c r="G62" i="21"/>
  <c r="G93" i="21"/>
  <c r="G63" i="21"/>
  <c r="G94" i="21"/>
  <c r="G119" i="21" s="1"/>
  <c r="G64" i="21"/>
  <c r="G95" i="21"/>
  <c r="G120" i="21" s="1"/>
  <c r="G65" i="21"/>
  <c r="G66" i="21"/>
  <c r="G97" i="21"/>
  <c r="G67" i="21"/>
  <c r="G98" i="21"/>
  <c r="G68" i="21"/>
  <c r="G99" i="21"/>
  <c r="G69" i="21"/>
  <c r="G100" i="21"/>
  <c r="G125" i="21" s="1"/>
  <c r="G70" i="21"/>
  <c r="G101" i="21"/>
  <c r="G71" i="21"/>
  <c r="G72" i="21"/>
  <c r="G103" i="21"/>
  <c r="G73" i="21"/>
  <c r="G104" i="21"/>
  <c r="G129" i="21" s="1"/>
  <c r="G74" i="21"/>
  <c r="G105" i="21"/>
  <c r="G130" i="21" s="1"/>
  <c r="G75" i="21"/>
  <c r="G106" i="21"/>
  <c r="G76" i="21"/>
  <c r="G107" i="21"/>
  <c r="G77" i="21"/>
  <c r="G108" i="21"/>
  <c r="G78" i="21"/>
  <c r="G109" i="21"/>
  <c r="G134" i="21" s="1"/>
  <c r="G79" i="21"/>
  <c r="G80" i="21"/>
  <c r="G135" i="21"/>
  <c r="D32" i="21"/>
  <c r="E32" i="21"/>
  <c r="D20" i="49"/>
  <c r="F32" i="21"/>
  <c r="G32" i="21"/>
  <c r="F20" i="49"/>
  <c r="F104" i="49" s="1"/>
  <c r="C143" i="21"/>
  <c r="H143" i="21"/>
  <c r="H16" i="22"/>
  <c r="H240" i="22" s="1"/>
  <c r="C25" i="22"/>
  <c r="D25" i="22"/>
  <c r="E25" i="22"/>
  <c r="F25" i="22"/>
  <c r="G25" i="22"/>
  <c r="H25" i="22"/>
  <c r="C33" i="22"/>
  <c r="C34" i="22"/>
  <c r="C35" i="22"/>
  <c r="C36" i="22"/>
  <c r="C37" i="22"/>
  <c r="C38" i="22"/>
  <c r="C39" i="22"/>
  <c r="C40" i="22"/>
  <c r="C41" i="22"/>
  <c r="C42" i="22"/>
  <c r="C43" i="22"/>
  <c r="C44" i="22"/>
  <c r="C45" i="22"/>
  <c r="C46" i="22"/>
  <c r="C47" i="22"/>
  <c r="C48" i="22"/>
  <c r="C49" i="22"/>
  <c r="C50" i="22"/>
  <c r="C51" i="22"/>
  <c r="H17" i="22"/>
  <c r="H215" i="22" s="1"/>
  <c r="H15" i="22"/>
  <c r="H190" i="22"/>
  <c r="C61" i="22"/>
  <c r="C91" i="22"/>
  <c r="C116" i="22" s="1"/>
  <c r="C92" i="22"/>
  <c r="H92" i="22" s="1"/>
  <c r="C62" i="22"/>
  <c r="C93" i="22"/>
  <c r="C118" i="22" s="1"/>
  <c r="C63" i="22"/>
  <c r="C94" i="22"/>
  <c r="C64" i="22"/>
  <c r="C95" i="22"/>
  <c r="C65" i="22"/>
  <c r="C96" i="22"/>
  <c r="C121" i="22" s="1"/>
  <c r="C66" i="22"/>
  <c r="C97" i="22"/>
  <c r="C67" i="22"/>
  <c r="C98" i="22"/>
  <c r="C68" i="22"/>
  <c r="C99" i="22"/>
  <c r="C124" i="22" s="1"/>
  <c r="C69" i="22"/>
  <c r="C100" i="22"/>
  <c r="C70" i="22"/>
  <c r="C101" i="22"/>
  <c r="C71" i="22"/>
  <c r="C102" i="22"/>
  <c r="C72" i="22"/>
  <c r="C103" i="22"/>
  <c r="C73" i="22"/>
  <c r="C104" i="22"/>
  <c r="H104" i="22" s="1"/>
  <c r="C74" i="22"/>
  <c r="C105" i="22"/>
  <c r="C130" i="22" s="1"/>
  <c r="C75" i="22"/>
  <c r="C106" i="22"/>
  <c r="C76" i="22"/>
  <c r="C107" i="22"/>
  <c r="C77" i="22"/>
  <c r="C108" i="22"/>
  <c r="C133" i="22" s="1"/>
  <c r="C78" i="22"/>
  <c r="C109" i="22"/>
  <c r="H109" i="22" s="1"/>
  <c r="C79" i="22"/>
  <c r="C110" i="22"/>
  <c r="C80" i="22"/>
  <c r="D91" i="22"/>
  <c r="D116" i="22" s="1"/>
  <c r="D61" i="22"/>
  <c r="D92" i="22"/>
  <c r="D62" i="22"/>
  <c r="D93" i="22"/>
  <c r="D63" i="22"/>
  <c r="D94" i="22"/>
  <c r="D64" i="22"/>
  <c r="D95" i="22"/>
  <c r="D65" i="22"/>
  <c r="D120" i="22"/>
  <c r="D96" i="22"/>
  <c r="D121" i="22" s="1"/>
  <c r="D66" i="22"/>
  <c r="D97" i="22"/>
  <c r="D67" i="22"/>
  <c r="D98" i="22"/>
  <c r="D68" i="22"/>
  <c r="D99" i="22"/>
  <c r="D124" i="22" s="1"/>
  <c r="D69" i="22"/>
  <c r="D100" i="22"/>
  <c r="D70" i="22"/>
  <c r="D101" i="22"/>
  <c r="H101" i="22" s="1"/>
  <c r="D71" i="22"/>
  <c r="D102" i="22"/>
  <c r="D72" i="22"/>
  <c r="D103" i="22"/>
  <c r="D73" i="22"/>
  <c r="D104" i="22"/>
  <c r="D74" i="22"/>
  <c r="D105" i="22"/>
  <c r="D130" i="22" s="1"/>
  <c r="D75" i="22"/>
  <c r="D106" i="22"/>
  <c r="D76" i="22"/>
  <c r="D107" i="22"/>
  <c r="D132" i="22" s="1"/>
  <c r="D77" i="22"/>
  <c r="D108" i="22"/>
  <c r="D133" i="22" s="1"/>
  <c r="D78" i="22"/>
  <c r="D109" i="22"/>
  <c r="D79" i="22"/>
  <c r="D110" i="22"/>
  <c r="D80" i="22"/>
  <c r="E91" i="22"/>
  <c r="E61" i="22"/>
  <c r="E116" i="22"/>
  <c r="L21" i="49" s="1"/>
  <c r="E92" i="22"/>
  <c r="E62" i="22"/>
  <c r="E93" i="22"/>
  <c r="E118" i="22" s="1"/>
  <c r="E63" i="22"/>
  <c r="E94" i="22"/>
  <c r="E64" i="22"/>
  <c r="E95" i="22"/>
  <c r="E65" i="22"/>
  <c r="E96" i="22"/>
  <c r="E121" i="22" s="1"/>
  <c r="E66" i="22"/>
  <c r="E97" i="22"/>
  <c r="E67" i="22"/>
  <c r="E98" i="22"/>
  <c r="E68" i="22"/>
  <c r="E99" i="22"/>
  <c r="E124" i="22" s="1"/>
  <c r="E69" i="22"/>
  <c r="E100" i="22"/>
  <c r="E70" i="22"/>
  <c r="E101" i="22"/>
  <c r="E71" i="22"/>
  <c r="E102" i="22"/>
  <c r="E127" i="22" s="1"/>
  <c r="E72" i="22"/>
  <c r="E103" i="22"/>
  <c r="E73" i="22"/>
  <c r="E128" i="22"/>
  <c r="E104" i="22"/>
  <c r="E74" i="22"/>
  <c r="E105" i="22"/>
  <c r="E130" i="22" s="1"/>
  <c r="E75" i="22"/>
  <c r="E106" i="22"/>
  <c r="E76" i="22"/>
  <c r="E107" i="22"/>
  <c r="E77" i="22"/>
  <c r="E108" i="22"/>
  <c r="E133" i="22" s="1"/>
  <c r="E78" i="22"/>
  <c r="E109" i="22"/>
  <c r="E79" i="22"/>
  <c r="E110" i="22"/>
  <c r="E80" i="22"/>
  <c r="F91" i="22"/>
  <c r="F116" i="22" s="1"/>
  <c r="M21" i="49" s="1"/>
  <c r="F61" i="22"/>
  <c r="F92" i="22"/>
  <c r="F62" i="22"/>
  <c r="F93" i="22"/>
  <c r="F63" i="22"/>
  <c r="F94" i="22"/>
  <c r="F64" i="22"/>
  <c r="F95" i="22"/>
  <c r="F65" i="22"/>
  <c r="F96" i="22"/>
  <c r="F66" i="22"/>
  <c r="F97" i="22"/>
  <c r="F122" i="22" s="1"/>
  <c r="F67" i="22"/>
  <c r="F98" i="22"/>
  <c r="F68" i="22"/>
  <c r="F99" i="22"/>
  <c r="F69" i="22"/>
  <c r="F100" i="22"/>
  <c r="F70" i="22"/>
  <c r="F101" i="22"/>
  <c r="F71" i="22"/>
  <c r="F102" i="22"/>
  <c r="F72" i="22"/>
  <c r="F103" i="22"/>
  <c r="F128" i="22" s="1"/>
  <c r="F73" i="22"/>
  <c r="F104" i="22"/>
  <c r="F74" i="22"/>
  <c r="F105" i="22"/>
  <c r="F130" i="22" s="1"/>
  <c r="F75" i="22"/>
  <c r="F106" i="22"/>
  <c r="F76" i="22"/>
  <c r="F107" i="22"/>
  <c r="F77" i="22"/>
  <c r="F132" i="22"/>
  <c r="F108" i="22"/>
  <c r="F133" i="22" s="1"/>
  <c r="F78" i="22"/>
  <c r="F109" i="22"/>
  <c r="F79" i="22"/>
  <c r="F110" i="22"/>
  <c r="F80" i="22"/>
  <c r="G91" i="22"/>
  <c r="G116" i="22" s="1"/>
  <c r="N21" i="49" s="1"/>
  <c r="G61" i="22"/>
  <c r="G92" i="22"/>
  <c r="G117" i="22" s="1"/>
  <c r="G62" i="22"/>
  <c r="G93" i="22"/>
  <c r="G63" i="22"/>
  <c r="G94" i="22"/>
  <c r="G119" i="22" s="1"/>
  <c r="G64" i="22"/>
  <c r="G95" i="22"/>
  <c r="G65" i="22"/>
  <c r="G120" i="22"/>
  <c r="G96" i="22"/>
  <c r="G121" i="22" s="1"/>
  <c r="G66" i="22"/>
  <c r="G97" i="22"/>
  <c r="G67" i="22"/>
  <c r="G98" i="22"/>
  <c r="G68" i="22"/>
  <c r="G99" i="22"/>
  <c r="G69" i="22"/>
  <c r="G100" i="22"/>
  <c r="G125" i="22" s="1"/>
  <c r="G70" i="22"/>
  <c r="G101" i="22"/>
  <c r="G71" i="22"/>
  <c r="G102" i="22"/>
  <c r="G72" i="22"/>
  <c r="G103" i="22"/>
  <c r="G73" i="22"/>
  <c r="G128" i="22" s="1"/>
  <c r="G104" i="22"/>
  <c r="G129" i="22" s="1"/>
  <c r="G74" i="22"/>
  <c r="G105" i="22"/>
  <c r="G75" i="22"/>
  <c r="G106" i="22"/>
  <c r="G76" i="22"/>
  <c r="G107" i="22"/>
  <c r="G77" i="22"/>
  <c r="G108" i="22"/>
  <c r="G133" i="22" s="1"/>
  <c r="G78" i="22"/>
  <c r="G109" i="22"/>
  <c r="G134" i="22" s="1"/>
  <c r="G79" i="22"/>
  <c r="G80" i="22"/>
  <c r="G135" i="22" s="1"/>
  <c r="D32" i="22"/>
  <c r="E32" i="22"/>
  <c r="F32" i="22"/>
  <c r="G32" i="22"/>
  <c r="C143" i="22"/>
  <c r="H143" i="22"/>
  <c r="H16" i="62"/>
  <c r="H240" i="62"/>
  <c r="C25" i="62"/>
  <c r="H25" i="62" s="1"/>
  <c r="D25" i="62"/>
  <c r="E25" i="62"/>
  <c r="F25" i="62"/>
  <c r="G25" i="62"/>
  <c r="C33" i="62"/>
  <c r="C34" i="62"/>
  <c r="C35" i="62"/>
  <c r="C36" i="62"/>
  <c r="C37" i="62"/>
  <c r="C38" i="62"/>
  <c r="C39" i="62"/>
  <c r="C40" i="62"/>
  <c r="C41" i="62"/>
  <c r="C42" i="62"/>
  <c r="C43" i="62"/>
  <c r="C44" i="62"/>
  <c r="C45" i="62"/>
  <c r="C46" i="62"/>
  <c r="C47" i="62"/>
  <c r="C48" i="62"/>
  <c r="C49" i="62"/>
  <c r="C50" i="62"/>
  <c r="C51" i="62"/>
  <c r="H17" i="62"/>
  <c r="H215" i="62" s="1"/>
  <c r="H15" i="62"/>
  <c r="H190" i="62" s="1"/>
  <c r="C61" i="62"/>
  <c r="C91" i="62"/>
  <c r="C92" i="62"/>
  <c r="C62" i="62"/>
  <c r="C117" i="62"/>
  <c r="C93" i="62"/>
  <c r="C63" i="62"/>
  <c r="C118" i="62" s="1"/>
  <c r="C94" i="62"/>
  <c r="C111" i="62" s="1"/>
  <c r="C64" i="62"/>
  <c r="C95" i="62"/>
  <c r="C65" i="62"/>
  <c r="C96" i="62"/>
  <c r="C66" i="62"/>
  <c r="C97" i="62"/>
  <c r="C67" i="62"/>
  <c r="C98" i="62"/>
  <c r="C123" i="62" s="1"/>
  <c r="C68" i="62"/>
  <c r="C99" i="62"/>
  <c r="C69" i="62"/>
  <c r="C100" i="62"/>
  <c r="C125" i="62" s="1"/>
  <c r="C70" i="62"/>
  <c r="C101" i="62"/>
  <c r="C71" i="62"/>
  <c r="C102" i="62"/>
  <c r="C72" i="62"/>
  <c r="C127" i="62"/>
  <c r="C103" i="62"/>
  <c r="C73" i="62"/>
  <c r="C104" i="62"/>
  <c r="H104" i="62" s="1"/>
  <c r="C74" i="62"/>
  <c r="C105" i="62"/>
  <c r="C75" i="62"/>
  <c r="C106" i="62"/>
  <c r="C76" i="62"/>
  <c r="C107" i="62"/>
  <c r="C77" i="62"/>
  <c r="C108" i="62"/>
  <c r="C78" i="62"/>
  <c r="C109" i="62"/>
  <c r="H109" i="62" s="1"/>
  <c r="C79" i="62"/>
  <c r="C110" i="62"/>
  <c r="H110" i="62" s="1"/>
  <c r="C80" i="62"/>
  <c r="H80" i="62" s="1"/>
  <c r="D91" i="62"/>
  <c r="D116" i="62" s="1"/>
  <c r="D61" i="62"/>
  <c r="D92" i="62"/>
  <c r="D62" i="62"/>
  <c r="D117" i="62"/>
  <c r="D93" i="62"/>
  <c r="D63" i="62"/>
  <c r="D118" i="62" s="1"/>
  <c r="D94" i="62"/>
  <c r="D64" i="62"/>
  <c r="D95" i="62"/>
  <c r="D65" i="62"/>
  <c r="D96" i="62"/>
  <c r="H96" i="62" s="1"/>
  <c r="D66" i="62"/>
  <c r="D97" i="62"/>
  <c r="D67" i="62"/>
  <c r="D98" i="62"/>
  <c r="D68" i="62"/>
  <c r="D123" i="62" s="1"/>
  <c r="D99" i="62"/>
  <c r="D69" i="62"/>
  <c r="D100" i="62"/>
  <c r="D125" i="62" s="1"/>
  <c r="D70" i="62"/>
  <c r="D101" i="62"/>
  <c r="D71" i="62"/>
  <c r="D102" i="62"/>
  <c r="D127" i="62" s="1"/>
  <c r="D72" i="62"/>
  <c r="D103" i="62"/>
  <c r="D73" i="62"/>
  <c r="D104" i="62"/>
  <c r="D74" i="62"/>
  <c r="D105" i="62"/>
  <c r="D130" i="62" s="1"/>
  <c r="D75" i="62"/>
  <c r="D106" i="62"/>
  <c r="D131" i="62" s="1"/>
  <c r="D76" i="62"/>
  <c r="D107" i="62"/>
  <c r="D132" i="62" s="1"/>
  <c r="D77" i="62"/>
  <c r="D108" i="62"/>
  <c r="D78" i="62"/>
  <c r="D109" i="62"/>
  <c r="D134" i="62" s="1"/>
  <c r="D79" i="62"/>
  <c r="D110" i="62"/>
  <c r="D80" i="62"/>
  <c r="E91" i="62"/>
  <c r="E116" i="62" s="1"/>
  <c r="L22" i="49" s="1"/>
  <c r="E61" i="62"/>
  <c r="E92" i="62"/>
  <c r="E117" i="62" s="1"/>
  <c r="E62" i="62"/>
  <c r="E93" i="62"/>
  <c r="E63" i="62"/>
  <c r="E94" i="62"/>
  <c r="E64" i="62"/>
  <c r="E119" i="62" s="1"/>
  <c r="E95" i="62"/>
  <c r="E65" i="62"/>
  <c r="E96" i="62"/>
  <c r="E66" i="62"/>
  <c r="E121" i="62" s="1"/>
  <c r="E97" i="62"/>
  <c r="E67" i="62"/>
  <c r="E122" i="62" s="1"/>
  <c r="E98" i="62"/>
  <c r="E123" i="62" s="1"/>
  <c r="E68" i="62"/>
  <c r="E99" i="62"/>
  <c r="E124" i="62" s="1"/>
  <c r="E69" i="62"/>
  <c r="E100" i="62"/>
  <c r="E125" i="62" s="1"/>
  <c r="E70" i="62"/>
  <c r="E101" i="62"/>
  <c r="E126" i="62" s="1"/>
  <c r="E71" i="62"/>
  <c r="E102" i="62"/>
  <c r="E72" i="62"/>
  <c r="E127" i="62"/>
  <c r="E103" i="62"/>
  <c r="E73" i="62"/>
  <c r="E104" i="62"/>
  <c r="E129" i="62" s="1"/>
  <c r="E74" i="62"/>
  <c r="E105" i="62"/>
  <c r="E75" i="62"/>
  <c r="E106" i="62"/>
  <c r="E76" i="62"/>
  <c r="E107" i="62"/>
  <c r="E132" i="62" s="1"/>
  <c r="E77" i="62"/>
  <c r="E108" i="62"/>
  <c r="H108" i="62" s="1"/>
  <c r="E78" i="62"/>
  <c r="E133" i="62" s="1"/>
  <c r="E109" i="62"/>
  <c r="E134" i="62" s="1"/>
  <c r="E79" i="62"/>
  <c r="E110" i="62"/>
  <c r="E135" i="62" s="1"/>
  <c r="E80" i="62"/>
  <c r="F91" i="62"/>
  <c r="F61" i="62"/>
  <c r="F92" i="62"/>
  <c r="F117" i="62" s="1"/>
  <c r="F62" i="62"/>
  <c r="F93" i="62"/>
  <c r="H93" i="62" s="1"/>
  <c r="F63" i="62"/>
  <c r="F94" i="62"/>
  <c r="F64" i="62"/>
  <c r="F95" i="62"/>
  <c r="F120" i="62" s="1"/>
  <c r="F65" i="62"/>
  <c r="F96" i="62"/>
  <c r="F66" i="62"/>
  <c r="F121" i="62"/>
  <c r="F97" i="62"/>
  <c r="H97" i="62" s="1"/>
  <c r="F67" i="62"/>
  <c r="F98" i="62"/>
  <c r="F68" i="62"/>
  <c r="F99" i="62"/>
  <c r="F69" i="62"/>
  <c r="F100" i="62"/>
  <c r="F125" i="62" s="1"/>
  <c r="F70" i="62"/>
  <c r="F101" i="62"/>
  <c r="F126" i="62" s="1"/>
  <c r="F71" i="62"/>
  <c r="F102" i="62"/>
  <c r="F127" i="62" s="1"/>
  <c r="F72" i="62"/>
  <c r="F103" i="62"/>
  <c r="F128" i="62" s="1"/>
  <c r="F73" i="62"/>
  <c r="F104" i="62"/>
  <c r="F129" i="62" s="1"/>
  <c r="F74" i="62"/>
  <c r="F105" i="62"/>
  <c r="F130" i="62" s="1"/>
  <c r="F75" i="62"/>
  <c r="F106" i="62"/>
  <c r="F76" i="62"/>
  <c r="F131" i="62"/>
  <c r="F107" i="62"/>
  <c r="F77" i="62"/>
  <c r="F108" i="62"/>
  <c r="F133" i="62" s="1"/>
  <c r="F78" i="62"/>
  <c r="F109" i="62"/>
  <c r="F79" i="62"/>
  <c r="F110" i="62"/>
  <c r="F135" i="62" s="1"/>
  <c r="F80" i="62"/>
  <c r="G91" i="62"/>
  <c r="G61" i="62"/>
  <c r="G92" i="62"/>
  <c r="G62" i="62"/>
  <c r="G93" i="62"/>
  <c r="G118" i="62" s="1"/>
  <c r="G63" i="62"/>
  <c r="G94" i="62"/>
  <c r="G119" i="62" s="1"/>
  <c r="G64" i="62"/>
  <c r="G95" i="62"/>
  <c r="G120" i="62" s="1"/>
  <c r="G65" i="62"/>
  <c r="G96" i="62"/>
  <c r="G66" i="62"/>
  <c r="G97" i="62"/>
  <c r="G122" i="62" s="1"/>
  <c r="G67" i="62"/>
  <c r="G98" i="62"/>
  <c r="G68" i="62"/>
  <c r="G123" i="62" s="1"/>
  <c r="G99" i="62"/>
  <c r="G124" i="62" s="1"/>
  <c r="G69" i="62"/>
  <c r="G100" i="62"/>
  <c r="G70" i="62"/>
  <c r="G125" i="62"/>
  <c r="G101" i="62"/>
  <c r="G126" i="62" s="1"/>
  <c r="G71" i="62"/>
  <c r="G102" i="62"/>
  <c r="G127" i="62" s="1"/>
  <c r="G72" i="62"/>
  <c r="G103" i="62"/>
  <c r="G73" i="62"/>
  <c r="G104" i="62"/>
  <c r="G74" i="62"/>
  <c r="G105" i="62"/>
  <c r="G130" i="62" s="1"/>
  <c r="G75" i="62"/>
  <c r="G106" i="62"/>
  <c r="G76" i="62"/>
  <c r="H76" i="62" s="1"/>
  <c r="G107" i="62"/>
  <c r="G77" i="62"/>
  <c r="G108" i="62"/>
  <c r="G78" i="62"/>
  <c r="G109" i="62"/>
  <c r="G79" i="62"/>
  <c r="G80" i="62"/>
  <c r="G135" i="62" s="1"/>
  <c r="D32" i="62"/>
  <c r="E32" i="62"/>
  <c r="F32" i="62"/>
  <c r="G32" i="62"/>
  <c r="G293" i="62" s="1"/>
  <c r="G343" i="62"/>
  <c r="C143" i="62"/>
  <c r="H143" i="62"/>
  <c r="H16" i="23"/>
  <c r="H240" i="23"/>
  <c r="C25" i="23"/>
  <c r="D25" i="23"/>
  <c r="E25" i="23"/>
  <c r="F25" i="23"/>
  <c r="G25" i="23"/>
  <c r="H25" i="23"/>
  <c r="C33" i="23"/>
  <c r="C34" i="23"/>
  <c r="C35" i="23"/>
  <c r="C36" i="23"/>
  <c r="C37" i="23"/>
  <c r="C38" i="23"/>
  <c r="C39" i="23"/>
  <c r="C40" i="23"/>
  <c r="C41" i="23"/>
  <c r="C42" i="23"/>
  <c r="C43" i="23"/>
  <c r="C44" i="23"/>
  <c r="C45" i="23"/>
  <c r="C46" i="23"/>
  <c r="C47" i="23"/>
  <c r="C48" i="23"/>
  <c r="C49" i="23"/>
  <c r="C310" i="23" s="1"/>
  <c r="C360" i="23" s="1"/>
  <c r="C50" i="23"/>
  <c r="C51" i="23"/>
  <c r="H17" i="23"/>
  <c r="H215" i="23"/>
  <c r="H15" i="23"/>
  <c r="H190" i="23" s="1"/>
  <c r="C61" i="23"/>
  <c r="C91" i="23"/>
  <c r="C92" i="23"/>
  <c r="C62" i="23"/>
  <c r="C93" i="23"/>
  <c r="C63" i="23"/>
  <c r="C94" i="23"/>
  <c r="C119" i="23" s="1"/>
  <c r="C64" i="23"/>
  <c r="C95" i="23"/>
  <c r="C120" i="23" s="1"/>
  <c r="C65" i="23"/>
  <c r="C96" i="23"/>
  <c r="C66" i="23"/>
  <c r="C97" i="23"/>
  <c r="C122" i="23" s="1"/>
  <c r="C67" i="23"/>
  <c r="C98" i="23"/>
  <c r="C68" i="23"/>
  <c r="C99" i="23"/>
  <c r="C69" i="23"/>
  <c r="C100" i="23"/>
  <c r="C125" i="23" s="1"/>
  <c r="C70" i="23"/>
  <c r="C101" i="23"/>
  <c r="C126" i="23" s="1"/>
  <c r="C71" i="23"/>
  <c r="C102" i="23"/>
  <c r="C72" i="23"/>
  <c r="C103" i="23"/>
  <c r="C128" i="23" s="1"/>
  <c r="C73" i="23"/>
  <c r="C104" i="23"/>
  <c r="C129" i="23" s="1"/>
  <c r="C74" i="23"/>
  <c r="C105" i="23"/>
  <c r="C75" i="23"/>
  <c r="C106" i="23"/>
  <c r="C131" i="23" s="1"/>
  <c r="C76" i="23"/>
  <c r="C107" i="23"/>
  <c r="C132" i="23" s="1"/>
  <c r="C77" i="23"/>
  <c r="C108" i="23"/>
  <c r="C78" i="23"/>
  <c r="C109" i="23"/>
  <c r="C134" i="23" s="1"/>
  <c r="C79" i="23"/>
  <c r="C110" i="23"/>
  <c r="C135" i="23" s="1"/>
  <c r="C80" i="23"/>
  <c r="D91" i="23"/>
  <c r="D61" i="23"/>
  <c r="D92" i="23"/>
  <c r="D117" i="23" s="1"/>
  <c r="D62" i="23"/>
  <c r="D93" i="23"/>
  <c r="D118" i="23" s="1"/>
  <c r="D63" i="23"/>
  <c r="D94" i="23"/>
  <c r="D64" i="23"/>
  <c r="D47" i="44" s="1"/>
  <c r="D95" i="23"/>
  <c r="D120" i="23" s="1"/>
  <c r="D65" i="23"/>
  <c r="D96" i="23"/>
  <c r="D121" i="23" s="1"/>
  <c r="D66" i="23"/>
  <c r="D97" i="23"/>
  <c r="D67" i="23"/>
  <c r="D98" i="23"/>
  <c r="D123" i="23" s="1"/>
  <c r="D68" i="23"/>
  <c r="D99" i="23"/>
  <c r="D124" i="23" s="1"/>
  <c r="D69" i="23"/>
  <c r="D100" i="23"/>
  <c r="D70" i="23"/>
  <c r="D101" i="23"/>
  <c r="D126" i="23" s="1"/>
  <c r="D71" i="23"/>
  <c r="D102" i="23"/>
  <c r="D127" i="23" s="1"/>
  <c r="D72" i="23"/>
  <c r="D103" i="23"/>
  <c r="D73" i="23"/>
  <c r="D104" i="23"/>
  <c r="D129" i="23" s="1"/>
  <c r="D74" i="23"/>
  <c r="D105" i="23"/>
  <c r="D130" i="23" s="1"/>
  <c r="D75" i="23"/>
  <c r="D106" i="23"/>
  <c r="D76" i="23"/>
  <c r="D107" i="23"/>
  <c r="D132" i="23" s="1"/>
  <c r="D77" i="23"/>
  <c r="D108" i="23"/>
  <c r="D133" i="23" s="1"/>
  <c r="D78" i="23"/>
  <c r="D109" i="23"/>
  <c r="D79" i="23"/>
  <c r="D110" i="23"/>
  <c r="D135" i="23" s="1"/>
  <c r="D80" i="23"/>
  <c r="E91" i="23"/>
  <c r="E116" i="23" s="1"/>
  <c r="E61" i="23"/>
  <c r="E92" i="23"/>
  <c r="E62" i="23"/>
  <c r="H62" i="23" s="1"/>
  <c r="E93" i="23"/>
  <c r="E118" i="23" s="1"/>
  <c r="E63" i="23"/>
  <c r="E94" i="23"/>
  <c r="E119" i="23" s="1"/>
  <c r="E64" i="23"/>
  <c r="E95" i="23"/>
  <c r="E65" i="23"/>
  <c r="H65" i="23" s="1"/>
  <c r="E96" i="23"/>
  <c r="E121" i="23" s="1"/>
  <c r="E66" i="23"/>
  <c r="E97" i="23"/>
  <c r="E67" i="23"/>
  <c r="E98" i="23"/>
  <c r="E68" i="23"/>
  <c r="E51" i="44" s="1"/>
  <c r="E99" i="23"/>
  <c r="E124" i="23" s="1"/>
  <c r="E69" i="23"/>
  <c r="E100" i="23"/>
  <c r="E125" i="23" s="1"/>
  <c r="E70" i="23"/>
  <c r="E101" i="23"/>
  <c r="E71" i="23"/>
  <c r="H71" i="23" s="1"/>
  <c r="E102" i="23"/>
  <c r="E127" i="23" s="1"/>
  <c r="E72" i="23"/>
  <c r="E103" i="23"/>
  <c r="E73" i="23"/>
  <c r="E104" i="23"/>
  <c r="E74" i="23"/>
  <c r="H74" i="23" s="1"/>
  <c r="E105" i="23"/>
  <c r="E130" i="23" s="1"/>
  <c r="E75" i="23"/>
  <c r="E106" i="23"/>
  <c r="E131" i="23" s="1"/>
  <c r="E76" i="23"/>
  <c r="E107" i="23"/>
  <c r="E77" i="23"/>
  <c r="E108" i="23"/>
  <c r="E133" i="23" s="1"/>
  <c r="E78" i="23"/>
  <c r="E109" i="23"/>
  <c r="E134" i="23" s="1"/>
  <c r="E79" i="23"/>
  <c r="E110" i="23"/>
  <c r="E80" i="23"/>
  <c r="H80" i="23" s="1"/>
  <c r="F91" i="23"/>
  <c r="F116" i="23" s="1"/>
  <c r="M23" i="49" s="1"/>
  <c r="F61" i="23"/>
  <c r="F92" i="23"/>
  <c r="F117" i="23" s="1"/>
  <c r="F62" i="23"/>
  <c r="F93" i="23"/>
  <c r="F63" i="23"/>
  <c r="F94" i="23"/>
  <c r="F119" i="23" s="1"/>
  <c r="F64" i="23"/>
  <c r="F95" i="23"/>
  <c r="F120" i="23" s="1"/>
  <c r="F65" i="23"/>
  <c r="F96" i="23"/>
  <c r="F66" i="23"/>
  <c r="F97" i="23"/>
  <c r="F122" i="23" s="1"/>
  <c r="F67" i="23"/>
  <c r="F98" i="23"/>
  <c r="F123" i="23" s="1"/>
  <c r="F68" i="23"/>
  <c r="F99" i="23"/>
  <c r="F69" i="23"/>
  <c r="F100" i="23"/>
  <c r="F125" i="23" s="1"/>
  <c r="F70" i="23"/>
  <c r="F101" i="23"/>
  <c r="F126" i="23" s="1"/>
  <c r="F71" i="23"/>
  <c r="F102" i="23"/>
  <c r="F72" i="23"/>
  <c r="F55" i="44" s="1"/>
  <c r="F103" i="23"/>
  <c r="F128" i="23" s="1"/>
  <c r="F73" i="23"/>
  <c r="F104" i="23"/>
  <c r="F129" i="23" s="1"/>
  <c r="F74" i="23"/>
  <c r="F105" i="23"/>
  <c r="F75" i="23"/>
  <c r="F106" i="23"/>
  <c r="F131" i="23" s="1"/>
  <c r="F76" i="23"/>
  <c r="F107" i="23"/>
  <c r="F132" i="23" s="1"/>
  <c r="F77" i="23"/>
  <c r="F108" i="23"/>
  <c r="F78" i="23"/>
  <c r="F61" i="44" s="1"/>
  <c r="F109" i="23"/>
  <c r="F134" i="23" s="1"/>
  <c r="F79" i="23"/>
  <c r="F110" i="23"/>
  <c r="F135" i="23" s="1"/>
  <c r="F80" i="23"/>
  <c r="G91" i="23"/>
  <c r="G61" i="23"/>
  <c r="G92" i="23"/>
  <c r="G117" i="23" s="1"/>
  <c r="G62" i="23"/>
  <c r="G93" i="23"/>
  <c r="G118" i="23" s="1"/>
  <c r="G63" i="23"/>
  <c r="G94" i="23"/>
  <c r="G64" i="23"/>
  <c r="G95" i="23"/>
  <c r="G120" i="23" s="1"/>
  <c r="G65" i="23"/>
  <c r="G96" i="23"/>
  <c r="G121" i="23" s="1"/>
  <c r="G66" i="23"/>
  <c r="G97" i="23"/>
  <c r="G67" i="23"/>
  <c r="G98" i="23"/>
  <c r="G123" i="23" s="1"/>
  <c r="G68" i="23"/>
  <c r="G99" i="23"/>
  <c r="G124" i="23" s="1"/>
  <c r="G69" i="23"/>
  <c r="G100" i="23"/>
  <c r="G70" i="23"/>
  <c r="G101" i="23"/>
  <c r="G126" i="23" s="1"/>
  <c r="G71" i="23"/>
  <c r="G102" i="23"/>
  <c r="G127" i="23" s="1"/>
  <c r="G72" i="23"/>
  <c r="G103" i="23"/>
  <c r="G73" i="23"/>
  <c r="G104" i="23"/>
  <c r="G129" i="23" s="1"/>
  <c r="G74" i="23"/>
  <c r="G105" i="23"/>
  <c r="G130" i="23" s="1"/>
  <c r="G75" i="23"/>
  <c r="G106" i="23"/>
  <c r="G76" i="23"/>
  <c r="G107" i="23"/>
  <c r="G132" i="23" s="1"/>
  <c r="G77" i="23"/>
  <c r="G108" i="23"/>
  <c r="G133" i="23" s="1"/>
  <c r="G78" i="23"/>
  <c r="G109" i="23"/>
  <c r="G79" i="23"/>
  <c r="G80" i="23"/>
  <c r="G135" i="23" s="1"/>
  <c r="D32" i="23"/>
  <c r="E32" i="23"/>
  <c r="F32" i="23"/>
  <c r="G32" i="23"/>
  <c r="C143" i="23"/>
  <c r="H143" i="23"/>
  <c r="H16" i="24"/>
  <c r="H18" i="24" s="1"/>
  <c r="H240" i="24"/>
  <c r="C25" i="24"/>
  <c r="H25" i="24" s="1"/>
  <c r="D25" i="24"/>
  <c r="E25" i="24"/>
  <c r="F25" i="24"/>
  <c r="G25" i="24"/>
  <c r="C33" i="24"/>
  <c r="C34" i="24"/>
  <c r="C35" i="24"/>
  <c r="C36" i="24"/>
  <c r="C37" i="24"/>
  <c r="C38" i="24"/>
  <c r="C39" i="24"/>
  <c r="C40" i="24"/>
  <c r="C41" i="24"/>
  <c r="C42" i="24"/>
  <c r="C43" i="24"/>
  <c r="C44" i="24"/>
  <c r="C45" i="24"/>
  <c r="C46" i="24"/>
  <c r="C47" i="24"/>
  <c r="C48" i="24"/>
  <c r="C49" i="24"/>
  <c r="C50" i="24"/>
  <c r="C51" i="24"/>
  <c r="H17" i="24"/>
  <c r="H215" i="24"/>
  <c r="H15" i="24"/>
  <c r="H190" i="24" s="1"/>
  <c r="C61" i="24"/>
  <c r="C91" i="24"/>
  <c r="H91" i="24" s="1"/>
  <c r="C92" i="24"/>
  <c r="C117" i="24" s="1"/>
  <c r="C62" i="24"/>
  <c r="C93" i="24"/>
  <c r="C63" i="24"/>
  <c r="C94" i="24"/>
  <c r="H94" i="24" s="1"/>
  <c r="C64" i="24"/>
  <c r="C119" i="24"/>
  <c r="C95" i="24"/>
  <c r="H95" i="24" s="1"/>
  <c r="C65" i="24"/>
  <c r="C96" i="24"/>
  <c r="C66" i="24"/>
  <c r="C121" i="24"/>
  <c r="C97" i="24"/>
  <c r="C122" i="24" s="1"/>
  <c r="C67" i="24"/>
  <c r="C98" i="24"/>
  <c r="C68" i="24"/>
  <c r="C99" i="24"/>
  <c r="H99" i="24" s="1"/>
  <c r="C69" i="24"/>
  <c r="C124" i="24"/>
  <c r="C100" i="24"/>
  <c r="H100" i="24" s="1"/>
  <c r="C70" i="24"/>
  <c r="C125" i="24" s="1"/>
  <c r="C101" i="24"/>
  <c r="C71" i="24"/>
  <c r="C102" i="24"/>
  <c r="C72" i="24"/>
  <c r="C103" i="24"/>
  <c r="C128" i="24" s="1"/>
  <c r="C73" i="24"/>
  <c r="C104" i="24"/>
  <c r="C74" i="24"/>
  <c r="C129" i="24"/>
  <c r="C105" i="24"/>
  <c r="C130" i="24" s="1"/>
  <c r="C75" i="24"/>
  <c r="C106" i="24"/>
  <c r="C76" i="24"/>
  <c r="C131" i="24" s="1"/>
  <c r="C107" i="24"/>
  <c r="C132" i="24" s="1"/>
  <c r="C77" i="24"/>
  <c r="C108" i="24"/>
  <c r="C78" i="24"/>
  <c r="C133" i="24"/>
  <c r="C109" i="24"/>
  <c r="C134" i="24" s="1"/>
  <c r="C79" i="24"/>
  <c r="C110" i="24"/>
  <c r="C80" i="24"/>
  <c r="C135" i="24"/>
  <c r="D91" i="24"/>
  <c r="D61" i="24"/>
  <c r="D116" i="24" s="1"/>
  <c r="K24" i="49" s="1"/>
  <c r="D92" i="24"/>
  <c r="D62" i="24"/>
  <c r="D117" i="24" s="1"/>
  <c r="D93" i="24"/>
  <c r="D63" i="24"/>
  <c r="D118" i="24"/>
  <c r="D94" i="24"/>
  <c r="D64" i="24"/>
  <c r="D119" i="24"/>
  <c r="D95" i="24"/>
  <c r="D120" i="24" s="1"/>
  <c r="D65" i="24"/>
  <c r="D96" i="24"/>
  <c r="D66" i="24"/>
  <c r="D97" i="24"/>
  <c r="D122" i="24" s="1"/>
  <c r="D67" i="24"/>
  <c r="E97" i="24"/>
  <c r="E122" i="24"/>
  <c r="F97" i="24"/>
  <c r="G97" i="24"/>
  <c r="D98" i="24"/>
  <c r="D123" i="24" s="1"/>
  <c r="D68" i="24"/>
  <c r="D99" i="24"/>
  <c r="D69" i="24"/>
  <c r="D100" i="24"/>
  <c r="D70" i="24"/>
  <c r="D101" i="24"/>
  <c r="D71" i="24"/>
  <c r="D102" i="24"/>
  <c r="D127" i="24" s="1"/>
  <c r="D72" i="24"/>
  <c r="D103" i="24"/>
  <c r="D73" i="24"/>
  <c r="D104" i="24"/>
  <c r="D74" i="24"/>
  <c r="D129" i="24"/>
  <c r="D105" i="24"/>
  <c r="D75" i="24"/>
  <c r="D130" i="24" s="1"/>
  <c r="D106" i="24"/>
  <c r="D76" i="24"/>
  <c r="H76" i="24" s="1"/>
  <c r="D107" i="24"/>
  <c r="D77" i="24"/>
  <c r="D132" i="24"/>
  <c r="D108" i="24"/>
  <c r="D78" i="24"/>
  <c r="H78" i="24" s="1"/>
  <c r="D109" i="24"/>
  <c r="D79" i="24"/>
  <c r="D134" i="24"/>
  <c r="D110" i="24"/>
  <c r="D135" i="24" s="1"/>
  <c r="D80" i="24"/>
  <c r="E91" i="24"/>
  <c r="E61" i="24"/>
  <c r="E92" i="24"/>
  <c r="E62" i="24"/>
  <c r="E93" i="24"/>
  <c r="H93" i="24" s="1"/>
  <c r="E63" i="24"/>
  <c r="E118" i="24" s="1"/>
  <c r="E94" i="24"/>
  <c r="E64" i="24"/>
  <c r="E95" i="24"/>
  <c r="E65" i="24"/>
  <c r="E120" i="24" s="1"/>
  <c r="E96" i="24"/>
  <c r="E121" i="24" s="1"/>
  <c r="E66" i="24"/>
  <c r="E67" i="24"/>
  <c r="E98" i="24"/>
  <c r="E68" i="24"/>
  <c r="E99" i="24"/>
  <c r="E124" i="24" s="1"/>
  <c r="E69" i="24"/>
  <c r="E100" i="24"/>
  <c r="E70" i="24"/>
  <c r="E125" i="24" s="1"/>
  <c r="E101" i="24"/>
  <c r="E71" i="24"/>
  <c r="E102" i="24"/>
  <c r="E127" i="24" s="1"/>
  <c r="E72" i="24"/>
  <c r="E103" i="24"/>
  <c r="E73" i="24"/>
  <c r="E104" i="24"/>
  <c r="E74" i="24"/>
  <c r="E129" i="24" s="1"/>
  <c r="E105" i="24"/>
  <c r="E75" i="24"/>
  <c r="E106" i="24"/>
  <c r="E76" i="24"/>
  <c r="E131" i="24" s="1"/>
  <c r="E107" i="24"/>
  <c r="E77" i="24"/>
  <c r="E132" i="24"/>
  <c r="E108" i="24"/>
  <c r="E133" i="24" s="1"/>
  <c r="E78" i="24"/>
  <c r="E109" i="24"/>
  <c r="E134" i="24" s="1"/>
  <c r="E79" i="24"/>
  <c r="E110" i="24"/>
  <c r="E80" i="24"/>
  <c r="E135" i="24"/>
  <c r="F91" i="24"/>
  <c r="F61" i="24"/>
  <c r="F92" i="24"/>
  <c r="F62" i="24"/>
  <c r="F117" i="24" s="1"/>
  <c r="F93" i="24"/>
  <c r="F63" i="24"/>
  <c r="F94" i="24"/>
  <c r="F64" i="24"/>
  <c r="F95" i="24"/>
  <c r="F65" i="24"/>
  <c r="F96" i="24"/>
  <c r="F66" i="24"/>
  <c r="F121" i="24"/>
  <c r="F67" i="24"/>
  <c r="F122" i="24" s="1"/>
  <c r="F98" i="24"/>
  <c r="F123" i="24" s="1"/>
  <c r="F68" i="24"/>
  <c r="F99" i="24"/>
  <c r="F124" i="24" s="1"/>
  <c r="F69" i="24"/>
  <c r="F100" i="24"/>
  <c r="F70" i="24"/>
  <c r="F125" i="24"/>
  <c r="F101" i="24"/>
  <c r="F71" i="24"/>
  <c r="F126" i="24"/>
  <c r="F102" i="24"/>
  <c r="F72" i="24"/>
  <c r="G102" i="24"/>
  <c r="G111" i="24" s="1"/>
  <c r="F103" i="24"/>
  <c r="F73" i="24"/>
  <c r="F104" i="24"/>
  <c r="F74" i="24"/>
  <c r="F105" i="24"/>
  <c r="F75" i="24"/>
  <c r="F130" i="24" s="1"/>
  <c r="F106" i="24"/>
  <c r="F76" i="24"/>
  <c r="F131" i="24"/>
  <c r="F107" i="24"/>
  <c r="F77" i="24"/>
  <c r="F132" i="24"/>
  <c r="F108" i="24"/>
  <c r="F78" i="24"/>
  <c r="F109" i="24"/>
  <c r="F79" i="24"/>
  <c r="F110" i="24"/>
  <c r="F80" i="24"/>
  <c r="G91" i="24"/>
  <c r="G61" i="24"/>
  <c r="G116" i="24" s="1"/>
  <c r="N24" i="49" s="1"/>
  <c r="G92" i="24"/>
  <c r="G62" i="24"/>
  <c r="G93" i="24"/>
  <c r="G118" i="24" s="1"/>
  <c r="G63" i="24"/>
  <c r="G94" i="24"/>
  <c r="G119" i="24" s="1"/>
  <c r="G64" i="24"/>
  <c r="G95" i="24"/>
  <c r="G65" i="24"/>
  <c r="G120" i="24"/>
  <c r="G96" i="24"/>
  <c r="G66" i="24"/>
  <c r="G67" i="24"/>
  <c r="G98" i="24"/>
  <c r="G68" i="24"/>
  <c r="G99" i="24"/>
  <c r="G124" i="24" s="1"/>
  <c r="G69" i="24"/>
  <c r="G100" i="24"/>
  <c r="G70" i="24"/>
  <c r="G101" i="24"/>
  <c r="G71" i="24"/>
  <c r="G126" i="24"/>
  <c r="G72" i="24"/>
  <c r="G103" i="24"/>
  <c r="H103" i="24" s="1"/>
  <c r="G73" i="24"/>
  <c r="G104" i="24"/>
  <c r="G129" i="24" s="1"/>
  <c r="G74" i="24"/>
  <c r="G105" i="24"/>
  <c r="G130" i="24" s="1"/>
  <c r="G75" i="24"/>
  <c r="G106" i="24"/>
  <c r="G76" i="24"/>
  <c r="G131" i="24"/>
  <c r="G107" i="24"/>
  <c r="G77" i="24"/>
  <c r="G108" i="24"/>
  <c r="G78" i="24"/>
  <c r="G133" i="24"/>
  <c r="G109" i="24"/>
  <c r="G79" i="24"/>
  <c r="G80" i="24"/>
  <c r="G135" i="24" s="1"/>
  <c r="D32" i="24"/>
  <c r="E32" i="24"/>
  <c r="F32" i="24"/>
  <c r="G32" i="24"/>
  <c r="C143" i="24"/>
  <c r="H143" i="24"/>
  <c r="H16" i="25"/>
  <c r="H18" i="25" s="1"/>
  <c r="H240" i="25"/>
  <c r="C25" i="25"/>
  <c r="H25" i="25" s="1"/>
  <c r="D25" i="25"/>
  <c r="E25" i="25"/>
  <c r="F25" i="25"/>
  <c r="G25" i="25"/>
  <c r="C33" i="25"/>
  <c r="C34" i="25"/>
  <c r="C35" i="25"/>
  <c r="C36" i="25"/>
  <c r="C37" i="25"/>
  <c r="C38" i="25"/>
  <c r="C39" i="25"/>
  <c r="C40" i="25"/>
  <c r="C41" i="25"/>
  <c r="C42" i="25"/>
  <c r="C43" i="25"/>
  <c r="C44" i="25"/>
  <c r="C45" i="25"/>
  <c r="C46" i="25"/>
  <c r="C47" i="25"/>
  <c r="C48" i="25"/>
  <c r="C49" i="25"/>
  <c r="C50" i="25"/>
  <c r="C51" i="25"/>
  <c r="H17" i="25"/>
  <c r="H215" i="25"/>
  <c r="H15" i="25"/>
  <c r="H190" i="25" s="1"/>
  <c r="C61" i="25"/>
  <c r="C91" i="25"/>
  <c r="C92" i="25"/>
  <c r="C117" i="25" s="1"/>
  <c r="C62" i="25"/>
  <c r="C93" i="25"/>
  <c r="C118" i="25" s="1"/>
  <c r="C63" i="25"/>
  <c r="C94" i="25"/>
  <c r="C64" i="25"/>
  <c r="C95" i="25"/>
  <c r="C65" i="25"/>
  <c r="C120" i="25" s="1"/>
  <c r="C96" i="25"/>
  <c r="C121" i="25" s="1"/>
  <c r="C66" i="25"/>
  <c r="C97" i="25"/>
  <c r="C67" i="25"/>
  <c r="C98" i="25"/>
  <c r="C123" i="25" s="1"/>
  <c r="C68" i="25"/>
  <c r="C99" i="25"/>
  <c r="C69" i="25"/>
  <c r="C100" i="25"/>
  <c r="C70" i="25"/>
  <c r="C101" i="25"/>
  <c r="C71" i="25"/>
  <c r="C102" i="25"/>
  <c r="C72" i="25"/>
  <c r="C103" i="25"/>
  <c r="C128" i="25" s="1"/>
  <c r="C73" i="25"/>
  <c r="C104" i="25"/>
  <c r="C129" i="25" s="1"/>
  <c r="C74" i="25"/>
  <c r="C105" i="25"/>
  <c r="C130" i="25" s="1"/>
  <c r="C75" i="25"/>
  <c r="C106" i="25"/>
  <c r="C76" i="25"/>
  <c r="C131" i="25"/>
  <c r="C107" i="25"/>
  <c r="C77" i="25"/>
  <c r="C108" i="25"/>
  <c r="C133" i="25" s="1"/>
  <c r="C78" i="25"/>
  <c r="C109" i="25"/>
  <c r="C79" i="25"/>
  <c r="C110" i="25"/>
  <c r="C80" i="25"/>
  <c r="C135" i="25"/>
  <c r="D91" i="25"/>
  <c r="D61" i="25"/>
  <c r="D92" i="25"/>
  <c r="D62" i="25"/>
  <c r="D93" i="25"/>
  <c r="D118" i="25" s="1"/>
  <c r="D63" i="25"/>
  <c r="D94" i="25"/>
  <c r="D64" i="25"/>
  <c r="H64" i="25" s="1"/>
  <c r="D95" i="25"/>
  <c r="D65" i="25"/>
  <c r="D96" i="25"/>
  <c r="D66" i="25"/>
  <c r="D97" i="25"/>
  <c r="D67" i="25"/>
  <c r="H67" i="25" s="1"/>
  <c r="D98" i="25"/>
  <c r="D123" i="25" s="1"/>
  <c r="D68" i="25"/>
  <c r="D99" i="25"/>
  <c r="D124" i="25" s="1"/>
  <c r="D69" i="25"/>
  <c r="D100" i="25"/>
  <c r="D70" i="25"/>
  <c r="D101" i="25"/>
  <c r="D71" i="25"/>
  <c r="D102" i="25"/>
  <c r="D72" i="25"/>
  <c r="D103" i="25"/>
  <c r="D128" i="25" s="1"/>
  <c r="D73" i="25"/>
  <c r="D104" i="25"/>
  <c r="D74" i="25"/>
  <c r="D105" i="25"/>
  <c r="D75" i="25"/>
  <c r="D106" i="25"/>
  <c r="D76" i="25"/>
  <c r="D107" i="25"/>
  <c r="D132" i="25" s="1"/>
  <c r="D77" i="25"/>
  <c r="D108" i="25"/>
  <c r="D133" i="25" s="1"/>
  <c r="D78" i="25"/>
  <c r="D109" i="25"/>
  <c r="D79" i="25"/>
  <c r="D110" i="25"/>
  <c r="D80" i="25"/>
  <c r="E91" i="25"/>
  <c r="E61" i="25"/>
  <c r="E116" i="25" s="1"/>
  <c r="L25" i="49" s="1"/>
  <c r="E92" i="25"/>
  <c r="E62" i="25"/>
  <c r="E93" i="25"/>
  <c r="E63" i="25"/>
  <c r="E94" i="25"/>
  <c r="E64" i="25"/>
  <c r="E95" i="25"/>
  <c r="E65" i="25"/>
  <c r="E96" i="25"/>
  <c r="E121" i="25" s="1"/>
  <c r="E66" i="25"/>
  <c r="E97" i="25"/>
  <c r="E67" i="25"/>
  <c r="E98" i="25"/>
  <c r="E123" i="25" s="1"/>
  <c r="E68" i="25"/>
  <c r="E99" i="25"/>
  <c r="E69" i="25"/>
  <c r="E100" i="25"/>
  <c r="E70" i="25"/>
  <c r="H70" i="25" s="1"/>
  <c r="E101" i="25"/>
  <c r="E71" i="25"/>
  <c r="E102" i="25"/>
  <c r="E72" i="25"/>
  <c r="E103" i="25"/>
  <c r="E128" i="25" s="1"/>
  <c r="E73" i="25"/>
  <c r="E104" i="25"/>
  <c r="E129" i="25" s="1"/>
  <c r="E74" i="25"/>
  <c r="E105" i="25"/>
  <c r="E130" i="25" s="1"/>
  <c r="E75" i="25"/>
  <c r="E106" i="25"/>
  <c r="E131" i="25" s="1"/>
  <c r="E76" i="25"/>
  <c r="E107" i="25"/>
  <c r="E77" i="25"/>
  <c r="H77" i="25" s="1"/>
  <c r="E108" i="25"/>
  <c r="E78" i="25"/>
  <c r="E109" i="25"/>
  <c r="E79" i="25"/>
  <c r="E110" i="25"/>
  <c r="E135" i="25" s="1"/>
  <c r="E80" i="25"/>
  <c r="F91" i="25"/>
  <c r="F61" i="25"/>
  <c r="F92" i="25"/>
  <c r="F117" i="25" s="1"/>
  <c r="F62" i="25"/>
  <c r="F93" i="25"/>
  <c r="F63" i="25"/>
  <c r="F81" i="25" s="1"/>
  <c r="F94" i="25"/>
  <c r="F119" i="25" s="1"/>
  <c r="F64" i="25"/>
  <c r="F95" i="25"/>
  <c r="F120" i="25" s="1"/>
  <c r="F65" i="25"/>
  <c r="F96" i="25"/>
  <c r="F66" i="25"/>
  <c r="F97" i="25"/>
  <c r="F122" i="25" s="1"/>
  <c r="F67" i="25"/>
  <c r="F98" i="25"/>
  <c r="F68" i="25"/>
  <c r="F99" i="25"/>
  <c r="F69" i="25"/>
  <c r="F100" i="25"/>
  <c r="F70" i="25"/>
  <c r="F101" i="25"/>
  <c r="F126" i="25" s="1"/>
  <c r="F71" i="25"/>
  <c r="F102" i="25"/>
  <c r="F72" i="25"/>
  <c r="F103" i="25"/>
  <c r="F128" i="25" s="1"/>
  <c r="F73" i="25"/>
  <c r="F104" i="25"/>
  <c r="F74" i="25"/>
  <c r="F105" i="25"/>
  <c r="F75" i="25"/>
  <c r="F106" i="25"/>
  <c r="F76" i="25"/>
  <c r="F107" i="25"/>
  <c r="F132" i="25" s="1"/>
  <c r="F77" i="25"/>
  <c r="F108" i="25"/>
  <c r="F133" i="25" s="1"/>
  <c r="F78" i="25"/>
  <c r="F109" i="25"/>
  <c r="F79" i="25"/>
  <c r="F134" i="25"/>
  <c r="F110" i="25"/>
  <c r="F135" i="25" s="1"/>
  <c r="F80" i="25"/>
  <c r="G91" i="25"/>
  <c r="G116" i="25" s="1"/>
  <c r="G61" i="25"/>
  <c r="G92" i="25"/>
  <c r="G62" i="25"/>
  <c r="G93" i="25"/>
  <c r="G63" i="25"/>
  <c r="G94" i="25"/>
  <c r="G119" i="25" s="1"/>
  <c r="G64" i="25"/>
  <c r="G95" i="25"/>
  <c r="G65" i="25"/>
  <c r="G96" i="25"/>
  <c r="G121" i="25" s="1"/>
  <c r="G66" i="25"/>
  <c r="G97" i="25"/>
  <c r="G67" i="25"/>
  <c r="G98" i="25"/>
  <c r="G123" i="25" s="1"/>
  <c r="G68" i="25"/>
  <c r="G99" i="25"/>
  <c r="G69" i="25"/>
  <c r="G124" i="25" s="1"/>
  <c r="G100" i="25"/>
  <c r="G125" i="25" s="1"/>
  <c r="G70" i="25"/>
  <c r="G101" i="25"/>
  <c r="G126" i="25" s="1"/>
  <c r="G71" i="25"/>
  <c r="G102" i="25"/>
  <c r="G72" i="25"/>
  <c r="G103" i="25"/>
  <c r="G128" i="25" s="1"/>
  <c r="G73" i="25"/>
  <c r="G104" i="25"/>
  <c r="G129" i="25" s="1"/>
  <c r="G74" i="25"/>
  <c r="G105" i="25"/>
  <c r="G130" i="25" s="1"/>
  <c r="G75" i="25"/>
  <c r="G106" i="25"/>
  <c r="G131" i="25" s="1"/>
  <c r="G76" i="25"/>
  <c r="G107" i="25"/>
  <c r="G132" i="25" s="1"/>
  <c r="G77" i="25"/>
  <c r="G108" i="25"/>
  <c r="G133" i="25" s="1"/>
  <c r="G78" i="25"/>
  <c r="G109" i="25"/>
  <c r="G134" i="25" s="1"/>
  <c r="G79" i="25"/>
  <c r="G80" i="25"/>
  <c r="D32" i="25"/>
  <c r="E32" i="25"/>
  <c r="F32" i="25"/>
  <c r="G32" i="25"/>
  <c r="C143" i="25"/>
  <c r="H143" i="25"/>
  <c r="H16" i="26"/>
  <c r="H240" i="26"/>
  <c r="C25" i="26"/>
  <c r="D25" i="26"/>
  <c r="E25" i="26"/>
  <c r="F25" i="26"/>
  <c r="G25" i="26"/>
  <c r="H25" i="26" s="1"/>
  <c r="C33" i="26"/>
  <c r="C34" i="26"/>
  <c r="C35" i="26"/>
  <c r="C36" i="26"/>
  <c r="C297" i="26" s="1"/>
  <c r="C347" i="26" s="1"/>
  <c r="C37" i="26"/>
  <c r="C38" i="26"/>
  <c r="C39" i="26"/>
  <c r="C40" i="26"/>
  <c r="C41" i="26"/>
  <c r="C42" i="26"/>
  <c r="C43" i="26"/>
  <c r="C44" i="26"/>
  <c r="C45" i="26"/>
  <c r="C46" i="26"/>
  <c r="C47" i="26"/>
  <c r="C48" i="26"/>
  <c r="C49" i="26"/>
  <c r="C50" i="26"/>
  <c r="C51" i="26"/>
  <c r="H17" i="26"/>
  <c r="H215" i="26"/>
  <c r="H15" i="26"/>
  <c r="H190" i="26" s="1"/>
  <c r="C61" i="26"/>
  <c r="C91" i="26"/>
  <c r="C92" i="26"/>
  <c r="C62" i="26"/>
  <c r="H62" i="26" s="1"/>
  <c r="C93" i="26"/>
  <c r="H93" i="26" s="1"/>
  <c r="C63" i="26"/>
  <c r="C94" i="26"/>
  <c r="C64" i="26"/>
  <c r="C95" i="26"/>
  <c r="C120" i="26" s="1"/>
  <c r="C65" i="26"/>
  <c r="C96" i="26"/>
  <c r="C121" i="26" s="1"/>
  <c r="C66" i="26"/>
  <c r="C97" i="26"/>
  <c r="C122" i="26" s="1"/>
  <c r="C67" i="26"/>
  <c r="C98" i="26"/>
  <c r="H98" i="26" s="1"/>
  <c r="C68" i="26"/>
  <c r="C99" i="26"/>
  <c r="C124" i="26" s="1"/>
  <c r="C69" i="26"/>
  <c r="C100" i="26"/>
  <c r="C70" i="26"/>
  <c r="C101" i="26"/>
  <c r="C71" i="26"/>
  <c r="C102" i="26"/>
  <c r="C72" i="26"/>
  <c r="C103" i="26"/>
  <c r="C128" i="26" s="1"/>
  <c r="C73" i="26"/>
  <c r="C104" i="26"/>
  <c r="C129" i="26" s="1"/>
  <c r="C74" i="26"/>
  <c r="C105" i="26"/>
  <c r="C130" i="26" s="1"/>
  <c r="C75" i="26"/>
  <c r="C106" i="26"/>
  <c r="C76" i="26"/>
  <c r="C107" i="26"/>
  <c r="C132" i="26" s="1"/>
  <c r="C77" i="26"/>
  <c r="C108" i="26"/>
  <c r="C78" i="26"/>
  <c r="C133" i="26" s="1"/>
  <c r="C109" i="26"/>
  <c r="C79" i="26"/>
  <c r="C134" i="26"/>
  <c r="C110" i="26"/>
  <c r="C135" i="26" s="1"/>
  <c r="C80" i="26"/>
  <c r="D91" i="26"/>
  <c r="D116" i="26" s="1"/>
  <c r="D61" i="26"/>
  <c r="D92" i="26"/>
  <c r="D62" i="26"/>
  <c r="D93" i="26"/>
  <c r="D63" i="26"/>
  <c r="D118" i="26"/>
  <c r="D94" i="26"/>
  <c r="D64" i="26"/>
  <c r="D95" i="26"/>
  <c r="D65" i="26"/>
  <c r="D96" i="26"/>
  <c r="D121" i="26" s="1"/>
  <c r="D66" i="26"/>
  <c r="D97" i="26"/>
  <c r="D67" i="26"/>
  <c r="D122" i="26"/>
  <c r="D98" i="26"/>
  <c r="D68" i="26"/>
  <c r="D123" i="26"/>
  <c r="D99" i="26"/>
  <c r="D69" i="26"/>
  <c r="H69" i="26" s="1"/>
  <c r="D100" i="26"/>
  <c r="D125" i="26" s="1"/>
  <c r="D70" i="26"/>
  <c r="D101" i="26"/>
  <c r="D71" i="26"/>
  <c r="D102" i="26"/>
  <c r="D72" i="26"/>
  <c r="D127" i="26"/>
  <c r="D103" i="26"/>
  <c r="D73" i="26"/>
  <c r="D104" i="26"/>
  <c r="D74" i="26"/>
  <c r="D129" i="26"/>
  <c r="D105" i="26"/>
  <c r="D75" i="26"/>
  <c r="D106" i="26"/>
  <c r="D131" i="26" s="1"/>
  <c r="D76" i="26"/>
  <c r="D107" i="26"/>
  <c r="D77" i="26"/>
  <c r="D108" i="26"/>
  <c r="D78" i="26"/>
  <c r="D109" i="26"/>
  <c r="D134" i="26" s="1"/>
  <c r="D79" i="26"/>
  <c r="D110" i="26"/>
  <c r="D80" i="26"/>
  <c r="E91" i="26"/>
  <c r="E116" i="26" s="1"/>
  <c r="E61" i="26"/>
  <c r="E92" i="26"/>
  <c r="E117" i="26" s="1"/>
  <c r="E62" i="26"/>
  <c r="E93" i="26"/>
  <c r="E118" i="26" s="1"/>
  <c r="E63" i="26"/>
  <c r="E94" i="26"/>
  <c r="E64" i="26"/>
  <c r="E119" i="26" s="1"/>
  <c r="E95" i="26"/>
  <c r="E65" i="26"/>
  <c r="E96" i="26"/>
  <c r="E66" i="26"/>
  <c r="E97" i="26"/>
  <c r="E122" i="26" s="1"/>
  <c r="E67" i="26"/>
  <c r="E98" i="26"/>
  <c r="E68" i="26"/>
  <c r="E99" i="26"/>
  <c r="E69" i="26"/>
  <c r="E100" i="26"/>
  <c r="E70" i="26"/>
  <c r="E101" i="26"/>
  <c r="E126" i="26" s="1"/>
  <c r="E71" i="26"/>
  <c r="E102" i="26"/>
  <c r="E127" i="26" s="1"/>
  <c r="E72" i="26"/>
  <c r="E103" i="26"/>
  <c r="E73" i="26"/>
  <c r="E104" i="26"/>
  <c r="E74" i="26"/>
  <c r="E105" i="26"/>
  <c r="E130" i="26" s="1"/>
  <c r="E75" i="26"/>
  <c r="E106" i="26"/>
  <c r="E76" i="26"/>
  <c r="E107" i="26"/>
  <c r="E77" i="26"/>
  <c r="E108" i="26"/>
  <c r="E133" i="26" s="1"/>
  <c r="E78" i="26"/>
  <c r="E109" i="26"/>
  <c r="E134" i="26" s="1"/>
  <c r="E79" i="26"/>
  <c r="E110" i="26"/>
  <c r="E80" i="26"/>
  <c r="F91" i="26"/>
  <c r="F61" i="26"/>
  <c r="F92" i="26"/>
  <c r="F62" i="26"/>
  <c r="F93" i="26"/>
  <c r="F118" i="26" s="1"/>
  <c r="F63" i="26"/>
  <c r="F94" i="26"/>
  <c r="F119" i="26" s="1"/>
  <c r="F64" i="26"/>
  <c r="F95" i="26"/>
  <c r="F65" i="26"/>
  <c r="F96" i="26"/>
  <c r="F66" i="26"/>
  <c r="F97" i="26"/>
  <c r="F122" i="26" s="1"/>
  <c r="F67" i="26"/>
  <c r="F98" i="26"/>
  <c r="F68" i="26"/>
  <c r="F99" i="26"/>
  <c r="F69" i="26"/>
  <c r="F100" i="26"/>
  <c r="F125" i="26" s="1"/>
  <c r="F70" i="26"/>
  <c r="F101" i="26"/>
  <c r="F126" i="26" s="1"/>
  <c r="F71" i="26"/>
  <c r="F102" i="26"/>
  <c r="F72" i="26"/>
  <c r="F103" i="26"/>
  <c r="F128" i="26" s="1"/>
  <c r="F73" i="26"/>
  <c r="F104" i="26"/>
  <c r="F74" i="26"/>
  <c r="F105" i="26"/>
  <c r="F130" i="26" s="1"/>
  <c r="F75" i="26"/>
  <c r="F106" i="26"/>
  <c r="F131" i="26" s="1"/>
  <c r="F76" i="26"/>
  <c r="F107" i="26"/>
  <c r="F77" i="26"/>
  <c r="F108" i="26"/>
  <c r="F78" i="26"/>
  <c r="F109" i="26"/>
  <c r="F134" i="26" s="1"/>
  <c r="F79" i="26"/>
  <c r="F110" i="26"/>
  <c r="F80" i="26"/>
  <c r="G91" i="26"/>
  <c r="G61" i="26"/>
  <c r="G92" i="26"/>
  <c r="G117" i="26" s="1"/>
  <c r="G62" i="26"/>
  <c r="G93" i="26"/>
  <c r="G118" i="26" s="1"/>
  <c r="G63" i="26"/>
  <c r="G94" i="26"/>
  <c r="G64" i="26"/>
  <c r="G95" i="26"/>
  <c r="G120" i="26" s="1"/>
  <c r="G65" i="26"/>
  <c r="G96" i="26"/>
  <c r="G66" i="26"/>
  <c r="G97" i="26"/>
  <c r="G67" i="26"/>
  <c r="G98" i="26"/>
  <c r="G123" i="26" s="1"/>
  <c r="G68" i="26"/>
  <c r="G99" i="26"/>
  <c r="G124" i="26" s="1"/>
  <c r="G69" i="26"/>
  <c r="G100" i="26"/>
  <c r="G70" i="26"/>
  <c r="G101" i="26"/>
  <c r="G126" i="26" s="1"/>
  <c r="G71" i="26"/>
  <c r="G102" i="26"/>
  <c r="G72" i="26"/>
  <c r="G103" i="26"/>
  <c r="G128" i="26" s="1"/>
  <c r="G73" i="26"/>
  <c r="G104" i="26"/>
  <c r="G129" i="26" s="1"/>
  <c r="G74" i="26"/>
  <c r="G105" i="26"/>
  <c r="G130" i="26" s="1"/>
  <c r="G75" i="26"/>
  <c r="G106" i="26"/>
  <c r="G76" i="26"/>
  <c r="G107" i="26"/>
  <c r="G77" i="26"/>
  <c r="G108" i="26"/>
  <c r="G78" i="26"/>
  <c r="G109" i="26"/>
  <c r="G134" i="26" s="1"/>
  <c r="G79" i="26"/>
  <c r="G80" i="26"/>
  <c r="G135" i="26"/>
  <c r="D32" i="26"/>
  <c r="E32" i="26"/>
  <c r="F32" i="26"/>
  <c r="G32" i="26"/>
  <c r="C143" i="26"/>
  <c r="H143" i="26"/>
  <c r="H16" i="27"/>
  <c r="H240" i="27"/>
  <c r="C25" i="27"/>
  <c r="D25" i="27"/>
  <c r="E25" i="27"/>
  <c r="F25" i="27"/>
  <c r="G25" i="27"/>
  <c r="C33" i="27"/>
  <c r="C34" i="27"/>
  <c r="H34" i="27" s="1"/>
  <c r="C35" i="27"/>
  <c r="C36" i="27"/>
  <c r="C37" i="27"/>
  <c r="C38" i="27"/>
  <c r="C39" i="27"/>
  <c r="C300" i="27" s="1"/>
  <c r="C350" i="27" s="1"/>
  <c r="C40" i="27"/>
  <c r="C41" i="27"/>
  <c r="C42" i="27"/>
  <c r="C303" i="27" s="1"/>
  <c r="C353" i="27" s="1"/>
  <c r="C43" i="27"/>
  <c r="C44" i="27"/>
  <c r="C45" i="27"/>
  <c r="C46" i="27"/>
  <c r="C47" i="27"/>
  <c r="C48" i="27"/>
  <c r="C49" i="27"/>
  <c r="C50" i="27"/>
  <c r="C51" i="27"/>
  <c r="H17" i="27"/>
  <c r="H215" i="27"/>
  <c r="H15" i="27"/>
  <c r="H190" i="27"/>
  <c r="C61" i="27"/>
  <c r="C91" i="27"/>
  <c r="C92" i="27"/>
  <c r="C117" i="27" s="1"/>
  <c r="C62" i="27"/>
  <c r="C93" i="27"/>
  <c r="C63" i="27"/>
  <c r="C94" i="27"/>
  <c r="H94" i="27" s="1"/>
  <c r="C64" i="27"/>
  <c r="C119" i="27"/>
  <c r="H119" i="27" s="1"/>
  <c r="C95" i="27"/>
  <c r="C111" i="27" s="1"/>
  <c r="C65" i="27"/>
  <c r="C96" i="27"/>
  <c r="C121" i="27" s="1"/>
  <c r="C66" i="27"/>
  <c r="C97" i="27"/>
  <c r="C67" i="27"/>
  <c r="C98" i="27"/>
  <c r="C68" i="27"/>
  <c r="C99" i="27"/>
  <c r="C69" i="27"/>
  <c r="C100" i="27"/>
  <c r="H100" i="27" s="1"/>
  <c r="C70" i="27"/>
  <c r="C125" i="27"/>
  <c r="C101" i="27"/>
  <c r="C71" i="27"/>
  <c r="C102" i="27"/>
  <c r="H102" i="27" s="1"/>
  <c r="C72" i="27"/>
  <c r="C103" i="27"/>
  <c r="C73" i="27"/>
  <c r="C128" i="27"/>
  <c r="C104" i="27"/>
  <c r="H104" i="27" s="1"/>
  <c r="C74" i="27"/>
  <c r="C129" i="27" s="1"/>
  <c r="C105" i="27"/>
  <c r="H105" i="27" s="1"/>
  <c r="C75" i="27"/>
  <c r="H75" i="27" s="1"/>
  <c r="C106" i="27"/>
  <c r="C131" i="27" s="1"/>
  <c r="C76" i="27"/>
  <c r="C107" i="27"/>
  <c r="C132" i="27" s="1"/>
  <c r="C77" i="27"/>
  <c r="C108" i="27"/>
  <c r="C78" i="27"/>
  <c r="C133" i="27"/>
  <c r="C109" i="27"/>
  <c r="C134" i="27" s="1"/>
  <c r="C79" i="27"/>
  <c r="C110" i="27"/>
  <c r="H110" i="27" s="1"/>
  <c r="C80" i="27"/>
  <c r="D91" i="27"/>
  <c r="D111" i="27" s="1"/>
  <c r="D61" i="27"/>
  <c r="D92" i="27"/>
  <c r="H92" i="27" s="1"/>
  <c r="D62" i="27"/>
  <c r="D117" i="27"/>
  <c r="D93" i="27"/>
  <c r="D63" i="27"/>
  <c r="D94" i="27"/>
  <c r="D64" i="27"/>
  <c r="D119" i="27"/>
  <c r="D95" i="27"/>
  <c r="D120" i="27" s="1"/>
  <c r="D65" i="27"/>
  <c r="D96" i="27"/>
  <c r="D121" i="27" s="1"/>
  <c r="D66" i="27"/>
  <c r="D97" i="27"/>
  <c r="D67" i="27"/>
  <c r="D98" i="27"/>
  <c r="D68" i="27"/>
  <c r="D123" i="27"/>
  <c r="D99" i="27"/>
  <c r="D69" i="27"/>
  <c r="D100" i="27"/>
  <c r="D70" i="27"/>
  <c r="D125" i="27" s="1"/>
  <c r="D101" i="27"/>
  <c r="D71" i="27"/>
  <c r="D102" i="27"/>
  <c r="D72" i="27"/>
  <c r="D127" i="27"/>
  <c r="D103" i="27"/>
  <c r="D73" i="27"/>
  <c r="D104" i="27"/>
  <c r="D74" i="27"/>
  <c r="D129" i="27" s="1"/>
  <c r="D105" i="27"/>
  <c r="D130" i="27" s="1"/>
  <c r="D75" i="27"/>
  <c r="D106" i="27"/>
  <c r="D131" i="27" s="1"/>
  <c r="D76" i="27"/>
  <c r="D107" i="27"/>
  <c r="D77" i="27"/>
  <c r="D132" i="27"/>
  <c r="D108" i="27"/>
  <c r="D78" i="27"/>
  <c r="D133" i="27"/>
  <c r="D109" i="27"/>
  <c r="D134" i="27" s="1"/>
  <c r="D79" i="27"/>
  <c r="D110" i="27"/>
  <c r="D80" i="27"/>
  <c r="D135" i="27" s="1"/>
  <c r="E91" i="27"/>
  <c r="E61" i="27"/>
  <c r="E92" i="27"/>
  <c r="E62" i="27"/>
  <c r="E117" i="27"/>
  <c r="E93" i="27"/>
  <c r="E118" i="27" s="1"/>
  <c r="E63" i="27"/>
  <c r="E94" i="27"/>
  <c r="E64" i="27"/>
  <c r="E119" i="27" s="1"/>
  <c r="E95" i="27"/>
  <c r="E65" i="27"/>
  <c r="E96" i="27"/>
  <c r="E121" i="27" s="1"/>
  <c r="E66" i="27"/>
  <c r="E97" i="27"/>
  <c r="E67" i="27"/>
  <c r="E98" i="27"/>
  <c r="H98" i="27" s="1"/>
  <c r="E68" i="27"/>
  <c r="E99" i="27"/>
  <c r="E124" i="27" s="1"/>
  <c r="E69" i="27"/>
  <c r="E100" i="27"/>
  <c r="E70" i="27"/>
  <c r="E125" i="27"/>
  <c r="E101" i="27"/>
  <c r="E71" i="27"/>
  <c r="E102" i="27"/>
  <c r="E72" i="27"/>
  <c r="E127" i="27"/>
  <c r="E103" i="27"/>
  <c r="E128" i="27" s="1"/>
  <c r="E73" i="27"/>
  <c r="E104" i="27"/>
  <c r="E74" i="27"/>
  <c r="E129" i="27"/>
  <c r="E105" i="27"/>
  <c r="E130" i="27" s="1"/>
  <c r="E75" i="27"/>
  <c r="E106" i="27"/>
  <c r="E131" i="27" s="1"/>
  <c r="E76" i="27"/>
  <c r="E107" i="27"/>
  <c r="E77" i="27"/>
  <c r="E132" i="27" s="1"/>
  <c r="E108" i="27"/>
  <c r="E78" i="27"/>
  <c r="E109" i="27"/>
  <c r="E79" i="27"/>
  <c r="E110" i="27"/>
  <c r="E80" i="27"/>
  <c r="E135" i="27" s="1"/>
  <c r="F91" i="27"/>
  <c r="F61" i="27"/>
  <c r="F116" i="27" s="1"/>
  <c r="F92" i="27"/>
  <c r="F62" i="27"/>
  <c r="F117" i="27"/>
  <c r="F93" i="27"/>
  <c r="F63" i="27"/>
  <c r="F94" i="27"/>
  <c r="F64" i="27"/>
  <c r="F119" i="27"/>
  <c r="F95" i="27"/>
  <c r="F65" i="27"/>
  <c r="F96" i="27"/>
  <c r="F121" i="27" s="1"/>
  <c r="F66" i="27"/>
  <c r="F97" i="27"/>
  <c r="F67" i="27"/>
  <c r="F98" i="27"/>
  <c r="F123" i="27" s="1"/>
  <c r="F68" i="27"/>
  <c r="F99" i="27"/>
  <c r="F69" i="27"/>
  <c r="F100" i="27"/>
  <c r="F70" i="27"/>
  <c r="F125" i="27"/>
  <c r="F101" i="27"/>
  <c r="F71" i="27"/>
  <c r="F102" i="27"/>
  <c r="F72" i="27"/>
  <c r="F127" i="27" s="1"/>
  <c r="F103" i="27"/>
  <c r="F73" i="27"/>
  <c r="F104" i="27"/>
  <c r="F74" i="27"/>
  <c r="F129" i="27"/>
  <c r="F105" i="27"/>
  <c r="F130" i="27" s="1"/>
  <c r="F75" i="27"/>
  <c r="F106" i="27"/>
  <c r="F131" i="27" s="1"/>
  <c r="F76" i="27"/>
  <c r="F107" i="27"/>
  <c r="F77" i="27"/>
  <c r="F132" i="27"/>
  <c r="F108" i="27"/>
  <c r="F78" i="27"/>
  <c r="F133" i="27" s="1"/>
  <c r="F109" i="27"/>
  <c r="F134" i="27" s="1"/>
  <c r="F79" i="27"/>
  <c r="F110" i="27"/>
  <c r="F135" i="27" s="1"/>
  <c r="F80" i="27"/>
  <c r="G91" i="27"/>
  <c r="G116" i="27" s="1"/>
  <c r="G61" i="27"/>
  <c r="G92" i="27"/>
  <c r="G62" i="27"/>
  <c r="G93" i="27"/>
  <c r="G118" i="27" s="1"/>
  <c r="G63" i="27"/>
  <c r="G94" i="27"/>
  <c r="G119" i="27" s="1"/>
  <c r="G64" i="27"/>
  <c r="G95" i="27"/>
  <c r="G65" i="27"/>
  <c r="G120" i="27"/>
  <c r="G96" i="27"/>
  <c r="G66" i="27"/>
  <c r="G97" i="27"/>
  <c r="G122" i="27" s="1"/>
  <c r="G67" i="27"/>
  <c r="G98" i="27"/>
  <c r="G68" i="27"/>
  <c r="G99" i="27"/>
  <c r="G124" i="27" s="1"/>
  <c r="G69" i="27"/>
  <c r="G100" i="27"/>
  <c r="G70" i="27"/>
  <c r="G101" i="27"/>
  <c r="G126" i="27" s="1"/>
  <c r="G71" i="27"/>
  <c r="G102" i="27"/>
  <c r="G72" i="27"/>
  <c r="G103" i="27"/>
  <c r="H103" i="27" s="1"/>
  <c r="G73" i="27"/>
  <c r="G104" i="27"/>
  <c r="G74" i="27"/>
  <c r="G129" i="27" s="1"/>
  <c r="G105" i="27"/>
  <c r="G75" i="27"/>
  <c r="G106" i="27"/>
  <c r="G76" i="27"/>
  <c r="H76" i="27" s="1"/>
  <c r="G107" i="27"/>
  <c r="G132" i="27" s="1"/>
  <c r="G77" i="27"/>
  <c r="G108" i="27"/>
  <c r="G133" i="27" s="1"/>
  <c r="G78" i="27"/>
  <c r="G109" i="27"/>
  <c r="G134" i="27" s="1"/>
  <c r="G79" i="27"/>
  <c r="G80" i="27"/>
  <c r="G135" i="27" s="1"/>
  <c r="D32" i="27"/>
  <c r="E32" i="27"/>
  <c r="F32" i="27"/>
  <c r="E27" i="49"/>
  <c r="G32" i="27"/>
  <c r="G293" i="27" s="1"/>
  <c r="G343" i="27" s="1"/>
  <c r="C143" i="27"/>
  <c r="H143" i="27"/>
  <c r="H16" i="28"/>
  <c r="H240" i="28"/>
  <c r="C25" i="28"/>
  <c r="D25" i="28"/>
  <c r="E25" i="28"/>
  <c r="F25" i="28"/>
  <c r="G25" i="28"/>
  <c r="C33" i="28"/>
  <c r="C34" i="28"/>
  <c r="C35" i="28"/>
  <c r="C36" i="28"/>
  <c r="C37" i="28"/>
  <c r="C38" i="28"/>
  <c r="C39" i="28"/>
  <c r="C40" i="28"/>
  <c r="C41" i="28"/>
  <c r="C42" i="28"/>
  <c r="C43" i="28"/>
  <c r="C44" i="28"/>
  <c r="C45" i="28"/>
  <c r="C46" i="28"/>
  <c r="C47" i="28"/>
  <c r="C48" i="28"/>
  <c r="C49" i="28"/>
  <c r="C50" i="28"/>
  <c r="C51" i="28"/>
  <c r="H17" i="28"/>
  <c r="H18" i="28" s="1"/>
  <c r="H215" i="28"/>
  <c r="H15" i="28"/>
  <c r="H190" i="28"/>
  <c r="C61" i="28"/>
  <c r="C91" i="28"/>
  <c r="C116" i="28" s="1"/>
  <c r="C92" i="28"/>
  <c r="C117" i="28" s="1"/>
  <c r="C62" i="28"/>
  <c r="C93" i="28"/>
  <c r="C63" i="28"/>
  <c r="C94" i="28"/>
  <c r="C64" i="28"/>
  <c r="C95" i="28"/>
  <c r="C120" i="28" s="1"/>
  <c r="C65" i="28"/>
  <c r="C96" i="28"/>
  <c r="C66" i="28"/>
  <c r="C97" i="28"/>
  <c r="C67" i="28"/>
  <c r="H67" i="28" s="1"/>
  <c r="C98" i="28"/>
  <c r="C123" i="28" s="1"/>
  <c r="C68" i="28"/>
  <c r="C99" i="28"/>
  <c r="C69" i="28"/>
  <c r="C124" i="28"/>
  <c r="C100" i="28"/>
  <c r="C70" i="28"/>
  <c r="C101" i="28"/>
  <c r="C71" i="28"/>
  <c r="C102" i="28"/>
  <c r="C127" i="28" s="1"/>
  <c r="C72" i="28"/>
  <c r="C103" i="28"/>
  <c r="C128" i="28" s="1"/>
  <c r="C73" i="28"/>
  <c r="C104" i="28"/>
  <c r="C129" i="28" s="1"/>
  <c r="C74" i="28"/>
  <c r="C105" i="28"/>
  <c r="C75" i="28"/>
  <c r="C106" i="28"/>
  <c r="C76" i="28"/>
  <c r="C107" i="28"/>
  <c r="C77" i="28"/>
  <c r="C108" i="28"/>
  <c r="C133" i="28" s="1"/>
  <c r="C78" i="28"/>
  <c r="C109" i="28"/>
  <c r="C134" i="28" s="1"/>
  <c r="C79" i="28"/>
  <c r="C110" i="28"/>
  <c r="C135" i="28" s="1"/>
  <c r="C80" i="28"/>
  <c r="D91" i="28"/>
  <c r="D61" i="28"/>
  <c r="D92" i="28"/>
  <c r="D62" i="28"/>
  <c r="D93" i="28"/>
  <c r="D63" i="28"/>
  <c r="D94" i="28"/>
  <c r="D119" i="28" s="1"/>
  <c r="D64" i="28"/>
  <c r="D95" i="28"/>
  <c r="D65" i="28"/>
  <c r="D96" i="28"/>
  <c r="D66" i="28"/>
  <c r="D97" i="28"/>
  <c r="D67" i="28"/>
  <c r="D98" i="28"/>
  <c r="D123" i="28" s="1"/>
  <c r="D68" i="28"/>
  <c r="D99" i="28"/>
  <c r="D69" i="28"/>
  <c r="D100" i="28"/>
  <c r="D125" i="28" s="1"/>
  <c r="D70" i="28"/>
  <c r="D101" i="28"/>
  <c r="D126" i="28" s="1"/>
  <c r="D71" i="28"/>
  <c r="D102" i="28"/>
  <c r="D72" i="28"/>
  <c r="D103" i="28"/>
  <c r="D73" i="28"/>
  <c r="D104" i="28"/>
  <c r="D74" i="28"/>
  <c r="D105" i="28"/>
  <c r="D130" i="28" s="1"/>
  <c r="D75" i="28"/>
  <c r="D106" i="28"/>
  <c r="D131" i="28" s="1"/>
  <c r="D76" i="28"/>
  <c r="D107" i="28"/>
  <c r="D132" i="28" s="1"/>
  <c r="D77" i="28"/>
  <c r="D108" i="28"/>
  <c r="D133" i="28" s="1"/>
  <c r="D78" i="28"/>
  <c r="D109" i="28"/>
  <c r="D134" i="28" s="1"/>
  <c r="D79" i="28"/>
  <c r="D110" i="28"/>
  <c r="D135" i="28" s="1"/>
  <c r="D80" i="28"/>
  <c r="E91" i="28"/>
  <c r="E61" i="28"/>
  <c r="E92" i="28"/>
  <c r="E117" i="28" s="1"/>
  <c r="E62" i="28"/>
  <c r="E93" i="28"/>
  <c r="E63" i="28"/>
  <c r="E94" i="28"/>
  <c r="E64" i="28"/>
  <c r="E95" i="28"/>
  <c r="E65" i="28"/>
  <c r="E120" i="28" s="1"/>
  <c r="E96" i="28"/>
  <c r="E66" i="28"/>
  <c r="H66" i="28" s="1"/>
  <c r="E97" i="28"/>
  <c r="E122" i="28" s="1"/>
  <c r="E67" i="28"/>
  <c r="E98" i="28"/>
  <c r="E68" i="28"/>
  <c r="E99" i="28"/>
  <c r="E69" i="28"/>
  <c r="E100" i="28"/>
  <c r="E125" i="28" s="1"/>
  <c r="E70" i="28"/>
  <c r="E101" i="28"/>
  <c r="E126" i="28" s="1"/>
  <c r="E71" i="28"/>
  <c r="E102" i="28"/>
  <c r="E72" i="28"/>
  <c r="E103" i="28"/>
  <c r="E73" i="28"/>
  <c r="E104" i="28"/>
  <c r="E74" i="28"/>
  <c r="E105" i="28"/>
  <c r="E75" i="28"/>
  <c r="E106" i="28"/>
  <c r="H106" i="28" s="1"/>
  <c r="E76" i="28"/>
  <c r="E107" i="28"/>
  <c r="E77" i="28"/>
  <c r="E132" i="28" s="1"/>
  <c r="E108" i="28"/>
  <c r="E78" i="28"/>
  <c r="E109" i="28"/>
  <c r="E79" i="28"/>
  <c r="E110" i="28"/>
  <c r="E135" i="28" s="1"/>
  <c r="E80" i="28"/>
  <c r="F91" i="28"/>
  <c r="F116" i="28" s="1"/>
  <c r="F61" i="28"/>
  <c r="F92" i="28"/>
  <c r="F117" i="28" s="1"/>
  <c r="F62" i="28"/>
  <c r="F93" i="28"/>
  <c r="F118" i="28" s="1"/>
  <c r="F63" i="28"/>
  <c r="F94" i="28"/>
  <c r="F64" i="28"/>
  <c r="H64" i="28" s="1"/>
  <c r="F95" i="28"/>
  <c r="F65" i="28"/>
  <c r="F96" i="28"/>
  <c r="F121" i="28" s="1"/>
  <c r="F66" i="28"/>
  <c r="F97" i="28"/>
  <c r="F122" i="28" s="1"/>
  <c r="F67" i="28"/>
  <c r="F98" i="28"/>
  <c r="F68" i="28"/>
  <c r="F99" i="28"/>
  <c r="F124" i="28" s="1"/>
  <c r="F69" i="28"/>
  <c r="F100" i="28"/>
  <c r="F70" i="28"/>
  <c r="F101" i="28"/>
  <c r="F71" i="28"/>
  <c r="F102" i="28"/>
  <c r="F127" i="28" s="1"/>
  <c r="F72" i="28"/>
  <c r="F103" i="28"/>
  <c r="F128" i="28" s="1"/>
  <c r="F73" i="28"/>
  <c r="F104" i="28"/>
  <c r="F74" i="28"/>
  <c r="F105" i="28"/>
  <c r="F130" i="28" s="1"/>
  <c r="F75" i="28"/>
  <c r="F106" i="28"/>
  <c r="F76" i="28"/>
  <c r="F107" i="28"/>
  <c r="F77" i="28"/>
  <c r="F108" i="28"/>
  <c r="F133" i="28" s="1"/>
  <c r="F78" i="28"/>
  <c r="F109" i="28"/>
  <c r="F134" i="28" s="1"/>
  <c r="F79" i="28"/>
  <c r="F110" i="28"/>
  <c r="F80" i="28"/>
  <c r="G91" i="28"/>
  <c r="G116" i="28" s="1"/>
  <c r="G61" i="28"/>
  <c r="G92" i="28"/>
  <c r="G62" i="28"/>
  <c r="G93" i="28"/>
  <c r="G63" i="28"/>
  <c r="G94" i="28"/>
  <c r="G119" i="28" s="1"/>
  <c r="G64" i="28"/>
  <c r="G95" i="28"/>
  <c r="G120" i="28" s="1"/>
  <c r="G65" i="28"/>
  <c r="G96" i="28"/>
  <c r="G66" i="28"/>
  <c r="G97" i="28"/>
  <c r="G67" i="28"/>
  <c r="G122" i="28"/>
  <c r="G98" i="28"/>
  <c r="G123" i="28" s="1"/>
  <c r="G68" i="28"/>
  <c r="G99" i="28"/>
  <c r="G69" i="28"/>
  <c r="G100" i="28"/>
  <c r="G125" i="28" s="1"/>
  <c r="G70" i="28"/>
  <c r="G101" i="28"/>
  <c r="G71" i="28"/>
  <c r="G126" i="28" s="1"/>
  <c r="G102" i="28"/>
  <c r="G72" i="28"/>
  <c r="G127" i="28"/>
  <c r="G103" i="28"/>
  <c r="G128" i="28" s="1"/>
  <c r="G73" i="28"/>
  <c r="G104" i="28"/>
  <c r="G129" i="28" s="1"/>
  <c r="G74" i="28"/>
  <c r="G105" i="28"/>
  <c r="G75" i="28"/>
  <c r="G106" i="28"/>
  <c r="G76" i="28"/>
  <c r="G107" i="28"/>
  <c r="G77" i="28"/>
  <c r="G108" i="28"/>
  <c r="G78" i="28"/>
  <c r="G109" i="28"/>
  <c r="G79" i="28"/>
  <c r="G80" i="28"/>
  <c r="G135" i="28"/>
  <c r="D32" i="28"/>
  <c r="E32" i="28"/>
  <c r="F32" i="28"/>
  <c r="G32" i="28"/>
  <c r="C143" i="28"/>
  <c r="H143" i="28"/>
  <c r="H16" i="29"/>
  <c r="H240" i="29"/>
  <c r="C25" i="29"/>
  <c r="D25" i="29"/>
  <c r="E25" i="29"/>
  <c r="F25" i="29"/>
  <c r="G25" i="29"/>
  <c r="C33" i="29"/>
  <c r="C34" i="29"/>
  <c r="C35" i="29"/>
  <c r="C36" i="29"/>
  <c r="C37" i="29"/>
  <c r="C38" i="29"/>
  <c r="C39" i="29"/>
  <c r="C300" i="29"/>
  <c r="C350" i="29" s="1"/>
  <c r="C40" i="29"/>
  <c r="C41" i="29"/>
  <c r="C42" i="29"/>
  <c r="C43" i="29"/>
  <c r="C44" i="29"/>
  <c r="C45" i="29"/>
  <c r="C46" i="29"/>
  <c r="C47" i="29"/>
  <c r="C48" i="29"/>
  <c r="C49" i="29"/>
  <c r="C310" i="29"/>
  <c r="C360" i="29" s="1"/>
  <c r="C50" i="29"/>
  <c r="C51" i="29"/>
  <c r="H17" i="29"/>
  <c r="H215" i="29"/>
  <c r="H15" i="29"/>
  <c r="H190" i="29"/>
  <c r="C61" i="29"/>
  <c r="C91" i="29"/>
  <c r="C116" i="29" s="1"/>
  <c r="C92" i="29"/>
  <c r="C117" i="29" s="1"/>
  <c r="H117" i="29" s="1"/>
  <c r="C62" i="29"/>
  <c r="C93" i="29"/>
  <c r="C63" i="29"/>
  <c r="C94" i="29"/>
  <c r="C64" i="29"/>
  <c r="C95" i="29"/>
  <c r="C120" i="29" s="1"/>
  <c r="C65" i="29"/>
  <c r="C96" i="29"/>
  <c r="C66" i="29"/>
  <c r="C97" i="29"/>
  <c r="C122" i="29" s="1"/>
  <c r="C67" i="29"/>
  <c r="C98" i="29"/>
  <c r="C68" i="29"/>
  <c r="C99" i="29"/>
  <c r="C124" i="29" s="1"/>
  <c r="C69" i="29"/>
  <c r="C100" i="29"/>
  <c r="C70" i="29"/>
  <c r="C101" i="29"/>
  <c r="H101" i="29" s="1"/>
  <c r="C71" i="29"/>
  <c r="C126" i="29"/>
  <c r="C102" i="29"/>
  <c r="C127" i="29" s="1"/>
  <c r="C72" i="29"/>
  <c r="C103" i="29"/>
  <c r="C73" i="29"/>
  <c r="H73" i="29" s="1"/>
  <c r="C104" i="29"/>
  <c r="C129" i="29" s="1"/>
  <c r="C74" i="29"/>
  <c r="C105" i="29"/>
  <c r="H105" i="29" s="1"/>
  <c r="C75" i="29"/>
  <c r="C106" i="29"/>
  <c r="C131" i="29" s="1"/>
  <c r="C76" i="29"/>
  <c r="C107" i="29"/>
  <c r="C77" i="29"/>
  <c r="C108" i="29"/>
  <c r="H108" i="29" s="1"/>
  <c r="C78" i="29"/>
  <c r="C109" i="29"/>
  <c r="C79" i="29"/>
  <c r="C110" i="29"/>
  <c r="C80" i="29"/>
  <c r="C135" i="29"/>
  <c r="D91" i="29"/>
  <c r="D116" i="29" s="1"/>
  <c r="D61" i="29"/>
  <c r="D92" i="29"/>
  <c r="D62" i="29"/>
  <c r="D117" i="29"/>
  <c r="D93" i="29"/>
  <c r="H93" i="29" s="1"/>
  <c r="D63" i="29"/>
  <c r="D94" i="29"/>
  <c r="D64" i="29"/>
  <c r="D95" i="29"/>
  <c r="D65" i="29"/>
  <c r="D96" i="29"/>
  <c r="D66" i="29"/>
  <c r="D121" i="29" s="1"/>
  <c r="D97" i="29"/>
  <c r="D67" i="29"/>
  <c r="D98" i="29"/>
  <c r="H98" i="29" s="1"/>
  <c r="D68" i="29"/>
  <c r="D99" i="29"/>
  <c r="H99" i="29" s="1"/>
  <c r="D69" i="29"/>
  <c r="D100" i="29"/>
  <c r="D70" i="29"/>
  <c r="D125" i="29"/>
  <c r="D101" i="29"/>
  <c r="D71" i="29"/>
  <c r="D102" i="29"/>
  <c r="D72" i="29"/>
  <c r="D103" i="29"/>
  <c r="D73" i="29"/>
  <c r="D104" i="29"/>
  <c r="D129" i="29" s="1"/>
  <c r="D74" i="29"/>
  <c r="D105" i="29"/>
  <c r="D75" i="29"/>
  <c r="D106" i="29"/>
  <c r="D76" i="29"/>
  <c r="D131" i="29" s="1"/>
  <c r="D107" i="29"/>
  <c r="D132" i="29" s="1"/>
  <c r="D77" i="29"/>
  <c r="D108" i="29"/>
  <c r="D78" i="29"/>
  <c r="D133" i="29"/>
  <c r="D109" i="29"/>
  <c r="H109" i="29" s="1"/>
  <c r="D79" i="29"/>
  <c r="D134" i="29" s="1"/>
  <c r="D110" i="29"/>
  <c r="D80" i="29"/>
  <c r="E91" i="29"/>
  <c r="E61" i="29"/>
  <c r="E92" i="29"/>
  <c r="E111" i="29" s="1"/>
  <c r="E62" i="29"/>
  <c r="E117" i="29"/>
  <c r="E93" i="29"/>
  <c r="E63" i="29"/>
  <c r="E118" i="29"/>
  <c r="E94" i="29"/>
  <c r="E119" i="29" s="1"/>
  <c r="E64" i="29"/>
  <c r="E95" i="29"/>
  <c r="E120" i="29" s="1"/>
  <c r="E65" i="29"/>
  <c r="E96" i="29"/>
  <c r="E66" i="29"/>
  <c r="E97" i="29"/>
  <c r="E67" i="29"/>
  <c r="E122" i="29"/>
  <c r="E98" i="29"/>
  <c r="E68" i="29"/>
  <c r="E123" i="29" s="1"/>
  <c r="E99" i="29"/>
  <c r="E124" i="29" s="1"/>
  <c r="E69" i="29"/>
  <c r="E100" i="29"/>
  <c r="E125" i="29" s="1"/>
  <c r="E70" i="29"/>
  <c r="E101" i="29"/>
  <c r="E71" i="29"/>
  <c r="E102" i="29"/>
  <c r="E72" i="29"/>
  <c r="E127" i="29" s="1"/>
  <c r="E103" i="29"/>
  <c r="E128" i="29" s="1"/>
  <c r="E73" i="29"/>
  <c r="E104" i="29"/>
  <c r="E74" i="29"/>
  <c r="H74" i="29" s="1"/>
  <c r="E129" i="29"/>
  <c r="E105" i="29"/>
  <c r="E75" i="29"/>
  <c r="E106" i="29"/>
  <c r="E76" i="29"/>
  <c r="E107" i="29"/>
  <c r="E132" i="29" s="1"/>
  <c r="E77" i="29"/>
  <c r="E108" i="29"/>
  <c r="E78" i="29"/>
  <c r="E133" i="29"/>
  <c r="E109" i="29"/>
  <c r="E79" i="29"/>
  <c r="E110" i="29"/>
  <c r="H110" i="29" s="1"/>
  <c r="E80" i="29"/>
  <c r="E135" i="29" s="1"/>
  <c r="F91" i="29"/>
  <c r="F61" i="29"/>
  <c r="F92" i="29"/>
  <c r="F117" i="29" s="1"/>
  <c r="F62" i="29"/>
  <c r="F93" i="29"/>
  <c r="F118" i="29" s="1"/>
  <c r="F63" i="29"/>
  <c r="F94" i="29"/>
  <c r="F64" i="29"/>
  <c r="F81" i="29" s="1"/>
  <c r="F95" i="29"/>
  <c r="F111" i="29" s="1"/>
  <c r="F65" i="29"/>
  <c r="F96" i="29"/>
  <c r="F121" i="29" s="1"/>
  <c r="F66" i="29"/>
  <c r="F97" i="29"/>
  <c r="F122" i="29" s="1"/>
  <c r="F67" i="29"/>
  <c r="F98" i="29"/>
  <c r="F68" i="29"/>
  <c r="F123" i="29" s="1"/>
  <c r="F99" i="29"/>
  <c r="F69" i="29"/>
  <c r="F100" i="29"/>
  <c r="F70" i="29"/>
  <c r="F125" i="29"/>
  <c r="F101" i="29"/>
  <c r="F126" i="29" s="1"/>
  <c r="F71" i="29"/>
  <c r="F102" i="29"/>
  <c r="F72" i="29"/>
  <c r="F103" i="29"/>
  <c r="F128" i="29" s="1"/>
  <c r="F73" i="29"/>
  <c r="F104" i="29"/>
  <c r="F74" i="29"/>
  <c r="F129" i="29"/>
  <c r="F105" i="29"/>
  <c r="F75" i="29"/>
  <c r="F106" i="29"/>
  <c r="F131" i="29" s="1"/>
  <c r="F76" i="29"/>
  <c r="F107" i="29"/>
  <c r="F77" i="29"/>
  <c r="F108" i="29"/>
  <c r="F133" i="29" s="1"/>
  <c r="F78" i="29"/>
  <c r="F109" i="29"/>
  <c r="F79" i="29"/>
  <c r="F134" i="29"/>
  <c r="F110" i="29"/>
  <c r="F80" i="29"/>
  <c r="F135" i="29"/>
  <c r="G91" i="29"/>
  <c r="G116" i="29" s="1"/>
  <c r="G61" i="29"/>
  <c r="G92" i="29"/>
  <c r="G117" i="29" s="1"/>
  <c r="G62" i="29"/>
  <c r="G93" i="29"/>
  <c r="G63" i="29"/>
  <c r="G118" i="29"/>
  <c r="G94" i="29"/>
  <c r="G64" i="29"/>
  <c r="G95" i="29"/>
  <c r="G65" i="29"/>
  <c r="G96" i="29"/>
  <c r="G121" i="29" s="1"/>
  <c r="G66" i="29"/>
  <c r="G97" i="29"/>
  <c r="G122" i="29" s="1"/>
  <c r="G67" i="29"/>
  <c r="G98" i="29"/>
  <c r="G123" i="29" s="1"/>
  <c r="G68" i="29"/>
  <c r="G99" i="29"/>
  <c r="G69" i="29"/>
  <c r="G100" i="29"/>
  <c r="G70" i="29"/>
  <c r="G125" i="29"/>
  <c r="G101" i="29"/>
  <c r="G126" i="29" s="1"/>
  <c r="G71" i="29"/>
  <c r="G102" i="29"/>
  <c r="G127" i="29" s="1"/>
  <c r="G72" i="29"/>
  <c r="G103" i="29"/>
  <c r="G128" i="29" s="1"/>
  <c r="G73" i="29"/>
  <c r="G104" i="29"/>
  <c r="G74" i="29"/>
  <c r="G105" i="29"/>
  <c r="G75" i="29"/>
  <c r="G130" i="29"/>
  <c r="G106" i="29"/>
  <c r="G131" i="29" s="1"/>
  <c r="G76" i="29"/>
  <c r="G107" i="29"/>
  <c r="G77" i="29"/>
  <c r="G108" i="29"/>
  <c r="G133" i="29" s="1"/>
  <c r="G78" i="29"/>
  <c r="G109" i="29"/>
  <c r="G79" i="29"/>
  <c r="G134" i="29"/>
  <c r="G80" i="29"/>
  <c r="G135" i="29"/>
  <c r="D32" i="29"/>
  <c r="E32" i="29"/>
  <c r="F32" i="29"/>
  <c r="G32" i="29"/>
  <c r="C143" i="29"/>
  <c r="H143" i="29"/>
  <c r="H16" i="30"/>
  <c r="H240" i="30"/>
  <c r="C25" i="30"/>
  <c r="D25" i="30"/>
  <c r="E25" i="30"/>
  <c r="F25" i="30"/>
  <c r="G25" i="30"/>
  <c r="C33" i="30"/>
  <c r="C34" i="30"/>
  <c r="C35" i="30"/>
  <c r="C36" i="30"/>
  <c r="C297" i="30" s="1"/>
  <c r="C37" i="30"/>
  <c r="C38" i="30"/>
  <c r="C39" i="30"/>
  <c r="C40" i="30"/>
  <c r="C301" i="30" s="1"/>
  <c r="C351" i="30" s="1"/>
  <c r="C41" i="30"/>
  <c r="C302" i="30" s="1"/>
  <c r="C352" i="30"/>
  <c r="C42" i="30"/>
  <c r="C43" i="30"/>
  <c r="C304" i="30"/>
  <c r="C354" i="30" s="1"/>
  <c r="C44" i="30"/>
  <c r="C45" i="30"/>
  <c r="C46" i="30"/>
  <c r="C47" i="30"/>
  <c r="C48" i="30"/>
  <c r="C309" i="30"/>
  <c r="C359" i="30"/>
  <c r="C49" i="30"/>
  <c r="C50" i="30"/>
  <c r="H50" i="30" s="1"/>
  <c r="C51" i="30"/>
  <c r="H17" i="30"/>
  <c r="H215" i="30"/>
  <c r="H15" i="30"/>
  <c r="H190" i="30"/>
  <c r="C61" i="30"/>
  <c r="C91" i="30"/>
  <c r="C116" i="30" s="1"/>
  <c r="J30" i="49" s="1"/>
  <c r="C92" i="30"/>
  <c r="C62" i="30"/>
  <c r="C93" i="30"/>
  <c r="C118" i="30" s="1"/>
  <c r="C63" i="30"/>
  <c r="C94" i="30"/>
  <c r="C119" i="30" s="1"/>
  <c r="C64" i="30"/>
  <c r="C95" i="30"/>
  <c r="C120" i="30" s="1"/>
  <c r="C65" i="30"/>
  <c r="C96" i="30"/>
  <c r="C121" i="30" s="1"/>
  <c r="C66" i="30"/>
  <c r="C97" i="30"/>
  <c r="C67" i="30"/>
  <c r="C98" i="30"/>
  <c r="H98" i="30" s="1"/>
  <c r="C68" i="30"/>
  <c r="C99" i="30"/>
  <c r="C124" i="30" s="1"/>
  <c r="C69" i="30"/>
  <c r="C100" i="30"/>
  <c r="C70" i="30"/>
  <c r="C125" i="30"/>
  <c r="C101" i="30"/>
  <c r="C71" i="30"/>
  <c r="C102" i="30"/>
  <c r="C72" i="30"/>
  <c r="C127" i="30" s="1"/>
  <c r="C103" i="30"/>
  <c r="C73" i="30"/>
  <c r="H73" i="30" s="1"/>
  <c r="C104" i="30"/>
  <c r="C74" i="30"/>
  <c r="C105" i="30"/>
  <c r="C75" i="30"/>
  <c r="C106" i="30"/>
  <c r="C76" i="30"/>
  <c r="C131" i="30"/>
  <c r="C107" i="30"/>
  <c r="C77" i="30"/>
  <c r="H77" i="30" s="1"/>
  <c r="C108" i="30"/>
  <c r="C78" i="30"/>
  <c r="C133" i="30"/>
  <c r="C109" i="30"/>
  <c r="C79" i="30"/>
  <c r="C134" i="30" s="1"/>
  <c r="C110" i="30"/>
  <c r="C80" i="30"/>
  <c r="D91" i="30"/>
  <c r="D61" i="30"/>
  <c r="D116" i="30"/>
  <c r="D92" i="30"/>
  <c r="D62" i="30"/>
  <c r="D117" i="30"/>
  <c r="D93" i="30"/>
  <c r="D63" i="30"/>
  <c r="H63" i="30" s="1"/>
  <c r="D94" i="30"/>
  <c r="D119" i="30" s="1"/>
  <c r="D64" i="30"/>
  <c r="D95" i="30"/>
  <c r="D65" i="30"/>
  <c r="D120" i="30" s="1"/>
  <c r="D96" i="30"/>
  <c r="D66" i="30"/>
  <c r="D97" i="30"/>
  <c r="D67" i="30"/>
  <c r="D122" i="30"/>
  <c r="D98" i="30"/>
  <c r="D68" i="30"/>
  <c r="D99" i="30"/>
  <c r="D124" i="30" s="1"/>
  <c r="D69" i="30"/>
  <c r="D100" i="30"/>
  <c r="D70" i="30"/>
  <c r="D101" i="30"/>
  <c r="D71" i="30"/>
  <c r="D126" i="30"/>
  <c r="D102" i="30"/>
  <c r="D72" i="30"/>
  <c r="D103" i="30"/>
  <c r="D73" i="30"/>
  <c r="D104" i="30"/>
  <c r="D74" i="30"/>
  <c r="D129" i="30" s="1"/>
  <c r="D105" i="30"/>
  <c r="D75" i="30"/>
  <c r="D130" i="30" s="1"/>
  <c r="D106" i="30"/>
  <c r="D76" i="30"/>
  <c r="D107" i="30"/>
  <c r="D77" i="30"/>
  <c r="D108" i="30"/>
  <c r="D133" i="30" s="1"/>
  <c r="D78" i="30"/>
  <c r="D109" i="30"/>
  <c r="D79" i="30"/>
  <c r="D134" i="30"/>
  <c r="D110" i="30"/>
  <c r="D135" i="30" s="1"/>
  <c r="D80" i="30"/>
  <c r="E91" i="30"/>
  <c r="E61" i="30"/>
  <c r="E92" i="30"/>
  <c r="E117" i="30" s="1"/>
  <c r="E62" i="30"/>
  <c r="E93" i="30"/>
  <c r="E63" i="30"/>
  <c r="E118" i="30"/>
  <c r="E94" i="30"/>
  <c r="E119" i="30" s="1"/>
  <c r="E64" i="30"/>
  <c r="E95" i="30"/>
  <c r="E65" i="30"/>
  <c r="E96" i="30"/>
  <c r="E66" i="30"/>
  <c r="E97" i="30"/>
  <c r="E122" i="30" s="1"/>
  <c r="E67" i="30"/>
  <c r="E98" i="30"/>
  <c r="E68" i="30"/>
  <c r="E99" i="30"/>
  <c r="E69" i="30"/>
  <c r="E124" i="30"/>
  <c r="E100" i="30"/>
  <c r="E125" i="30" s="1"/>
  <c r="E70" i="30"/>
  <c r="E101" i="30"/>
  <c r="E71" i="30"/>
  <c r="E126" i="30"/>
  <c r="E102" i="30"/>
  <c r="E72" i="30"/>
  <c r="E103" i="30"/>
  <c r="E73" i="30"/>
  <c r="E128" i="30"/>
  <c r="E104" i="30"/>
  <c r="E74" i="30"/>
  <c r="E129" i="30"/>
  <c r="E105" i="30"/>
  <c r="E75" i="30"/>
  <c r="E130" i="30"/>
  <c r="E106" i="30"/>
  <c r="E131" i="30" s="1"/>
  <c r="E76" i="30"/>
  <c r="E107" i="30"/>
  <c r="E77" i="30"/>
  <c r="E108" i="30"/>
  <c r="E78" i="30"/>
  <c r="E109" i="30"/>
  <c r="E79" i="30"/>
  <c r="H79" i="30" s="1"/>
  <c r="E134" i="30"/>
  <c r="E110" i="30"/>
  <c r="E135" i="30" s="1"/>
  <c r="E80" i="30"/>
  <c r="F91" i="30"/>
  <c r="F116" i="30" s="1"/>
  <c r="F61" i="30"/>
  <c r="F92" i="30"/>
  <c r="F62" i="30"/>
  <c r="F93" i="30"/>
  <c r="F63" i="30"/>
  <c r="F118" i="30" s="1"/>
  <c r="F94" i="30"/>
  <c r="F119" i="30" s="1"/>
  <c r="F64" i="30"/>
  <c r="F95" i="30"/>
  <c r="F65" i="30"/>
  <c r="F96" i="30"/>
  <c r="F66" i="30"/>
  <c r="F121" i="30"/>
  <c r="F97" i="30"/>
  <c r="F67" i="30"/>
  <c r="F98" i="30"/>
  <c r="F123" i="30" s="1"/>
  <c r="F68" i="30"/>
  <c r="F99" i="30"/>
  <c r="F69" i="30"/>
  <c r="F124" i="30"/>
  <c r="F100" i="30"/>
  <c r="F125" i="30" s="1"/>
  <c r="F70" i="30"/>
  <c r="F101" i="30"/>
  <c r="F126" i="30" s="1"/>
  <c r="F71" i="30"/>
  <c r="F102" i="30"/>
  <c r="F72" i="30"/>
  <c r="F127" i="30" s="1"/>
  <c r="F103" i="30"/>
  <c r="F73" i="30"/>
  <c r="F128" i="30"/>
  <c r="F104" i="30"/>
  <c r="F74" i="30"/>
  <c r="H74" i="30" s="1"/>
  <c r="F105" i="30"/>
  <c r="F75" i="30"/>
  <c r="F106" i="30"/>
  <c r="F131" i="30" s="1"/>
  <c r="F76" i="30"/>
  <c r="F107" i="30"/>
  <c r="F132" i="30" s="1"/>
  <c r="F77" i="30"/>
  <c r="F108" i="30"/>
  <c r="F78" i="30"/>
  <c r="F109" i="30"/>
  <c r="F79" i="30"/>
  <c r="F110" i="30"/>
  <c r="F80" i="30"/>
  <c r="F135" i="30" s="1"/>
  <c r="G91" i="30"/>
  <c r="G116" i="30" s="1"/>
  <c r="N30" i="49" s="1"/>
  <c r="G61" i="30"/>
  <c r="G92" i="30"/>
  <c r="G62" i="30"/>
  <c r="G81" i="30" s="1"/>
  <c r="G93" i="30"/>
  <c r="G63" i="30"/>
  <c r="G94" i="30"/>
  <c r="G64" i="30"/>
  <c r="G119" i="30"/>
  <c r="G95" i="30"/>
  <c r="G65" i="30"/>
  <c r="G96" i="30"/>
  <c r="G66" i="30"/>
  <c r="H66" i="30" s="1"/>
  <c r="G97" i="30"/>
  <c r="G67" i="30"/>
  <c r="G122" i="30" s="1"/>
  <c r="G98" i="30"/>
  <c r="G68" i="30"/>
  <c r="G99" i="30"/>
  <c r="G69" i="30"/>
  <c r="G100" i="30"/>
  <c r="G70" i="30"/>
  <c r="G125" i="30"/>
  <c r="G101" i="30"/>
  <c r="G71" i="30"/>
  <c r="G126" i="30"/>
  <c r="G102" i="30"/>
  <c r="G72" i="30"/>
  <c r="G103" i="30"/>
  <c r="G73" i="30"/>
  <c r="G104" i="30"/>
  <c r="G74" i="30"/>
  <c r="G105" i="30"/>
  <c r="G130" i="30" s="1"/>
  <c r="G75" i="30"/>
  <c r="G106" i="30"/>
  <c r="G131" i="30" s="1"/>
  <c r="G76" i="30"/>
  <c r="G107" i="30"/>
  <c r="G132" i="30" s="1"/>
  <c r="G77" i="30"/>
  <c r="G108" i="30"/>
  <c r="G78" i="30"/>
  <c r="G133" i="30"/>
  <c r="G109" i="30"/>
  <c r="G79" i="30"/>
  <c r="G80" i="30"/>
  <c r="G135" i="30"/>
  <c r="D32" i="30"/>
  <c r="E32" i="30"/>
  <c r="F32" i="30"/>
  <c r="G32" i="30"/>
  <c r="C143" i="30"/>
  <c r="H143" i="30"/>
  <c r="H16" i="31"/>
  <c r="H240" i="31"/>
  <c r="C25" i="31"/>
  <c r="D25" i="31"/>
  <c r="E25" i="31"/>
  <c r="F25" i="31"/>
  <c r="G25" i="31"/>
  <c r="C33" i="31"/>
  <c r="C34" i="31"/>
  <c r="C35" i="31"/>
  <c r="C36" i="31"/>
  <c r="C37" i="31"/>
  <c r="C38" i="31"/>
  <c r="C39" i="31"/>
  <c r="C40" i="31"/>
  <c r="C41" i="31"/>
  <c r="C42" i="31"/>
  <c r="C43" i="31"/>
  <c r="C44" i="31"/>
  <c r="C45" i="31"/>
  <c r="C46" i="31"/>
  <c r="H357" i="31" s="1"/>
  <c r="C47" i="31"/>
  <c r="C48" i="31"/>
  <c r="C49" i="31"/>
  <c r="C50" i="31"/>
  <c r="C51" i="31"/>
  <c r="H17" i="31"/>
  <c r="H215" i="31"/>
  <c r="H15" i="31"/>
  <c r="H190" i="31" s="1"/>
  <c r="C61" i="31"/>
  <c r="C91" i="31"/>
  <c r="C116" i="31" s="1"/>
  <c r="J31" i="49" s="1"/>
  <c r="C92" i="31"/>
  <c r="C62" i="31"/>
  <c r="H62" i="31" s="1"/>
  <c r="C93" i="31"/>
  <c r="C63" i="31"/>
  <c r="C118" i="31"/>
  <c r="C94" i="31"/>
  <c r="C64" i="31"/>
  <c r="C119" i="31"/>
  <c r="C95" i="31"/>
  <c r="C120" i="31" s="1"/>
  <c r="C65" i="31"/>
  <c r="C96" i="31"/>
  <c r="C66" i="31"/>
  <c r="C97" i="31"/>
  <c r="C67" i="31"/>
  <c r="C98" i="31"/>
  <c r="C68" i="31"/>
  <c r="C99" i="31"/>
  <c r="C124" i="31" s="1"/>
  <c r="C69" i="31"/>
  <c r="C100" i="31"/>
  <c r="C70" i="31"/>
  <c r="C125" i="31" s="1"/>
  <c r="C101" i="31"/>
  <c r="C71" i="31"/>
  <c r="C102" i="31"/>
  <c r="H102" i="31" s="1"/>
  <c r="C72" i="31"/>
  <c r="C103" i="31"/>
  <c r="C73" i="31"/>
  <c r="C128" i="31" s="1"/>
  <c r="C104" i="31"/>
  <c r="C129" i="31" s="1"/>
  <c r="C74" i="31"/>
  <c r="C105" i="31"/>
  <c r="C75" i="31"/>
  <c r="C106" i="31"/>
  <c r="C76" i="31"/>
  <c r="C107" i="31"/>
  <c r="C77" i="31"/>
  <c r="C132" i="31" s="1"/>
  <c r="C108" i="31"/>
  <c r="C78" i="31"/>
  <c r="C133" i="31" s="1"/>
  <c r="C109" i="31"/>
  <c r="C134" i="31" s="1"/>
  <c r="C79" i="31"/>
  <c r="C110" i="31"/>
  <c r="C135" i="31" s="1"/>
  <c r="C80" i="31"/>
  <c r="D91" i="31"/>
  <c r="D61" i="31"/>
  <c r="D116" i="31" s="1"/>
  <c r="K31" i="49" s="1"/>
  <c r="D92" i="31"/>
  <c r="H92" i="31" s="1"/>
  <c r="D62" i="31"/>
  <c r="D117" i="31"/>
  <c r="D93" i="31"/>
  <c r="H93" i="31" s="1"/>
  <c r="D63" i="31"/>
  <c r="D94" i="31"/>
  <c r="D64" i="31"/>
  <c r="D95" i="31"/>
  <c r="D120" i="31" s="1"/>
  <c r="D65" i="31"/>
  <c r="D96" i="31"/>
  <c r="D66" i="31"/>
  <c r="D121" i="31" s="1"/>
  <c r="D97" i="31"/>
  <c r="D67" i="31"/>
  <c r="D122" i="31"/>
  <c r="D98" i="31"/>
  <c r="D68" i="31"/>
  <c r="D99" i="31"/>
  <c r="D69" i="31"/>
  <c r="D124" i="31"/>
  <c r="D100" i="31"/>
  <c r="D70" i="31"/>
  <c r="D101" i="31"/>
  <c r="D71" i="31"/>
  <c r="D126" i="31"/>
  <c r="D102" i="31"/>
  <c r="D72" i="31"/>
  <c r="D103" i="31"/>
  <c r="D128" i="31" s="1"/>
  <c r="H128" i="31" s="1"/>
  <c r="D73" i="31"/>
  <c r="D104" i="31"/>
  <c r="D74" i="31"/>
  <c r="D105" i="31"/>
  <c r="D75" i="31"/>
  <c r="H75" i="31" s="1"/>
  <c r="D106" i="31"/>
  <c r="D131" i="31" s="1"/>
  <c r="D76" i="31"/>
  <c r="D107" i="31"/>
  <c r="D77" i="31"/>
  <c r="D132" i="31"/>
  <c r="D108" i="31"/>
  <c r="D78" i="31"/>
  <c r="D109" i="31"/>
  <c r="D79" i="31"/>
  <c r="D134" i="31"/>
  <c r="D110" i="31"/>
  <c r="D80" i="31"/>
  <c r="E91" i="31"/>
  <c r="E116" i="31" s="1"/>
  <c r="E61" i="31"/>
  <c r="E92" i="31"/>
  <c r="E111" i="31" s="1"/>
  <c r="E62" i="31"/>
  <c r="E117" i="31"/>
  <c r="E93" i="31"/>
  <c r="E63" i="31"/>
  <c r="E118" i="31" s="1"/>
  <c r="E94" i="31"/>
  <c r="E119" i="31" s="1"/>
  <c r="E64" i="31"/>
  <c r="E95" i="31"/>
  <c r="E65" i="31"/>
  <c r="E96" i="31"/>
  <c r="E121" i="31" s="1"/>
  <c r="E66" i="31"/>
  <c r="E97" i="31"/>
  <c r="E67" i="31"/>
  <c r="E98" i="31"/>
  <c r="E68" i="31"/>
  <c r="E99" i="31"/>
  <c r="E69" i="31"/>
  <c r="E100" i="31"/>
  <c r="E70" i="31"/>
  <c r="E125" i="31"/>
  <c r="E101" i="31"/>
  <c r="E71" i="31"/>
  <c r="E102" i="31"/>
  <c r="E72" i="31"/>
  <c r="E103" i="31"/>
  <c r="E73" i="31"/>
  <c r="E128" i="31" s="1"/>
  <c r="E104" i="31"/>
  <c r="E74" i="31"/>
  <c r="E105" i="31"/>
  <c r="E75" i="31"/>
  <c r="E130" i="31" s="1"/>
  <c r="E106" i="31"/>
  <c r="E76" i="31"/>
  <c r="H76" i="31" s="1"/>
  <c r="E107" i="31"/>
  <c r="E77" i="31"/>
  <c r="E108" i="31"/>
  <c r="E78" i="31"/>
  <c r="E109" i="31"/>
  <c r="E134" i="31" s="1"/>
  <c r="E79" i="31"/>
  <c r="E110" i="31"/>
  <c r="E135" i="31" s="1"/>
  <c r="E80" i="31"/>
  <c r="F91" i="31"/>
  <c r="F61" i="31"/>
  <c r="F116" i="31"/>
  <c r="F92" i="31"/>
  <c r="F117" i="31" s="1"/>
  <c r="F62" i="31"/>
  <c r="F93" i="31"/>
  <c r="F63" i="31"/>
  <c r="F118" i="31"/>
  <c r="F94" i="31"/>
  <c r="F119" i="31" s="1"/>
  <c r="F64" i="31"/>
  <c r="F95" i="31"/>
  <c r="F120" i="31" s="1"/>
  <c r="F65" i="31"/>
  <c r="F96" i="31"/>
  <c r="F66" i="31"/>
  <c r="F97" i="31"/>
  <c r="F67" i="31"/>
  <c r="F98" i="31"/>
  <c r="F123" i="31" s="1"/>
  <c r="F68" i="31"/>
  <c r="F99" i="31"/>
  <c r="F69" i="31"/>
  <c r="F100" i="31"/>
  <c r="F70" i="31"/>
  <c r="F125" i="31"/>
  <c r="F101" i="31"/>
  <c r="F126" i="31" s="1"/>
  <c r="F71" i="31"/>
  <c r="F102" i="31"/>
  <c r="F72" i="31"/>
  <c r="F103" i="31"/>
  <c r="F73" i="31"/>
  <c r="F128" i="31" s="1"/>
  <c r="F104" i="31"/>
  <c r="F74" i="31"/>
  <c r="F105" i="31"/>
  <c r="F75" i="31"/>
  <c r="F130" i="31"/>
  <c r="F106" i="31"/>
  <c r="F131" i="31" s="1"/>
  <c r="F76" i="31"/>
  <c r="F107" i="31"/>
  <c r="F77" i="31"/>
  <c r="F108" i="31"/>
  <c r="F133" i="31" s="1"/>
  <c r="F78" i="31"/>
  <c r="F109" i="31"/>
  <c r="F79" i="31"/>
  <c r="F110" i="31"/>
  <c r="F80" i="31"/>
  <c r="G91" i="31"/>
  <c r="G61" i="31"/>
  <c r="G92" i="31"/>
  <c r="G62" i="31"/>
  <c r="G117" i="31" s="1"/>
  <c r="G93" i="31"/>
  <c r="G118" i="31" s="1"/>
  <c r="G63" i="31"/>
  <c r="G94" i="31"/>
  <c r="G64" i="31"/>
  <c r="G95" i="31"/>
  <c r="G120" i="31" s="1"/>
  <c r="G65" i="31"/>
  <c r="G96" i="31"/>
  <c r="G66" i="31"/>
  <c r="G97" i="31"/>
  <c r="G67" i="31"/>
  <c r="G98" i="31"/>
  <c r="G123" i="31" s="1"/>
  <c r="G68" i="31"/>
  <c r="G99" i="31"/>
  <c r="G69" i="31"/>
  <c r="G124" i="31"/>
  <c r="G100" i="31"/>
  <c r="G125" i="31" s="1"/>
  <c r="G70" i="31"/>
  <c r="G101" i="31"/>
  <c r="G71" i="31"/>
  <c r="G126" i="31"/>
  <c r="G102" i="31"/>
  <c r="G127" i="31" s="1"/>
  <c r="G72" i="31"/>
  <c r="G103" i="31"/>
  <c r="G73" i="31"/>
  <c r="G104" i="31"/>
  <c r="G74" i="31"/>
  <c r="G105" i="31"/>
  <c r="G130" i="31" s="1"/>
  <c r="G75" i="31"/>
  <c r="G106" i="31"/>
  <c r="G76" i="31"/>
  <c r="G107" i="31"/>
  <c r="G77" i="31"/>
  <c r="G132" i="31" s="1"/>
  <c r="G108" i="31"/>
  <c r="G133" i="31" s="1"/>
  <c r="G78" i="31"/>
  <c r="G109" i="31"/>
  <c r="G79" i="31"/>
  <c r="G134" i="31" s="1"/>
  <c r="G80" i="31"/>
  <c r="G135" i="31" s="1"/>
  <c r="D32" i="31"/>
  <c r="E32" i="31"/>
  <c r="F32" i="31"/>
  <c r="F293" i="31" s="1"/>
  <c r="F343" i="31" s="1"/>
  <c r="G32" i="31"/>
  <c r="C143" i="31"/>
  <c r="H143" i="31"/>
  <c r="H16" i="32"/>
  <c r="H240" i="32"/>
  <c r="C25" i="32"/>
  <c r="D25" i="32"/>
  <c r="E25" i="32"/>
  <c r="F25" i="32"/>
  <c r="G25" i="32"/>
  <c r="H25" i="32"/>
  <c r="C33" i="32"/>
  <c r="C34" i="32"/>
  <c r="C35" i="32"/>
  <c r="C36" i="32"/>
  <c r="C37" i="32"/>
  <c r="C38" i="32"/>
  <c r="C39" i="32"/>
  <c r="C40" i="32"/>
  <c r="C41" i="32"/>
  <c r="C42" i="32"/>
  <c r="C43" i="32"/>
  <c r="C44" i="32"/>
  <c r="C45" i="32"/>
  <c r="C46" i="32"/>
  <c r="C47" i="32"/>
  <c r="C48" i="32"/>
  <c r="C309" i="32" s="1"/>
  <c r="C359" i="32" s="1"/>
  <c r="C49" i="32"/>
  <c r="C50" i="32"/>
  <c r="C51" i="32"/>
  <c r="H17" i="32"/>
  <c r="H215" i="32"/>
  <c r="H15" i="32"/>
  <c r="H190" i="32"/>
  <c r="C61" i="32"/>
  <c r="C91" i="32"/>
  <c r="H91" i="32" s="1"/>
  <c r="C92" i="32"/>
  <c r="C62" i="32"/>
  <c r="C117" i="32" s="1"/>
  <c r="C93" i="32"/>
  <c r="C118" i="32" s="1"/>
  <c r="C63" i="32"/>
  <c r="C94" i="32"/>
  <c r="C64" i="32"/>
  <c r="C95" i="32"/>
  <c r="C65" i="32"/>
  <c r="C96" i="32"/>
  <c r="C66" i="32"/>
  <c r="C97" i="32"/>
  <c r="C67" i="32"/>
  <c r="C98" i="32"/>
  <c r="C123" i="32" s="1"/>
  <c r="C68" i="32"/>
  <c r="C99" i="32"/>
  <c r="C69" i="32"/>
  <c r="C124" i="32"/>
  <c r="C100" i="32"/>
  <c r="C70" i="32"/>
  <c r="C125" i="32"/>
  <c r="C101" i="32"/>
  <c r="C71" i="32"/>
  <c r="C102" i="32"/>
  <c r="C72" i="32"/>
  <c r="C103" i="32"/>
  <c r="C128" i="32" s="1"/>
  <c r="C73" i="32"/>
  <c r="C104" i="32"/>
  <c r="C74" i="32"/>
  <c r="C129" i="32"/>
  <c r="C105" i="32"/>
  <c r="C75" i="32"/>
  <c r="C106" i="32"/>
  <c r="C131" i="32" s="1"/>
  <c r="C76" i="32"/>
  <c r="C107" i="32"/>
  <c r="C132" i="32" s="1"/>
  <c r="C77" i="32"/>
  <c r="C108" i="32"/>
  <c r="H108" i="32" s="1"/>
  <c r="C78" i="32"/>
  <c r="C109" i="32"/>
  <c r="C79" i="32"/>
  <c r="C134" i="32"/>
  <c r="C110" i="32"/>
  <c r="C135" i="32" s="1"/>
  <c r="C80" i="32"/>
  <c r="D91" i="32"/>
  <c r="D61" i="32"/>
  <c r="D116" i="32" s="1"/>
  <c r="K32" i="49" s="1"/>
  <c r="D92" i="32"/>
  <c r="D62" i="32"/>
  <c r="D117" i="32" s="1"/>
  <c r="D93" i="32"/>
  <c r="D63" i="32"/>
  <c r="D94" i="32"/>
  <c r="D64" i="32"/>
  <c r="D95" i="32"/>
  <c r="D120" i="32" s="1"/>
  <c r="D65" i="32"/>
  <c r="D96" i="32"/>
  <c r="D66" i="32"/>
  <c r="D97" i="32"/>
  <c r="D122" i="32" s="1"/>
  <c r="D67" i="32"/>
  <c r="D98" i="32"/>
  <c r="D68" i="32"/>
  <c r="D99" i="32"/>
  <c r="D69" i="32"/>
  <c r="D100" i="32"/>
  <c r="D70" i="32"/>
  <c r="D101" i="32"/>
  <c r="D71" i="32"/>
  <c r="D126" i="32"/>
  <c r="D102" i="32"/>
  <c r="D127" i="32" s="1"/>
  <c r="D72" i="32"/>
  <c r="D103" i="32"/>
  <c r="D73" i="32"/>
  <c r="D128" i="32"/>
  <c r="D104" i="32"/>
  <c r="D129" i="32" s="1"/>
  <c r="D74" i="32"/>
  <c r="D105" i="32"/>
  <c r="D75" i="32"/>
  <c r="D130" i="32"/>
  <c r="D106" i="32"/>
  <c r="D131" i="32" s="1"/>
  <c r="D76" i="32"/>
  <c r="D107" i="32"/>
  <c r="D77" i="32"/>
  <c r="D132" i="32" s="1"/>
  <c r="D108" i="32"/>
  <c r="D78" i="32"/>
  <c r="D133" i="32" s="1"/>
  <c r="D109" i="32"/>
  <c r="D134" i="32" s="1"/>
  <c r="D79" i="32"/>
  <c r="D110" i="32"/>
  <c r="D135" i="32" s="1"/>
  <c r="D80" i="32"/>
  <c r="E91" i="32"/>
  <c r="E61" i="32"/>
  <c r="E92" i="32"/>
  <c r="H92" i="32" s="1"/>
  <c r="E62" i="32"/>
  <c r="E93" i="32"/>
  <c r="E63" i="32"/>
  <c r="E118" i="32" s="1"/>
  <c r="E94" i="32"/>
  <c r="E64" i="32"/>
  <c r="E95" i="32"/>
  <c r="H95" i="32" s="1"/>
  <c r="E65" i="32"/>
  <c r="E120" i="32" s="1"/>
  <c r="E96" i="32"/>
  <c r="E66" i="32"/>
  <c r="E97" i="32"/>
  <c r="E67" i="32"/>
  <c r="E98" i="32"/>
  <c r="H98" i="32" s="1"/>
  <c r="E68" i="32"/>
  <c r="E99" i="32"/>
  <c r="E124" i="32" s="1"/>
  <c r="E69" i="32"/>
  <c r="E100" i="32"/>
  <c r="E70" i="32"/>
  <c r="E125" i="32" s="1"/>
  <c r="E101" i="32"/>
  <c r="E126" i="32" s="1"/>
  <c r="E71" i="32"/>
  <c r="H71" i="32" s="1"/>
  <c r="E102" i="32"/>
  <c r="E72" i="32"/>
  <c r="E103" i="32"/>
  <c r="E128" i="32" s="1"/>
  <c r="E73" i="32"/>
  <c r="E104" i="32"/>
  <c r="E74" i="32"/>
  <c r="E105" i="32"/>
  <c r="E130" i="32" s="1"/>
  <c r="E75" i="32"/>
  <c r="E106" i="32"/>
  <c r="E76" i="32"/>
  <c r="E107" i="32"/>
  <c r="H107" i="32" s="1"/>
  <c r="E77" i="32"/>
  <c r="H77" i="32" s="1"/>
  <c r="E108" i="32"/>
  <c r="E133" i="32" s="1"/>
  <c r="E78" i="32"/>
  <c r="E109" i="32"/>
  <c r="E79" i="32"/>
  <c r="E110" i="32"/>
  <c r="E80" i="32"/>
  <c r="F91" i="32"/>
  <c r="F116" i="32" s="1"/>
  <c r="F61" i="32"/>
  <c r="F92" i="32"/>
  <c r="F62" i="32"/>
  <c r="H62" i="32" s="1"/>
  <c r="F93" i="32"/>
  <c r="F63" i="32"/>
  <c r="F94" i="32"/>
  <c r="F64" i="32"/>
  <c r="F95" i="32"/>
  <c r="F65" i="32"/>
  <c r="F96" i="32"/>
  <c r="F121" i="32" s="1"/>
  <c r="F66" i="32"/>
  <c r="F97" i="32"/>
  <c r="F67" i="32"/>
  <c r="F122" i="32"/>
  <c r="F98" i="32"/>
  <c r="F68" i="32"/>
  <c r="F99" i="32"/>
  <c r="F124" i="32" s="1"/>
  <c r="F69" i="32"/>
  <c r="F100" i="32"/>
  <c r="F70" i="32"/>
  <c r="F125" i="32"/>
  <c r="F101" i="32"/>
  <c r="F71" i="32"/>
  <c r="F102" i="32"/>
  <c r="F72" i="32"/>
  <c r="F103" i="32"/>
  <c r="F128" i="32" s="1"/>
  <c r="F73" i="32"/>
  <c r="F104" i="32"/>
  <c r="F74" i="32"/>
  <c r="F105" i="32"/>
  <c r="F75" i="32"/>
  <c r="F106" i="32"/>
  <c r="F76" i="32"/>
  <c r="F131" i="32" s="1"/>
  <c r="F107" i="32"/>
  <c r="F77" i="32"/>
  <c r="F108" i="32"/>
  <c r="F78" i="32"/>
  <c r="F133" i="32" s="1"/>
  <c r="F109" i="32"/>
  <c r="F79" i="32"/>
  <c r="F134" i="32"/>
  <c r="F110" i="32"/>
  <c r="F135" i="32" s="1"/>
  <c r="F80" i="32"/>
  <c r="G91" i="32"/>
  <c r="G116" i="32" s="1"/>
  <c r="G61" i="32"/>
  <c r="G92" i="32"/>
  <c r="G117" i="32" s="1"/>
  <c r="G62" i="32"/>
  <c r="G93" i="32"/>
  <c r="G63" i="32"/>
  <c r="G118" i="32" s="1"/>
  <c r="G94" i="32"/>
  <c r="G64" i="32"/>
  <c r="G95" i="32"/>
  <c r="G120" i="32" s="1"/>
  <c r="G65" i="32"/>
  <c r="G96" i="32"/>
  <c r="G66" i="32"/>
  <c r="G121" i="32" s="1"/>
  <c r="G97" i="32"/>
  <c r="G122" i="32" s="1"/>
  <c r="G67" i="32"/>
  <c r="G98" i="32"/>
  <c r="G68" i="32"/>
  <c r="G99" i="32"/>
  <c r="G69" i="32"/>
  <c r="G100" i="32"/>
  <c r="G125" i="32" s="1"/>
  <c r="G70" i="32"/>
  <c r="G101" i="32"/>
  <c r="G71" i="32"/>
  <c r="G102" i="32"/>
  <c r="G72" i="32"/>
  <c r="G127" i="32" s="1"/>
  <c r="G103" i="32"/>
  <c r="G128" i="32" s="1"/>
  <c r="G73" i="32"/>
  <c r="G104" i="32"/>
  <c r="G74" i="32"/>
  <c r="G129" i="32" s="1"/>
  <c r="G105" i="32"/>
  <c r="G130" i="32" s="1"/>
  <c r="G75" i="32"/>
  <c r="G106" i="32"/>
  <c r="G131" i="32" s="1"/>
  <c r="G76" i="32"/>
  <c r="G107" i="32"/>
  <c r="G132" i="32" s="1"/>
  <c r="G77" i="32"/>
  <c r="G108" i="32"/>
  <c r="G78" i="32"/>
  <c r="G109" i="32"/>
  <c r="G79" i="32"/>
  <c r="H79" i="32" s="1"/>
  <c r="G80" i="32"/>
  <c r="D32" i="32"/>
  <c r="E32" i="32"/>
  <c r="F32" i="32"/>
  <c r="G32" i="32"/>
  <c r="C143" i="32"/>
  <c r="H143" i="32"/>
  <c r="H16" i="59"/>
  <c r="H240" i="59"/>
  <c r="C25" i="59"/>
  <c r="D25" i="59"/>
  <c r="E25" i="59"/>
  <c r="F25" i="59"/>
  <c r="G25" i="59"/>
  <c r="C33" i="59"/>
  <c r="C34" i="59"/>
  <c r="C35" i="59"/>
  <c r="C36" i="59"/>
  <c r="C37" i="59"/>
  <c r="C38" i="59"/>
  <c r="C39" i="59"/>
  <c r="C40" i="59"/>
  <c r="C41" i="59"/>
  <c r="C42" i="59"/>
  <c r="C43" i="59"/>
  <c r="C44" i="59"/>
  <c r="C45" i="59"/>
  <c r="C46" i="59"/>
  <c r="C47" i="59"/>
  <c r="C48" i="59"/>
  <c r="C49" i="59"/>
  <c r="C50" i="59"/>
  <c r="C51" i="59"/>
  <c r="C312" i="59" s="1"/>
  <c r="C362" i="59" s="1"/>
  <c r="H17" i="59"/>
  <c r="H215" i="59"/>
  <c r="H15" i="59"/>
  <c r="H190" i="59" s="1"/>
  <c r="C61" i="59"/>
  <c r="C91" i="59"/>
  <c r="C92" i="59"/>
  <c r="C62" i="59"/>
  <c r="C117" i="59" s="1"/>
  <c r="C93" i="59"/>
  <c r="C63" i="59"/>
  <c r="C94" i="59"/>
  <c r="C119" i="59" s="1"/>
  <c r="C64" i="59"/>
  <c r="C95" i="59"/>
  <c r="C65" i="59"/>
  <c r="C120" i="59"/>
  <c r="C96" i="59"/>
  <c r="C121" i="59" s="1"/>
  <c r="C66" i="59"/>
  <c r="C97" i="59"/>
  <c r="C122" i="59" s="1"/>
  <c r="C67" i="59"/>
  <c r="C98" i="59"/>
  <c r="C68" i="59"/>
  <c r="C99" i="59"/>
  <c r="H99" i="59" s="1"/>
  <c r="C69" i="59"/>
  <c r="C100" i="59"/>
  <c r="C70" i="59"/>
  <c r="C125" i="59"/>
  <c r="C101" i="59"/>
  <c r="H101" i="59" s="1"/>
  <c r="C71" i="59"/>
  <c r="C102" i="59"/>
  <c r="H102" i="59" s="1"/>
  <c r="C72" i="59"/>
  <c r="C103" i="59"/>
  <c r="C128" i="59" s="1"/>
  <c r="C73" i="59"/>
  <c r="C104" i="59"/>
  <c r="C74" i="59"/>
  <c r="C105" i="59"/>
  <c r="C75" i="59"/>
  <c r="C130" i="59"/>
  <c r="C106" i="59"/>
  <c r="H106" i="59" s="1"/>
  <c r="C76" i="59"/>
  <c r="C107" i="59"/>
  <c r="C132" i="59" s="1"/>
  <c r="C77" i="59"/>
  <c r="C108" i="59"/>
  <c r="C78" i="59"/>
  <c r="C133" i="59" s="1"/>
  <c r="C109" i="59"/>
  <c r="H109" i="59" s="1"/>
  <c r="C79" i="59"/>
  <c r="C134" i="59" s="1"/>
  <c r="C110" i="59"/>
  <c r="H110" i="59" s="1"/>
  <c r="C80" i="59"/>
  <c r="D91" i="59"/>
  <c r="D61" i="59"/>
  <c r="D92" i="59"/>
  <c r="D62" i="59"/>
  <c r="D93" i="59"/>
  <c r="D118" i="59" s="1"/>
  <c r="D63" i="59"/>
  <c r="D94" i="59"/>
  <c r="D64" i="59"/>
  <c r="D119" i="59" s="1"/>
  <c r="D95" i="59"/>
  <c r="D65" i="59"/>
  <c r="D96" i="59"/>
  <c r="D66" i="59"/>
  <c r="D121" i="59"/>
  <c r="D97" i="59"/>
  <c r="D67" i="59"/>
  <c r="D98" i="59"/>
  <c r="D123" i="59" s="1"/>
  <c r="D68" i="59"/>
  <c r="D99" i="59"/>
  <c r="D124" i="59" s="1"/>
  <c r="D69" i="59"/>
  <c r="D100" i="59"/>
  <c r="D70" i="59"/>
  <c r="D101" i="59"/>
  <c r="D126" i="59" s="1"/>
  <c r="D71" i="59"/>
  <c r="D102" i="59"/>
  <c r="D72" i="59"/>
  <c r="D103" i="59"/>
  <c r="D73" i="59"/>
  <c r="D104" i="59"/>
  <c r="D74" i="59"/>
  <c r="D105" i="59"/>
  <c r="D130" i="59" s="1"/>
  <c r="D75" i="59"/>
  <c r="D106" i="59"/>
  <c r="D131" i="59" s="1"/>
  <c r="D76" i="59"/>
  <c r="D107" i="59"/>
  <c r="D77" i="59"/>
  <c r="D132" i="59"/>
  <c r="D108" i="59"/>
  <c r="D78" i="59"/>
  <c r="D109" i="59"/>
  <c r="D79" i="59"/>
  <c r="D110" i="59"/>
  <c r="D80" i="59"/>
  <c r="D135" i="59"/>
  <c r="E91" i="59"/>
  <c r="E116" i="59" s="1"/>
  <c r="L33" i="49" s="1"/>
  <c r="E61" i="59"/>
  <c r="E92" i="59"/>
  <c r="E62" i="59"/>
  <c r="E93" i="59"/>
  <c r="E63" i="59"/>
  <c r="E94" i="59"/>
  <c r="H94" i="59" s="1"/>
  <c r="E64" i="59"/>
  <c r="E95" i="59"/>
  <c r="E120" i="59" s="1"/>
  <c r="E65" i="59"/>
  <c r="E96" i="59"/>
  <c r="E66" i="59"/>
  <c r="E97" i="59"/>
  <c r="E122" i="59" s="1"/>
  <c r="E67" i="59"/>
  <c r="E98" i="59"/>
  <c r="E68" i="59"/>
  <c r="E123" i="59"/>
  <c r="E99" i="59"/>
  <c r="E69" i="59"/>
  <c r="E124" i="59" s="1"/>
  <c r="E100" i="59"/>
  <c r="E125" i="59" s="1"/>
  <c r="E70" i="59"/>
  <c r="E101" i="59"/>
  <c r="E71" i="59"/>
  <c r="H71" i="59" s="1"/>
  <c r="E102" i="59"/>
  <c r="E72" i="59"/>
  <c r="E127" i="59" s="1"/>
  <c r="E103" i="59"/>
  <c r="E73" i="59"/>
  <c r="E104" i="59"/>
  <c r="E74" i="59"/>
  <c r="H74" i="59" s="1"/>
  <c r="E105" i="59"/>
  <c r="E130" i="59" s="1"/>
  <c r="E75" i="59"/>
  <c r="E106" i="59"/>
  <c r="E131" i="59" s="1"/>
  <c r="E76" i="59"/>
  <c r="E107" i="59"/>
  <c r="E77" i="59"/>
  <c r="E132" i="59" s="1"/>
  <c r="E108" i="59"/>
  <c r="E78" i="59"/>
  <c r="E109" i="59"/>
  <c r="E79" i="59"/>
  <c r="E110" i="59"/>
  <c r="E135" i="59" s="1"/>
  <c r="E80" i="59"/>
  <c r="F91" i="59"/>
  <c r="F116" i="59" s="1"/>
  <c r="M33" i="49" s="1"/>
  <c r="F61" i="59"/>
  <c r="F92" i="59"/>
  <c r="F62" i="59"/>
  <c r="F93" i="59"/>
  <c r="F63" i="59"/>
  <c r="F118" i="59" s="1"/>
  <c r="F94" i="59"/>
  <c r="F64" i="59"/>
  <c r="F95" i="59"/>
  <c r="F65" i="59"/>
  <c r="F120" i="59" s="1"/>
  <c r="F96" i="59"/>
  <c r="F66" i="59"/>
  <c r="F97" i="59"/>
  <c r="F67" i="59"/>
  <c r="F98" i="59"/>
  <c r="F123" i="59" s="1"/>
  <c r="F68" i="59"/>
  <c r="F99" i="59"/>
  <c r="F124" i="59" s="1"/>
  <c r="F69" i="59"/>
  <c r="F100" i="59"/>
  <c r="F125" i="59" s="1"/>
  <c r="F70" i="59"/>
  <c r="F101" i="59"/>
  <c r="F71" i="59"/>
  <c r="F102" i="59"/>
  <c r="F127" i="59" s="1"/>
  <c r="F72" i="59"/>
  <c r="F103" i="59"/>
  <c r="F128" i="59" s="1"/>
  <c r="F73" i="59"/>
  <c r="F104" i="59"/>
  <c r="F74" i="59"/>
  <c r="F105" i="59"/>
  <c r="F75" i="59"/>
  <c r="F106" i="59"/>
  <c r="F76" i="59"/>
  <c r="F107" i="59"/>
  <c r="F77" i="59"/>
  <c r="F132" i="59"/>
  <c r="F108" i="59"/>
  <c r="F133" i="59" s="1"/>
  <c r="F78" i="59"/>
  <c r="F109" i="59"/>
  <c r="F79" i="59"/>
  <c r="F134" i="59"/>
  <c r="F110" i="59"/>
  <c r="F135" i="59" s="1"/>
  <c r="F80" i="59"/>
  <c r="G91" i="59"/>
  <c r="G61" i="59"/>
  <c r="G116" i="59"/>
  <c r="N33" i="49" s="1"/>
  <c r="G92" i="59"/>
  <c r="G62" i="59"/>
  <c r="G93" i="59"/>
  <c r="G63" i="59"/>
  <c r="G94" i="59"/>
  <c r="G64" i="59"/>
  <c r="G95" i="59"/>
  <c r="G65" i="59"/>
  <c r="G96" i="59"/>
  <c r="G66" i="59"/>
  <c r="G97" i="59"/>
  <c r="G67" i="59"/>
  <c r="G122" i="59" s="1"/>
  <c r="G98" i="59"/>
  <c r="G123" i="59" s="1"/>
  <c r="G68" i="59"/>
  <c r="G99" i="59"/>
  <c r="G124" i="59" s="1"/>
  <c r="G69" i="59"/>
  <c r="G100" i="59"/>
  <c r="G125" i="59" s="1"/>
  <c r="G70" i="59"/>
  <c r="G101" i="59"/>
  <c r="G71" i="59"/>
  <c r="G102" i="59"/>
  <c r="G72" i="59"/>
  <c r="G127" i="59" s="1"/>
  <c r="G103" i="59"/>
  <c r="G73" i="59"/>
  <c r="G128" i="59"/>
  <c r="G104" i="59"/>
  <c r="G74" i="59"/>
  <c r="G105" i="59"/>
  <c r="G130" i="59" s="1"/>
  <c r="G75" i="59"/>
  <c r="G106" i="59"/>
  <c r="G131" i="59" s="1"/>
  <c r="G76" i="59"/>
  <c r="G107" i="59"/>
  <c r="G77" i="59"/>
  <c r="G132" i="59"/>
  <c r="G108" i="59"/>
  <c r="G78" i="59"/>
  <c r="G109" i="59"/>
  <c r="G79" i="59"/>
  <c r="G80" i="59"/>
  <c r="G135" i="59" s="1"/>
  <c r="D32" i="59"/>
  <c r="E32" i="59"/>
  <c r="F32" i="59"/>
  <c r="G32" i="59"/>
  <c r="C143" i="59"/>
  <c r="H143" i="59"/>
  <c r="H16" i="33"/>
  <c r="H240" i="33"/>
  <c r="C25" i="33"/>
  <c r="D25" i="33"/>
  <c r="E25" i="33"/>
  <c r="F25" i="33"/>
  <c r="G25" i="33"/>
  <c r="C33" i="33"/>
  <c r="C34" i="33"/>
  <c r="C35" i="33"/>
  <c r="C36" i="33"/>
  <c r="C37" i="33"/>
  <c r="C38" i="33"/>
  <c r="C39" i="33"/>
  <c r="C40" i="33"/>
  <c r="C41" i="33"/>
  <c r="C302" i="33" s="1"/>
  <c r="C352" i="33" s="1"/>
  <c r="C42" i="33"/>
  <c r="C303" i="33" s="1"/>
  <c r="C353" i="33" s="1"/>
  <c r="C43" i="33"/>
  <c r="C44" i="33"/>
  <c r="C45" i="33"/>
  <c r="C46" i="33"/>
  <c r="C47" i="33"/>
  <c r="H47" i="33" s="1"/>
  <c r="C48" i="33"/>
  <c r="C49" i="33"/>
  <c r="C50" i="33"/>
  <c r="C51" i="33"/>
  <c r="H17" i="33"/>
  <c r="H18" i="33" s="1"/>
  <c r="H215" i="33"/>
  <c r="H15" i="33"/>
  <c r="H190" i="33" s="1"/>
  <c r="C61" i="33"/>
  <c r="C91" i="33"/>
  <c r="C116" i="33" s="1"/>
  <c r="J34" i="49" s="1"/>
  <c r="C92" i="33"/>
  <c r="C117" i="33" s="1"/>
  <c r="C62" i="33"/>
  <c r="C93" i="33"/>
  <c r="C118" i="33" s="1"/>
  <c r="C63" i="33"/>
  <c r="C94" i="33"/>
  <c r="C119" i="33" s="1"/>
  <c r="C64" i="33"/>
  <c r="C95" i="33"/>
  <c r="C65" i="33"/>
  <c r="C96" i="33"/>
  <c r="C121" i="33" s="1"/>
  <c r="C66" i="33"/>
  <c r="C97" i="33"/>
  <c r="C67" i="33"/>
  <c r="C98" i="33"/>
  <c r="C123" i="33" s="1"/>
  <c r="C68" i="33"/>
  <c r="C99" i="33"/>
  <c r="C124" i="33" s="1"/>
  <c r="C69" i="33"/>
  <c r="C100" i="33"/>
  <c r="C125" i="33" s="1"/>
  <c r="C70" i="33"/>
  <c r="C101" i="33"/>
  <c r="C71" i="33"/>
  <c r="C102" i="33"/>
  <c r="H102" i="33" s="1"/>
  <c r="C72" i="33"/>
  <c r="C127" i="33"/>
  <c r="C103" i="33"/>
  <c r="C128" i="33" s="1"/>
  <c r="C73" i="33"/>
  <c r="C104" i="33"/>
  <c r="C74" i="33"/>
  <c r="C105" i="33"/>
  <c r="C75" i="33"/>
  <c r="C106" i="33"/>
  <c r="C131" i="33" s="1"/>
  <c r="C76" i="33"/>
  <c r="C107" i="33"/>
  <c r="C132" i="33" s="1"/>
  <c r="C77" i="33"/>
  <c r="C108" i="33"/>
  <c r="C78" i="33"/>
  <c r="C109" i="33"/>
  <c r="C134" i="33" s="1"/>
  <c r="C79" i="33"/>
  <c r="C110" i="33"/>
  <c r="C80" i="33"/>
  <c r="D91" i="33"/>
  <c r="D61" i="33"/>
  <c r="D92" i="33"/>
  <c r="D117" i="33" s="1"/>
  <c r="D62" i="33"/>
  <c r="D93" i="33"/>
  <c r="D118" i="33" s="1"/>
  <c r="D63" i="33"/>
  <c r="D94" i="33"/>
  <c r="H94" i="33" s="1"/>
  <c r="D64" i="33"/>
  <c r="D95" i="33"/>
  <c r="D120" i="33" s="1"/>
  <c r="D65" i="33"/>
  <c r="D96" i="33"/>
  <c r="D66" i="33"/>
  <c r="D97" i="33"/>
  <c r="D67" i="33"/>
  <c r="D98" i="33"/>
  <c r="D123" i="33" s="1"/>
  <c r="D68" i="33"/>
  <c r="D99" i="33"/>
  <c r="D124" i="33" s="1"/>
  <c r="D69" i="33"/>
  <c r="D100" i="33"/>
  <c r="D70" i="33"/>
  <c r="D101" i="33"/>
  <c r="D71" i="33"/>
  <c r="D102" i="33"/>
  <c r="D72" i="33"/>
  <c r="D103" i="33"/>
  <c r="D73" i="33"/>
  <c r="D104" i="33"/>
  <c r="D129" i="33" s="1"/>
  <c r="D74" i="33"/>
  <c r="D105" i="33"/>
  <c r="D130" i="33" s="1"/>
  <c r="D75" i="33"/>
  <c r="D106" i="33"/>
  <c r="D76" i="33"/>
  <c r="D107" i="33"/>
  <c r="D132" i="33" s="1"/>
  <c r="D77" i="33"/>
  <c r="D108" i="33"/>
  <c r="D78" i="33"/>
  <c r="D109" i="33"/>
  <c r="D79" i="33"/>
  <c r="D110" i="33"/>
  <c r="D135" i="33" s="1"/>
  <c r="D80" i="33"/>
  <c r="E91" i="33"/>
  <c r="E116" i="33" s="1"/>
  <c r="L34" i="49" s="1"/>
  <c r="E61" i="33"/>
  <c r="E92" i="33"/>
  <c r="E62" i="33"/>
  <c r="E93" i="33"/>
  <c r="E118" i="33" s="1"/>
  <c r="E63" i="33"/>
  <c r="E94" i="33"/>
  <c r="E64" i="33"/>
  <c r="E95" i="33"/>
  <c r="E65" i="33"/>
  <c r="E96" i="33"/>
  <c r="E121" i="33" s="1"/>
  <c r="E66" i="33"/>
  <c r="E97" i="33"/>
  <c r="E122" i="33" s="1"/>
  <c r="E67" i="33"/>
  <c r="E98" i="33"/>
  <c r="E68" i="33"/>
  <c r="E99" i="33"/>
  <c r="E124" i="33" s="1"/>
  <c r="E69" i="33"/>
  <c r="E100" i="33"/>
  <c r="E70" i="33"/>
  <c r="H70" i="33" s="1"/>
  <c r="E101" i="33"/>
  <c r="E71" i="33"/>
  <c r="E102" i="33"/>
  <c r="E127" i="33" s="1"/>
  <c r="E72" i="33"/>
  <c r="E103" i="33"/>
  <c r="E128" i="33" s="1"/>
  <c r="E73" i="33"/>
  <c r="E104" i="33"/>
  <c r="E74" i="33"/>
  <c r="E105" i="33"/>
  <c r="E75" i="33"/>
  <c r="E106" i="33"/>
  <c r="E76" i="33"/>
  <c r="E107" i="33"/>
  <c r="E77" i="33"/>
  <c r="H77" i="33" s="1"/>
  <c r="E108" i="33"/>
  <c r="E133" i="33" s="1"/>
  <c r="E78" i="33"/>
  <c r="E109" i="33"/>
  <c r="E134" i="33" s="1"/>
  <c r="E79" i="33"/>
  <c r="E110" i="33"/>
  <c r="E80" i="33"/>
  <c r="F91" i="33"/>
  <c r="F116" i="33" s="1"/>
  <c r="F61" i="33"/>
  <c r="F92" i="33"/>
  <c r="F62" i="33"/>
  <c r="F93" i="33"/>
  <c r="F63" i="33"/>
  <c r="H63" i="33" s="1"/>
  <c r="F94" i="33"/>
  <c r="F119" i="33" s="1"/>
  <c r="F64" i="33"/>
  <c r="F95" i="33"/>
  <c r="F120" i="33" s="1"/>
  <c r="F65" i="33"/>
  <c r="F96" i="33"/>
  <c r="F66" i="33"/>
  <c r="F97" i="33"/>
  <c r="F122" i="33" s="1"/>
  <c r="F67" i="33"/>
  <c r="F98" i="33"/>
  <c r="F68" i="33"/>
  <c r="H68" i="33" s="1"/>
  <c r="F99" i="33"/>
  <c r="F69" i="33"/>
  <c r="H69" i="33" s="1"/>
  <c r="F100" i="33"/>
  <c r="F125" i="33" s="1"/>
  <c r="F70" i="33"/>
  <c r="F101" i="33"/>
  <c r="F126" i="33" s="1"/>
  <c r="F71" i="33"/>
  <c r="F102" i="33"/>
  <c r="F72" i="33"/>
  <c r="F103" i="33"/>
  <c r="F128" i="33" s="1"/>
  <c r="F73" i="33"/>
  <c r="F104" i="33"/>
  <c r="F74" i="33"/>
  <c r="F105" i="33"/>
  <c r="F75" i="33"/>
  <c r="F106" i="33"/>
  <c r="F131" i="33" s="1"/>
  <c r="F76" i="33"/>
  <c r="F107" i="33"/>
  <c r="F132" i="33" s="1"/>
  <c r="F77" i="33"/>
  <c r="F108" i="33"/>
  <c r="F78" i="33"/>
  <c r="F109" i="33"/>
  <c r="F79" i="33"/>
  <c r="F110" i="33"/>
  <c r="F80" i="33"/>
  <c r="G91" i="33"/>
  <c r="G61" i="33"/>
  <c r="G92" i="33"/>
  <c r="G117" i="33" s="1"/>
  <c r="G62" i="33"/>
  <c r="G93" i="33"/>
  <c r="G118" i="33" s="1"/>
  <c r="G63" i="33"/>
  <c r="G94" i="33"/>
  <c r="G64" i="33"/>
  <c r="G95" i="33"/>
  <c r="G120" i="33" s="1"/>
  <c r="G65" i="33"/>
  <c r="G96" i="33"/>
  <c r="G66" i="33"/>
  <c r="G97" i="33"/>
  <c r="G67" i="33"/>
  <c r="G98" i="33"/>
  <c r="G68" i="33"/>
  <c r="G99" i="33"/>
  <c r="G124" i="33" s="1"/>
  <c r="G69" i="33"/>
  <c r="G100" i="33"/>
  <c r="G70" i="33"/>
  <c r="G101" i="33"/>
  <c r="G126" i="33" s="1"/>
  <c r="G71" i="33"/>
  <c r="G102" i="33"/>
  <c r="G72" i="33"/>
  <c r="G103" i="33"/>
  <c r="G73" i="33"/>
  <c r="G104" i="33"/>
  <c r="G129" i="33" s="1"/>
  <c r="G74" i="33"/>
  <c r="G105" i="33"/>
  <c r="G130" i="33" s="1"/>
  <c r="G75" i="33"/>
  <c r="G106" i="33"/>
  <c r="G76" i="33"/>
  <c r="G107" i="33"/>
  <c r="G77" i="33"/>
  <c r="G108" i="33"/>
  <c r="G78" i="33"/>
  <c r="G133" i="33" s="1"/>
  <c r="G109" i="33"/>
  <c r="G79" i="33"/>
  <c r="G80" i="33"/>
  <c r="G135" i="33" s="1"/>
  <c r="D32" i="33"/>
  <c r="C34" i="49" s="1"/>
  <c r="E32" i="33"/>
  <c r="F32" i="33"/>
  <c r="G32" i="33"/>
  <c r="C143" i="33"/>
  <c r="H143" i="33"/>
  <c r="H16" i="34"/>
  <c r="H240" i="34"/>
  <c r="C25" i="34"/>
  <c r="D25" i="34"/>
  <c r="E25" i="34"/>
  <c r="F25" i="34"/>
  <c r="G25" i="34"/>
  <c r="C33" i="34"/>
  <c r="C34" i="34"/>
  <c r="C35" i="34"/>
  <c r="C36" i="34"/>
  <c r="C37" i="34"/>
  <c r="C38" i="34"/>
  <c r="C39" i="34"/>
  <c r="C40" i="34"/>
  <c r="C41" i="34"/>
  <c r="C42" i="34"/>
  <c r="C43" i="34"/>
  <c r="C44" i="34"/>
  <c r="C305" i="34" s="1"/>
  <c r="C355" i="34" s="1"/>
  <c r="C45" i="34"/>
  <c r="C46" i="34"/>
  <c r="C47" i="34"/>
  <c r="C48" i="34"/>
  <c r="C309" i="34" s="1"/>
  <c r="C359" i="34" s="1"/>
  <c r="C49" i="34"/>
  <c r="C50" i="34"/>
  <c r="C51" i="34"/>
  <c r="H17" i="34"/>
  <c r="H215" i="34" s="1"/>
  <c r="H15" i="34"/>
  <c r="H190" i="34" s="1"/>
  <c r="C61" i="34"/>
  <c r="C91" i="34"/>
  <c r="H91" i="34" s="1"/>
  <c r="C92" i="34"/>
  <c r="C62" i="34"/>
  <c r="C93" i="34"/>
  <c r="H93" i="34" s="1"/>
  <c r="C63" i="34"/>
  <c r="C118" i="34" s="1"/>
  <c r="C94" i="34"/>
  <c r="C64" i="34"/>
  <c r="C95" i="34"/>
  <c r="C65" i="34"/>
  <c r="H65" i="34" s="1"/>
  <c r="C96" i="34"/>
  <c r="C66" i="34"/>
  <c r="C97" i="34"/>
  <c r="C67" i="34"/>
  <c r="C122" i="34"/>
  <c r="C98" i="34"/>
  <c r="H98" i="34" s="1"/>
  <c r="C68" i="34"/>
  <c r="C99" i="34"/>
  <c r="C69" i="34"/>
  <c r="C100" i="34"/>
  <c r="C70" i="34"/>
  <c r="C125" i="34"/>
  <c r="C101" i="34"/>
  <c r="C71" i="34"/>
  <c r="C102" i="34"/>
  <c r="C127" i="34" s="1"/>
  <c r="C72" i="34"/>
  <c r="C103" i="34"/>
  <c r="H103" i="34" s="1"/>
  <c r="C73" i="34"/>
  <c r="C104" i="34"/>
  <c r="H104" i="34" s="1"/>
  <c r="C74" i="34"/>
  <c r="C129" i="34"/>
  <c r="C105" i="34"/>
  <c r="C75" i="34"/>
  <c r="C130" i="34"/>
  <c r="C106" i="34"/>
  <c r="C76" i="34"/>
  <c r="C107" i="34"/>
  <c r="C132" i="34" s="1"/>
  <c r="C77" i="34"/>
  <c r="C108" i="34"/>
  <c r="H108" i="34" s="1"/>
  <c r="C78" i="34"/>
  <c r="H78" i="34" s="1"/>
  <c r="C109" i="34"/>
  <c r="C134" i="34" s="1"/>
  <c r="C79" i="34"/>
  <c r="C110" i="34"/>
  <c r="C80" i="34"/>
  <c r="D91" i="34"/>
  <c r="D61" i="34"/>
  <c r="D92" i="34"/>
  <c r="D62" i="34"/>
  <c r="D117" i="34" s="1"/>
  <c r="D93" i="34"/>
  <c r="D63" i="34"/>
  <c r="D94" i="34"/>
  <c r="D64" i="34"/>
  <c r="D95" i="34"/>
  <c r="D65" i="34"/>
  <c r="D96" i="34"/>
  <c r="D66" i="34"/>
  <c r="D97" i="34"/>
  <c r="D67" i="34"/>
  <c r="H67" i="34" s="1"/>
  <c r="D98" i="34"/>
  <c r="D123" i="34" s="1"/>
  <c r="D68" i="34"/>
  <c r="D99" i="34"/>
  <c r="D69" i="34"/>
  <c r="D100" i="34"/>
  <c r="D70" i="34"/>
  <c r="D125" i="34" s="1"/>
  <c r="D101" i="34"/>
  <c r="D71" i="34"/>
  <c r="D102" i="34"/>
  <c r="D72" i="34"/>
  <c r="D103" i="34"/>
  <c r="D73" i="34"/>
  <c r="D104" i="34"/>
  <c r="D74" i="34"/>
  <c r="D129" i="34" s="1"/>
  <c r="D105" i="34"/>
  <c r="D75" i="34"/>
  <c r="D130" i="34" s="1"/>
  <c r="D106" i="34"/>
  <c r="D76" i="34"/>
  <c r="D107" i="34"/>
  <c r="D132" i="34" s="1"/>
  <c r="D77" i="34"/>
  <c r="D108" i="34"/>
  <c r="D133" i="34" s="1"/>
  <c r="D78" i="34"/>
  <c r="D109" i="34"/>
  <c r="D79" i="34"/>
  <c r="D110" i="34"/>
  <c r="D80" i="34"/>
  <c r="E91" i="34"/>
  <c r="E61" i="34"/>
  <c r="E92" i="34"/>
  <c r="E62" i="34"/>
  <c r="E93" i="34"/>
  <c r="E111" i="34" s="1"/>
  <c r="E63" i="34"/>
  <c r="E118" i="34"/>
  <c r="E94" i="34"/>
  <c r="E119" i="34" s="1"/>
  <c r="E64" i="34"/>
  <c r="E95" i="34"/>
  <c r="E120" i="34" s="1"/>
  <c r="E65" i="34"/>
  <c r="E96" i="34"/>
  <c r="E121" i="34" s="1"/>
  <c r="E66" i="34"/>
  <c r="E97" i="34"/>
  <c r="E67" i="34"/>
  <c r="E98" i="34"/>
  <c r="E123" i="34" s="1"/>
  <c r="E68" i="34"/>
  <c r="E99" i="34"/>
  <c r="E69" i="34"/>
  <c r="E100" i="34"/>
  <c r="E125" i="34" s="1"/>
  <c r="E70" i="34"/>
  <c r="E101" i="34"/>
  <c r="E126" i="34" s="1"/>
  <c r="E71" i="34"/>
  <c r="E102" i="34"/>
  <c r="E127" i="34" s="1"/>
  <c r="E72" i="34"/>
  <c r="E103" i="34"/>
  <c r="E73" i="34"/>
  <c r="E104" i="34"/>
  <c r="E129" i="34" s="1"/>
  <c r="E74" i="34"/>
  <c r="E105" i="34"/>
  <c r="H105" i="34" s="1"/>
  <c r="E75" i="34"/>
  <c r="E106" i="34"/>
  <c r="E131" i="34" s="1"/>
  <c r="E76" i="34"/>
  <c r="E107" i="34"/>
  <c r="E132" i="34" s="1"/>
  <c r="E77" i="34"/>
  <c r="E108" i="34"/>
  <c r="E133" i="34" s="1"/>
  <c r="E78" i="34"/>
  <c r="E109" i="34"/>
  <c r="E79" i="34"/>
  <c r="E134" i="34"/>
  <c r="E110" i="34"/>
  <c r="E80" i="34"/>
  <c r="F91" i="34"/>
  <c r="F116" i="34" s="1"/>
  <c r="F61" i="34"/>
  <c r="F92" i="34"/>
  <c r="F117" i="34" s="1"/>
  <c r="F62" i="34"/>
  <c r="F93" i="34"/>
  <c r="F63" i="34"/>
  <c r="F118" i="34" s="1"/>
  <c r="F94" i="34"/>
  <c r="F119" i="34" s="1"/>
  <c r="F64" i="34"/>
  <c r="F95" i="34"/>
  <c r="F65" i="34"/>
  <c r="F96" i="34"/>
  <c r="F66" i="34"/>
  <c r="F97" i="34"/>
  <c r="F122" i="34" s="1"/>
  <c r="F67" i="34"/>
  <c r="F98" i="34"/>
  <c r="F123" i="34" s="1"/>
  <c r="F68" i="34"/>
  <c r="F99" i="34"/>
  <c r="F124" i="34" s="1"/>
  <c r="F69" i="34"/>
  <c r="F100" i="34"/>
  <c r="F125" i="34" s="1"/>
  <c r="F70" i="34"/>
  <c r="F101" i="34"/>
  <c r="F71" i="34"/>
  <c r="F102" i="34"/>
  <c r="F72" i="34"/>
  <c r="F103" i="34"/>
  <c r="F128" i="34" s="1"/>
  <c r="F73" i="34"/>
  <c r="F104" i="34"/>
  <c r="F129" i="34" s="1"/>
  <c r="F74" i="34"/>
  <c r="F105" i="34"/>
  <c r="F75" i="34"/>
  <c r="F106" i="34"/>
  <c r="F76" i="34"/>
  <c r="F131" i="34"/>
  <c r="F107" i="34"/>
  <c r="F132" i="34" s="1"/>
  <c r="F77" i="34"/>
  <c r="F108" i="34"/>
  <c r="F78" i="34"/>
  <c r="F109" i="34"/>
  <c r="F79" i="34"/>
  <c r="F110" i="34"/>
  <c r="F135" i="34" s="1"/>
  <c r="F80" i="34"/>
  <c r="G91" i="34"/>
  <c r="G61" i="34"/>
  <c r="G92" i="34"/>
  <c r="G62" i="34"/>
  <c r="G93" i="34"/>
  <c r="G63" i="34"/>
  <c r="G118" i="34"/>
  <c r="G94" i="34"/>
  <c r="G119" i="34" s="1"/>
  <c r="G64" i="34"/>
  <c r="G95" i="34"/>
  <c r="G120" i="34" s="1"/>
  <c r="G65" i="34"/>
  <c r="G96" i="34"/>
  <c r="G121" i="34" s="1"/>
  <c r="G66" i="34"/>
  <c r="G97" i="34"/>
  <c r="G122" i="34" s="1"/>
  <c r="G67" i="34"/>
  <c r="G98" i="34"/>
  <c r="G68" i="34"/>
  <c r="G123" i="34" s="1"/>
  <c r="G99" i="34"/>
  <c r="G69" i="34"/>
  <c r="G100" i="34"/>
  <c r="G70" i="34"/>
  <c r="G101" i="34"/>
  <c r="G71" i="34"/>
  <c r="G126" i="34" s="1"/>
  <c r="G102" i="34"/>
  <c r="G72" i="34"/>
  <c r="G103" i="34"/>
  <c r="G128" i="34" s="1"/>
  <c r="G73" i="34"/>
  <c r="G104" i="34"/>
  <c r="G129" i="34" s="1"/>
  <c r="G74" i="34"/>
  <c r="G105" i="34"/>
  <c r="G75" i="34"/>
  <c r="G106" i="34"/>
  <c r="H106" i="34" s="1"/>
  <c r="G76" i="34"/>
  <c r="G107" i="34"/>
  <c r="G77" i="34"/>
  <c r="G108" i="34"/>
  <c r="G78" i="34"/>
  <c r="G109" i="34"/>
  <c r="G134" i="34" s="1"/>
  <c r="G79" i="34"/>
  <c r="G80" i="34"/>
  <c r="G135" i="34"/>
  <c r="D32" i="34"/>
  <c r="E32" i="34"/>
  <c r="F32" i="34"/>
  <c r="G32" i="34"/>
  <c r="C143" i="34"/>
  <c r="H143" i="34"/>
  <c r="H16" i="35"/>
  <c r="H240" i="35"/>
  <c r="C25" i="35"/>
  <c r="D25" i="35"/>
  <c r="E25" i="35"/>
  <c r="F25" i="35"/>
  <c r="G25" i="35"/>
  <c r="H25" i="35"/>
  <c r="C33" i="35"/>
  <c r="C34" i="35"/>
  <c r="C35" i="35"/>
  <c r="C36" i="35"/>
  <c r="C37" i="35"/>
  <c r="C38" i="35"/>
  <c r="C39" i="35"/>
  <c r="C40" i="35"/>
  <c r="C41" i="35"/>
  <c r="C42" i="35"/>
  <c r="C303" i="35" s="1"/>
  <c r="C353" i="35" s="1"/>
  <c r="C43" i="35"/>
  <c r="C44" i="35"/>
  <c r="C45" i="35"/>
  <c r="C46" i="35"/>
  <c r="C47" i="35"/>
  <c r="C48" i="35"/>
  <c r="C309" i="35"/>
  <c r="C359" i="35" s="1"/>
  <c r="C49" i="35"/>
  <c r="C50" i="35"/>
  <c r="C51" i="35"/>
  <c r="H17" i="35"/>
  <c r="H215" i="35"/>
  <c r="H15" i="35"/>
  <c r="H190" i="35"/>
  <c r="C61" i="35"/>
  <c r="C91" i="35"/>
  <c r="C92" i="35"/>
  <c r="C62" i="35"/>
  <c r="C93" i="35"/>
  <c r="C111" i="35" s="1"/>
  <c r="C63" i="35"/>
  <c r="C94" i="35"/>
  <c r="C119" i="35" s="1"/>
  <c r="C64" i="35"/>
  <c r="C95" i="35"/>
  <c r="C65" i="35"/>
  <c r="C96" i="35"/>
  <c r="C66" i="35"/>
  <c r="C97" i="35"/>
  <c r="C122" i="35" s="1"/>
  <c r="C67" i="35"/>
  <c r="C98" i="35"/>
  <c r="C68" i="35"/>
  <c r="C99" i="35"/>
  <c r="C69" i="35"/>
  <c r="C100" i="35"/>
  <c r="H100" i="35" s="1"/>
  <c r="C70" i="35"/>
  <c r="C101" i="35"/>
  <c r="C71" i="35"/>
  <c r="H71" i="35" s="1"/>
  <c r="C102" i="35"/>
  <c r="C72" i="35"/>
  <c r="C103" i="35"/>
  <c r="C128" i="35" s="1"/>
  <c r="C73" i="35"/>
  <c r="C104" i="35"/>
  <c r="C129" i="35" s="1"/>
  <c r="C74" i="35"/>
  <c r="C105" i="35"/>
  <c r="H105" i="35" s="1"/>
  <c r="C75" i="35"/>
  <c r="C106" i="35"/>
  <c r="C131" i="35" s="1"/>
  <c r="C76" i="35"/>
  <c r="C107" i="35"/>
  <c r="C77" i="35"/>
  <c r="C108" i="35"/>
  <c r="C78" i="35"/>
  <c r="C109" i="35"/>
  <c r="C79" i="35"/>
  <c r="C134" i="35"/>
  <c r="C110" i="35"/>
  <c r="C80" i="35"/>
  <c r="D91" i="35"/>
  <c r="D111" i="35" s="1"/>
  <c r="D61" i="35"/>
  <c r="D92" i="35"/>
  <c r="D62" i="35"/>
  <c r="D93" i="35"/>
  <c r="D118" i="35" s="1"/>
  <c r="D63" i="35"/>
  <c r="D94" i="35"/>
  <c r="D119" i="35" s="1"/>
  <c r="D64" i="35"/>
  <c r="D95" i="35"/>
  <c r="D65" i="35"/>
  <c r="D96" i="35"/>
  <c r="D66" i="35"/>
  <c r="D121" i="35"/>
  <c r="D97" i="35"/>
  <c r="D67" i="35"/>
  <c r="D98" i="35"/>
  <c r="D68" i="35"/>
  <c r="D99" i="35"/>
  <c r="D69" i="35"/>
  <c r="D100" i="35"/>
  <c r="D125" i="35" s="1"/>
  <c r="D70" i="35"/>
  <c r="D101" i="35"/>
  <c r="D71" i="35"/>
  <c r="D126" i="35"/>
  <c r="D102" i="35"/>
  <c r="D72" i="35"/>
  <c r="H72" i="35" s="1"/>
  <c r="D103" i="35"/>
  <c r="D73" i="35"/>
  <c r="D104" i="35"/>
  <c r="D129" i="35" s="1"/>
  <c r="D74" i="35"/>
  <c r="D105" i="35"/>
  <c r="D75" i="35"/>
  <c r="D130" i="35" s="1"/>
  <c r="D106" i="35"/>
  <c r="D131" i="35" s="1"/>
  <c r="D76" i="35"/>
  <c r="D107" i="35"/>
  <c r="D77" i="35"/>
  <c r="D108" i="35"/>
  <c r="H108" i="35" s="1"/>
  <c r="D78" i="35"/>
  <c r="H78" i="35" s="1"/>
  <c r="D109" i="35"/>
  <c r="D79" i="35"/>
  <c r="D110" i="35"/>
  <c r="D135" i="35" s="1"/>
  <c r="D80" i="35"/>
  <c r="E91" i="35"/>
  <c r="E61" i="35"/>
  <c r="E92" i="35"/>
  <c r="E62" i="35"/>
  <c r="E117" i="35" s="1"/>
  <c r="E93" i="35"/>
  <c r="E63" i="35"/>
  <c r="E94" i="35"/>
  <c r="E119" i="35" s="1"/>
  <c r="E64" i="35"/>
  <c r="E95" i="35"/>
  <c r="E65" i="35"/>
  <c r="E96" i="35"/>
  <c r="E66" i="35"/>
  <c r="E97" i="35"/>
  <c r="E122" i="35" s="1"/>
  <c r="E67" i="35"/>
  <c r="E98" i="35"/>
  <c r="E68" i="35"/>
  <c r="E99" i="35"/>
  <c r="E69" i="35"/>
  <c r="E52" i="44" s="1"/>
  <c r="E100" i="35"/>
  <c r="E125" i="35" s="1"/>
  <c r="E70" i="35"/>
  <c r="E101" i="35"/>
  <c r="E71" i="35"/>
  <c r="E102" i="35"/>
  <c r="E127" i="35" s="1"/>
  <c r="E72" i="35"/>
  <c r="E103" i="35"/>
  <c r="E128" i="35" s="1"/>
  <c r="E73" i="35"/>
  <c r="E104" i="35"/>
  <c r="E129" i="35" s="1"/>
  <c r="E74" i="35"/>
  <c r="E105" i="35"/>
  <c r="E75" i="35"/>
  <c r="H75" i="35" s="1"/>
  <c r="E106" i="35"/>
  <c r="E131" i="35" s="1"/>
  <c r="E76" i="35"/>
  <c r="E107" i="35"/>
  <c r="E77" i="35"/>
  <c r="E108" i="35"/>
  <c r="E133" i="35" s="1"/>
  <c r="E78" i="35"/>
  <c r="E109" i="35"/>
  <c r="E79" i="35"/>
  <c r="E134" i="35" s="1"/>
  <c r="E110" i="35"/>
  <c r="E80" i="35"/>
  <c r="F91" i="35"/>
  <c r="F61" i="35"/>
  <c r="F44" i="44" s="1"/>
  <c r="F92" i="35"/>
  <c r="F62" i="35"/>
  <c r="F93" i="35"/>
  <c r="F63" i="35"/>
  <c r="F94" i="35"/>
  <c r="F64" i="35"/>
  <c r="F95" i="35"/>
  <c r="F120" i="35" s="1"/>
  <c r="F65" i="35"/>
  <c r="F96" i="35"/>
  <c r="F66" i="35"/>
  <c r="F97" i="35"/>
  <c r="F67" i="35"/>
  <c r="H67" i="35" s="1"/>
  <c r="F98" i="35"/>
  <c r="F68" i="35"/>
  <c r="F99" i="35"/>
  <c r="F69" i="35"/>
  <c r="F100" i="35"/>
  <c r="F70" i="35"/>
  <c r="F101" i="35"/>
  <c r="F126" i="35" s="1"/>
  <c r="F71" i="35"/>
  <c r="F102" i="35"/>
  <c r="F72" i="35"/>
  <c r="F103" i="35"/>
  <c r="F73" i="35"/>
  <c r="H73" i="35" s="1"/>
  <c r="F104" i="35"/>
  <c r="F74" i="35"/>
  <c r="F129" i="35" s="1"/>
  <c r="F105" i="35"/>
  <c r="F75" i="35"/>
  <c r="F130" i="35"/>
  <c r="F106" i="35"/>
  <c r="F131" i="35" s="1"/>
  <c r="F76" i="35"/>
  <c r="F107" i="35"/>
  <c r="F77" i="35"/>
  <c r="F108" i="35"/>
  <c r="F78" i="35"/>
  <c r="F109" i="35"/>
  <c r="H109" i="35" s="1"/>
  <c r="F79" i="35"/>
  <c r="F134" i="35" s="1"/>
  <c r="F110" i="35"/>
  <c r="F135" i="35" s="1"/>
  <c r="F80" i="35"/>
  <c r="G91" i="35"/>
  <c r="G61" i="35"/>
  <c r="G92" i="35"/>
  <c r="G117" i="35" s="1"/>
  <c r="G62" i="35"/>
  <c r="G93" i="35"/>
  <c r="G63" i="35"/>
  <c r="G94" i="35"/>
  <c r="G119" i="35" s="1"/>
  <c r="G64" i="35"/>
  <c r="G95" i="35"/>
  <c r="G120" i="35" s="1"/>
  <c r="G65" i="35"/>
  <c r="G96" i="35"/>
  <c r="G121" i="35" s="1"/>
  <c r="G66" i="35"/>
  <c r="G97" i="35"/>
  <c r="G67" i="35"/>
  <c r="G98" i="35"/>
  <c r="G123" i="35" s="1"/>
  <c r="G68" i="35"/>
  <c r="G99" i="35"/>
  <c r="G69" i="35"/>
  <c r="G100" i="35"/>
  <c r="G125" i="35" s="1"/>
  <c r="G70" i="35"/>
  <c r="G101" i="35"/>
  <c r="G126" i="35" s="1"/>
  <c r="G71" i="35"/>
  <c r="G102" i="35"/>
  <c r="G127" i="35" s="1"/>
  <c r="G72" i="35"/>
  <c r="G103" i="35"/>
  <c r="G73" i="35"/>
  <c r="G104" i="35"/>
  <c r="G129" i="35" s="1"/>
  <c r="G74" i="35"/>
  <c r="G105" i="35"/>
  <c r="G75" i="35"/>
  <c r="G106" i="35"/>
  <c r="G131" i="35" s="1"/>
  <c r="G76" i="35"/>
  <c r="G107" i="35"/>
  <c r="G132" i="35" s="1"/>
  <c r="G77" i="35"/>
  <c r="G108" i="35"/>
  <c r="G133" i="35" s="1"/>
  <c r="G78" i="35"/>
  <c r="G109" i="35"/>
  <c r="G134" i="35" s="1"/>
  <c r="G79" i="35"/>
  <c r="G80" i="35"/>
  <c r="G135" i="35"/>
  <c r="D32" i="35"/>
  <c r="E32" i="35"/>
  <c r="F32" i="35"/>
  <c r="G32" i="35"/>
  <c r="C143" i="35"/>
  <c r="I143" i="35" s="1"/>
  <c r="H143" i="35"/>
  <c r="H16" i="36"/>
  <c r="H240" i="36"/>
  <c r="C25" i="36"/>
  <c r="D25" i="36"/>
  <c r="E25" i="36"/>
  <c r="F25" i="36"/>
  <c r="G25" i="36"/>
  <c r="C33" i="36"/>
  <c r="C34" i="36"/>
  <c r="H34" i="36" s="1"/>
  <c r="C35" i="36"/>
  <c r="C36" i="36"/>
  <c r="C37" i="36"/>
  <c r="C38" i="36"/>
  <c r="C39" i="36"/>
  <c r="C300" i="36" s="1"/>
  <c r="C350" i="36" s="1"/>
  <c r="C40" i="36"/>
  <c r="C41" i="36"/>
  <c r="C42" i="36"/>
  <c r="C43" i="36"/>
  <c r="C44" i="36"/>
  <c r="C45" i="36"/>
  <c r="C46" i="36"/>
  <c r="C307" i="36" s="1"/>
  <c r="C357" i="36" s="1"/>
  <c r="C47" i="36"/>
  <c r="C48" i="36"/>
  <c r="C49" i="36"/>
  <c r="C50" i="36"/>
  <c r="C51" i="36"/>
  <c r="H17" i="36"/>
  <c r="H15" i="36"/>
  <c r="H190" i="36"/>
  <c r="C61" i="36"/>
  <c r="C91" i="36"/>
  <c r="C116" i="36" s="1"/>
  <c r="J37" i="49" s="1"/>
  <c r="C92" i="36"/>
  <c r="H92" i="36" s="1"/>
  <c r="C62" i="36"/>
  <c r="H62" i="36" s="1"/>
  <c r="C93" i="36"/>
  <c r="H93" i="36" s="1"/>
  <c r="C63" i="36"/>
  <c r="C94" i="36"/>
  <c r="C64" i="36"/>
  <c r="C95" i="36"/>
  <c r="C120" i="36" s="1"/>
  <c r="C65" i="36"/>
  <c r="C96" i="36"/>
  <c r="C66" i="36"/>
  <c r="C97" i="36"/>
  <c r="C67" i="36"/>
  <c r="C98" i="36"/>
  <c r="H98" i="36" s="1"/>
  <c r="C68" i="36"/>
  <c r="C123" i="36" s="1"/>
  <c r="C99" i="36"/>
  <c r="C69" i="36"/>
  <c r="C100" i="36"/>
  <c r="C70" i="36"/>
  <c r="C101" i="36"/>
  <c r="C126" i="36" s="1"/>
  <c r="C71" i="36"/>
  <c r="C102" i="36"/>
  <c r="C72" i="36"/>
  <c r="C103" i="36"/>
  <c r="C128" i="36" s="1"/>
  <c r="C73" i="36"/>
  <c r="C104" i="36"/>
  <c r="C129" i="36" s="1"/>
  <c r="C74" i="36"/>
  <c r="C105" i="36"/>
  <c r="C75" i="36"/>
  <c r="C106" i="36"/>
  <c r="C76" i="36"/>
  <c r="C131" i="36" s="1"/>
  <c r="C107" i="36"/>
  <c r="C132" i="36" s="1"/>
  <c r="C77" i="36"/>
  <c r="C108" i="36"/>
  <c r="C78" i="36"/>
  <c r="C133" i="36"/>
  <c r="C109" i="36"/>
  <c r="C134" i="36" s="1"/>
  <c r="C79" i="36"/>
  <c r="C110" i="36"/>
  <c r="C135" i="36" s="1"/>
  <c r="C80" i="36"/>
  <c r="D91" i="36"/>
  <c r="D116" i="36" s="1"/>
  <c r="D61" i="36"/>
  <c r="D92" i="36"/>
  <c r="D117" i="36" s="1"/>
  <c r="D62" i="36"/>
  <c r="D93" i="36"/>
  <c r="D118" i="36" s="1"/>
  <c r="D63" i="36"/>
  <c r="D94" i="36"/>
  <c r="D64" i="36"/>
  <c r="D119" i="36" s="1"/>
  <c r="D95" i="36"/>
  <c r="D65" i="36"/>
  <c r="D96" i="36"/>
  <c r="D121" i="36" s="1"/>
  <c r="D66" i="36"/>
  <c r="D97" i="36"/>
  <c r="D122" i="36" s="1"/>
  <c r="D67" i="36"/>
  <c r="D98" i="36"/>
  <c r="D68" i="36"/>
  <c r="D99" i="36"/>
  <c r="D124" i="36" s="1"/>
  <c r="D69" i="36"/>
  <c r="D100" i="36"/>
  <c r="D125" i="36" s="1"/>
  <c r="D70" i="36"/>
  <c r="D101" i="36"/>
  <c r="H101" i="36" s="1"/>
  <c r="D71" i="36"/>
  <c r="H71" i="36" s="1"/>
  <c r="D102" i="36"/>
  <c r="D127" i="36" s="1"/>
  <c r="D72" i="36"/>
  <c r="D103" i="36"/>
  <c r="D128" i="36" s="1"/>
  <c r="D73" i="36"/>
  <c r="D104" i="36"/>
  <c r="D74" i="36"/>
  <c r="D105" i="36"/>
  <c r="D75" i="36"/>
  <c r="D106" i="36"/>
  <c r="D76" i="36"/>
  <c r="D107" i="36"/>
  <c r="D77" i="36"/>
  <c r="D108" i="36"/>
  <c r="D133" i="36" s="1"/>
  <c r="D78" i="36"/>
  <c r="D109" i="36"/>
  <c r="D79" i="36"/>
  <c r="D110" i="36"/>
  <c r="D80" i="36"/>
  <c r="E91" i="36"/>
  <c r="E116" i="36" s="1"/>
  <c r="L37" i="49" s="1"/>
  <c r="E61" i="36"/>
  <c r="E92" i="36"/>
  <c r="E117" i="36" s="1"/>
  <c r="E62" i="36"/>
  <c r="E93" i="36"/>
  <c r="E118" i="36" s="1"/>
  <c r="E63" i="36"/>
  <c r="E94" i="36"/>
  <c r="E119" i="36" s="1"/>
  <c r="E64" i="36"/>
  <c r="E95" i="36"/>
  <c r="E65" i="36"/>
  <c r="E96" i="36"/>
  <c r="H96" i="36" s="1"/>
  <c r="E66" i="36"/>
  <c r="E97" i="36"/>
  <c r="E122" i="36" s="1"/>
  <c r="E67" i="36"/>
  <c r="E98" i="36"/>
  <c r="E68" i="36"/>
  <c r="E123" i="36"/>
  <c r="E99" i="36"/>
  <c r="E69" i="36"/>
  <c r="E100" i="36"/>
  <c r="E70" i="36"/>
  <c r="E101" i="36"/>
  <c r="E126" i="36" s="1"/>
  <c r="E71" i="36"/>
  <c r="E102" i="36"/>
  <c r="E72" i="36"/>
  <c r="E103" i="36"/>
  <c r="E73" i="36"/>
  <c r="E104" i="36"/>
  <c r="E74" i="36"/>
  <c r="H74" i="36" s="1"/>
  <c r="E105" i="36"/>
  <c r="E130" i="36" s="1"/>
  <c r="E75" i="36"/>
  <c r="E106" i="36"/>
  <c r="E76" i="36"/>
  <c r="E107" i="36"/>
  <c r="E132" i="36" s="1"/>
  <c r="E77" i="36"/>
  <c r="E108" i="36"/>
  <c r="E78" i="36"/>
  <c r="E109" i="36"/>
  <c r="E134" i="36" s="1"/>
  <c r="E79" i="36"/>
  <c r="E110" i="36"/>
  <c r="E135" i="36" s="1"/>
  <c r="E80" i="36"/>
  <c r="F91" i="36"/>
  <c r="F116" i="36" s="1"/>
  <c r="F61" i="36"/>
  <c r="F92" i="36"/>
  <c r="F62" i="36"/>
  <c r="F93" i="36"/>
  <c r="F63" i="36"/>
  <c r="F94" i="36"/>
  <c r="F64" i="36"/>
  <c r="F95" i="36"/>
  <c r="F120" i="36" s="1"/>
  <c r="F65" i="36"/>
  <c r="F96" i="36"/>
  <c r="F121" i="36" s="1"/>
  <c r="F66" i="36"/>
  <c r="F97" i="36"/>
  <c r="F122" i="36" s="1"/>
  <c r="F67" i="36"/>
  <c r="F98" i="36"/>
  <c r="F68" i="36"/>
  <c r="F99" i="36"/>
  <c r="F69" i="36"/>
  <c r="F100" i="36"/>
  <c r="F70" i="36"/>
  <c r="F101" i="36"/>
  <c r="F126" i="36" s="1"/>
  <c r="F71" i="36"/>
  <c r="F102" i="36"/>
  <c r="F127" i="36" s="1"/>
  <c r="F72" i="36"/>
  <c r="F103" i="36"/>
  <c r="F128" i="36" s="1"/>
  <c r="F73" i="36"/>
  <c r="F104" i="36"/>
  <c r="F74" i="36"/>
  <c r="F129" i="36" s="1"/>
  <c r="F105" i="36"/>
  <c r="F130" i="36" s="1"/>
  <c r="F75" i="36"/>
  <c r="F106" i="36"/>
  <c r="F76" i="36"/>
  <c r="F131" i="36"/>
  <c r="F107" i="36"/>
  <c r="F77" i="36"/>
  <c r="F108" i="36"/>
  <c r="F133" i="36" s="1"/>
  <c r="F78" i="36"/>
  <c r="F109" i="36"/>
  <c r="F79" i="36"/>
  <c r="F110" i="36"/>
  <c r="F80" i="36"/>
  <c r="G91" i="36"/>
  <c r="G61" i="36"/>
  <c r="G92" i="36"/>
  <c r="G62" i="36"/>
  <c r="G93" i="36"/>
  <c r="G63" i="36"/>
  <c r="H63" i="36" s="1"/>
  <c r="G94" i="36"/>
  <c r="G119" i="36" s="1"/>
  <c r="G64" i="36"/>
  <c r="G95" i="36"/>
  <c r="G65" i="36"/>
  <c r="G96" i="36"/>
  <c r="G66" i="36"/>
  <c r="G97" i="36"/>
  <c r="G67" i="36"/>
  <c r="H67" i="36" s="1"/>
  <c r="G98" i="36"/>
  <c r="G68" i="36"/>
  <c r="G99" i="36"/>
  <c r="G69" i="36"/>
  <c r="H69" i="36" s="1"/>
  <c r="G100" i="36"/>
  <c r="G125" i="36" s="1"/>
  <c r="G70" i="36"/>
  <c r="G101" i="36"/>
  <c r="G126" i="36" s="1"/>
  <c r="G71" i="36"/>
  <c r="G102" i="36"/>
  <c r="G127" i="36" s="1"/>
  <c r="G72" i="36"/>
  <c r="G103" i="36"/>
  <c r="G128" i="36" s="1"/>
  <c r="G73" i="36"/>
  <c r="G104" i="36"/>
  <c r="G129" i="36" s="1"/>
  <c r="G74" i="36"/>
  <c r="G105" i="36"/>
  <c r="G130" i="36" s="1"/>
  <c r="G75" i="36"/>
  <c r="G106" i="36"/>
  <c r="G76" i="36"/>
  <c r="G107" i="36"/>
  <c r="G132" i="36" s="1"/>
  <c r="G77" i="36"/>
  <c r="G108" i="36"/>
  <c r="G133" i="36" s="1"/>
  <c r="G78" i="36"/>
  <c r="G109" i="36"/>
  <c r="G134" i="36" s="1"/>
  <c r="G79" i="36"/>
  <c r="G80" i="36"/>
  <c r="G135" i="36" s="1"/>
  <c r="D32" i="36"/>
  <c r="E32" i="36"/>
  <c r="F32" i="36"/>
  <c r="E37" i="49" s="1"/>
  <c r="G32" i="36"/>
  <c r="C143" i="36"/>
  <c r="H143" i="36"/>
  <c r="H16" i="37"/>
  <c r="H240" i="37" s="1"/>
  <c r="C25" i="37"/>
  <c r="H25" i="37" s="1"/>
  <c r="D25" i="37"/>
  <c r="E25" i="37"/>
  <c r="F25" i="37"/>
  <c r="G25" i="37"/>
  <c r="C33" i="37"/>
  <c r="C34" i="37"/>
  <c r="C35" i="37"/>
  <c r="C36" i="37"/>
  <c r="C37" i="37"/>
  <c r="C38" i="37"/>
  <c r="C39" i="37"/>
  <c r="C40" i="37"/>
  <c r="C41" i="37"/>
  <c r="C42" i="37"/>
  <c r="C43" i="37"/>
  <c r="C44" i="37"/>
  <c r="C45" i="37"/>
  <c r="C46" i="37"/>
  <c r="C47" i="37"/>
  <c r="C48" i="37"/>
  <c r="C49" i="37"/>
  <c r="C50" i="37"/>
  <c r="C51" i="37"/>
  <c r="H51" i="37" s="1"/>
  <c r="H17" i="37"/>
  <c r="H215" i="37" s="1"/>
  <c r="H15" i="37"/>
  <c r="H190" i="37" s="1"/>
  <c r="C61" i="37"/>
  <c r="C91" i="37"/>
  <c r="C116" i="37" s="1"/>
  <c r="C92" i="37"/>
  <c r="C117" i="37" s="1"/>
  <c r="C62" i="37"/>
  <c r="C93" i="37"/>
  <c r="H93" i="37" s="1"/>
  <c r="C63" i="37"/>
  <c r="C94" i="37"/>
  <c r="C64" i="37"/>
  <c r="C95" i="37"/>
  <c r="C65" i="37"/>
  <c r="C96" i="37"/>
  <c r="C66" i="37"/>
  <c r="H66" i="37" s="1"/>
  <c r="C97" i="37"/>
  <c r="C67" i="37"/>
  <c r="C98" i="37"/>
  <c r="C123" i="37" s="1"/>
  <c r="C68" i="37"/>
  <c r="C99" i="37"/>
  <c r="C69" i="37"/>
  <c r="C100" i="37"/>
  <c r="C70" i="37"/>
  <c r="C101" i="37"/>
  <c r="C71" i="37"/>
  <c r="C102" i="37"/>
  <c r="C72" i="37"/>
  <c r="C103" i="37"/>
  <c r="C73" i="37"/>
  <c r="C104" i="37"/>
  <c r="C129" i="37" s="1"/>
  <c r="C74" i="37"/>
  <c r="C105" i="37"/>
  <c r="C75" i="37"/>
  <c r="C106" i="37"/>
  <c r="C76" i="37"/>
  <c r="C107" i="37"/>
  <c r="C77" i="37"/>
  <c r="H77" i="37" s="1"/>
  <c r="C108" i="37"/>
  <c r="C78" i="37"/>
  <c r="C109" i="37"/>
  <c r="C79" i="37"/>
  <c r="C110" i="37"/>
  <c r="C135" i="37" s="1"/>
  <c r="C80" i="37"/>
  <c r="D91" i="37"/>
  <c r="H91" i="37" s="1"/>
  <c r="D61" i="37"/>
  <c r="D116" i="37" s="1"/>
  <c r="K38" i="49" s="1"/>
  <c r="D92" i="37"/>
  <c r="D117" i="37" s="1"/>
  <c r="D62" i="37"/>
  <c r="D93" i="37"/>
  <c r="D63" i="37"/>
  <c r="H63" i="37" s="1"/>
  <c r="D94" i="37"/>
  <c r="D64" i="37"/>
  <c r="D95" i="37"/>
  <c r="D120" i="37" s="1"/>
  <c r="D65" i="37"/>
  <c r="D96" i="37"/>
  <c r="D66" i="37"/>
  <c r="D97" i="37"/>
  <c r="D67" i="37"/>
  <c r="D98" i="37"/>
  <c r="D123" i="37" s="1"/>
  <c r="D68" i="37"/>
  <c r="D99" i="37"/>
  <c r="D69" i="37"/>
  <c r="H69" i="37" s="1"/>
  <c r="D100" i="37"/>
  <c r="D70" i="37"/>
  <c r="D101" i="37"/>
  <c r="D126" i="37" s="1"/>
  <c r="D71" i="37"/>
  <c r="D102" i="37"/>
  <c r="H102" i="37" s="1"/>
  <c r="D72" i="37"/>
  <c r="D103" i="37"/>
  <c r="D128" i="37" s="1"/>
  <c r="D73" i="37"/>
  <c r="D104" i="37"/>
  <c r="D129" i="37" s="1"/>
  <c r="D74" i="37"/>
  <c r="D105" i="37"/>
  <c r="D75" i="37"/>
  <c r="D106" i="37"/>
  <c r="D76" i="37"/>
  <c r="D107" i="37"/>
  <c r="D132" i="37" s="1"/>
  <c r="D77" i="37"/>
  <c r="D108" i="37"/>
  <c r="D78" i="37"/>
  <c r="D109" i="37"/>
  <c r="D134" i="37" s="1"/>
  <c r="D79" i="37"/>
  <c r="D110" i="37"/>
  <c r="D135" i="37" s="1"/>
  <c r="D80" i="37"/>
  <c r="E91" i="37"/>
  <c r="E61" i="37"/>
  <c r="E92" i="37"/>
  <c r="E117" i="37" s="1"/>
  <c r="E62" i="37"/>
  <c r="E93" i="37"/>
  <c r="E118" i="37" s="1"/>
  <c r="E63" i="37"/>
  <c r="E94" i="37"/>
  <c r="E64" i="37"/>
  <c r="E95" i="37"/>
  <c r="E65" i="37"/>
  <c r="E120" i="37" s="1"/>
  <c r="E96" i="37"/>
  <c r="E121" i="37" s="1"/>
  <c r="E66" i="37"/>
  <c r="E97" i="37"/>
  <c r="E122" i="37" s="1"/>
  <c r="E67" i="37"/>
  <c r="E98" i="37"/>
  <c r="E123" i="37" s="1"/>
  <c r="E68" i="37"/>
  <c r="E99" i="37"/>
  <c r="E124" i="37" s="1"/>
  <c r="E69" i="37"/>
  <c r="E100" i="37"/>
  <c r="E70" i="37"/>
  <c r="E101" i="37"/>
  <c r="E126" i="37" s="1"/>
  <c r="E71" i="37"/>
  <c r="E102" i="37"/>
  <c r="E127" i="37" s="1"/>
  <c r="E72" i="37"/>
  <c r="E103" i="37"/>
  <c r="E128" i="37" s="1"/>
  <c r="E73" i="37"/>
  <c r="E104" i="37"/>
  <c r="E129" i="37" s="1"/>
  <c r="E74" i="37"/>
  <c r="E105" i="37"/>
  <c r="E130" i="37" s="1"/>
  <c r="E75" i="37"/>
  <c r="E106" i="37"/>
  <c r="E76" i="37"/>
  <c r="E131" i="37" s="1"/>
  <c r="E107" i="37"/>
  <c r="E132" i="37" s="1"/>
  <c r="E77" i="37"/>
  <c r="E108" i="37"/>
  <c r="E78" i="37"/>
  <c r="E109" i="37"/>
  <c r="E79" i="37"/>
  <c r="H79" i="37" s="1"/>
  <c r="E110" i="37"/>
  <c r="E80" i="37"/>
  <c r="E135" i="37"/>
  <c r="F91" i="37"/>
  <c r="F116" i="37" s="1"/>
  <c r="F61" i="37"/>
  <c r="F92" i="37"/>
  <c r="F62" i="37"/>
  <c r="F93" i="37"/>
  <c r="F118" i="37" s="1"/>
  <c r="F63" i="37"/>
  <c r="F94" i="37"/>
  <c r="F119" i="37" s="1"/>
  <c r="F64" i="37"/>
  <c r="F95" i="37"/>
  <c r="F65" i="37"/>
  <c r="F96" i="37"/>
  <c r="F66" i="37"/>
  <c r="F97" i="37"/>
  <c r="F122" i="37" s="1"/>
  <c r="F67" i="37"/>
  <c r="F98" i="37"/>
  <c r="H98" i="37" s="1"/>
  <c r="F68" i="37"/>
  <c r="F99" i="37"/>
  <c r="F124" i="37" s="1"/>
  <c r="F69" i="37"/>
  <c r="F100" i="37"/>
  <c r="F125" i="37" s="1"/>
  <c r="F70" i="37"/>
  <c r="F101" i="37"/>
  <c r="F126" i="37" s="1"/>
  <c r="F71" i="37"/>
  <c r="F102" i="37"/>
  <c r="F72" i="37"/>
  <c r="F103" i="37"/>
  <c r="F73" i="37"/>
  <c r="F128" i="37"/>
  <c r="F104" i="37"/>
  <c r="H104" i="37" s="1"/>
  <c r="F74" i="37"/>
  <c r="F105" i="37"/>
  <c r="F75" i="37"/>
  <c r="F106" i="37"/>
  <c r="F76" i="37"/>
  <c r="F131" i="37" s="1"/>
  <c r="F107" i="37"/>
  <c r="F77" i="37"/>
  <c r="F108" i="37"/>
  <c r="F78" i="37"/>
  <c r="F109" i="37"/>
  <c r="F79" i="37"/>
  <c r="F110" i="37"/>
  <c r="H110" i="37" s="1"/>
  <c r="F80" i="37"/>
  <c r="G91" i="37"/>
  <c r="G116" i="37" s="1"/>
  <c r="G61" i="37"/>
  <c r="N38" i="49"/>
  <c r="G92" i="37"/>
  <c r="G117" i="37" s="1"/>
  <c r="G62" i="37"/>
  <c r="G93" i="37"/>
  <c r="G63" i="37"/>
  <c r="G94" i="37"/>
  <c r="G64" i="37"/>
  <c r="G119" i="37"/>
  <c r="G95" i="37"/>
  <c r="G120" i="37" s="1"/>
  <c r="G65" i="37"/>
  <c r="G96" i="37"/>
  <c r="G66" i="37"/>
  <c r="G97" i="37"/>
  <c r="G67" i="37"/>
  <c r="G98" i="37"/>
  <c r="G123" i="37" s="1"/>
  <c r="G68" i="37"/>
  <c r="G99" i="37"/>
  <c r="G69" i="37"/>
  <c r="G124" i="37"/>
  <c r="G100" i="37"/>
  <c r="H100" i="37" s="1"/>
  <c r="G70" i="37"/>
  <c r="G101" i="37"/>
  <c r="G71" i="37"/>
  <c r="G102" i="37"/>
  <c r="G72" i="37"/>
  <c r="G103" i="37"/>
  <c r="G73" i="37"/>
  <c r="G128" i="37" s="1"/>
  <c r="G104" i="37"/>
  <c r="G129" i="37" s="1"/>
  <c r="G74" i="37"/>
  <c r="G105" i="37"/>
  <c r="G75" i="37"/>
  <c r="G106" i="37"/>
  <c r="H106" i="37" s="1"/>
  <c r="G76" i="37"/>
  <c r="G107" i="37"/>
  <c r="G77" i="37"/>
  <c r="G108" i="37"/>
  <c r="G133" i="37" s="1"/>
  <c r="G78" i="37"/>
  <c r="G109" i="37"/>
  <c r="G79" i="37"/>
  <c r="G80" i="37"/>
  <c r="G135" i="37" s="1"/>
  <c r="D32" i="37"/>
  <c r="C38" i="49"/>
  <c r="E32" i="37"/>
  <c r="F32" i="37"/>
  <c r="G32" i="37"/>
  <c r="C143" i="37"/>
  <c r="H143" i="37"/>
  <c r="H16" i="38"/>
  <c r="H240" i="38" s="1"/>
  <c r="C25" i="38"/>
  <c r="D25" i="38"/>
  <c r="E25" i="38"/>
  <c r="F25" i="38"/>
  <c r="G25" i="38"/>
  <c r="H25" i="38"/>
  <c r="C33" i="38"/>
  <c r="C34" i="38"/>
  <c r="C35" i="38"/>
  <c r="C36" i="38"/>
  <c r="C297" i="38" s="1"/>
  <c r="C347" i="38" s="1"/>
  <c r="C37" i="38"/>
  <c r="C38" i="38"/>
  <c r="C39" i="38"/>
  <c r="C300" i="38" s="1"/>
  <c r="C350" i="38" s="1"/>
  <c r="C40" i="38"/>
  <c r="C41" i="38"/>
  <c r="C42" i="38"/>
  <c r="C303" i="38"/>
  <c r="C353" i="38" s="1"/>
  <c r="C43" i="38"/>
  <c r="C44" i="38"/>
  <c r="C45" i="38"/>
  <c r="C46" i="38"/>
  <c r="C47" i="38"/>
  <c r="C48" i="38"/>
  <c r="C309" i="38" s="1"/>
  <c r="C359" i="38" s="1"/>
  <c r="C49" i="38"/>
  <c r="C50" i="38"/>
  <c r="C51" i="38"/>
  <c r="H17" i="38"/>
  <c r="H215" i="38"/>
  <c r="H15" i="38"/>
  <c r="H190" i="38" s="1"/>
  <c r="C61" i="38"/>
  <c r="C91" i="38"/>
  <c r="C92" i="38"/>
  <c r="C62" i="38"/>
  <c r="C93" i="38"/>
  <c r="H93" i="38" s="1"/>
  <c r="C63" i="38"/>
  <c r="C94" i="38"/>
  <c r="C64" i="38"/>
  <c r="C95" i="38"/>
  <c r="C65" i="38"/>
  <c r="C96" i="38"/>
  <c r="C66" i="38"/>
  <c r="C97" i="38"/>
  <c r="C122" i="38" s="1"/>
  <c r="C67" i="38"/>
  <c r="C98" i="38"/>
  <c r="C123" i="38" s="1"/>
  <c r="C68" i="38"/>
  <c r="C99" i="38"/>
  <c r="C69" i="38"/>
  <c r="C100" i="38"/>
  <c r="C125" i="38" s="1"/>
  <c r="C70" i="38"/>
  <c r="C101" i="38"/>
  <c r="C126" i="38" s="1"/>
  <c r="C71" i="38"/>
  <c r="C102" i="38"/>
  <c r="C127" i="38" s="1"/>
  <c r="C72" i="38"/>
  <c r="C103" i="38"/>
  <c r="C73" i="38"/>
  <c r="C104" i="38"/>
  <c r="C129" i="38" s="1"/>
  <c r="C74" i="38"/>
  <c r="C105" i="38"/>
  <c r="C75" i="38"/>
  <c r="C106" i="38"/>
  <c r="C76" i="38"/>
  <c r="C107" i="38"/>
  <c r="C77" i="38"/>
  <c r="C108" i="38"/>
  <c r="C78" i="38"/>
  <c r="C109" i="38"/>
  <c r="C79" i="38"/>
  <c r="C110" i="38"/>
  <c r="C80" i="38"/>
  <c r="D91" i="38"/>
  <c r="D61" i="38"/>
  <c r="H61" i="38" s="1"/>
  <c r="D92" i="38"/>
  <c r="D117" i="38" s="1"/>
  <c r="D62" i="38"/>
  <c r="D93" i="38"/>
  <c r="D63" i="38"/>
  <c r="D118" i="38"/>
  <c r="D94" i="38"/>
  <c r="D119" i="38" s="1"/>
  <c r="D64" i="38"/>
  <c r="D95" i="38"/>
  <c r="D65" i="38"/>
  <c r="D96" i="38"/>
  <c r="D66" i="38"/>
  <c r="D97" i="38"/>
  <c r="D122" i="38" s="1"/>
  <c r="D67" i="38"/>
  <c r="D98" i="38"/>
  <c r="D123" i="38" s="1"/>
  <c r="D68" i="38"/>
  <c r="D99" i="38"/>
  <c r="D69" i="38"/>
  <c r="D100" i="38"/>
  <c r="D125" i="38" s="1"/>
  <c r="D70" i="38"/>
  <c r="D101" i="38"/>
  <c r="D71" i="38"/>
  <c r="D102" i="38"/>
  <c r="D127" i="38" s="1"/>
  <c r="D72" i="38"/>
  <c r="D103" i="38"/>
  <c r="D128" i="38" s="1"/>
  <c r="D73" i="38"/>
  <c r="H73" i="38" s="1"/>
  <c r="D104" i="38"/>
  <c r="D74" i="38"/>
  <c r="D105" i="38"/>
  <c r="D75" i="38"/>
  <c r="D106" i="38"/>
  <c r="D76" i="38"/>
  <c r="D131" i="38"/>
  <c r="D107" i="38"/>
  <c r="D77" i="38"/>
  <c r="D108" i="38"/>
  <c r="D78" i="38"/>
  <c r="H78" i="38" s="1"/>
  <c r="D109" i="38"/>
  <c r="D134" i="38" s="1"/>
  <c r="D79" i="38"/>
  <c r="D110" i="38"/>
  <c r="D135" i="38" s="1"/>
  <c r="D80" i="38"/>
  <c r="E91" i="38"/>
  <c r="E61" i="38"/>
  <c r="E92" i="38"/>
  <c r="E117" i="38" s="1"/>
  <c r="E62" i="38"/>
  <c r="E93" i="38"/>
  <c r="E63" i="38"/>
  <c r="E94" i="38"/>
  <c r="E119" i="38" s="1"/>
  <c r="E64" i="38"/>
  <c r="E95" i="38"/>
  <c r="E65" i="38"/>
  <c r="E96" i="38"/>
  <c r="E66" i="38"/>
  <c r="E97" i="38"/>
  <c r="E67" i="38"/>
  <c r="E98" i="38"/>
  <c r="E68" i="38"/>
  <c r="E99" i="38"/>
  <c r="E69" i="38"/>
  <c r="E100" i="38"/>
  <c r="E70" i="38"/>
  <c r="E101" i="38"/>
  <c r="E71" i="38"/>
  <c r="H71" i="38" s="1"/>
  <c r="E102" i="38"/>
  <c r="E72" i="38"/>
  <c r="E103" i="38"/>
  <c r="E128" i="38" s="1"/>
  <c r="E73" i="38"/>
  <c r="E104" i="38"/>
  <c r="E129" i="38" s="1"/>
  <c r="E74" i="38"/>
  <c r="E105" i="38"/>
  <c r="E75" i="38"/>
  <c r="E106" i="38"/>
  <c r="E76" i="38"/>
  <c r="E107" i="38"/>
  <c r="E77" i="38"/>
  <c r="E108" i="38"/>
  <c r="E78" i="38"/>
  <c r="E133" i="38" s="1"/>
  <c r="E109" i="38"/>
  <c r="E134" i="38" s="1"/>
  <c r="E79" i="38"/>
  <c r="E110" i="38"/>
  <c r="E135" i="38" s="1"/>
  <c r="E80" i="38"/>
  <c r="F91" i="38"/>
  <c r="F61" i="38"/>
  <c r="F92" i="38"/>
  <c r="F117" i="38" s="1"/>
  <c r="F62" i="38"/>
  <c r="F93" i="38"/>
  <c r="F63" i="38"/>
  <c r="F94" i="38"/>
  <c r="F119" i="38" s="1"/>
  <c r="F64" i="38"/>
  <c r="F95" i="38"/>
  <c r="F65" i="38"/>
  <c r="F96" i="38"/>
  <c r="F121" i="38" s="1"/>
  <c r="F66" i="38"/>
  <c r="F97" i="38"/>
  <c r="F67" i="38"/>
  <c r="F98" i="38"/>
  <c r="F68" i="38"/>
  <c r="F99" i="38"/>
  <c r="F69" i="38"/>
  <c r="F100" i="38"/>
  <c r="F125" i="38" s="1"/>
  <c r="F70" i="38"/>
  <c r="F101" i="38"/>
  <c r="F71" i="38"/>
  <c r="F102" i="38"/>
  <c r="F127" i="38" s="1"/>
  <c r="F72" i="38"/>
  <c r="F103" i="38"/>
  <c r="F73" i="38"/>
  <c r="F104" i="38"/>
  <c r="F129" i="38" s="1"/>
  <c r="F74" i="38"/>
  <c r="F105" i="38"/>
  <c r="F75" i="38"/>
  <c r="F106" i="38"/>
  <c r="F76" i="38"/>
  <c r="F107" i="38"/>
  <c r="F77" i="38"/>
  <c r="F108" i="38"/>
  <c r="F133" i="38" s="1"/>
  <c r="F78" i="38"/>
  <c r="F109" i="38"/>
  <c r="F79" i="38"/>
  <c r="F110" i="38"/>
  <c r="F135" i="38" s="1"/>
  <c r="F80" i="38"/>
  <c r="G91" i="38"/>
  <c r="G61" i="38"/>
  <c r="G92" i="38"/>
  <c r="G62" i="38"/>
  <c r="G93" i="38"/>
  <c r="G63" i="38"/>
  <c r="G94" i="38"/>
  <c r="G119" i="38" s="1"/>
  <c r="G64" i="38"/>
  <c r="G95" i="38"/>
  <c r="G65" i="38"/>
  <c r="G96" i="38"/>
  <c r="G121" i="38" s="1"/>
  <c r="G66" i="38"/>
  <c r="G97" i="38"/>
  <c r="G67" i="38"/>
  <c r="G98" i="38"/>
  <c r="G68" i="38"/>
  <c r="G99" i="38"/>
  <c r="G69" i="38"/>
  <c r="H69" i="38" s="1"/>
  <c r="G100" i="38"/>
  <c r="G125" i="38" s="1"/>
  <c r="G70" i="38"/>
  <c r="G101" i="38"/>
  <c r="G71" i="38"/>
  <c r="G102" i="38"/>
  <c r="G127" i="38" s="1"/>
  <c r="G72" i="38"/>
  <c r="G103" i="38"/>
  <c r="G73" i="38"/>
  <c r="G104" i="38"/>
  <c r="G74" i="38"/>
  <c r="G105" i="38"/>
  <c r="G75" i="38"/>
  <c r="G106" i="38"/>
  <c r="G131" i="38" s="1"/>
  <c r="G76" i="38"/>
  <c r="G107" i="38"/>
  <c r="G77" i="38"/>
  <c r="G108" i="38"/>
  <c r="G133" i="38" s="1"/>
  <c r="G78" i="38"/>
  <c r="G109" i="38"/>
  <c r="G79" i="38"/>
  <c r="G80" i="38"/>
  <c r="G135" i="38"/>
  <c r="D32" i="38"/>
  <c r="C39" i="49"/>
  <c r="E32" i="38"/>
  <c r="F32" i="38"/>
  <c r="G32" i="38"/>
  <c r="C143" i="38"/>
  <c r="H143" i="38"/>
  <c r="H16" i="39"/>
  <c r="H240" i="39" s="1"/>
  <c r="C25" i="39"/>
  <c r="D25" i="39"/>
  <c r="E25" i="39"/>
  <c r="F25" i="39"/>
  <c r="G25" i="39"/>
  <c r="H25" i="39"/>
  <c r="C33" i="39"/>
  <c r="C34" i="39"/>
  <c r="C35" i="39"/>
  <c r="C36" i="39"/>
  <c r="C37" i="39"/>
  <c r="C38" i="39"/>
  <c r="C39" i="39"/>
  <c r="C40" i="39"/>
  <c r="C41" i="39"/>
  <c r="C42" i="39"/>
  <c r="C303" i="39" s="1"/>
  <c r="C353" i="39" s="1"/>
  <c r="C43" i="39"/>
  <c r="C44" i="39"/>
  <c r="C45" i="39"/>
  <c r="C46" i="39"/>
  <c r="C307" i="39" s="1"/>
  <c r="C357" i="39" s="1"/>
  <c r="C47" i="39"/>
  <c r="C48" i="39"/>
  <c r="C49" i="39"/>
  <c r="C50" i="39"/>
  <c r="C51" i="39"/>
  <c r="H17" i="39"/>
  <c r="H215" i="39"/>
  <c r="H15" i="39"/>
  <c r="H190" i="39"/>
  <c r="C61" i="39"/>
  <c r="C91" i="39"/>
  <c r="C92" i="39"/>
  <c r="C117" i="39" s="1"/>
  <c r="C62" i="39"/>
  <c r="C93" i="39"/>
  <c r="C118" i="39" s="1"/>
  <c r="C63" i="39"/>
  <c r="C94" i="39"/>
  <c r="C119" i="39" s="1"/>
  <c r="C64" i="39"/>
  <c r="C95" i="39"/>
  <c r="C65" i="39"/>
  <c r="C96" i="39"/>
  <c r="H96" i="39" s="1"/>
  <c r="C66" i="39"/>
  <c r="C121" i="39"/>
  <c r="C97" i="39"/>
  <c r="C122" i="39" s="1"/>
  <c r="C67" i="39"/>
  <c r="C98" i="39"/>
  <c r="C68" i="39"/>
  <c r="C123" i="39" s="1"/>
  <c r="C99" i="39"/>
  <c r="C69" i="39"/>
  <c r="C100" i="39"/>
  <c r="C125" i="39" s="1"/>
  <c r="C70" i="39"/>
  <c r="C101" i="39"/>
  <c r="C126" i="39" s="1"/>
  <c r="C71" i="39"/>
  <c r="C102" i="39"/>
  <c r="C72" i="39"/>
  <c r="H72" i="39" s="1"/>
  <c r="C103" i="39"/>
  <c r="C73" i="39"/>
  <c r="C104" i="39"/>
  <c r="C129" i="39" s="1"/>
  <c r="C74" i="39"/>
  <c r="C105" i="39"/>
  <c r="C130" i="39" s="1"/>
  <c r="C75" i="39"/>
  <c r="C106" i="39"/>
  <c r="C131" i="39" s="1"/>
  <c r="C76" i="39"/>
  <c r="C107" i="39"/>
  <c r="H107" i="39" s="1"/>
  <c r="C77" i="39"/>
  <c r="C108" i="39"/>
  <c r="H108" i="39" s="1"/>
  <c r="C78" i="39"/>
  <c r="C109" i="39"/>
  <c r="C79" i="39"/>
  <c r="C110" i="39"/>
  <c r="C80" i="39"/>
  <c r="C135" i="39" s="1"/>
  <c r="D91" i="39"/>
  <c r="D61" i="39"/>
  <c r="D92" i="39"/>
  <c r="D117" i="39" s="1"/>
  <c r="D62" i="39"/>
  <c r="D93" i="39"/>
  <c r="D118" i="39" s="1"/>
  <c r="D63" i="39"/>
  <c r="D94" i="39"/>
  <c r="D64" i="39"/>
  <c r="D95" i="39"/>
  <c r="D65" i="39"/>
  <c r="D96" i="39"/>
  <c r="D121" i="39" s="1"/>
  <c r="D66" i="39"/>
  <c r="D97" i="39"/>
  <c r="D122" i="39" s="1"/>
  <c r="D67" i="39"/>
  <c r="D98" i="39"/>
  <c r="D123" i="39" s="1"/>
  <c r="D68" i="39"/>
  <c r="D99" i="39"/>
  <c r="D69" i="39"/>
  <c r="D100" i="39"/>
  <c r="D125" i="39" s="1"/>
  <c r="D70" i="39"/>
  <c r="D101" i="39"/>
  <c r="D71" i="39"/>
  <c r="D102" i="39"/>
  <c r="D127" i="39" s="1"/>
  <c r="D72" i="39"/>
  <c r="D103" i="39"/>
  <c r="D128" i="39" s="1"/>
  <c r="D73" i="39"/>
  <c r="D104" i="39"/>
  <c r="D74" i="39"/>
  <c r="D105" i="39"/>
  <c r="D75" i="39"/>
  <c r="D106" i="39"/>
  <c r="D131" i="39" s="1"/>
  <c r="D76" i="39"/>
  <c r="D107" i="39"/>
  <c r="D77" i="39"/>
  <c r="D108" i="39"/>
  <c r="D133" i="39" s="1"/>
  <c r="D78" i="39"/>
  <c r="D109" i="39"/>
  <c r="D79" i="39"/>
  <c r="D81" i="39" s="1"/>
  <c r="D110" i="39"/>
  <c r="D135" i="39" s="1"/>
  <c r="D80" i="39"/>
  <c r="E91" i="39"/>
  <c r="E61" i="39"/>
  <c r="E92" i="39"/>
  <c r="H92" i="39" s="1"/>
  <c r="E62" i="39"/>
  <c r="E93" i="39"/>
  <c r="E63" i="39"/>
  <c r="E94" i="39"/>
  <c r="E64" i="39"/>
  <c r="E95" i="39"/>
  <c r="E65" i="39"/>
  <c r="H65" i="39" s="1"/>
  <c r="E96" i="39"/>
  <c r="E121" i="39" s="1"/>
  <c r="E66" i="39"/>
  <c r="E97" i="39"/>
  <c r="E122" i="39" s="1"/>
  <c r="E67" i="39"/>
  <c r="E98" i="39"/>
  <c r="E123" i="39" s="1"/>
  <c r="E68" i="39"/>
  <c r="E99" i="39"/>
  <c r="E69" i="39"/>
  <c r="E100" i="39"/>
  <c r="E70" i="39"/>
  <c r="E101" i="39"/>
  <c r="E71" i="39"/>
  <c r="H71" i="39" s="1"/>
  <c r="E102" i="39"/>
  <c r="E127" i="39" s="1"/>
  <c r="E72" i="39"/>
  <c r="E103" i="39"/>
  <c r="E73" i="39"/>
  <c r="E128" i="39" s="1"/>
  <c r="E104" i="39"/>
  <c r="E74" i="39"/>
  <c r="E105" i="39"/>
  <c r="E130" i="39" s="1"/>
  <c r="E75" i="39"/>
  <c r="E106" i="39"/>
  <c r="E131" i="39" s="1"/>
  <c r="E76" i="39"/>
  <c r="E107" i="39"/>
  <c r="E77" i="39"/>
  <c r="E108" i="39"/>
  <c r="E133" i="39" s="1"/>
  <c r="E78" i="39"/>
  <c r="E109" i="39"/>
  <c r="E79" i="39"/>
  <c r="E134" i="39" s="1"/>
  <c r="E110" i="39"/>
  <c r="E80" i="39"/>
  <c r="F91" i="39"/>
  <c r="F61" i="39"/>
  <c r="F92" i="39"/>
  <c r="F117" i="39" s="1"/>
  <c r="F62" i="39"/>
  <c r="F93" i="39"/>
  <c r="F63" i="39"/>
  <c r="H63" i="39" s="1"/>
  <c r="F94" i="39"/>
  <c r="F119" i="39" s="1"/>
  <c r="F64" i="39"/>
  <c r="F95" i="39"/>
  <c r="F120" i="39" s="1"/>
  <c r="F65" i="39"/>
  <c r="F96" i="39"/>
  <c r="F66" i="39"/>
  <c r="F97" i="39"/>
  <c r="F122" i="39" s="1"/>
  <c r="F67" i="39"/>
  <c r="F98" i="39"/>
  <c r="F68" i="39"/>
  <c r="F99" i="39"/>
  <c r="F124" i="39" s="1"/>
  <c r="F69" i="39"/>
  <c r="F100" i="39"/>
  <c r="F125" i="39" s="1"/>
  <c r="F70" i="39"/>
  <c r="F101" i="39"/>
  <c r="F126" i="39" s="1"/>
  <c r="F71" i="39"/>
  <c r="F102" i="39"/>
  <c r="F127" i="39" s="1"/>
  <c r="F72" i="39"/>
  <c r="F103" i="39"/>
  <c r="F73" i="39"/>
  <c r="F104" i="39"/>
  <c r="F74" i="39"/>
  <c r="F105" i="39"/>
  <c r="F130" i="39" s="1"/>
  <c r="F75" i="39"/>
  <c r="F106" i="39"/>
  <c r="F131" i="39" s="1"/>
  <c r="F76" i="39"/>
  <c r="F107" i="39"/>
  <c r="F77" i="39"/>
  <c r="F108" i="39"/>
  <c r="F78" i="39"/>
  <c r="F109" i="39"/>
  <c r="F79" i="39"/>
  <c r="F134" i="39"/>
  <c r="F110" i="39"/>
  <c r="F135" i="39" s="1"/>
  <c r="F80" i="39"/>
  <c r="G91" i="39"/>
  <c r="G61" i="39"/>
  <c r="G116" i="39" s="1"/>
  <c r="G92" i="39"/>
  <c r="G62" i="39"/>
  <c r="G93" i="39"/>
  <c r="G118" i="39" s="1"/>
  <c r="G63" i="39"/>
  <c r="G94" i="39"/>
  <c r="G64" i="39"/>
  <c r="G95" i="39"/>
  <c r="G65" i="39"/>
  <c r="G48" i="44" s="1"/>
  <c r="G96" i="39"/>
  <c r="G121" i="39" s="1"/>
  <c r="G66" i="39"/>
  <c r="G97" i="39"/>
  <c r="G67" i="39"/>
  <c r="G98" i="39"/>
  <c r="G123" i="39" s="1"/>
  <c r="G68" i="39"/>
  <c r="G99" i="39"/>
  <c r="G124" i="39" s="1"/>
  <c r="G69" i="39"/>
  <c r="G100" i="39"/>
  <c r="G70" i="39"/>
  <c r="G101" i="39"/>
  <c r="G71" i="39"/>
  <c r="G126" i="39" s="1"/>
  <c r="G102" i="39"/>
  <c r="G127" i="39" s="1"/>
  <c r="G72" i="39"/>
  <c r="G103" i="39"/>
  <c r="G73" i="39"/>
  <c r="G128" i="39"/>
  <c r="G104" i="39"/>
  <c r="G74" i="39"/>
  <c r="G105" i="39"/>
  <c r="G130" i="39" s="1"/>
  <c r="G75" i="39"/>
  <c r="H75" i="39" s="1"/>
  <c r="G106" i="39"/>
  <c r="G76" i="39"/>
  <c r="G107" i="39"/>
  <c r="G132" i="39" s="1"/>
  <c r="G77" i="39"/>
  <c r="G108" i="39"/>
  <c r="G78" i="39"/>
  <c r="G109" i="39"/>
  <c r="G134" i="39" s="1"/>
  <c r="G79" i="39"/>
  <c r="G80" i="39"/>
  <c r="G135" i="39"/>
  <c r="D32" i="39"/>
  <c r="E32" i="39"/>
  <c r="D40" i="49" s="1"/>
  <c r="F32" i="39"/>
  <c r="G32" i="39"/>
  <c r="C143" i="39"/>
  <c r="H143" i="39"/>
  <c r="H16" i="40"/>
  <c r="H240" i="40" s="1"/>
  <c r="C25" i="40"/>
  <c r="H25" i="40" s="1"/>
  <c r="D25" i="40"/>
  <c r="E25" i="40"/>
  <c r="F25" i="40"/>
  <c r="G25" i="40"/>
  <c r="C33" i="40"/>
  <c r="C34" i="40"/>
  <c r="H34" i="40" s="1"/>
  <c r="C35" i="40"/>
  <c r="C36" i="40"/>
  <c r="C37" i="40"/>
  <c r="C38" i="40"/>
  <c r="C39" i="40"/>
  <c r="C40" i="40"/>
  <c r="C41" i="40"/>
  <c r="C42" i="40"/>
  <c r="C43" i="40"/>
  <c r="C44" i="40"/>
  <c r="C45" i="40"/>
  <c r="C46" i="40"/>
  <c r="C307" i="40" s="1"/>
  <c r="C357" i="40" s="1"/>
  <c r="C47" i="40"/>
  <c r="H47" i="40" s="1"/>
  <c r="C48" i="40"/>
  <c r="C309" i="40" s="1"/>
  <c r="C359" i="40" s="1"/>
  <c r="C49" i="40"/>
  <c r="C310" i="40"/>
  <c r="C360" i="40" s="1"/>
  <c r="C50" i="40"/>
  <c r="C51" i="40"/>
  <c r="H17" i="40"/>
  <c r="H215" i="40"/>
  <c r="H15" i="40"/>
  <c r="H190" i="40"/>
  <c r="C61" i="40"/>
  <c r="C91" i="40"/>
  <c r="C116" i="40" s="1"/>
  <c r="J41" i="49" s="1"/>
  <c r="C92" i="40"/>
  <c r="C117" i="40" s="1"/>
  <c r="C62" i="40"/>
  <c r="C93" i="40"/>
  <c r="C63" i="40"/>
  <c r="C94" i="40"/>
  <c r="C119" i="40" s="1"/>
  <c r="C64" i="40"/>
  <c r="C95" i="40"/>
  <c r="C65" i="40"/>
  <c r="C96" i="40"/>
  <c r="C66" i="40"/>
  <c r="C97" i="40"/>
  <c r="C67" i="40"/>
  <c r="C98" i="40"/>
  <c r="C123" i="40" s="1"/>
  <c r="C68" i="40"/>
  <c r="C99" i="40"/>
  <c r="C69" i="40"/>
  <c r="C100" i="40"/>
  <c r="C125" i="40" s="1"/>
  <c r="C70" i="40"/>
  <c r="C101" i="40"/>
  <c r="C71" i="40"/>
  <c r="C102" i="40"/>
  <c r="C72" i="40"/>
  <c r="C103" i="40"/>
  <c r="C73" i="40"/>
  <c r="H73" i="40" s="1"/>
  <c r="C104" i="40"/>
  <c r="C129" i="40" s="1"/>
  <c r="C74" i="40"/>
  <c r="C105" i="40"/>
  <c r="C130" i="40" s="1"/>
  <c r="C75" i="40"/>
  <c r="C106" i="40"/>
  <c r="C76" i="40"/>
  <c r="C107" i="40"/>
  <c r="C132" i="40" s="1"/>
  <c r="C77" i="40"/>
  <c r="H77" i="40" s="1"/>
  <c r="C108" i="40"/>
  <c r="C78" i="40"/>
  <c r="C109" i="40"/>
  <c r="C134" i="40" s="1"/>
  <c r="C79" i="40"/>
  <c r="C110" i="40"/>
  <c r="C80" i="40"/>
  <c r="D91" i="40"/>
  <c r="D116" i="40" s="1"/>
  <c r="D61" i="40"/>
  <c r="D92" i="40"/>
  <c r="D117" i="40" s="1"/>
  <c r="D62" i="40"/>
  <c r="D93" i="40"/>
  <c r="D118" i="40" s="1"/>
  <c r="D63" i="40"/>
  <c r="D94" i="40"/>
  <c r="D64" i="40"/>
  <c r="H64" i="40" s="1"/>
  <c r="D95" i="40"/>
  <c r="D120" i="40" s="1"/>
  <c r="D65" i="40"/>
  <c r="D96" i="40"/>
  <c r="D66" i="40"/>
  <c r="D97" i="40"/>
  <c r="D67" i="40"/>
  <c r="D98" i="40"/>
  <c r="D68" i="40"/>
  <c r="H68" i="40" s="1"/>
  <c r="D99" i="40"/>
  <c r="D124" i="40" s="1"/>
  <c r="D69" i="40"/>
  <c r="D100" i="40"/>
  <c r="D70" i="40"/>
  <c r="H70" i="40" s="1"/>
  <c r="D101" i="40"/>
  <c r="D126" i="40" s="1"/>
  <c r="D71" i="40"/>
  <c r="D102" i="40"/>
  <c r="D72" i="40"/>
  <c r="D103" i="40"/>
  <c r="D73" i="40"/>
  <c r="D104" i="40"/>
  <c r="D74" i="40"/>
  <c r="H74" i="40" s="1"/>
  <c r="D105" i="40"/>
  <c r="D75" i="40"/>
  <c r="D130" i="40"/>
  <c r="D106" i="40"/>
  <c r="D131" i="40" s="1"/>
  <c r="D76" i="40"/>
  <c r="D107" i="40"/>
  <c r="D77" i="40"/>
  <c r="D108" i="40"/>
  <c r="D133" i="40" s="1"/>
  <c r="D78" i="40"/>
  <c r="D109" i="40"/>
  <c r="D79" i="40"/>
  <c r="D110" i="40"/>
  <c r="D135" i="40" s="1"/>
  <c r="D80" i="40"/>
  <c r="E91" i="40"/>
  <c r="E61" i="40"/>
  <c r="E92" i="40"/>
  <c r="E62" i="40"/>
  <c r="E93" i="40"/>
  <c r="E63" i="40"/>
  <c r="E94" i="40"/>
  <c r="E119" i="40" s="1"/>
  <c r="E64" i="40"/>
  <c r="E95" i="40"/>
  <c r="E65" i="40"/>
  <c r="E96" i="40"/>
  <c r="E121" i="40" s="1"/>
  <c r="E66" i="40"/>
  <c r="E97" i="40"/>
  <c r="E67" i="40"/>
  <c r="E98" i="40"/>
  <c r="E68" i="40"/>
  <c r="E123" i="40" s="1"/>
  <c r="E99" i="40"/>
  <c r="E69" i="40"/>
  <c r="E100" i="40"/>
  <c r="E70" i="40"/>
  <c r="E101" i="40"/>
  <c r="E71" i="40"/>
  <c r="E102" i="40"/>
  <c r="E127" i="40" s="1"/>
  <c r="E72" i="40"/>
  <c r="E103" i="40"/>
  <c r="E73" i="40"/>
  <c r="E104" i="40"/>
  <c r="E129" i="40" s="1"/>
  <c r="E74" i="40"/>
  <c r="E105" i="40"/>
  <c r="E75" i="40"/>
  <c r="E106" i="40"/>
  <c r="E76" i="40"/>
  <c r="E107" i="40"/>
  <c r="E77" i="40"/>
  <c r="E108" i="40"/>
  <c r="E78" i="40"/>
  <c r="E109" i="40"/>
  <c r="E79" i="40"/>
  <c r="H79" i="40" s="1"/>
  <c r="E110" i="40"/>
  <c r="E135" i="40" s="1"/>
  <c r="E80" i="40"/>
  <c r="F91" i="40"/>
  <c r="F61" i="40"/>
  <c r="F92" i="40"/>
  <c r="F62" i="40"/>
  <c r="F93" i="40"/>
  <c r="H93" i="40" s="1"/>
  <c r="F63" i="40"/>
  <c r="F94" i="40"/>
  <c r="F119" i="40" s="1"/>
  <c r="F64" i="40"/>
  <c r="F95" i="40"/>
  <c r="F65" i="40"/>
  <c r="H65" i="40" s="1"/>
  <c r="F96" i="40"/>
  <c r="F121" i="40" s="1"/>
  <c r="F66" i="40"/>
  <c r="F97" i="40"/>
  <c r="F67" i="40"/>
  <c r="F98" i="40"/>
  <c r="F68" i="40"/>
  <c r="F99" i="40"/>
  <c r="F69" i="40"/>
  <c r="F100" i="40"/>
  <c r="F125" i="40" s="1"/>
  <c r="F70" i="40"/>
  <c r="F101" i="40"/>
  <c r="F71" i="40"/>
  <c r="H71" i="40" s="1"/>
  <c r="F102" i="40"/>
  <c r="F127" i="40" s="1"/>
  <c r="F72" i="40"/>
  <c r="F103" i="40"/>
  <c r="F73" i="40"/>
  <c r="F104" i="40"/>
  <c r="F74" i="40"/>
  <c r="F105" i="40"/>
  <c r="F75" i="40"/>
  <c r="F106" i="40"/>
  <c r="F131" i="40" s="1"/>
  <c r="F76" i="40"/>
  <c r="H76" i="40" s="1"/>
  <c r="F107" i="40"/>
  <c r="F77" i="40"/>
  <c r="F108" i="40"/>
  <c r="F133" i="40" s="1"/>
  <c r="F78" i="40"/>
  <c r="F109" i="40"/>
  <c r="F79" i="40"/>
  <c r="F110" i="40"/>
  <c r="F80" i="40"/>
  <c r="G91" i="40"/>
  <c r="G61" i="40"/>
  <c r="G92" i="40"/>
  <c r="G117" i="40" s="1"/>
  <c r="G62" i="40"/>
  <c r="H62" i="40" s="1"/>
  <c r="G93" i="40"/>
  <c r="G63" i="40"/>
  <c r="G94" i="40"/>
  <c r="G119" i="40" s="1"/>
  <c r="G64" i="40"/>
  <c r="G95" i="40"/>
  <c r="G65" i="40"/>
  <c r="G96" i="40"/>
  <c r="G66" i="40"/>
  <c r="G97" i="40"/>
  <c r="G67" i="40"/>
  <c r="G98" i="40"/>
  <c r="G123" i="40" s="1"/>
  <c r="G68" i="40"/>
  <c r="G99" i="40"/>
  <c r="G69" i="40"/>
  <c r="G100" i="40"/>
  <c r="G125" i="40" s="1"/>
  <c r="G70" i="40"/>
  <c r="G101" i="40"/>
  <c r="G71" i="40"/>
  <c r="G102" i="40"/>
  <c r="G72" i="40"/>
  <c r="G103" i="40"/>
  <c r="G73" i="40"/>
  <c r="G104" i="40"/>
  <c r="G74" i="40"/>
  <c r="G105" i="40"/>
  <c r="G75" i="40"/>
  <c r="G106" i="40"/>
  <c r="G131" i="40" s="1"/>
  <c r="G76" i="40"/>
  <c r="G107" i="40"/>
  <c r="G77" i="40"/>
  <c r="G108" i="40"/>
  <c r="G78" i="40"/>
  <c r="G109" i="40"/>
  <c r="G79" i="40"/>
  <c r="G80" i="40"/>
  <c r="G135" i="40" s="1"/>
  <c r="D32" i="40"/>
  <c r="E32" i="40"/>
  <c r="D41" i="49" s="1"/>
  <c r="F32" i="40"/>
  <c r="G32" i="40"/>
  <c r="C143" i="40"/>
  <c r="H143" i="40"/>
  <c r="H16" i="41"/>
  <c r="H240" i="41"/>
  <c r="C25" i="41"/>
  <c r="D25" i="41"/>
  <c r="E25" i="41"/>
  <c r="F25" i="41"/>
  <c r="G25" i="41"/>
  <c r="C33" i="41"/>
  <c r="C34" i="41"/>
  <c r="C35" i="41"/>
  <c r="C36" i="41"/>
  <c r="C37" i="41"/>
  <c r="C38" i="41"/>
  <c r="C39" i="41"/>
  <c r="C40" i="41"/>
  <c r="C41" i="41"/>
  <c r="C42" i="41"/>
  <c r="C303" i="41" s="1"/>
  <c r="C353" i="41" s="1"/>
  <c r="C43" i="41"/>
  <c r="C44" i="41"/>
  <c r="C45" i="41"/>
  <c r="C46" i="41"/>
  <c r="C47" i="41"/>
  <c r="C48" i="41"/>
  <c r="C309" i="41"/>
  <c r="C359" i="41" s="1"/>
  <c r="C49" i="41"/>
  <c r="C50" i="41"/>
  <c r="C51" i="41"/>
  <c r="H17" i="41"/>
  <c r="H215" i="41"/>
  <c r="H15" i="41"/>
  <c r="H190" i="41" s="1"/>
  <c r="C61" i="41"/>
  <c r="C91" i="41"/>
  <c r="C116" i="41" s="1"/>
  <c r="C92" i="41"/>
  <c r="C117" i="41" s="1"/>
  <c r="C62" i="41"/>
  <c r="C93" i="41"/>
  <c r="C63" i="41"/>
  <c r="C94" i="41"/>
  <c r="C64" i="41"/>
  <c r="C95" i="41"/>
  <c r="C65" i="41"/>
  <c r="C96" i="41"/>
  <c r="C66" i="41"/>
  <c r="C97" i="41"/>
  <c r="C67" i="41"/>
  <c r="C98" i="41"/>
  <c r="C123" i="41" s="1"/>
  <c r="C68" i="41"/>
  <c r="C99" i="41"/>
  <c r="C69" i="41"/>
  <c r="C100" i="41"/>
  <c r="C70" i="41"/>
  <c r="C101" i="41"/>
  <c r="C71" i="41"/>
  <c r="C102" i="41"/>
  <c r="C127" i="41" s="1"/>
  <c r="C72" i="41"/>
  <c r="C103" i="41"/>
  <c r="C73" i="41"/>
  <c r="C104" i="41"/>
  <c r="C129" i="41" s="1"/>
  <c r="C74" i="41"/>
  <c r="C105" i="41"/>
  <c r="C75" i="41"/>
  <c r="C106" i="41"/>
  <c r="C76" i="41"/>
  <c r="C107" i="41"/>
  <c r="C77" i="41"/>
  <c r="C108" i="41"/>
  <c r="C133" i="41" s="1"/>
  <c r="C78" i="41"/>
  <c r="C109" i="41"/>
  <c r="C79" i="41"/>
  <c r="C110" i="41"/>
  <c r="C135" i="41" s="1"/>
  <c r="C80" i="41"/>
  <c r="D91" i="41"/>
  <c r="D61" i="41"/>
  <c r="D92" i="41"/>
  <c r="D117" i="41" s="1"/>
  <c r="D62" i="41"/>
  <c r="D93" i="41"/>
  <c r="D63" i="41"/>
  <c r="D94" i="41"/>
  <c r="D119" i="41" s="1"/>
  <c r="D64" i="41"/>
  <c r="D95" i="41"/>
  <c r="D65" i="41"/>
  <c r="D96" i="41"/>
  <c r="D121" i="41" s="1"/>
  <c r="D66" i="41"/>
  <c r="D97" i="41"/>
  <c r="D67" i="41"/>
  <c r="D98" i="41"/>
  <c r="D68" i="41"/>
  <c r="D99" i="41"/>
  <c r="D69" i="41"/>
  <c r="D100" i="41"/>
  <c r="D125" i="41" s="1"/>
  <c r="D70" i="41"/>
  <c r="D101" i="41"/>
  <c r="D71" i="41"/>
  <c r="D102" i="41"/>
  <c r="D127" i="41" s="1"/>
  <c r="D72" i="41"/>
  <c r="D103" i="41"/>
  <c r="D73" i="41"/>
  <c r="D104" i="41"/>
  <c r="D74" i="41"/>
  <c r="D105" i="41"/>
  <c r="D75" i="41"/>
  <c r="D106" i="41"/>
  <c r="D131" i="41" s="1"/>
  <c r="D76" i="41"/>
  <c r="D107" i="41"/>
  <c r="D77" i="41"/>
  <c r="D108" i="41"/>
  <c r="D133" i="41" s="1"/>
  <c r="D78" i="41"/>
  <c r="D109" i="41"/>
  <c r="D79" i="41"/>
  <c r="D110" i="41"/>
  <c r="D80" i="41"/>
  <c r="E91" i="41"/>
  <c r="E61" i="41"/>
  <c r="E92" i="41"/>
  <c r="E117" i="41" s="1"/>
  <c r="E62" i="41"/>
  <c r="H62" i="41" s="1"/>
  <c r="E93" i="41"/>
  <c r="E63" i="41"/>
  <c r="E94" i="41"/>
  <c r="E119" i="41" s="1"/>
  <c r="E64" i="41"/>
  <c r="E95" i="41"/>
  <c r="E65" i="41"/>
  <c r="E96" i="41"/>
  <c r="E66" i="41"/>
  <c r="E97" i="41"/>
  <c r="E67" i="41"/>
  <c r="E98" i="41"/>
  <c r="E123" i="41" s="1"/>
  <c r="E68" i="41"/>
  <c r="H68" i="41" s="1"/>
  <c r="E99" i="41"/>
  <c r="E69" i="41"/>
  <c r="E100" i="41"/>
  <c r="E125" i="41" s="1"/>
  <c r="E70" i="41"/>
  <c r="E101" i="41"/>
  <c r="E71" i="41"/>
  <c r="E102" i="41"/>
  <c r="E72" i="41"/>
  <c r="E103" i="41"/>
  <c r="E73" i="41"/>
  <c r="E104" i="41"/>
  <c r="E129" i="41" s="1"/>
  <c r="E74" i="41"/>
  <c r="H74" i="41" s="1"/>
  <c r="E105" i="41"/>
  <c r="E75" i="41"/>
  <c r="H75" i="41" s="1"/>
  <c r="E106" i="41"/>
  <c r="E131" i="41" s="1"/>
  <c r="E76" i="41"/>
  <c r="E107" i="41"/>
  <c r="E77" i="41"/>
  <c r="E108" i="41"/>
  <c r="E78" i="41"/>
  <c r="E109" i="41"/>
  <c r="E79" i="41"/>
  <c r="E110" i="41"/>
  <c r="E135" i="41" s="1"/>
  <c r="E80" i="41"/>
  <c r="H80" i="41" s="1"/>
  <c r="F91" i="41"/>
  <c r="F61" i="41"/>
  <c r="F92" i="41"/>
  <c r="F117" i="41" s="1"/>
  <c r="F62" i="41"/>
  <c r="F93" i="41"/>
  <c r="F63" i="41"/>
  <c r="F94" i="41"/>
  <c r="F64" i="41"/>
  <c r="F95" i="41"/>
  <c r="F65" i="41"/>
  <c r="F96" i="41"/>
  <c r="F121" i="41" s="1"/>
  <c r="F66" i="41"/>
  <c r="F97" i="41"/>
  <c r="F67" i="41"/>
  <c r="F98" i="41"/>
  <c r="F123" i="41" s="1"/>
  <c r="F68" i="41"/>
  <c r="F99" i="41"/>
  <c r="F69" i="41"/>
  <c r="F100" i="41"/>
  <c r="F70" i="41"/>
  <c r="F101" i="41"/>
  <c r="F71" i="41"/>
  <c r="F102" i="41"/>
  <c r="F127" i="41" s="1"/>
  <c r="F72" i="41"/>
  <c r="F103" i="41"/>
  <c r="F73" i="41"/>
  <c r="F104" i="41"/>
  <c r="F129" i="41" s="1"/>
  <c r="F74" i="41"/>
  <c r="F105" i="41"/>
  <c r="F75" i="41"/>
  <c r="F106" i="41"/>
  <c r="F76" i="41"/>
  <c r="F107" i="41"/>
  <c r="F77" i="41"/>
  <c r="F108" i="41"/>
  <c r="F133" i="41" s="1"/>
  <c r="F78" i="41"/>
  <c r="F109" i="41"/>
  <c r="F79" i="41"/>
  <c r="F110" i="41"/>
  <c r="F135" i="41" s="1"/>
  <c r="F80" i="41"/>
  <c r="G91" i="41"/>
  <c r="G61" i="41"/>
  <c r="G92" i="41"/>
  <c r="G62" i="41"/>
  <c r="G93" i="41"/>
  <c r="G63" i="41"/>
  <c r="G94" i="41"/>
  <c r="G119" i="41" s="1"/>
  <c r="G64" i="41"/>
  <c r="G95" i="41"/>
  <c r="G65" i="41"/>
  <c r="G96" i="41"/>
  <c r="G121" i="41" s="1"/>
  <c r="G66" i="41"/>
  <c r="G97" i="41"/>
  <c r="G67" i="41"/>
  <c r="G98" i="41"/>
  <c r="G68" i="41"/>
  <c r="G99" i="41"/>
  <c r="G69" i="41"/>
  <c r="G100" i="41"/>
  <c r="G125" i="41" s="1"/>
  <c r="G70" i="41"/>
  <c r="G101" i="41"/>
  <c r="G71" i="41"/>
  <c r="G102" i="41"/>
  <c r="G127" i="41" s="1"/>
  <c r="G72" i="41"/>
  <c r="G103" i="41"/>
  <c r="G73" i="41"/>
  <c r="G104" i="41"/>
  <c r="G74" i="41"/>
  <c r="G105" i="41"/>
  <c r="G75" i="41"/>
  <c r="G106" i="41"/>
  <c r="G131" i="41" s="1"/>
  <c r="G76" i="41"/>
  <c r="G107" i="41"/>
  <c r="G77" i="41"/>
  <c r="G108" i="41"/>
  <c r="G133" i="41" s="1"/>
  <c r="G78" i="41"/>
  <c r="G109" i="41"/>
  <c r="G79" i="41"/>
  <c r="G80" i="41"/>
  <c r="G135" i="41"/>
  <c r="D32" i="41"/>
  <c r="E32" i="41"/>
  <c r="F32" i="41"/>
  <c r="G32" i="41"/>
  <c r="C143" i="41"/>
  <c r="H143" i="41"/>
  <c r="D33" i="6"/>
  <c r="E33" i="6"/>
  <c r="F33" i="6"/>
  <c r="G33" i="6"/>
  <c r="C144" i="6"/>
  <c r="H144" i="6"/>
  <c r="D33" i="9"/>
  <c r="E33" i="9"/>
  <c r="F33" i="9"/>
  <c r="F52" i="9" s="1"/>
  <c r="G33" i="9"/>
  <c r="C144" i="9"/>
  <c r="H144" i="9"/>
  <c r="J144" i="9" s="1"/>
  <c r="D33" i="10"/>
  <c r="E33" i="10"/>
  <c r="F33" i="10"/>
  <c r="G33" i="10"/>
  <c r="G294" i="10" s="1"/>
  <c r="G344" i="10" s="1"/>
  <c r="C144" i="10"/>
  <c r="H144" i="10"/>
  <c r="D33" i="11"/>
  <c r="E33" i="11"/>
  <c r="F33" i="11"/>
  <c r="F52" i="11" s="1"/>
  <c r="G33" i="11"/>
  <c r="G294" i="11" s="1"/>
  <c r="G344" i="11" s="1"/>
  <c r="C144" i="11"/>
  <c r="H144" i="11"/>
  <c r="D33" i="12"/>
  <c r="E33" i="12"/>
  <c r="F33" i="12"/>
  <c r="G33" i="12"/>
  <c r="G294" i="12" s="1"/>
  <c r="G344" i="12" s="1"/>
  <c r="C144" i="12"/>
  <c r="H144" i="12"/>
  <c r="D33" i="14"/>
  <c r="E33" i="14"/>
  <c r="F33" i="14"/>
  <c r="F294" i="14" s="1"/>
  <c r="F344" i="14" s="1"/>
  <c r="G33" i="14"/>
  <c r="C144" i="14"/>
  <c r="H144" i="14"/>
  <c r="D33" i="15"/>
  <c r="E33" i="15"/>
  <c r="F33" i="15"/>
  <c r="G33" i="15"/>
  <c r="C144" i="15"/>
  <c r="H144" i="15"/>
  <c r="D33" i="16"/>
  <c r="E33" i="16"/>
  <c r="F33" i="16"/>
  <c r="G33" i="16"/>
  <c r="G294" i="16" s="1"/>
  <c r="G344" i="16" s="1"/>
  <c r="C144" i="16"/>
  <c r="H144" i="16"/>
  <c r="D33" i="17"/>
  <c r="E33" i="17"/>
  <c r="F33" i="17"/>
  <c r="G33" i="17"/>
  <c r="C144" i="17"/>
  <c r="I144" i="17" s="1"/>
  <c r="H144" i="17"/>
  <c r="D33" i="18"/>
  <c r="E33" i="18"/>
  <c r="F33" i="18"/>
  <c r="G33" i="18"/>
  <c r="C144" i="18"/>
  <c r="H144" i="18"/>
  <c r="D33" i="19"/>
  <c r="E33" i="19"/>
  <c r="F33" i="19"/>
  <c r="F294" i="19"/>
  <c r="F344" i="19" s="1"/>
  <c r="G33" i="19"/>
  <c r="G294" i="19" s="1"/>
  <c r="G344" i="19" s="1"/>
  <c r="C144" i="19"/>
  <c r="H144" i="19"/>
  <c r="D33" i="20"/>
  <c r="E33" i="20"/>
  <c r="F33" i="20"/>
  <c r="G33" i="20"/>
  <c r="G294" i="20" s="1"/>
  <c r="G344" i="20" s="1"/>
  <c r="C144" i="20"/>
  <c r="H144" i="20"/>
  <c r="D33" i="57"/>
  <c r="E33" i="57"/>
  <c r="F33" i="57"/>
  <c r="G33" i="57"/>
  <c r="G294" i="57" s="1"/>
  <c r="G344" i="57" s="1"/>
  <c r="C144" i="57"/>
  <c r="H144" i="57"/>
  <c r="D33" i="21"/>
  <c r="E33" i="21"/>
  <c r="F33" i="21"/>
  <c r="G33" i="21"/>
  <c r="C144" i="21"/>
  <c r="H144" i="21"/>
  <c r="D33" i="22"/>
  <c r="E33" i="22"/>
  <c r="F33" i="22"/>
  <c r="G33" i="22"/>
  <c r="C144" i="22"/>
  <c r="H144" i="22"/>
  <c r="D33" i="62"/>
  <c r="E33" i="62"/>
  <c r="F33" i="62"/>
  <c r="G33" i="62"/>
  <c r="C144" i="62"/>
  <c r="H144" i="62"/>
  <c r="D33" i="23"/>
  <c r="E33" i="23"/>
  <c r="F33" i="23"/>
  <c r="G33" i="23"/>
  <c r="G294" i="23"/>
  <c r="G344" i="23" s="1"/>
  <c r="C144" i="23"/>
  <c r="H144" i="23"/>
  <c r="D33" i="24"/>
  <c r="H33" i="24" s="1"/>
  <c r="E33" i="24"/>
  <c r="F33" i="24"/>
  <c r="G33" i="24"/>
  <c r="C144" i="24"/>
  <c r="H144" i="24"/>
  <c r="D33" i="25"/>
  <c r="E33" i="25"/>
  <c r="F33" i="25"/>
  <c r="G33" i="25"/>
  <c r="C144" i="25"/>
  <c r="H144" i="25"/>
  <c r="D33" i="26"/>
  <c r="E33" i="26"/>
  <c r="F33" i="26"/>
  <c r="G33" i="26"/>
  <c r="C144" i="26"/>
  <c r="H144" i="26"/>
  <c r="D33" i="27"/>
  <c r="E33" i="27"/>
  <c r="F33" i="27"/>
  <c r="G33" i="27"/>
  <c r="C144" i="27"/>
  <c r="I144" i="27" s="1"/>
  <c r="H144" i="27"/>
  <c r="D33" i="28"/>
  <c r="E33" i="28"/>
  <c r="F33" i="28"/>
  <c r="G33" i="28"/>
  <c r="G294" i="28" s="1"/>
  <c r="G344" i="28" s="1"/>
  <c r="C144" i="28"/>
  <c r="H144" i="28"/>
  <c r="D33" i="29"/>
  <c r="E33" i="29"/>
  <c r="F33" i="29"/>
  <c r="F294" i="29"/>
  <c r="F344" i="29" s="1"/>
  <c r="G33" i="29"/>
  <c r="G294" i="29"/>
  <c r="G344" i="29" s="1"/>
  <c r="C144" i="29"/>
  <c r="H144" i="29"/>
  <c r="D33" i="30"/>
  <c r="E33" i="30"/>
  <c r="F33" i="30"/>
  <c r="G33" i="30"/>
  <c r="G294" i="30" s="1"/>
  <c r="G344" i="30" s="1"/>
  <c r="C144" i="30"/>
  <c r="H144" i="30"/>
  <c r="D33" i="31"/>
  <c r="E33" i="31"/>
  <c r="F33" i="31"/>
  <c r="F294" i="31" s="1"/>
  <c r="F344" i="31" s="1"/>
  <c r="G33" i="31"/>
  <c r="C144" i="31"/>
  <c r="I144" i="31" s="1"/>
  <c r="H144" i="31"/>
  <c r="D33" i="32"/>
  <c r="E33" i="32"/>
  <c r="F33" i="32"/>
  <c r="G33" i="32"/>
  <c r="C144" i="32"/>
  <c r="H144" i="32"/>
  <c r="H163" i="32" s="1"/>
  <c r="D33" i="59"/>
  <c r="E33" i="59"/>
  <c r="F33" i="59"/>
  <c r="G33" i="59"/>
  <c r="C144" i="59"/>
  <c r="H144" i="59"/>
  <c r="D33" i="33"/>
  <c r="E33" i="33"/>
  <c r="F33" i="33"/>
  <c r="G33" i="33"/>
  <c r="C144" i="33"/>
  <c r="H144" i="33"/>
  <c r="D33" i="34"/>
  <c r="E33" i="34"/>
  <c r="F33" i="34"/>
  <c r="G33" i="34"/>
  <c r="G294" i="34"/>
  <c r="G344" i="34" s="1"/>
  <c r="C144" i="34"/>
  <c r="H144" i="34"/>
  <c r="D33" i="35"/>
  <c r="E33" i="35"/>
  <c r="F33" i="35"/>
  <c r="G33" i="35"/>
  <c r="C144" i="35"/>
  <c r="H144" i="35"/>
  <c r="D33" i="36"/>
  <c r="E33" i="36"/>
  <c r="F33" i="36"/>
  <c r="G33" i="36"/>
  <c r="C144" i="36"/>
  <c r="H144" i="36"/>
  <c r="D33" i="37"/>
  <c r="E33" i="37"/>
  <c r="F33" i="37"/>
  <c r="G33" i="37"/>
  <c r="C144" i="37"/>
  <c r="H144" i="37"/>
  <c r="D33" i="38"/>
  <c r="E33" i="38"/>
  <c r="F33" i="38"/>
  <c r="F294" i="38" s="1"/>
  <c r="F344" i="38" s="1"/>
  <c r="G33" i="38"/>
  <c r="C144" i="38"/>
  <c r="H144" i="38"/>
  <c r="D33" i="39"/>
  <c r="E33" i="39"/>
  <c r="F33" i="39"/>
  <c r="G33" i="39"/>
  <c r="C144" i="39"/>
  <c r="H144" i="39"/>
  <c r="D33" i="40"/>
  <c r="E33" i="40"/>
  <c r="F33" i="40"/>
  <c r="G33" i="40"/>
  <c r="G294" i="40"/>
  <c r="G344" i="40" s="1"/>
  <c r="C144" i="40"/>
  <c r="H144" i="40"/>
  <c r="D33" i="41"/>
  <c r="E33" i="41"/>
  <c r="F33" i="41"/>
  <c r="F294" i="41" s="1"/>
  <c r="F344" i="41" s="1"/>
  <c r="G33" i="41"/>
  <c r="C144" i="41"/>
  <c r="H144" i="41"/>
  <c r="D34" i="6"/>
  <c r="E34" i="6"/>
  <c r="F34" i="6"/>
  <c r="F295" i="6"/>
  <c r="F345" i="6" s="1"/>
  <c r="G34" i="6"/>
  <c r="G295" i="6"/>
  <c r="G345" i="6" s="1"/>
  <c r="C145" i="6"/>
  <c r="H145" i="6"/>
  <c r="D34" i="9"/>
  <c r="E34" i="9"/>
  <c r="F34" i="9"/>
  <c r="G34" i="9"/>
  <c r="G295" i="9"/>
  <c r="G345" i="9" s="1"/>
  <c r="C145" i="9"/>
  <c r="H145" i="9"/>
  <c r="D34" i="10"/>
  <c r="E34" i="10"/>
  <c r="F34" i="10"/>
  <c r="G34" i="10"/>
  <c r="G295" i="10" s="1"/>
  <c r="G345" i="10" s="1"/>
  <c r="C145" i="10"/>
  <c r="H145" i="10"/>
  <c r="D34" i="11"/>
  <c r="E34" i="11"/>
  <c r="F34" i="11"/>
  <c r="G34" i="11"/>
  <c r="G295" i="11" s="1"/>
  <c r="G345" i="11" s="1"/>
  <c r="C145" i="11"/>
  <c r="H145" i="11"/>
  <c r="D34" i="12"/>
  <c r="H34" i="12" s="1"/>
  <c r="E34" i="12"/>
  <c r="F34" i="12"/>
  <c r="F295" i="12" s="1"/>
  <c r="F345" i="12" s="1"/>
  <c r="G34" i="12"/>
  <c r="C145" i="12"/>
  <c r="H145" i="12"/>
  <c r="I145" i="12" s="1"/>
  <c r="D34" i="14"/>
  <c r="E34" i="14"/>
  <c r="F34" i="14"/>
  <c r="G34" i="14"/>
  <c r="C145" i="14"/>
  <c r="H145" i="14"/>
  <c r="D34" i="15"/>
  <c r="E34" i="15"/>
  <c r="E52" i="15" s="1"/>
  <c r="E243" i="15" s="1"/>
  <c r="F34" i="15"/>
  <c r="G34" i="15"/>
  <c r="C145" i="15"/>
  <c r="H145" i="15"/>
  <c r="D34" i="16"/>
  <c r="E34" i="16"/>
  <c r="F34" i="16"/>
  <c r="G34" i="16"/>
  <c r="C145" i="16"/>
  <c r="H145" i="16"/>
  <c r="D34" i="17"/>
  <c r="E34" i="17"/>
  <c r="F34" i="17"/>
  <c r="G34" i="17"/>
  <c r="G295" i="17" s="1"/>
  <c r="G345" i="17" s="1"/>
  <c r="C145" i="17"/>
  <c r="I145" i="17" s="1"/>
  <c r="H145" i="17"/>
  <c r="D34" i="18"/>
  <c r="E34" i="18"/>
  <c r="E295" i="18" s="1"/>
  <c r="E345" i="18" s="1"/>
  <c r="F34" i="18"/>
  <c r="F295" i="18" s="1"/>
  <c r="F345" i="18" s="1"/>
  <c r="G34" i="18"/>
  <c r="C145" i="18"/>
  <c r="H145" i="18"/>
  <c r="D34" i="19"/>
  <c r="E34" i="19"/>
  <c r="F34" i="19"/>
  <c r="F295" i="19" s="1"/>
  <c r="F345" i="19" s="1"/>
  <c r="G34" i="19"/>
  <c r="C145" i="19"/>
  <c r="H145" i="19"/>
  <c r="D34" i="20"/>
  <c r="E34" i="20"/>
  <c r="F34" i="20"/>
  <c r="F295" i="20" s="1"/>
  <c r="F345" i="20" s="1"/>
  <c r="G34" i="20"/>
  <c r="G295" i="20" s="1"/>
  <c r="G345" i="20" s="1"/>
  <c r="C145" i="20"/>
  <c r="H145" i="20"/>
  <c r="D34" i="57"/>
  <c r="E34" i="57"/>
  <c r="F34" i="57"/>
  <c r="G34" i="57"/>
  <c r="C145" i="57"/>
  <c r="I145" i="57" s="1"/>
  <c r="H145" i="57"/>
  <c r="H163" i="57" s="1"/>
  <c r="D34" i="21"/>
  <c r="E34" i="21"/>
  <c r="F34" i="21"/>
  <c r="G34" i="21"/>
  <c r="C145" i="21"/>
  <c r="H145" i="21"/>
  <c r="D34" i="22"/>
  <c r="E34" i="22"/>
  <c r="F34" i="22"/>
  <c r="F295" i="22" s="1"/>
  <c r="F345" i="22" s="1"/>
  <c r="G34" i="22"/>
  <c r="C145" i="22"/>
  <c r="H145" i="22"/>
  <c r="D34" i="62"/>
  <c r="E34" i="62"/>
  <c r="E295" i="62" s="1"/>
  <c r="E345" i="62" s="1"/>
  <c r="F34" i="62"/>
  <c r="G34" i="62"/>
  <c r="C145" i="62"/>
  <c r="H145" i="62"/>
  <c r="D34" i="23"/>
  <c r="E34" i="23"/>
  <c r="F34" i="23"/>
  <c r="G34" i="23"/>
  <c r="C145" i="23"/>
  <c r="H145" i="23"/>
  <c r="D34" i="24"/>
  <c r="E34" i="24"/>
  <c r="F34" i="24"/>
  <c r="G34" i="24"/>
  <c r="C145" i="24"/>
  <c r="H145" i="24"/>
  <c r="D34" i="25"/>
  <c r="E34" i="25"/>
  <c r="F34" i="25"/>
  <c r="G34" i="25"/>
  <c r="C145" i="25"/>
  <c r="H145" i="25"/>
  <c r="D34" i="26"/>
  <c r="E34" i="26"/>
  <c r="F34" i="26"/>
  <c r="G34" i="26"/>
  <c r="C145" i="26"/>
  <c r="H145" i="26"/>
  <c r="D34" i="27"/>
  <c r="E34" i="27"/>
  <c r="F34" i="27"/>
  <c r="G34" i="27"/>
  <c r="G295" i="27" s="1"/>
  <c r="G345" i="27" s="1"/>
  <c r="C145" i="27"/>
  <c r="H145" i="27"/>
  <c r="D34" i="28"/>
  <c r="E34" i="28"/>
  <c r="F34" i="28"/>
  <c r="G34" i="28"/>
  <c r="G295" i="28" s="1"/>
  <c r="G345" i="28" s="1"/>
  <c r="C145" i="28"/>
  <c r="H145" i="28"/>
  <c r="D34" i="29"/>
  <c r="E34" i="29"/>
  <c r="E295" i="29" s="1"/>
  <c r="E345" i="29" s="1"/>
  <c r="F34" i="29"/>
  <c r="G34" i="29"/>
  <c r="C145" i="29"/>
  <c r="H145" i="29"/>
  <c r="D34" i="30"/>
  <c r="E34" i="30"/>
  <c r="F34" i="30"/>
  <c r="G34" i="30"/>
  <c r="G295" i="30"/>
  <c r="G345" i="30" s="1"/>
  <c r="C145" i="30"/>
  <c r="H145" i="30"/>
  <c r="D34" i="31"/>
  <c r="D52" i="31" s="1"/>
  <c r="E34" i="31"/>
  <c r="F34" i="31"/>
  <c r="F295" i="31" s="1"/>
  <c r="F345" i="31" s="1"/>
  <c r="G34" i="31"/>
  <c r="G295" i="31" s="1"/>
  <c r="G345" i="31" s="1"/>
  <c r="C145" i="31"/>
  <c r="I145" i="31" s="1"/>
  <c r="H145" i="31"/>
  <c r="D34" i="32"/>
  <c r="E34" i="32"/>
  <c r="F34" i="32"/>
  <c r="G34" i="32"/>
  <c r="G295" i="32"/>
  <c r="G345" i="32" s="1"/>
  <c r="C145" i="32"/>
  <c r="H145" i="32"/>
  <c r="D34" i="59"/>
  <c r="E34" i="59"/>
  <c r="F34" i="59"/>
  <c r="G34" i="59"/>
  <c r="C145" i="59"/>
  <c r="H145" i="59"/>
  <c r="D34" i="33"/>
  <c r="E34" i="33"/>
  <c r="F34" i="33"/>
  <c r="G34" i="33"/>
  <c r="C145" i="33"/>
  <c r="H145" i="33"/>
  <c r="D34" i="34"/>
  <c r="E34" i="34"/>
  <c r="F34" i="34"/>
  <c r="G34" i="34"/>
  <c r="C145" i="34"/>
  <c r="I145" i="34" s="1"/>
  <c r="H145" i="34"/>
  <c r="D34" i="35"/>
  <c r="E34" i="35"/>
  <c r="F34" i="35"/>
  <c r="G34" i="35"/>
  <c r="G295" i="35" s="1"/>
  <c r="G345" i="35" s="1"/>
  <c r="C145" i="35"/>
  <c r="I145" i="35" s="1"/>
  <c r="H145" i="35"/>
  <c r="D34" i="36"/>
  <c r="E34" i="36"/>
  <c r="F34" i="36"/>
  <c r="G34" i="36"/>
  <c r="C145" i="36"/>
  <c r="H145" i="36"/>
  <c r="D34" i="37"/>
  <c r="E34" i="37"/>
  <c r="F34" i="37"/>
  <c r="G34" i="37"/>
  <c r="G295" i="37" s="1"/>
  <c r="G345" i="37" s="1"/>
  <c r="C145" i="37"/>
  <c r="H145" i="37"/>
  <c r="D34" i="38"/>
  <c r="E34" i="38"/>
  <c r="F34" i="38"/>
  <c r="G34" i="38"/>
  <c r="C145" i="38"/>
  <c r="H145" i="38"/>
  <c r="D34" i="39"/>
  <c r="E34" i="39"/>
  <c r="F34" i="39"/>
  <c r="F295" i="39" s="1"/>
  <c r="F345" i="39" s="1"/>
  <c r="G34" i="39"/>
  <c r="G295" i="39" s="1"/>
  <c r="G345" i="39" s="1"/>
  <c r="C145" i="39"/>
  <c r="I145" i="39" s="1"/>
  <c r="H145" i="39"/>
  <c r="D34" i="40"/>
  <c r="E34" i="40"/>
  <c r="F34" i="40"/>
  <c r="G34" i="40"/>
  <c r="C145" i="40"/>
  <c r="H145" i="40"/>
  <c r="D34" i="41"/>
  <c r="E34" i="41"/>
  <c r="E52" i="41" s="1"/>
  <c r="F34" i="41"/>
  <c r="G34" i="41"/>
  <c r="G295" i="41" s="1"/>
  <c r="G345" i="41" s="1"/>
  <c r="C145" i="41"/>
  <c r="H145" i="41"/>
  <c r="D35" i="6"/>
  <c r="E35" i="6"/>
  <c r="F35" i="6"/>
  <c r="G35" i="6"/>
  <c r="C146" i="6"/>
  <c r="H146" i="6"/>
  <c r="D35" i="9"/>
  <c r="E35" i="9"/>
  <c r="F35" i="9"/>
  <c r="G35" i="9"/>
  <c r="G296" i="9"/>
  <c r="G346" i="9" s="1"/>
  <c r="C146" i="9"/>
  <c r="I146" i="9" s="1"/>
  <c r="K146" i="9" s="1"/>
  <c r="H146" i="9"/>
  <c r="J146" i="9" s="1"/>
  <c r="D35" i="10"/>
  <c r="E35" i="10"/>
  <c r="F35" i="10"/>
  <c r="G35" i="10"/>
  <c r="C146" i="10"/>
  <c r="H146" i="10"/>
  <c r="D35" i="11"/>
  <c r="E35" i="11"/>
  <c r="F35" i="11"/>
  <c r="G35" i="11"/>
  <c r="C146" i="11"/>
  <c r="H146" i="11"/>
  <c r="D35" i="12"/>
  <c r="E35" i="12"/>
  <c r="F35" i="12"/>
  <c r="G35" i="12"/>
  <c r="C146" i="12"/>
  <c r="H146" i="12"/>
  <c r="D35" i="14"/>
  <c r="H35" i="14" s="1"/>
  <c r="E35" i="14"/>
  <c r="F35" i="14"/>
  <c r="G35" i="14"/>
  <c r="C146" i="14"/>
  <c r="H146" i="14"/>
  <c r="D35" i="15"/>
  <c r="E35" i="15"/>
  <c r="F35" i="15"/>
  <c r="G35" i="15"/>
  <c r="C146" i="15"/>
  <c r="I146" i="15" s="1"/>
  <c r="H146" i="15"/>
  <c r="D35" i="16"/>
  <c r="D52" i="16" s="1"/>
  <c r="E35" i="16"/>
  <c r="F35" i="16"/>
  <c r="G35" i="16"/>
  <c r="G296" i="16" s="1"/>
  <c r="G346" i="16" s="1"/>
  <c r="C146" i="16"/>
  <c r="H146" i="16"/>
  <c r="D35" i="17"/>
  <c r="E35" i="17"/>
  <c r="F35" i="17"/>
  <c r="G35" i="17"/>
  <c r="G296" i="17" s="1"/>
  <c r="G346" i="17" s="1"/>
  <c r="C146" i="17"/>
  <c r="I146" i="17" s="1"/>
  <c r="H146" i="17"/>
  <c r="D35" i="18"/>
  <c r="E35" i="18"/>
  <c r="F35" i="18"/>
  <c r="F296" i="18" s="1"/>
  <c r="F346" i="18" s="1"/>
  <c r="G35" i="18"/>
  <c r="G296" i="18" s="1"/>
  <c r="G346" i="18" s="1"/>
  <c r="C146" i="18"/>
  <c r="D35" i="19"/>
  <c r="E35" i="19"/>
  <c r="F35" i="19"/>
  <c r="G35" i="19"/>
  <c r="G296" i="19" s="1"/>
  <c r="G346" i="19" s="1"/>
  <c r="C146" i="19"/>
  <c r="H146" i="19"/>
  <c r="I146" i="19" s="1"/>
  <c r="D35" i="20"/>
  <c r="D23" i="44" s="1"/>
  <c r="E35" i="20"/>
  <c r="F35" i="20"/>
  <c r="F107" i="46" s="1"/>
  <c r="F83" i="46" s="1"/>
  <c r="G35" i="20"/>
  <c r="C146" i="20"/>
  <c r="I146" i="20" s="1"/>
  <c r="H146" i="20"/>
  <c r="D35" i="57"/>
  <c r="E35" i="57"/>
  <c r="F35" i="57"/>
  <c r="G35" i="57"/>
  <c r="C146" i="57"/>
  <c r="I146" i="57" s="1"/>
  <c r="H146" i="57"/>
  <c r="D35" i="21"/>
  <c r="E35" i="21"/>
  <c r="F35" i="21"/>
  <c r="G35" i="21"/>
  <c r="G296" i="21" s="1"/>
  <c r="G346" i="21" s="1"/>
  <c r="C146" i="21"/>
  <c r="H146" i="21"/>
  <c r="D35" i="22"/>
  <c r="E35" i="22"/>
  <c r="F35" i="22"/>
  <c r="G35" i="22"/>
  <c r="C146" i="22"/>
  <c r="H146" i="22"/>
  <c r="D35" i="62"/>
  <c r="E35" i="62"/>
  <c r="F35" i="62"/>
  <c r="G35" i="62"/>
  <c r="G296" i="62"/>
  <c r="G346" i="62" s="1"/>
  <c r="C146" i="62"/>
  <c r="I146" i="62" s="1"/>
  <c r="H146" i="62"/>
  <c r="D35" i="23"/>
  <c r="E35" i="23"/>
  <c r="F35" i="23"/>
  <c r="G35" i="23"/>
  <c r="C146" i="23"/>
  <c r="H146" i="23"/>
  <c r="D35" i="24"/>
  <c r="E35" i="24"/>
  <c r="F35" i="24"/>
  <c r="G35" i="24"/>
  <c r="G296" i="24"/>
  <c r="G346" i="24" s="1"/>
  <c r="C146" i="24"/>
  <c r="H146" i="24"/>
  <c r="D35" i="25"/>
  <c r="E35" i="25"/>
  <c r="F35" i="25"/>
  <c r="G35" i="25"/>
  <c r="C146" i="25"/>
  <c r="H146" i="25"/>
  <c r="D35" i="26"/>
  <c r="E35" i="26"/>
  <c r="F35" i="26"/>
  <c r="G35" i="26"/>
  <c r="C146" i="26"/>
  <c r="H146" i="26"/>
  <c r="D35" i="27"/>
  <c r="E35" i="27"/>
  <c r="F35" i="27"/>
  <c r="G35" i="27"/>
  <c r="C146" i="27"/>
  <c r="I146" i="27" s="1"/>
  <c r="H146" i="27"/>
  <c r="D35" i="28"/>
  <c r="E35" i="28"/>
  <c r="F35" i="28"/>
  <c r="G35" i="28"/>
  <c r="G296" i="28" s="1"/>
  <c r="G346" i="28" s="1"/>
  <c r="C146" i="28"/>
  <c r="H146" i="28"/>
  <c r="D35" i="29"/>
  <c r="E35" i="29"/>
  <c r="F35" i="29"/>
  <c r="G35" i="29"/>
  <c r="C146" i="29"/>
  <c r="H146" i="29"/>
  <c r="D35" i="30"/>
  <c r="E35" i="30"/>
  <c r="H35" i="30" s="1"/>
  <c r="F35" i="30"/>
  <c r="F296" i="30" s="1"/>
  <c r="F346" i="30" s="1"/>
  <c r="G35" i="30"/>
  <c r="G296" i="30"/>
  <c r="G346" i="30" s="1"/>
  <c r="C146" i="30"/>
  <c r="H146" i="30"/>
  <c r="D35" i="31"/>
  <c r="E35" i="31"/>
  <c r="F35" i="31"/>
  <c r="G35" i="31"/>
  <c r="C146" i="31"/>
  <c r="I146" i="31" s="1"/>
  <c r="H146" i="31"/>
  <c r="D35" i="32"/>
  <c r="E35" i="32"/>
  <c r="F35" i="32"/>
  <c r="G35" i="32"/>
  <c r="C146" i="32"/>
  <c r="H146" i="32"/>
  <c r="D35" i="59"/>
  <c r="E35" i="59"/>
  <c r="F35" i="59"/>
  <c r="G35" i="59"/>
  <c r="C146" i="59"/>
  <c r="H146" i="59"/>
  <c r="D35" i="33"/>
  <c r="E35" i="33"/>
  <c r="F35" i="33"/>
  <c r="G35" i="33"/>
  <c r="G296" i="33"/>
  <c r="G346" i="33" s="1"/>
  <c r="C146" i="33"/>
  <c r="H146" i="33"/>
  <c r="D35" i="34"/>
  <c r="E35" i="34"/>
  <c r="F35" i="34"/>
  <c r="G35" i="34"/>
  <c r="C146" i="34"/>
  <c r="H146" i="34"/>
  <c r="D35" i="35"/>
  <c r="E35" i="35"/>
  <c r="F35" i="35"/>
  <c r="G35" i="35"/>
  <c r="H35" i="35" s="1"/>
  <c r="C146" i="35"/>
  <c r="H146" i="35"/>
  <c r="D35" i="36"/>
  <c r="E35" i="36"/>
  <c r="F35" i="36"/>
  <c r="G35" i="36"/>
  <c r="C146" i="36"/>
  <c r="H146" i="36"/>
  <c r="D35" i="37"/>
  <c r="E35" i="37"/>
  <c r="F35" i="37"/>
  <c r="G35" i="37"/>
  <c r="C146" i="37"/>
  <c r="H146" i="37"/>
  <c r="D35" i="38"/>
  <c r="E35" i="38"/>
  <c r="F35" i="38"/>
  <c r="G35" i="38"/>
  <c r="C146" i="38"/>
  <c r="H146" i="38"/>
  <c r="D35" i="39"/>
  <c r="E35" i="39"/>
  <c r="F35" i="39"/>
  <c r="G35" i="39"/>
  <c r="C146" i="39"/>
  <c r="H146" i="39"/>
  <c r="D35" i="40"/>
  <c r="E35" i="40"/>
  <c r="F35" i="40"/>
  <c r="G35" i="40"/>
  <c r="C146" i="40"/>
  <c r="H146" i="40"/>
  <c r="D35" i="41"/>
  <c r="E35" i="41"/>
  <c r="F35" i="41"/>
  <c r="F296" i="41" s="1"/>
  <c r="F346" i="41" s="1"/>
  <c r="G35" i="41"/>
  <c r="C146" i="41"/>
  <c r="H146" i="41"/>
  <c r="D36" i="6"/>
  <c r="E36" i="6"/>
  <c r="F36" i="6"/>
  <c r="G36" i="6"/>
  <c r="C147" i="6"/>
  <c r="D36" i="9"/>
  <c r="E36" i="9"/>
  <c r="F36" i="9"/>
  <c r="G36" i="9"/>
  <c r="G297" i="9" s="1"/>
  <c r="G347" i="9" s="1"/>
  <c r="C147" i="9"/>
  <c r="D36" i="10"/>
  <c r="E36" i="10"/>
  <c r="F36" i="10"/>
  <c r="G36" i="10"/>
  <c r="C147" i="10"/>
  <c r="D36" i="11"/>
  <c r="E36" i="11"/>
  <c r="E297" i="11" s="1"/>
  <c r="E347" i="11" s="1"/>
  <c r="F36" i="11"/>
  <c r="G36" i="11"/>
  <c r="G297" i="11" s="1"/>
  <c r="G347" i="11" s="1"/>
  <c r="C147" i="11"/>
  <c r="D36" i="12"/>
  <c r="E36" i="12"/>
  <c r="F36" i="12"/>
  <c r="G36" i="12"/>
  <c r="C147" i="12"/>
  <c r="H147" i="12"/>
  <c r="D36" i="14"/>
  <c r="E36" i="14"/>
  <c r="F36" i="14"/>
  <c r="G36" i="14"/>
  <c r="C147" i="14"/>
  <c r="D36" i="15"/>
  <c r="E36" i="15"/>
  <c r="F36" i="15"/>
  <c r="G36" i="15"/>
  <c r="C147" i="15"/>
  <c r="H147" i="15"/>
  <c r="D36" i="16"/>
  <c r="E36" i="16"/>
  <c r="F36" i="16"/>
  <c r="G36" i="16"/>
  <c r="C147" i="16"/>
  <c r="D36" i="17"/>
  <c r="E36" i="17"/>
  <c r="F36" i="17"/>
  <c r="G36" i="17"/>
  <c r="C147" i="17"/>
  <c r="H147" i="17"/>
  <c r="D36" i="18"/>
  <c r="E36" i="18"/>
  <c r="F36" i="18"/>
  <c r="G36" i="18"/>
  <c r="G297" i="18" s="1"/>
  <c r="G347" i="18" s="1"/>
  <c r="C147" i="18"/>
  <c r="H147" i="18"/>
  <c r="D36" i="19"/>
  <c r="E36" i="19"/>
  <c r="F36" i="19"/>
  <c r="G36" i="19"/>
  <c r="C147" i="19"/>
  <c r="H147" i="19"/>
  <c r="D36" i="20"/>
  <c r="D24" i="44" s="1"/>
  <c r="E36" i="20"/>
  <c r="E24" i="44" s="1"/>
  <c r="F36" i="20"/>
  <c r="G36" i="20"/>
  <c r="G297" i="20" s="1"/>
  <c r="G347" i="20" s="1"/>
  <c r="C147" i="20"/>
  <c r="H147" i="20"/>
  <c r="D36" i="57"/>
  <c r="D297" i="57" s="1"/>
  <c r="D347" i="57" s="1"/>
  <c r="E36" i="57"/>
  <c r="E297" i="57" s="1"/>
  <c r="E347" i="57" s="1"/>
  <c r="F36" i="57"/>
  <c r="F297" i="57" s="1"/>
  <c r="F347" i="57" s="1"/>
  <c r="G36" i="57"/>
  <c r="G297" i="57" s="1"/>
  <c r="G347" i="57" s="1"/>
  <c r="C147" i="57"/>
  <c r="D36" i="21"/>
  <c r="E36" i="21"/>
  <c r="F36" i="21"/>
  <c r="G36" i="21"/>
  <c r="C147" i="21"/>
  <c r="H147" i="21"/>
  <c r="D36" i="22"/>
  <c r="E36" i="22"/>
  <c r="F36" i="22"/>
  <c r="G36" i="22"/>
  <c r="C147" i="22"/>
  <c r="H147" i="22"/>
  <c r="D36" i="62"/>
  <c r="E36" i="62"/>
  <c r="F36" i="62"/>
  <c r="G36" i="62"/>
  <c r="C147" i="62"/>
  <c r="D36" i="23"/>
  <c r="D297" i="23" s="1"/>
  <c r="D347" i="23" s="1"/>
  <c r="E36" i="23"/>
  <c r="E297" i="23"/>
  <c r="E347" i="23" s="1"/>
  <c r="F36" i="23"/>
  <c r="F297" i="23" s="1"/>
  <c r="F347" i="23" s="1"/>
  <c r="G36" i="23"/>
  <c r="C147" i="23"/>
  <c r="D36" i="24"/>
  <c r="E36" i="24"/>
  <c r="F36" i="24"/>
  <c r="G36" i="24"/>
  <c r="G297" i="24" s="1"/>
  <c r="G347" i="24" s="1"/>
  <c r="C147" i="24"/>
  <c r="H147" i="24"/>
  <c r="D36" i="25"/>
  <c r="E36" i="25"/>
  <c r="F36" i="25"/>
  <c r="G36" i="25"/>
  <c r="C147" i="25"/>
  <c r="H147" i="25"/>
  <c r="D36" i="26"/>
  <c r="E36" i="26"/>
  <c r="F36" i="26"/>
  <c r="G36" i="26"/>
  <c r="G297" i="26" s="1"/>
  <c r="G347" i="26" s="1"/>
  <c r="C147" i="26"/>
  <c r="D36" i="27"/>
  <c r="E36" i="27"/>
  <c r="E297" i="27"/>
  <c r="E347" i="27" s="1"/>
  <c r="F36" i="27"/>
  <c r="G36" i="27"/>
  <c r="G297" i="27" s="1"/>
  <c r="G347" i="27" s="1"/>
  <c r="C147" i="27"/>
  <c r="D36" i="28"/>
  <c r="E36" i="28"/>
  <c r="F36" i="28"/>
  <c r="G36" i="28"/>
  <c r="C147" i="28"/>
  <c r="D36" i="29"/>
  <c r="E36" i="29"/>
  <c r="E297" i="29"/>
  <c r="E347" i="29"/>
  <c r="F36" i="29"/>
  <c r="F297" i="29" s="1"/>
  <c r="F347" i="29" s="1"/>
  <c r="G36" i="29"/>
  <c r="C147" i="29"/>
  <c r="D36" i="30"/>
  <c r="D297" i="30"/>
  <c r="D347" i="30" s="1"/>
  <c r="E36" i="30"/>
  <c r="E297" i="30" s="1"/>
  <c r="E347" i="30" s="1"/>
  <c r="F36" i="30"/>
  <c r="G36" i="30"/>
  <c r="C147" i="30"/>
  <c r="D36" i="31"/>
  <c r="E36" i="31"/>
  <c r="E297" i="31" s="1"/>
  <c r="E347" i="31" s="1"/>
  <c r="F36" i="31"/>
  <c r="F297" i="31" s="1"/>
  <c r="F347" i="31" s="1"/>
  <c r="G36" i="31"/>
  <c r="C147" i="31"/>
  <c r="H147" i="31"/>
  <c r="D36" i="32"/>
  <c r="E36" i="32"/>
  <c r="E297" i="32"/>
  <c r="E347" i="32" s="1"/>
  <c r="F36" i="32"/>
  <c r="G36" i="32"/>
  <c r="C147" i="32"/>
  <c r="D36" i="59"/>
  <c r="E36" i="59"/>
  <c r="F36" i="59"/>
  <c r="G36" i="59"/>
  <c r="C147" i="59"/>
  <c r="I147" i="59" s="1"/>
  <c r="D36" i="33"/>
  <c r="E36" i="33"/>
  <c r="F36" i="33"/>
  <c r="G36" i="33"/>
  <c r="G297" i="33" s="1"/>
  <c r="G347" i="33" s="1"/>
  <c r="C147" i="33"/>
  <c r="H147" i="33"/>
  <c r="D36" i="34"/>
  <c r="E36" i="34"/>
  <c r="E297" i="34" s="1"/>
  <c r="E347" i="34" s="1"/>
  <c r="F36" i="34"/>
  <c r="G36" i="34"/>
  <c r="C147" i="34"/>
  <c r="D36" i="35"/>
  <c r="E36" i="35"/>
  <c r="F36" i="35"/>
  <c r="G36" i="35"/>
  <c r="G297" i="35" s="1"/>
  <c r="G347" i="35" s="1"/>
  <c r="C147" i="35"/>
  <c r="H147" i="35"/>
  <c r="D36" i="36"/>
  <c r="E36" i="36"/>
  <c r="F36" i="36"/>
  <c r="G36" i="36"/>
  <c r="C147" i="36"/>
  <c r="H147" i="36"/>
  <c r="D36" i="37"/>
  <c r="E36" i="37"/>
  <c r="F36" i="37"/>
  <c r="G36" i="37"/>
  <c r="C147" i="37"/>
  <c r="H147" i="37"/>
  <c r="D36" i="38"/>
  <c r="E36" i="38"/>
  <c r="E297" i="38" s="1"/>
  <c r="E347" i="38" s="1"/>
  <c r="F36" i="38"/>
  <c r="G36" i="38"/>
  <c r="C147" i="38"/>
  <c r="D36" i="39"/>
  <c r="E36" i="39"/>
  <c r="H36" i="39" s="1"/>
  <c r="F36" i="39"/>
  <c r="G36" i="39"/>
  <c r="G297" i="39"/>
  <c r="G347" i="39" s="1"/>
  <c r="C147" i="39"/>
  <c r="H147" i="39"/>
  <c r="D36" i="40"/>
  <c r="E36" i="40"/>
  <c r="F36" i="40"/>
  <c r="G36" i="40"/>
  <c r="C147" i="40"/>
  <c r="H147" i="40"/>
  <c r="D36" i="41"/>
  <c r="E36" i="41"/>
  <c r="F36" i="41"/>
  <c r="G36" i="41"/>
  <c r="G297" i="41" s="1"/>
  <c r="G347" i="41" s="1"/>
  <c r="C147" i="41"/>
  <c r="H147" i="41"/>
  <c r="D37" i="6"/>
  <c r="E37" i="6"/>
  <c r="F37" i="6"/>
  <c r="G37" i="6"/>
  <c r="C148" i="6"/>
  <c r="H148" i="6"/>
  <c r="D37" i="9"/>
  <c r="E37" i="9"/>
  <c r="F37" i="9"/>
  <c r="G37" i="9"/>
  <c r="G298" i="9" s="1"/>
  <c r="G348" i="9" s="1"/>
  <c r="C148" i="9"/>
  <c r="H148" i="9"/>
  <c r="D37" i="10"/>
  <c r="E37" i="10"/>
  <c r="F37" i="10"/>
  <c r="G37" i="10"/>
  <c r="C148" i="10"/>
  <c r="H148" i="10"/>
  <c r="D37" i="11"/>
  <c r="E37" i="11"/>
  <c r="F37" i="11"/>
  <c r="G37" i="11"/>
  <c r="C148" i="11"/>
  <c r="H148" i="11"/>
  <c r="D37" i="12"/>
  <c r="E37" i="12"/>
  <c r="F37" i="12"/>
  <c r="G37" i="12"/>
  <c r="C148" i="12"/>
  <c r="H148" i="12"/>
  <c r="D37" i="14"/>
  <c r="E37" i="14"/>
  <c r="F37" i="14"/>
  <c r="G37" i="14"/>
  <c r="G298" i="14" s="1"/>
  <c r="G348" i="14" s="1"/>
  <c r="C148" i="14"/>
  <c r="H148" i="14"/>
  <c r="D37" i="15"/>
  <c r="E37" i="15"/>
  <c r="F37" i="15"/>
  <c r="G37" i="15"/>
  <c r="C148" i="15"/>
  <c r="H148" i="15"/>
  <c r="D37" i="16"/>
  <c r="E37" i="16"/>
  <c r="F37" i="16"/>
  <c r="F298" i="16" s="1"/>
  <c r="F348" i="16" s="1"/>
  <c r="G37" i="16"/>
  <c r="C148" i="16"/>
  <c r="H148" i="16"/>
  <c r="D37" i="17"/>
  <c r="E37" i="17"/>
  <c r="F37" i="17"/>
  <c r="G37" i="17"/>
  <c r="C148" i="17"/>
  <c r="H148" i="17"/>
  <c r="D37" i="18"/>
  <c r="E37" i="18"/>
  <c r="E52" i="18" s="1"/>
  <c r="F37" i="18"/>
  <c r="G37" i="18"/>
  <c r="C148" i="18"/>
  <c r="H148" i="18"/>
  <c r="D37" i="19"/>
  <c r="E37" i="19"/>
  <c r="F37" i="19"/>
  <c r="G37" i="19"/>
  <c r="C148" i="19"/>
  <c r="H148" i="19"/>
  <c r="D37" i="20"/>
  <c r="D109" i="46" s="1"/>
  <c r="D85" i="46" s="1"/>
  <c r="E37" i="20"/>
  <c r="F37" i="20"/>
  <c r="F298" i="20" s="1"/>
  <c r="F348" i="20" s="1"/>
  <c r="G37" i="20"/>
  <c r="G298" i="20" s="1"/>
  <c r="G348" i="20" s="1"/>
  <c r="C148" i="20"/>
  <c r="H148" i="20"/>
  <c r="D37" i="57"/>
  <c r="E37" i="57"/>
  <c r="F37" i="57"/>
  <c r="G37" i="57"/>
  <c r="G298" i="57"/>
  <c r="G348" i="57" s="1"/>
  <c r="C148" i="57"/>
  <c r="H148" i="57"/>
  <c r="D37" i="21"/>
  <c r="E37" i="21"/>
  <c r="F37" i="21"/>
  <c r="G37" i="21"/>
  <c r="C148" i="21"/>
  <c r="H148" i="21"/>
  <c r="D37" i="22"/>
  <c r="E37" i="22"/>
  <c r="F37" i="22"/>
  <c r="G37" i="22"/>
  <c r="C148" i="22"/>
  <c r="H148" i="22"/>
  <c r="D37" i="62"/>
  <c r="E37" i="62"/>
  <c r="F37" i="62"/>
  <c r="G37" i="62"/>
  <c r="C148" i="62"/>
  <c r="H148" i="62"/>
  <c r="D37" i="23"/>
  <c r="E37" i="23"/>
  <c r="F37" i="23"/>
  <c r="F298" i="23"/>
  <c r="F348" i="23" s="1"/>
  <c r="G37" i="23"/>
  <c r="G298" i="23" s="1"/>
  <c r="G348" i="23" s="1"/>
  <c r="C148" i="23"/>
  <c r="H148" i="23"/>
  <c r="D37" i="24"/>
  <c r="E37" i="24"/>
  <c r="F37" i="24"/>
  <c r="G37" i="24"/>
  <c r="G298" i="24" s="1"/>
  <c r="G348" i="24" s="1"/>
  <c r="C148" i="24"/>
  <c r="H148" i="24"/>
  <c r="D37" i="25"/>
  <c r="E37" i="25"/>
  <c r="F37" i="25"/>
  <c r="G37" i="25"/>
  <c r="C148" i="25"/>
  <c r="H148" i="25"/>
  <c r="D37" i="26"/>
  <c r="E37" i="26"/>
  <c r="F37" i="26"/>
  <c r="G37" i="26"/>
  <c r="C148" i="26"/>
  <c r="H148" i="26"/>
  <c r="D37" i="27"/>
  <c r="E37" i="27"/>
  <c r="F37" i="27"/>
  <c r="G37" i="27"/>
  <c r="G298" i="27" s="1"/>
  <c r="G348" i="27" s="1"/>
  <c r="C148" i="27"/>
  <c r="I148" i="27" s="1"/>
  <c r="H148" i="27"/>
  <c r="D37" i="28"/>
  <c r="E37" i="28"/>
  <c r="F37" i="28"/>
  <c r="G37" i="28"/>
  <c r="G298" i="28" s="1"/>
  <c r="G348" i="28" s="1"/>
  <c r="C148" i="28"/>
  <c r="H148" i="28"/>
  <c r="D37" i="29"/>
  <c r="E37" i="29"/>
  <c r="F37" i="29"/>
  <c r="G37" i="29"/>
  <c r="C148" i="29"/>
  <c r="H148" i="29"/>
  <c r="D37" i="30"/>
  <c r="E37" i="30"/>
  <c r="F37" i="30"/>
  <c r="F298" i="30" s="1"/>
  <c r="F348" i="30" s="1"/>
  <c r="G37" i="30"/>
  <c r="G298" i="30" s="1"/>
  <c r="G348" i="30" s="1"/>
  <c r="C148" i="30"/>
  <c r="H148" i="30"/>
  <c r="D37" i="31"/>
  <c r="E37" i="31"/>
  <c r="F37" i="31"/>
  <c r="G37" i="31"/>
  <c r="G298" i="31" s="1"/>
  <c r="G348" i="31" s="1"/>
  <c r="C148" i="31"/>
  <c r="H148" i="31"/>
  <c r="D37" i="32"/>
  <c r="E37" i="32"/>
  <c r="F37" i="32"/>
  <c r="G37" i="32"/>
  <c r="C148" i="32"/>
  <c r="H148" i="32"/>
  <c r="D37" i="59"/>
  <c r="E37" i="59"/>
  <c r="E298" i="59"/>
  <c r="E348" i="59" s="1"/>
  <c r="F37" i="59"/>
  <c r="F298" i="59" s="1"/>
  <c r="F348" i="59" s="1"/>
  <c r="G37" i="59"/>
  <c r="G298" i="59"/>
  <c r="G348" i="59" s="1"/>
  <c r="C148" i="59"/>
  <c r="H148" i="59"/>
  <c r="D37" i="33"/>
  <c r="E37" i="33"/>
  <c r="F37" i="33"/>
  <c r="G37" i="33"/>
  <c r="C148" i="33"/>
  <c r="H148" i="33"/>
  <c r="D37" i="34"/>
  <c r="E37" i="34"/>
  <c r="F37" i="34"/>
  <c r="G37" i="34"/>
  <c r="G298" i="34" s="1"/>
  <c r="G348" i="34" s="1"/>
  <c r="C148" i="34"/>
  <c r="H148" i="34"/>
  <c r="D37" i="35"/>
  <c r="E37" i="35"/>
  <c r="F37" i="35"/>
  <c r="G37" i="35"/>
  <c r="C148" i="35"/>
  <c r="H148" i="35"/>
  <c r="D37" i="36"/>
  <c r="E37" i="36"/>
  <c r="F37" i="36"/>
  <c r="F298" i="36" s="1"/>
  <c r="F348" i="36" s="1"/>
  <c r="G37" i="36"/>
  <c r="G298" i="36" s="1"/>
  <c r="G348" i="36" s="1"/>
  <c r="C148" i="36"/>
  <c r="H148" i="36"/>
  <c r="D37" i="37"/>
  <c r="H37" i="37" s="1"/>
  <c r="E37" i="37"/>
  <c r="F37" i="37"/>
  <c r="G37" i="37"/>
  <c r="C148" i="37"/>
  <c r="H148" i="37"/>
  <c r="D37" i="38"/>
  <c r="E37" i="38"/>
  <c r="F37" i="38"/>
  <c r="G37" i="38"/>
  <c r="C148" i="38"/>
  <c r="H148" i="38"/>
  <c r="D37" i="39"/>
  <c r="E37" i="39"/>
  <c r="F37" i="39"/>
  <c r="G37" i="39"/>
  <c r="C148" i="39"/>
  <c r="H148" i="39"/>
  <c r="D37" i="40"/>
  <c r="E37" i="40"/>
  <c r="F37" i="40"/>
  <c r="G37" i="40"/>
  <c r="G298" i="40" s="1"/>
  <c r="G348" i="40" s="1"/>
  <c r="C148" i="40"/>
  <c r="H148" i="40"/>
  <c r="D37" i="41"/>
  <c r="E37" i="41"/>
  <c r="F37" i="41"/>
  <c r="G37" i="41"/>
  <c r="C148" i="41"/>
  <c r="H148" i="41"/>
  <c r="D38" i="6"/>
  <c r="E38" i="6"/>
  <c r="E299" i="6"/>
  <c r="E349" i="6" s="1"/>
  <c r="F38" i="6"/>
  <c r="G38" i="6"/>
  <c r="G299" i="6" s="1"/>
  <c r="G349" i="6" s="1"/>
  <c r="C149" i="6"/>
  <c r="H149" i="6"/>
  <c r="D38" i="9"/>
  <c r="E38" i="9"/>
  <c r="F38" i="9"/>
  <c r="G38" i="9"/>
  <c r="C149" i="9"/>
  <c r="H149" i="9"/>
  <c r="J149" i="9" s="1"/>
  <c r="D38" i="10"/>
  <c r="E38" i="10"/>
  <c r="F38" i="10"/>
  <c r="G38" i="10"/>
  <c r="G299" i="10"/>
  <c r="G349" i="10" s="1"/>
  <c r="C149" i="10"/>
  <c r="D38" i="11"/>
  <c r="E38" i="11"/>
  <c r="F38" i="11"/>
  <c r="G38" i="11"/>
  <c r="G299" i="11" s="1"/>
  <c r="G349" i="11" s="1"/>
  <c r="C149" i="11"/>
  <c r="D38" i="12"/>
  <c r="E38" i="12"/>
  <c r="F38" i="12"/>
  <c r="G38" i="12"/>
  <c r="C149" i="12"/>
  <c r="H149" i="12"/>
  <c r="D38" i="14"/>
  <c r="E38" i="14"/>
  <c r="F38" i="14"/>
  <c r="G38" i="14"/>
  <c r="C149" i="14"/>
  <c r="H149" i="14"/>
  <c r="D38" i="15"/>
  <c r="E38" i="15"/>
  <c r="E299" i="15" s="1"/>
  <c r="E349" i="15" s="1"/>
  <c r="F38" i="15"/>
  <c r="G38" i="15"/>
  <c r="G299" i="15" s="1"/>
  <c r="G349" i="15" s="1"/>
  <c r="C149" i="15"/>
  <c r="H149" i="15"/>
  <c r="D38" i="16"/>
  <c r="E38" i="16"/>
  <c r="F38" i="16"/>
  <c r="F299" i="16" s="1"/>
  <c r="F349" i="16" s="1"/>
  <c r="G38" i="16"/>
  <c r="G299" i="16" s="1"/>
  <c r="G349" i="16" s="1"/>
  <c r="C149" i="16"/>
  <c r="H149" i="16"/>
  <c r="D38" i="17"/>
  <c r="H38" i="17" s="1"/>
  <c r="E38" i="17"/>
  <c r="F38" i="17"/>
  <c r="G38" i="17"/>
  <c r="G299" i="17" s="1"/>
  <c r="G349" i="17" s="1"/>
  <c r="C149" i="17"/>
  <c r="H149" i="17"/>
  <c r="D38" i="18"/>
  <c r="E38" i="18"/>
  <c r="F38" i="18"/>
  <c r="H349" i="18" s="1"/>
  <c r="G38" i="18"/>
  <c r="C149" i="18"/>
  <c r="D38" i="19"/>
  <c r="E38" i="19"/>
  <c r="F38" i="19"/>
  <c r="F299" i="19"/>
  <c r="F349" i="19" s="1"/>
  <c r="G38" i="19"/>
  <c r="C149" i="19"/>
  <c r="H149" i="19"/>
  <c r="D38" i="20"/>
  <c r="E38" i="20"/>
  <c r="F38" i="20"/>
  <c r="F299" i="20" s="1"/>
  <c r="F349" i="20" s="1"/>
  <c r="G38" i="20"/>
  <c r="G299" i="20" s="1"/>
  <c r="G349" i="20" s="1"/>
  <c r="C149" i="20"/>
  <c r="H149" i="20"/>
  <c r="D38" i="57"/>
  <c r="D299" i="57"/>
  <c r="D349" i="57" s="1"/>
  <c r="E38" i="57"/>
  <c r="F38" i="57"/>
  <c r="F299" i="57" s="1"/>
  <c r="F349" i="57" s="1"/>
  <c r="G38" i="57"/>
  <c r="G299" i="57" s="1"/>
  <c r="G349" i="57" s="1"/>
  <c r="C149" i="57"/>
  <c r="D38" i="21"/>
  <c r="E38" i="21"/>
  <c r="F38" i="21"/>
  <c r="G38" i="21"/>
  <c r="C149" i="21"/>
  <c r="D38" i="22"/>
  <c r="E38" i="22"/>
  <c r="F38" i="22"/>
  <c r="G38" i="22"/>
  <c r="C149" i="22"/>
  <c r="D38" i="62"/>
  <c r="E38" i="62"/>
  <c r="F38" i="62"/>
  <c r="G38" i="62"/>
  <c r="G299" i="62" s="1"/>
  <c r="G349" i="62" s="1"/>
  <c r="C149" i="62"/>
  <c r="H149" i="62"/>
  <c r="D38" i="23"/>
  <c r="E38" i="23"/>
  <c r="F38" i="23"/>
  <c r="G38" i="23"/>
  <c r="C149" i="23"/>
  <c r="H149" i="23"/>
  <c r="D38" i="24"/>
  <c r="E38" i="24"/>
  <c r="F38" i="24"/>
  <c r="F299" i="24" s="1"/>
  <c r="F349" i="24" s="1"/>
  <c r="G38" i="24"/>
  <c r="G299" i="24" s="1"/>
  <c r="G349" i="24" s="1"/>
  <c r="C149" i="24"/>
  <c r="I149" i="24" s="1"/>
  <c r="D38" i="25"/>
  <c r="H38" i="25" s="1"/>
  <c r="E38" i="25"/>
  <c r="F38" i="25"/>
  <c r="G38" i="25"/>
  <c r="C149" i="25"/>
  <c r="H149" i="25"/>
  <c r="D38" i="26"/>
  <c r="E38" i="26"/>
  <c r="F38" i="26"/>
  <c r="F299" i="26" s="1"/>
  <c r="F349" i="26" s="1"/>
  <c r="G38" i="26"/>
  <c r="G299" i="26" s="1"/>
  <c r="G349" i="26" s="1"/>
  <c r="C149" i="26"/>
  <c r="H149" i="26"/>
  <c r="D38" i="27"/>
  <c r="E38" i="27"/>
  <c r="F38" i="27"/>
  <c r="G38" i="27"/>
  <c r="C149" i="27"/>
  <c r="H149" i="27"/>
  <c r="D38" i="28"/>
  <c r="E38" i="28"/>
  <c r="H38" i="28" s="1"/>
  <c r="F38" i="28"/>
  <c r="F299" i="28" s="1"/>
  <c r="F349" i="28" s="1"/>
  <c r="G38" i="28"/>
  <c r="G299" i="28" s="1"/>
  <c r="G349" i="28" s="1"/>
  <c r="C149" i="28"/>
  <c r="H149" i="28"/>
  <c r="D38" i="29"/>
  <c r="E38" i="29"/>
  <c r="F38" i="29"/>
  <c r="G38" i="29"/>
  <c r="C149" i="29"/>
  <c r="H149" i="29"/>
  <c r="D38" i="30"/>
  <c r="E38" i="30"/>
  <c r="F38" i="30"/>
  <c r="G38" i="30"/>
  <c r="G299" i="30" s="1"/>
  <c r="G349" i="30" s="1"/>
  <c r="C149" i="30"/>
  <c r="H149" i="30"/>
  <c r="D38" i="31"/>
  <c r="E38" i="31"/>
  <c r="F38" i="31"/>
  <c r="G38" i="31"/>
  <c r="C149" i="31"/>
  <c r="H149" i="31"/>
  <c r="D38" i="32"/>
  <c r="E38" i="32"/>
  <c r="F38" i="32"/>
  <c r="G38" i="32"/>
  <c r="G299" i="32" s="1"/>
  <c r="G349" i="32" s="1"/>
  <c r="C149" i="32"/>
  <c r="H149" i="32"/>
  <c r="D38" i="59"/>
  <c r="E38" i="59"/>
  <c r="E299" i="59" s="1"/>
  <c r="E349" i="59" s="1"/>
  <c r="F38" i="59"/>
  <c r="G38" i="59"/>
  <c r="G299" i="59" s="1"/>
  <c r="C149" i="59"/>
  <c r="H149" i="59"/>
  <c r="D38" i="33"/>
  <c r="E38" i="33"/>
  <c r="F38" i="33"/>
  <c r="F299" i="33" s="1"/>
  <c r="F349" i="33" s="1"/>
  <c r="G38" i="33"/>
  <c r="G299" i="33" s="1"/>
  <c r="G349" i="33" s="1"/>
  <c r="C149" i="33"/>
  <c r="H149" i="33"/>
  <c r="D38" i="34"/>
  <c r="E38" i="34"/>
  <c r="F38" i="34"/>
  <c r="G38" i="34"/>
  <c r="C149" i="34"/>
  <c r="H149" i="34"/>
  <c r="D38" i="35"/>
  <c r="E38" i="35"/>
  <c r="F38" i="35"/>
  <c r="G38" i="35"/>
  <c r="G299" i="35" s="1"/>
  <c r="G349" i="35" s="1"/>
  <c r="C149" i="35"/>
  <c r="H149" i="35"/>
  <c r="I149" i="35" s="1"/>
  <c r="D38" i="36"/>
  <c r="E38" i="36"/>
  <c r="F38" i="36"/>
  <c r="G38" i="36"/>
  <c r="C149" i="36"/>
  <c r="H149" i="36"/>
  <c r="D38" i="37"/>
  <c r="E38" i="37"/>
  <c r="F38" i="37"/>
  <c r="G38" i="37"/>
  <c r="G299" i="37" s="1"/>
  <c r="G349" i="37" s="1"/>
  <c r="C149" i="37"/>
  <c r="H149" i="37"/>
  <c r="D38" i="38"/>
  <c r="E38" i="38"/>
  <c r="F38" i="38"/>
  <c r="G38" i="38"/>
  <c r="C149" i="38"/>
  <c r="H149" i="38"/>
  <c r="D38" i="39"/>
  <c r="E38" i="39"/>
  <c r="F38" i="39"/>
  <c r="F299" i="39"/>
  <c r="F349" i="39" s="1"/>
  <c r="G38" i="39"/>
  <c r="C149" i="39"/>
  <c r="H149" i="39"/>
  <c r="D38" i="40"/>
  <c r="E38" i="40"/>
  <c r="F38" i="40"/>
  <c r="G38" i="40"/>
  <c r="C149" i="40"/>
  <c r="H149" i="40"/>
  <c r="D38" i="41"/>
  <c r="E38" i="41"/>
  <c r="F38" i="41"/>
  <c r="F299" i="41" s="1"/>
  <c r="F349" i="41" s="1"/>
  <c r="G38" i="41"/>
  <c r="C149" i="41"/>
  <c r="H149" i="41"/>
  <c r="D40" i="6"/>
  <c r="E40" i="6"/>
  <c r="F40" i="6"/>
  <c r="G40" i="6"/>
  <c r="C151" i="6"/>
  <c r="H151" i="6"/>
  <c r="D40" i="9"/>
  <c r="E40" i="9"/>
  <c r="F40" i="9"/>
  <c r="G40" i="9"/>
  <c r="G301" i="9" s="1"/>
  <c r="G351" i="9" s="1"/>
  <c r="C151" i="9"/>
  <c r="H151" i="9"/>
  <c r="D40" i="10"/>
  <c r="E40" i="10"/>
  <c r="H351" i="10" s="1"/>
  <c r="F40" i="10"/>
  <c r="G40" i="10"/>
  <c r="C151" i="10"/>
  <c r="D40" i="11"/>
  <c r="E40" i="11"/>
  <c r="F40" i="11"/>
  <c r="F301" i="11" s="1"/>
  <c r="F351" i="11" s="1"/>
  <c r="G40" i="11"/>
  <c r="G301" i="11" s="1"/>
  <c r="G351" i="11" s="1"/>
  <c r="C151" i="11"/>
  <c r="H151" i="11"/>
  <c r="D40" i="12"/>
  <c r="E40" i="12"/>
  <c r="F40" i="12"/>
  <c r="G40" i="12"/>
  <c r="C151" i="12"/>
  <c r="H151" i="12"/>
  <c r="D40" i="14"/>
  <c r="E40" i="14"/>
  <c r="E301" i="14" s="1"/>
  <c r="E351" i="14" s="1"/>
  <c r="F40" i="14"/>
  <c r="G40" i="14"/>
  <c r="G301" i="14" s="1"/>
  <c r="G351" i="14" s="1"/>
  <c r="C151" i="14"/>
  <c r="H151" i="14"/>
  <c r="D40" i="15"/>
  <c r="E40" i="15"/>
  <c r="F40" i="15"/>
  <c r="F301" i="15" s="1"/>
  <c r="F351" i="15" s="1"/>
  <c r="G40" i="15"/>
  <c r="C151" i="15"/>
  <c r="H151" i="15"/>
  <c r="D40" i="16"/>
  <c r="E40" i="16"/>
  <c r="E301" i="16" s="1"/>
  <c r="E351" i="16" s="1"/>
  <c r="F40" i="16"/>
  <c r="G40" i="16"/>
  <c r="G301" i="16" s="1"/>
  <c r="G351" i="16" s="1"/>
  <c r="C151" i="16"/>
  <c r="H151" i="16"/>
  <c r="D40" i="17"/>
  <c r="E40" i="17"/>
  <c r="E301" i="17" s="1"/>
  <c r="E351" i="17" s="1"/>
  <c r="F40" i="17"/>
  <c r="G40" i="17"/>
  <c r="C151" i="17"/>
  <c r="D40" i="18"/>
  <c r="E40" i="18"/>
  <c r="F40" i="18"/>
  <c r="G40" i="18"/>
  <c r="G301" i="18" s="1"/>
  <c r="G351" i="18" s="1"/>
  <c r="C151" i="18"/>
  <c r="D40" i="19"/>
  <c r="E40" i="19"/>
  <c r="F40" i="19"/>
  <c r="G40" i="19"/>
  <c r="G301" i="19" s="1"/>
  <c r="G351" i="19" s="1"/>
  <c r="C151" i="19"/>
  <c r="H151" i="19"/>
  <c r="D40" i="20"/>
  <c r="E40" i="20"/>
  <c r="F40" i="20"/>
  <c r="G40" i="20"/>
  <c r="C151" i="20"/>
  <c r="H151" i="20"/>
  <c r="D40" i="57"/>
  <c r="E40" i="57"/>
  <c r="F40" i="57"/>
  <c r="G40" i="57"/>
  <c r="G301" i="57"/>
  <c r="G351" i="57" s="1"/>
  <c r="C151" i="57"/>
  <c r="I151" i="57" s="1"/>
  <c r="H151" i="57"/>
  <c r="D40" i="21"/>
  <c r="E40" i="21"/>
  <c r="H40" i="21" s="1"/>
  <c r="F40" i="21"/>
  <c r="F301" i="21" s="1"/>
  <c r="F351" i="21" s="1"/>
  <c r="G40" i="21"/>
  <c r="C151" i="21"/>
  <c r="H151" i="21"/>
  <c r="I151" i="21" s="1"/>
  <c r="D40" i="22"/>
  <c r="E40" i="22"/>
  <c r="F40" i="22"/>
  <c r="G40" i="22"/>
  <c r="G301" i="22" s="1"/>
  <c r="G351" i="22" s="1"/>
  <c r="C151" i="22"/>
  <c r="H151" i="22"/>
  <c r="D40" i="62"/>
  <c r="E40" i="62"/>
  <c r="F40" i="62"/>
  <c r="G40" i="62"/>
  <c r="C151" i="62"/>
  <c r="D40" i="23"/>
  <c r="E40" i="23"/>
  <c r="F40" i="23"/>
  <c r="F301" i="23"/>
  <c r="F351" i="23" s="1"/>
  <c r="G40" i="23"/>
  <c r="C151" i="23"/>
  <c r="H151" i="23"/>
  <c r="D40" i="24"/>
  <c r="H40" i="24" s="1"/>
  <c r="E40" i="24"/>
  <c r="F40" i="24"/>
  <c r="G40" i="24"/>
  <c r="C151" i="24"/>
  <c r="H151" i="24"/>
  <c r="D40" i="25"/>
  <c r="E40" i="25"/>
  <c r="F40" i="25"/>
  <c r="F301" i="25" s="1"/>
  <c r="F351" i="25" s="1"/>
  <c r="G40" i="25"/>
  <c r="G301" i="25" s="1"/>
  <c r="G351" i="25" s="1"/>
  <c r="C151" i="25"/>
  <c r="H151" i="25"/>
  <c r="D40" i="26"/>
  <c r="H40" i="26" s="1"/>
  <c r="E40" i="26"/>
  <c r="F40" i="26"/>
  <c r="G40" i="26"/>
  <c r="C151" i="26"/>
  <c r="H151" i="26"/>
  <c r="D40" i="27"/>
  <c r="E40" i="27"/>
  <c r="F40" i="27"/>
  <c r="G40" i="27"/>
  <c r="G301" i="27" s="1"/>
  <c r="G351" i="27" s="1"/>
  <c r="C151" i="27"/>
  <c r="I151" i="27" s="1"/>
  <c r="H151" i="27"/>
  <c r="D40" i="28"/>
  <c r="E40" i="28"/>
  <c r="F40" i="28"/>
  <c r="G40" i="28"/>
  <c r="C151" i="28"/>
  <c r="H151" i="28"/>
  <c r="D40" i="29"/>
  <c r="E40" i="29"/>
  <c r="F40" i="29"/>
  <c r="F301" i="29" s="1"/>
  <c r="F351" i="29" s="1"/>
  <c r="G40" i="29"/>
  <c r="C151" i="29"/>
  <c r="I151" i="29" s="1"/>
  <c r="H151" i="29"/>
  <c r="D40" i="30"/>
  <c r="E40" i="30"/>
  <c r="F40" i="30"/>
  <c r="G40" i="30"/>
  <c r="C151" i="30"/>
  <c r="D40" i="31"/>
  <c r="E40" i="31"/>
  <c r="F40" i="31"/>
  <c r="F301" i="31" s="1"/>
  <c r="F351" i="31" s="1"/>
  <c r="G40" i="31"/>
  <c r="G301" i="31" s="1"/>
  <c r="G351" i="31" s="1"/>
  <c r="C151" i="31"/>
  <c r="I151" i="31" s="1"/>
  <c r="H151" i="31"/>
  <c r="D40" i="32"/>
  <c r="H40" i="32" s="1"/>
  <c r="E40" i="32"/>
  <c r="F40" i="32"/>
  <c r="G40" i="32"/>
  <c r="C151" i="32"/>
  <c r="H151" i="32"/>
  <c r="D40" i="59"/>
  <c r="E40" i="59"/>
  <c r="F40" i="59"/>
  <c r="G40" i="59"/>
  <c r="G301" i="59" s="1"/>
  <c r="G351" i="59" s="1"/>
  <c r="C151" i="59"/>
  <c r="D40" i="33"/>
  <c r="E40" i="33"/>
  <c r="F40" i="33"/>
  <c r="G40" i="33"/>
  <c r="C151" i="33"/>
  <c r="H151" i="33"/>
  <c r="D40" i="34"/>
  <c r="E40" i="34"/>
  <c r="F40" i="34"/>
  <c r="G40" i="34"/>
  <c r="C151" i="34"/>
  <c r="H151" i="34"/>
  <c r="D40" i="35"/>
  <c r="E40" i="35"/>
  <c r="F40" i="35"/>
  <c r="G40" i="35"/>
  <c r="C151" i="35"/>
  <c r="H151" i="35"/>
  <c r="D40" i="36"/>
  <c r="E40" i="36"/>
  <c r="F40" i="36"/>
  <c r="F112" i="46" s="1"/>
  <c r="F88" i="46" s="1"/>
  <c r="G40" i="36"/>
  <c r="C151" i="36"/>
  <c r="H151" i="36"/>
  <c r="D40" i="37"/>
  <c r="E40" i="37"/>
  <c r="F40" i="37"/>
  <c r="G40" i="37"/>
  <c r="C151" i="37"/>
  <c r="H151" i="37"/>
  <c r="D40" i="38"/>
  <c r="E40" i="38"/>
  <c r="F40" i="38"/>
  <c r="G40" i="38"/>
  <c r="C151" i="38"/>
  <c r="H151" i="38"/>
  <c r="D40" i="39"/>
  <c r="E40" i="39"/>
  <c r="E301" i="39" s="1"/>
  <c r="E351" i="39" s="1"/>
  <c r="F40" i="39"/>
  <c r="G40" i="39"/>
  <c r="C151" i="39"/>
  <c r="D40" i="40"/>
  <c r="E40" i="40"/>
  <c r="F40" i="40"/>
  <c r="G40" i="40"/>
  <c r="C151" i="40"/>
  <c r="H151" i="40"/>
  <c r="D40" i="41"/>
  <c r="E40" i="41"/>
  <c r="F40" i="41"/>
  <c r="F301" i="41"/>
  <c r="F351" i="41" s="1"/>
  <c r="G40" i="41"/>
  <c r="G301" i="41" s="1"/>
  <c r="G351" i="41" s="1"/>
  <c r="C151" i="41"/>
  <c r="D41" i="6"/>
  <c r="E41" i="6"/>
  <c r="F41" i="6"/>
  <c r="G41" i="6"/>
  <c r="C152" i="6"/>
  <c r="H152" i="6"/>
  <c r="D41" i="9"/>
  <c r="E41" i="9"/>
  <c r="F41" i="9"/>
  <c r="G41" i="9"/>
  <c r="G302" i="9"/>
  <c r="G352" i="9" s="1"/>
  <c r="C152" i="9"/>
  <c r="H152" i="9"/>
  <c r="J152" i="9" s="1"/>
  <c r="D41" i="10"/>
  <c r="E41" i="10"/>
  <c r="F41" i="10"/>
  <c r="F302" i="10" s="1"/>
  <c r="F352" i="10" s="1"/>
  <c r="G41" i="10"/>
  <c r="C152" i="10"/>
  <c r="H152" i="10"/>
  <c r="D41" i="11"/>
  <c r="D302" i="11" s="1"/>
  <c r="D352" i="11" s="1"/>
  <c r="E41" i="11"/>
  <c r="E302" i="11"/>
  <c r="E352" i="11" s="1"/>
  <c r="F41" i="11"/>
  <c r="G41" i="11"/>
  <c r="G302" i="11" s="1"/>
  <c r="G352" i="11" s="1"/>
  <c r="C152" i="11"/>
  <c r="D41" i="12"/>
  <c r="E41" i="12"/>
  <c r="E302" i="12" s="1"/>
  <c r="E352" i="12" s="1"/>
  <c r="F41" i="12"/>
  <c r="G41" i="12"/>
  <c r="C152" i="12"/>
  <c r="H152" i="12"/>
  <c r="D41" i="14"/>
  <c r="E41" i="14"/>
  <c r="E302" i="14" s="1"/>
  <c r="E352" i="14" s="1"/>
  <c r="F41" i="14"/>
  <c r="G41" i="14"/>
  <c r="G302" i="14" s="1"/>
  <c r="G352" i="14" s="1"/>
  <c r="C152" i="14"/>
  <c r="H152" i="14"/>
  <c r="D41" i="15"/>
  <c r="E41" i="15"/>
  <c r="F41" i="15"/>
  <c r="G41" i="15"/>
  <c r="C152" i="15"/>
  <c r="H152" i="15"/>
  <c r="D41" i="16"/>
  <c r="E41" i="16"/>
  <c r="E302" i="16"/>
  <c r="E352" i="16" s="1"/>
  <c r="F41" i="16"/>
  <c r="F302" i="16" s="1"/>
  <c r="F352" i="16" s="1"/>
  <c r="G41" i="16"/>
  <c r="G302" i="16" s="1"/>
  <c r="G352" i="16" s="1"/>
  <c r="C152" i="16"/>
  <c r="D41" i="17"/>
  <c r="E41" i="17"/>
  <c r="F41" i="17"/>
  <c r="F302" i="17" s="1"/>
  <c r="F352" i="17" s="1"/>
  <c r="G41" i="17"/>
  <c r="C152" i="17"/>
  <c r="H152" i="17"/>
  <c r="D41" i="18"/>
  <c r="E41" i="18"/>
  <c r="F41" i="18"/>
  <c r="G41" i="18"/>
  <c r="G302" i="18" s="1"/>
  <c r="G352" i="18" s="1"/>
  <c r="C152" i="18"/>
  <c r="H152" i="18"/>
  <c r="D41" i="19"/>
  <c r="E41" i="19"/>
  <c r="E302" i="19" s="1"/>
  <c r="E352" i="19" s="1"/>
  <c r="F41" i="19"/>
  <c r="G41" i="19"/>
  <c r="C152" i="19"/>
  <c r="D41" i="20"/>
  <c r="D302" i="20" s="1"/>
  <c r="D352" i="20" s="1"/>
  <c r="E41" i="20"/>
  <c r="E302" i="20" s="1"/>
  <c r="E352" i="20" s="1"/>
  <c r="F41" i="20"/>
  <c r="G41" i="20"/>
  <c r="G302" i="20" s="1"/>
  <c r="G352" i="20" s="1"/>
  <c r="C152" i="20"/>
  <c r="D41" i="57"/>
  <c r="D302" i="57"/>
  <c r="D352" i="57" s="1"/>
  <c r="E41" i="57"/>
  <c r="E302" i="57" s="1"/>
  <c r="E352" i="57" s="1"/>
  <c r="F41" i="57"/>
  <c r="G41" i="57"/>
  <c r="C152" i="57"/>
  <c r="D41" i="21"/>
  <c r="E41" i="21"/>
  <c r="F41" i="21"/>
  <c r="F302" i="21" s="1"/>
  <c r="F352" i="21" s="1"/>
  <c r="G41" i="21"/>
  <c r="C152" i="21"/>
  <c r="D41" i="22"/>
  <c r="E41" i="22"/>
  <c r="F41" i="22"/>
  <c r="G41" i="22"/>
  <c r="C152" i="22"/>
  <c r="H152" i="22"/>
  <c r="D41" i="62"/>
  <c r="E41" i="62"/>
  <c r="F41" i="62"/>
  <c r="G41" i="62"/>
  <c r="C152" i="62"/>
  <c r="D41" i="23"/>
  <c r="D302" i="23" s="1"/>
  <c r="D352" i="23" s="1"/>
  <c r="E41" i="23"/>
  <c r="F41" i="23"/>
  <c r="G41" i="23"/>
  <c r="G302" i="23"/>
  <c r="G352" i="23" s="1"/>
  <c r="C152" i="23"/>
  <c r="D41" i="24"/>
  <c r="D302" i="24" s="1"/>
  <c r="D352" i="24" s="1"/>
  <c r="E41" i="24"/>
  <c r="F41" i="24"/>
  <c r="G41" i="24"/>
  <c r="C152" i="24"/>
  <c r="H152" i="24"/>
  <c r="D41" i="25"/>
  <c r="E41" i="25"/>
  <c r="F41" i="25"/>
  <c r="F302" i="25" s="1"/>
  <c r="F352" i="25" s="1"/>
  <c r="G41" i="25"/>
  <c r="C152" i="25"/>
  <c r="H152" i="25"/>
  <c r="D41" i="26"/>
  <c r="D302" i="26" s="1"/>
  <c r="D352" i="26" s="1"/>
  <c r="E41" i="26"/>
  <c r="F41" i="26"/>
  <c r="G41" i="26"/>
  <c r="G302" i="26" s="1"/>
  <c r="G352" i="26" s="1"/>
  <c r="C152" i="26"/>
  <c r="D41" i="27"/>
  <c r="E41" i="27"/>
  <c r="E302" i="27" s="1"/>
  <c r="E352" i="27" s="1"/>
  <c r="F41" i="27"/>
  <c r="G41" i="27"/>
  <c r="G302" i="27" s="1"/>
  <c r="G352" i="27" s="1"/>
  <c r="C152" i="27"/>
  <c r="D41" i="28"/>
  <c r="E41" i="28"/>
  <c r="F41" i="28"/>
  <c r="F302" i="28" s="1"/>
  <c r="F352" i="28" s="1"/>
  <c r="G41" i="28"/>
  <c r="C152" i="28"/>
  <c r="H152" i="28"/>
  <c r="D41" i="29"/>
  <c r="E41" i="29"/>
  <c r="F41" i="29"/>
  <c r="G41" i="29"/>
  <c r="C152" i="29"/>
  <c r="D41" i="30"/>
  <c r="E41" i="30"/>
  <c r="E302" i="30"/>
  <c r="E352" i="30" s="1"/>
  <c r="F41" i="30"/>
  <c r="G41" i="30"/>
  <c r="C152" i="30"/>
  <c r="D41" i="31"/>
  <c r="E41" i="31"/>
  <c r="F41" i="31"/>
  <c r="G41" i="31"/>
  <c r="C152" i="31"/>
  <c r="D41" i="32"/>
  <c r="E41" i="32"/>
  <c r="F41" i="32"/>
  <c r="G41" i="32"/>
  <c r="C152" i="32"/>
  <c r="H152" i="32"/>
  <c r="D41" i="59"/>
  <c r="E41" i="59"/>
  <c r="F41" i="59"/>
  <c r="G41" i="59"/>
  <c r="C152" i="59"/>
  <c r="D41" i="33"/>
  <c r="D302" i="33" s="1"/>
  <c r="D352" i="33" s="1"/>
  <c r="E41" i="33"/>
  <c r="F41" i="33"/>
  <c r="F302" i="33" s="1"/>
  <c r="F352" i="33" s="1"/>
  <c r="G41" i="33"/>
  <c r="G302" i="33" s="1"/>
  <c r="G352" i="33" s="1"/>
  <c r="C152" i="33"/>
  <c r="D41" i="34"/>
  <c r="D302" i="34"/>
  <c r="D352" i="34" s="1"/>
  <c r="E41" i="34"/>
  <c r="F41" i="34"/>
  <c r="G41" i="34"/>
  <c r="G302" i="34" s="1"/>
  <c r="G352" i="34" s="1"/>
  <c r="C152" i="34"/>
  <c r="D41" i="35"/>
  <c r="E41" i="35"/>
  <c r="F41" i="35"/>
  <c r="G41" i="35"/>
  <c r="G302" i="35" s="1"/>
  <c r="G352" i="35" s="1"/>
  <c r="C152" i="35"/>
  <c r="H152" i="35"/>
  <c r="D41" i="36"/>
  <c r="D302" i="36" s="1"/>
  <c r="D352" i="36" s="1"/>
  <c r="E41" i="36"/>
  <c r="E302" i="36"/>
  <c r="E352" i="36" s="1"/>
  <c r="F41" i="36"/>
  <c r="G41" i="36"/>
  <c r="G302" i="36" s="1"/>
  <c r="G352" i="36" s="1"/>
  <c r="C152" i="36"/>
  <c r="D41" i="37"/>
  <c r="E41" i="37"/>
  <c r="F41" i="37"/>
  <c r="G41" i="37"/>
  <c r="C152" i="37"/>
  <c r="H152" i="37"/>
  <c r="D41" i="38"/>
  <c r="D302" i="38" s="1"/>
  <c r="D352" i="38" s="1"/>
  <c r="E41" i="38"/>
  <c r="E302" i="38"/>
  <c r="E352" i="38" s="1"/>
  <c r="F41" i="38"/>
  <c r="H41" i="38" s="1"/>
  <c r="F302" i="38"/>
  <c r="F352" i="38" s="1"/>
  <c r="G41" i="38"/>
  <c r="G302" i="38" s="1"/>
  <c r="G352" i="38" s="1"/>
  <c r="C152" i="38"/>
  <c r="D41" i="39"/>
  <c r="E41" i="39"/>
  <c r="F41" i="39"/>
  <c r="G41" i="39"/>
  <c r="G302" i="39"/>
  <c r="G352" i="39" s="1"/>
  <c r="C152" i="39"/>
  <c r="H152" i="39"/>
  <c r="D41" i="40"/>
  <c r="E41" i="40"/>
  <c r="F41" i="40"/>
  <c r="F302" i="40" s="1"/>
  <c r="F352" i="40" s="1"/>
  <c r="G41" i="40"/>
  <c r="G302" i="40"/>
  <c r="G352" i="40" s="1"/>
  <c r="C152" i="40"/>
  <c r="D41" i="41"/>
  <c r="E41" i="41"/>
  <c r="F41" i="41"/>
  <c r="F302" i="41" s="1"/>
  <c r="F352" i="41" s="1"/>
  <c r="G41" i="41"/>
  <c r="C152" i="41"/>
  <c r="D43" i="6"/>
  <c r="E43" i="6"/>
  <c r="E304" i="6"/>
  <c r="E354" i="6" s="1"/>
  <c r="F43" i="6"/>
  <c r="G43" i="6"/>
  <c r="G304" i="6"/>
  <c r="G354" i="6" s="1"/>
  <c r="C154" i="6"/>
  <c r="D43" i="9"/>
  <c r="E43" i="9"/>
  <c r="F43" i="9"/>
  <c r="G43" i="9"/>
  <c r="C154" i="9"/>
  <c r="D43" i="10"/>
  <c r="E43" i="10"/>
  <c r="E304" i="10" s="1"/>
  <c r="E354" i="10" s="1"/>
  <c r="F43" i="10"/>
  <c r="F304" i="10" s="1"/>
  <c r="F354" i="10" s="1"/>
  <c r="G43" i="10"/>
  <c r="C154" i="10"/>
  <c r="D43" i="11"/>
  <c r="E43" i="11"/>
  <c r="E304" i="11" s="1"/>
  <c r="E354" i="11" s="1"/>
  <c r="F43" i="11"/>
  <c r="F304" i="11"/>
  <c r="F354" i="11" s="1"/>
  <c r="G43" i="11"/>
  <c r="C154" i="11"/>
  <c r="D43" i="12"/>
  <c r="E43" i="12"/>
  <c r="F43" i="12"/>
  <c r="G43" i="12"/>
  <c r="C154" i="12"/>
  <c r="D43" i="14"/>
  <c r="E43" i="14"/>
  <c r="F43" i="14"/>
  <c r="G43" i="14"/>
  <c r="C154" i="14"/>
  <c r="D43" i="15"/>
  <c r="E43" i="15"/>
  <c r="E304" i="15" s="1"/>
  <c r="E354" i="15" s="1"/>
  <c r="F43" i="15"/>
  <c r="G43" i="15"/>
  <c r="C154" i="15"/>
  <c r="D43" i="16"/>
  <c r="E43" i="16"/>
  <c r="F43" i="16"/>
  <c r="F304" i="16" s="1"/>
  <c r="F354" i="16" s="1"/>
  <c r="G43" i="16"/>
  <c r="C154" i="16"/>
  <c r="D43" i="17"/>
  <c r="E43" i="17"/>
  <c r="E304" i="17" s="1"/>
  <c r="E354" i="17" s="1"/>
  <c r="F43" i="17"/>
  <c r="G43" i="17"/>
  <c r="G304" i="17" s="1"/>
  <c r="G354" i="17" s="1"/>
  <c r="C154" i="17"/>
  <c r="D43" i="18"/>
  <c r="E43" i="18"/>
  <c r="E304" i="18"/>
  <c r="E354" i="18" s="1"/>
  <c r="F43" i="18"/>
  <c r="G43" i="18"/>
  <c r="C154" i="18"/>
  <c r="H154" i="18"/>
  <c r="D43" i="19"/>
  <c r="D304" i="19" s="1"/>
  <c r="D354" i="19" s="1"/>
  <c r="E43" i="19"/>
  <c r="F43" i="19"/>
  <c r="G43" i="19"/>
  <c r="G304" i="19" s="1"/>
  <c r="G354" i="19" s="1"/>
  <c r="C154" i="19"/>
  <c r="H154" i="19"/>
  <c r="D43" i="20"/>
  <c r="D304" i="20" s="1"/>
  <c r="D354" i="20" s="1"/>
  <c r="E43" i="20"/>
  <c r="F43" i="20"/>
  <c r="F304" i="20" s="1"/>
  <c r="F354" i="20" s="1"/>
  <c r="G43" i="20"/>
  <c r="G304" i="20" s="1"/>
  <c r="G354" i="20" s="1"/>
  <c r="C154" i="20"/>
  <c r="D43" i="57"/>
  <c r="D304" i="57"/>
  <c r="D354" i="57" s="1"/>
  <c r="E43" i="57"/>
  <c r="F43" i="57"/>
  <c r="G43" i="57"/>
  <c r="C154" i="57"/>
  <c r="D43" i="21"/>
  <c r="D304" i="21"/>
  <c r="D354" i="21" s="1"/>
  <c r="E43" i="21"/>
  <c r="F43" i="21"/>
  <c r="F304" i="21" s="1"/>
  <c r="F354" i="21" s="1"/>
  <c r="G43" i="21"/>
  <c r="G304" i="21" s="1"/>
  <c r="G354" i="21" s="1"/>
  <c r="C154" i="21"/>
  <c r="D43" i="22"/>
  <c r="E43" i="22"/>
  <c r="E304" i="22"/>
  <c r="E354" i="22" s="1"/>
  <c r="F43" i="22"/>
  <c r="G43" i="22"/>
  <c r="C154" i="22"/>
  <c r="H154" i="22"/>
  <c r="D43" i="62"/>
  <c r="E43" i="62"/>
  <c r="E304" i="62" s="1"/>
  <c r="E354" i="62" s="1"/>
  <c r="F43" i="62"/>
  <c r="F304" i="62" s="1"/>
  <c r="F354" i="62" s="1"/>
  <c r="G43" i="62"/>
  <c r="G304" i="62" s="1"/>
  <c r="G354" i="62" s="1"/>
  <c r="C154" i="62"/>
  <c r="D43" i="23"/>
  <c r="E43" i="23"/>
  <c r="F43" i="23"/>
  <c r="F304" i="23"/>
  <c r="F354" i="23" s="1"/>
  <c r="G43" i="23"/>
  <c r="G304" i="23" s="1"/>
  <c r="G354" i="23" s="1"/>
  <c r="C154" i="23"/>
  <c r="D43" i="24"/>
  <c r="E43" i="24"/>
  <c r="F43" i="24"/>
  <c r="F304" i="24"/>
  <c r="F354" i="24" s="1"/>
  <c r="G43" i="24"/>
  <c r="C154" i="24"/>
  <c r="H154" i="24"/>
  <c r="D43" i="25"/>
  <c r="E43" i="25"/>
  <c r="F43" i="25"/>
  <c r="G43" i="25"/>
  <c r="G304" i="25"/>
  <c r="G354" i="25" s="1"/>
  <c r="C154" i="25"/>
  <c r="H154" i="25"/>
  <c r="D43" i="26"/>
  <c r="E43" i="26"/>
  <c r="F43" i="26"/>
  <c r="F304" i="26" s="1"/>
  <c r="F354" i="26" s="1"/>
  <c r="G43" i="26"/>
  <c r="C154" i="26"/>
  <c r="I154" i="26" s="1"/>
  <c r="D43" i="27"/>
  <c r="E43" i="27"/>
  <c r="E304" i="27" s="1"/>
  <c r="E354" i="27" s="1"/>
  <c r="F43" i="27"/>
  <c r="G43" i="27"/>
  <c r="C154" i="27"/>
  <c r="I154" i="27" s="1"/>
  <c r="H154" i="27"/>
  <c r="D43" i="28"/>
  <c r="E43" i="28"/>
  <c r="F43" i="28"/>
  <c r="G43" i="28"/>
  <c r="C154" i="28"/>
  <c r="H154" i="28"/>
  <c r="D43" i="29"/>
  <c r="E43" i="29"/>
  <c r="F43" i="29"/>
  <c r="G43" i="29"/>
  <c r="C154" i="29"/>
  <c r="D43" i="30"/>
  <c r="D304" i="30" s="1"/>
  <c r="D354" i="30" s="1"/>
  <c r="E43" i="30"/>
  <c r="F43" i="30"/>
  <c r="F304" i="30" s="1"/>
  <c r="F354" i="30" s="1"/>
  <c r="G43" i="30"/>
  <c r="G304" i="30" s="1"/>
  <c r="G354" i="30" s="1"/>
  <c r="C154" i="30"/>
  <c r="D43" i="31"/>
  <c r="E43" i="31"/>
  <c r="F43" i="31"/>
  <c r="F304" i="31" s="1"/>
  <c r="F354" i="31" s="1"/>
  <c r="G43" i="31"/>
  <c r="C154" i="31"/>
  <c r="I154" i="31" s="1"/>
  <c r="H154" i="31"/>
  <c r="D43" i="32"/>
  <c r="E43" i="32"/>
  <c r="E304" i="32" s="1"/>
  <c r="E354" i="32" s="1"/>
  <c r="F43" i="32"/>
  <c r="F304" i="32" s="1"/>
  <c r="F354" i="32" s="1"/>
  <c r="G43" i="32"/>
  <c r="C154" i="32"/>
  <c r="H154" i="32"/>
  <c r="D43" i="59"/>
  <c r="E43" i="59"/>
  <c r="E304" i="59"/>
  <c r="E354" i="59" s="1"/>
  <c r="F43" i="59"/>
  <c r="G43" i="59"/>
  <c r="G304" i="59"/>
  <c r="G354" i="59"/>
  <c r="C154" i="59"/>
  <c r="D43" i="33"/>
  <c r="D304" i="33" s="1"/>
  <c r="D354" i="33" s="1"/>
  <c r="E43" i="33"/>
  <c r="E304" i="33"/>
  <c r="E354" i="33" s="1"/>
  <c r="F43" i="33"/>
  <c r="G43" i="33"/>
  <c r="C154" i="33"/>
  <c r="H154" i="33"/>
  <c r="D43" i="34"/>
  <c r="E43" i="34"/>
  <c r="E304" i="34" s="1"/>
  <c r="E354" i="34" s="1"/>
  <c r="F43" i="34"/>
  <c r="F304" i="34"/>
  <c r="F354" i="34" s="1"/>
  <c r="G43" i="34"/>
  <c r="C154" i="34"/>
  <c r="H154" i="34"/>
  <c r="D43" i="35"/>
  <c r="D304" i="35" s="1"/>
  <c r="D354" i="35" s="1"/>
  <c r="E43" i="35"/>
  <c r="E304" i="35"/>
  <c r="E354" i="35" s="1"/>
  <c r="F43" i="35"/>
  <c r="G43" i="35"/>
  <c r="G304" i="35" s="1"/>
  <c r="G354" i="35" s="1"/>
  <c r="C154" i="35"/>
  <c r="D43" i="36"/>
  <c r="E43" i="36"/>
  <c r="F43" i="36"/>
  <c r="G43" i="36"/>
  <c r="G304" i="36"/>
  <c r="G354" i="36" s="1"/>
  <c r="C154" i="36"/>
  <c r="D43" i="37"/>
  <c r="E43" i="37"/>
  <c r="F43" i="37"/>
  <c r="G43" i="37"/>
  <c r="G304" i="37"/>
  <c r="G354" i="37" s="1"/>
  <c r="C154" i="37"/>
  <c r="D43" i="38"/>
  <c r="E43" i="38"/>
  <c r="E304" i="38" s="1"/>
  <c r="E354" i="38" s="1"/>
  <c r="F43" i="38"/>
  <c r="G43" i="38"/>
  <c r="G304" i="38"/>
  <c r="G354" i="38" s="1"/>
  <c r="C154" i="38"/>
  <c r="D43" i="39"/>
  <c r="E43" i="39"/>
  <c r="F43" i="39"/>
  <c r="G43" i="39"/>
  <c r="C154" i="39"/>
  <c r="H154" i="39"/>
  <c r="D43" i="40"/>
  <c r="E43" i="40"/>
  <c r="E304" i="40" s="1"/>
  <c r="E354" i="40" s="1"/>
  <c r="F43" i="40"/>
  <c r="F304" i="40" s="1"/>
  <c r="F354" i="40" s="1"/>
  <c r="G43" i="40"/>
  <c r="G304" i="40" s="1"/>
  <c r="G354" i="40" s="1"/>
  <c r="C154" i="40"/>
  <c r="H154" i="40"/>
  <c r="D43" i="41"/>
  <c r="E43" i="41"/>
  <c r="F43" i="41"/>
  <c r="F304" i="41"/>
  <c r="F354" i="41" s="1"/>
  <c r="G43" i="41"/>
  <c r="C154" i="41"/>
  <c r="H154" i="41"/>
  <c r="D44" i="6"/>
  <c r="E44" i="6"/>
  <c r="F44" i="6"/>
  <c r="G44" i="6"/>
  <c r="G305" i="6" s="1"/>
  <c r="G355" i="6" s="1"/>
  <c r="C155" i="6"/>
  <c r="D44" i="9"/>
  <c r="E44" i="9"/>
  <c r="F44" i="9"/>
  <c r="F305" i="9"/>
  <c r="F355" i="9" s="1"/>
  <c r="G44" i="9"/>
  <c r="C155" i="9"/>
  <c r="I155" i="9" s="1"/>
  <c r="K155" i="9" s="1"/>
  <c r="D44" i="10"/>
  <c r="E44" i="10"/>
  <c r="H355" i="10"/>
  <c r="F44" i="10"/>
  <c r="F305" i="10" s="1"/>
  <c r="F355" i="10" s="1"/>
  <c r="G44" i="10"/>
  <c r="C155" i="10"/>
  <c r="D44" i="11"/>
  <c r="E44" i="11"/>
  <c r="F44" i="11"/>
  <c r="G44" i="11"/>
  <c r="G305" i="11"/>
  <c r="G355" i="11" s="1"/>
  <c r="C155" i="11"/>
  <c r="D44" i="12"/>
  <c r="E44" i="12"/>
  <c r="E305" i="12" s="1"/>
  <c r="E355" i="12" s="1"/>
  <c r="F44" i="12"/>
  <c r="H44" i="12" s="1"/>
  <c r="G44" i="12"/>
  <c r="C155" i="12"/>
  <c r="D44" i="14"/>
  <c r="E44" i="14"/>
  <c r="F44" i="14"/>
  <c r="G44" i="14"/>
  <c r="C155" i="14"/>
  <c r="D44" i="15"/>
  <c r="E44" i="15"/>
  <c r="E305" i="15"/>
  <c r="E355" i="15" s="1"/>
  <c r="F44" i="15"/>
  <c r="F305" i="15" s="1"/>
  <c r="F355" i="15" s="1"/>
  <c r="G44" i="15"/>
  <c r="G305" i="15" s="1"/>
  <c r="G355" i="15" s="1"/>
  <c r="C155" i="15"/>
  <c r="I155" i="15" s="1"/>
  <c r="D44" i="16"/>
  <c r="E44" i="16"/>
  <c r="F44" i="16"/>
  <c r="F305" i="16"/>
  <c r="F355" i="16" s="1"/>
  <c r="G44" i="16"/>
  <c r="C155" i="16"/>
  <c r="D44" i="17"/>
  <c r="D305" i="17"/>
  <c r="D355" i="17" s="1"/>
  <c r="E44" i="17"/>
  <c r="F44" i="17"/>
  <c r="F305" i="17" s="1"/>
  <c r="F355" i="17" s="1"/>
  <c r="G44" i="17"/>
  <c r="G305" i="17" s="1"/>
  <c r="G355" i="17" s="1"/>
  <c r="C155" i="17"/>
  <c r="D44" i="18"/>
  <c r="E44" i="18"/>
  <c r="E305" i="18"/>
  <c r="E355" i="18" s="1"/>
  <c r="F44" i="18"/>
  <c r="G44" i="18"/>
  <c r="G305" i="18" s="1"/>
  <c r="G355" i="18" s="1"/>
  <c r="C155" i="18"/>
  <c r="D44" i="19"/>
  <c r="E44" i="19"/>
  <c r="F44" i="19"/>
  <c r="G44" i="19"/>
  <c r="C155" i="19"/>
  <c r="I155" i="19" s="1"/>
  <c r="D44" i="20"/>
  <c r="D116" i="46" s="1"/>
  <c r="D92" i="46" s="1"/>
  <c r="E44" i="20"/>
  <c r="E305" i="20" s="1"/>
  <c r="E355" i="20" s="1"/>
  <c r="F44" i="20"/>
  <c r="F305" i="20" s="1"/>
  <c r="F355" i="20" s="1"/>
  <c r="G44" i="20"/>
  <c r="G305" i="20" s="1"/>
  <c r="G355" i="20" s="1"/>
  <c r="C155" i="20"/>
  <c r="D44" i="57"/>
  <c r="E44" i="57"/>
  <c r="F44" i="57"/>
  <c r="G44" i="57"/>
  <c r="G305" i="57" s="1"/>
  <c r="G355" i="57" s="1"/>
  <c r="C155" i="57"/>
  <c r="I155" i="57" s="1"/>
  <c r="D44" i="21"/>
  <c r="E44" i="21"/>
  <c r="E305" i="21"/>
  <c r="E355" i="21" s="1"/>
  <c r="F44" i="21"/>
  <c r="G44" i="21"/>
  <c r="G305" i="21" s="1"/>
  <c r="G355" i="21" s="1"/>
  <c r="C155" i="21"/>
  <c r="D44" i="22"/>
  <c r="E44" i="22"/>
  <c r="F44" i="22"/>
  <c r="F305" i="22"/>
  <c r="F355" i="22" s="1"/>
  <c r="G44" i="22"/>
  <c r="G305" i="22" s="1"/>
  <c r="G355" i="22" s="1"/>
  <c r="C155" i="22"/>
  <c r="D44" i="62"/>
  <c r="D305" i="62" s="1"/>
  <c r="D355" i="62" s="1"/>
  <c r="E44" i="62"/>
  <c r="E305" i="62" s="1"/>
  <c r="E355" i="62" s="1"/>
  <c r="F44" i="62"/>
  <c r="G44" i="62"/>
  <c r="G305" i="62" s="1"/>
  <c r="G355" i="62" s="1"/>
  <c r="C155" i="62"/>
  <c r="D44" i="23"/>
  <c r="E44" i="23"/>
  <c r="F44" i="23"/>
  <c r="G44" i="23"/>
  <c r="C155" i="23"/>
  <c r="D44" i="24"/>
  <c r="E44" i="24"/>
  <c r="E52" i="24" s="1"/>
  <c r="F44" i="24"/>
  <c r="F305" i="24" s="1"/>
  <c r="F355" i="24" s="1"/>
  <c r="G44" i="24"/>
  <c r="C155" i="24"/>
  <c r="D44" i="25"/>
  <c r="E44" i="25"/>
  <c r="F44" i="25"/>
  <c r="G44" i="25"/>
  <c r="G305" i="25"/>
  <c r="G355" i="25" s="1"/>
  <c r="C155" i="25"/>
  <c r="D44" i="26"/>
  <c r="E44" i="26"/>
  <c r="E305" i="26" s="1"/>
  <c r="E355" i="26" s="1"/>
  <c r="F44" i="26"/>
  <c r="G44" i="26"/>
  <c r="G305" i="26" s="1"/>
  <c r="G355" i="26" s="1"/>
  <c r="C155" i="26"/>
  <c r="D44" i="27"/>
  <c r="D305" i="27" s="1"/>
  <c r="D355" i="27" s="1"/>
  <c r="E44" i="27"/>
  <c r="F44" i="27"/>
  <c r="G44" i="27"/>
  <c r="G305" i="27"/>
  <c r="G355" i="27" s="1"/>
  <c r="C155" i="27"/>
  <c r="D44" i="28"/>
  <c r="D305" i="28"/>
  <c r="D355" i="28" s="1"/>
  <c r="E44" i="28"/>
  <c r="H355" i="28" s="1"/>
  <c r="F44" i="28"/>
  <c r="G44" i="28"/>
  <c r="C155" i="28"/>
  <c r="D44" i="29"/>
  <c r="E44" i="29"/>
  <c r="F44" i="29"/>
  <c r="G44" i="29"/>
  <c r="C155" i="29"/>
  <c r="D44" i="30"/>
  <c r="E44" i="30"/>
  <c r="F44" i="30"/>
  <c r="F305" i="30" s="1"/>
  <c r="F355" i="30" s="1"/>
  <c r="G44" i="30"/>
  <c r="G305" i="30" s="1"/>
  <c r="G355" i="30" s="1"/>
  <c r="C155" i="30"/>
  <c r="D44" i="31"/>
  <c r="D305" i="31" s="1"/>
  <c r="D355" i="31" s="1"/>
  <c r="E44" i="31"/>
  <c r="F44" i="31"/>
  <c r="G44" i="31"/>
  <c r="G305" i="31"/>
  <c r="G355" i="31" s="1"/>
  <c r="C155" i="31"/>
  <c r="D44" i="32"/>
  <c r="E44" i="32"/>
  <c r="H355" i="32" s="1"/>
  <c r="E305" i="32"/>
  <c r="E355" i="32" s="1"/>
  <c r="F44" i="32"/>
  <c r="G44" i="32"/>
  <c r="C155" i="32"/>
  <c r="D44" i="59"/>
  <c r="E44" i="59"/>
  <c r="F44" i="59"/>
  <c r="G44" i="59"/>
  <c r="G305" i="59"/>
  <c r="G355" i="59" s="1"/>
  <c r="C155" i="59"/>
  <c r="D44" i="33"/>
  <c r="E44" i="33"/>
  <c r="H355" i="33" s="1"/>
  <c r="E305" i="33"/>
  <c r="E355" i="33" s="1"/>
  <c r="F44" i="33"/>
  <c r="F305" i="33" s="1"/>
  <c r="F355" i="33" s="1"/>
  <c r="G44" i="33"/>
  <c r="C155" i="33"/>
  <c r="D44" i="34"/>
  <c r="D305" i="34" s="1"/>
  <c r="D355" i="34" s="1"/>
  <c r="E44" i="34"/>
  <c r="F44" i="34"/>
  <c r="G44" i="34"/>
  <c r="C155" i="34"/>
  <c r="D44" i="35"/>
  <c r="E44" i="35"/>
  <c r="E305" i="35" s="1"/>
  <c r="E355" i="35" s="1"/>
  <c r="F44" i="35"/>
  <c r="G44" i="35"/>
  <c r="G305" i="35" s="1"/>
  <c r="G355" i="35" s="1"/>
  <c r="C155" i="35"/>
  <c r="D44" i="36"/>
  <c r="D305" i="36"/>
  <c r="D355" i="36" s="1"/>
  <c r="E44" i="36"/>
  <c r="F44" i="36"/>
  <c r="G44" i="36"/>
  <c r="G305" i="36" s="1"/>
  <c r="G355" i="36" s="1"/>
  <c r="C155" i="36"/>
  <c r="D44" i="37"/>
  <c r="E44" i="37"/>
  <c r="E305" i="37"/>
  <c r="E355" i="37" s="1"/>
  <c r="F44" i="37"/>
  <c r="G44" i="37"/>
  <c r="C155" i="37"/>
  <c r="D44" i="38"/>
  <c r="D305" i="38" s="1"/>
  <c r="D355" i="38" s="1"/>
  <c r="E44" i="38"/>
  <c r="F44" i="38"/>
  <c r="G44" i="38"/>
  <c r="C155" i="38"/>
  <c r="D44" i="39"/>
  <c r="D305" i="39" s="1"/>
  <c r="D355" i="39" s="1"/>
  <c r="E44" i="39"/>
  <c r="F44" i="39"/>
  <c r="G44" i="39"/>
  <c r="G305" i="39"/>
  <c r="G355" i="39" s="1"/>
  <c r="C155" i="39"/>
  <c r="D44" i="40"/>
  <c r="D305" i="40"/>
  <c r="D355" i="40" s="1"/>
  <c r="E44" i="40"/>
  <c r="F44" i="40"/>
  <c r="G44" i="40"/>
  <c r="C155" i="40"/>
  <c r="D44" i="41"/>
  <c r="E44" i="41"/>
  <c r="E305" i="41" s="1"/>
  <c r="E355" i="41" s="1"/>
  <c r="F44" i="41"/>
  <c r="G44" i="41"/>
  <c r="G305" i="41" s="1"/>
  <c r="G355" i="41" s="1"/>
  <c r="C155" i="41"/>
  <c r="H155" i="41"/>
  <c r="D45" i="6"/>
  <c r="E45" i="6"/>
  <c r="F45" i="6"/>
  <c r="G45" i="6"/>
  <c r="C156" i="6"/>
  <c r="H156" i="6"/>
  <c r="D45" i="9"/>
  <c r="E45" i="9"/>
  <c r="F45" i="9"/>
  <c r="G45" i="9"/>
  <c r="C156" i="9"/>
  <c r="I156" i="9" s="1"/>
  <c r="K156" i="9" s="1"/>
  <c r="H156" i="9"/>
  <c r="J156" i="9" s="1"/>
  <c r="D45" i="10"/>
  <c r="E45" i="10"/>
  <c r="F45" i="10"/>
  <c r="G45" i="10"/>
  <c r="C156" i="10"/>
  <c r="H156" i="10"/>
  <c r="D45" i="11"/>
  <c r="E45" i="11"/>
  <c r="F45" i="11"/>
  <c r="G45" i="11"/>
  <c r="C156" i="11"/>
  <c r="H156" i="11"/>
  <c r="D45" i="12"/>
  <c r="E45" i="12"/>
  <c r="F45" i="12"/>
  <c r="G45" i="12"/>
  <c r="C156" i="12"/>
  <c r="H156" i="12"/>
  <c r="D45" i="14"/>
  <c r="E45" i="14"/>
  <c r="F45" i="14"/>
  <c r="G45" i="14"/>
  <c r="G306" i="14" s="1"/>
  <c r="G356" i="14" s="1"/>
  <c r="C156" i="14"/>
  <c r="H156" i="14"/>
  <c r="D45" i="15"/>
  <c r="E45" i="15"/>
  <c r="F45" i="15"/>
  <c r="G45" i="15"/>
  <c r="G306" i="15"/>
  <c r="G356" i="15" s="1"/>
  <c r="C156" i="15"/>
  <c r="H156" i="15"/>
  <c r="D45" i="16"/>
  <c r="E45" i="16"/>
  <c r="F45" i="16"/>
  <c r="G45" i="16"/>
  <c r="C156" i="16"/>
  <c r="H156" i="16"/>
  <c r="D45" i="17"/>
  <c r="E45" i="17"/>
  <c r="F45" i="17"/>
  <c r="G45" i="17"/>
  <c r="G306" i="17"/>
  <c r="G356" i="17" s="1"/>
  <c r="C156" i="17"/>
  <c r="H156" i="17"/>
  <c r="D45" i="18"/>
  <c r="E45" i="18"/>
  <c r="E306" i="18" s="1"/>
  <c r="E356" i="18" s="1"/>
  <c r="F45" i="18"/>
  <c r="G45" i="18"/>
  <c r="C156" i="18"/>
  <c r="H156" i="18"/>
  <c r="D45" i="19"/>
  <c r="E45" i="19"/>
  <c r="F45" i="19"/>
  <c r="G45" i="19"/>
  <c r="G306" i="19" s="1"/>
  <c r="G356" i="19" s="1"/>
  <c r="C156" i="19"/>
  <c r="H156" i="19"/>
  <c r="D45" i="20"/>
  <c r="D33" i="44" s="1"/>
  <c r="E45" i="20"/>
  <c r="F45" i="20"/>
  <c r="G45" i="20"/>
  <c r="G306" i="20" s="1"/>
  <c r="G356" i="20" s="1"/>
  <c r="C156" i="20"/>
  <c r="H156" i="20"/>
  <c r="D45" i="57"/>
  <c r="E45" i="57"/>
  <c r="F45" i="57"/>
  <c r="G45" i="57"/>
  <c r="G306" i="57"/>
  <c r="G356" i="57" s="1"/>
  <c r="C156" i="57"/>
  <c r="H156" i="57"/>
  <c r="D45" i="21"/>
  <c r="E45" i="21"/>
  <c r="H45" i="21" s="1"/>
  <c r="F45" i="21"/>
  <c r="G45" i="21"/>
  <c r="C156" i="21"/>
  <c r="H156" i="21"/>
  <c r="D45" i="22"/>
  <c r="E45" i="22"/>
  <c r="F45" i="22"/>
  <c r="G45" i="22"/>
  <c r="G306" i="22" s="1"/>
  <c r="G356" i="22" s="1"/>
  <c r="C156" i="22"/>
  <c r="H156" i="22"/>
  <c r="D45" i="62"/>
  <c r="E45" i="62"/>
  <c r="F45" i="62"/>
  <c r="G45" i="62"/>
  <c r="G306" i="62"/>
  <c r="G356" i="62" s="1"/>
  <c r="C156" i="62"/>
  <c r="H156" i="62"/>
  <c r="D45" i="23"/>
  <c r="E45" i="23"/>
  <c r="F45" i="23"/>
  <c r="G45" i="23"/>
  <c r="C156" i="23"/>
  <c r="H156" i="23"/>
  <c r="D45" i="24"/>
  <c r="E45" i="24"/>
  <c r="F45" i="24"/>
  <c r="G45" i="24"/>
  <c r="G306" i="24" s="1"/>
  <c r="G356" i="24" s="1"/>
  <c r="C156" i="24"/>
  <c r="H156" i="24"/>
  <c r="D45" i="25"/>
  <c r="E45" i="25"/>
  <c r="F45" i="25"/>
  <c r="G45" i="25"/>
  <c r="G306" i="25" s="1"/>
  <c r="G356" i="25" s="1"/>
  <c r="C156" i="25"/>
  <c r="H156" i="25"/>
  <c r="D45" i="26"/>
  <c r="E45" i="26"/>
  <c r="F45" i="26"/>
  <c r="F306" i="26" s="1"/>
  <c r="F356" i="26" s="1"/>
  <c r="G45" i="26"/>
  <c r="G306" i="26" s="1"/>
  <c r="G356" i="26" s="1"/>
  <c r="C156" i="26"/>
  <c r="H156" i="26"/>
  <c r="D45" i="27"/>
  <c r="E45" i="27"/>
  <c r="F45" i="27"/>
  <c r="G45" i="27"/>
  <c r="C156" i="27"/>
  <c r="H156" i="27"/>
  <c r="D45" i="28"/>
  <c r="E45" i="28"/>
  <c r="F45" i="28"/>
  <c r="G45" i="28"/>
  <c r="G306" i="28" s="1"/>
  <c r="G356" i="28" s="1"/>
  <c r="C156" i="28"/>
  <c r="H156" i="28"/>
  <c r="D45" i="29"/>
  <c r="E45" i="29"/>
  <c r="E306" i="29" s="1"/>
  <c r="E356" i="29" s="1"/>
  <c r="F45" i="29"/>
  <c r="F306" i="29" s="1"/>
  <c r="F356" i="29" s="1"/>
  <c r="G45" i="29"/>
  <c r="C156" i="29"/>
  <c r="I156" i="29" s="1"/>
  <c r="H156" i="29"/>
  <c r="D45" i="30"/>
  <c r="E45" i="30"/>
  <c r="F45" i="30"/>
  <c r="F306" i="30" s="1"/>
  <c r="F356" i="30" s="1"/>
  <c r="G45" i="30"/>
  <c r="C156" i="30"/>
  <c r="H156" i="30"/>
  <c r="D45" i="31"/>
  <c r="E45" i="31"/>
  <c r="F45" i="31"/>
  <c r="F306" i="31" s="1"/>
  <c r="F356" i="31" s="1"/>
  <c r="G45" i="31"/>
  <c r="G306" i="31"/>
  <c r="G356" i="31" s="1"/>
  <c r="C156" i="31"/>
  <c r="H156" i="31"/>
  <c r="D45" i="32"/>
  <c r="H45" i="32" s="1"/>
  <c r="E45" i="32"/>
  <c r="F45" i="32"/>
  <c r="G45" i="32"/>
  <c r="C156" i="32"/>
  <c r="H156" i="32"/>
  <c r="D45" i="59"/>
  <c r="E45" i="59"/>
  <c r="F45" i="59"/>
  <c r="F306" i="59"/>
  <c r="F356" i="59" s="1"/>
  <c r="G45" i="59"/>
  <c r="G306" i="59"/>
  <c r="G356" i="59" s="1"/>
  <c r="C156" i="59"/>
  <c r="D45" i="33"/>
  <c r="E45" i="33"/>
  <c r="F45" i="33"/>
  <c r="F306" i="33" s="1"/>
  <c r="F356" i="33" s="1"/>
  <c r="G45" i="33"/>
  <c r="C156" i="33"/>
  <c r="H156" i="33"/>
  <c r="D45" i="34"/>
  <c r="E45" i="34"/>
  <c r="F45" i="34"/>
  <c r="G45" i="34"/>
  <c r="G306" i="34"/>
  <c r="G356" i="34" s="1"/>
  <c r="C156" i="34"/>
  <c r="H156" i="34"/>
  <c r="D45" i="35"/>
  <c r="E45" i="35"/>
  <c r="F45" i="35"/>
  <c r="G45" i="35"/>
  <c r="C156" i="35"/>
  <c r="H156" i="35"/>
  <c r="D45" i="36"/>
  <c r="E45" i="36"/>
  <c r="F45" i="36"/>
  <c r="G45" i="36"/>
  <c r="H45" i="36" s="1"/>
  <c r="C156" i="36"/>
  <c r="H156" i="36"/>
  <c r="D45" i="37"/>
  <c r="E45" i="37"/>
  <c r="F45" i="37"/>
  <c r="G45" i="37"/>
  <c r="C156" i="37"/>
  <c r="H156" i="37"/>
  <c r="D45" i="38"/>
  <c r="E45" i="38"/>
  <c r="F45" i="38"/>
  <c r="G45" i="38"/>
  <c r="C156" i="38"/>
  <c r="H156" i="38"/>
  <c r="D45" i="39"/>
  <c r="E45" i="39"/>
  <c r="F45" i="39"/>
  <c r="G45" i="39"/>
  <c r="G306" i="39"/>
  <c r="G356" i="39" s="1"/>
  <c r="C156" i="39"/>
  <c r="H156" i="39"/>
  <c r="D45" i="40"/>
  <c r="E45" i="40"/>
  <c r="F45" i="40"/>
  <c r="G45" i="40"/>
  <c r="C156" i="40"/>
  <c r="H156" i="40"/>
  <c r="D45" i="41"/>
  <c r="E45" i="41"/>
  <c r="F45" i="41"/>
  <c r="G45" i="41"/>
  <c r="G306" i="41" s="1"/>
  <c r="G356" i="41" s="1"/>
  <c r="C156" i="41"/>
  <c r="H156" i="41"/>
  <c r="D46" i="6"/>
  <c r="E46" i="6"/>
  <c r="F46" i="6"/>
  <c r="G46" i="6"/>
  <c r="C157" i="6"/>
  <c r="D46" i="9"/>
  <c r="E46" i="9"/>
  <c r="F46" i="9"/>
  <c r="G46" i="9"/>
  <c r="C157" i="9"/>
  <c r="H157" i="9"/>
  <c r="D46" i="10"/>
  <c r="D307" i="10" s="1"/>
  <c r="D357" i="10" s="1"/>
  <c r="E46" i="10"/>
  <c r="F46" i="10"/>
  <c r="G46" i="10"/>
  <c r="H357" i="10"/>
  <c r="C157" i="10"/>
  <c r="D46" i="11"/>
  <c r="E46" i="11"/>
  <c r="F46" i="11"/>
  <c r="F307" i="11" s="1"/>
  <c r="F357" i="11" s="1"/>
  <c r="G46" i="11"/>
  <c r="C157" i="11"/>
  <c r="H157" i="11"/>
  <c r="D46" i="12"/>
  <c r="E46" i="12"/>
  <c r="E307" i="12"/>
  <c r="E357" i="12" s="1"/>
  <c r="F46" i="12"/>
  <c r="G46" i="12"/>
  <c r="C157" i="12"/>
  <c r="D46" i="14"/>
  <c r="E46" i="14"/>
  <c r="F46" i="14"/>
  <c r="F307" i="14"/>
  <c r="F357" i="14" s="1"/>
  <c r="G46" i="14"/>
  <c r="C157" i="14"/>
  <c r="D46" i="15"/>
  <c r="E46" i="15"/>
  <c r="F46" i="15"/>
  <c r="G46" i="15"/>
  <c r="C157" i="15"/>
  <c r="I157" i="15" s="1"/>
  <c r="D46" i="16"/>
  <c r="D307" i="16"/>
  <c r="D357" i="16" s="1"/>
  <c r="E46" i="16"/>
  <c r="E307" i="16" s="1"/>
  <c r="E357" i="16" s="1"/>
  <c r="F46" i="16"/>
  <c r="G46" i="16"/>
  <c r="C157" i="16"/>
  <c r="H157" i="16"/>
  <c r="D46" i="17"/>
  <c r="E46" i="17"/>
  <c r="F46" i="17"/>
  <c r="F307" i="17" s="1"/>
  <c r="F357" i="17" s="1"/>
  <c r="G46" i="17"/>
  <c r="G307" i="17" s="1"/>
  <c r="G357" i="17" s="1"/>
  <c r="C157" i="17"/>
  <c r="D46" i="18"/>
  <c r="E46" i="18"/>
  <c r="F46" i="18"/>
  <c r="G46" i="18"/>
  <c r="C157" i="18"/>
  <c r="D46" i="19"/>
  <c r="E46" i="19"/>
  <c r="F46" i="19"/>
  <c r="G46" i="19"/>
  <c r="G307" i="19"/>
  <c r="G357" i="19" s="1"/>
  <c r="C157" i="19"/>
  <c r="D46" i="20"/>
  <c r="E46" i="20"/>
  <c r="E307" i="20" s="1"/>
  <c r="E357" i="20" s="1"/>
  <c r="F46" i="20"/>
  <c r="G46" i="20"/>
  <c r="G307" i="20" s="1"/>
  <c r="G357" i="20" s="1"/>
  <c r="C157" i="20"/>
  <c r="D46" i="57"/>
  <c r="D307" i="57" s="1"/>
  <c r="D357" i="57" s="1"/>
  <c r="E46" i="57"/>
  <c r="F46" i="57"/>
  <c r="F307" i="57" s="1"/>
  <c r="F357" i="57" s="1"/>
  <c r="G46" i="57"/>
  <c r="C157" i="57"/>
  <c r="D46" i="21"/>
  <c r="D307" i="21"/>
  <c r="D357" i="21" s="1"/>
  <c r="E46" i="21"/>
  <c r="F46" i="21"/>
  <c r="F307" i="21" s="1"/>
  <c r="F357" i="21" s="1"/>
  <c r="G46" i="21"/>
  <c r="H357" i="21"/>
  <c r="C157" i="21"/>
  <c r="D46" i="22"/>
  <c r="E46" i="22"/>
  <c r="F46" i="22"/>
  <c r="F307" i="22"/>
  <c r="F357" i="22" s="1"/>
  <c r="G46" i="22"/>
  <c r="C157" i="22"/>
  <c r="D46" i="62"/>
  <c r="E46" i="62"/>
  <c r="E307" i="62" s="1"/>
  <c r="E357" i="62" s="1"/>
  <c r="F46" i="62"/>
  <c r="G46" i="62"/>
  <c r="C157" i="62"/>
  <c r="D46" i="23"/>
  <c r="D307" i="23" s="1"/>
  <c r="D357" i="23" s="1"/>
  <c r="E46" i="23"/>
  <c r="F46" i="23"/>
  <c r="F307" i="23" s="1"/>
  <c r="F357" i="23" s="1"/>
  <c r="G46" i="23"/>
  <c r="G307" i="23" s="1"/>
  <c r="G357" i="23" s="1"/>
  <c r="C157" i="23"/>
  <c r="D46" i="24"/>
  <c r="E46" i="24"/>
  <c r="F46" i="24"/>
  <c r="G46" i="24"/>
  <c r="C157" i="24"/>
  <c r="D46" i="25"/>
  <c r="E46" i="25"/>
  <c r="F46" i="25"/>
  <c r="F307" i="25"/>
  <c r="F357" i="25" s="1"/>
  <c r="G46" i="25"/>
  <c r="C157" i="25"/>
  <c r="D46" i="26"/>
  <c r="E46" i="26"/>
  <c r="E307" i="26" s="1"/>
  <c r="E357" i="26" s="1"/>
  <c r="F46" i="26"/>
  <c r="G46" i="26"/>
  <c r="G307" i="26" s="1"/>
  <c r="G357" i="26" s="1"/>
  <c r="C157" i="26"/>
  <c r="D46" i="27"/>
  <c r="E46" i="27"/>
  <c r="F46" i="27"/>
  <c r="G46" i="27"/>
  <c r="C157" i="27"/>
  <c r="H157" i="27"/>
  <c r="D46" i="28"/>
  <c r="D307" i="28" s="1"/>
  <c r="D357" i="28" s="1"/>
  <c r="E46" i="28"/>
  <c r="F46" i="28"/>
  <c r="F307" i="28"/>
  <c r="F357" i="28" s="1"/>
  <c r="G46" i="28"/>
  <c r="G307" i="28" s="1"/>
  <c r="G357" i="28" s="1"/>
  <c r="C157" i="28"/>
  <c r="D46" i="29"/>
  <c r="E46" i="29"/>
  <c r="F46" i="29"/>
  <c r="G46" i="29"/>
  <c r="C157" i="29"/>
  <c r="D46" i="30"/>
  <c r="D307" i="30"/>
  <c r="D357" i="30" s="1"/>
  <c r="E46" i="30"/>
  <c r="E307" i="30"/>
  <c r="E357" i="30" s="1"/>
  <c r="F46" i="30"/>
  <c r="F307" i="30" s="1"/>
  <c r="F357" i="30" s="1"/>
  <c r="G46" i="30"/>
  <c r="G307" i="30" s="1"/>
  <c r="G357" i="30" s="1"/>
  <c r="C157" i="30"/>
  <c r="D46" i="31"/>
  <c r="D307" i="31" s="1"/>
  <c r="D357" i="31" s="1"/>
  <c r="E46" i="31"/>
  <c r="E307" i="31"/>
  <c r="E357" i="31" s="1"/>
  <c r="F46" i="31"/>
  <c r="F307" i="31" s="1"/>
  <c r="F357" i="31" s="1"/>
  <c r="G46" i="31"/>
  <c r="G307" i="31" s="1"/>
  <c r="G357" i="31" s="1"/>
  <c r="C157" i="31"/>
  <c r="D46" i="32"/>
  <c r="E46" i="32"/>
  <c r="F46" i="32"/>
  <c r="F307" i="32"/>
  <c r="F357" i="32" s="1"/>
  <c r="G46" i="32"/>
  <c r="G307" i="32"/>
  <c r="G357" i="32" s="1"/>
  <c r="C157" i="32"/>
  <c r="D46" i="59"/>
  <c r="E46" i="59"/>
  <c r="E307" i="59" s="1"/>
  <c r="E357" i="59" s="1"/>
  <c r="F46" i="59"/>
  <c r="G46" i="59"/>
  <c r="C157" i="59"/>
  <c r="D46" i="33"/>
  <c r="D307" i="33"/>
  <c r="D357" i="33" s="1"/>
  <c r="E46" i="33"/>
  <c r="E307" i="33" s="1"/>
  <c r="E357" i="33" s="1"/>
  <c r="F46" i="33"/>
  <c r="F307" i="33" s="1"/>
  <c r="F357" i="33" s="1"/>
  <c r="G46" i="33"/>
  <c r="C157" i="33"/>
  <c r="D46" i="34"/>
  <c r="E46" i="34"/>
  <c r="F46" i="34"/>
  <c r="G46" i="34"/>
  <c r="C157" i="34"/>
  <c r="H157" i="34"/>
  <c r="D46" i="35"/>
  <c r="E46" i="35"/>
  <c r="E307" i="35"/>
  <c r="E357" i="35" s="1"/>
  <c r="F46" i="35"/>
  <c r="G46" i="35"/>
  <c r="C157" i="35"/>
  <c r="D46" i="36"/>
  <c r="D307" i="36"/>
  <c r="D357" i="36" s="1"/>
  <c r="E46" i="36"/>
  <c r="F46" i="36"/>
  <c r="G46" i="36"/>
  <c r="C157" i="36"/>
  <c r="D46" i="37"/>
  <c r="E46" i="37"/>
  <c r="E307" i="37"/>
  <c r="E357" i="37" s="1"/>
  <c r="F46" i="37"/>
  <c r="G46" i="37"/>
  <c r="C157" i="37"/>
  <c r="D46" i="38"/>
  <c r="D307" i="38" s="1"/>
  <c r="D357" i="38" s="1"/>
  <c r="E46" i="38"/>
  <c r="H357" i="38" s="1"/>
  <c r="F46" i="38"/>
  <c r="F307" i="38" s="1"/>
  <c r="F357" i="38" s="1"/>
  <c r="G46" i="38"/>
  <c r="G307" i="38" s="1"/>
  <c r="G357" i="38" s="1"/>
  <c r="C157" i="38"/>
  <c r="D46" i="39"/>
  <c r="E46" i="39"/>
  <c r="F46" i="39"/>
  <c r="G46" i="39"/>
  <c r="G307" i="39"/>
  <c r="G357" i="39" s="1"/>
  <c r="C157" i="39"/>
  <c r="D46" i="40"/>
  <c r="D307" i="40"/>
  <c r="D357" i="40" s="1"/>
  <c r="E46" i="40"/>
  <c r="E307" i="40" s="1"/>
  <c r="E357" i="40" s="1"/>
  <c r="F46" i="40"/>
  <c r="G46" i="40"/>
  <c r="C157" i="40"/>
  <c r="D46" i="41"/>
  <c r="D307" i="41"/>
  <c r="D357" i="41" s="1"/>
  <c r="E46" i="41"/>
  <c r="F46" i="41"/>
  <c r="F307" i="41" s="1"/>
  <c r="F357" i="41" s="1"/>
  <c r="G46" i="41"/>
  <c r="G307" i="41" s="1"/>
  <c r="G357" i="41" s="1"/>
  <c r="C157" i="41"/>
  <c r="D47" i="6"/>
  <c r="E47" i="6"/>
  <c r="F47" i="6"/>
  <c r="G47" i="6"/>
  <c r="C158" i="6"/>
  <c r="H158" i="6"/>
  <c r="D47" i="9"/>
  <c r="E47" i="9"/>
  <c r="F47" i="9"/>
  <c r="G47" i="9"/>
  <c r="G308" i="9" s="1"/>
  <c r="G358" i="9" s="1"/>
  <c r="C158" i="9"/>
  <c r="H158" i="9"/>
  <c r="J158" i="9" s="1"/>
  <c r="D47" i="10"/>
  <c r="E47" i="10"/>
  <c r="F47" i="10"/>
  <c r="G47" i="10"/>
  <c r="C158" i="10"/>
  <c r="H158" i="10"/>
  <c r="D47" i="11"/>
  <c r="E47" i="11"/>
  <c r="F47" i="11"/>
  <c r="G47" i="11"/>
  <c r="G308" i="11"/>
  <c r="G358" i="11" s="1"/>
  <c r="C158" i="11"/>
  <c r="H158" i="11"/>
  <c r="D47" i="12"/>
  <c r="E47" i="12"/>
  <c r="F47" i="12"/>
  <c r="G47" i="12"/>
  <c r="C158" i="12"/>
  <c r="H158" i="12"/>
  <c r="D47" i="14"/>
  <c r="E47" i="14"/>
  <c r="F47" i="14"/>
  <c r="G47" i="14"/>
  <c r="G308" i="14"/>
  <c r="G358" i="14" s="1"/>
  <c r="C158" i="14"/>
  <c r="H158" i="14"/>
  <c r="D47" i="15"/>
  <c r="E47" i="15"/>
  <c r="F47" i="15"/>
  <c r="G47" i="15"/>
  <c r="C158" i="15"/>
  <c r="H158" i="15"/>
  <c r="D47" i="16"/>
  <c r="E47" i="16"/>
  <c r="F47" i="16"/>
  <c r="G47" i="16"/>
  <c r="G308" i="16" s="1"/>
  <c r="G358" i="16" s="1"/>
  <c r="C158" i="16"/>
  <c r="H158" i="16"/>
  <c r="D47" i="17"/>
  <c r="E47" i="17"/>
  <c r="F47" i="17"/>
  <c r="G47" i="17"/>
  <c r="G308" i="17" s="1"/>
  <c r="G358" i="17" s="1"/>
  <c r="C158" i="17"/>
  <c r="H158" i="17"/>
  <c r="D47" i="18"/>
  <c r="E47" i="18"/>
  <c r="F47" i="18"/>
  <c r="F308" i="18" s="1"/>
  <c r="F358" i="18" s="1"/>
  <c r="G47" i="18"/>
  <c r="G308" i="18" s="1"/>
  <c r="G358" i="18" s="1"/>
  <c r="C158" i="18"/>
  <c r="H158" i="18"/>
  <c r="D47" i="19"/>
  <c r="E47" i="19"/>
  <c r="F47" i="19"/>
  <c r="F308" i="19" s="1"/>
  <c r="F358" i="19" s="1"/>
  <c r="G47" i="19"/>
  <c r="G308" i="19" s="1"/>
  <c r="G358" i="19" s="1"/>
  <c r="C158" i="19"/>
  <c r="H158" i="19"/>
  <c r="D47" i="20"/>
  <c r="E47" i="20"/>
  <c r="F47" i="20"/>
  <c r="F308" i="20" s="1"/>
  <c r="F358" i="20" s="1"/>
  <c r="G47" i="20"/>
  <c r="G308" i="20" s="1"/>
  <c r="G358" i="20" s="1"/>
  <c r="C158" i="20"/>
  <c r="H158" i="20"/>
  <c r="D47" i="57"/>
  <c r="E47" i="57"/>
  <c r="F47" i="57"/>
  <c r="F308" i="57" s="1"/>
  <c r="F358" i="57" s="1"/>
  <c r="G47" i="57"/>
  <c r="G308" i="57" s="1"/>
  <c r="G358" i="57" s="1"/>
  <c r="C158" i="57"/>
  <c r="H158" i="57"/>
  <c r="D47" i="21"/>
  <c r="E47" i="21"/>
  <c r="F47" i="21"/>
  <c r="F308" i="21" s="1"/>
  <c r="F358" i="21" s="1"/>
  <c r="G47" i="21"/>
  <c r="G308" i="21"/>
  <c r="G358" i="21" s="1"/>
  <c r="C158" i="21"/>
  <c r="H158" i="21"/>
  <c r="D47" i="22"/>
  <c r="E47" i="22"/>
  <c r="F47" i="22"/>
  <c r="F308" i="22" s="1"/>
  <c r="F358" i="22" s="1"/>
  <c r="G47" i="22"/>
  <c r="G308" i="22"/>
  <c r="G358" i="22" s="1"/>
  <c r="C158" i="22"/>
  <c r="H158" i="22"/>
  <c r="D47" i="62"/>
  <c r="E47" i="62"/>
  <c r="F47" i="62"/>
  <c r="G47" i="62"/>
  <c r="G308" i="62"/>
  <c r="G358" i="62" s="1"/>
  <c r="C158" i="62"/>
  <c r="H158" i="62"/>
  <c r="D47" i="23"/>
  <c r="H47" i="23" s="1"/>
  <c r="E47" i="23"/>
  <c r="F47" i="23"/>
  <c r="G47" i="23"/>
  <c r="G308" i="23" s="1"/>
  <c r="G358" i="23" s="1"/>
  <c r="C158" i="23"/>
  <c r="H158" i="23"/>
  <c r="D47" i="24"/>
  <c r="E47" i="24"/>
  <c r="F47" i="24"/>
  <c r="G47" i="24"/>
  <c r="C158" i="24"/>
  <c r="H158" i="24"/>
  <c r="D47" i="25"/>
  <c r="E47" i="25"/>
  <c r="F47" i="25"/>
  <c r="F308" i="25" s="1"/>
  <c r="F358" i="25" s="1"/>
  <c r="G47" i="25"/>
  <c r="G308" i="25"/>
  <c r="G358" i="25" s="1"/>
  <c r="C158" i="25"/>
  <c r="H158" i="25"/>
  <c r="D47" i="26"/>
  <c r="E47" i="26"/>
  <c r="F47" i="26"/>
  <c r="F308" i="26"/>
  <c r="F358" i="26" s="1"/>
  <c r="G47" i="26"/>
  <c r="G308" i="26"/>
  <c r="G358" i="26" s="1"/>
  <c r="C158" i="26"/>
  <c r="H158" i="26"/>
  <c r="D47" i="27"/>
  <c r="E47" i="27"/>
  <c r="F47" i="27"/>
  <c r="G47" i="27"/>
  <c r="G308" i="27"/>
  <c r="G358" i="27" s="1"/>
  <c r="C158" i="27"/>
  <c r="H158" i="27"/>
  <c r="D47" i="28"/>
  <c r="H47" i="28" s="1"/>
  <c r="E47" i="28"/>
  <c r="F47" i="28"/>
  <c r="F308" i="28" s="1"/>
  <c r="F358" i="28" s="1"/>
  <c r="G47" i="28"/>
  <c r="G308" i="28" s="1"/>
  <c r="G358" i="28" s="1"/>
  <c r="C158" i="28"/>
  <c r="H158" i="28"/>
  <c r="D47" i="29"/>
  <c r="E47" i="29"/>
  <c r="F47" i="29"/>
  <c r="F308" i="29"/>
  <c r="F358" i="29" s="1"/>
  <c r="G47" i="29"/>
  <c r="C158" i="29"/>
  <c r="H158" i="29"/>
  <c r="D47" i="30"/>
  <c r="H47" i="30" s="1"/>
  <c r="E47" i="30"/>
  <c r="F47" i="30"/>
  <c r="G47" i="30"/>
  <c r="G308" i="30" s="1"/>
  <c r="G358" i="30" s="1"/>
  <c r="C158" i="30"/>
  <c r="H158" i="30"/>
  <c r="D47" i="31"/>
  <c r="E47" i="31"/>
  <c r="F47" i="31"/>
  <c r="F308" i="31" s="1"/>
  <c r="F358" i="31" s="1"/>
  <c r="G47" i="31"/>
  <c r="G308" i="31"/>
  <c r="G358" i="31" s="1"/>
  <c r="C158" i="31"/>
  <c r="I158" i="31" s="1"/>
  <c r="H158" i="31"/>
  <c r="D47" i="32"/>
  <c r="H47" i="32" s="1"/>
  <c r="E47" i="32"/>
  <c r="F47" i="32"/>
  <c r="G47" i="32"/>
  <c r="C158" i="32"/>
  <c r="H158" i="32"/>
  <c r="D47" i="59"/>
  <c r="E47" i="59"/>
  <c r="F47" i="59"/>
  <c r="G47" i="59"/>
  <c r="C158" i="59"/>
  <c r="H158" i="59"/>
  <c r="D47" i="33"/>
  <c r="E47" i="33"/>
  <c r="F47" i="33"/>
  <c r="G47" i="33"/>
  <c r="C158" i="33"/>
  <c r="H158" i="33"/>
  <c r="D47" i="34"/>
  <c r="E47" i="34"/>
  <c r="F47" i="34"/>
  <c r="G47" i="34"/>
  <c r="G308" i="34" s="1"/>
  <c r="G358" i="34" s="1"/>
  <c r="C158" i="34"/>
  <c r="H158" i="34"/>
  <c r="D47" i="35"/>
  <c r="E47" i="35"/>
  <c r="F47" i="35"/>
  <c r="G47" i="35"/>
  <c r="C158" i="35"/>
  <c r="H158" i="35"/>
  <c r="D47" i="36"/>
  <c r="E47" i="36"/>
  <c r="F47" i="36"/>
  <c r="G47" i="36"/>
  <c r="G308" i="36"/>
  <c r="G358" i="36" s="1"/>
  <c r="C158" i="36"/>
  <c r="H158" i="36"/>
  <c r="D47" i="37"/>
  <c r="E47" i="37"/>
  <c r="F47" i="37"/>
  <c r="G47" i="37"/>
  <c r="G308" i="37"/>
  <c r="G358" i="37" s="1"/>
  <c r="C158" i="37"/>
  <c r="H158" i="37"/>
  <c r="D47" i="38"/>
  <c r="E47" i="38"/>
  <c r="F47" i="38"/>
  <c r="G47" i="38"/>
  <c r="G308" i="38"/>
  <c r="G358" i="38" s="1"/>
  <c r="C158" i="38"/>
  <c r="H158" i="38"/>
  <c r="D47" i="39"/>
  <c r="E47" i="39"/>
  <c r="F47" i="39"/>
  <c r="G47" i="39"/>
  <c r="G308" i="39" s="1"/>
  <c r="G358" i="39" s="1"/>
  <c r="C158" i="39"/>
  <c r="H158" i="39"/>
  <c r="D47" i="40"/>
  <c r="E47" i="40"/>
  <c r="F47" i="40"/>
  <c r="G47" i="40"/>
  <c r="C158" i="40"/>
  <c r="H158" i="40"/>
  <c r="D47" i="41"/>
  <c r="E47" i="41"/>
  <c r="F47" i="41"/>
  <c r="G47" i="41"/>
  <c r="G308" i="41" s="1"/>
  <c r="G358" i="41" s="1"/>
  <c r="C158" i="41"/>
  <c r="H158" i="41"/>
  <c r="D49" i="6"/>
  <c r="E49" i="6"/>
  <c r="E310" i="6"/>
  <c r="E360" i="6" s="1"/>
  <c r="F49" i="6"/>
  <c r="F310" i="6" s="1"/>
  <c r="F360" i="6" s="1"/>
  <c r="G49" i="6"/>
  <c r="C160" i="6"/>
  <c r="H160" i="6"/>
  <c r="D49" i="9"/>
  <c r="E49" i="9"/>
  <c r="F49" i="9"/>
  <c r="F310" i="9"/>
  <c r="F360" i="9" s="1"/>
  <c r="G49" i="9"/>
  <c r="G310" i="9" s="1"/>
  <c r="G360" i="9" s="1"/>
  <c r="C160" i="9"/>
  <c r="D49" i="10"/>
  <c r="E49" i="10"/>
  <c r="E310" i="10" s="1"/>
  <c r="E360" i="10" s="1"/>
  <c r="F49" i="10"/>
  <c r="G49" i="10"/>
  <c r="G310" i="10" s="1"/>
  <c r="G360" i="10" s="1"/>
  <c r="C160" i="10"/>
  <c r="H160" i="10"/>
  <c r="D49" i="11"/>
  <c r="E49" i="11"/>
  <c r="E310" i="11" s="1"/>
  <c r="E360" i="11" s="1"/>
  <c r="F49" i="11"/>
  <c r="F310" i="11"/>
  <c r="F360" i="11" s="1"/>
  <c r="G49" i="11"/>
  <c r="C160" i="11"/>
  <c r="H160" i="11"/>
  <c r="D49" i="12"/>
  <c r="E49" i="12"/>
  <c r="E310" i="12"/>
  <c r="E360" i="12" s="1"/>
  <c r="F49" i="12"/>
  <c r="G49" i="12"/>
  <c r="G310" i="12" s="1"/>
  <c r="G360" i="12" s="1"/>
  <c r="C160" i="12"/>
  <c r="H160" i="12"/>
  <c r="D49" i="14"/>
  <c r="E49" i="14"/>
  <c r="E310" i="14" s="1"/>
  <c r="E360" i="14" s="1"/>
  <c r="F49" i="14"/>
  <c r="G49" i="14"/>
  <c r="C160" i="14"/>
  <c r="H160" i="14"/>
  <c r="D49" i="15"/>
  <c r="E49" i="15"/>
  <c r="E310" i="15" s="1"/>
  <c r="E360" i="15" s="1"/>
  <c r="F49" i="15"/>
  <c r="F310" i="15" s="1"/>
  <c r="F360" i="15" s="1"/>
  <c r="G49" i="15"/>
  <c r="C160" i="15"/>
  <c r="H160" i="15"/>
  <c r="D49" i="16"/>
  <c r="E49" i="16"/>
  <c r="E310" i="16" s="1"/>
  <c r="E360" i="16" s="1"/>
  <c r="F49" i="16"/>
  <c r="F310" i="16"/>
  <c r="F360" i="16" s="1"/>
  <c r="G49" i="16"/>
  <c r="C160" i="16"/>
  <c r="I160" i="16" s="1"/>
  <c r="H160" i="16"/>
  <c r="D49" i="17"/>
  <c r="E49" i="17"/>
  <c r="E310" i="17"/>
  <c r="E360" i="17" s="1"/>
  <c r="F49" i="17"/>
  <c r="F310" i="17"/>
  <c r="F360" i="17" s="1"/>
  <c r="G49" i="17"/>
  <c r="C160" i="17"/>
  <c r="H160" i="17"/>
  <c r="I160" i="17" s="1"/>
  <c r="D49" i="18"/>
  <c r="E49" i="18"/>
  <c r="E310" i="18"/>
  <c r="E360" i="18" s="1"/>
  <c r="F49" i="18"/>
  <c r="F310" i="18" s="1"/>
  <c r="F360" i="18" s="1"/>
  <c r="G49" i="18"/>
  <c r="G310" i="18" s="1"/>
  <c r="G360" i="18" s="1"/>
  <c r="C160" i="18"/>
  <c r="D49" i="19"/>
  <c r="E49" i="19"/>
  <c r="E310" i="19" s="1"/>
  <c r="E360" i="19" s="1"/>
  <c r="F49" i="19"/>
  <c r="F310" i="19" s="1"/>
  <c r="F360" i="19" s="1"/>
  <c r="G49" i="19"/>
  <c r="C160" i="19"/>
  <c r="H160" i="19"/>
  <c r="I160" i="19" s="1"/>
  <c r="D49" i="20"/>
  <c r="E49" i="20"/>
  <c r="E310" i="20" s="1"/>
  <c r="E360" i="20" s="1"/>
  <c r="F49" i="20"/>
  <c r="F310" i="20" s="1"/>
  <c r="F360" i="20" s="1"/>
  <c r="G49" i="20"/>
  <c r="G310" i="20" s="1"/>
  <c r="G360" i="20" s="1"/>
  <c r="C160" i="20"/>
  <c r="H160" i="20"/>
  <c r="D49" i="57"/>
  <c r="E49" i="57"/>
  <c r="E310" i="57" s="1"/>
  <c r="E360" i="57" s="1"/>
  <c r="F49" i="57"/>
  <c r="G49" i="57"/>
  <c r="C160" i="57"/>
  <c r="H160" i="57"/>
  <c r="D49" i="21"/>
  <c r="H49" i="21" s="1"/>
  <c r="E49" i="21"/>
  <c r="E310" i="21" s="1"/>
  <c r="E360" i="21" s="1"/>
  <c r="F49" i="21"/>
  <c r="F310" i="21" s="1"/>
  <c r="F360" i="21" s="1"/>
  <c r="G49" i="21"/>
  <c r="C160" i="21"/>
  <c r="H160" i="21"/>
  <c r="D49" i="22"/>
  <c r="E49" i="22"/>
  <c r="F49" i="22"/>
  <c r="F310" i="22" s="1"/>
  <c r="F360" i="22" s="1"/>
  <c r="G49" i="22"/>
  <c r="G310" i="22"/>
  <c r="G360" i="22" s="1"/>
  <c r="C160" i="22"/>
  <c r="H160" i="22"/>
  <c r="D49" i="62"/>
  <c r="E49" i="62"/>
  <c r="E310" i="62"/>
  <c r="E360" i="62" s="1"/>
  <c r="F49" i="62"/>
  <c r="G49" i="62"/>
  <c r="C160" i="62"/>
  <c r="H160" i="62"/>
  <c r="D49" i="23"/>
  <c r="E49" i="23"/>
  <c r="F49" i="23"/>
  <c r="G49" i="23"/>
  <c r="G310" i="23" s="1"/>
  <c r="G360" i="23" s="1"/>
  <c r="C160" i="23"/>
  <c r="H160" i="23"/>
  <c r="D49" i="24"/>
  <c r="E49" i="24"/>
  <c r="E310" i="24" s="1"/>
  <c r="E360" i="24" s="1"/>
  <c r="F49" i="24"/>
  <c r="G49" i="24"/>
  <c r="C160" i="24"/>
  <c r="H160" i="24"/>
  <c r="D49" i="25"/>
  <c r="E49" i="25"/>
  <c r="F49" i="25"/>
  <c r="F310" i="25" s="1"/>
  <c r="F360" i="25" s="1"/>
  <c r="G49" i="25"/>
  <c r="G310" i="25" s="1"/>
  <c r="G360" i="25" s="1"/>
  <c r="C160" i="25"/>
  <c r="D49" i="26"/>
  <c r="E49" i="26"/>
  <c r="E310" i="26"/>
  <c r="E360" i="26" s="1"/>
  <c r="F49" i="26"/>
  <c r="H49" i="26" s="1"/>
  <c r="G49" i="26"/>
  <c r="G310" i="26"/>
  <c r="G360" i="26" s="1"/>
  <c r="C160" i="26"/>
  <c r="I160" i="26" s="1"/>
  <c r="H160" i="26"/>
  <c r="D49" i="27"/>
  <c r="E49" i="27"/>
  <c r="F49" i="27"/>
  <c r="F310" i="27"/>
  <c r="F360" i="27" s="1"/>
  <c r="G49" i="27"/>
  <c r="G310" i="27" s="1"/>
  <c r="G360" i="27" s="1"/>
  <c r="C160" i="27"/>
  <c r="H160" i="27"/>
  <c r="D49" i="28"/>
  <c r="E49" i="28"/>
  <c r="F49" i="28"/>
  <c r="G49" i="28"/>
  <c r="G310" i="28" s="1"/>
  <c r="G360" i="28" s="1"/>
  <c r="C160" i="28"/>
  <c r="D49" i="29"/>
  <c r="E49" i="29"/>
  <c r="E310" i="29" s="1"/>
  <c r="E360" i="29" s="1"/>
  <c r="F49" i="29"/>
  <c r="G49" i="29"/>
  <c r="G310" i="29"/>
  <c r="G360" i="29" s="1"/>
  <c r="C160" i="29"/>
  <c r="I160" i="29" s="1"/>
  <c r="H160" i="29"/>
  <c r="D49" i="30"/>
  <c r="D52" i="30" s="1"/>
  <c r="E49" i="30"/>
  <c r="E310" i="30"/>
  <c r="E360" i="30" s="1"/>
  <c r="F49" i="30"/>
  <c r="F310" i="30" s="1"/>
  <c r="F360" i="30" s="1"/>
  <c r="G49" i="30"/>
  <c r="G310" i="30" s="1"/>
  <c r="G360" i="30" s="1"/>
  <c r="C160" i="30"/>
  <c r="H160" i="30"/>
  <c r="D49" i="31"/>
  <c r="E49" i="31"/>
  <c r="E310" i="31"/>
  <c r="E360" i="31" s="1"/>
  <c r="F49" i="31"/>
  <c r="G49" i="31"/>
  <c r="G310" i="31"/>
  <c r="G360" i="31" s="1"/>
  <c r="C160" i="31"/>
  <c r="H160" i="31"/>
  <c r="D49" i="32"/>
  <c r="H49" i="32" s="1"/>
  <c r="E49" i="32"/>
  <c r="E310" i="32" s="1"/>
  <c r="E360" i="32" s="1"/>
  <c r="F49" i="32"/>
  <c r="G49" i="32"/>
  <c r="C160" i="32"/>
  <c r="H160" i="32"/>
  <c r="D49" i="59"/>
  <c r="E49" i="59"/>
  <c r="E310" i="59"/>
  <c r="E360" i="59" s="1"/>
  <c r="F49" i="59"/>
  <c r="H49" i="59" s="1"/>
  <c r="G49" i="59"/>
  <c r="G310" i="59"/>
  <c r="G360" i="59" s="1"/>
  <c r="C160" i="59"/>
  <c r="D49" i="33"/>
  <c r="E49" i="33"/>
  <c r="F49" i="33"/>
  <c r="F310" i="33"/>
  <c r="F360" i="33" s="1"/>
  <c r="G49" i="33"/>
  <c r="C160" i="33"/>
  <c r="H160" i="33"/>
  <c r="D49" i="34"/>
  <c r="E49" i="34"/>
  <c r="F49" i="34"/>
  <c r="F310" i="34"/>
  <c r="F360" i="34" s="1"/>
  <c r="G49" i="34"/>
  <c r="C160" i="34"/>
  <c r="H160" i="34"/>
  <c r="D49" i="35"/>
  <c r="H49" i="35" s="1"/>
  <c r="E49" i="35"/>
  <c r="F49" i="35"/>
  <c r="F310" i="35"/>
  <c r="F360" i="35" s="1"/>
  <c r="G49" i="35"/>
  <c r="G310" i="35" s="1"/>
  <c r="G360" i="35" s="1"/>
  <c r="C160" i="35"/>
  <c r="H160" i="35"/>
  <c r="D49" i="36"/>
  <c r="E49" i="36"/>
  <c r="E310" i="36" s="1"/>
  <c r="E360" i="36" s="1"/>
  <c r="F49" i="36"/>
  <c r="G49" i="36"/>
  <c r="C160" i="36"/>
  <c r="D49" i="37"/>
  <c r="E49" i="37"/>
  <c r="E310" i="37"/>
  <c r="E360" i="37" s="1"/>
  <c r="F49" i="37"/>
  <c r="F310" i="37" s="1"/>
  <c r="F360" i="37" s="1"/>
  <c r="G49" i="37"/>
  <c r="C160" i="37"/>
  <c r="I160" i="37" s="1"/>
  <c r="H160" i="37"/>
  <c r="D49" i="38"/>
  <c r="E49" i="38"/>
  <c r="E310" i="38"/>
  <c r="E360" i="38" s="1"/>
  <c r="F49" i="38"/>
  <c r="F310" i="38" s="1"/>
  <c r="F360" i="38" s="1"/>
  <c r="G49" i="38"/>
  <c r="C160" i="38"/>
  <c r="H160" i="38"/>
  <c r="D49" i="39"/>
  <c r="E49" i="39"/>
  <c r="E310" i="39" s="1"/>
  <c r="E360" i="39" s="1"/>
  <c r="F49" i="39"/>
  <c r="F310" i="39" s="1"/>
  <c r="F360" i="39" s="1"/>
  <c r="G49" i="39"/>
  <c r="G310" i="39"/>
  <c r="G360" i="39" s="1"/>
  <c r="C160" i="39"/>
  <c r="H160" i="39"/>
  <c r="D49" i="40"/>
  <c r="E49" i="40"/>
  <c r="E310" i="40" s="1"/>
  <c r="E360" i="40" s="1"/>
  <c r="F49" i="40"/>
  <c r="H49" i="40" s="1"/>
  <c r="G49" i="40"/>
  <c r="C160" i="40"/>
  <c r="H160" i="40"/>
  <c r="D49" i="41"/>
  <c r="E49" i="41"/>
  <c r="E310" i="41" s="1"/>
  <c r="E360" i="41" s="1"/>
  <c r="F49" i="41"/>
  <c r="F310" i="41" s="1"/>
  <c r="F360" i="41" s="1"/>
  <c r="G49" i="41"/>
  <c r="G310" i="41" s="1"/>
  <c r="G360" i="41" s="1"/>
  <c r="C160" i="41"/>
  <c r="H160" i="41"/>
  <c r="D50" i="6"/>
  <c r="E50" i="6"/>
  <c r="F50" i="6"/>
  <c r="G50" i="6"/>
  <c r="C161" i="6"/>
  <c r="H161" i="6"/>
  <c r="D50" i="9"/>
  <c r="E50" i="9"/>
  <c r="F50" i="9"/>
  <c r="G50" i="9"/>
  <c r="G311" i="9"/>
  <c r="G361" i="9" s="1"/>
  <c r="C161" i="9"/>
  <c r="H161" i="9"/>
  <c r="J161" i="9" s="1"/>
  <c r="D50" i="10"/>
  <c r="E50" i="10"/>
  <c r="F50" i="10"/>
  <c r="G50" i="10"/>
  <c r="C161" i="10"/>
  <c r="H161" i="10"/>
  <c r="D50" i="11"/>
  <c r="E50" i="11"/>
  <c r="F50" i="11"/>
  <c r="G50" i="11"/>
  <c r="G311" i="11" s="1"/>
  <c r="G361" i="11" s="1"/>
  <c r="C161" i="11"/>
  <c r="H161" i="11"/>
  <c r="D50" i="12"/>
  <c r="E50" i="12"/>
  <c r="F50" i="12"/>
  <c r="G50" i="12"/>
  <c r="G311" i="12" s="1"/>
  <c r="G361" i="12" s="1"/>
  <c r="C161" i="12"/>
  <c r="H161" i="12"/>
  <c r="D50" i="14"/>
  <c r="E50" i="14"/>
  <c r="F50" i="14"/>
  <c r="F311" i="14"/>
  <c r="F361" i="14" s="1"/>
  <c r="G50" i="14"/>
  <c r="C161" i="14"/>
  <c r="H161" i="14"/>
  <c r="D50" i="15"/>
  <c r="E50" i="15"/>
  <c r="F50" i="15"/>
  <c r="G50" i="15"/>
  <c r="C161" i="15"/>
  <c r="H161" i="15"/>
  <c r="D50" i="16"/>
  <c r="E50" i="16"/>
  <c r="F50" i="16"/>
  <c r="F311" i="16"/>
  <c r="F361" i="16" s="1"/>
  <c r="G50" i="16"/>
  <c r="C161" i="16"/>
  <c r="H161" i="16"/>
  <c r="D50" i="17"/>
  <c r="E50" i="17"/>
  <c r="H50" i="17" s="1"/>
  <c r="F50" i="17"/>
  <c r="G50" i="17"/>
  <c r="G311" i="17" s="1"/>
  <c r="G361" i="17" s="1"/>
  <c r="C161" i="17"/>
  <c r="H161" i="17"/>
  <c r="D50" i="18"/>
  <c r="E50" i="18"/>
  <c r="E311" i="18"/>
  <c r="E361" i="18" s="1"/>
  <c r="F50" i="18"/>
  <c r="F311" i="18" s="1"/>
  <c r="F361" i="18" s="1"/>
  <c r="G50" i="18"/>
  <c r="G311" i="18"/>
  <c r="G361" i="18" s="1"/>
  <c r="C161" i="18"/>
  <c r="H161" i="18"/>
  <c r="D50" i="19"/>
  <c r="E50" i="19"/>
  <c r="F50" i="19"/>
  <c r="F311" i="19" s="1"/>
  <c r="F361" i="19" s="1"/>
  <c r="G50" i="19"/>
  <c r="G311" i="19"/>
  <c r="G361" i="19" s="1"/>
  <c r="C161" i="19"/>
  <c r="H161" i="19"/>
  <c r="D50" i="20"/>
  <c r="E50" i="20"/>
  <c r="E122" i="46" s="1"/>
  <c r="E98" i="46" s="1"/>
  <c r="F50" i="20"/>
  <c r="F122" i="46" s="1"/>
  <c r="F98" i="46" s="1"/>
  <c r="G50" i="20"/>
  <c r="G311" i="20" s="1"/>
  <c r="G361" i="20" s="1"/>
  <c r="C161" i="20"/>
  <c r="H161" i="20"/>
  <c r="D50" i="57"/>
  <c r="E50" i="57"/>
  <c r="F50" i="57"/>
  <c r="F311" i="57"/>
  <c r="F361" i="57" s="1"/>
  <c r="G50" i="57"/>
  <c r="G311" i="57" s="1"/>
  <c r="G361" i="57" s="1"/>
  <c r="C161" i="57"/>
  <c r="H161" i="57"/>
  <c r="D50" i="21"/>
  <c r="E50" i="21"/>
  <c r="F50" i="21"/>
  <c r="G50" i="21"/>
  <c r="G311" i="21" s="1"/>
  <c r="G361" i="21" s="1"/>
  <c r="C161" i="21"/>
  <c r="H161" i="21"/>
  <c r="D50" i="22"/>
  <c r="E50" i="22"/>
  <c r="F50" i="22"/>
  <c r="F311" i="22" s="1"/>
  <c r="F361" i="22" s="1"/>
  <c r="G50" i="22"/>
  <c r="G311" i="22"/>
  <c r="G361" i="22" s="1"/>
  <c r="C161" i="22"/>
  <c r="H161" i="22"/>
  <c r="D50" i="62"/>
  <c r="E50" i="62"/>
  <c r="F50" i="62"/>
  <c r="F311" i="62" s="1"/>
  <c r="F361" i="62" s="1"/>
  <c r="G50" i="62"/>
  <c r="C161" i="62"/>
  <c r="H161" i="62"/>
  <c r="D50" i="23"/>
  <c r="D311" i="23"/>
  <c r="D361" i="23" s="1"/>
  <c r="E50" i="23"/>
  <c r="F50" i="23"/>
  <c r="F311" i="23" s="1"/>
  <c r="F361" i="23" s="1"/>
  <c r="G50" i="23"/>
  <c r="G311" i="23"/>
  <c r="G361" i="23" s="1"/>
  <c r="C161" i="23"/>
  <c r="H161" i="23"/>
  <c r="D50" i="24"/>
  <c r="E50" i="24"/>
  <c r="F50" i="24"/>
  <c r="G50" i="24"/>
  <c r="C161" i="24"/>
  <c r="H161" i="24"/>
  <c r="I161" i="24" s="1"/>
  <c r="D50" i="25"/>
  <c r="E50" i="25"/>
  <c r="F50" i="25"/>
  <c r="F311" i="25" s="1"/>
  <c r="F361" i="25" s="1"/>
  <c r="G50" i="25"/>
  <c r="G311" i="25"/>
  <c r="G361" i="25" s="1"/>
  <c r="C161" i="25"/>
  <c r="H161" i="25"/>
  <c r="D50" i="26"/>
  <c r="E50" i="26"/>
  <c r="E311" i="26"/>
  <c r="E361" i="26" s="1"/>
  <c r="F50" i="26"/>
  <c r="G50" i="26"/>
  <c r="G311" i="26" s="1"/>
  <c r="G361" i="26" s="1"/>
  <c r="C161" i="26"/>
  <c r="H161" i="26"/>
  <c r="D50" i="27"/>
  <c r="E50" i="27"/>
  <c r="F50" i="27"/>
  <c r="G50" i="27"/>
  <c r="C161" i="27"/>
  <c r="H161" i="27"/>
  <c r="D50" i="28"/>
  <c r="E50" i="28"/>
  <c r="F50" i="28"/>
  <c r="G50" i="28"/>
  <c r="C161" i="28"/>
  <c r="H161" i="28"/>
  <c r="D50" i="29"/>
  <c r="E50" i="29"/>
  <c r="F50" i="29"/>
  <c r="F311" i="29" s="1"/>
  <c r="F361" i="29" s="1"/>
  <c r="G50" i="29"/>
  <c r="G311" i="29" s="1"/>
  <c r="G361" i="29" s="1"/>
  <c r="C161" i="29"/>
  <c r="H161" i="29"/>
  <c r="D50" i="30"/>
  <c r="E50" i="30"/>
  <c r="F50" i="30"/>
  <c r="G50" i="30"/>
  <c r="G311" i="30" s="1"/>
  <c r="G361" i="30" s="1"/>
  <c r="C161" i="30"/>
  <c r="H161" i="30"/>
  <c r="D50" i="31"/>
  <c r="E50" i="31"/>
  <c r="F50" i="31"/>
  <c r="F311" i="31" s="1"/>
  <c r="F361" i="31" s="1"/>
  <c r="G50" i="31"/>
  <c r="G311" i="31" s="1"/>
  <c r="G361" i="31" s="1"/>
  <c r="C161" i="31"/>
  <c r="H161" i="31"/>
  <c r="D50" i="32"/>
  <c r="E50" i="32"/>
  <c r="F50" i="32"/>
  <c r="G50" i="32"/>
  <c r="G311" i="32" s="1"/>
  <c r="G361" i="32" s="1"/>
  <c r="C161" i="32"/>
  <c r="H161" i="32"/>
  <c r="D50" i="59"/>
  <c r="E50" i="59"/>
  <c r="F50" i="59"/>
  <c r="F311" i="59" s="1"/>
  <c r="F361" i="59" s="1"/>
  <c r="G50" i="59"/>
  <c r="G311" i="59"/>
  <c r="G361" i="59" s="1"/>
  <c r="C161" i="59"/>
  <c r="I161" i="59" s="1"/>
  <c r="D50" i="33"/>
  <c r="E50" i="33"/>
  <c r="F50" i="33"/>
  <c r="F311" i="33" s="1"/>
  <c r="F361" i="33" s="1"/>
  <c r="G50" i="33"/>
  <c r="G311" i="33" s="1"/>
  <c r="G361" i="33" s="1"/>
  <c r="C161" i="33"/>
  <c r="H161" i="33"/>
  <c r="D50" i="34"/>
  <c r="E50" i="34"/>
  <c r="F50" i="34"/>
  <c r="G50" i="34"/>
  <c r="G311" i="34"/>
  <c r="G361" i="34" s="1"/>
  <c r="C161" i="34"/>
  <c r="H161" i="34"/>
  <c r="D50" i="35"/>
  <c r="E50" i="35"/>
  <c r="F50" i="35"/>
  <c r="G50" i="35"/>
  <c r="G311" i="35" s="1"/>
  <c r="G361" i="35" s="1"/>
  <c r="C161" i="35"/>
  <c r="H161" i="35"/>
  <c r="D50" i="36"/>
  <c r="E50" i="36"/>
  <c r="F50" i="36"/>
  <c r="F311" i="36"/>
  <c r="F361" i="36" s="1"/>
  <c r="G50" i="36"/>
  <c r="G311" i="36"/>
  <c r="G361" i="36" s="1"/>
  <c r="C161" i="36"/>
  <c r="H161" i="36"/>
  <c r="D50" i="37"/>
  <c r="H50" i="37" s="1"/>
  <c r="E50" i="37"/>
  <c r="F50" i="37"/>
  <c r="G50" i="37"/>
  <c r="C161" i="37"/>
  <c r="H161" i="37"/>
  <c r="D50" i="38"/>
  <c r="E50" i="38"/>
  <c r="F50" i="38"/>
  <c r="F311" i="38"/>
  <c r="F361" i="38" s="1"/>
  <c r="G50" i="38"/>
  <c r="C161" i="38"/>
  <c r="H161" i="38"/>
  <c r="D50" i="39"/>
  <c r="E50" i="39"/>
  <c r="F50" i="39"/>
  <c r="G50" i="39"/>
  <c r="C161" i="39"/>
  <c r="H161" i="39"/>
  <c r="D50" i="40"/>
  <c r="E50" i="40"/>
  <c r="F50" i="40"/>
  <c r="F311" i="40" s="1"/>
  <c r="F361" i="40" s="1"/>
  <c r="G50" i="40"/>
  <c r="G311" i="40" s="1"/>
  <c r="G361" i="40" s="1"/>
  <c r="C161" i="40"/>
  <c r="H161" i="40"/>
  <c r="D50" i="41"/>
  <c r="E50" i="41"/>
  <c r="F50" i="41"/>
  <c r="G50" i="41"/>
  <c r="C161" i="41"/>
  <c r="H161" i="41"/>
  <c r="D51" i="6"/>
  <c r="E51" i="6"/>
  <c r="F51" i="6"/>
  <c r="G51" i="6"/>
  <c r="C162" i="6"/>
  <c r="H162" i="6"/>
  <c r="D51" i="9"/>
  <c r="E51" i="9"/>
  <c r="F51" i="9"/>
  <c r="G51" i="9"/>
  <c r="C162" i="9"/>
  <c r="H162" i="9"/>
  <c r="D51" i="10"/>
  <c r="E51" i="10"/>
  <c r="E312" i="10" s="1"/>
  <c r="E362" i="10" s="1"/>
  <c r="F51" i="10"/>
  <c r="F312" i="10"/>
  <c r="F362" i="10" s="1"/>
  <c r="G51" i="10"/>
  <c r="G312" i="10" s="1"/>
  <c r="G362" i="10" s="1"/>
  <c r="C162" i="10"/>
  <c r="D51" i="11"/>
  <c r="E51" i="11"/>
  <c r="F51" i="11"/>
  <c r="G51" i="11"/>
  <c r="G52" i="11" s="1"/>
  <c r="C162" i="11"/>
  <c r="H162" i="11"/>
  <c r="D51" i="12"/>
  <c r="E51" i="12"/>
  <c r="F51" i="12"/>
  <c r="G51" i="12"/>
  <c r="G312" i="12"/>
  <c r="G362" i="12" s="1"/>
  <c r="C162" i="12"/>
  <c r="H162" i="12"/>
  <c r="D51" i="14"/>
  <c r="E51" i="14"/>
  <c r="E312" i="14"/>
  <c r="E362" i="14" s="1"/>
  <c r="F51" i="14"/>
  <c r="F312" i="14" s="1"/>
  <c r="F362" i="14" s="1"/>
  <c r="G51" i="14"/>
  <c r="C162" i="14"/>
  <c r="H162" i="14"/>
  <c r="D51" i="15"/>
  <c r="E51" i="15"/>
  <c r="F51" i="15"/>
  <c r="H51" i="15" s="1"/>
  <c r="G51" i="15"/>
  <c r="G312" i="15"/>
  <c r="G362" i="15" s="1"/>
  <c r="C162" i="15"/>
  <c r="D51" i="16"/>
  <c r="E51" i="16"/>
  <c r="F51" i="16"/>
  <c r="G51" i="16"/>
  <c r="C162" i="16"/>
  <c r="H162" i="16"/>
  <c r="D51" i="17"/>
  <c r="E51" i="17"/>
  <c r="F51" i="17"/>
  <c r="F312" i="17"/>
  <c r="F362" i="17" s="1"/>
  <c r="G51" i="17"/>
  <c r="G312" i="17"/>
  <c r="G362" i="17" s="1"/>
  <c r="C162" i="17"/>
  <c r="D51" i="18"/>
  <c r="E51" i="18"/>
  <c r="F51" i="18"/>
  <c r="G51" i="18"/>
  <c r="C162" i="18"/>
  <c r="D51" i="19"/>
  <c r="E51" i="19"/>
  <c r="F51" i="19"/>
  <c r="G51" i="19"/>
  <c r="C162" i="19"/>
  <c r="H162" i="19"/>
  <c r="D51" i="20"/>
  <c r="E51" i="20"/>
  <c r="F51" i="20"/>
  <c r="F123" i="46" s="1"/>
  <c r="F99" i="46" s="1"/>
  <c r="G51" i="20"/>
  <c r="G312" i="20" s="1"/>
  <c r="G362" i="20" s="1"/>
  <c r="C162" i="20"/>
  <c r="H162" i="20"/>
  <c r="D51" i="57"/>
  <c r="E51" i="57"/>
  <c r="E312" i="57"/>
  <c r="E362" i="57" s="1"/>
  <c r="F51" i="57"/>
  <c r="G51" i="57"/>
  <c r="C162" i="57"/>
  <c r="I162" i="57" s="1"/>
  <c r="H162" i="57"/>
  <c r="D51" i="21"/>
  <c r="E51" i="21"/>
  <c r="F51" i="21"/>
  <c r="G51" i="21"/>
  <c r="G312" i="21" s="1"/>
  <c r="G362" i="21" s="1"/>
  <c r="C162" i="21"/>
  <c r="H162" i="21"/>
  <c r="D51" i="22"/>
  <c r="E51" i="22"/>
  <c r="E312" i="22"/>
  <c r="E362" i="22" s="1"/>
  <c r="F51" i="22"/>
  <c r="G51" i="22"/>
  <c r="G312" i="22" s="1"/>
  <c r="G362" i="22" s="1"/>
  <c r="C162" i="22"/>
  <c r="D51" i="62"/>
  <c r="E51" i="62"/>
  <c r="E312" i="62" s="1"/>
  <c r="E362" i="62" s="1"/>
  <c r="F51" i="62"/>
  <c r="G51" i="62"/>
  <c r="G312" i="62" s="1"/>
  <c r="G362" i="62" s="1"/>
  <c r="C162" i="62"/>
  <c r="D51" i="23"/>
  <c r="E51" i="23"/>
  <c r="F51" i="23"/>
  <c r="F312" i="23" s="1"/>
  <c r="F362" i="23" s="1"/>
  <c r="G51" i="23"/>
  <c r="C162" i="23"/>
  <c r="H162" i="23"/>
  <c r="D51" i="24"/>
  <c r="H51" i="24" s="1"/>
  <c r="E51" i="24"/>
  <c r="F51" i="24"/>
  <c r="G51" i="24"/>
  <c r="C162" i="24"/>
  <c r="H162" i="24"/>
  <c r="D51" i="25"/>
  <c r="E51" i="25"/>
  <c r="F51" i="25"/>
  <c r="F312" i="25"/>
  <c r="F362" i="25" s="1"/>
  <c r="G51" i="25"/>
  <c r="G312" i="25" s="1"/>
  <c r="G362" i="25" s="1"/>
  <c r="C162" i="25"/>
  <c r="H162" i="25"/>
  <c r="D51" i="26"/>
  <c r="E51" i="26"/>
  <c r="F51" i="26"/>
  <c r="F312" i="26"/>
  <c r="F362" i="26" s="1"/>
  <c r="G51" i="26"/>
  <c r="G312" i="26"/>
  <c r="G362" i="26" s="1"/>
  <c r="C162" i="26"/>
  <c r="H162" i="26"/>
  <c r="D51" i="27"/>
  <c r="E51" i="27"/>
  <c r="F51" i="27"/>
  <c r="G51" i="27"/>
  <c r="C162" i="27"/>
  <c r="H162" i="27"/>
  <c r="D51" i="28"/>
  <c r="E51" i="28"/>
  <c r="F51" i="28"/>
  <c r="F312" i="28"/>
  <c r="F362" i="28" s="1"/>
  <c r="G51" i="28"/>
  <c r="C162" i="28"/>
  <c r="H162" i="28"/>
  <c r="D51" i="29"/>
  <c r="E51" i="29"/>
  <c r="E312" i="29" s="1"/>
  <c r="E362" i="29" s="1"/>
  <c r="F51" i="29"/>
  <c r="G51" i="29"/>
  <c r="C162" i="29"/>
  <c r="H162" i="29"/>
  <c r="D51" i="30"/>
  <c r="E51" i="30"/>
  <c r="E312" i="30"/>
  <c r="E362" i="30" s="1"/>
  <c r="F51" i="30"/>
  <c r="G51" i="30"/>
  <c r="C162" i="30"/>
  <c r="H162" i="30"/>
  <c r="D51" i="31"/>
  <c r="E51" i="31"/>
  <c r="F51" i="31"/>
  <c r="G51" i="31"/>
  <c r="C162" i="31"/>
  <c r="H162" i="31"/>
  <c r="D51" i="32"/>
  <c r="E51" i="32"/>
  <c r="E312" i="32"/>
  <c r="E362" i="32" s="1"/>
  <c r="F51" i="32"/>
  <c r="F312" i="32" s="1"/>
  <c r="F362" i="32" s="1"/>
  <c r="G51" i="32"/>
  <c r="C162" i="32"/>
  <c r="D51" i="59"/>
  <c r="D312" i="59"/>
  <c r="D362" i="59" s="1"/>
  <c r="E51" i="59"/>
  <c r="E312" i="59"/>
  <c r="E362" i="59" s="1"/>
  <c r="F51" i="59"/>
  <c r="G51" i="59"/>
  <c r="C162" i="59"/>
  <c r="D51" i="33"/>
  <c r="E51" i="33"/>
  <c r="F51" i="33"/>
  <c r="F312" i="33" s="1"/>
  <c r="F362" i="33" s="1"/>
  <c r="G51" i="33"/>
  <c r="G312" i="33" s="1"/>
  <c r="G362" i="33" s="1"/>
  <c r="C162" i="33"/>
  <c r="H162" i="33"/>
  <c r="D51" i="34"/>
  <c r="E51" i="34"/>
  <c r="E312" i="34"/>
  <c r="E362" i="34" s="1"/>
  <c r="F51" i="34"/>
  <c r="F312" i="34" s="1"/>
  <c r="F362" i="34" s="1"/>
  <c r="G51" i="34"/>
  <c r="C162" i="34"/>
  <c r="D51" i="35"/>
  <c r="E51" i="35"/>
  <c r="F51" i="35"/>
  <c r="F312" i="35"/>
  <c r="F362" i="35" s="1"/>
  <c r="G51" i="35"/>
  <c r="G312" i="35"/>
  <c r="G362" i="35" s="1"/>
  <c r="C162" i="35"/>
  <c r="D51" i="36"/>
  <c r="H51" i="36" s="1"/>
  <c r="E51" i="36"/>
  <c r="F51" i="36"/>
  <c r="F312" i="36" s="1"/>
  <c r="F362" i="36" s="1"/>
  <c r="G51" i="36"/>
  <c r="G312" i="36"/>
  <c r="G362" i="36" s="1"/>
  <c r="C162" i="36"/>
  <c r="H162" i="36"/>
  <c r="D51" i="37"/>
  <c r="E51" i="37"/>
  <c r="F51" i="37"/>
  <c r="G51" i="37"/>
  <c r="G312" i="37" s="1"/>
  <c r="G362" i="37" s="1"/>
  <c r="C162" i="37"/>
  <c r="H162" i="37"/>
  <c r="D51" i="38"/>
  <c r="E51" i="38"/>
  <c r="F51" i="38"/>
  <c r="F312" i="38" s="1"/>
  <c r="F362" i="38" s="1"/>
  <c r="G51" i="38"/>
  <c r="C162" i="38"/>
  <c r="H162" i="38"/>
  <c r="D51" i="39"/>
  <c r="E51" i="39"/>
  <c r="E312" i="39"/>
  <c r="E362" i="39" s="1"/>
  <c r="F51" i="39"/>
  <c r="G51" i="39"/>
  <c r="C162" i="39"/>
  <c r="H162" i="39"/>
  <c r="D51" i="40"/>
  <c r="E51" i="40"/>
  <c r="F51" i="40"/>
  <c r="F312" i="40"/>
  <c r="F362" i="40" s="1"/>
  <c r="G51" i="40"/>
  <c r="C162" i="40"/>
  <c r="H162" i="40"/>
  <c r="D51" i="41"/>
  <c r="E51" i="41"/>
  <c r="E312" i="41" s="1"/>
  <c r="E362" i="41" s="1"/>
  <c r="F51" i="41"/>
  <c r="G51" i="41"/>
  <c r="G312" i="41" s="1"/>
  <c r="G362" i="41" s="1"/>
  <c r="C162" i="41"/>
  <c r="H162" i="41"/>
  <c r="D39" i="6"/>
  <c r="D42" i="6"/>
  <c r="D48" i="6"/>
  <c r="D143" i="6"/>
  <c r="D42" i="9"/>
  <c r="D48" i="9"/>
  <c r="D309" i="9" s="1"/>
  <c r="D359" i="9" s="1"/>
  <c r="D143" i="9"/>
  <c r="I143" i="9" s="1"/>
  <c r="D39" i="10"/>
  <c r="D300" i="10"/>
  <c r="D350" i="10" s="1"/>
  <c r="D42" i="10"/>
  <c r="D48" i="10"/>
  <c r="D309" i="10"/>
  <c r="D359" i="10" s="1"/>
  <c r="D143" i="10"/>
  <c r="D39" i="11"/>
  <c r="D42" i="11"/>
  <c r="D48" i="11"/>
  <c r="D143" i="11"/>
  <c r="D39" i="12"/>
  <c r="D300" i="12"/>
  <c r="D350" i="12" s="1"/>
  <c r="D42" i="12"/>
  <c r="D48" i="12"/>
  <c r="D143" i="12"/>
  <c r="D39" i="14"/>
  <c r="D42" i="14"/>
  <c r="D48" i="14"/>
  <c r="D143" i="14"/>
  <c r="D39" i="15"/>
  <c r="D42" i="15"/>
  <c r="D48" i="15"/>
  <c r="D309" i="15" s="1"/>
  <c r="D359" i="15" s="1"/>
  <c r="D143" i="15"/>
  <c r="D39" i="16"/>
  <c r="D300" i="16" s="1"/>
  <c r="D350" i="16" s="1"/>
  <c r="D42" i="16"/>
  <c r="D303" i="16"/>
  <c r="D353" i="16" s="1"/>
  <c r="D48" i="16"/>
  <c r="D143" i="16"/>
  <c r="D39" i="17"/>
  <c r="D300" i="17" s="1"/>
  <c r="D350" i="17" s="1"/>
  <c r="D42" i="17"/>
  <c r="D48" i="17"/>
  <c r="D143" i="17"/>
  <c r="D39" i="18"/>
  <c r="D300" i="18"/>
  <c r="D350" i="18" s="1"/>
  <c r="D42" i="18"/>
  <c r="D48" i="18"/>
  <c r="D143" i="18"/>
  <c r="D39" i="19"/>
  <c r="D300" i="19"/>
  <c r="D350" i="19" s="1"/>
  <c r="D42" i="19"/>
  <c r="D48" i="19"/>
  <c r="D143" i="19"/>
  <c r="D39" i="20"/>
  <c r="D300" i="20" s="1"/>
  <c r="D350" i="20" s="1"/>
  <c r="D42" i="20"/>
  <c r="D303" i="20" s="1"/>
  <c r="D353" i="20" s="1"/>
  <c r="D48" i="20"/>
  <c r="D309" i="20"/>
  <c r="D359" i="20" s="1"/>
  <c r="D143" i="20"/>
  <c r="D39" i="57"/>
  <c r="D300" i="57"/>
  <c r="D350" i="57" s="1"/>
  <c r="D42" i="57"/>
  <c r="D48" i="57"/>
  <c r="D309" i="57" s="1"/>
  <c r="D359" i="57" s="1"/>
  <c r="D143" i="57"/>
  <c r="D39" i="21"/>
  <c r="H350" i="21" s="1"/>
  <c r="D42" i="21"/>
  <c r="D48" i="21"/>
  <c r="D309" i="21" s="1"/>
  <c r="D359" i="21" s="1"/>
  <c r="D143" i="21"/>
  <c r="D39" i="22"/>
  <c r="D42" i="22"/>
  <c r="D48" i="22"/>
  <c r="D143" i="22"/>
  <c r="D39" i="62"/>
  <c r="D300" i="62"/>
  <c r="D350" i="62" s="1"/>
  <c r="D42" i="62"/>
  <c r="H353" i="62" s="1"/>
  <c r="D48" i="62"/>
  <c r="D143" i="62"/>
  <c r="D39" i="23"/>
  <c r="D42" i="23"/>
  <c r="D303" i="23" s="1"/>
  <c r="D353" i="23" s="1"/>
  <c r="D48" i="23"/>
  <c r="D143" i="23"/>
  <c r="D39" i="24"/>
  <c r="D300" i="24" s="1"/>
  <c r="D350" i="24" s="1"/>
  <c r="D42" i="24"/>
  <c r="D48" i="24"/>
  <c r="D309" i="24"/>
  <c r="D359" i="24" s="1"/>
  <c r="D143" i="24"/>
  <c r="D39" i="25"/>
  <c r="D42" i="25"/>
  <c r="D48" i="25"/>
  <c r="D143" i="25"/>
  <c r="D39" i="26"/>
  <c r="D42" i="26"/>
  <c r="D48" i="26"/>
  <c r="D309" i="26" s="1"/>
  <c r="D359" i="26" s="1"/>
  <c r="D143" i="26"/>
  <c r="D39" i="27"/>
  <c r="D300" i="27"/>
  <c r="D350" i="27" s="1"/>
  <c r="D42" i="27"/>
  <c r="D48" i="27"/>
  <c r="D309" i="27"/>
  <c r="D359" i="27" s="1"/>
  <c r="D143" i="27"/>
  <c r="D39" i="28"/>
  <c r="D300" i="28" s="1"/>
  <c r="D350" i="28" s="1"/>
  <c r="H350" i="28"/>
  <c r="D42" i="28"/>
  <c r="D303" i="28" s="1"/>
  <c r="D353" i="28" s="1"/>
  <c r="D48" i="28"/>
  <c r="D309" i="28" s="1"/>
  <c r="D359" i="28" s="1"/>
  <c r="D143" i="28"/>
  <c r="D39" i="29"/>
  <c r="D300" i="29"/>
  <c r="D350" i="29" s="1"/>
  <c r="D42" i="29"/>
  <c r="D48" i="29"/>
  <c r="D143" i="29"/>
  <c r="D39" i="30"/>
  <c r="D300" i="30" s="1"/>
  <c r="D42" i="30"/>
  <c r="D48" i="30"/>
  <c r="D309" i="30"/>
  <c r="D359" i="30" s="1"/>
  <c r="D143" i="30"/>
  <c r="D39" i="31"/>
  <c r="D300" i="31" s="1"/>
  <c r="D350" i="31" s="1"/>
  <c r="D42" i="31"/>
  <c r="D48" i="31"/>
  <c r="D143" i="31"/>
  <c r="D163" i="31" s="1"/>
  <c r="D39" i="32"/>
  <c r="D300" i="32"/>
  <c r="D350" i="32" s="1"/>
  <c r="D42" i="32"/>
  <c r="D48" i="32"/>
  <c r="D143" i="32"/>
  <c r="D39" i="59"/>
  <c r="D300" i="59" s="1"/>
  <c r="D350" i="59" s="1"/>
  <c r="D42" i="59"/>
  <c r="D48" i="59"/>
  <c r="D143" i="59"/>
  <c r="D163" i="59" s="1"/>
  <c r="D39" i="33"/>
  <c r="D300" i="33"/>
  <c r="D350" i="33" s="1"/>
  <c r="D42" i="33"/>
  <c r="D48" i="33"/>
  <c r="D143" i="33"/>
  <c r="D39" i="34"/>
  <c r="H39" i="34" s="1"/>
  <c r="D42" i="34"/>
  <c r="D48" i="34"/>
  <c r="D143" i="34"/>
  <c r="D39" i="35"/>
  <c r="D300" i="35"/>
  <c r="D350" i="35" s="1"/>
  <c r="D42" i="35"/>
  <c r="D48" i="35"/>
  <c r="D309" i="35"/>
  <c r="D359" i="35" s="1"/>
  <c r="D143" i="35"/>
  <c r="D39" i="36"/>
  <c r="D42" i="36"/>
  <c r="D303" i="36" s="1"/>
  <c r="D353" i="36" s="1"/>
  <c r="D48" i="36"/>
  <c r="D309" i="36" s="1"/>
  <c r="D359" i="36" s="1"/>
  <c r="D143" i="36"/>
  <c r="D39" i="37"/>
  <c r="D42" i="37"/>
  <c r="D48" i="37"/>
  <c r="D143" i="37"/>
  <c r="D39" i="38"/>
  <c r="D42" i="38"/>
  <c r="D48" i="38"/>
  <c r="D143" i="38"/>
  <c r="D39" i="39"/>
  <c r="H39" i="39"/>
  <c r="H300" i="39" s="1"/>
  <c r="I38" i="48" s="1"/>
  <c r="D42" i="39"/>
  <c r="D48" i="39"/>
  <c r="D309" i="39" s="1"/>
  <c r="D359" i="39" s="1"/>
  <c r="D143" i="39"/>
  <c r="D39" i="40"/>
  <c r="D300" i="40"/>
  <c r="D350" i="40" s="1"/>
  <c r="D42" i="40"/>
  <c r="D303" i="40"/>
  <c r="D353" i="40" s="1"/>
  <c r="D48" i="40"/>
  <c r="D309" i="40"/>
  <c r="D359" i="40" s="1"/>
  <c r="D143" i="40"/>
  <c r="D39" i="41"/>
  <c r="D42" i="41"/>
  <c r="D303" i="41" s="1"/>
  <c r="D353" i="41" s="1"/>
  <c r="D48" i="41"/>
  <c r="D143" i="41"/>
  <c r="D144" i="6"/>
  <c r="D144" i="9"/>
  <c r="D144" i="10"/>
  <c r="D144" i="11"/>
  <c r="D144" i="12"/>
  <c r="D144" i="14"/>
  <c r="D144" i="15"/>
  <c r="D144" i="16"/>
  <c r="D144" i="17"/>
  <c r="D144" i="18"/>
  <c r="D144" i="19"/>
  <c r="D144" i="20"/>
  <c r="D144" i="57"/>
  <c r="D144" i="21"/>
  <c r="D144" i="22"/>
  <c r="D144" i="62"/>
  <c r="D144" i="23"/>
  <c r="D144" i="24"/>
  <c r="D144" i="25"/>
  <c r="D144" i="26"/>
  <c r="D144" i="27"/>
  <c r="D144" i="28"/>
  <c r="D144" i="29"/>
  <c r="D144" i="30"/>
  <c r="D144" i="31"/>
  <c r="D144" i="32"/>
  <c r="D144" i="59"/>
  <c r="D144" i="33"/>
  <c r="D144" i="34"/>
  <c r="D163" i="34" s="1"/>
  <c r="D144" i="35"/>
  <c r="D144" i="36"/>
  <c r="D144" i="37"/>
  <c r="D144" i="38"/>
  <c r="D144" i="39"/>
  <c r="D144" i="40"/>
  <c r="D144" i="41"/>
  <c r="D145" i="6"/>
  <c r="D145" i="9"/>
  <c r="D145" i="10"/>
  <c r="D145" i="11"/>
  <c r="D145" i="12"/>
  <c r="D145" i="14"/>
  <c r="D145" i="15"/>
  <c r="D145" i="16"/>
  <c r="D145" i="17"/>
  <c r="D145" i="18"/>
  <c r="D145" i="19"/>
  <c r="D145" i="20"/>
  <c r="D145" i="57"/>
  <c r="D145" i="21"/>
  <c r="D145" i="22"/>
  <c r="D145" i="62"/>
  <c r="D145" i="23"/>
  <c r="D145" i="24"/>
  <c r="D145" i="25"/>
  <c r="D145" i="26"/>
  <c r="D145" i="27"/>
  <c r="D145" i="28"/>
  <c r="D145" i="29"/>
  <c r="D145" i="30"/>
  <c r="D145" i="31"/>
  <c r="D145" i="32"/>
  <c r="D145" i="59"/>
  <c r="D145" i="33"/>
  <c r="D145" i="34"/>
  <c r="D145" i="35"/>
  <c r="D145" i="36"/>
  <c r="D145" i="37"/>
  <c r="D145" i="38"/>
  <c r="D145" i="39"/>
  <c r="D145" i="40"/>
  <c r="D145" i="41"/>
  <c r="D146" i="6"/>
  <c r="I146" i="6" s="1"/>
  <c r="D146" i="9"/>
  <c r="D146" i="10"/>
  <c r="D146" i="11"/>
  <c r="D146" i="12"/>
  <c r="D146" i="14"/>
  <c r="D146" i="15"/>
  <c r="D146" i="16"/>
  <c r="D146" i="17"/>
  <c r="D146" i="18"/>
  <c r="D146" i="19"/>
  <c r="D146" i="20"/>
  <c r="D146" i="57"/>
  <c r="D146" i="21"/>
  <c r="D146" i="22"/>
  <c r="D146" i="62"/>
  <c r="D146" i="23"/>
  <c r="D146" i="24"/>
  <c r="D146" i="25"/>
  <c r="D146" i="26"/>
  <c r="D146" i="27"/>
  <c r="D146" i="28"/>
  <c r="D146" i="29"/>
  <c r="D146" i="30"/>
  <c r="D146" i="31"/>
  <c r="D146" i="32"/>
  <c r="D146" i="59"/>
  <c r="D146" i="33"/>
  <c r="D146" i="34"/>
  <c r="D146" i="35"/>
  <c r="D146" i="36"/>
  <c r="D146" i="37"/>
  <c r="D146" i="38"/>
  <c r="D146" i="39"/>
  <c r="D146" i="40"/>
  <c r="D146" i="41"/>
  <c r="D147" i="6"/>
  <c r="D147" i="9"/>
  <c r="D147" i="10"/>
  <c r="D147" i="11"/>
  <c r="D147" i="12"/>
  <c r="D147" i="14"/>
  <c r="D147" i="15"/>
  <c r="D147" i="16"/>
  <c r="D147" i="17"/>
  <c r="D147" i="18"/>
  <c r="D147" i="19"/>
  <c r="D147" i="20"/>
  <c r="D147" i="57"/>
  <c r="D147" i="21"/>
  <c r="D147" i="22"/>
  <c r="D147" i="62"/>
  <c r="D147" i="23"/>
  <c r="D147" i="24"/>
  <c r="D147" i="25"/>
  <c r="D147" i="26"/>
  <c r="D147" i="27"/>
  <c r="D147" i="28"/>
  <c r="D147" i="29"/>
  <c r="D147" i="30"/>
  <c r="D147" i="31"/>
  <c r="D147" i="32"/>
  <c r="D147" i="59"/>
  <c r="D147" i="33"/>
  <c r="D147" i="34"/>
  <c r="D147" i="35"/>
  <c r="D147" i="36"/>
  <c r="D147" i="37"/>
  <c r="D147" i="38"/>
  <c r="D147" i="39"/>
  <c r="D147" i="40"/>
  <c r="D147" i="41"/>
  <c r="D148" i="6"/>
  <c r="D148" i="9"/>
  <c r="D148" i="10"/>
  <c r="D148" i="11"/>
  <c r="D148" i="12"/>
  <c r="D148" i="14"/>
  <c r="D148" i="15"/>
  <c r="D148" i="16"/>
  <c r="D148" i="17"/>
  <c r="D148" i="18"/>
  <c r="D148" i="19"/>
  <c r="D148" i="20"/>
  <c r="D148" i="57"/>
  <c r="D148" i="21"/>
  <c r="D148" i="22"/>
  <c r="D148" i="62"/>
  <c r="D148" i="23"/>
  <c r="D148" i="24"/>
  <c r="D148" i="25"/>
  <c r="D148" i="26"/>
  <c r="D148" i="27"/>
  <c r="D148" i="28"/>
  <c r="D148" i="29"/>
  <c r="D148" i="30"/>
  <c r="D148" i="31"/>
  <c r="D148" i="32"/>
  <c r="D148" i="59"/>
  <c r="D148" i="33"/>
  <c r="D148" i="34"/>
  <c r="D148" i="35"/>
  <c r="D148" i="36"/>
  <c r="D148" i="37"/>
  <c r="D148" i="38"/>
  <c r="D148" i="39"/>
  <c r="D148" i="40"/>
  <c r="D148" i="41"/>
  <c r="D149" i="6"/>
  <c r="D149" i="9"/>
  <c r="D149" i="10"/>
  <c r="D149" i="11"/>
  <c r="D149" i="12"/>
  <c r="D149" i="14"/>
  <c r="D149" i="15"/>
  <c r="D149" i="16"/>
  <c r="D149" i="17"/>
  <c r="D149" i="18"/>
  <c r="D149" i="19"/>
  <c r="D149" i="20"/>
  <c r="D149" i="57"/>
  <c r="D149" i="21"/>
  <c r="D149" i="22"/>
  <c r="D149" i="62"/>
  <c r="D149" i="23"/>
  <c r="D149" i="24"/>
  <c r="D149" i="25"/>
  <c r="D149" i="26"/>
  <c r="D149" i="27"/>
  <c r="D149" i="28"/>
  <c r="D149" i="29"/>
  <c r="D149" i="30"/>
  <c r="D149" i="31"/>
  <c r="I149" i="31" s="1"/>
  <c r="D149" i="32"/>
  <c r="D149" i="59"/>
  <c r="D149" i="33"/>
  <c r="D149" i="34"/>
  <c r="D149" i="35"/>
  <c r="D149" i="36"/>
  <c r="D149" i="37"/>
  <c r="D149" i="38"/>
  <c r="D149" i="39"/>
  <c r="D149" i="40"/>
  <c r="D149" i="41"/>
  <c r="D151" i="6"/>
  <c r="I151" i="6" s="1"/>
  <c r="D151" i="9"/>
  <c r="D151" i="10"/>
  <c r="D151" i="11"/>
  <c r="D151" i="12"/>
  <c r="D151" i="14"/>
  <c r="D151" i="15"/>
  <c r="D151" i="16"/>
  <c r="D151" i="17"/>
  <c r="D151" i="18"/>
  <c r="D151" i="19"/>
  <c r="D151" i="20"/>
  <c r="D151" i="57"/>
  <c r="D151" i="21"/>
  <c r="D151" i="22"/>
  <c r="D151" i="62"/>
  <c r="D151" i="23"/>
  <c r="D151" i="24"/>
  <c r="D151" i="25"/>
  <c r="D151" i="26"/>
  <c r="D151" i="27"/>
  <c r="D151" i="28"/>
  <c r="D151" i="29"/>
  <c r="D151" i="30"/>
  <c r="D151" i="31"/>
  <c r="D151" i="32"/>
  <c r="D151" i="59"/>
  <c r="D151" i="33"/>
  <c r="D151" i="34"/>
  <c r="D151" i="35"/>
  <c r="D151" i="36"/>
  <c r="I151" i="36" s="1"/>
  <c r="D151" i="37"/>
  <c r="D151" i="38"/>
  <c r="D151" i="39"/>
  <c r="D151" i="40"/>
  <c r="D151" i="41"/>
  <c r="D152" i="6"/>
  <c r="D152" i="9"/>
  <c r="D152" i="10"/>
  <c r="D152" i="11"/>
  <c r="D152" i="12"/>
  <c r="D152" i="14"/>
  <c r="D152" i="15"/>
  <c r="D152" i="16"/>
  <c r="D152" i="17"/>
  <c r="D152" i="18"/>
  <c r="D152" i="19"/>
  <c r="D152" i="20"/>
  <c r="D152" i="57"/>
  <c r="D152" i="21"/>
  <c r="D152" i="22"/>
  <c r="D152" i="62"/>
  <c r="D152" i="23"/>
  <c r="D152" i="24"/>
  <c r="D152" i="25"/>
  <c r="D152" i="26"/>
  <c r="D152" i="27"/>
  <c r="D152" i="28"/>
  <c r="D152" i="29"/>
  <c r="D152" i="30"/>
  <c r="D152" i="31"/>
  <c r="D152" i="32"/>
  <c r="D152" i="59"/>
  <c r="D152" i="33"/>
  <c r="D152" i="34"/>
  <c r="D152" i="35"/>
  <c r="D152" i="36"/>
  <c r="D152" i="37"/>
  <c r="D152" i="38"/>
  <c r="D152" i="39"/>
  <c r="D152" i="40"/>
  <c r="D152" i="41"/>
  <c r="D154" i="6"/>
  <c r="D154" i="9"/>
  <c r="D154" i="10"/>
  <c r="D154" i="11"/>
  <c r="D154" i="12"/>
  <c r="D154" i="14"/>
  <c r="D154" i="15"/>
  <c r="D154" i="16"/>
  <c r="D154" i="17"/>
  <c r="D154" i="18"/>
  <c r="D154" i="19"/>
  <c r="D154" i="20"/>
  <c r="D154" i="57"/>
  <c r="D154" i="21"/>
  <c r="D154" i="22"/>
  <c r="D154" i="62"/>
  <c r="D154" i="23"/>
  <c r="D154" i="24"/>
  <c r="D154" i="25"/>
  <c r="D154" i="26"/>
  <c r="D154" i="27"/>
  <c r="D154" i="28"/>
  <c r="D154" i="29"/>
  <c r="D154" i="30"/>
  <c r="D154" i="31"/>
  <c r="D154" i="32"/>
  <c r="D154" i="59"/>
  <c r="D154" i="33"/>
  <c r="D154" i="34"/>
  <c r="D154" i="35"/>
  <c r="D154" i="36"/>
  <c r="D154" i="37"/>
  <c r="D154" i="38"/>
  <c r="D154" i="39"/>
  <c r="D154" i="40"/>
  <c r="D154" i="41"/>
  <c r="D155" i="6"/>
  <c r="D155" i="9"/>
  <c r="D155" i="10"/>
  <c r="D155" i="11"/>
  <c r="D155" i="12"/>
  <c r="D155" i="14"/>
  <c r="D155" i="15"/>
  <c r="D155" i="16"/>
  <c r="D155" i="17"/>
  <c r="D155" i="18"/>
  <c r="D155" i="19"/>
  <c r="D155" i="20"/>
  <c r="D155" i="57"/>
  <c r="D155" i="21"/>
  <c r="D155" i="22"/>
  <c r="D155" i="62"/>
  <c r="D155" i="23"/>
  <c r="D155" i="24"/>
  <c r="D155" i="25"/>
  <c r="D155" i="26"/>
  <c r="D155" i="27"/>
  <c r="D155" i="28"/>
  <c r="D155" i="29"/>
  <c r="D155" i="30"/>
  <c r="D155" i="31"/>
  <c r="I155" i="31" s="1"/>
  <c r="D155" i="32"/>
  <c r="D155" i="59"/>
  <c r="D155" i="33"/>
  <c r="D155" i="34"/>
  <c r="D155" i="35"/>
  <c r="D155" i="36"/>
  <c r="D155" i="37"/>
  <c r="D155" i="38"/>
  <c r="D155" i="39"/>
  <c r="D155" i="40"/>
  <c r="D155" i="41"/>
  <c r="D156" i="6"/>
  <c r="I156" i="6" s="1"/>
  <c r="D156" i="9"/>
  <c r="D156" i="10"/>
  <c r="D156" i="11"/>
  <c r="D156" i="12"/>
  <c r="D156" i="14"/>
  <c r="D156" i="15"/>
  <c r="D156" i="16"/>
  <c r="D156" i="17"/>
  <c r="D156" i="18"/>
  <c r="D156" i="19"/>
  <c r="D156" i="20"/>
  <c r="D156" i="57"/>
  <c r="D156" i="21"/>
  <c r="D156" i="22"/>
  <c r="D156" i="62"/>
  <c r="D156" i="23"/>
  <c r="D156" i="24"/>
  <c r="D156" i="25"/>
  <c r="D156" i="26"/>
  <c r="D156" i="27"/>
  <c r="D156" i="28"/>
  <c r="D156" i="29"/>
  <c r="D156" i="30"/>
  <c r="D156" i="31"/>
  <c r="D156" i="32"/>
  <c r="D156" i="59"/>
  <c r="D156" i="33"/>
  <c r="D156" i="34"/>
  <c r="D156" i="35"/>
  <c r="D156" i="36"/>
  <c r="D156" i="37"/>
  <c r="D156" i="38"/>
  <c r="D156" i="39"/>
  <c r="D156" i="40"/>
  <c r="D156" i="41"/>
  <c r="D157" i="6"/>
  <c r="D157" i="9"/>
  <c r="D157" i="10"/>
  <c r="D157" i="11"/>
  <c r="D157" i="12"/>
  <c r="D157" i="14"/>
  <c r="D157" i="15"/>
  <c r="D157" i="16"/>
  <c r="D157" i="17"/>
  <c r="D157" i="18"/>
  <c r="D157" i="19"/>
  <c r="D157" i="20"/>
  <c r="D157" i="57"/>
  <c r="D157" i="21"/>
  <c r="D157" i="22"/>
  <c r="D157" i="62"/>
  <c r="D157" i="23"/>
  <c r="D157" i="24"/>
  <c r="I157" i="24" s="1"/>
  <c r="D157" i="25"/>
  <c r="D157" i="26"/>
  <c r="D157" i="27"/>
  <c r="D157" i="28"/>
  <c r="D157" i="29"/>
  <c r="D157" i="30"/>
  <c r="D157" i="31"/>
  <c r="D157" i="32"/>
  <c r="D157" i="59"/>
  <c r="D157" i="33"/>
  <c r="D157" i="34"/>
  <c r="D157" i="35"/>
  <c r="D157" i="36"/>
  <c r="I157" i="36" s="1"/>
  <c r="D157" i="37"/>
  <c r="D157" i="38"/>
  <c r="D157" i="39"/>
  <c r="D157" i="40"/>
  <c r="D157" i="41"/>
  <c r="D158" i="6"/>
  <c r="D158" i="9"/>
  <c r="D158" i="10"/>
  <c r="D158" i="11"/>
  <c r="D158" i="12"/>
  <c r="D158" i="14"/>
  <c r="D158" i="15"/>
  <c r="D158" i="16"/>
  <c r="D158" i="17"/>
  <c r="D158" i="18"/>
  <c r="D158" i="19"/>
  <c r="D158" i="20"/>
  <c r="D158" i="57"/>
  <c r="D158" i="21"/>
  <c r="D158" i="22"/>
  <c r="D158" i="62"/>
  <c r="D158" i="23"/>
  <c r="D158" i="24"/>
  <c r="D158" i="25"/>
  <c r="D158" i="26"/>
  <c r="D158" i="27"/>
  <c r="D158" i="28"/>
  <c r="D158" i="29"/>
  <c r="D158" i="30"/>
  <c r="D158" i="31"/>
  <c r="D158" i="32"/>
  <c r="D158" i="59"/>
  <c r="D158" i="33"/>
  <c r="D158" i="34"/>
  <c r="D158" i="35"/>
  <c r="D158" i="36"/>
  <c r="D158" i="37"/>
  <c r="D158" i="38"/>
  <c r="D158" i="39"/>
  <c r="D158" i="40"/>
  <c r="D158" i="41"/>
  <c r="D160" i="6"/>
  <c r="D160" i="9"/>
  <c r="D160" i="10"/>
  <c r="D160" i="11"/>
  <c r="D160" i="12"/>
  <c r="D160" i="14"/>
  <c r="D160" i="15"/>
  <c r="D160" i="16"/>
  <c r="D160" i="17"/>
  <c r="D160" i="18"/>
  <c r="D160" i="19"/>
  <c r="D160" i="20"/>
  <c r="D160" i="57"/>
  <c r="D160" i="21"/>
  <c r="D160" i="22"/>
  <c r="D160" i="62"/>
  <c r="D160" i="23"/>
  <c r="D160" i="24"/>
  <c r="D160" i="26"/>
  <c r="D160" i="27"/>
  <c r="D160" i="28"/>
  <c r="D160" i="29"/>
  <c r="D160" i="30"/>
  <c r="D160" i="31"/>
  <c r="D160" i="32"/>
  <c r="D160" i="59"/>
  <c r="D160" i="33"/>
  <c r="D160" i="34"/>
  <c r="D160" i="35"/>
  <c r="I160" i="35" s="1"/>
  <c r="D160" i="36"/>
  <c r="D160" i="37"/>
  <c r="D160" i="38"/>
  <c r="D160" i="39"/>
  <c r="D160" i="40"/>
  <c r="D160" i="41"/>
  <c r="D161" i="6"/>
  <c r="D161" i="9"/>
  <c r="D161" i="10"/>
  <c r="D161" i="11"/>
  <c r="D161" i="12"/>
  <c r="D161" i="14"/>
  <c r="D161" i="15"/>
  <c r="D161" i="16"/>
  <c r="D161" i="17"/>
  <c r="D161" i="18"/>
  <c r="D161" i="19"/>
  <c r="D161" i="20"/>
  <c r="D161" i="57"/>
  <c r="I161" i="57" s="1"/>
  <c r="D161" i="21"/>
  <c r="D161" i="22"/>
  <c r="D161" i="62"/>
  <c r="D161" i="23"/>
  <c r="D161" i="24"/>
  <c r="D161" i="25"/>
  <c r="D161" i="26"/>
  <c r="D161" i="27"/>
  <c r="D161" i="28"/>
  <c r="D161" i="29"/>
  <c r="D161" i="30"/>
  <c r="D161" i="31"/>
  <c r="D161" i="32"/>
  <c r="D161" i="59"/>
  <c r="D161" i="33"/>
  <c r="D161" i="34"/>
  <c r="D161" i="35"/>
  <c r="I161" i="35" s="1"/>
  <c r="D161" i="36"/>
  <c r="D161" i="37"/>
  <c r="D161" i="38"/>
  <c r="D161" i="39"/>
  <c r="D161" i="40"/>
  <c r="D161" i="41"/>
  <c r="D162" i="6"/>
  <c r="D162" i="9"/>
  <c r="D162" i="10"/>
  <c r="D162" i="11"/>
  <c r="D162" i="12"/>
  <c r="D162" i="14"/>
  <c r="D162" i="15"/>
  <c r="D162" i="16"/>
  <c r="D162" i="17"/>
  <c r="D162" i="18"/>
  <c r="D162" i="19"/>
  <c r="D162" i="20"/>
  <c r="D162" i="57"/>
  <c r="D162" i="21"/>
  <c r="D162" i="22"/>
  <c r="D162" i="62"/>
  <c r="I162" i="62" s="1"/>
  <c r="D162" i="23"/>
  <c r="D162" i="24"/>
  <c r="D162" i="25"/>
  <c r="D162" i="26"/>
  <c r="D162" i="27"/>
  <c r="D162" i="28"/>
  <c r="D162" i="29"/>
  <c r="D162" i="30"/>
  <c r="D162" i="31"/>
  <c r="D162" i="32"/>
  <c r="D162" i="59"/>
  <c r="D162" i="33"/>
  <c r="D162" i="34"/>
  <c r="D162" i="35"/>
  <c r="D162" i="36"/>
  <c r="D162" i="37"/>
  <c r="D162" i="38"/>
  <c r="D162" i="39"/>
  <c r="D162" i="40"/>
  <c r="D162" i="41"/>
  <c r="E39" i="6"/>
  <c r="E42" i="6"/>
  <c r="E48" i="6"/>
  <c r="E143" i="6"/>
  <c r="E39" i="9"/>
  <c r="E42" i="9"/>
  <c r="E48" i="9"/>
  <c r="E143" i="9"/>
  <c r="E163" i="9" s="1"/>
  <c r="E39" i="10"/>
  <c r="E42" i="10"/>
  <c r="E48" i="10"/>
  <c r="E143" i="10"/>
  <c r="E39" i="11"/>
  <c r="E42" i="11"/>
  <c r="E303" i="11" s="1"/>
  <c r="E353" i="11" s="1"/>
  <c r="E48" i="11"/>
  <c r="E143" i="11"/>
  <c r="E39" i="12"/>
  <c r="E42" i="12"/>
  <c r="E48" i="12"/>
  <c r="E309" i="12"/>
  <c r="E359" i="12" s="1"/>
  <c r="E143" i="12"/>
  <c r="E39" i="14"/>
  <c r="E300" i="14" s="1"/>
  <c r="E350" i="14" s="1"/>
  <c r="E42" i="14"/>
  <c r="E48" i="14"/>
  <c r="E143" i="14"/>
  <c r="E39" i="15"/>
  <c r="E300" i="15"/>
  <c r="E350" i="15" s="1"/>
  <c r="E42" i="15"/>
  <c r="E48" i="15"/>
  <c r="E143" i="15"/>
  <c r="E39" i="16"/>
  <c r="E42" i="16"/>
  <c r="E48" i="16"/>
  <c r="E143" i="16"/>
  <c r="E39" i="17"/>
  <c r="E300" i="17" s="1"/>
  <c r="E350" i="17" s="1"/>
  <c r="E42" i="17"/>
  <c r="E303" i="17" s="1"/>
  <c r="E353" i="17" s="1"/>
  <c r="E48" i="17"/>
  <c r="E143" i="17"/>
  <c r="E39" i="18"/>
  <c r="E42" i="18"/>
  <c r="E303" i="18" s="1"/>
  <c r="E353" i="18" s="1"/>
  <c r="E48" i="18"/>
  <c r="E309" i="18" s="1"/>
  <c r="E359" i="18" s="1"/>
  <c r="E143" i="18"/>
  <c r="E39" i="19"/>
  <c r="E42" i="19"/>
  <c r="E303" i="19" s="1"/>
  <c r="E353" i="19" s="1"/>
  <c r="E48" i="19"/>
  <c r="E143" i="19"/>
  <c r="E39" i="20"/>
  <c r="E300" i="20" s="1"/>
  <c r="E350" i="20" s="1"/>
  <c r="E42" i="20"/>
  <c r="E303" i="20" s="1"/>
  <c r="E353" i="20" s="1"/>
  <c r="E48" i="20"/>
  <c r="E309" i="20" s="1"/>
  <c r="E359" i="20" s="1"/>
  <c r="E143" i="20"/>
  <c r="E39" i="57"/>
  <c r="E300" i="57"/>
  <c r="E350" i="57" s="1"/>
  <c r="E42" i="57"/>
  <c r="E48" i="57"/>
  <c r="H48" i="57" s="1"/>
  <c r="E143" i="57"/>
  <c r="E39" i="21"/>
  <c r="E300" i="21" s="1"/>
  <c r="E350" i="21" s="1"/>
  <c r="E42" i="21"/>
  <c r="E48" i="21"/>
  <c r="E143" i="21"/>
  <c r="E39" i="22"/>
  <c r="E42" i="22"/>
  <c r="E303" i="22"/>
  <c r="E353" i="22" s="1"/>
  <c r="E48" i="22"/>
  <c r="E143" i="22"/>
  <c r="E39" i="62"/>
  <c r="E300" i="62"/>
  <c r="E350" i="62" s="1"/>
  <c r="E42" i="62"/>
  <c r="E303" i="62" s="1"/>
  <c r="E353" i="62" s="1"/>
  <c r="E48" i="62"/>
  <c r="E309" i="62" s="1"/>
  <c r="E359" i="62" s="1"/>
  <c r="E143" i="62"/>
  <c r="E39" i="23"/>
  <c r="E300" i="23" s="1"/>
  <c r="E350" i="23" s="1"/>
  <c r="E42" i="23"/>
  <c r="E48" i="23"/>
  <c r="E309" i="23"/>
  <c r="E359" i="23" s="1"/>
  <c r="E143" i="23"/>
  <c r="E39" i="24"/>
  <c r="E300" i="24"/>
  <c r="E350" i="24" s="1"/>
  <c r="E42" i="24"/>
  <c r="E48" i="24"/>
  <c r="E143" i="24"/>
  <c r="E39" i="25"/>
  <c r="E300" i="25" s="1"/>
  <c r="E350" i="25" s="1"/>
  <c r="E42" i="25"/>
  <c r="E48" i="25"/>
  <c r="E143" i="25"/>
  <c r="E39" i="26"/>
  <c r="E42" i="26"/>
  <c r="E48" i="26"/>
  <c r="E143" i="26"/>
  <c r="E39" i="27"/>
  <c r="E300" i="27" s="1"/>
  <c r="E350" i="27" s="1"/>
  <c r="E42" i="27"/>
  <c r="E48" i="27"/>
  <c r="E143" i="27"/>
  <c r="E39" i="28"/>
  <c r="E300" i="28" s="1"/>
  <c r="E350" i="28" s="1"/>
  <c r="E42" i="28"/>
  <c r="E48" i="28"/>
  <c r="E143" i="28"/>
  <c r="E39" i="29"/>
  <c r="E42" i="29"/>
  <c r="E48" i="29"/>
  <c r="E143" i="29"/>
  <c r="E39" i="30"/>
  <c r="E42" i="30"/>
  <c r="E303" i="30"/>
  <c r="E353" i="30" s="1"/>
  <c r="E48" i="30"/>
  <c r="E143" i="30"/>
  <c r="E39" i="31"/>
  <c r="E42" i="31"/>
  <c r="E48" i="31"/>
  <c r="E143" i="31"/>
  <c r="E39" i="32"/>
  <c r="E42" i="32"/>
  <c r="E303" i="32" s="1"/>
  <c r="E353" i="32" s="1"/>
  <c r="E48" i="32"/>
  <c r="E309" i="32" s="1"/>
  <c r="E359" i="32" s="1"/>
  <c r="E143" i="32"/>
  <c r="E39" i="59"/>
  <c r="E42" i="59"/>
  <c r="E303" i="59" s="1"/>
  <c r="E353" i="59" s="1"/>
  <c r="E48" i="59"/>
  <c r="H359" i="59" s="1"/>
  <c r="E143" i="59"/>
  <c r="E39" i="33"/>
  <c r="E300" i="33"/>
  <c r="E350" i="33" s="1"/>
  <c r="E42" i="33"/>
  <c r="E48" i="33"/>
  <c r="E309" i="33" s="1"/>
  <c r="E359" i="33" s="1"/>
  <c r="E143" i="33"/>
  <c r="E39" i="34"/>
  <c r="E300" i="34" s="1"/>
  <c r="E350" i="34" s="1"/>
  <c r="E42" i="34"/>
  <c r="E303" i="34" s="1"/>
  <c r="E353" i="34" s="1"/>
  <c r="E48" i="34"/>
  <c r="E309" i="34" s="1"/>
  <c r="E359" i="34" s="1"/>
  <c r="E143" i="34"/>
  <c r="E39" i="35"/>
  <c r="E300" i="35"/>
  <c r="E350" i="35" s="1"/>
  <c r="E42" i="35"/>
  <c r="E303" i="35"/>
  <c r="E353" i="35" s="1"/>
  <c r="E48" i="35"/>
  <c r="E143" i="35"/>
  <c r="E39" i="36"/>
  <c r="E300" i="36" s="1"/>
  <c r="E350" i="36" s="1"/>
  <c r="E42" i="36"/>
  <c r="E303" i="36" s="1"/>
  <c r="E353" i="36" s="1"/>
  <c r="E48" i="36"/>
  <c r="E143" i="36"/>
  <c r="E39" i="37"/>
  <c r="E300" i="37" s="1"/>
  <c r="E350" i="37" s="1"/>
  <c r="E42" i="37"/>
  <c r="E48" i="37"/>
  <c r="E143" i="37"/>
  <c r="E39" i="38"/>
  <c r="E300" i="38"/>
  <c r="E350" i="38" s="1"/>
  <c r="E42" i="38"/>
  <c r="E48" i="38"/>
  <c r="E143" i="38"/>
  <c r="E39" i="39"/>
  <c r="E300" i="39"/>
  <c r="E350" i="39" s="1"/>
  <c r="E42" i="39"/>
  <c r="E48" i="39"/>
  <c r="E143" i="39"/>
  <c r="I143" i="39" s="1"/>
  <c r="E39" i="40"/>
  <c r="E42" i="40"/>
  <c r="E48" i="40"/>
  <c r="E143" i="40"/>
  <c r="E39" i="41"/>
  <c r="E300" i="41" s="1"/>
  <c r="E350" i="41" s="1"/>
  <c r="E42" i="41"/>
  <c r="E303" i="41"/>
  <c r="E353" i="41" s="1"/>
  <c r="E48" i="41"/>
  <c r="E309" i="41"/>
  <c r="E359" i="41" s="1"/>
  <c r="E143" i="41"/>
  <c r="E144" i="6"/>
  <c r="E144" i="9"/>
  <c r="E144" i="10"/>
  <c r="E144" i="11"/>
  <c r="E144" i="12"/>
  <c r="E144" i="14"/>
  <c r="E144" i="15"/>
  <c r="E144" i="16"/>
  <c r="I144" i="16" s="1"/>
  <c r="E144" i="17"/>
  <c r="E144" i="18"/>
  <c r="E144" i="19"/>
  <c r="E144" i="20"/>
  <c r="E144" i="57"/>
  <c r="E144" i="21"/>
  <c r="E144" i="22"/>
  <c r="E144" i="62"/>
  <c r="E144" i="23"/>
  <c r="E144" i="24"/>
  <c r="E144" i="25"/>
  <c r="E144" i="26"/>
  <c r="E144" i="27"/>
  <c r="E144" i="28"/>
  <c r="E144" i="29"/>
  <c r="E144" i="30"/>
  <c r="E163" i="30" s="1"/>
  <c r="E144" i="31"/>
  <c r="E144" i="32"/>
  <c r="E144" i="59"/>
  <c r="E144" i="33"/>
  <c r="E144" i="34"/>
  <c r="E144" i="35"/>
  <c r="E144" i="36"/>
  <c r="E144" i="37"/>
  <c r="E144" i="38"/>
  <c r="E144" i="39"/>
  <c r="E144" i="40"/>
  <c r="E144" i="41"/>
  <c r="E145" i="6"/>
  <c r="E145" i="9"/>
  <c r="I145" i="9" s="1"/>
  <c r="K145" i="9" s="1"/>
  <c r="E145" i="10"/>
  <c r="E145" i="11"/>
  <c r="E145" i="12"/>
  <c r="E145" i="14"/>
  <c r="E145" i="15"/>
  <c r="E145" i="16"/>
  <c r="E145" i="17"/>
  <c r="E145" i="18"/>
  <c r="E145" i="19"/>
  <c r="E145" i="20"/>
  <c r="E145" i="57"/>
  <c r="E145" i="21"/>
  <c r="E145" i="22"/>
  <c r="E145" i="62"/>
  <c r="E145" i="23"/>
  <c r="E145" i="24"/>
  <c r="E145" i="25"/>
  <c r="E145" i="26"/>
  <c r="E145" i="27"/>
  <c r="E145" i="28"/>
  <c r="E145" i="29"/>
  <c r="I145" i="29" s="1"/>
  <c r="E145" i="30"/>
  <c r="I145" i="30" s="1"/>
  <c r="E145" i="31"/>
  <c r="E145" i="32"/>
  <c r="E145" i="59"/>
  <c r="I145" i="59" s="1"/>
  <c r="E145" i="33"/>
  <c r="E145" i="34"/>
  <c r="E145" i="35"/>
  <c r="E145" i="36"/>
  <c r="E145" i="37"/>
  <c r="E145" i="38"/>
  <c r="E145" i="39"/>
  <c r="E145" i="40"/>
  <c r="E145" i="41"/>
  <c r="E146" i="6"/>
  <c r="E146" i="9"/>
  <c r="E146" i="10"/>
  <c r="E146" i="11"/>
  <c r="E146" i="12"/>
  <c r="E146" i="14"/>
  <c r="E146" i="15"/>
  <c r="E146" i="16"/>
  <c r="E146" i="17"/>
  <c r="E146" i="18"/>
  <c r="E146" i="19"/>
  <c r="E146" i="20"/>
  <c r="E146" i="57"/>
  <c r="E146" i="21"/>
  <c r="E146" i="22"/>
  <c r="E146" i="62"/>
  <c r="E146" i="23"/>
  <c r="E146" i="24"/>
  <c r="E146" i="25"/>
  <c r="E146" i="26"/>
  <c r="E146" i="27"/>
  <c r="E146" i="28"/>
  <c r="E146" i="29"/>
  <c r="E146" i="30"/>
  <c r="E146" i="31"/>
  <c r="E146" i="32"/>
  <c r="E146" i="59"/>
  <c r="E146" i="33"/>
  <c r="E146" i="34"/>
  <c r="E146" i="35"/>
  <c r="E146" i="36"/>
  <c r="E146" i="37"/>
  <c r="E146" i="38"/>
  <c r="E146" i="39"/>
  <c r="I146" i="39" s="1"/>
  <c r="E146" i="40"/>
  <c r="E146" i="41"/>
  <c r="E147" i="6"/>
  <c r="E147" i="9"/>
  <c r="E147" i="10"/>
  <c r="E147" i="11"/>
  <c r="E147" i="12"/>
  <c r="E147" i="14"/>
  <c r="E147" i="15"/>
  <c r="E147" i="16"/>
  <c r="E147" i="17"/>
  <c r="E147" i="18"/>
  <c r="E147" i="19"/>
  <c r="E147" i="20"/>
  <c r="E147" i="57"/>
  <c r="E147" i="21"/>
  <c r="E147" i="22"/>
  <c r="E147" i="62"/>
  <c r="E147" i="23"/>
  <c r="E147" i="24"/>
  <c r="E147" i="25"/>
  <c r="E147" i="26"/>
  <c r="E147" i="27"/>
  <c r="E147" i="28"/>
  <c r="E147" i="29"/>
  <c r="E147" i="30"/>
  <c r="E147" i="31"/>
  <c r="E147" i="32"/>
  <c r="E147" i="59"/>
  <c r="E147" i="33"/>
  <c r="E147" i="34"/>
  <c r="E147" i="35"/>
  <c r="E147" i="36"/>
  <c r="E147" i="37"/>
  <c r="E147" i="38"/>
  <c r="E147" i="39"/>
  <c r="E147" i="40"/>
  <c r="E147" i="41"/>
  <c r="E148" i="6"/>
  <c r="E148" i="9"/>
  <c r="E148" i="10"/>
  <c r="E148" i="11"/>
  <c r="E148" i="12"/>
  <c r="E148" i="14"/>
  <c r="E148" i="15"/>
  <c r="E148" i="16"/>
  <c r="E148" i="17"/>
  <c r="E148" i="18"/>
  <c r="E148" i="19"/>
  <c r="E148" i="20"/>
  <c r="E148" i="57"/>
  <c r="E148" i="21"/>
  <c r="E148" i="22"/>
  <c r="E148" i="62"/>
  <c r="E148" i="23"/>
  <c r="E148" i="24"/>
  <c r="E148" i="25"/>
  <c r="E148" i="26"/>
  <c r="E148" i="27"/>
  <c r="E148" i="28"/>
  <c r="E148" i="29"/>
  <c r="E148" i="30"/>
  <c r="E148" i="31"/>
  <c r="E148" i="32"/>
  <c r="E148" i="59"/>
  <c r="E148" i="33"/>
  <c r="E148" i="34"/>
  <c r="E148" i="35"/>
  <c r="E148" i="36"/>
  <c r="E148" i="37"/>
  <c r="E148" i="38"/>
  <c r="E148" i="39"/>
  <c r="E148" i="40"/>
  <c r="E148" i="41"/>
  <c r="E149" i="6"/>
  <c r="E149" i="9"/>
  <c r="E149" i="10"/>
  <c r="E149" i="11"/>
  <c r="E149" i="12"/>
  <c r="E149" i="14"/>
  <c r="E149" i="15"/>
  <c r="E149" i="16"/>
  <c r="E149" i="17"/>
  <c r="E149" i="18"/>
  <c r="E149" i="19"/>
  <c r="E149" i="20"/>
  <c r="E149" i="57"/>
  <c r="E149" i="21"/>
  <c r="E149" i="22"/>
  <c r="E149" i="62"/>
  <c r="E149" i="23"/>
  <c r="E149" i="24"/>
  <c r="E149" i="25"/>
  <c r="E149" i="26"/>
  <c r="E149" i="27"/>
  <c r="I149" i="27" s="1"/>
  <c r="E149" i="28"/>
  <c r="E149" i="29"/>
  <c r="E149" i="30"/>
  <c r="E149" i="31"/>
  <c r="E149" i="32"/>
  <c r="E149" i="59"/>
  <c r="E149" i="33"/>
  <c r="E149" i="34"/>
  <c r="E149" i="35"/>
  <c r="E149" i="36"/>
  <c r="E149" i="37"/>
  <c r="E149" i="38"/>
  <c r="E149" i="39"/>
  <c r="E149" i="40"/>
  <c r="E149" i="41"/>
  <c r="E151" i="6"/>
  <c r="E151" i="9"/>
  <c r="E151" i="10"/>
  <c r="E151" i="11"/>
  <c r="E151" i="12"/>
  <c r="E151" i="14"/>
  <c r="E151" i="15"/>
  <c r="E151" i="16"/>
  <c r="E151" i="17"/>
  <c r="E151" i="18"/>
  <c r="E151" i="19"/>
  <c r="E151" i="20"/>
  <c r="E151" i="57"/>
  <c r="E151" i="21"/>
  <c r="E151" i="22"/>
  <c r="E151" i="62"/>
  <c r="E151" i="23"/>
  <c r="E151" i="24"/>
  <c r="E151" i="25"/>
  <c r="E151" i="26"/>
  <c r="E151" i="27"/>
  <c r="E151" i="28"/>
  <c r="E151" i="29"/>
  <c r="E151" i="30"/>
  <c r="I151" i="30" s="1"/>
  <c r="E151" i="31"/>
  <c r="E151" i="32"/>
  <c r="E151" i="59"/>
  <c r="E151" i="33"/>
  <c r="E151" i="34"/>
  <c r="E151" i="35"/>
  <c r="E151" i="36"/>
  <c r="E151" i="37"/>
  <c r="E151" i="38"/>
  <c r="E151" i="39"/>
  <c r="E151" i="40"/>
  <c r="E151" i="41"/>
  <c r="E152" i="6"/>
  <c r="E152" i="9"/>
  <c r="E152" i="10"/>
  <c r="E152" i="11"/>
  <c r="E152" i="12"/>
  <c r="E152" i="14"/>
  <c r="E152" i="15"/>
  <c r="I152" i="15" s="1"/>
  <c r="E152" i="16"/>
  <c r="I152" i="16" s="1"/>
  <c r="E152" i="17"/>
  <c r="E152" i="18"/>
  <c r="E152" i="19"/>
  <c r="E152" i="20"/>
  <c r="E152" i="57"/>
  <c r="E152" i="21"/>
  <c r="E152" i="22"/>
  <c r="E152" i="62"/>
  <c r="E152" i="23"/>
  <c r="E152" i="24"/>
  <c r="E152" i="25"/>
  <c r="E152" i="26"/>
  <c r="E152" i="27"/>
  <c r="E152" i="28"/>
  <c r="E152" i="29"/>
  <c r="I152" i="29" s="1"/>
  <c r="E152" i="30"/>
  <c r="I152" i="30" s="1"/>
  <c r="E152" i="31"/>
  <c r="E152" i="32"/>
  <c r="E152" i="59"/>
  <c r="E152" i="33"/>
  <c r="E152" i="34"/>
  <c r="E152" i="35"/>
  <c r="E152" i="36"/>
  <c r="E152" i="37"/>
  <c r="E152" i="38"/>
  <c r="E152" i="39"/>
  <c r="E152" i="40"/>
  <c r="E152" i="41"/>
  <c r="E156" i="6"/>
  <c r="E156" i="9"/>
  <c r="E156" i="10"/>
  <c r="E156" i="11"/>
  <c r="E156" i="12"/>
  <c r="E156" i="14"/>
  <c r="E156" i="15"/>
  <c r="E156" i="16"/>
  <c r="E156" i="17"/>
  <c r="E156" i="18"/>
  <c r="E156" i="19"/>
  <c r="E156" i="20"/>
  <c r="E156" i="57"/>
  <c r="E156" i="21"/>
  <c r="E156" i="22"/>
  <c r="E156" i="62"/>
  <c r="E156" i="23"/>
  <c r="E156" i="24"/>
  <c r="E156" i="25"/>
  <c r="E156" i="26"/>
  <c r="E156" i="27"/>
  <c r="E156" i="28"/>
  <c r="E156" i="29"/>
  <c r="E156" i="30"/>
  <c r="E156" i="31"/>
  <c r="E156" i="32"/>
  <c r="E156" i="59"/>
  <c r="E156" i="33"/>
  <c r="E156" i="34"/>
  <c r="E156" i="35"/>
  <c r="E156" i="36"/>
  <c r="E156" i="37"/>
  <c r="E156" i="38"/>
  <c r="E156" i="39"/>
  <c r="E156" i="40"/>
  <c r="E156" i="41"/>
  <c r="E157" i="6"/>
  <c r="E157" i="9"/>
  <c r="I157" i="9" s="1"/>
  <c r="K157" i="9" s="1"/>
  <c r="E157" i="10"/>
  <c r="E157" i="11"/>
  <c r="E157" i="12"/>
  <c r="E157" i="14"/>
  <c r="E157" i="15"/>
  <c r="E157" i="16"/>
  <c r="E157" i="17"/>
  <c r="E157" i="18"/>
  <c r="E157" i="19"/>
  <c r="E157" i="20"/>
  <c r="E157" i="57"/>
  <c r="E157" i="21"/>
  <c r="E157" i="22"/>
  <c r="E157" i="62"/>
  <c r="E157" i="23"/>
  <c r="E157" i="24"/>
  <c r="E157" i="25"/>
  <c r="E157" i="26"/>
  <c r="E157" i="27"/>
  <c r="E157" i="28"/>
  <c r="E157" i="29"/>
  <c r="E157" i="30"/>
  <c r="E157" i="31"/>
  <c r="E157" i="32"/>
  <c r="E157" i="59"/>
  <c r="E157" i="33"/>
  <c r="E157" i="34"/>
  <c r="E157" i="35"/>
  <c r="E157" i="36"/>
  <c r="E157" i="37"/>
  <c r="E157" i="38"/>
  <c r="E157" i="39"/>
  <c r="E157" i="40"/>
  <c r="E157" i="41"/>
  <c r="E158" i="6"/>
  <c r="E158" i="9"/>
  <c r="E158" i="10"/>
  <c r="E158" i="11"/>
  <c r="E158" i="12"/>
  <c r="E158" i="14"/>
  <c r="E158" i="15"/>
  <c r="I158" i="15" s="1"/>
  <c r="E158" i="16"/>
  <c r="E158" i="17"/>
  <c r="E158" i="18"/>
  <c r="E158" i="19"/>
  <c r="E158" i="20"/>
  <c r="E158" i="57"/>
  <c r="E158" i="21"/>
  <c r="E158" i="22"/>
  <c r="E158" i="62"/>
  <c r="E158" i="23"/>
  <c r="E158" i="24"/>
  <c r="E158" i="25"/>
  <c r="E158" i="26"/>
  <c r="E158" i="27"/>
  <c r="E158" i="28"/>
  <c r="E158" i="29"/>
  <c r="E158" i="30"/>
  <c r="E158" i="31"/>
  <c r="E158" i="32"/>
  <c r="E158" i="59"/>
  <c r="E158" i="33"/>
  <c r="E158" i="34"/>
  <c r="E158" i="35"/>
  <c r="E158" i="36"/>
  <c r="E158" i="37"/>
  <c r="E158" i="38"/>
  <c r="E158" i="39"/>
  <c r="E158" i="40"/>
  <c r="E158" i="41"/>
  <c r="E161" i="6"/>
  <c r="E161" i="9"/>
  <c r="E161" i="10"/>
  <c r="E161" i="11"/>
  <c r="E161" i="12"/>
  <c r="E161" i="14"/>
  <c r="E161" i="15"/>
  <c r="E161" i="16"/>
  <c r="E161" i="17"/>
  <c r="I161" i="17" s="1"/>
  <c r="E161" i="18"/>
  <c r="E161" i="19"/>
  <c r="E161" i="20"/>
  <c r="E161" i="57"/>
  <c r="E161" i="21"/>
  <c r="E161" i="22"/>
  <c r="E161" i="62"/>
  <c r="E161" i="23"/>
  <c r="E161" i="24"/>
  <c r="E161" i="25"/>
  <c r="E161" i="26"/>
  <c r="E161" i="27"/>
  <c r="E161" i="28"/>
  <c r="E161" i="29"/>
  <c r="E161" i="30"/>
  <c r="E161" i="31"/>
  <c r="E161" i="32"/>
  <c r="E161" i="59"/>
  <c r="E161" i="33"/>
  <c r="E161" i="34"/>
  <c r="E161" i="35"/>
  <c r="E161" i="36"/>
  <c r="E161" i="37"/>
  <c r="E161" i="38"/>
  <c r="E161" i="39"/>
  <c r="E161" i="40"/>
  <c r="E161" i="41"/>
  <c r="E162" i="6"/>
  <c r="E162" i="9"/>
  <c r="E162" i="10"/>
  <c r="E162" i="11"/>
  <c r="E162" i="12"/>
  <c r="E162" i="14"/>
  <c r="E162" i="15"/>
  <c r="E162" i="16"/>
  <c r="E162" i="17"/>
  <c r="E162" i="18"/>
  <c r="E162" i="19"/>
  <c r="E162" i="20"/>
  <c r="E162" i="57"/>
  <c r="E162" i="21"/>
  <c r="E162" i="22"/>
  <c r="E162" i="62"/>
  <c r="E162" i="23"/>
  <c r="E162" i="24"/>
  <c r="E162" i="25"/>
  <c r="E162" i="26"/>
  <c r="E162" i="27"/>
  <c r="E162" i="28"/>
  <c r="E162" i="29"/>
  <c r="E162" i="30"/>
  <c r="E162" i="31"/>
  <c r="E162" i="32"/>
  <c r="E162" i="59"/>
  <c r="E162" i="33"/>
  <c r="E162" i="34"/>
  <c r="E162" i="35"/>
  <c r="E162" i="36"/>
  <c r="E162" i="37"/>
  <c r="E162" i="38"/>
  <c r="E162" i="39"/>
  <c r="E162" i="40"/>
  <c r="E162" i="41"/>
  <c r="F39" i="6"/>
  <c r="F42" i="6"/>
  <c r="F48" i="6"/>
  <c r="F143" i="6"/>
  <c r="F39" i="9"/>
  <c r="F300" i="9"/>
  <c r="F350" i="9" s="1"/>
  <c r="F42" i="9"/>
  <c r="F303" i="9" s="1"/>
  <c r="F353" i="9" s="1"/>
  <c r="F48" i="9"/>
  <c r="F143" i="9"/>
  <c r="F39" i="10"/>
  <c r="F300" i="10"/>
  <c r="F350" i="10" s="1"/>
  <c r="F42" i="10"/>
  <c r="F48" i="10"/>
  <c r="F143" i="10"/>
  <c r="F39" i="11"/>
  <c r="F42" i="11"/>
  <c r="F48" i="11"/>
  <c r="F309" i="11" s="1"/>
  <c r="F359" i="11" s="1"/>
  <c r="F143" i="11"/>
  <c r="F39" i="12"/>
  <c r="F300" i="12"/>
  <c r="F350" i="12" s="1"/>
  <c r="F42" i="12"/>
  <c r="F303" i="12" s="1"/>
  <c r="F353" i="12" s="1"/>
  <c r="F48" i="12"/>
  <c r="F309" i="12" s="1"/>
  <c r="F359" i="12" s="1"/>
  <c r="F143" i="12"/>
  <c r="I143" i="12" s="1"/>
  <c r="F39" i="14"/>
  <c r="F300" i="14" s="1"/>
  <c r="F350" i="14" s="1"/>
  <c r="F42" i="14"/>
  <c r="F48" i="14"/>
  <c r="F309" i="14"/>
  <c r="F359" i="14" s="1"/>
  <c r="F143" i="14"/>
  <c r="F39" i="15"/>
  <c r="F42" i="15"/>
  <c r="F48" i="15"/>
  <c r="F309" i="15"/>
  <c r="F359" i="15" s="1"/>
  <c r="F143" i="15"/>
  <c r="F163" i="15" s="1"/>
  <c r="F39" i="16"/>
  <c r="F42" i="16"/>
  <c r="F48" i="16"/>
  <c r="F143" i="16"/>
  <c r="F39" i="17"/>
  <c r="F300" i="17"/>
  <c r="F350" i="17" s="1"/>
  <c r="F42" i="17"/>
  <c r="F48" i="17"/>
  <c r="F309" i="17"/>
  <c r="F359" i="17" s="1"/>
  <c r="F143" i="17"/>
  <c r="F39" i="18"/>
  <c r="F42" i="18"/>
  <c r="F303" i="18" s="1"/>
  <c r="F353" i="18" s="1"/>
  <c r="F48" i="18"/>
  <c r="F309" i="18" s="1"/>
  <c r="F359" i="18" s="1"/>
  <c r="F143" i="18"/>
  <c r="F39" i="19"/>
  <c r="F42" i="19"/>
  <c r="F303" i="19" s="1"/>
  <c r="F353" i="19" s="1"/>
  <c r="F48" i="19"/>
  <c r="F309" i="19"/>
  <c r="F359" i="19" s="1"/>
  <c r="F143" i="19"/>
  <c r="F39" i="20"/>
  <c r="F300" i="20" s="1"/>
  <c r="F350" i="20" s="1"/>
  <c r="F42" i="20"/>
  <c r="F303" i="20" s="1"/>
  <c r="F353" i="20" s="1"/>
  <c r="F48" i="20"/>
  <c r="F309" i="20" s="1"/>
  <c r="F359" i="20" s="1"/>
  <c r="F143" i="20"/>
  <c r="F39" i="57"/>
  <c r="F42" i="57"/>
  <c r="F303" i="57"/>
  <c r="F353" i="57" s="1"/>
  <c r="F48" i="57"/>
  <c r="F309" i="57" s="1"/>
  <c r="F359" i="57" s="1"/>
  <c r="F143" i="57"/>
  <c r="F163" i="57" s="1"/>
  <c r="F39" i="21"/>
  <c r="F300" i="21" s="1"/>
  <c r="F350" i="21" s="1"/>
  <c r="F42" i="21"/>
  <c r="F303" i="21" s="1"/>
  <c r="F353" i="21" s="1"/>
  <c r="F48" i="21"/>
  <c r="F143" i="21"/>
  <c r="F39" i="22"/>
  <c r="F300" i="22"/>
  <c r="F350" i="22" s="1"/>
  <c r="F42" i="22"/>
  <c r="F303" i="22" s="1"/>
  <c r="F353" i="22" s="1"/>
  <c r="F48" i="22"/>
  <c r="F309" i="22" s="1"/>
  <c r="F359" i="22" s="1"/>
  <c r="F143" i="22"/>
  <c r="F39" i="62"/>
  <c r="F300" i="62" s="1"/>
  <c r="F350" i="62" s="1"/>
  <c r="F42" i="62"/>
  <c r="F48" i="62"/>
  <c r="F309" i="62" s="1"/>
  <c r="F359" i="62" s="1"/>
  <c r="F143" i="62"/>
  <c r="F39" i="23"/>
  <c r="F300" i="23"/>
  <c r="F350" i="23" s="1"/>
  <c r="F42" i="23"/>
  <c r="F303" i="23" s="1"/>
  <c r="F353" i="23" s="1"/>
  <c r="F48" i="23"/>
  <c r="F143" i="23"/>
  <c r="F39" i="24"/>
  <c r="F42" i="24"/>
  <c r="F48" i="24"/>
  <c r="F309" i="24"/>
  <c r="F359" i="24" s="1"/>
  <c r="F143" i="24"/>
  <c r="F39" i="25"/>
  <c r="F300" i="25" s="1"/>
  <c r="F350" i="25" s="1"/>
  <c r="F42" i="25"/>
  <c r="F48" i="25"/>
  <c r="F143" i="25"/>
  <c r="F39" i="26"/>
  <c r="F300" i="26" s="1"/>
  <c r="F350" i="26" s="1"/>
  <c r="F42" i="26"/>
  <c r="F48" i="26"/>
  <c r="F143" i="26"/>
  <c r="F39" i="27"/>
  <c r="F300" i="27"/>
  <c r="F350" i="27" s="1"/>
  <c r="F42" i="27"/>
  <c r="F303" i="27" s="1"/>
  <c r="F353" i="27" s="1"/>
  <c r="F48" i="27"/>
  <c r="F143" i="27"/>
  <c r="F39" i="28"/>
  <c r="F42" i="28"/>
  <c r="F48" i="28"/>
  <c r="F309" i="28" s="1"/>
  <c r="F359" i="28" s="1"/>
  <c r="F143" i="28"/>
  <c r="F39" i="29"/>
  <c r="F42" i="29"/>
  <c r="F303" i="29" s="1"/>
  <c r="F353" i="29" s="1"/>
  <c r="F48" i="29"/>
  <c r="F143" i="29"/>
  <c r="F39" i="30"/>
  <c r="F300" i="30"/>
  <c r="F350" i="30"/>
  <c r="F42" i="30"/>
  <c r="F303" i="30" s="1"/>
  <c r="F353" i="30" s="1"/>
  <c r="F48" i="30"/>
  <c r="F143" i="30"/>
  <c r="F39" i="31"/>
  <c r="F42" i="31"/>
  <c r="F48" i="31"/>
  <c r="F309" i="31" s="1"/>
  <c r="F359" i="31" s="1"/>
  <c r="F143" i="31"/>
  <c r="F39" i="32"/>
  <c r="F300" i="32"/>
  <c r="F350" i="32" s="1"/>
  <c r="F42" i="32"/>
  <c r="F48" i="32"/>
  <c r="F309" i="32" s="1"/>
  <c r="F359" i="32" s="1"/>
  <c r="F143" i="32"/>
  <c r="F39" i="59"/>
  <c r="F300" i="59"/>
  <c r="F350" i="59" s="1"/>
  <c r="F42" i="59"/>
  <c r="F303" i="59" s="1"/>
  <c r="F353" i="59" s="1"/>
  <c r="F48" i="59"/>
  <c r="F309" i="59"/>
  <c r="F359" i="59" s="1"/>
  <c r="F143" i="59"/>
  <c r="F39" i="33"/>
  <c r="F42" i="33"/>
  <c r="F48" i="33"/>
  <c r="F309" i="33"/>
  <c r="F359" i="33" s="1"/>
  <c r="F143" i="33"/>
  <c r="F39" i="34"/>
  <c r="F42" i="34"/>
  <c r="F48" i="34"/>
  <c r="F309" i="34" s="1"/>
  <c r="F359" i="34" s="1"/>
  <c r="F143" i="34"/>
  <c r="F39" i="35"/>
  <c r="F300" i="35"/>
  <c r="F350" i="35" s="1"/>
  <c r="F42" i="35"/>
  <c r="F48" i="35"/>
  <c r="F309" i="35"/>
  <c r="F359" i="35" s="1"/>
  <c r="F143" i="35"/>
  <c r="F39" i="36"/>
  <c r="F42" i="36"/>
  <c r="F48" i="36"/>
  <c r="F309" i="36" s="1"/>
  <c r="F359" i="36" s="1"/>
  <c r="F143" i="36"/>
  <c r="F39" i="37"/>
  <c r="F42" i="37"/>
  <c r="F303" i="37" s="1"/>
  <c r="F353" i="37" s="1"/>
  <c r="F48" i="37"/>
  <c r="F143" i="37"/>
  <c r="F39" i="38"/>
  <c r="F42" i="38"/>
  <c r="F48" i="38"/>
  <c r="F309" i="38"/>
  <c r="F359" i="38" s="1"/>
  <c r="F143" i="38"/>
  <c r="F39" i="39"/>
  <c r="F42" i="39"/>
  <c r="F48" i="39"/>
  <c r="H359" i="39" s="1"/>
  <c r="F309" i="39"/>
  <c r="F359" i="39" s="1"/>
  <c r="F143" i="39"/>
  <c r="F39" i="40"/>
  <c r="F300" i="40"/>
  <c r="F350" i="40" s="1"/>
  <c r="F42" i="40"/>
  <c r="F48" i="40"/>
  <c r="F143" i="40"/>
  <c r="F39" i="41"/>
  <c r="F300" i="41"/>
  <c r="F350" i="41" s="1"/>
  <c r="F42" i="41"/>
  <c r="F48" i="41"/>
  <c r="F309" i="41"/>
  <c r="F359" i="41" s="1"/>
  <c r="F143" i="41"/>
  <c r="F144" i="6"/>
  <c r="F144" i="9"/>
  <c r="F144" i="10"/>
  <c r="F144" i="11"/>
  <c r="F144" i="12"/>
  <c r="F144" i="14"/>
  <c r="F144" i="15"/>
  <c r="F144" i="16"/>
  <c r="F144" i="17"/>
  <c r="F144" i="18"/>
  <c r="F144" i="19"/>
  <c r="F144" i="20"/>
  <c r="F144" i="57"/>
  <c r="F144" i="21"/>
  <c r="F144" i="22"/>
  <c r="F144" i="62"/>
  <c r="F144" i="23"/>
  <c r="F144" i="24"/>
  <c r="F144" i="25"/>
  <c r="F144" i="26"/>
  <c r="F144" i="27"/>
  <c r="F163" i="27" s="1"/>
  <c r="F144" i="28"/>
  <c r="F144" i="29"/>
  <c r="F144" i="30"/>
  <c r="F144" i="31"/>
  <c r="F144" i="32"/>
  <c r="F144" i="59"/>
  <c r="F144" i="33"/>
  <c r="F144" i="34"/>
  <c r="F144" i="35"/>
  <c r="F144" i="36"/>
  <c r="F144" i="37"/>
  <c r="F144" i="38"/>
  <c r="F144" i="39"/>
  <c r="I144" i="39" s="1"/>
  <c r="F144" i="40"/>
  <c r="F144" i="41"/>
  <c r="F145" i="6"/>
  <c r="F145" i="9"/>
  <c r="F145" i="10"/>
  <c r="F145" i="11"/>
  <c r="F145" i="12"/>
  <c r="F145" i="14"/>
  <c r="F145" i="15"/>
  <c r="F145" i="16"/>
  <c r="F145" i="17"/>
  <c r="F145" i="18"/>
  <c r="F145" i="19"/>
  <c r="F145" i="20"/>
  <c r="F145" i="57"/>
  <c r="F145" i="21"/>
  <c r="F145" i="22"/>
  <c r="F145" i="62"/>
  <c r="F145" i="23"/>
  <c r="F145" i="24"/>
  <c r="F145" i="25"/>
  <c r="F145" i="26"/>
  <c r="F145" i="27"/>
  <c r="F145" i="28"/>
  <c r="F145" i="29"/>
  <c r="F145" i="30"/>
  <c r="F145" i="31"/>
  <c r="F145" i="32"/>
  <c r="F145" i="59"/>
  <c r="F145" i="33"/>
  <c r="F145" i="34"/>
  <c r="F145" i="35"/>
  <c r="F145" i="36"/>
  <c r="F145" i="37"/>
  <c r="F145" i="38"/>
  <c r="F145" i="39"/>
  <c r="F145" i="40"/>
  <c r="F145" i="41"/>
  <c r="F146" i="6"/>
  <c r="F146" i="9"/>
  <c r="F146" i="10"/>
  <c r="F146" i="11"/>
  <c r="F146" i="12"/>
  <c r="F146" i="14"/>
  <c r="F146" i="15"/>
  <c r="F146" i="16"/>
  <c r="F146" i="17"/>
  <c r="F146" i="18"/>
  <c r="F146" i="19"/>
  <c r="F146" i="20"/>
  <c r="F146" i="57"/>
  <c r="F146" i="21"/>
  <c r="F146" i="22"/>
  <c r="F146" i="62"/>
  <c r="F146" i="23"/>
  <c r="F146" i="24"/>
  <c r="F146" i="25"/>
  <c r="F146" i="26"/>
  <c r="F146" i="27"/>
  <c r="F146" i="28"/>
  <c r="F146" i="29"/>
  <c r="F146" i="30"/>
  <c r="F146" i="31"/>
  <c r="F146" i="32"/>
  <c r="F146" i="59"/>
  <c r="F146" i="33"/>
  <c r="F146" i="34"/>
  <c r="F146" i="35"/>
  <c r="F146" i="36"/>
  <c r="F146" i="37"/>
  <c r="F146" i="38"/>
  <c r="F146" i="39"/>
  <c r="F146" i="40"/>
  <c r="F146" i="41"/>
  <c r="F147" i="6"/>
  <c r="F147" i="9"/>
  <c r="F147" i="10"/>
  <c r="F147" i="11"/>
  <c r="F147" i="12"/>
  <c r="F147" i="14"/>
  <c r="F147" i="15"/>
  <c r="F147" i="16"/>
  <c r="F147" i="17"/>
  <c r="F147" i="18"/>
  <c r="F147" i="19"/>
  <c r="F147" i="20"/>
  <c r="F147" i="57"/>
  <c r="F147" i="21"/>
  <c r="F147" i="22"/>
  <c r="F147" i="62"/>
  <c r="F147" i="23"/>
  <c r="F147" i="24"/>
  <c r="F147" i="25"/>
  <c r="F147" i="26"/>
  <c r="F147" i="27"/>
  <c r="F147" i="28"/>
  <c r="F147" i="29"/>
  <c r="F147" i="30"/>
  <c r="F147" i="31"/>
  <c r="F147" i="32"/>
  <c r="F147" i="59"/>
  <c r="F147" i="33"/>
  <c r="F147" i="34"/>
  <c r="F147" i="35"/>
  <c r="F147" i="36"/>
  <c r="F147" i="37"/>
  <c r="F147" i="38"/>
  <c r="F147" i="39"/>
  <c r="F147" i="40"/>
  <c r="F147" i="41"/>
  <c r="F148" i="6"/>
  <c r="F148" i="9"/>
  <c r="F148" i="10"/>
  <c r="F148" i="11"/>
  <c r="F148" i="12"/>
  <c r="F148" i="14"/>
  <c r="F148" i="15"/>
  <c r="I148" i="15" s="1"/>
  <c r="F148" i="16"/>
  <c r="I148" i="16" s="1"/>
  <c r="F148" i="17"/>
  <c r="F148" i="18"/>
  <c r="F148" i="19"/>
  <c r="F148" i="20"/>
  <c r="F148" i="57"/>
  <c r="F148" i="21"/>
  <c r="F148" i="22"/>
  <c r="F148" i="62"/>
  <c r="F148" i="23"/>
  <c r="F148" i="24"/>
  <c r="F148" i="25"/>
  <c r="F148" i="26"/>
  <c r="F148" i="27"/>
  <c r="F148" i="28"/>
  <c r="F148" i="29"/>
  <c r="F148" i="30"/>
  <c r="F148" i="31"/>
  <c r="F148" i="32"/>
  <c r="F148" i="59"/>
  <c r="F148" i="33"/>
  <c r="F148" i="34"/>
  <c r="F148" i="35"/>
  <c r="F148" i="36"/>
  <c r="F148" i="37"/>
  <c r="F148" i="38"/>
  <c r="F148" i="39"/>
  <c r="F148" i="40"/>
  <c r="F148" i="41"/>
  <c r="F149" i="6"/>
  <c r="F149" i="9"/>
  <c r="F149" i="10"/>
  <c r="F149" i="11"/>
  <c r="F149" i="12"/>
  <c r="F149" i="14"/>
  <c r="F149" i="15"/>
  <c r="I149" i="15" s="1"/>
  <c r="F149" i="16"/>
  <c r="F149" i="17"/>
  <c r="F149" i="18"/>
  <c r="F149" i="19"/>
  <c r="F149" i="20"/>
  <c r="F149" i="57"/>
  <c r="F149" i="21"/>
  <c r="F149" i="22"/>
  <c r="F149" i="62"/>
  <c r="F149" i="23"/>
  <c r="F149" i="24"/>
  <c r="F149" i="25"/>
  <c r="F149" i="26"/>
  <c r="F149" i="27"/>
  <c r="F149" i="28"/>
  <c r="F149" i="29"/>
  <c r="F149" i="30"/>
  <c r="F149" i="31"/>
  <c r="F149" i="32"/>
  <c r="F149" i="59"/>
  <c r="F149" i="33"/>
  <c r="F149" i="34"/>
  <c r="F149" i="35"/>
  <c r="F149" i="36"/>
  <c r="F149" i="37"/>
  <c r="F149" i="38"/>
  <c r="I149" i="38" s="1"/>
  <c r="F149" i="39"/>
  <c r="F149" i="40"/>
  <c r="F149" i="41"/>
  <c r="F151" i="6"/>
  <c r="F151" i="9"/>
  <c r="F151" i="10"/>
  <c r="F151" i="11"/>
  <c r="F151" i="12"/>
  <c r="F151" i="14"/>
  <c r="F151" i="15"/>
  <c r="F151" i="16"/>
  <c r="F151" i="17"/>
  <c r="F151" i="18"/>
  <c r="F151" i="19"/>
  <c r="F151" i="20"/>
  <c r="F151" i="57"/>
  <c r="F151" i="21"/>
  <c r="F151" i="22"/>
  <c r="F151" i="62"/>
  <c r="F151" i="23"/>
  <c r="F151" i="24"/>
  <c r="F151" i="25"/>
  <c r="F151" i="26"/>
  <c r="F151" i="27"/>
  <c r="F151" i="28"/>
  <c r="F151" i="29"/>
  <c r="F151" i="30"/>
  <c r="F151" i="31"/>
  <c r="F151" i="32"/>
  <c r="F151" i="59"/>
  <c r="F151" i="33"/>
  <c r="F151" i="34"/>
  <c r="F151" i="35"/>
  <c r="F151" i="36"/>
  <c r="F151" i="37"/>
  <c r="F151" i="38"/>
  <c r="F151" i="39"/>
  <c r="F151" i="40"/>
  <c r="F151" i="41"/>
  <c r="F152" i="6"/>
  <c r="F152" i="9"/>
  <c r="F152" i="10"/>
  <c r="F152" i="11"/>
  <c r="F152" i="12"/>
  <c r="F152" i="14"/>
  <c r="F152" i="15"/>
  <c r="F152" i="16"/>
  <c r="F152" i="17"/>
  <c r="F152" i="18"/>
  <c r="F152" i="19"/>
  <c r="F152" i="20"/>
  <c r="F152" i="57"/>
  <c r="F152" i="21"/>
  <c r="F152" i="22"/>
  <c r="F152" i="62"/>
  <c r="F152" i="23"/>
  <c r="F152" i="24"/>
  <c r="F152" i="25"/>
  <c r="F152" i="26"/>
  <c r="F152" i="27"/>
  <c r="F152" i="28"/>
  <c r="F152" i="29"/>
  <c r="F152" i="30"/>
  <c r="F152" i="31"/>
  <c r="F152" i="32"/>
  <c r="F152" i="59"/>
  <c r="F152" i="33"/>
  <c r="F152" i="34"/>
  <c r="F152" i="35"/>
  <c r="F152" i="36"/>
  <c r="F152" i="37"/>
  <c r="F152" i="38"/>
  <c r="F152" i="39"/>
  <c r="I152" i="39" s="1"/>
  <c r="F152" i="40"/>
  <c r="F152" i="41"/>
  <c r="F156" i="6"/>
  <c r="F156" i="9"/>
  <c r="F156" i="10"/>
  <c r="F156" i="11"/>
  <c r="F156" i="12"/>
  <c r="F156" i="14"/>
  <c r="F156" i="15"/>
  <c r="F156" i="16"/>
  <c r="F156" i="17"/>
  <c r="F156" i="18"/>
  <c r="F156" i="19"/>
  <c r="F156" i="20"/>
  <c r="F156" i="57"/>
  <c r="F156" i="21"/>
  <c r="F156" i="22"/>
  <c r="F156" i="62"/>
  <c r="F156" i="23"/>
  <c r="F156" i="24"/>
  <c r="F156" i="25"/>
  <c r="F156" i="26"/>
  <c r="F156" i="27"/>
  <c r="F156" i="28"/>
  <c r="F156" i="29"/>
  <c r="F156" i="30"/>
  <c r="F156" i="31"/>
  <c r="F156" i="32"/>
  <c r="F156" i="59"/>
  <c r="F156" i="33"/>
  <c r="F156" i="34"/>
  <c r="F156" i="35"/>
  <c r="F156" i="36"/>
  <c r="F156" i="37"/>
  <c r="F156" i="38"/>
  <c r="F156" i="39"/>
  <c r="F156" i="40"/>
  <c r="F156" i="41"/>
  <c r="F157" i="6"/>
  <c r="F157" i="9"/>
  <c r="F157" i="10"/>
  <c r="F157" i="11"/>
  <c r="F157" i="12"/>
  <c r="F157" i="14"/>
  <c r="F157" i="15"/>
  <c r="F157" i="16"/>
  <c r="F157" i="17"/>
  <c r="F157" i="18"/>
  <c r="F157" i="19"/>
  <c r="F157" i="20"/>
  <c r="F157" i="57"/>
  <c r="F157" i="21"/>
  <c r="F157" i="22"/>
  <c r="F157" i="62"/>
  <c r="F157" i="23"/>
  <c r="F157" i="24"/>
  <c r="F157" i="25"/>
  <c r="F157" i="26"/>
  <c r="F157" i="27"/>
  <c r="F157" i="28"/>
  <c r="F157" i="29"/>
  <c r="F157" i="30"/>
  <c r="F157" i="31"/>
  <c r="F157" i="32"/>
  <c r="F157" i="59"/>
  <c r="F157" i="33"/>
  <c r="F157" i="34"/>
  <c r="F157" i="35"/>
  <c r="F157" i="36"/>
  <c r="F157" i="37"/>
  <c r="F157" i="38"/>
  <c r="F157" i="39"/>
  <c r="I157" i="39" s="1"/>
  <c r="F157" i="40"/>
  <c r="F157" i="41"/>
  <c r="F158" i="6"/>
  <c r="F158" i="9"/>
  <c r="F158" i="10"/>
  <c r="F158" i="11"/>
  <c r="F158" i="12"/>
  <c r="F158" i="14"/>
  <c r="F158" i="15"/>
  <c r="F158" i="16"/>
  <c r="F158" i="17"/>
  <c r="F158" i="18"/>
  <c r="F158" i="19"/>
  <c r="F158" i="20"/>
  <c r="F158" i="57"/>
  <c r="F158" i="21"/>
  <c r="F158" i="22"/>
  <c r="F158" i="62"/>
  <c r="F158" i="23"/>
  <c r="F158" i="24"/>
  <c r="F158" i="25"/>
  <c r="F158" i="26"/>
  <c r="F158" i="27"/>
  <c r="F158" i="28"/>
  <c r="F158" i="29"/>
  <c r="F158" i="30"/>
  <c r="F158" i="31"/>
  <c r="F158" i="32"/>
  <c r="F158" i="59"/>
  <c r="F158" i="33"/>
  <c r="F158" i="34"/>
  <c r="F158" i="35"/>
  <c r="F158" i="36"/>
  <c r="F158" i="37"/>
  <c r="F158" i="38"/>
  <c r="F158" i="39"/>
  <c r="I158" i="39" s="1"/>
  <c r="F158" i="40"/>
  <c r="F158" i="41"/>
  <c r="F161" i="6"/>
  <c r="F161" i="9"/>
  <c r="F161" i="10"/>
  <c r="F161" i="11"/>
  <c r="F161" i="12"/>
  <c r="F161" i="14"/>
  <c r="F161" i="15"/>
  <c r="I161" i="15" s="1"/>
  <c r="F161" i="16"/>
  <c r="F161" i="17"/>
  <c r="F161" i="18"/>
  <c r="F161" i="19"/>
  <c r="F161" i="20"/>
  <c r="F161" i="57"/>
  <c r="F161" i="21"/>
  <c r="F161" i="22"/>
  <c r="F161" i="62"/>
  <c r="F161" i="23"/>
  <c r="F161" i="24"/>
  <c r="F161" i="25"/>
  <c r="F161" i="26"/>
  <c r="F161" i="27"/>
  <c r="F161" i="28"/>
  <c r="F161" i="29"/>
  <c r="F161" i="30"/>
  <c r="F161" i="31"/>
  <c r="F161" i="32"/>
  <c r="F161" i="59"/>
  <c r="F161" i="33"/>
  <c r="F161" i="34"/>
  <c r="F161" i="35"/>
  <c r="F161" i="36"/>
  <c r="F161" i="37"/>
  <c r="F161" i="38"/>
  <c r="F161" i="39"/>
  <c r="F161" i="40"/>
  <c r="F161" i="41"/>
  <c r="F162" i="6"/>
  <c r="F162" i="9"/>
  <c r="F162" i="10"/>
  <c r="F162" i="11"/>
  <c r="F162" i="12"/>
  <c r="F162" i="14"/>
  <c r="F162" i="15"/>
  <c r="I162" i="15" s="1"/>
  <c r="F162" i="16"/>
  <c r="F162" i="17"/>
  <c r="F162" i="18"/>
  <c r="F162" i="19"/>
  <c r="F162" i="20"/>
  <c r="F162" i="57"/>
  <c r="F162" i="21"/>
  <c r="F162" i="22"/>
  <c r="F162" i="62"/>
  <c r="F162" i="23"/>
  <c r="F162" i="24"/>
  <c r="F162" i="25"/>
  <c r="F162" i="26"/>
  <c r="F162" i="27"/>
  <c r="I162" i="27" s="1"/>
  <c r="F162" i="28"/>
  <c r="F162" i="29"/>
  <c r="F162" i="30"/>
  <c r="F162" i="31"/>
  <c r="F162" i="32"/>
  <c r="F162" i="59"/>
  <c r="F162" i="33"/>
  <c r="F162" i="34"/>
  <c r="F162" i="35"/>
  <c r="F162" i="36"/>
  <c r="F162" i="37"/>
  <c r="F162" i="38"/>
  <c r="F162" i="39"/>
  <c r="F162" i="40"/>
  <c r="F162" i="41"/>
  <c r="G39" i="6"/>
  <c r="G39" i="9"/>
  <c r="G39" i="10"/>
  <c r="G300" i="10" s="1"/>
  <c r="G350" i="10" s="1"/>
  <c r="G39" i="11"/>
  <c r="G300" i="11"/>
  <c r="G350" i="11" s="1"/>
  <c r="G39" i="12"/>
  <c r="G300" i="12"/>
  <c r="G350" i="12" s="1"/>
  <c r="G39" i="14"/>
  <c r="G300" i="14" s="1"/>
  <c r="G350" i="14" s="1"/>
  <c r="G39" i="15"/>
  <c r="G39" i="16"/>
  <c r="G300" i="16" s="1"/>
  <c r="G350" i="16" s="1"/>
  <c r="G39" i="17"/>
  <c r="G52" i="17" s="1"/>
  <c r="G39" i="18"/>
  <c r="G39" i="19"/>
  <c r="G300" i="19"/>
  <c r="G350" i="19" s="1"/>
  <c r="G39" i="20"/>
  <c r="G300" i="20" s="1"/>
  <c r="G350" i="20" s="1"/>
  <c r="G39" i="57"/>
  <c r="G300" i="57"/>
  <c r="G350" i="57" s="1"/>
  <c r="G39" i="21"/>
  <c r="G300" i="21" s="1"/>
  <c r="G350" i="21" s="1"/>
  <c r="G39" i="22"/>
  <c r="G300" i="22"/>
  <c r="G350" i="22" s="1"/>
  <c r="G39" i="62"/>
  <c r="G300" i="62" s="1"/>
  <c r="G350" i="62" s="1"/>
  <c r="G39" i="23"/>
  <c r="G39" i="24"/>
  <c r="G39" i="25"/>
  <c r="G39" i="26"/>
  <c r="G300" i="26"/>
  <c r="G350" i="26" s="1"/>
  <c r="G39" i="27"/>
  <c r="G39" i="28"/>
  <c r="G300" i="28" s="1"/>
  <c r="G350" i="28" s="1"/>
  <c r="G39" i="29"/>
  <c r="G300" i="29"/>
  <c r="G350" i="29" s="1"/>
  <c r="G39" i="30"/>
  <c r="G39" i="31"/>
  <c r="G39" i="32"/>
  <c r="G39" i="59"/>
  <c r="G39" i="33"/>
  <c r="G39" i="34"/>
  <c r="G39" i="35"/>
  <c r="G39" i="36"/>
  <c r="G300" i="36" s="1"/>
  <c r="G350" i="36" s="1"/>
  <c r="G39" i="37"/>
  <c r="G39" i="38"/>
  <c r="G39" i="39"/>
  <c r="G39" i="40"/>
  <c r="G300" i="40" s="1"/>
  <c r="G350" i="40" s="1"/>
  <c r="G39" i="41"/>
  <c r="G42" i="6"/>
  <c r="G48" i="6"/>
  <c r="G309" i="6"/>
  <c r="G359" i="6" s="1"/>
  <c r="G150" i="6"/>
  <c r="G42" i="9"/>
  <c r="G48" i="9"/>
  <c r="G309" i="9"/>
  <c r="G359" i="9" s="1"/>
  <c r="G150" i="9"/>
  <c r="H150" i="9"/>
  <c r="J150" i="9" s="1"/>
  <c r="G42" i="10"/>
  <c r="G48" i="10"/>
  <c r="G150" i="10"/>
  <c r="G42" i="11"/>
  <c r="G48" i="11"/>
  <c r="G309" i="11" s="1"/>
  <c r="G359" i="11" s="1"/>
  <c r="G150" i="11"/>
  <c r="G42" i="12"/>
  <c r="G303" i="12" s="1"/>
  <c r="G353" i="12" s="1"/>
  <c r="G48" i="12"/>
  <c r="G309" i="12" s="1"/>
  <c r="G359" i="12" s="1"/>
  <c r="G150" i="12"/>
  <c r="G42" i="14"/>
  <c r="G48" i="14"/>
  <c r="G309" i="14"/>
  <c r="G359" i="14" s="1"/>
  <c r="G150" i="14"/>
  <c r="G42" i="15"/>
  <c r="G48" i="15"/>
  <c r="H359" i="15" s="1"/>
  <c r="G309" i="15"/>
  <c r="G359" i="15" s="1"/>
  <c r="G150" i="15"/>
  <c r="G42" i="16"/>
  <c r="G303" i="16"/>
  <c r="G353" i="16" s="1"/>
  <c r="G48" i="16"/>
  <c r="G150" i="16"/>
  <c r="G42" i="17"/>
  <c r="G48" i="17"/>
  <c r="G309" i="17"/>
  <c r="G359" i="17" s="1"/>
  <c r="G150" i="17"/>
  <c r="H150" i="17"/>
  <c r="G42" i="18"/>
  <c r="G48" i="18"/>
  <c r="G150" i="18"/>
  <c r="G42" i="19"/>
  <c r="G48" i="19"/>
  <c r="G309" i="19" s="1"/>
  <c r="G359" i="19" s="1"/>
  <c r="G150" i="19"/>
  <c r="G42" i="20"/>
  <c r="G48" i="20"/>
  <c r="G309" i="20" s="1"/>
  <c r="G359" i="20" s="1"/>
  <c r="G150" i="20"/>
  <c r="G42" i="57"/>
  <c r="G303" i="57"/>
  <c r="G353" i="57" s="1"/>
  <c r="G48" i="57"/>
  <c r="G150" i="57"/>
  <c r="G42" i="21"/>
  <c r="G303" i="21"/>
  <c r="G353" i="21" s="1"/>
  <c r="G48" i="21"/>
  <c r="G150" i="21"/>
  <c r="G42" i="22"/>
  <c r="G303" i="22"/>
  <c r="G353" i="22" s="1"/>
  <c r="G48" i="22"/>
  <c r="G150" i="22"/>
  <c r="G42" i="62"/>
  <c r="G303" i="62"/>
  <c r="G353" i="62" s="1"/>
  <c r="G48" i="62"/>
  <c r="G309" i="62" s="1"/>
  <c r="G359" i="62" s="1"/>
  <c r="G150" i="62"/>
  <c r="G42" i="23"/>
  <c r="G48" i="23"/>
  <c r="G309" i="23"/>
  <c r="G359" i="23" s="1"/>
  <c r="G150" i="23"/>
  <c r="G42" i="24"/>
  <c r="G303" i="24" s="1"/>
  <c r="G353" i="24" s="1"/>
  <c r="G48" i="24"/>
  <c r="G309" i="24" s="1"/>
  <c r="G359" i="24" s="1"/>
  <c r="G150" i="24"/>
  <c r="G42" i="25"/>
  <c r="G48" i="25"/>
  <c r="G309" i="25"/>
  <c r="G359" i="25" s="1"/>
  <c r="G150" i="25"/>
  <c r="G42" i="26"/>
  <c r="G48" i="26"/>
  <c r="G150" i="26"/>
  <c r="G42" i="27"/>
  <c r="G303" i="27"/>
  <c r="G353" i="27" s="1"/>
  <c r="G48" i="27"/>
  <c r="G150" i="27"/>
  <c r="H150" i="27"/>
  <c r="G42" i="28"/>
  <c r="G303" i="28" s="1"/>
  <c r="G353" i="28" s="1"/>
  <c r="G48" i="28"/>
  <c r="G309" i="28"/>
  <c r="G359" i="28" s="1"/>
  <c r="G150" i="28"/>
  <c r="G42" i="29"/>
  <c r="G48" i="29"/>
  <c r="G309" i="29"/>
  <c r="G359" i="29" s="1"/>
  <c r="G150" i="29"/>
  <c r="G42" i="30"/>
  <c r="G48" i="30"/>
  <c r="G150" i="30"/>
  <c r="G42" i="31"/>
  <c r="G48" i="31"/>
  <c r="G309" i="31" s="1"/>
  <c r="G359" i="31" s="1"/>
  <c r="G150" i="31"/>
  <c r="G42" i="32"/>
  <c r="G48" i="32"/>
  <c r="G309" i="32" s="1"/>
  <c r="G359" i="32" s="1"/>
  <c r="G150" i="32"/>
  <c r="G42" i="59"/>
  <c r="G48" i="59"/>
  <c r="G150" i="59"/>
  <c r="H150" i="59"/>
  <c r="G42" i="33"/>
  <c r="G48" i="33"/>
  <c r="G150" i="33"/>
  <c r="G42" i="34"/>
  <c r="G48" i="34"/>
  <c r="G150" i="34"/>
  <c r="H150" i="34"/>
  <c r="G42" i="35"/>
  <c r="G48" i="35"/>
  <c r="G150" i="35"/>
  <c r="H150" i="35"/>
  <c r="G42" i="36"/>
  <c r="G303" i="36" s="1"/>
  <c r="G353" i="36" s="1"/>
  <c r="G48" i="36"/>
  <c r="G309" i="36" s="1"/>
  <c r="G359" i="36" s="1"/>
  <c r="G150" i="36"/>
  <c r="G42" i="37"/>
  <c r="G303" i="37" s="1"/>
  <c r="G353" i="37" s="1"/>
  <c r="G48" i="37"/>
  <c r="G150" i="37"/>
  <c r="G42" i="38"/>
  <c r="G48" i="38"/>
  <c r="G309" i="38" s="1"/>
  <c r="G359" i="38" s="1"/>
  <c r="G150" i="38"/>
  <c r="G42" i="39"/>
  <c r="G48" i="39"/>
  <c r="G309" i="39" s="1"/>
  <c r="G359" i="39" s="1"/>
  <c r="G150" i="39"/>
  <c r="G42" i="40"/>
  <c r="G48" i="40"/>
  <c r="G150" i="40"/>
  <c r="G42" i="41"/>
  <c r="G303" i="41" s="1"/>
  <c r="G353" i="41" s="1"/>
  <c r="G48" i="41"/>
  <c r="G150" i="41"/>
  <c r="G153" i="6"/>
  <c r="G153" i="9"/>
  <c r="G153" i="10"/>
  <c r="G153" i="11"/>
  <c r="G153" i="12"/>
  <c r="G153" i="14"/>
  <c r="G153" i="15"/>
  <c r="G153" i="16"/>
  <c r="G153" i="17"/>
  <c r="H153" i="17"/>
  <c r="G153" i="18"/>
  <c r="G153" i="19"/>
  <c r="G153" i="20"/>
  <c r="G153" i="57"/>
  <c r="G153" i="21"/>
  <c r="G153" i="22"/>
  <c r="G153" i="62"/>
  <c r="G153" i="23"/>
  <c r="G153" i="24"/>
  <c r="G153" i="25"/>
  <c r="G153" i="26"/>
  <c r="G153" i="27"/>
  <c r="G153" i="28"/>
  <c r="G153" i="29"/>
  <c r="G153" i="30"/>
  <c r="G153" i="31"/>
  <c r="G153" i="32"/>
  <c r="G153" i="59"/>
  <c r="G153" i="33"/>
  <c r="G153" i="34"/>
  <c r="G153" i="35"/>
  <c r="H153" i="35"/>
  <c r="G153" i="36"/>
  <c r="G153" i="37"/>
  <c r="G153" i="38"/>
  <c r="G153" i="39"/>
  <c r="G153" i="40"/>
  <c r="G153" i="41"/>
  <c r="G156" i="6"/>
  <c r="G156" i="9"/>
  <c r="G156" i="10"/>
  <c r="G156" i="11"/>
  <c r="G156" i="12"/>
  <c r="G156" i="14"/>
  <c r="G156" i="15"/>
  <c r="G156" i="16"/>
  <c r="G156" i="17"/>
  <c r="G156" i="18"/>
  <c r="G156" i="19"/>
  <c r="G156" i="20"/>
  <c r="G156" i="57"/>
  <c r="G156" i="21"/>
  <c r="G156" i="22"/>
  <c r="G156" i="62"/>
  <c r="G156" i="23"/>
  <c r="G156" i="24"/>
  <c r="G156" i="25"/>
  <c r="G156" i="26"/>
  <c r="G156" i="27"/>
  <c r="G156" i="28"/>
  <c r="G156" i="29"/>
  <c r="G156" i="30"/>
  <c r="G156" i="31"/>
  <c r="G156" i="32"/>
  <c r="G156" i="59"/>
  <c r="G156" i="33"/>
  <c r="G156" i="34"/>
  <c r="G156" i="35"/>
  <c r="G156" i="36"/>
  <c r="G156" i="37"/>
  <c r="G156" i="38"/>
  <c r="G156" i="39"/>
  <c r="G156" i="40"/>
  <c r="G156" i="41"/>
  <c r="G157" i="6"/>
  <c r="G157" i="9"/>
  <c r="G157" i="10"/>
  <c r="G157" i="11"/>
  <c r="G157" i="12"/>
  <c r="G157" i="14"/>
  <c r="G157" i="15"/>
  <c r="G157" i="16"/>
  <c r="G157" i="17"/>
  <c r="G157" i="18"/>
  <c r="G157" i="19"/>
  <c r="G157" i="20"/>
  <c r="G157" i="57"/>
  <c r="G157" i="21"/>
  <c r="G157" i="22"/>
  <c r="G157" i="62"/>
  <c r="G157" i="23"/>
  <c r="G157" i="24"/>
  <c r="G157" i="25"/>
  <c r="G157" i="26"/>
  <c r="G157" i="27"/>
  <c r="G157" i="28"/>
  <c r="G157" i="29"/>
  <c r="G157" i="30"/>
  <c r="G157" i="31"/>
  <c r="G157" i="32"/>
  <c r="G157" i="59"/>
  <c r="G157" i="33"/>
  <c r="G157" i="34"/>
  <c r="G157" i="35"/>
  <c r="G157" i="36"/>
  <c r="G157" i="37"/>
  <c r="G157" i="38"/>
  <c r="G157" i="39"/>
  <c r="G157" i="40"/>
  <c r="G157" i="41"/>
  <c r="G159" i="6"/>
  <c r="G159" i="9"/>
  <c r="G159" i="10"/>
  <c r="G159" i="11"/>
  <c r="G159" i="12"/>
  <c r="G159" i="14"/>
  <c r="G159" i="15"/>
  <c r="G159" i="16"/>
  <c r="G159" i="17"/>
  <c r="G159" i="18"/>
  <c r="G159" i="19"/>
  <c r="G159" i="20"/>
  <c r="G159" i="57"/>
  <c r="G159" i="21"/>
  <c r="G159" i="22"/>
  <c r="G159" i="62"/>
  <c r="G159" i="23"/>
  <c r="G159" i="24"/>
  <c r="G159" i="25"/>
  <c r="G159" i="26"/>
  <c r="G159" i="27"/>
  <c r="H159" i="27"/>
  <c r="G159" i="28"/>
  <c r="G159" i="29"/>
  <c r="G159" i="30"/>
  <c r="G159" i="31"/>
  <c r="G159" i="32"/>
  <c r="G159" i="59"/>
  <c r="G159" i="33"/>
  <c r="G159" i="34"/>
  <c r="G159" i="35"/>
  <c r="G159" i="36"/>
  <c r="G159" i="37"/>
  <c r="G159" i="38"/>
  <c r="G159" i="39"/>
  <c r="G159" i="40"/>
  <c r="G159" i="41"/>
  <c r="A1" i="46"/>
  <c r="B1" i="37" s="1"/>
  <c r="H13" i="24"/>
  <c r="H14" i="24"/>
  <c r="H86" i="24"/>
  <c r="Q114" i="60"/>
  <c r="R114" i="60"/>
  <c r="S114" i="60"/>
  <c r="AS114" i="60" s="1"/>
  <c r="T114" i="60"/>
  <c r="U114" i="60"/>
  <c r="U116" i="60" a="1"/>
  <c r="U116" i="60" s="1"/>
  <c r="T116" i="60" a="1"/>
  <c r="T116" i="60" s="1"/>
  <c r="S116" i="60" a="1"/>
  <c r="S116" i="60" s="1"/>
  <c r="R116" i="60" a="1"/>
  <c r="R116" i="60" s="1"/>
  <c r="R115" i="60" a="1"/>
  <c r="R115" i="60" s="1"/>
  <c r="S115" i="60" a="1"/>
  <c r="S115" i="60" s="1"/>
  <c r="T115" i="60" a="1"/>
  <c r="T115" i="60"/>
  <c r="U115" i="60" a="1"/>
  <c r="U115" i="60" s="1"/>
  <c r="X40" i="56"/>
  <c r="Y40" i="56"/>
  <c r="Z40" i="56"/>
  <c r="AA40" i="56"/>
  <c r="AB40" i="56"/>
  <c r="AC40" i="56"/>
  <c r="AD40" i="56"/>
  <c r="AE40" i="56"/>
  <c r="AF40" i="56"/>
  <c r="AG40" i="56"/>
  <c r="AH40" i="56"/>
  <c r="AI40" i="56"/>
  <c r="AJ40" i="56"/>
  <c r="AK40" i="56"/>
  <c r="AL40" i="56"/>
  <c r="AM40" i="56"/>
  <c r="AN40" i="56"/>
  <c r="AO40" i="56"/>
  <c r="AP40" i="56"/>
  <c r="AQ40" i="56"/>
  <c r="AR40" i="56"/>
  <c r="AS40" i="56"/>
  <c r="AT40" i="56"/>
  <c r="AU40" i="56"/>
  <c r="AV40" i="56"/>
  <c r="AW40" i="56"/>
  <c r="AX40" i="56"/>
  <c r="AY40" i="56"/>
  <c r="AZ40" i="56"/>
  <c r="BA40" i="56"/>
  <c r="BB40" i="56"/>
  <c r="BC40" i="56"/>
  <c r="BD40" i="56"/>
  <c r="BE40" i="56"/>
  <c r="BF40" i="56"/>
  <c r="BG40" i="56"/>
  <c r="BH40" i="56"/>
  <c r="BI40" i="56"/>
  <c r="BJ40" i="56"/>
  <c r="BK40" i="56"/>
  <c r="BL40" i="56"/>
  <c r="BM40" i="56"/>
  <c r="BN40" i="56"/>
  <c r="BO40" i="56"/>
  <c r="BP40" i="56"/>
  <c r="BQ40" i="56"/>
  <c r="BR40" i="56"/>
  <c r="BS40" i="56"/>
  <c r="BT40" i="56"/>
  <c r="BU40" i="56"/>
  <c r="BV40" i="56"/>
  <c r="BW40" i="56"/>
  <c r="BX40" i="56"/>
  <c r="BY40" i="56"/>
  <c r="BZ40" i="56"/>
  <c r="CA40" i="56"/>
  <c r="CB40" i="56"/>
  <c r="CC40" i="56"/>
  <c r="CD40" i="56"/>
  <c r="CE40" i="56"/>
  <c r="CF40" i="56"/>
  <c r="CG40" i="56"/>
  <c r="CH40" i="56"/>
  <c r="CI40" i="56"/>
  <c r="CJ40" i="56"/>
  <c r="CK40" i="56"/>
  <c r="CL40" i="56"/>
  <c r="CM40" i="56"/>
  <c r="CN40" i="56"/>
  <c r="CO40" i="56"/>
  <c r="CP40" i="56"/>
  <c r="CQ40" i="56"/>
  <c r="CR40" i="56"/>
  <c r="CS40" i="56"/>
  <c r="CT40" i="56"/>
  <c r="CU40" i="56"/>
  <c r="CV40" i="56"/>
  <c r="CW40" i="56"/>
  <c r="CX40" i="56"/>
  <c r="CY40" i="56"/>
  <c r="CZ40" i="56"/>
  <c r="DA40" i="56"/>
  <c r="DB40" i="56"/>
  <c r="DC40" i="56"/>
  <c r="DD40" i="56"/>
  <c r="DE40" i="56"/>
  <c r="DF40" i="56"/>
  <c r="DG40" i="56"/>
  <c r="DH40" i="56"/>
  <c r="DI40" i="56"/>
  <c r="DJ40" i="56"/>
  <c r="DK40" i="56"/>
  <c r="DL40" i="56"/>
  <c r="DM40" i="56"/>
  <c r="DN40" i="56"/>
  <c r="DO40" i="56"/>
  <c r="DP40" i="56"/>
  <c r="DQ40" i="56"/>
  <c r="DR40" i="56"/>
  <c r="DS40" i="56"/>
  <c r="DT40" i="56"/>
  <c r="DU40" i="56"/>
  <c r="DV40" i="56"/>
  <c r="DW40" i="56"/>
  <c r="DX40" i="56"/>
  <c r="DY40" i="56"/>
  <c r="DZ40" i="56"/>
  <c r="EA40" i="56"/>
  <c r="EB40" i="56"/>
  <c r="EC40" i="56"/>
  <c r="ED40" i="56"/>
  <c r="EE40" i="56"/>
  <c r="EF40" i="56"/>
  <c r="EG40" i="56"/>
  <c r="EH40" i="56"/>
  <c r="EI40" i="56"/>
  <c r="EJ40" i="56"/>
  <c r="EK40" i="56"/>
  <c r="EL40" i="56"/>
  <c r="EM40" i="56"/>
  <c r="EN40" i="56"/>
  <c r="EO40" i="56"/>
  <c r="EP40" i="56"/>
  <c r="EQ40" i="56"/>
  <c r="ER40" i="56"/>
  <c r="ES40" i="56"/>
  <c r="ET40" i="56"/>
  <c r="EU40" i="56"/>
  <c r="EV40" i="56"/>
  <c r="EW40" i="56"/>
  <c r="EX40" i="56"/>
  <c r="EY40" i="56"/>
  <c r="EZ40" i="56"/>
  <c r="FA40" i="56"/>
  <c r="FB40" i="56"/>
  <c r="FC40" i="56"/>
  <c r="FD40" i="56"/>
  <c r="FE40" i="56"/>
  <c r="FF40" i="56"/>
  <c r="FG40" i="56"/>
  <c r="FH40" i="56"/>
  <c r="FI40" i="56"/>
  <c r="FJ40" i="56"/>
  <c r="FK40" i="56"/>
  <c r="FL40" i="56"/>
  <c r="FM40" i="56"/>
  <c r="FN40" i="56"/>
  <c r="FO40" i="56"/>
  <c r="FP40" i="56"/>
  <c r="FQ40" i="56"/>
  <c r="FR40" i="56"/>
  <c r="FS40" i="56"/>
  <c r="FT40" i="56"/>
  <c r="FU40" i="56"/>
  <c r="FV40" i="56"/>
  <c r="FW40" i="56"/>
  <c r="FX40" i="56"/>
  <c r="FY40" i="56"/>
  <c r="FZ40" i="56"/>
  <c r="GA40" i="56"/>
  <c r="GB40" i="56"/>
  <c r="GC40" i="56"/>
  <c r="GD40" i="56"/>
  <c r="GE40" i="56"/>
  <c r="GF40" i="56"/>
  <c r="GG40" i="56"/>
  <c r="GH40" i="56"/>
  <c r="GI40" i="56"/>
  <c r="GJ40" i="56"/>
  <c r="GK40" i="56"/>
  <c r="GL40" i="56"/>
  <c r="GM40" i="56"/>
  <c r="GN40" i="56"/>
  <c r="GO40" i="56"/>
  <c r="GP40" i="56"/>
  <c r="GQ40" i="56"/>
  <c r="GR40" i="56"/>
  <c r="GS40" i="56"/>
  <c r="GT40" i="56"/>
  <c r="GU40" i="56"/>
  <c r="GV40" i="56"/>
  <c r="GW40" i="56"/>
  <c r="GX40" i="56"/>
  <c r="GY40" i="56"/>
  <c r="GZ40" i="56"/>
  <c r="HA40" i="56"/>
  <c r="HB40" i="56"/>
  <c r="HC40" i="56"/>
  <c r="HD40" i="56"/>
  <c r="HE40" i="56"/>
  <c r="HF40" i="56"/>
  <c r="HG40" i="56"/>
  <c r="HH40" i="56"/>
  <c r="HI40" i="56"/>
  <c r="HJ40" i="56"/>
  <c r="HK40" i="56"/>
  <c r="HL40" i="56"/>
  <c r="HM40" i="56"/>
  <c r="HN40" i="56"/>
  <c r="W40" i="56"/>
  <c r="C297" i="6"/>
  <c r="C347" i="6" s="1"/>
  <c r="C304" i="15"/>
  <c r="C354" i="15" s="1"/>
  <c r="C303" i="17"/>
  <c r="C353" i="17" s="1"/>
  <c r="C312" i="17"/>
  <c r="C362" i="17" s="1"/>
  <c r="C310" i="18"/>
  <c r="C360" i="18" s="1"/>
  <c r="G293" i="19"/>
  <c r="G343" i="19" s="1"/>
  <c r="H147" i="57"/>
  <c r="H149" i="57"/>
  <c r="H150" i="57"/>
  <c r="H152" i="57"/>
  <c r="H153" i="57"/>
  <c r="H154" i="57"/>
  <c r="H155" i="57"/>
  <c r="H157" i="57"/>
  <c r="H159" i="57"/>
  <c r="F293" i="57"/>
  <c r="F343" i="57" s="1"/>
  <c r="C299" i="57"/>
  <c r="C349" i="57" s="1"/>
  <c r="C307" i="21"/>
  <c r="C357" i="21" s="1"/>
  <c r="C301" i="62"/>
  <c r="C351" i="62" s="1"/>
  <c r="C302" i="62"/>
  <c r="C352" i="62" s="1"/>
  <c r="C309" i="62"/>
  <c r="C359" i="62" s="1"/>
  <c r="H147" i="23"/>
  <c r="H150" i="23"/>
  <c r="H152" i="23"/>
  <c r="H153" i="23"/>
  <c r="H154" i="23"/>
  <c r="H155" i="23"/>
  <c r="H157" i="23"/>
  <c r="H159" i="23"/>
  <c r="C304" i="24"/>
  <c r="C354" i="24" s="1"/>
  <c r="C303" i="25"/>
  <c r="C353" i="25" s="1"/>
  <c r="G143" i="26"/>
  <c r="G143" i="27"/>
  <c r="I143" i="27"/>
  <c r="G293" i="28"/>
  <c r="G343" i="28" s="1"/>
  <c r="C300" i="28"/>
  <c r="C350" i="28" s="1"/>
  <c r="C303" i="29"/>
  <c r="C353" i="29" s="1"/>
  <c r="G293" i="30"/>
  <c r="G343" i="30" s="1"/>
  <c r="C300" i="30"/>
  <c r="C350" i="30" s="1"/>
  <c r="G293" i="31"/>
  <c r="G343" i="31" s="1"/>
  <c r="C309" i="31"/>
  <c r="C359" i="31" s="1"/>
  <c r="G143" i="32"/>
  <c r="C304" i="35"/>
  <c r="C354" i="35" s="1"/>
  <c r="C303" i="36"/>
  <c r="C353" i="36" s="1"/>
  <c r="G143" i="38"/>
  <c r="C309" i="39"/>
  <c r="C359" i="39" s="1"/>
  <c r="C297" i="9"/>
  <c r="C347" i="9" s="1"/>
  <c r="C300" i="11"/>
  <c r="C350" i="11" s="1"/>
  <c r="C309" i="11"/>
  <c r="C359" i="11" s="1"/>
  <c r="C309" i="12"/>
  <c r="C359" i="12" s="1"/>
  <c r="G294" i="15"/>
  <c r="G344" i="15" s="1"/>
  <c r="F294" i="30"/>
  <c r="F344" i="30" s="1"/>
  <c r="F294" i="59"/>
  <c r="F344" i="59" s="1"/>
  <c r="G294" i="38"/>
  <c r="G344" i="38" s="1"/>
  <c r="G294" i="41"/>
  <c r="G344" i="41" s="1"/>
  <c r="G294" i="6"/>
  <c r="G344" i="6" s="1"/>
  <c r="G144" i="14"/>
  <c r="G295" i="19"/>
  <c r="G345" i="19" s="1"/>
  <c r="F295" i="57"/>
  <c r="F345" i="57" s="1"/>
  <c r="H149" i="21"/>
  <c r="H150" i="21"/>
  <c r="H152" i="21"/>
  <c r="H153" i="21"/>
  <c r="H154" i="21"/>
  <c r="H155" i="21"/>
  <c r="H157" i="21"/>
  <c r="H159" i="21"/>
  <c r="G295" i="62"/>
  <c r="G345" i="62" s="1"/>
  <c r="F295" i="23"/>
  <c r="F345" i="23" s="1"/>
  <c r="H150" i="25"/>
  <c r="H153" i="25"/>
  <c r="H155" i="25"/>
  <c r="H157" i="25"/>
  <c r="H159" i="25"/>
  <c r="H160" i="25"/>
  <c r="G295" i="25"/>
  <c r="G345" i="25" s="1"/>
  <c r="G145" i="27"/>
  <c r="E295" i="59"/>
  <c r="E345" i="59" s="1"/>
  <c r="E295" i="34"/>
  <c r="E345" i="34" s="1"/>
  <c r="F295" i="34"/>
  <c r="F345" i="34" s="1"/>
  <c r="G295" i="34"/>
  <c r="G345" i="34" s="1"/>
  <c r="H154" i="35"/>
  <c r="H155" i="35"/>
  <c r="H157" i="35"/>
  <c r="H159" i="35"/>
  <c r="H162" i="35"/>
  <c r="F295" i="38"/>
  <c r="F345" i="38" s="1"/>
  <c r="H146" i="18"/>
  <c r="F296" i="57"/>
  <c r="F346" i="57" s="1"/>
  <c r="F296" i="23"/>
  <c r="F346" i="23" s="1"/>
  <c r="G296" i="32"/>
  <c r="G346" i="32" s="1"/>
  <c r="G146" i="40"/>
  <c r="G296" i="12"/>
  <c r="G346" i="12" s="1"/>
  <c r="F296" i="14"/>
  <c r="F346" i="14" s="1"/>
  <c r="G147" i="15"/>
  <c r="G297" i="17"/>
  <c r="G347" i="17" s="1"/>
  <c r="H147" i="62"/>
  <c r="D297" i="62"/>
  <c r="D347" i="62" s="1"/>
  <c r="E297" i="62"/>
  <c r="E347" i="62" s="1"/>
  <c r="G297" i="23"/>
  <c r="G347" i="23" s="1"/>
  <c r="H147" i="26"/>
  <c r="D297" i="26"/>
  <c r="D347" i="26" s="1"/>
  <c r="G147" i="27"/>
  <c r="H147" i="27"/>
  <c r="H147" i="59"/>
  <c r="D297" i="34"/>
  <c r="D347" i="34" s="1"/>
  <c r="F297" i="36"/>
  <c r="F347" i="36" s="1"/>
  <c r="G297" i="36"/>
  <c r="G347" i="36" s="1"/>
  <c r="F297" i="39"/>
  <c r="F347" i="39" s="1"/>
  <c r="G297" i="40"/>
  <c r="G347" i="40" s="1"/>
  <c r="C150" i="41"/>
  <c r="C153" i="41"/>
  <c r="C159" i="41"/>
  <c r="D297" i="6"/>
  <c r="D347" i="6" s="1"/>
  <c r="G297" i="6"/>
  <c r="G347" i="6" s="1"/>
  <c r="G297" i="12"/>
  <c r="G347" i="12" s="1"/>
  <c r="G298" i="16"/>
  <c r="G348" i="16" s="1"/>
  <c r="G298" i="18"/>
  <c r="G348" i="18" s="1"/>
  <c r="G298" i="21"/>
  <c r="G348" i="21" s="1"/>
  <c r="G298" i="62"/>
  <c r="G348" i="62" s="1"/>
  <c r="G298" i="25"/>
  <c r="G348" i="25" s="1"/>
  <c r="F298" i="26"/>
  <c r="F348" i="26" s="1"/>
  <c r="G298" i="32"/>
  <c r="G348" i="32" s="1"/>
  <c r="F298" i="33"/>
  <c r="F348" i="33" s="1"/>
  <c r="H147" i="34"/>
  <c r="H152" i="34"/>
  <c r="H153" i="34"/>
  <c r="H155" i="34"/>
  <c r="H159" i="34"/>
  <c r="H162" i="34"/>
  <c r="C150" i="38"/>
  <c r="C153" i="38"/>
  <c r="C159" i="38"/>
  <c r="E298" i="41"/>
  <c r="E348" i="41" s="1"/>
  <c r="F298" i="41"/>
  <c r="F348" i="41" s="1"/>
  <c r="G298" i="6"/>
  <c r="G348" i="6" s="1"/>
  <c r="G298" i="12"/>
  <c r="G348" i="12" s="1"/>
  <c r="G148" i="14"/>
  <c r="F299" i="15"/>
  <c r="F349" i="15" s="1"/>
  <c r="D299" i="18"/>
  <c r="D349" i="18" s="1"/>
  <c r="H149" i="22"/>
  <c r="G299" i="22"/>
  <c r="G349" i="22" s="1"/>
  <c r="F299" i="23"/>
  <c r="F349" i="23" s="1"/>
  <c r="G149" i="25"/>
  <c r="E299" i="29"/>
  <c r="E349" i="29" s="1"/>
  <c r="G299" i="31"/>
  <c r="G349" i="31" s="1"/>
  <c r="G299" i="38"/>
  <c r="G349" i="38" s="1"/>
  <c r="G299" i="39"/>
  <c r="G349" i="39" s="1"/>
  <c r="G149" i="40"/>
  <c r="G299" i="9"/>
  <c r="G349" i="9" s="1"/>
  <c r="D299" i="11"/>
  <c r="D349" i="11" s="1"/>
  <c r="E299" i="11"/>
  <c r="E349" i="11" s="1"/>
  <c r="F299" i="12"/>
  <c r="F349" i="12" s="1"/>
  <c r="G151" i="15"/>
  <c r="H151" i="18"/>
  <c r="E301" i="18"/>
  <c r="E351" i="18" s="1"/>
  <c r="F301" i="19"/>
  <c r="F351" i="19" s="1"/>
  <c r="E301" i="57"/>
  <c r="E351" i="57" s="1"/>
  <c r="E301" i="21"/>
  <c r="E351" i="21" s="1"/>
  <c r="F301" i="62"/>
  <c r="F351" i="62" s="1"/>
  <c r="G151" i="24"/>
  <c r="F301" i="24"/>
  <c r="F351" i="24" s="1"/>
  <c r="F301" i="26"/>
  <c r="F351" i="26" s="1"/>
  <c r="E301" i="28"/>
  <c r="E351" i="28" s="1"/>
  <c r="F301" i="28"/>
  <c r="F351" i="28" s="1"/>
  <c r="E301" i="30"/>
  <c r="E351" i="30" s="1"/>
  <c r="E301" i="31"/>
  <c r="E351" i="31" s="1"/>
  <c r="G151" i="32"/>
  <c r="F301" i="32"/>
  <c r="F351" i="32" s="1"/>
  <c r="H151" i="59"/>
  <c r="G301" i="33"/>
  <c r="G351" i="33" s="1"/>
  <c r="E301" i="34"/>
  <c r="E351" i="34" s="1"/>
  <c r="G301" i="35"/>
  <c r="G351" i="35" s="1"/>
  <c r="F301" i="37"/>
  <c r="F351" i="37" s="1"/>
  <c r="F301" i="38"/>
  <c r="F351" i="38" s="1"/>
  <c r="H151" i="39"/>
  <c r="F301" i="39"/>
  <c r="F351" i="39" s="1"/>
  <c r="G301" i="39"/>
  <c r="G351" i="39" s="1"/>
  <c r="G301" i="40"/>
  <c r="G351" i="40" s="1"/>
  <c r="F301" i="10"/>
  <c r="F351" i="10" s="1"/>
  <c r="G301" i="12"/>
  <c r="G351" i="12" s="1"/>
  <c r="H152" i="16"/>
  <c r="E302" i="22"/>
  <c r="E352" i="22" s="1"/>
  <c r="H152" i="62"/>
  <c r="D302" i="62"/>
  <c r="D352" i="62" s="1"/>
  <c r="C150" i="24"/>
  <c r="C153" i="24"/>
  <c r="C159" i="24"/>
  <c r="F302" i="24"/>
  <c r="F352" i="24" s="1"/>
  <c r="G302" i="25"/>
  <c r="G352" i="25" s="1"/>
  <c r="H152" i="27"/>
  <c r="G302" i="28"/>
  <c r="G352" i="28" s="1"/>
  <c r="H152" i="31"/>
  <c r="G152" i="32"/>
  <c r="G302" i="37"/>
  <c r="G352" i="37" s="1"/>
  <c r="H152" i="38"/>
  <c r="F302" i="39"/>
  <c r="F352" i="39" s="1"/>
  <c r="D302" i="41"/>
  <c r="D352" i="41" s="1"/>
  <c r="F302" i="11"/>
  <c r="F352" i="11" s="1"/>
  <c r="G152" i="14"/>
  <c r="F302" i="14"/>
  <c r="F352" i="14" s="1"/>
  <c r="H154" i="15"/>
  <c r="F304" i="17"/>
  <c r="F354" i="17" s="1"/>
  <c r="E304" i="57"/>
  <c r="E354" i="57" s="1"/>
  <c r="G304" i="57"/>
  <c r="G354" i="57" s="1"/>
  <c r="H154" i="62"/>
  <c r="E304" i="23"/>
  <c r="E354" i="23" s="1"/>
  <c r="E154" i="24"/>
  <c r="F154" i="24"/>
  <c r="G154" i="24"/>
  <c r="E304" i="24"/>
  <c r="E354" i="24" s="1"/>
  <c r="G304" i="24"/>
  <c r="G354" i="24" s="1"/>
  <c r="D304" i="26"/>
  <c r="D354" i="26" s="1"/>
  <c r="E304" i="28"/>
  <c r="E354" i="28" s="1"/>
  <c r="E154" i="29"/>
  <c r="F154" i="29"/>
  <c r="G154" i="29"/>
  <c r="H154" i="29"/>
  <c r="D304" i="31"/>
  <c r="D354" i="31" s="1"/>
  <c r="G304" i="32"/>
  <c r="G354" i="32" s="1"/>
  <c r="H154" i="59"/>
  <c r="F304" i="35"/>
  <c r="F354" i="35" s="1"/>
  <c r="E154" i="38"/>
  <c r="F154" i="38"/>
  <c r="G154" i="38"/>
  <c r="H154" i="38"/>
  <c r="E304" i="39"/>
  <c r="E354" i="39" s="1"/>
  <c r="E304" i="41"/>
  <c r="E354" i="41" s="1"/>
  <c r="G304" i="9"/>
  <c r="G354" i="9" s="1"/>
  <c r="G304" i="11"/>
  <c r="G354" i="11" s="1"/>
  <c r="H155" i="17"/>
  <c r="F305" i="18"/>
  <c r="F355" i="18" s="1"/>
  <c r="F305" i="19"/>
  <c r="F355" i="19" s="1"/>
  <c r="G305" i="23"/>
  <c r="G355" i="23" s="1"/>
  <c r="D305" i="26"/>
  <c r="D355" i="26" s="1"/>
  <c r="G305" i="28"/>
  <c r="G355" i="28" s="1"/>
  <c r="E305" i="30"/>
  <c r="E355" i="30"/>
  <c r="F305" i="32"/>
  <c r="F355" i="32" s="1"/>
  <c r="D305" i="59"/>
  <c r="D355" i="59" s="1"/>
  <c r="E305" i="59"/>
  <c r="E355" i="59" s="1"/>
  <c r="F305" i="34"/>
  <c r="F355" i="34" s="1"/>
  <c r="E305" i="39"/>
  <c r="E355" i="39" s="1"/>
  <c r="E155" i="40"/>
  <c r="F155" i="40"/>
  <c r="G155" i="40"/>
  <c r="H155" i="40"/>
  <c r="F305" i="40"/>
  <c r="F355" i="40" s="1"/>
  <c r="F305" i="6"/>
  <c r="F355" i="6" s="1"/>
  <c r="H155" i="10"/>
  <c r="F305" i="14"/>
  <c r="F355" i="14" s="1"/>
  <c r="G305" i="14"/>
  <c r="G355" i="14" s="1"/>
  <c r="F306" i="19"/>
  <c r="F356" i="19" s="1"/>
  <c r="G306" i="21"/>
  <c r="G356" i="21" s="1"/>
  <c r="F306" i="22"/>
  <c r="F356" i="22" s="1"/>
  <c r="G306" i="30"/>
  <c r="G356" i="30" s="1"/>
  <c r="H156" i="59"/>
  <c r="G306" i="33"/>
  <c r="G356" i="33" s="1"/>
  <c r="F306" i="39"/>
  <c r="F356" i="39" s="1"/>
  <c r="F306" i="41"/>
  <c r="F356" i="41" s="1"/>
  <c r="E307" i="15"/>
  <c r="E357" i="15" s="1"/>
  <c r="G307" i="15"/>
  <c r="G357" i="15" s="1"/>
  <c r="H157" i="18"/>
  <c r="G307" i="21"/>
  <c r="G357" i="21" s="1"/>
  <c r="G307" i="22"/>
  <c r="G357" i="22" s="1"/>
  <c r="D307" i="62"/>
  <c r="D357" i="62" s="1"/>
  <c r="G307" i="62"/>
  <c r="G357" i="62" s="1"/>
  <c r="D307" i="24"/>
  <c r="D357" i="24" s="1"/>
  <c r="E307" i="24"/>
  <c r="E357" i="24" s="1"/>
  <c r="F307" i="26"/>
  <c r="F357" i="26" s="1"/>
  <c r="H157" i="59"/>
  <c r="F307" i="59"/>
  <c r="F357" i="59" s="1"/>
  <c r="G307" i="33"/>
  <c r="G357" i="33" s="1"/>
  <c r="F307" i="35"/>
  <c r="F357" i="35" s="1"/>
  <c r="G307" i="35"/>
  <c r="G357" i="35" s="1"/>
  <c r="E307" i="36"/>
  <c r="E357" i="36" s="1"/>
  <c r="G307" i="36"/>
  <c r="G357" i="36" s="1"/>
  <c r="D307" i="37"/>
  <c r="D357" i="37" s="1"/>
  <c r="F307" i="37"/>
  <c r="F357" i="37" s="1"/>
  <c r="D307" i="39"/>
  <c r="D357" i="39" s="1"/>
  <c r="H157" i="40"/>
  <c r="D307" i="6"/>
  <c r="D357" i="6" s="1"/>
  <c r="F307" i="10"/>
  <c r="F357" i="10" s="1"/>
  <c r="D307" i="11"/>
  <c r="D357" i="11" s="1"/>
  <c r="D307" i="12"/>
  <c r="D357" i="12" s="1"/>
  <c r="F307" i="12"/>
  <c r="F357" i="12" s="1"/>
  <c r="E307" i="14"/>
  <c r="E357" i="14" s="1"/>
  <c r="G308" i="15"/>
  <c r="G358" i="15" s="1"/>
  <c r="C150" i="23"/>
  <c r="C153" i="23"/>
  <c r="C159" i="23"/>
  <c r="G158" i="29"/>
  <c r="G308" i="29"/>
  <c r="G358" i="29" s="1"/>
  <c r="F308" i="59"/>
  <c r="F358" i="59" s="1"/>
  <c r="G158" i="35"/>
  <c r="G308" i="35"/>
  <c r="G358" i="35" s="1"/>
  <c r="G158" i="41"/>
  <c r="G308" i="10"/>
  <c r="G358" i="10" s="1"/>
  <c r="G310" i="15"/>
  <c r="G360" i="15" s="1"/>
  <c r="G310" i="16"/>
  <c r="G360" i="16" s="1"/>
  <c r="H160" i="18"/>
  <c r="G310" i="19"/>
  <c r="G360" i="19" s="1"/>
  <c r="G310" i="57"/>
  <c r="G360" i="57" s="1"/>
  <c r="E310" i="22"/>
  <c r="E360" i="22" s="1"/>
  <c r="G310" i="62"/>
  <c r="G360" i="62" s="1"/>
  <c r="E310" i="23"/>
  <c r="E360" i="23" s="1"/>
  <c r="E160" i="24"/>
  <c r="F160" i="24"/>
  <c r="G160" i="24"/>
  <c r="E310" i="27"/>
  <c r="E360" i="27" s="1"/>
  <c r="H160" i="28"/>
  <c r="F310" i="28"/>
  <c r="F360" i="28" s="1"/>
  <c r="F310" i="29"/>
  <c r="F360" i="29" s="1"/>
  <c r="G310" i="32"/>
  <c r="G360" i="32" s="1"/>
  <c r="H160" i="59"/>
  <c r="I160" i="59" s="1"/>
  <c r="F310" i="59"/>
  <c r="F360" i="59" s="1"/>
  <c r="E310" i="33"/>
  <c r="E360" i="33" s="1"/>
  <c r="G310" i="33"/>
  <c r="G360" i="33" s="1"/>
  <c r="E310" i="35"/>
  <c r="E360" i="35" s="1"/>
  <c r="H160" i="36"/>
  <c r="F310" i="36"/>
  <c r="F360" i="36" s="1"/>
  <c r="G310" i="36"/>
  <c r="G360" i="36" s="1"/>
  <c r="E160" i="10"/>
  <c r="F160" i="10"/>
  <c r="G160" i="10"/>
  <c r="F310" i="10"/>
  <c r="F360" i="10" s="1"/>
  <c r="E160" i="12"/>
  <c r="F160" i="12"/>
  <c r="G160" i="12"/>
  <c r="G311" i="16"/>
  <c r="G361" i="16" s="1"/>
  <c r="G311" i="62"/>
  <c r="G361" i="62" s="1"/>
  <c r="G311" i="24"/>
  <c r="G361" i="24"/>
  <c r="G161" i="26"/>
  <c r="G161" i="30"/>
  <c r="H161" i="59"/>
  <c r="G311" i="37"/>
  <c r="G361" i="37" s="1"/>
  <c r="G311" i="39"/>
  <c r="G361" i="39" s="1"/>
  <c r="G311" i="41"/>
  <c r="G361" i="41" s="1"/>
  <c r="G161" i="10"/>
  <c r="E311" i="14"/>
  <c r="E361" i="14" s="1"/>
  <c r="H162" i="15"/>
  <c r="E312" i="15"/>
  <c r="E362" i="15" s="1"/>
  <c r="H162" i="18"/>
  <c r="G312" i="19"/>
  <c r="G362" i="19" s="1"/>
  <c r="F312" i="57"/>
  <c r="F362" i="57" s="1"/>
  <c r="G312" i="57"/>
  <c r="G362" i="57" s="1"/>
  <c r="F312" i="62"/>
  <c r="F362" i="62" s="1"/>
  <c r="G162" i="23"/>
  <c r="G312" i="24"/>
  <c r="G362" i="24" s="1"/>
  <c r="G312" i="29"/>
  <c r="G362" i="29" s="1"/>
  <c r="H162" i="59"/>
  <c r="F312" i="59"/>
  <c r="F362" i="59" s="1"/>
  <c r="G312" i="59"/>
  <c r="G362" i="59" s="1"/>
  <c r="G312" i="34"/>
  <c r="G362" i="34" s="1"/>
  <c r="E312" i="35"/>
  <c r="E362" i="35" s="1"/>
  <c r="F312" i="39"/>
  <c r="F362" i="39" s="1"/>
  <c r="G312" i="9"/>
  <c r="G362" i="9" s="1"/>
  <c r="G162" i="11"/>
  <c r="D150" i="17"/>
  <c r="D153" i="17"/>
  <c r="D159" i="17"/>
  <c r="D303" i="18"/>
  <c r="D353" i="18" s="1"/>
  <c r="G143" i="57"/>
  <c r="G163" i="57" s="1"/>
  <c r="G143" i="21"/>
  <c r="D303" i="62"/>
  <c r="D353" i="62" s="1"/>
  <c r="D303" i="31"/>
  <c r="D353" i="31" s="1"/>
  <c r="D303" i="37"/>
  <c r="D353" i="37" s="1"/>
  <c r="D309" i="37"/>
  <c r="D359" i="37" s="1"/>
  <c r="D303" i="38"/>
  <c r="D353" i="38" s="1"/>
  <c r="D303" i="10"/>
  <c r="D353" i="10" s="1"/>
  <c r="D303" i="12"/>
  <c r="D353" i="12" s="1"/>
  <c r="G144" i="24"/>
  <c r="G144" i="29"/>
  <c r="G146" i="24"/>
  <c r="G146" i="29"/>
  <c r="D150" i="15"/>
  <c r="F300" i="15"/>
  <c r="F350" i="15" s="1"/>
  <c r="D150" i="16"/>
  <c r="H150" i="16"/>
  <c r="D150" i="18"/>
  <c r="D150" i="19"/>
  <c r="I150" i="19" s="1"/>
  <c r="D150" i="20"/>
  <c r="D150" i="57"/>
  <c r="D150" i="21"/>
  <c r="D150" i="22"/>
  <c r="H150" i="22"/>
  <c r="D150" i="62"/>
  <c r="D150" i="23"/>
  <c r="D153" i="23"/>
  <c r="D159" i="23"/>
  <c r="D150" i="24"/>
  <c r="G300" i="24"/>
  <c r="G350" i="24" s="1"/>
  <c r="D150" i="25"/>
  <c r="D150" i="26"/>
  <c r="D150" i="27"/>
  <c r="D150" i="28"/>
  <c r="D150" i="29"/>
  <c r="D150" i="30"/>
  <c r="D150" i="31"/>
  <c r="E300" i="31"/>
  <c r="E350" i="31" s="1"/>
  <c r="D150" i="32"/>
  <c r="D150" i="59"/>
  <c r="I150" i="59" s="1"/>
  <c r="D150" i="33"/>
  <c r="D150" i="34"/>
  <c r="D300" i="34"/>
  <c r="D350" i="34" s="1"/>
  <c r="D150" i="35"/>
  <c r="D150" i="36"/>
  <c r="I150" i="36" s="1"/>
  <c r="F300" i="36"/>
  <c r="F350" i="36" s="1"/>
  <c r="D150" i="37"/>
  <c r="D150" i="38"/>
  <c r="E150" i="38"/>
  <c r="F150" i="38"/>
  <c r="H150" i="38"/>
  <c r="F300" i="38"/>
  <c r="F350" i="38" s="1"/>
  <c r="D150" i="39"/>
  <c r="D150" i="40"/>
  <c r="H150" i="40"/>
  <c r="E300" i="40"/>
  <c r="E350" i="40" s="1"/>
  <c r="D150" i="41"/>
  <c r="D153" i="41"/>
  <c r="D159" i="41"/>
  <c r="H150" i="41"/>
  <c r="G300" i="41"/>
  <c r="G350" i="41" s="1"/>
  <c r="D150" i="6"/>
  <c r="D150" i="9"/>
  <c r="I150" i="9" s="1"/>
  <c r="K150" i="9" s="1"/>
  <c r="D150" i="10"/>
  <c r="D150" i="11"/>
  <c r="E300" i="12"/>
  <c r="E350" i="12" s="1"/>
  <c r="F300" i="11"/>
  <c r="F350" i="11" s="1"/>
  <c r="D150" i="12"/>
  <c r="D150" i="14"/>
  <c r="D303" i="34"/>
  <c r="D353" i="34" s="1"/>
  <c r="D153" i="30"/>
  <c r="D159" i="30"/>
  <c r="G151" i="38"/>
  <c r="G152" i="17"/>
  <c r="G152" i="34"/>
  <c r="D153" i="10"/>
  <c r="D159" i="10"/>
  <c r="E155" i="34"/>
  <c r="F155" i="34"/>
  <c r="G155" i="34"/>
  <c r="E155" i="10"/>
  <c r="F155" i="10"/>
  <c r="G155" i="10"/>
  <c r="H157" i="17"/>
  <c r="D159" i="15"/>
  <c r="D159" i="16"/>
  <c r="E309" i="17"/>
  <c r="E359" i="17" s="1"/>
  <c r="D159" i="18"/>
  <c r="D159" i="19"/>
  <c r="D159" i="20"/>
  <c r="D159" i="57"/>
  <c r="D159" i="21"/>
  <c r="G309" i="21"/>
  <c r="G359" i="21" s="1"/>
  <c r="D159" i="22"/>
  <c r="D159" i="62"/>
  <c r="D159" i="24"/>
  <c r="D159" i="25"/>
  <c r="D159" i="26"/>
  <c r="D159" i="27"/>
  <c r="D159" i="28"/>
  <c r="E309" i="28"/>
  <c r="E359" i="28" s="1"/>
  <c r="D159" i="29"/>
  <c r="E309" i="30"/>
  <c r="E359" i="30" s="1"/>
  <c r="D159" i="31"/>
  <c r="D159" i="32"/>
  <c r="C159" i="32"/>
  <c r="E159" i="32"/>
  <c r="F159" i="32"/>
  <c r="H159" i="32"/>
  <c r="D159" i="59"/>
  <c r="H159" i="59"/>
  <c r="E309" i="59"/>
  <c r="E359" i="59" s="1"/>
  <c r="D159" i="33"/>
  <c r="D159" i="34"/>
  <c r="D159" i="35"/>
  <c r="E309" i="35"/>
  <c r="E359" i="35" s="1"/>
  <c r="D159" i="36"/>
  <c r="D159" i="37"/>
  <c r="D159" i="38"/>
  <c r="D159" i="39"/>
  <c r="E309" i="39"/>
  <c r="E359" i="39" s="1"/>
  <c r="D159" i="40"/>
  <c r="D159" i="6"/>
  <c r="D159" i="9"/>
  <c r="D159" i="11"/>
  <c r="D159" i="12"/>
  <c r="D159" i="14"/>
  <c r="E160" i="18"/>
  <c r="F160" i="18"/>
  <c r="G160" i="18"/>
  <c r="E160" i="20"/>
  <c r="F160" i="20"/>
  <c r="G160" i="20"/>
  <c r="E160" i="40"/>
  <c r="F160" i="40"/>
  <c r="G160" i="40"/>
  <c r="E160" i="14"/>
  <c r="F160" i="14"/>
  <c r="G160" i="14"/>
  <c r="E303" i="15"/>
  <c r="E353" i="15" s="1"/>
  <c r="E303" i="57"/>
  <c r="E353" i="57" s="1"/>
  <c r="G143" i="23"/>
  <c r="E150" i="25"/>
  <c r="E153" i="25"/>
  <c r="E154" i="25"/>
  <c r="E155" i="25"/>
  <c r="E159" i="25"/>
  <c r="E160" i="25"/>
  <c r="E303" i="31"/>
  <c r="E353" i="31" s="1"/>
  <c r="E303" i="39"/>
  <c r="E353" i="39" s="1"/>
  <c r="E303" i="40"/>
  <c r="E353" i="40" s="1"/>
  <c r="G144" i="30"/>
  <c r="G144" i="32"/>
  <c r="E153" i="38"/>
  <c r="E155" i="38"/>
  <c r="E159" i="38"/>
  <c r="E160" i="38"/>
  <c r="E150" i="35"/>
  <c r="E153" i="35"/>
  <c r="E154" i="35"/>
  <c r="E155" i="35"/>
  <c r="E159" i="35"/>
  <c r="E160" i="35"/>
  <c r="G146" i="30"/>
  <c r="G146" i="38"/>
  <c r="G147" i="25"/>
  <c r="G147" i="34"/>
  <c r="G147" i="35"/>
  <c r="G147" i="10"/>
  <c r="H147" i="10"/>
  <c r="G148" i="57"/>
  <c r="G148" i="30"/>
  <c r="G148" i="32"/>
  <c r="G149" i="17"/>
  <c r="G149" i="34"/>
  <c r="E150" i="15"/>
  <c r="E150" i="16"/>
  <c r="E150" i="17"/>
  <c r="E150" i="18"/>
  <c r="E150" i="19"/>
  <c r="E150" i="20"/>
  <c r="E150" i="57"/>
  <c r="C150" i="57"/>
  <c r="F150" i="57"/>
  <c r="E150" i="21"/>
  <c r="E150" i="22"/>
  <c r="E150" i="62"/>
  <c r="E150" i="23"/>
  <c r="E150" i="24"/>
  <c r="E150" i="26"/>
  <c r="E150" i="27"/>
  <c r="E150" i="28"/>
  <c r="E150" i="29"/>
  <c r="E150" i="30"/>
  <c r="C150" i="30"/>
  <c r="F150" i="30"/>
  <c r="H150" i="30"/>
  <c r="E150" i="31"/>
  <c r="E150" i="32"/>
  <c r="E150" i="59"/>
  <c r="E150" i="33"/>
  <c r="E150" i="34"/>
  <c r="E150" i="36"/>
  <c r="E150" i="37"/>
  <c r="E150" i="39"/>
  <c r="E150" i="40"/>
  <c r="E150" i="41"/>
  <c r="E150" i="6"/>
  <c r="E150" i="9"/>
  <c r="E150" i="10"/>
  <c r="E150" i="11"/>
  <c r="E150" i="12"/>
  <c r="E150" i="14"/>
  <c r="G151" i="25"/>
  <c r="G151" i="26"/>
  <c r="G151" i="40"/>
  <c r="G151" i="14"/>
  <c r="G158" i="62"/>
  <c r="G158" i="26"/>
  <c r="G158" i="40"/>
  <c r="G158" i="14"/>
  <c r="F303" i="17"/>
  <c r="F353" i="17" s="1"/>
  <c r="F150" i="23"/>
  <c r="F153" i="23"/>
  <c r="F154" i="23"/>
  <c r="F155" i="23"/>
  <c r="F159" i="23"/>
  <c r="F160" i="23"/>
  <c r="F303" i="25"/>
  <c r="F353" i="25" s="1"/>
  <c r="F303" i="38"/>
  <c r="F353" i="38" s="1"/>
  <c r="F303" i="6"/>
  <c r="F353" i="6" s="1"/>
  <c r="F150" i="9"/>
  <c r="F153" i="9"/>
  <c r="F154" i="9"/>
  <c r="F155" i="9"/>
  <c r="F159" i="9"/>
  <c r="F160" i="9"/>
  <c r="F303" i="14"/>
  <c r="F353" i="14" s="1"/>
  <c r="F150" i="14"/>
  <c r="F153" i="14"/>
  <c r="F154" i="14"/>
  <c r="F155" i="14"/>
  <c r="F159" i="14"/>
  <c r="G144" i="15"/>
  <c r="G145" i="40"/>
  <c r="G147" i="40"/>
  <c r="G149" i="62"/>
  <c r="G149" i="26"/>
  <c r="G149" i="14"/>
  <c r="F150" i="15"/>
  <c r="F150" i="16"/>
  <c r="F150" i="17"/>
  <c r="F150" i="18"/>
  <c r="F150" i="19"/>
  <c r="F150" i="20"/>
  <c r="F150" i="21"/>
  <c r="F150" i="22"/>
  <c r="F150" i="62"/>
  <c r="F150" i="24"/>
  <c r="F150" i="25"/>
  <c r="F150" i="26"/>
  <c r="F150" i="27"/>
  <c r="F150" i="28"/>
  <c r="F150" i="29"/>
  <c r="F150" i="31"/>
  <c r="F150" i="32"/>
  <c r="F150" i="59"/>
  <c r="F150" i="33"/>
  <c r="F150" i="34"/>
  <c r="F150" i="35"/>
  <c r="F150" i="36"/>
  <c r="F150" i="37"/>
  <c r="F150" i="39"/>
  <c r="F150" i="40"/>
  <c r="F150" i="41"/>
  <c r="F150" i="6"/>
  <c r="F150" i="10"/>
  <c r="F150" i="11"/>
  <c r="F150" i="12"/>
  <c r="G303" i="31"/>
  <c r="G353" i="31" s="1"/>
  <c r="G303" i="59"/>
  <c r="G353" i="59" s="1"/>
  <c r="G303" i="38"/>
  <c r="G353" i="38" s="1"/>
  <c r="G303" i="6"/>
  <c r="G353" i="6" s="1"/>
  <c r="H153" i="22"/>
  <c r="C153" i="10"/>
  <c r="E153" i="10"/>
  <c r="F153" i="10"/>
  <c r="H153" i="10"/>
  <c r="G143" i="12"/>
  <c r="G144" i="12"/>
  <c r="I144" i="12" s="1"/>
  <c r="G145" i="12"/>
  <c r="G146" i="12"/>
  <c r="G147" i="12"/>
  <c r="G148" i="12"/>
  <c r="G149" i="12"/>
  <c r="G151" i="12"/>
  <c r="G152" i="12"/>
  <c r="G154" i="12"/>
  <c r="G155" i="12"/>
  <c r="G158" i="12"/>
  <c r="I158" i="12" s="1"/>
  <c r="G161" i="12"/>
  <c r="G162" i="12"/>
  <c r="HQ20" i="56"/>
  <c r="B69" i="15"/>
  <c r="B69" i="14"/>
  <c r="B69" i="11"/>
  <c r="B69" i="10"/>
  <c r="AR99" i="60"/>
  <c r="AR100" i="60"/>
  <c r="AR101" i="60"/>
  <c r="AR102" i="60"/>
  <c r="AR103" i="60"/>
  <c r="AR104" i="60"/>
  <c r="AR105" i="60"/>
  <c r="AR106" i="60"/>
  <c r="AR107" i="60"/>
  <c r="AR108" i="60"/>
  <c r="AR109" i="60"/>
  <c r="AR70" i="60"/>
  <c r="AR71" i="60"/>
  <c r="AR72" i="60"/>
  <c r="AR73" i="60"/>
  <c r="AR74" i="60"/>
  <c r="AR75" i="60"/>
  <c r="AR76" i="60"/>
  <c r="AR77" i="60"/>
  <c r="AR78" i="60"/>
  <c r="AR79" i="60"/>
  <c r="AR80" i="60"/>
  <c r="AR81" i="60"/>
  <c r="AR82" i="60"/>
  <c r="AR83" i="60"/>
  <c r="AR84" i="60"/>
  <c r="AR85" i="60"/>
  <c r="AR86" i="60"/>
  <c r="AR87" i="60"/>
  <c r="AR88" i="60"/>
  <c r="AR89" i="60"/>
  <c r="AR48" i="60"/>
  <c r="AR49" i="60"/>
  <c r="AR50" i="60"/>
  <c r="AR51" i="60"/>
  <c r="AR52" i="60"/>
  <c r="AR53" i="60"/>
  <c r="AR54" i="60"/>
  <c r="AR55" i="60"/>
  <c r="AR56" i="60"/>
  <c r="AR57" i="60"/>
  <c r="AR58" i="60"/>
  <c r="AR59" i="60"/>
  <c r="AR60" i="60"/>
  <c r="AR61" i="60"/>
  <c r="AR62" i="60"/>
  <c r="AR63" i="60"/>
  <c r="AR64" i="60"/>
  <c r="AR65" i="60"/>
  <c r="AR66" i="60"/>
  <c r="AR67" i="60"/>
  <c r="AR26" i="60"/>
  <c r="AR27" i="60"/>
  <c r="AR28" i="60"/>
  <c r="AR29" i="60"/>
  <c r="AR30" i="60"/>
  <c r="AR31" i="60"/>
  <c r="AR32" i="60"/>
  <c r="AR33" i="60"/>
  <c r="AR34" i="60"/>
  <c r="AR35" i="60"/>
  <c r="AR36" i="60"/>
  <c r="AR37" i="60"/>
  <c r="AR38" i="60"/>
  <c r="AR39" i="60"/>
  <c r="AR40" i="60"/>
  <c r="AR41" i="60"/>
  <c r="AR42" i="60"/>
  <c r="AR43" i="60"/>
  <c r="AR44" i="60"/>
  <c r="AR45" i="60"/>
  <c r="AR4" i="60"/>
  <c r="AR5" i="60"/>
  <c r="AR6" i="60"/>
  <c r="AR7" i="60"/>
  <c r="AR8" i="60"/>
  <c r="AR9" i="60"/>
  <c r="AR10" i="60"/>
  <c r="AR11" i="60"/>
  <c r="AR12" i="60"/>
  <c r="AR13" i="60"/>
  <c r="AR14" i="60"/>
  <c r="AR15" i="60"/>
  <c r="AR16" i="60"/>
  <c r="AR17" i="60"/>
  <c r="AR18" i="60"/>
  <c r="AR19" i="60"/>
  <c r="AR20" i="60"/>
  <c r="AR21" i="60"/>
  <c r="AR22" i="60"/>
  <c r="AR23" i="60"/>
  <c r="AQ5" i="60"/>
  <c r="H14" i="41"/>
  <c r="H13" i="41"/>
  <c r="H18" i="41" s="1"/>
  <c r="H14" i="40"/>
  <c r="H13" i="40"/>
  <c r="H14" i="39"/>
  <c r="H86" i="39" s="1"/>
  <c r="H13" i="39"/>
  <c r="H14" i="38"/>
  <c r="H13" i="38"/>
  <c r="H14" i="37"/>
  <c r="H13" i="37"/>
  <c r="H14" i="36"/>
  <c r="H13" i="36"/>
  <c r="H14" i="35"/>
  <c r="H13" i="35"/>
  <c r="H86" i="35" s="1"/>
  <c r="H14" i="34"/>
  <c r="H13" i="34"/>
  <c r="H18" i="34" s="1"/>
  <c r="H14" i="33"/>
  <c r="H86" i="33" s="1"/>
  <c r="H13" i="33"/>
  <c r="H14" i="59"/>
  <c r="H13" i="59"/>
  <c r="H13" i="32"/>
  <c r="H14" i="32"/>
  <c r="H18" i="32"/>
  <c r="H14" i="31"/>
  <c r="H13" i="31"/>
  <c r="H14" i="30"/>
  <c r="H13" i="30"/>
  <c r="H14" i="29"/>
  <c r="H13" i="29"/>
  <c r="H14" i="28"/>
  <c r="H13" i="28"/>
  <c r="H86" i="28" s="1"/>
  <c r="H13" i="27"/>
  <c r="H14" i="27"/>
  <c r="H14" i="26"/>
  <c r="H13" i="26"/>
  <c r="H14" i="25"/>
  <c r="H13" i="25"/>
  <c r="H13" i="23"/>
  <c r="H14" i="23"/>
  <c r="H14" i="62"/>
  <c r="H13" i="62"/>
  <c r="H18" i="62" s="1"/>
  <c r="H14" i="22"/>
  <c r="H13" i="22"/>
  <c r="H14" i="21"/>
  <c r="H13" i="21"/>
  <c r="H13" i="57"/>
  <c r="H14" i="57"/>
  <c r="H14" i="20"/>
  <c r="H13" i="20"/>
  <c r="H14" i="19"/>
  <c r="H13" i="19"/>
  <c r="H14" i="18"/>
  <c r="H86" i="18" s="1"/>
  <c r="H13" i="18"/>
  <c r="H14" i="17"/>
  <c r="H13" i="17"/>
  <c r="I13" i="17" s="1"/>
  <c r="H14" i="16"/>
  <c r="H13" i="16"/>
  <c r="H13" i="15"/>
  <c r="H14" i="15"/>
  <c r="B350" i="15"/>
  <c r="B349" i="15"/>
  <c r="B348" i="15"/>
  <c r="B347" i="15"/>
  <c r="B346" i="15"/>
  <c r="B345" i="15"/>
  <c r="B344" i="15"/>
  <c r="B343" i="15"/>
  <c r="B325" i="15"/>
  <c r="B324" i="15"/>
  <c r="B323" i="15"/>
  <c r="B322" i="15"/>
  <c r="B321" i="15"/>
  <c r="B320" i="15"/>
  <c r="B319" i="15"/>
  <c r="B318" i="15"/>
  <c r="B300" i="15"/>
  <c r="B299" i="15"/>
  <c r="B298" i="15"/>
  <c r="B297" i="15"/>
  <c r="B296" i="15"/>
  <c r="B295" i="15"/>
  <c r="B294" i="15"/>
  <c r="B293" i="15"/>
  <c r="B275" i="15"/>
  <c r="B274" i="15"/>
  <c r="B273" i="15"/>
  <c r="B272" i="15"/>
  <c r="B271" i="15"/>
  <c r="B270" i="15"/>
  <c r="B269" i="15"/>
  <c r="B268" i="15"/>
  <c r="B250" i="15"/>
  <c r="B249" i="15"/>
  <c r="B248" i="15"/>
  <c r="B247" i="15"/>
  <c r="B246" i="15"/>
  <c r="B245" i="15"/>
  <c r="B244" i="15"/>
  <c r="B243" i="15"/>
  <c r="B225" i="15"/>
  <c r="B224" i="15"/>
  <c r="B223" i="15"/>
  <c r="B222" i="15"/>
  <c r="B221" i="15"/>
  <c r="B220" i="15"/>
  <c r="B219" i="15"/>
  <c r="B218" i="15"/>
  <c r="B200" i="15"/>
  <c r="B199" i="15"/>
  <c r="B198" i="15"/>
  <c r="B197" i="15"/>
  <c r="B196" i="15"/>
  <c r="B195" i="15"/>
  <c r="B194" i="15"/>
  <c r="B193" i="15"/>
  <c r="B175" i="15"/>
  <c r="B174" i="15"/>
  <c r="B173" i="15"/>
  <c r="B172" i="15"/>
  <c r="B171" i="15"/>
  <c r="B170" i="15"/>
  <c r="B169" i="15"/>
  <c r="B168" i="15"/>
  <c r="B150" i="15"/>
  <c r="B149" i="15"/>
  <c r="B148" i="15"/>
  <c r="B147" i="15"/>
  <c r="B146" i="15"/>
  <c r="B145" i="15"/>
  <c r="B144" i="15"/>
  <c r="B143" i="15"/>
  <c r="B123" i="15"/>
  <c r="B122" i="15"/>
  <c r="B121" i="15"/>
  <c r="B120" i="15"/>
  <c r="B119" i="15"/>
  <c r="B118" i="15"/>
  <c r="B117" i="15"/>
  <c r="B116" i="15"/>
  <c r="B98" i="15"/>
  <c r="B97" i="15"/>
  <c r="B96" i="15"/>
  <c r="B95" i="15"/>
  <c r="B94" i="15"/>
  <c r="B93" i="15"/>
  <c r="B92" i="15"/>
  <c r="B91" i="15"/>
  <c r="B68" i="15"/>
  <c r="B67" i="15"/>
  <c r="B66" i="15"/>
  <c r="B65" i="15"/>
  <c r="B64" i="15"/>
  <c r="B63" i="15"/>
  <c r="B62" i="15"/>
  <c r="B61" i="15"/>
  <c r="H14" i="14"/>
  <c r="H13" i="14"/>
  <c r="H13" i="12"/>
  <c r="H14" i="12"/>
  <c r="H14" i="11"/>
  <c r="H13" i="11"/>
  <c r="H86" i="11"/>
  <c r="H14" i="10"/>
  <c r="H18" i="10" s="1"/>
  <c r="H13" i="10"/>
  <c r="H13" i="9"/>
  <c r="H14" i="9"/>
  <c r="H14" i="6"/>
  <c r="H13" i="6"/>
  <c r="H86" i="6" s="1"/>
  <c r="AR2" i="60"/>
  <c r="H62" i="10"/>
  <c r="AY2" i="60"/>
  <c r="AY113" i="60" s="1"/>
  <c r="Y113" i="60"/>
  <c r="D21" i="37"/>
  <c r="G21" i="37"/>
  <c r="H21" i="37"/>
  <c r="D28" i="37"/>
  <c r="G28" i="37"/>
  <c r="H28" i="37"/>
  <c r="G293" i="37"/>
  <c r="G343" i="37" s="1"/>
  <c r="G297" i="37"/>
  <c r="G347" i="37" s="1"/>
  <c r="G298" i="37"/>
  <c r="G348" i="37" s="1"/>
  <c r="C300" i="37"/>
  <c r="C350" i="37" s="1"/>
  <c r="G301" i="37"/>
  <c r="G351" i="37" s="1"/>
  <c r="F304" i="37"/>
  <c r="F354" i="37" s="1"/>
  <c r="D305" i="37"/>
  <c r="D355" i="37" s="1"/>
  <c r="F305" i="37"/>
  <c r="F355" i="37" s="1"/>
  <c r="D55" i="37"/>
  <c r="G55" i="37"/>
  <c r="H55" i="37"/>
  <c r="B61" i="37"/>
  <c r="B62" i="37"/>
  <c r="B63" i="37"/>
  <c r="B64" i="37"/>
  <c r="B65" i="37"/>
  <c r="B66" i="37"/>
  <c r="B67" i="37"/>
  <c r="B68" i="37"/>
  <c r="B69" i="37"/>
  <c r="B70" i="37"/>
  <c r="B71" i="37"/>
  <c r="B72" i="37"/>
  <c r="B73" i="37"/>
  <c r="B74" i="37"/>
  <c r="B75" i="37"/>
  <c r="B76" i="37"/>
  <c r="B77" i="37"/>
  <c r="B78" i="37"/>
  <c r="B79" i="37"/>
  <c r="B80" i="37"/>
  <c r="B81" i="37"/>
  <c r="D84" i="37"/>
  <c r="G84" i="37"/>
  <c r="H84" i="37"/>
  <c r="B91" i="37"/>
  <c r="B92" i="37"/>
  <c r="B93" i="37"/>
  <c r="B94" i="37"/>
  <c r="B95" i="37"/>
  <c r="B96" i="37"/>
  <c r="B97" i="37"/>
  <c r="B98" i="37"/>
  <c r="B99" i="37"/>
  <c r="B100" i="37"/>
  <c r="B101" i="37"/>
  <c r="B102" i="37"/>
  <c r="B103" i="37"/>
  <c r="B104" i="37"/>
  <c r="B105" i="37"/>
  <c r="B106" i="37"/>
  <c r="B107" i="37"/>
  <c r="B108" i="37"/>
  <c r="B109" i="37"/>
  <c r="B110" i="37"/>
  <c r="G110" i="37"/>
  <c r="B111" i="37"/>
  <c r="B116" i="37"/>
  <c r="B117" i="37"/>
  <c r="B118" i="37"/>
  <c r="B119" i="37"/>
  <c r="B120" i="37"/>
  <c r="B121" i="37"/>
  <c r="B122" i="37"/>
  <c r="B123" i="37"/>
  <c r="B124" i="37"/>
  <c r="B125" i="37"/>
  <c r="B126" i="37"/>
  <c r="B127" i="37"/>
  <c r="B128" i="37"/>
  <c r="B129" i="37"/>
  <c r="B130" i="37"/>
  <c r="B131" i="37"/>
  <c r="B132" i="37"/>
  <c r="B133" i="37"/>
  <c r="B134" i="37"/>
  <c r="B135" i="37"/>
  <c r="B136" i="37"/>
  <c r="H141" i="37"/>
  <c r="B143" i="37"/>
  <c r="G143" i="37"/>
  <c r="B144" i="37"/>
  <c r="G144" i="37"/>
  <c r="B145" i="37"/>
  <c r="G145" i="37"/>
  <c r="B146" i="37"/>
  <c r="G146" i="37"/>
  <c r="B147" i="37"/>
  <c r="G147" i="37"/>
  <c r="B148" i="37"/>
  <c r="G148" i="37"/>
  <c r="B149" i="37"/>
  <c r="G149" i="37"/>
  <c r="B150" i="37"/>
  <c r="C150" i="37"/>
  <c r="H150" i="37"/>
  <c r="B151" i="37"/>
  <c r="G151" i="37"/>
  <c r="B152" i="37"/>
  <c r="G152" i="37"/>
  <c r="B153" i="37"/>
  <c r="C153" i="37"/>
  <c r="D153" i="37"/>
  <c r="E153" i="37"/>
  <c r="I153" i="37" s="1"/>
  <c r="F153" i="37"/>
  <c r="H153" i="37"/>
  <c r="B154" i="37"/>
  <c r="E154" i="37"/>
  <c r="F154" i="37"/>
  <c r="G154" i="37"/>
  <c r="H154" i="37"/>
  <c r="B155" i="37"/>
  <c r="E155" i="37"/>
  <c r="F155" i="37"/>
  <c r="G155" i="37"/>
  <c r="H155" i="37"/>
  <c r="B156" i="37"/>
  <c r="B157" i="37"/>
  <c r="H157" i="37"/>
  <c r="B158" i="37"/>
  <c r="G158" i="37"/>
  <c r="B159" i="37"/>
  <c r="C159" i="37"/>
  <c r="E159" i="37"/>
  <c r="F159" i="37"/>
  <c r="H159" i="37"/>
  <c r="B160" i="37"/>
  <c r="E160" i="37"/>
  <c r="F160" i="37"/>
  <c r="G160" i="37"/>
  <c r="B161" i="37"/>
  <c r="G161" i="37"/>
  <c r="B162" i="37"/>
  <c r="G162" i="37"/>
  <c r="B163" i="37"/>
  <c r="B168" i="37"/>
  <c r="B169" i="37"/>
  <c r="B170" i="37"/>
  <c r="B171" i="37"/>
  <c r="B172" i="37"/>
  <c r="B173" i="37"/>
  <c r="B174" i="37"/>
  <c r="B175" i="37"/>
  <c r="B176" i="37"/>
  <c r="B177" i="37"/>
  <c r="B178" i="37"/>
  <c r="B179" i="37"/>
  <c r="B180" i="37"/>
  <c r="B181" i="37"/>
  <c r="B182" i="37"/>
  <c r="B183" i="37"/>
  <c r="B184" i="37"/>
  <c r="B185" i="37"/>
  <c r="B186" i="37"/>
  <c r="B187" i="37"/>
  <c r="B188" i="37"/>
  <c r="B193" i="37"/>
  <c r="B194" i="37"/>
  <c r="B195" i="37"/>
  <c r="B196" i="37"/>
  <c r="B197" i="37"/>
  <c r="B198" i="37"/>
  <c r="B199" i="37"/>
  <c r="B200" i="37"/>
  <c r="B201" i="37"/>
  <c r="B202" i="37"/>
  <c r="B203" i="37"/>
  <c r="B204" i="37"/>
  <c r="B205" i="37"/>
  <c r="B206" i="37"/>
  <c r="B207" i="37"/>
  <c r="B208" i="37"/>
  <c r="B209" i="37"/>
  <c r="B210" i="37"/>
  <c r="B211" i="37"/>
  <c r="B212" i="37"/>
  <c r="B213" i="37"/>
  <c r="B218" i="37"/>
  <c r="B219" i="37"/>
  <c r="B220" i="37"/>
  <c r="B221" i="37"/>
  <c r="B222" i="37"/>
  <c r="B223" i="37"/>
  <c r="B224" i="37"/>
  <c r="B225" i="37"/>
  <c r="B226" i="37"/>
  <c r="B227" i="37"/>
  <c r="B228" i="37"/>
  <c r="B229" i="37"/>
  <c r="B230" i="37"/>
  <c r="B231" i="37"/>
  <c r="B232" i="37"/>
  <c r="B233" i="37"/>
  <c r="B234" i="37"/>
  <c r="B235" i="37"/>
  <c r="B236" i="37"/>
  <c r="B237" i="37"/>
  <c r="B238" i="37"/>
  <c r="B243" i="37"/>
  <c r="B244" i="37"/>
  <c r="B245" i="37"/>
  <c r="B246" i="37"/>
  <c r="B247" i="37"/>
  <c r="B248" i="37"/>
  <c r="B249" i="37"/>
  <c r="B250" i="37"/>
  <c r="B251" i="37"/>
  <c r="B252" i="37"/>
  <c r="B253" i="37"/>
  <c r="B254" i="37"/>
  <c r="B255" i="37"/>
  <c r="B256" i="37"/>
  <c r="B257" i="37"/>
  <c r="B258" i="37"/>
  <c r="B259" i="37"/>
  <c r="B260" i="37"/>
  <c r="B261" i="37"/>
  <c r="B262" i="37"/>
  <c r="B263" i="37"/>
  <c r="B268" i="37"/>
  <c r="B269" i="37"/>
  <c r="B270" i="37"/>
  <c r="B271" i="37"/>
  <c r="B272" i="37"/>
  <c r="B273" i="37"/>
  <c r="B274" i="37"/>
  <c r="B275" i="37"/>
  <c r="B276" i="37"/>
  <c r="B277" i="37"/>
  <c r="B278" i="37"/>
  <c r="B279" i="37"/>
  <c r="B280" i="37"/>
  <c r="B281" i="37"/>
  <c r="B282" i="37"/>
  <c r="B283" i="37"/>
  <c r="B284" i="37"/>
  <c r="B285" i="37"/>
  <c r="B286" i="37"/>
  <c r="B287" i="37"/>
  <c r="B288" i="37"/>
  <c r="B293" i="37"/>
  <c r="B294" i="37"/>
  <c r="B295" i="37"/>
  <c r="B296" i="37"/>
  <c r="B297" i="37"/>
  <c r="B298" i="37"/>
  <c r="B299" i="37"/>
  <c r="B300" i="37"/>
  <c r="B301" i="37"/>
  <c r="B302" i="37"/>
  <c r="B303" i="37"/>
  <c r="B304" i="37"/>
  <c r="B305" i="37"/>
  <c r="B306" i="37"/>
  <c r="B307" i="37"/>
  <c r="B308" i="37"/>
  <c r="B309" i="37"/>
  <c r="B310" i="37"/>
  <c r="B311" i="37"/>
  <c r="B312" i="37"/>
  <c r="B313" i="37"/>
  <c r="B318" i="37"/>
  <c r="B319" i="37"/>
  <c r="B320" i="37"/>
  <c r="B321" i="37"/>
  <c r="B322" i="37"/>
  <c r="B323" i="37"/>
  <c r="B324" i="37"/>
  <c r="B325" i="37"/>
  <c r="B326" i="37"/>
  <c r="B327" i="37"/>
  <c r="B328" i="37"/>
  <c r="B329" i="37"/>
  <c r="B330" i="37"/>
  <c r="B331" i="37"/>
  <c r="B332" i="37"/>
  <c r="B333" i="37"/>
  <c r="B334" i="37"/>
  <c r="B335" i="37"/>
  <c r="B336" i="37"/>
  <c r="B337" i="37"/>
  <c r="B338" i="37"/>
  <c r="B343" i="37"/>
  <c r="B344" i="37"/>
  <c r="B345" i="37"/>
  <c r="B346" i="37"/>
  <c r="B347" i="37"/>
  <c r="B348" i="37"/>
  <c r="B349" i="37"/>
  <c r="B350" i="37"/>
  <c r="B351" i="37"/>
  <c r="B352" i="37"/>
  <c r="B353" i="37"/>
  <c r="B354" i="37"/>
  <c r="B355" i="37"/>
  <c r="B356" i="37"/>
  <c r="B357" i="37"/>
  <c r="B358" i="37"/>
  <c r="B359" i="37"/>
  <c r="B360" i="37"/>
  <c r="B361" i="37"/>
  <c r="B362" i="37"/>
  <c r="B363" i="37"/>
  <c r="HQ7" i="56"/>
  <c r="HQ2" i="56"/>
  <c r="HQ3" i="56"/>
  <c r="HQ4" i="56"/>
  <c r="HQ5" i="56"/>
  <c r="HQ6" i="56"/>
  <c r="HQ8" i="56"/>
  <c r="HQ9" i="56"/>
  <c r="HQ10" i="56"/>
  <c r="HQ11" i="56"/>
  <c r="HQ12" i="56"/>
  <c r="HQ13" i="56"/>
  <c r="HQ14" i="56"/>
  <c r="HQ15" i="56"/>
  <c r="HQ16" i="56"/>
  <c r="HQ17" i="56"/>
  <c r="HQ18" i="56"/>
  <c r="HQ19" i="56"/>
  <c r="HQ21" i="56"/>
  <c r="HQ22" i="56"/>
  <c r="HQ23" i="56"/>
  <c r="HQ24" i="56"/>
  <c r="HQ25" i="56"/>
  <c r="HQ26" i="56"/>
  <c r="HQ27" i="56"/>
  <c r="HQ28" i="56"/>
  <c r="HQ29" i="56"/>
  <c r="HQ30" i="56"/>
  <c r="HQ31" i="56"/>
  <c r="HQ32" i="56"/>
  <c r="HQ33" i="56"/>
  <c r="HQ34" i="56"/>
  <c r="HQ35" i="56"/>
  <c r="HQ36" i="56"/>
  <c r="HQ37" i="56"/>
  <c r="Q116" i="60" a="1"/>
  <c r="Q116" i="60" s="1"/>
  <c r="Q115" i="60" a="1"/>
  <c r="Q115" i="60" s="1"/>
  <c r="P115" i="60" a="1"/>
  <c r="P115" i="60" s="1"/>
  <c r="P116" i="60" a="1"/>
  <c r="P116" i="60" s="1"/>
  <c r="AO100" i="60"/>
  <c r="AP100" i="60"/>
  <c r="AO101" i="60"/>
  <c r="AP101" i="60"/>
  <c r="AO102" i="60"/>
  <c r="AP102" i="60"/>
  <c r="AO103" i="60"/>
  <c r="AP103" i="60"/>
  <c r="AO104" i="60"/>
  <c r="AP104" i="60"/>
  <c r="AO105" i="60"/>
  <c r="AP105" i="60"/>
  <c r="AO106" i="60"/>
  <c r="AP106" i="60"/>
  <c r="AO107" i="60"/>
  <c r="AP107" i="60"/>
  <c r="AO108" i="60"/>
  <c r="AP108" i="60"/>
  <c r="AO109" i="60"/>
  <c r="AP109" i="60"/>
  <c r="AO110" i="60"/>
  <c r="AP110" i="60"/>
  <c r="AO111" i="60"/>
  <c r="AP111" i="60"/>
  <c r="AP99" i="60"/>
  <c r="AO71" i="60"/>
  <c r="AP71" i="60"/>
  <c r="AO72" i="60"/>
  <c r="AP72" i="60"/>
  <c r="AO73" i="60"/>
  <c r="AP73" i="60"/>
  <c r="AO74" i="60"/>
  <c r="AP74" i="60"/>
  <c r="AO75" i="60"/>
  <c r="AP75" i="60"/>
  <c r="AO76" i="60"/>
  <c r="AP76" i="60"/>
  <c r="AO77" i="60"/>
  <c r="AP77" i="60"/>
  <c r="AO78" i="60"/>
  <c r="AP78" i="60"/>
  <c r="AO79" i="60"/>
  <c r="AP79" i="60"/>
  <c r="AO80" i="60"/>
  <c r="AP80" i="60"/>
  <c r="AO81" i="60"/>
  <c r="AP81" i="60"/>
  <c r="AO82" i="60"/>
  <c r="AP82" i="60"/>
  <c r="AO83" i="60"/>
  <c r="AP83" i="60"/>
  <c r="AO84" i="60"/>
  <c r="AP84" i="60"/>
  <c r="AO85" i="60"/>
  <c r="AP85" i="60"/>
  <c r="AO86" i="60"/>
  <c r="AP86" i="60"/>
  <c r="AO87" i="60"/>
  <c r="AP87" i="60"/>
  <c r="AO88" i="60"/>
  <c r="AP88" i="60"/>
  <c r="AO89" i="60"/>
  <c r="AP89" i="60"/>
  <c r="AP70" i="60"/>
  <c r="AP67" i="60"/>
  <c r="AO67" i="60"/>
  <c r="AN67" i="60"/>
  <c r="AP66" i="60"/>
  <c r="AO66" i="60"/>
  <c r="AN66" i="60"/>
  <c r="AP65" i="60"/>
  <c r="AO65" i="60"/>
  <c r="AN65" i="60"/>
  <c r="AP64" i="60"/>
  <c r="AO64" i="60"/>
  <c r="AN64" i="60"/>
  <c r="AP63" i="60"/>
  <c r="AO63" i="60"/>
  <c r="AN63" i="60"/>
  <c r="AP62" i="60"/>
  <c r="AO62" i="60"/>
  <c r="AN62" i="60"/>
  <c r="AP61" i="60"/>
  <c r="AO61" i="60"/>
  <c r="AN61" i="60"/>
  <c r="AP60" i="60"/>
  <c r="AO60" i="60"/>
  <c r="AN60" i="60"/>
  <c r="AP59" i="60"/>
  <c r="AO59" i="60"/>
  <c r="AN59" i="60"/>
  <c r="AP58" i="60"/>
  <c r="AO58" i="60"/>
  <c r="AN58" i="60"/>
  <c r="AP57" i="60"/>
  <c r="AO57" i="60"/>
  <c r="AN57" i="60"/>
  <c r="AP56" i="60"/>
  <c r="AO56" i="60"/>
  <c r="AN56" i="60"/>
  <c r="AP55" i="60"/>
  <c r="AO55" i="60"/>
  <c r="AN55" i="60"/>
  <c r="AP54" i="60"/>
  <c r="AO54" i="60"/>
  <c r="AN54" i="60"/>
  <c r="AP53" i="60"/>
  <c r="AO53" i="60"/>
  <c r="AN53" i="60"/>
  <c r="AP52" i="60"/>
  <c r="AO52" i="60"/>
  <c r="AN52" i="60"/>
  <c r="AP51" i="60"/>
  <c r="AO51" i="60"/>
  <c r="AN51" i="60"/>
  <c r="AP50" i="60"/>
  <c r="AO50" i="60"/>
  <c r="AN50" i="60"/>
  <c r="AP49" i="60"/>
  <c r="AO49" i="60"/>
  <c r="AN49" i="60"/>
  <c r="AP48" i="60"/>
  <c r="AO48" i="60"/>
  <c r="AO27" i="60"/>
  <c r="AP27" i="60"/>
  <c r="AO28" i="60"/>
  <c r="AP28" i="60"/>
  <c r="AO29" i="60"/>
  <c r="AP29" i="60"/>
  <c r="AO30" i="60"/>
  <c r="AP30" i="60"/>
  <c r="AO31" i="60"/>
  <c r="AP31" i="60"/>
  <c r="AO32" i="60"/>
  <c r="AP32" i="60"/>
  <c r="AO33" i="60"/>
  <c r="AP33" i="60"/>
  <c r="AO34" i="60"/>
  <c r="AP34" i="60"/>
  <c r="AO35" i="60"/>
  <c r="AP35" i="60"/>
  <c r="AO36" i="60"/>
  <c r="AP36" i="60"/>
  <c r="AO37" i="60"/>
  <c r="AP37" i="60"/>
  <c r="AO38" i="60"/>
  <c r="AP38" i="60"/>
  <c r="AO39" i="60"/>
  <c r="AP39" i="60"/>
  <c r="AO40" i="60"/>
  <c r="AP40" i="60"/>
  <c r="AO41" i="60"/>
  <c r="AP41" i="60"/>
  <c r="AO42" i="60"/>
  <c r="AP42" i="60"/>
  <c r="AO43" i="60"/>
  <c r="AP43" i="60"/>
  <c r="AO44" i="60"/>
  <c r="AP44" i="60"/>
  <c r="AO45" i="60"/>
  <c r="AP45" i="60"/>
  <c r="AP26" i="60"/>
  <c r="AO5" i="60"/>
  <c r="AP5" i="60"/>
  <c r="AO6" i="60"/>
  <c r="AP6" i="60"/>
  <c r="AO7" i="60"/>
  <c r="AP7" i="60"/>
  <c r="AO8" i="60"/>
  <c r="AP8" i="60"/>
  <c r="AO9" i="60"/>
  <c r="AP9" i="60"/>
  <c r="AO10" i="60"/>
  <c r="AP10" i="60"/>
  <c r="AO11" i="60"/>
  <c r="AP11" i="60"/>
  <c r="AO12" i="60"/>
  <c r="AP12" i="60"/>
  <c r="AO13" i="60"/>
  <c r="AP13" i="60"/>
  <c r="AO14" i="60"/>
  <c r="AP14" i="60"/>
  <c r="AO15" i="60"/>
  <c r="AP15" i="60"/>
  <c r="AO16" i="60"/>
  <c r="AP16" i="60"/>
  <c r="AO17" i="60"/>
  <c r="AP17" i="60"/>
  <c r="AO18" i="60"/>
  <c r="AP18" i="60"/>
  <c r="AO19" i="60"/>
  <c r="AP19" i="60"/>
  <c r="AO20" i="60"/>
  <c r="AP20" i="60"/>
  <c r="AO21" i="60"/>
  <c r="AP21" i="60"/>
  <c r="AO22" i="60"/>
  <c r="AP22" i="60"/>
  <c r="AO23" i="60"/>
  <c r="AP23" i="60"/>
  <c r="AP4" i="60"/>
  <c r="AQ4" i="60"/>
  <c r="AO4" i="60"/>
  <c r="AP2" i="60"/>
  <c r="AP113" i="60" s="1"/>
  <c r="AQ2" i="60"/>
  <c r="AQ113" i="60" s="1"/>
  <c r="AP98" i="60"/>
  <c r="AP97" i="60"/>
  <c r="AP96" i="60"/>
  <c r="AP95" i="60"/>
  <c r="AP94" i="60"/>
  <c r="AP93" i="60"/>
  <c r="AP92" i="60"/>
  <c r="AM100" i="60"/>
  <c r="AN100" i="60"/>
  <c r="AM101" i="60"/>
  <c r="AN101" i="60"/>
  <c r="AM102" i="60"/>
  <c r="AN102" i="60"/>
  <c r="AM103" i="60"/>
  <c r="AN103" i="60"/>
  <c r="AM104" i="60"/>
  <c r="AN104" i="60"/>
  <c r="AM105" i="60"/>
  <c r="AN105" i="60"/>
  <c r="AM106" i="60"/>
  <c r="AN106" i="60"/>
  <c r="AM107" i="60"/>
  <c r="AN107" i="60"/>
  <c r="AM108" i="60"/>
  <c r="AN108" i="60"/>
  <c r="AM109" i="60"/>
  <c r="AN109" i="60"/>
  <c r="AM110" i="60"/>
  <c r="AN110" i="60"/>
  <c r="AM111" i="60"/>
  <c r="AN111" i="60"/>
  <c r="AN99" i="60"/>
  <c r="AO99" i="60"/>
  <c r="AM89" i="60"/>
  <c r="AN89" i="60"/>
  <c r="AN88" i="60"/>
  <c r="AM71" i="60"/>
  <c r="AN71" i="60"/>
  <c r="AM72" i="60"/>
  <c r="AN72" i="60"/>
  <c r="AM73" i="60"/>
  <c r="AN73" i="60"/>
  <c r="AM74" i="60"/>
  <c r="AN74" i="60"/>
  <c r="AM75" i="60"/>
  <c r="AN75" i="60"/>
  <c r="AM76" i="60"/>
  <c r="AN76" i="60"/>
  <c r="AM77" i="60"/>
  <c r="AN77" i="60"/>
  <c r="AM78" i="60"/>
  <c r="AN78" i="60"/>
  <c r="AM79" i="60"/>
  <c r="AN79" i="60"/>
  <c r="AM80" i="60"/>
  <c r="AN80" i="60"/>
  <c r="AM81" i="60"/>
  <c r="AN81" i="60"/>
  <c r="AM82" i="60"/>
  <c r="AN82" i="60"/>
  <c r="AM83" i="60"/>
  <c r="AN83" i="60"/>
  <c r="AM84" i="60"/>
  <c r="AN84" i="60"/>
  <c r="AM85" i="60"/>
  <c r="AN85" i="60"/>
  <c r="AN70" i="60"/>
  <c r="AO70" i="60"/>
  <c r="AM67" i="60"/>
  <c r="AM49" i="60"/>
  <c r="AM50" i="60"/>
  <c r="AM51" i="60"/>
  <c r="AM52" i="60"/>
  <c r="AM53" i="60"/>
  <c r="AM54" i="60"/>
  <c r="AM55" i="60"/>
  <c r="AM56" i="60"/>
  <c r="AM57" i="60"/>
  <c r="AM58" i="60"/>
  <c r="AM59" i="60"/>
  <c r="AM60" i="60"/>
  <c r="AM61" i="60"/>
  <c r="AM62" i="60"/>
  <c r="AM63" i="60"/>
  <c r="AN48" i="60"/>
  <c r="AM27" i="60"/>
  <c r="AN27" i="60"/>
  <c r="AM28" i="60"/>
  <c r="AN28" i="60"/>
  <c r="AM29" i="60"/>
  <c r="AN29" i="60"/>
  <c r="AM30" i="60"/>
  <c r="AN30" i="60"/>
  <c r="AM31" i="60"/>
  <c r="AN31" i="60"/>
  <c r="AM32" i="60"/>
  <c r="AN32" i="60"/>
  <c r="AM33" i="60"/>
  <c r="AN33" i="60"/>
  <c r="AM34" i="60"/>
  <c r="AN34" i="60"/>
  <c r="AM35" i="60"/>
  <c r="AN35" i="60"/>
  <c r="AM36" i="60"/>
  <c r="AN36" i="60"/>
  <c r="AM37" i="60"/>
  <c r="AN37" i="60"/>
  <c r="AM38" i="60"/>
  <c r="AN38" i="60"/>
  <c r="AM39" i="60"/>
  <c r="AN39" i="60"/>
  <c r="AM40" i="60"/>
  <c r="AN40" i="60"/>
  <c r="AM41" i="60"/>
  <c r="AN41" i="60"/>
  <c r="AM42" i="60"/>
  <c r="AN42" i="60"/>
  <c r="AM43" i="60"/>
  <c r="AN43" i="60"/>
  <c r="AM44" i="60"/>
  <c r="AN44" i="60"/>
  <c r="AM45" i="60"/>
  <c r="AN45" i="60"/>
  <c r="AN26" i="60"/>
  <c r="AO26" i="60"/>
  <c r="AN5" i="60"/>
  <c r="AN6" i="60"/>
  <c r="AN7" i="60"/>
  <c r="AN8" i="60"/>
  <c r="AN9" i="60"/>
  <c r="AN10" i="60"/>
  <c r="AN11" i="60"/>
  <c r="AN12" i="60"/>
  <c r="AN13" i="60"/>
  <c r="AN14" i="60"/>
  <c r="AN15" i="60"/>
  <c r="AN16" i="60"/>
  <c r="AN17" i="60"/>
  <c r="AN18" i="60"/>
  <c r="AN19" i="60"/>
  <c r="AN20" i="60"/>
  <c r="AN21" i="60"/>
  <c r="AN22" i="60"/>
  <c r="AN23" i="60"/>
  <c r="AN4" i="60"/>
  <c r="AO2" i="60"/>
  <c r="AO113" i="60"/>
  <c r="P113" i="60"/>
  <c r="P114" i="60"/>
  <c r="D114" i="60"/>
  <c r="D115" i="60" a="1"/>
  <c r="D115" i="60" s="1"/>
  <c r="D116" i="60" a="1"/>
  <c r="D116" i="60" s="1"/>
  <c r="AD48" i="60"/>
  <c r="AD49" i="60"/>
  <c r="AD50" i="60"/>
  <c r="AD51" i="60"/>
  <c r="AD52" i="60"/>
  <c r="AD53" i="60"/>
  <c r="AD54" i="60"/>
  <c r="AD55" i="60"/>
  <c r="AD56" i="60"/>
  <c r="AD57" i="60"/>
  <c r="AD58" i="60"/>
  <c r="AD59" i="60"/>
  <c r="AD60" i="60"/>
  <c r="AD61" i="60"/>
  <c r="AD62" i="60"/>
  <c r="AD63" i="60"/>
  <c r="AD64" i="60"/>
  <c r="AD65" i="60"/>
  <c r="AD66" i="60"/>
  <c r="AD67" i="60"/>
  <c r="AD70" i="60"/>
  <c r="AD71" i="60"/>
  <c r="AD72" i="60"/>
  <c r="AD73" i="60"/>
  <c r="AD74" i="60"/>
  <c r="AD75" i="60"/>
  <c r="AD76" i="60"/>
  <c r="AD77" i="60"/>
  <c r="AD78" i="60"/>
  <c r="AD79" i="60"/>
  <c r="AD80" i="60"/>
  <c r="AD81" i="60"/>
  <c r="AD82" i="60"/>
  <c r="AD83" i="60"/>
  <c r="AD84" i="60"/>
  <c r="AD85" i="60"/>
  <c r="AD86" i="60"/>
  <c r="AD87" i="60"/>
  <c r="AD88" i="60"/>
  <c r="AD89" i="60"/>
  <c r="AD92" i="60"/>
  <c r="AD93" i="60"/>
  <c r="AD94" i="60"/>
  <c r="AD95" i="60"/>
  <c r="AD96" i="60"/>
  <c r="AD97" i="60"/>
  <c r="AD98" i="60"/>
  <c r="AD99" i="60"/>
  <c r="AD100" i="60"/>
  <c r="AD101" i="60"/>
  <c r="AD102" i="60"/>
  <c r="AD103" i="60"/>
  <c r="AD104" i="60"/>
  <c r="AD105" i="60"/>
  <c r="AD106" i="60"/>
  <c r="AD107" i="60"/>
  <c r="AD108" i="60"/>
  <c r="AD109" i="60"/>
  <c r="AD110" i="60"/>
  <c r="AD111" i="60"/>
  <c r="AD26" i="60"/>
  <c r="AD27" i="60"/>
  <c r="AD28" i="60"/>
  <c r="AD29" i="60"/>
  <c r="AD30" i="60"/>
  <c r="AD31" i="60"/>
  <c r="AD32" i="60"/>
  <c r="AD33" i="60"/>
  <c r="AD34" i="60"/>
  <c r="AD35" i="60"/>
  <c r="AD36" i="60"/>
  <c r="AD37" i="60"/>
  <c r="AD38" i="60"/>
  <c r="AD39" i="60"/>
  <c r="AD40" i="60"/>
  <c r="AD41" i="60"/>
  <c r="AD42" i="60"/>
  <c r="AD43" i="60"/>
  <c r="AD44" i="60"/>
  <c r="AD45" i="60"/>
  <c r="AD4" i="60"/>
  <c r="AD5" i="60"/>
  <c r="AD6" i="60"/>
  <c r="AD7" i="60"/>
  <c r="AD8" i="60"/>
  <c r="AD9" i="60"/>
  <c r="AD10" i="60"/>
  <c r="AD11" i="60"/>
  <c r="AD12" i="60"/>
  <c r="AD13" i="60"/>
  <c r="AD14" i="60"/>
  <c r="AD15" i="60"/>
  <c r="AD16" i="60"/>
  <c r="AD17" i="60"/>
  <c r="AD18" i="60"/>
  <c r="AD19" i="60"/>
  <c r="AD20" i="60"/>
  <c r="AD21" i="60"/>
  <c r="AD22" i="60"/>
  <c r="AD23" i="60"/>
  <c r="AC93" i="60"/>
  <c r="AC94" i="60"/>
  <c r="AC95" i="60"/>
  <c r="AC96" i="60"/>
  <c r="AC97" i="60"/>
  <c r="AC98" i="60"/>
  <c r="AC99" i="60"/>
  <c r="AC100" i="60"/>
  <c r="AC101" i="60"/>
  <c r="AC102" i="60"/>
  <c r="AC103" i="60"/>
  <c r="AC104" i="60"/>
  <c r="AC105" i="60"/>
  <c r="AC106" i="60"/>
  <c r="AC107" i="60"/>
  <c r="AC108" i="60"/>
  <c r="AC109" i="60"/>
  <c r="AC110" i="60"/>
  <c r="AC111" i="60"/>
  <c r="AC92" i="60"/>
  <c r="AC71" i="60"/>
  <c r="AC72" i="60"/>
  <c r="AC73" i="60"/>
  <c r="AC74" i="60"/>
  <c r="AC75" i="60"/>
  <c r="AC76" i="60"/>
  <c r="AC77" i="60"/>
  <c r="AC78" i="60"/>
  <c r="AC79" i="60"/>
  <c r="AC80" i="60"/>
  <c r="AC81" i="60"/>
  <c r="AC82" i="60"/>
  <c r="AC83" i="60"/>
  <c r="AC84" i="60"/>
  <c r="AC85" i="60"/>
  <c r="AC86" i="60"/>
  <c r="AC87" i="60"/>
  <c r="AC88" i="60"/>
  <c r="AC89" i="60"/>
  <c r="AC70" i="60"/>
  <c r="AC49" i="60"/>
  <c r="AC50" i="60"/>
  <c r="AC51" i="60"/>
  <c r="AC52" i="60"/>
  <c r="AC53" i="60"/>
  <c r="AC54" i="60"/>
  <c r="AC55" i="60"/>
  <c r="AC56" i="60"/>
  <c r="AC57" i="60"/>
  <c r="AC58" i="60"/>
  <c r="AC59" i="60"/>
  <c r="AC60" i="60"/>
  <c r="AC61" i="60"/>
  <c r="AC62" i="60"/>
  <c r="AC63" i="60"/>
  <c r="AC64" i="60"/>
  <c r="AC65" i="60"/>
  <c r="AC66" i="60"/>
  <c r="AC67" i="60"/>
  <c r="AC48" i="60"/>
  <c r="AC27" i="60"/>
  <c r="AC28" i="60"/>
  <c r="AC29" i="60"/>
  <c r="AC30" i="60"/>
  <c r="AC31" i="60"/>
  <c r="AC32" i="60"/>
  <c r="AC33" i="60"/>
  <c r="AC34" i="60"/>
  <c r="AC35" i="60"/>
  <c r="AC36" i="60"/>
  <c r="AC37" i="60"/>
  <c r="AC38" i="60"/>
  <c r="AC39" i="60"/>
  <c r="AC40" i="60"/>
  <c r="AC41" i="60"/>
  <c r="AC42" i="60"/>
  <c r="AC43" i="60"/>
  <c r="AC44" i="60"/>
  <c r="AC45" i="60"/>
  <c r="AC26" i="60"/>
  <c r="AB5" i="60"/>
  <c r="AC5" i="60"/>
  <c r="AB6" i="60"/>
  <c r="AC6" i="60"/>
  <c r="AB7" i="60"/>
  <c r="AC7" i="60"/>
  <c r="AB8" i="60"/>
  <c r="AC8" i="60"/>
  <c r="AB9" i="60"/>
  <c r="AC9" i="60"/>
  <c r="AB10" i="60"/>
  <c r="AC10" i="60"/>
  <c r="AB11" i="60"/>
  <c r="AC11" i="60"/>
  <c r="AB12" i="60"/>
  <c r="AC12" i="60"/>
  <c r="AB13" i="60"/>
  <c r="AC13" i="60"/>
  <c r="AB14" i="60"/>
  <c r="AC14" i="60"/>
  <c r="AB15" i="60"/>
  <c r="AC15" i="60"/>
  <c r="AB16" i="60"/>
  <c r="AC16" i="60"/>
  <c r="AB17" i="60"/>
  <c r="AC17" i="60"/>
  <c r="AB18" i="60"/>
  <c r="AC18" i="60"/>
  <c r="AB19" i="60"/>
  <c r="AC19" i="60"/>
  <c r="AB20" i="60"/>
  <c r="AC20" i="60"/>
  <c r="AB21" i="60"/>
  <c r="AC21" i="60"/>
  <c r="AB22" i="60"/>
  <c r="AC22" i="60"/>
  <c r="AB23" i="60"/>
  <c r="AC23" i="60"/>
  <c r="AC4" i="60"/>
  <c r="O116" i="60" a="1"/>
  <c r="O116" i="60" s="1"/>
  <c r="AO116" i="60" s="1"/>
  <c r="N116" i="60" a="1"/>
  <c r="N116" i="60" s="1"/>
  <c r="M116" i="60" a="1"/>
  <c r="M116" i="60" s="1"/>
  <c r="L116" i="60" a="1"/>
  <c r="L116" i="60" s="1"/>
  <c r="K116" i="60" a="1"/>
  <c r="K116" i="60" s="1"/>
  <c r="J116" i="60" a="1"/>
  <c r="J116" i="60" s="1"/>
  <c r="I116" i="60" a="1"/>
  <c r="I116" i="60" s="1"/>
  <c r="H116" i="60" a="1"/>
  <c r="H116" i="60" s="1"/>
  <c r="G116" i="60" a="1"/>
  <c r="G116" i="60" s="1"/>
  <c r="F116" i="60" a="1"/>
  <c r="F116" i="60" s="1"/>
  <c r="E116" i="60" a="1"/>
  <c r="E116" i="60" s="1"/>
  <c r="C116" i="60" a="1"/>
  <c r="C116" i="60" s="1"/>
  <c r="B116" i="60" a="1"/>
  <c r="B116" i="60" s="1"/>
  <c r="O115" i="60" a="1"/>
  <c r="O115" i="60" s="1"/>
  <c r="AO115" i="60" s="1"/>
  <c r="N115" i="60" a="1"/>
  <c r="N115" i="60" s="1"/>
  <c r="M115" i="60" a="1"/>
  <c r="M115" i="60" s="1"/>
  <c r="L115" i="60" a="1"/>
  <c r="L115" i="60" s="1"/>
  <c r="K115" i="60" a="1"/>
  <c r="K115" i="60" s="1"/>
  <c r="J115" i="60" a="1"/>
  <c r="J115" i="60" s="1"/>
  <c r="I115" i="60" a="1"/>
  <c r="I115" i="60" s="1"/>
  <c r="H115" i="60" a="1"/>
  <c r="H115" i="60" s="1"/>
  <c r="G115" i="60" a="1"/>
  <c r="G115" i="60" s="1"/>
  <c r="F115" i="60" a="1"/>
  <c r="F115" i="60" s="1"/>
  <c r="E115" i="60" a="1"/>
  <c r="E115" i="60" s="1"/>
  <c r="C115" i="60" a="1"/>
  <c r="C115" i="60" s="1"/>
  <c r="B115" i="60" a="1"/>
  <c r="B115" i="60" s="1"/>
  <c r="O114" i="60"/>
  <c r="N114" i="60"/>
  <c r="M114" i="60"/>
  <c r="AM114" i="60" s="1"/>
  <c r="L114" i="60"/>
  <c r="K114" i="60"/>
  <c r="J114" i="60"/>
  <c r="I114" i="60"/>
  <c r="H114" i="60"/>
  <c r="G114" i="60"/>
  <c r="F114" i="60"/>
  <c r="E114" i="60"/>
  <c r="AE114" i="60" s="1"/>
  <c r="C114" i="60"/>
  <c r="B114" i="60"/>
  <c r="AB114" i="60" s="1"/>
  <c r="AI4" i="60"/>
  <c r="AH4" i="60"/>
  <c r="AG4" i="60"/>
  <c r="AF4" i="60"/>
  <c r="AE4" i="60"/>
  <c r="AB4" i="60"/>
  <c r="AM4" i="60"/>
  <c r="AL4" i="60"/>
  <c r="AK4" i="60"/>
  <c r="AJ4" i="60"/>
  <c r="H201" i="46"/>
  <c r="H202" i="46"/>
  <c r="H203" i="46"/>
  <c r="H204" i="46"/>
  <c r="H205" i="46"/>
  <c r="H206" i="46"/>
  <c r="H207" i="46"/>
  <c r="H208" i="46"/>
  <c r="H209" i="46"/>
  <c r="H210" i="46"/>
  <c r="H211" i="46"/>
  <c r="H212" i="46"/>
  <c r="H213" i="46"/>
  <c r="H214" i="46"/>
  <c r="H215" i="46"/>
  <c r="H216" i="46"/>
  <c r="H217" i="46"/>
  <c r="H218" i="46"/>
  <c r="H219" i="46"/>
  <c r="H200" i="46"/>
  <c r="D220" i="46"/>
  <c r="E220" i="46"/>
  <c r="F220" i="46"/>
  <c r="G220" i="46"/>
  <c r="C220" i="46"/>
  <c r="H225" i="46"/>
  <c r="H226" i="46"/>
  <c r="H227" i="46"/>
  <c r="H228" i="46"/>
  <c r="H229" i="46"/>
  <c r="H230" i="46"/>
  <c r="H231" i="46"/>
  <c r="H232" i="46"/>
  <c r="H233" i="46"/>
  <c r="H234" i="46"/>
  <c r="H235" i="46"/>
  <c r="H236" i="46"/>
  <c r="H237" i="46"/>
  <c r="H238" i="46"/>
  <c r="H239" i="46"/>
  <c r="H240" i="46"/>
  <c r="H241" i="46"/>
  <c r="H242" i="46"/>
  <c r="H243" i="46"/>
  <c r="H224" i="46"/>
  <c r="D244" i="46"/>
  <c r="E244" i="46"/>
  <c r="F244" i="46"/>
  <c r="G244" i="46"/>
  <c r="C244" i="46"/>
  <c r="H171" i="46"/>
  <c r="H153" i="46"/>
  <c r="H154" i="46"/>
  <c r="H155" i="46"/>
  <c r="H156" i="46"/>
  <c r="H157" i="46"/>
  <c r="H158" i="46"/>
  <c r="H159" i="46"/>
  <c r="H160" i="46"/>
  <c r="H161" i="46"/>
  <c r="H162" i="46"/>
  <c r="H163" i="46"/>
  <c r="H164" i="46"/>
  <c r="H165" i="46"/>
  <c r="H166" i="46"/>
  <c r="H167" i="46"/>
  <c r="H168" i="46"/>
  <c r="H169" i="46"/>
  <c r="H170" i="46"/>
  <c r="H152" i="46"/>
  <c r="D172" i="46"/>
  <c r="E172" i="46"/>
  <c r="F172" i="46"/>
  <c r="G172" i="46"/>
  <c r="C172" i="46"/>
  <c r="H129" i="46"/>
  <c r="H130" i="46"/>
  <c r="H131" i="46"/>
  <c r="H132" i="46"/>
  <c r="H133" i="46"/>
  <c r="H134" i="46"/>
  <c r="H135" i="46"/>
  <c r="H136" i="46"/>
  <c r="H137" i="46"/>
  <c r="H138" i="46"/>
  <c r="H139" i="46"/>
  <c r="H140" i="46"/>
  <c r="H141" i="46"/>
  <c r="H142" i="46"/>
  <c r="H143" i="46"/>
  <c r="H144" i="46"/>
  <c r="H145" i="46"/>
  <c r="H146" i="46"/>
  <c r="H147" i="46"/>
  <c r="H128" i="46"/>
  <c r="D148" i="46"/>
  <c r="E148" i="46"/>
  <c r="F148" i="46"/>
  <c r="G148" i="46"/>
  <c r="C148" i="46"/>
  <c r="AN98" i="60"/>
  <c r="AN97" i="60"/>
  <c r="AN96" i="60"/>
  <c r="AN95" i="60"/>
  <c r="AN94" i="60"/>
  <c r="AN93" i="60"/>
  <c r="AN92" i="60"/>
  <c r="AN87" i="60"/>
  <c r="AN86" i="60"/>
  <c r="AN2" i="60"/>
  <c r="AN113" i="60" s="1"/>
  <c r="O113" i="60"/>
  <c r="C159" i="28"/>
  <c r="C153" i="28"/>
  <c r="C150" i="28"/>
  <c r="G143" i="28"/>
  <c r="G144" i="28"/>
  <c r="G145" i="28"/>
  <c r="G146" i="28"/>
  <c r="G147" i="28"/>
  <c r="H147" i="28"/>
  <c r="G148" i="28"/>
  <c r="G149" i="28"/>
  <c r="H150" i="28"/>
  <c r="G151" i="28"/>
  <c r="G152" i="28"/>
  <c r="D153" i="28"/>
  <c r="E153" i="28"/>
  <c r="F153" i="28"/>
  <c r="H153" i="28"/>
  <c r="E154" i="28"/>
  <c r="F154" i="28"/>
  <c r="G154" i="28"/>
  <c r="E155" i="28"/>
  <c r="F155" i="28"/>
  <c r="G155" i="28"/>
  <c r="H155" i="28"/>
  <c r="H157" i="28"/>
  <c r="G158" i="28"/>
  <c r="E159" i="28"/>
  <c r="F159" i="28"/>
  <c r="H159" i="28"/>
  <c r="E160" i="28"/>
  <c r="F160" i="28"/>
  <c r="G160" i="28"/>
  <c r="G161" i="28"/>
  <c r="G162" i="28"/>
  <c r="H162" i="62"/>
  <c r="G162" i="62"/>
  <c r="G161" i="62"/>
  <c r="G160" i="62"/>
  <c r="F160" i="62"/>
  <c r="E160" i="62"/>
  <c r="H159" i="62"/>
  <c r="F159" i="62"/>
  <c r="E159" i="62"/>
  <c r="C159" i="62"/>
  <c r="H157" i="62"/>
  <c r="H155" i="62"/>
  <c r="G155" i="62"/>
  <c r="F155" i="62"/>
  <c r="E155" i="62"/>
  <c r="G154" i="62"/>
  <c r="F154" i="62"/>
  <c r="E154" i="62"/>
  <c r="H153" i="62"/>
  <c r="F153" i="62"/>
  <c r="E153" i="62"/>
  <c r="E163" i="62" s="1"/>
  <c r="D153" i="62"/>
  <c r="C153" i="62"/>
  <c r="G152" i="62"/>
  <c r="H151" i="62"/>
  <c r="G151" i="62"/>
  <c r="H150" i="62"/>
  <c r="C150" i="62"/>
  <c r="G148" i="62"/>
  <c r="G147" i="62"/>
  <c r="G146" i="62"/>
  <c r="G145" i="62"/>
  <c r="G144" i="62"/>
  <c r="G143" i="62"/>
  <c r="G110" i="62"/>
  <c r="H84" i="62"/>
  <c r="G84" i="62"/>
  <c r="D84" i="62"/>
  <c r="H55" i="62"/>
  <c r="G55" i="62"/>
  <c r="D55" i="62"/>
  <c r="C312" i="62"/>
  <c r="C362" i="62" s="1"/>
  <c r="C307" i="62"/>
  <c r="C357" i="62" s="1"/>
  <c r="C303" i="62"/>
  <c r="C353" i="62" s="1"/>
  <c r="E302" i="62"/>
  <c r="E352" i="62" s="1"/>
  <c r="G301" i="62"/>
  <c r="G351" i="62" s="1"/>
  <c r="E301" i="62"/>
  <c r="E351" i="62" s="1"/>
  <c r="C300" i="62"/>
  <c r="C350" i="62" s="1"/>
  <c r="C297" i="62"/>
  <c r="C347" i="62" s="1"/>
  <c r="F295" i="62"/>
  <c r="F345" i="62" s="1"/>
  <c r="H28" i="62"/>
  <c r="G28" i="62"/>
  <c r="D28" i="62"/>
  <c r="H21" i="62"/>
  <c r="G21" i="62"/>
  <c r="D21" i="62"/>
  <c r="B363" i="62"/>
  <c r="B362" i="62"/>
  <c r="B361" i="62"/>
  <c r="B360" i="62"/>
  <c r="B359" i="62"/>
  <c r="B358" i="62"/>
  <c r="B357" i="62"/>
  <c r="B356" i="62"/>
  <c r="B355" i="62"/>
  <c r="B354" i="62"/>
  <c r="B353" i="62"/>
  <c r="B352" i="62"/>
  <c r="B351" i="62"/>
  <c r="B350" i="62"/>
  <c r="B349" i="62"/>
  <c r="B348" i="62"/>
  <c r="B347" i="62"/>
  <c r="B346" i="62"/>
  <c r="B345" i="62"/>
  <c r="B344" i="62"/>
  <c r="B343" i="62"/>
  <c r="B338" i="62"/>
  <c r="B337" i="62"/>
  <c r="B336" i="62"/>
  <c r="B335" i="62"/>
  <c r="B334" i="62"/>
  <c r="B333" i="62"/>
  <c r="B332" i="62"/>
  <c r="B331" i="62"/>
  <c r="B330" i="62"/>
  <c r="B329" i="62"/>
  <c r="B328" i="62"/>
  <c r="B327" i="62"/>
  <c r="B326" i="62"/>
  <c r="B325" i="62"/>
  <c r="B324" i="62"/>
  <c r="B323" i="62"/>
  <c r="B322" i="62"/>
  <c r="B321" i="62"/>
  <c r="B320" i="62"/>
  <c r="B319" i="62"/>
  <c r="B318" i="62"/>
  <c r="B313" i="62"/>
  <c r="B312" i="62"/>
  <c r="B311" i="62"/>
  <c r="B310" i="62"/>
  <c r="B309" i="62"/>
  <c r="B308" i="62"/>
  <c r="B307" i="62"/>
  <c r="B306" i="62"/>
  <c r="B305" i="62"/>
  <c r="B304" i="62"/>
  <c r="B303" i="62"/>
  <c r="B302" i="62"/>
  <c r="B301" i="62"/>
  <c r="B300" i="62"/>
  <c r="B299" i="62"/>
  <c r="B298" i="62"/>
  <c r="B297" i="62"/>
  <c r="B296" i="62"/>
  <c r="B295" i="62"/>
  <c r="B294" i="62"/>
  <c r="B293" i="62"/>
  <c r="B288" i="62"/>
  <c r="B287" i="62"/>
  <c r="B286" i="62"/>
  <c r="B285" i="62"/>
  <c r="B284" i="62"/>
  <c r="B283" i="62"/>
  <c r="B282" i="62"/>
  <c r="B281" i="62"/>
  <c r="B280" i="62"/>
  <c r="B279" i="62"/>
  <c r="B278" i="62"/>
  <c r="B277" i="62"/>
  <c r="B276" i="62"/>
  <c r="B275" i="62"/>
  <c r="B274" i="62"/>
  <c r="B273" i="62"/>
  <c r="B272" i="62"/>
  <c r="B271" i="62"/>
  <c r="B270" i="62"/>
  <c r="B269" i="62"/>
  <c r="B268" i="62"/>
  <c r="B263" i="62"/>
  <c r="B262" i="62"/>
  <c r="B261" i="62"/>
  <c r="B260" i="62"/>
  <c r="B259" i="62"/>
  <c r="B258" i="62"/>
  <c r="B257" i="62"/>
  <c r="B256" i="62"/>
  <c r="B255" i="62"/>
  <c r="B254" i="62"/>
  <c r="B253" i="62"/>
  <c r="B252" i="62"/>
  <c r="B251" i="62"/>
  <c r="B250" i="62"/>
  <c r="B249" i="62"/>
  <c r="B248" i="62"/>
  <c r="B247" i="62"/>
  <c r="B246" i="62"/>
  <c r="B245" i="62"/>
  <c r="B244" i="62"/>
  <c r="B243" i="62"/>
  <c r="B238" i="62"/>
  <c r="B237" i="62"/>
  <c r="B236" i="62"/>
  <c r="B235" i="62"/>
  <c r="B234" i="62"/>
  <c r="B233" i="62"/>
  <c r="B232" i="62"/>
  <c r="B231" i="62"/>
  <c r="B230" i="62"/>
  <c r="B229" i="62"/>
  <c r="B228" i="62"/>
  <c r="B227" i="62"/>
  <c r="B226" i="62"/>
  <c r="B225" i="62"/>
  <c r="B224" i="62"/>
  <c r="B223" i="62"/>
  <c r="B222" i="62"/>
  <c r="B221" i="62"/>
  <c r="B220" i="62"/>
  <c r="B219" i="62"/>
  <c r="B218" i="62"/>
  <c r="B213" i="62"/>
  <c r="B212" i="62"/>
  <c r="B211" i="62"/>
  <c r="B210" i="62"/>
  <c r="B209" i="62"/>
  <c r="B208" i="62"/>
  <c r="B207" i="62"/>
  <c r="B206" i="62"/>
  <c r="B205" i="62"/>
  <c r="B204" i="62"/>
  <c r="B203" i="62"/>
  <c r="B202" i="62"/>
  <c r="B201" i="62"/>
  <c r="B200" i="62"/>
  <c r="B199" i="62"/>
  <c r="B198" i="62"/>
  <c r="B197" i="62"/>
  <c r="B196" i="62"/>
  <c r="B195" i="62"/>
  <c r="B194" i="62"/>
  <c r="B193" i="62"/>
  <c r="B188" i="62"/>
  <c r="B187" i="62"/>
  <c r="B186" i="62"/>
  <c r="B185" i="62"/>
  <c r="B184" i="62"/>
  <c r="B183" i="62"/>
  <c r="B182" i="62"/>
  <c r="B181" i="62"/>
  <c r="B180" i="62"/>
  <c r="B179" i="62"/>
  <c r="B178" i="62"/>
  <c r="B177" i="62"/>
  <c r="B176" i="62"/>
  <c r="B175" i="62"/>
  <c r="B174" i="62"/>
  <c r="B173" i="62"/>
  <c r="B172" i="62"/>
  <c r="B171" i="62"/>
  <c r="B170" i="62"/>
  <c r="B169" i="62"/>
  <c r="B168" i="62"/>
  <c r="B163" i="62"/>
  <c r="B162" i="62"/>
  <c r="B161" i="62"/>
  <c r="B160" i="62"/>
  <c r="B159" i="62"/>
  <c r="B158" i="62"/>
  <c r="B157" i="62"/>
  <c r="B156" i="62"/>
  <c r="B155" i="62"/>
  <c r="B154" i="62"/>
  <c r="B153" i="62"/>
  <c r="B152" i="62"/>
  <c r="B151" i="62"/>
  <c r="B150" i="62"/>
  <c r="B149" i="62"/>
  <c r="B148" i="62"/>
  <c r="B147" i="62"/>
  <c r="B146" i="62"/>
  <c r="B145" i="62"/>
  <c r="B144" i="62"/>
  <c r="B143" i="62"/>
  <c r="B136" i="62"/>
  <c r="B135" i="62"/>
  <c r="B134" i="62"/>
  <c r="B133" i="62"/>
  <c r="B132" i="62"/>
  <c r="B131" i="62"/>
  <c r="B130" i="62"/>
  <c r="B129" i="62"/>
  <c r="B128" i="62"/>
  <c r="B127" i="62"/>
  <c r="B126" i="62"/>
  <c r="B125" i="62"/>
  <c r="B124" i="62"/>
  <c r="B123" i="62"/>
  <c r="B122" i="62"/>
  <c r="B121" i="62"/>
  <c r="B120" i="62"/>
  <c r="B119" i="62"/>
  <c r="B118" i="62"/>
  <c r="B117" i="62"/>
  <c r="B116" i="62"/>
  <c r="B111" i="62"/>
  <c r="B110" i="62"/>
  <c r="B109" i="62"/>
  <c r="B108" i="62"/>
  <c r="B107" i="62"/>
  <c r="B106" i="62"/>
  <c r="B105" i="62"/>
  <c r="B104" i="62"/>
  <c r="B103" i="62"/>
  <c r="B102" i="62"/>
  <c r="B101" i="62"/>
  <c r="B100" i="62"/>
  <c r="B99" i="62"/>
  <c r="B98" i="62"/>
  <c r="B97" i="62"/>
  <c r="B96" i="62"/>
  <c r="B95" i="62"/>
  <c r="B94" i="62"/>
  <c r="B93" i="62"/>
  <c r="B92" i="62"/>
  <c r="B91" i="62"/>
  <c r="B81" i="62"/>
  <c r="B80" i="62"/>
  <c r="B79" i="62"/>
  <c r="B78" i="62"/>
  <c r="B77" i="62"/>
  <c r="B76" i="62"/>
  <c r="B75" i="62"/>
  <c r="B74" i="62"/>
  <c r="B73" i="62"/>
  <c r="B72" i="62"/>
  <c r="B71" i="62"/>
  <c r="B70" i="62"/>
  <c r="B69" i="62"/>
  <c r="B68" i="62"/>
  <c r="B67" i="62"/>
  <c r="B66" i="62"/>
  <c r="B65" i="62"/>
  <c r="B64" i="62"/>
  <c r="B63" i="62"/>
  <c r="B62" i="62"/>
  <c r="B61" i="62"/>
  <c r="P39" i="56"/>
  <c r="Q39" i="56"/>
  <c r="R39" i="56"/>
  <c r="S39" i="56"/>
  <c r="AL111" i="60"/>
  <c r="AL110" i="60"/>
  <c r="AL109" i="60"/>
  <c r="AL108" i="60"/>
  <c r="AL107" i="60"/>
  <c r="AL106" i="60"/>
  <c r="AL105" i="60"/>
  <c r="AL104" i="60"/>
  <c r="AL103" i="60"/>
  <c r="AL102" i="60"/>
  <c r="AL101" i="60"/>
  <c r="AL100" i="60"/>
  <c r="AL99" i="60"/>
  <c r="AM99" i="60"/>
  <c r="AL98" i="60"/>
  <c r="AM98" i="60"/>
  <c r="AL97" i="60"/>
  <c r="AM97" i="60"/>
  <c r="AL96" i="60"/>
  <c r="AM96" i="60"/>
  <c r="AL95" i="60"/>
  <c r="AM95" i="60"/>
  <c r="AL94" i="60"/>
  <c r="AM94" i="60"/>
  <c r="AL93" i="60"/>
  <c r="AM93" i="60"/>
  <c r="AL92" i="60"/>
  <c r="AM92" i="60"/>
  <c r="AL89" i="60"/>
  <c r="AL88" i="60"/>
  <c r="AM88" i="60"/>
  <c r="AL87" i="60"/>
  <c r="AM87" i="60"/>
  <c r="AL86" i="60"/>
  <c r="AM86" i="60"/>
  <c r="AL85" i="60"/>
  <c r="AL84" i="60"/>
  <c r="AL83" i="60"/>
  <c r="AL82" i="60"/>
  <c r="AL81" i="60"/>
  <c r="AL80" i="60"/>
  <c r="AL79" i="60"/>
  <c r="AL78" i="60"/>
  <c r="AL77" i="60"/>
  <c r="AL76" i="60"/>
  <c r="AL75" i="60"/>
  <c r="AL74" i="60"/>
  <c r="AL73" i="60"/>
  <c r="AL72" i="60"/>
  <c r="AL71" i="60"/>
  <c r="AL70" i="60"/>
  <c r="AM70" i="60"/>
  <c r="AL67" i="60"/>
  <c r="AL66" i="60"/>
  <c r="AM66" i="60"/>
  <c r="AL65" i="60"/>
  <c r="AM65" i="60"/>
  <c r="AL64" i="60"/>
  <c r="AM64" i="60"/>
  <c r="AL63" i="60"/>
  <c r="AL62" i="60"/>
  <c r="AL61" i="60"/>
  <c r="AL60" i="60"/>
  <c r="AL59" i="60"/>
  <c r="AL58" i="60"/>
  <c r="AL57" i="60"/>
  <c r="AL56" i="60"/>
  <c r="AL55" i="60"/>
  <c r="AL54" i="60"/>
  <c r="AL53" i="60"/>
  <c r="AL52" i="60"/>
  <c r="AL51" i="60"/>
  <c r="AL50" i="60"/>
  <c r="AL49" i="60"/>
  <c r="AL48" i="60"/>
  <c r="AM48" i="60"/>
  <c r="AL45" i="60"/>
  <c r="AL44" i="60"/>
  <c r="AL43" i="60"/>
  <c r="AL42" i="60"/>
  <c r="AL41" i="60"/>
  <c r="AL40" i="60"/>
  <c r="AL39" i="60"/>
  <c r="AL38" i="60"/>
  <c r="AL37" i="60"/>
  <c r="AL36" i="60"/>
  <c r="AL35" i="60"/>
  <c r="AL34" i="60"/>
  <c r="AL33" i="60"/>
  <c r="AL32" i="60"/>
  <c r="AL31" i="60"/>
  <c r="AL30" i="60"/>
  <c r="AL29" i="60"/>
  <c r="AL28" i="60"/>
  <c r="AL27" i="60"/>
  <c r="AL26" i="60"/>
  <c r="AM26" i="60"/>
  <c r="AL23" i="60"/>
  <c r="AM23" i="60"/>
  <c r="AL22" i="60"/>
  <c r="AM22" i="60"/>
  <c r="AL21" i="60"/>
  <c r="AM21" i="60"/>
  <c r="AL20" i="60"/>
  <c r="AM20" i="60"/>
  <c r="AL19" i="60"/>
  <c r="AM19" i="60"/>
  <c r="AL18" i="60"/>
  <c r="AM18" i="60"/>
  <c r="AL17" i="60"/>
  <c r="AM17" i="60"/>
  <c r="AL16" i="60"/>
  <c r="AM16" i="60"/>
  <c r="AL15" i="60"/>
  <c r="AM15" i="60"/>
  <c r="AL14" i="60"/>
  <c r="AM14" i="60"/>
  <c r="AL13" i="60"/>
  <c r="AM13" i="60"/>
  <c r="AL12" i="60"/>
  <c r="AM12" i="60"/>
  <c r="AL11" i="60"/>
  <c r="AM11" i="60"/>
  <c r="AL10" i="60"/>
  <c r="AM10" i="60"/>
  <c r="AL9" i="60"/>
  <c r="AM9" i="60"/>
  <c r="AL8" i="60"/>
  <c r="AM8" i="60"/>
  <c r="AL7" i="60"/>
  <c r="AM7" i="60"/>
  <c r="AL6" i="60"/>
  <c r="AM6" i="60"/>
  <c r="AL5" i="60"/>
  <c r="AM5" i="60"/>
  <c r="AM2" i="60"/>
  <c r="AM113" i="60" s="1"/>
  <c r="N113" i="60"/>
  <c r="G162" i="36"/>
  <c r="G161" i="36"/>
  <c r="G160" i="36"/>
  <c r="F160" i="36"/>
  <c r="E160" i="36"/>
  <c r="H159" i="36"/>
  <c r="F159" i="36"/>
  <c r="E159" i="36"/>
  <c r="C159" i="36"/>
  <c r="G158" i="36"/>
  <c r="H157" i="36"/>
  <c r="H155" i="36"/>
  <c r="G155" i="36"/>
  <c r="F155" i="36"/>
  <c r="E155" i="36"/>
  <c r="H154" i="36"/>
  <c r="G154" i="36"/>
  <c r="E154" i="36"/>
  <c r="F154" i="36"/>
  <c r="I154" i="36"/>
  <c r="H153" i="36"/>
  <c r="F153" i="36"/>
  <c r="E153" i="36"/>
  <c r="D153" i="36"/>
  <c r="C153" i="36"/>
  <c r="H152" i="36"/>
  <c r="G152" i="36"/>
  <c r="G151" i="36"/>
  <c r="H150" i="36"/>
  <c r="C150" i="36"/>
  <c r="G149" i="36"/>
  <c r="G148" i="36"/>
  <c r="G147" i="36"/>
  <c r="G146" i="36"/>
  <c r="G145" i="36"/>
  <c r="G144" i="36"/>
  <c r="G143" i="36"/>
  <c r="G110" i="36"/>
  <c r="G162" i="30"/>
  <c r="G160" i="30"/>
  <c r="F160" i="30"/>
  <c r="E160" i="30"/>
  <c r="H159" i="30"/>
  <c r="F159" i="30"/>
  <c r="E159" i="30"/>
  <c r="I159" i="30" s="1"/>
  <c r="C159" i="30"/>
  <c r="G158" i="30"/>
  <c r="H157" i="30"/>
  <c r="H155" i="30"/>
  <c r="E155" i="30"/>
  <c r="F155" i="30"/>
  <c r="G155" i="30"/>
  <c r="H154" i="30"/>
  <c r="G154" i="30"/>
  <c r="F154" i="30"/>
  <c r="E154" i="30"/>
  <c r="H153" i="30"/>
  <c r="I153" i="30" s="1"/>
  <c r="C153" i="30"/>
  <c r="E153" i="30"/>
  <c r="F153" i="30"/>
  <c r="H152" i="30"/>
  <c r="G152" i="30"/>
  <c r="H151" i="30"/>
  <c r="G151" i="30"/>
  <c r="G149" i="30"/>
  <c r="H147" i="30"/>
  <c r="G147" i="30"/>
  <c r="G145" i="30"/>
  <c r="G143" i="30"/>
  <c r="G110" i="30"/>
  <c r="G110" i="31"/>
  <c r="AL2" i="60"/>
  <c r="AL113" i="60" s="1"/>
  <c r="D21" i="36"/>
  <c r="G21" i="36"/>
  <c r="H21" i="36"/>
  <c r="D28" i="36"/>
  <c r="G28" i="36"/>
  <c r="H28" i="36"/>
  <c r="F294" i="36"/>
  <c r="F344" i="36" s="1"/>
  <c r="E295" i="36"/>
  <c r="E345" i="36" s="1"/>
  <c r="F295" i="36"/>
  <c r="F345" i="36" s="1"/>
  <c r="G295" i="36"/>
  <c r="G345" i="36" s="1"/>
  <c r="G296" i="36"/>
  <c r="G346" i="36" s="1"/>
  <c r="F299" i="36"/>
  <c r="F349" i="36" s="1"/>
  <c r="G299" i="36"/>
  <c r="G349" i="36" s="1"/>
  <c r="C304" i="36"/>
  <c r="C354" i="36" s="1"/>
  <c r="D304" i="36"/>
  <c r="D354" i="36" s="1"/>
  <c r="E304" i="36"/>
  <c r="E354" i="36" s="1"/>
  <c r="E305" i="36"/>
  <c r="E355" i="36" s="1"/>
  <c r="F307" i="36"/>
  <c r="F357" i="36" s="1"/>
  <c r="D55" i="36"/>
  <c r="G55" i="36"/>
  <c r="H55" i="36"/>
  <c r="B61" i="36"/>
  <c r="B62" i="36"/>
  <c r="B63" i="36"/>
  <c r="B64" i="36"/>
  <c r="B65" i="36"/>
  <c r="B66" i="36"/>
  <c r="B67" i="36"/>
  <c r="B68" i="36"/>
  <c r="B69" i="36"/>
  <c r="B70" i="36"/>
  <c r="B71" i="36"/>
  <c r="B72" i="36"/>
  <c r="B73" i="36"/>
  <c r="B74" i="36"/>
  <c r="B75" i="36"/>
  <c r="B76" i="36"/>
  <c r="B77" i="36"/>
  <c r="B78" i="36"/>
  <c r="B79" i="36"/>
  <c r="B80" i="36"/>
  <c r="B81" i="36"/>
  <c r="D84" i="36"/>
  <c r="G84" i="36"/>
  <c r="H84" i="36"/>
  <c r="B91" i="36"/>
  <c r="B92" i="36"/>
  <c r="B93" i="36"/>
  <c r="B94" i="36"/>
  <c r="B95" i="36"/>
  <c r="B96" i="36"/>
  <c r="B97" i="36"/>
  <c r="B98" i="36"/>
  <c r="B99" i="36"/>
  <c r="B100" i="36"/>
  <c r="B101" i="36"/>
  <c r="B102" i="36"/>
  <c r="B103" i="36"/>
  <c r="B104" i="36"/>
  <c r="B105" i="36"/>
  <c r="B106" i="36"/>
  <c r="B107" i="36"/>
  <c r="B108" i="36"/>
  <c r="B109" i="36"/>
  <c r="B110" i="36"/>
  <c r="B111" i="36"/>
  <c r="B116" i="36"/>
  <c r="B117" i="36"/>
  <c r="B118" i="36"/>
  <c r="B119" i="36"/>
  <c r="B120" i="36"/>
  <c r="B121" i="36"/>
  <c r="B122" i="36"/>
  <c r="B123" i="36"/>
  <c r="B124" i="36"/>
  <c r="B125" i="36"/>
  <c r="B126" i="36"/>
  <c r="B127" i="36"/>
  <c r="B128" i="36"/>
  <c r="B129" i="36"/>
  <c r="B130" i="36"/>
  <c r="B131" i="36"/>
  <c r="B132" i="36"/>
  <c r="B133" i="36"/>
  <c r="B134" i="36"/>
  <c r="B135" i="36"/>
  <c r="B136" i="36"/>
  <c r="B143" i="36"/>
  <c r="B144" i="36"/>
  <c r="B145" i="36"/>
  <c r="B146" i="36"/>
  <c r="B147" i="36"/>
  <c r="B148" i="36"/>
  <c r="B149" i="36"/>
  <c r="B150" i="36"/>
  <c r="B151" i="36"/>
  <c r="B152" i="36"/>
  <c r="B153" i="36"/>
  <c r="B154" i="36"/>
  <c r="B155" i="36"/>
  <c r="B156" i="36"/>
  <c r="B157" i="36"/>
  <c r="B158" i="36"/>
  <c r="B159" i="36"/>
  <c r="B160" i="36"/>
  <c r="B161" i="36"/>
  <c r="B162" i="36"/>
  <c r="B163" i="36"/>
  <c r="B168" i="36"/>
  <c r="B169" i="36"/>
  <c r="B170" i="36"/>
  <c r="B171" i="36"/>
  <c r="B172" i="36"/>
  <c r="B173" i="36"/>
  <c r="B174" i="36"/>
  <c r="B175" i="36"/>
  <c r="B176" i="36"/>
  <c r="B177" i="36"/>
  <c r="B178" i="36"/>
  <c r="B179" i="36"/>
  <c r="B180" i="36"/>
  <c r="B181" i="36"/>
  <c r="B182" i="36"/>
  <c r="B183" i="36"/>
  <c r="B184" i="36"/>
  <c r="B185" i="36"/>
  <c r="B186" i="36"/>
  <c r="B187" i="36"/>
  <c r="B188" i="36"/>
  <c r="B193" i="36"/>
  <c r="B194" i="36"/>
  <c r="B195" i="36"/>
  <c r="B196" i="36"/>
  <c r="B197" i="36"/>
  <c r="B198" i="36"/>
  <c r="B199" i="36"/>
  <c r="B200" i="36"/>
  <c r="B201" i="36"/>
  <c r="B202" i="36"/>
  <c r="B203" i="36"/>
  <c r="B204" i="36"/>
  <c r="B205" i="36"/>
  <c r="B206" i="36"/>
  <c r="B207" i="36"/>
  <c r="B208" i="36"/>
  <c r="B209" i="36"/>
  <c r="B210" i="36"/>
  <c r="B211" i="36"/>
  <c r="B212" i="36"/>
  <c r="B213" i="36"/>
  <c r="B218" i="36"/>
  <c r="B219" i="36"/>
  <c r="B220" i="36"/>
  <c r="B221" i="36"/>
  <c r="B222" i="36"/>
  <c r="B223" i="36"/>
  <c r="B224" i="36"/>
  <c r="B225" i="36"/>
  <c r="B226" i="36"/>
  <c r="B227" i="36"/>
  <c r="B228" i="36"/>
  <c r="B229" i="36"/>
  <c r="B230" i="36"/>
  <c r="B231" i="36"/>
  <c r="B232" i="36"/>
  <c r="B233" i="36"/>
  <c r="B234" i="36"/>
  <c r="B235" i="36"/>
  <c r="B236" i="36"/>
  <c r="B237" i="36"/>
  <c r="B238" i="36"/>
  <c r="B243" i="36"/>
  <c r="B244" i="36"/>
  <c r="B245" i="36"/>
  <c r="B246" i="36"/>
  <c r="B247" i="36"/>
  <c r="B248" i="36"/>
  <c r="B249" i="36"/>
  <c r="B250" i="36"/>
  <c r="B251" i="36"/>
  <c r="B252" i="36"/>
  <c r="B253" i="36"/>
  <c r="B254" i="36"/>
  <c r="B255" i="36"/>
  <c r="B256" i="36"/>
  <c r="B257" i="36"/>
  <c r="B258" i="36"/>
  <c r="B259" i="36"/>
  <c r="B260" i="36"/>
  <c r="B261" i="36"/>
  <c r="B262" i="36"/>
  <c r="B263" i="36"/>
  <c r="B268" i="36"/>
  <c r="B269" i="36"/>
  <c r="B270" i="36"/>
  <c r="B271" i="36"/>
  <c r="B272" i="36"/>
  <c r="B273" i="36"/>
  <c r="B274" i="36"/>
  <c r="B275" i="36"/>
  <c r="B276" i="36"/>
  <c r="B277" i="36"/>
  <c r="B278" i="36"/>
  <c r="B279" i="36"/>
  <c r="B280" i="36"/>
  <c r="B281" i="36"/>
  <c r="B282" i="36"/>
  <c r="B283" i="36"/>
  <c r="B284" i="36"/>
  <c r="B285" i="36"/>
  <c r="B286" i="36"/>
  <c r="B287" i="36"/>
  <c r="B288" i="36"/>
  <c r="B293" i="36"/>
  <c r="B294" i="36"/>
  <c r="B295" i="36"/>
  <c r="B296" i="36"/>
  <c r="B297" i="36"/>
  <c r="B298" i="36"/>
  <c r="B299" i="36"/>
  <c r="B300" i="36"/>
  <c r="B301" i="36"/>
  <c r="B302" i="36"/>
  <c r="B303" i="36"/>
  <c r="B304" i="36"/>
  <c r="B305" i="36"/>
  <c r="B306" i="36"/>
  <c r="B307" i="36"/>
  <c r="B308" i="36"/>
  <c r="B309" i="36"/>
  <c r="B310" i="36"/>
  <c r="B311" i="36"/>
  <c r="B312" i="36"/>
  <c r="B313" i="36"/>
  <c r="B318" i="36"/>
  <c r="B319" i="36"/>
  <c r="B320" i="36"/>
  <c r="B321" i="36"/>
  <c r="B322" i="36"/>
  <c r="B323" i="36"/>
  <c r="B324" i="36"/>
  <c r="B325" i="36"/>
  <c r="B326" i="36"/>
  <c r="B327" i="36"/>
  <c r="B328" i="36"/>
  <c r="B329" i="36"/>
  <c r="B330" i="36"/>
  <c r="B331" i="36"/>
  <c r="B332" i="36"/>
  <c r="B333" i="36"/>
  <c r="B334" i="36"/>
  <c r="B335" i="36"/>
  <c r="B336" i="36"/>
  <c r="B337" i="36"/>
  <c r="B338" i="36"/>
  <c r="B343" i="36"/>
  <c r="B344" i="36"/>
  <c r="B345" i="36"/>
  <c r="B346" i="36"/>
  <c r="B347" i="36"/>
  <c r="B348" i="36"/>
  <c r="B349" i="36"/>
  <c r="B350" i="36"/>
  <c r="B351" i="36"/>
  <c r="B352" i="36"/>
  <c r="B353" i="36"/>
  <c r="B354" i="36"/>
  <c r="B355" i="36"/>
  <c r="B356" i="36"/>
  <c r="B357" i="36"/>
  <c r="B358" i="36"/>
  <c r="B359" i="36"/>
  <c r="B360" i="36"/>
  <c r="B361" i="36"/>
  <c r="B362" i="36"/>
  <c r="B363" i="36"/>
  <c r="AB2" i="60"/>
  <c r="AB113" i="60"/>
  <c r="AD2" i="60"/>
  <c r="AE2" i="60"/>
  <c r="AE113" i="60" s="1"/>
  <c r="AF2" i="60"/>
  <c r="AF113" i="60"/>
  <c r="AG2" i="60"/>
  <c r="AG113" i="60" s="1"/>
  <c r="AH2" i="60"/>
  <c r="AH113" i="60" s="1"/>
  <c r="AI2" i="60"/>
  <c r="AJ2" i="60"/>
  <c r="AK2" i="60"/>
  <c r="AK113" i="60" s="1"/>
  <c r="AK111" i="60"/>
  <c r="AK110" i="60"/>
  <c r="AK109" i="60"/>
  <c r="AK108" i="60"/>
  <c r="AK107" i="60"/>
  <c r="AK106" i="60"/>
  <c r="AK105" i="60"/>
  <c r="AK104" i="60"/>
  <c r="AK103" i="60"/>
  <c r="AK102" i="60"/>
  <c r="AK101" i="60"/>
  <c r="AK100" i="60"/>
  <c r="AK99" i="60"/>
  <c r="AK98" i="60"/>
  <c r="AK97" i="60"/>
  <c r="AK96" i="60"/>
  <c r="AK95" i="60"/>
  <c r="AK94" i="60"/>
  <c r="AK93" i="60"/>
  <c r="AK92" i="60"/>
  <c r="AK89" i="60"/>
  <c r="AK88" i="60"/>
  <c r="AK87" i="60"/>
  <c r="AK86" i="60"/>
  <c r="AK85" i="60"/>
  <c r="AK84" i="60"/>
  <c r="AK83" i="60"/>
  <c r="AK82" i="60"/>
  <c r="AK81" i="60"/>
  <c r="AK80" i="60"/>
  <c r="AK79" i="60"/>
  <c r="AK78" i="60"/>
  <c r="AK77" i="60"/>
  <c r="AK76" i="60"/>
  <c r="AK75" i="60"/>
  <c r="AK74" i="60"/>
  <c r="AK73" i="60"/>
  <c r="AK72" i="60"/>
  <c r="AK71" i="60"/>
  <c r="AK70" i="60"/>
  <c r="AK67" i="60"/>
  <c r="AK66" i="60"/>
  <c r="AK65" i="60"/>
  <c r="AK64" i="60"/>
  <c r="AK63" i="60"/>
  <c r="AK62" i="60"/>
  <c r="AK61" i="60"/>
  <c r="AK60" i="60"/>
  <c r="AK59" i="60"/>
  <c r="AK58" i="60"/>
  <c r="AK57" i="60"/>
  <c r="AK56" i="60"/>
  <c r="AK55" i="60"/>
  <c r="AK54" i="60"/>
  <c r="AK53" i="60"/>
  <c r="AK52" i="60"/>
  <c r="AK51" i="60"/>
  <c r="AK50" i="60"/>
  <c r="AK49" i="60"/>
  <c r="AK48" i="60"/>
  <c r="AK45" i="60"/>
  <c r="AK44" i="60"/>
  <c r="AK43" i="60"/>
  <c r="AK42" i="60"/>
  <c r="AK41" i="60"/>
  <c r="AK40" i="60"/>
  <c r="AK39" i="60"/>
  <c r="AK38" i="60"/>
  <c r="AK37" i="60"/>
  <c r="AK36" i="60"/>
  <c r="AK35" i="60"/>
  <c r="AK34" i="60"/>
  <c r="AK33" i="60"/>
  <c r="AK32" i="60"/>
  <c r="AK31" i="60"/>
  <c r="AK30" i="60"/>
  <c r="AK29" i="60"/>
  <c r="AK28" i="60"/>
  <c r="AK27" i="60"/>
  <c r="AK26" i="60"/>
  <c r="AK23" i="60"/>
  <c r="AK22" i="60"/>
  <c r="AK21" i="60"/>
  <c r="AK20" i="60"/>
  <c r="AK19" i="60"/>
  <c r="AK18" i="60"/>
  <c r="AK17" i="60"/>
  <c r="AK16" i="60"/>
  <c r="AK15" i="60"/>
  <c r="AK14" i="60"/>
  <c r="AK13" i="60"/>
  <c r="AK12" i="60"/>
  <c r="AK11" i="60"/>
  <c r="AK10" i="60"/>
  <c r="AK9" i="60"/>
  <c r="AK8" i="60"/>
  <c r="AK7" i="60"/>
  <c r="AK6" i="60"/>
  <c r="AK5" i="60"/>
  <c r="L113" i="60"/>
  <c r="AB111" i="60"/>
  <c r="AE111" i="60"/>
  <c r="AF111" i="60"/>
  <c r="AG111" i="60"/>
  <c r="AH111" i="60"/>
  <c r="AI111" i="60"/>
  <c r="AJ111" i="60"/>
  <c r="AB110" i="60"/>
  <c r="AE110" i="60"/>
  <c r="AF110" i="60"/>
  <c r="AG110" i="60"/>
  <c r="AH110" i="60"/>
  <c r="AI110" i="60"/>
  <c r="AJ110" i="60"/>
  <c r="AB109" i="60"/>
  <c r="AE109" i="60"/>
  <c r="AF109" i="60"/>
  <c r="AG109" i="60"/>
  <c r="AH109" i="60"/>
  <c r="AI109" i="60"/>
  <c r="AJ109" i="60"/>
  <c r="AB108" i="60"/>
  <c r="AE108" i="60"/>
  <c r="AF108" i="60"/>
  <c r="AG108" i="60"/>
  <c r="AH108" i="60"/>
  <c r="AI108" i="60"/>
  <c r="AJ108" i="60"/>
  <c r="AB107" i="60"/>
  <c r="AE107" i="60"/>
  <c r="AF107" i="60"/>
  <c r="AG107" i="60"/>
  <c r="AH107" i="60"/>
  <c r="AI107" i="60"/>
  <c r="AJ107" i="60"/>
  <c r="AB106" i="60"/>
  <c r="AE106" i="60"/>
  <c r="AF106" i="60"/>
  <c r="AG106" i="60"/>
  <c r="AH106" i="60"/>
  <c r="AI106" i="60"/>
  <c r="AJ106" i="60"/>
  <c r="AB105" i="60"/>
  <c r="AE105" i="60"/>
  <c r="AF105" i="60"/>
  <c r="AG105" i="60"/>
  <c r="AH105" i="60"/>
  <c r="AI105" i="60"/>
  <c r="AJ105" i="60"/>
  <c r="AB104" i="60"/>
  <c r="AE104" i="60"/>
  <c r="AF104" i="60"/>
  <c r="AG104" i="60"/>
  <c r="AH104" i="60"/>
  <c r="AI104" i="60"/>
  <c r="AJ104" i="60"/>
  <c r="AB103" i="60"/>
  <c r="AE103" i="60"/>
  <c r="AF103" i="60"/>
  <c r="AG103" i="60"/>
  <c r="AH103" i="60"/>
  <c r="AI103" i="60"/>
  <c r="AJ103" i="60"/>
  <c r="AB102" i="60"/>
  <c r="AE102" i="60"/>
  <c r="AF102" i="60"/>
  <c r="AG102" i="60"/>
  <c r="AH102" i="60"/>
  <c r="AI102" i="60"/>
  <c r="AJ102" i="60"/>
  <c r="AB101" i="60"/>
  <c r="AE101" i="60"/>
  <c r="AF101" i="60"/>
  <c r="AG101" i="60"/>
  <c r="AH101" i="60"/>
  <c r="AI101" i="60"/>
  <c r="AJ101" i="60"/>
  <c r="AB100" i="60"/>
  <c r="AE100" i="60"/>
  <c r="AF100" i="60"/>
  <c r="AG100" i="60"/>
  <c r="AH100" i="60"/>
  <c r="AI100" i="60"/>
  <c r="AJ100" i="60"/>
  <c r="AB99" i="60"/>
  <c r="AE99" i="60"/>
  <c r="AF99" i="60"/>
  <c r="AG99" i="60"/>
  <c r="AH99" i="60"/>
  <c r="AI99" i="60"/>
  <c r="AJ99" i="60"/>
  <c r="AB98" i="60"/>
  <c r="AE98" i="60"/>
  <c r="AF98" i="60"/>
  <c r="AG98" i="60"/>
  <c r="AH98" i="60"/>
  <c r="AI98" i="60"/>
  <c r="AJ98" i="60"/>
  <c r="AB97" i="60"/>
  <c r="AE97" i="60"/>
  <c r="AF97" i="60"/>
  <c r="AG97" i="60"/>
  <c r="AH97" i="60"/>
  <c r="AI97" i="60"/>
  <c r="AJ97" i="60"/>
  <c r="AB96" i="60"/>
  <c r="AE96" i="60"/>
  <c r="AF96" i="60"/>
  <c r="AG96" i="60"/>
  <c r="AH96" i="60"/>
  <c r="AI96" i="60"/>
  <c r="AJ96" i="60"/>
  <c r="AB95" i="60"/>
  <c r="AE95" i="60"/>
  <c r="AF95" i="60"/>
  <c r="AG95" i="60"/>
  <c r="AH95" i="60"/>
  <c r="AI95" i="60"/>
  <c r="AJ95" i="60"/>
  <c r="AB94" i="60"/>
  <c r="AE94" i="60"/>
  <c r="AF94" i="60"/>
  <c r="AG94" i="60"/>
  <c r="AH94" i="60"/>
  <c r="AI94" i="60"/>
  <c r="AJ94" i="60"/>
  <c r="AB93" i="60"/>
  <c r="AE93" i="60"/>
  <c r="AF93" i="60"/>
  <c r="AG93" i="60"/>
  <c r="AH93" i="60"/>
  <c r="AI93" i="60"/>
  <c r="AJ93" i="60"/>
  <c r="AB92" i="60"/>
  <c r="AE92" i="60"/>
  <c r="AF92" i="60"/>
  <c r="AG92" i="60"/>
  <c r="AH92" i="60"/>
  <c r="AI92" i="60"/>
  <c r="AJ92" i="60"/>
  <c r="AB89" i="60"/>
  <c r="AE89" i="60"/>
  <c r="AF89" i="60"/>
  <c r="AG89" i="60"/>
  <c r="AH89" i="60"/>
  <c r="AI89" i="60"/>
  <c r="AJ89" i="60"/>
  <c r="AB88" i="60"/>
  <c r="AE88" i="60"/>
  <c r="AF88" i="60"/>
  <c r="AG88" i="60"/>
  <c r="AH88" i="60"/>
  <c r="AI88" i="60"/>
  <c r="AJ88" i="60"/>
  <c r="AB87" i="60"/>
  <c r="AE87" i="60"/>
  <c r="AF87" i="60"/>
  <c r="AG87" i="60"/>
  <c r="AH87" i="60"/>
  <c r="AI87" i="60"/>
  <c r="AJ87" i="60"/>
  <c r="AB86" i="60"/>
  <c r="AE86" i="60"/>
  <c r="AF86" i="60"/>
  <c r="AG86" i="60"/>
  <c r="AH86" i="60"/>
  <c r="AI86" i="60"/>
  <c r="AJ86" i="60"/>
  <c r="AB85" i="60"/>
  <c r="AE85" i="60"/>
  <c r="AF85" i="60"/>
  <c r="AG85" i="60"/>
  <c r="AH85" i="60"/>
  <c r="AI85" i="60"/>
  <c r="AJ85" i="60"/>
  <c r="AB84" i="60"/>
  <c r="AE84" i="60"/>
  <c r="AF84" i="60"/>
  <c r="AG84" i="60"/>
  <c r="AH84" i="60"/>
  <c r="AI84" i="60"/>
  <c r="AJ84" i="60"/>
  <c r="AB83" i="60"/>
  <c r="AE83" i="60"/>
  <c r="AF83" i="60"/>
  <c r="AG83" i="60"/>
  <c r="AH83" i="60"/>
  <c r="AI83" i="60"/>
  <c r="AJ83" i="60"/>
  <c r="AB82" i="60"/>
  <c r="AE82" i="60"/>
  <c r="AF82" i="60"/>
  <c r="AG82" i="60"/>
  <c r="AH82" i="60"/>
  <c r="AI82" i="60"/>
  <c r="AJ82" i="60"/>
  <c r="AB81" i="60"/>
  <c r="AE81" i="60"/>
  <c r="AF81" i="60"/>
  <c r="AG81" i="60"/>
  <c r="AH81" i="60"/>
  <c r="AI81" i="60"/>
  <c r="AJ81" i="60"/>
  <c r="AB80" i="60"/>
  <c r="AE80" i="60"/>
  <c r="AF80" i="60"/>
  <c r="AG80" i="60"/>
  <c r="AH80" i="60"/>
  <c r="AI80" i="60"/>
  <c r="AJ80" i="60"/>
  <c r="AB79" i="60"/>
  <c r="AE79" i="60"/>
  <c r="AF79" i="60"/>
  <c r="AG79" i="60"/>
  <c r="AH79" i="60"/>
  <c r="AI79" i="60"/>
  <c r="AJ79" i="60"/>
  <c r="AB78" i="60"/>
  <c r="AE78" i="60"/>
  <c r="AF78" i="60"/>
  <c r="AG78" i="60"/>
  <c r="AH78" i="60"/>
  <c r="AI78" i="60"/>
  <c r="AJ78" i="60"/>
  <c r="AB77" i="60"/>
  <c r="AE77" i="60"/>
  <c r="AF77" i="60"/>
  <c r="AG77" i="60"/>
  <c r="AH77" i="60"/>
  <c r="AI77" i="60"/>
  <c r="AJ77" i="60"/>
  <c r="AB76" i="60"/>
  <c r="AE76" i="60"/>
  <c r="AF76" i="60"/>
  <c r="AG76" i="60"/>
  <c r="AH76" i="60"/>
  <c r="AI76" i="60"/>
  <c r="AJ76" i="60"/>
  <c r="AB75" i="60"/>
  <c r="AE75" i="60"/>
  <c r="AF75" i="60"/>
  <c r="AG75" i="60"/>
  <c r="AH75" i="60"/>
  <c r="AI75" i="60"/>
  <c r="AJ75" i="60"/>
  <c r="AB74" i="60"/>
  <c r="AE74" i="60"/>
  <c r="AF74" i="60"/>
  <c r="AG74" i="60"/>
  <c r="AH74" i="60"/>
  <c r="AI74" i="60"/>
  <c r="AJ74" i="60"/>
  <c r="AB73" i="60"/>
  <c r="AE73" i="60"/>
  <c r="AF73" i="60"/>
  <c r="AG73" i="60"/>
  <c r="AH73" i="60"/>
  <c r="AI73" i="60"/>
  <c r="AJ73" i="60"/>
  <c r="AB72" i="60"/>
  <c r="AE72" i="60"/>
  <c r="AF72" i="60"/>
  <c r="AG72" i="60"/>
  <c r="AH72" i="60"/>
  <c r="AI72" i="60"/>
  <c r="AJ72" i="60"/>
  <c r="AB71" i="60"/>
  <c r="AE71" i="60"/>
  <c r="AF71" i="60"/>
  <c r="AG71" i="60"/>
  <c r="AH71" i="60"/>
  <c r="AI71" i="60"/>
  <c r="AJ71" i="60"/>
  <c r="AB70" i="60"/>
  <c r="AE70" i="60"/>
  <c r="AF70" i="60"/>
  <c r="AG70" i="60"/>
  <c r="AH70" i="60"/>
  <c r="AI70" i="60"/>
  <c r="AJ70" i="60"/>
  <c r="AB67" i="60"/>
  <c r="AE67" i="60"/>
  <c r="AF67" i="60"/>
  <c r="AG67" i="60"/>
  <c r="AH67" i="60"/>
  <c r="AI67" i="60"/>
  <c r="AJ67" i="60"/>
  <c r="AB66" i="60"/>
  <c r="AE66" i="60"/>
  <c r="AF66" i="60"/>
  <c r="AG66" i="60"/>
  <c r="AH66" i="60"/>
  <c r="AI66" i="60"/>
  <c r="AJ66" i="60"/>
  <c r="AB65" i="60"/>
  <c r="AE65" i="60"/>
  <c r="AF65" i="60"/>
  <c r="AG65" i="60"/>
  <c r="AH65" i="60"/>
  <c r="AI65" i="60"/>
  <c r="AJ65" i="60"/>
  <c r="AB64" i="60"/>
  <c r="AE64" i="60"/>
  <c r="AF64" i="60"/>
  <c r="AG64" i="60"/>
  <c r="AH64" i="60"/>
  <c r="AI64" i="60"/>
  <c r="AJ64" i="60"/>
  <c r="AB63" i="60"/>
  <c r="AE63" i="60"/>
  <c r="AF63" i="60"/>
  <c r="AG63" i="60"/>
  <c r="AH63" i="60"/>
  <c r="AI63" i="60"/>
  <c r="AJ63" i="60"/>
  <c r="AB62" i="60"/>
  <c r="AE62" i="60"/>
  <c r="AF62" i="60"/>
  <c r="AG62" i="60"/>
  <c r="AH62" i="60"/>
  <c r="AI62" i="60"/>
  <c r="AJ62" i="60"/>
  <c r="AB61" i="60"/>
  <c r="AE61" i="60"/>
  <c r="AF61" i="60"/>
  <c r="AG61" i="60"/>
  <c r="AH61" i="60"/>
  <c r="AI61" i="60"/>
  <c r="AJ61" i="60"/>
  <c r="AB60" i="60"/>
  <c r="AE60" i="60"/>
  <c r="AF60" i="60"/>
  <c r="AG60" i="60"/>
  <c r="AH60" i="60"/>
  <c r="AI60" i="60"/>
  <c r="AJ60" i="60"/>
  <c r="AB59" i="60"/>
  <c r="AE59" i="60"/>
  <c r="AF59" i="60"/>
  <c r="AG59" i="60"/>
  <c r="AH59" i="60"/>
  <c r="AI59" i="60"/>
  <c r="AJ59" i="60"/>
  <c r="AB58" i="60"/>
  <c r="AE58" i="60"/>
  <c r="AF58" i="60"/>
  <c r="AG58" i="60"/>
  <c r="AH58" i="60"/>
  <c r="AI58" i="60"/>
  <c r="AJ58" i="60"/>
  <c r="AB57" i="60"/>
  <c r="AE57" i="60"/>
  <c r="AF57" i="60"/>
  <c r="AG57" i="60"/>
  <c r="AH57" i="60"/>
  <c r="AI57" i="60"/>
  <c r="AJ57" i="60"/>
  <c r="AB56" i="60"/>
  <c r="AE56" i="60"/>
  <c r="AF56" i="60"/>
  <c r="AG56" i="60"/>
  <c r="AH56" i="60"/>
  <c r="AI56" i="60"/>
  <c r="AJ56" i="60"/>
  <c r="AB55" i="60"/>
  <c r="AE55" i="60"/>
  <c r="AF55" i="60"/>
  <c r="AG55" i="60"/>
  <c r="AH55" i="60"/>
  <c r="AI55" i="60"/>
  <c r="AJ55" i="60"/>
  <c r="AB54" i="60"/>
  <c r="AE54" i="60"/>
  <c r="AF54" i="60"/>
  <c r="AG54" i="60"/>
  <c r="AH54" i="60"/>
  <c r="AI54" i="60"/>
  <c r="AJ54" i="60"/>
  <c r="AB53" i="60"/>
  <c r="AE53" i="60"/>
  <c r="AF53" i="60"/>
  <c r="AG53" i="60"/>
  <c r="AH53" i="60"/>
  <c r="AI53" i="60"/>
  <c r="AJ53" i="60"/>
  <c r="AB52" i="60"/>
  <c r="AE52" i="60"/>
  <c r="AF52" i="60"/>
  <c r="AG52" i="60"/>
  <c r="AH52" i="60"/>
  <c r="AI52" i="60"/>
  <c r="AJ52" i="60"/>
  <c r="AB51" i="60"/>
  <c r="AE51" i="60"/>
  <c r="AF51" i="60"/>
  <c r="AG51" i="60"/>
  <c r="AH51" i="60"/>
  <c r="AI51" i="60"/>
  <c r="AJ51" i="60"/>
  <c r="AB50" i="60"/>
  <c r="AE50" i="60"/>
  <c r="AF50" i="60"/>
  <c r="AG50" i="60"/>
  <c r="AH50" i="60"/>
  <c r="AI50" i="60"/>
  <c r="AJ50" i="60"/>
  <c r="AB49" i="60"/>
  <c r="AE49" i="60"/>
  <c r="AF49" i="60"/>
  <c r="AG49" i="60"/>
  <c r="AH49" i="60"/>
  <c r="AI49" i="60"/>
  <c r="AJ49" i="60"/>
  <c r="AB48" i="60"/>
  <c r="AE48" i="60"/>
  <c r="AF48" i="60"/>
  <c r="AG48" i="60"/>
  <c r="AH48" i="60"/>
  <c r="AI48" i="60"/>
  <c r="AJ48" i="60"/>
  <c r="AB45" i="60"/>
  <c r="AE45" i="60"/>
  <c r="AF45" i="60"/>
  <c r="AG45" i="60"/>
  <c r="AH45" i="60"/>
  <c r="AI45" i="60"/>
  <c r="AJ45" i="60"/>
  <c r="AB44" i="60"/>
  <c r="AE44" i="60"/>
  <c r="AF44" i="60"/>
  <c r="AG44" i="60"/>
  <c r="AH44" i="60"/>
  <c r="AI44" i="60"/>
  <c r="AJ44" i="60"/>
  <c r="AB43" i="60"/>
  <c r="AE43" i="60"/>
  <c r="AF43" i="60"/>
  <c r="AG43" i="60"/>
  <c r="AH43" i="60"/>
  <c r="AI43" i="60"/>
  <c r="AJ43" i="60"/>
  <c r="AB42" i="60"/>
  <c r="AE42" i="60"/>
  <c r="AF42" i="60"/>
  <c r="AG42" i="60"/>
  <c r="AH42" i="60"/>
  <c r="AI42" i="60"/>
  <c r="AJ42" i="60"/>
  <c r="AB41" i="60"/>
  <c r="AE41" i="60"/>
  <c r="AF41" i="60"/>
  <c r="AG41" i="60"/>
  <c r="AH41" i="60"/>
  <c r="AI41" i="60"/>
  <c r="AJ41" i="60"/>
  <c r="AB40" i="60"/>
  <c r="AE40" i="60"/>
  <c r="AF40" i="60"/>
  <c r="AG40" i="60"/>
  <c r="AH40" i="60"/>
  <c r="AI40" i="60"/>
  <c r="AJ40" i="60"/>
  <c r="AB39" i="60"/>
  <c r="AE39" i="60"/>
  <c r="AF39" i="60"/>
  <c r="AG39" i="60"/>
  <c r="AH39" i="60"/>
  <c r="AI39" i="60"/>
  <c r="AJ39" i="60"/>
  <c r="AB38" i="60"/>
  <c r="AE38" i="60"/>
  <c r="AF38" i="60"/>
  <c r="AG38" i="60"/>
  <c r="AH38" i="60"/>
  <c r="AI38" i="60"/>
  <c r="AJ38" i="60"/>
  <c r="AB37" i="60"/>
  <c r="AE37" i="60"/>
  <c r="AF37" i="60"/>
  <c r="AG37" i="60"/>
  <c r="AH37" i="60"/>
  <c r="AI37" i="60"/>
  <c r="AJ37" i="60"/>
  <c r="AB36" i="60"/>
  <c r="AE36" i="60"/>
  <c r="AF36" i="60"/>
  <c r="AG36" i="60"/>
  <c r="AH36" i="60"/>
  <c r="AI36" i="60"/>
  <c r="AJ36" i="60"/>
  <c r="AB35" i="60"/>
  <c r="AE35" i="60"/>
  <c r="AF35" i="60"/>
  <c r="AG35" i="60"/>
  <c r="AH35" i="60"/>
  <c r="AI35" i="60"/>
  <c r="AJ35" i="60"/>
  <c r="AB34" i="60"/>
  <c r="AE34" i="60"/>
  <c r="AF34" i="60"/>
  <c r="AG34" i="60"/>
  <c r="AH34" i="60"/>
  <c r="AI34" i="60"/>
  <c r="AJ34" i="60"/>
  <c r="AB33" i="60"/>
  <c r="AE33" i="60"/>
  <c r="AF33" i="60"/>
  <c r="AG33" i="60"/>
  <c r="AH33" i="60"/>
  <c r="AI33" i="60"/>
  <c r="AJ33" i="60"/>
  <c r="AB32" i="60"/>
  <c r="AE32" i="60"/>
  <c r="AF32" i="60"/>
  <c r="AG32" i="60"/>
  <c r="AH32" i="60"/>
  <c r="AI32" i="60"/>
  <c r="AJ32" i="60"/>
  <c r="AB31" i="60"/>
  <c r="AE31" i="60"/>
  <c r="AF31" i="60"/>
  <c r="AG31" i="60"/>
  <c r="AH31" i="60"/>
  <c r="AI31" i="60"/>
  <c r="AJ31" i="60"/>
  <c r="AB30" i="60"/>
  <c r="AE30" i="60"/>
  <c r="AF30" i="60"/>
  <c r="AG30" i="60"/>
  <c r="AH30" i="60"/>
  <c r="AI30" i="60"/>
  <c r="AJ30" i="60"/>
  <c r="AB29" i="60"/>
  <c r="AE29" i="60"/>
  <c r="AF29" i="60"/>
  <c r="AG29" i="60"/>
  <c r="AH29" i="60"/>
  <c r="AI29" i="60"/>
  <c r="AJ29" i="60"/>
  <c r="AB28" i="60"/>
  <c r="AE28" i="60"/>
  <c r="AF28" i="60"/>
  <c r="AG28" i="60"/>
  <c r="AH28" i="60"/>
  <c r="AI28" i="60"/>
  <c r="AJ28" i="60"/>
  <c r="AB27" i="60"/>
  <c r="AE27" i="60"/>
  <c r="AF27" i="60"/>
  <c r="AG27" i="60"/>
  <c r="AH27" i="60"/>
  <c r="AI27" i="60"/>
  <c r="AJ27" i="60"/>
  <c r="AB26" i="60"/>
  <c r="AE26" i="60"/>
  <c r="AF26" i="60"/>
  <c r="AG26" i="60"/>
  <c r="AH26" i="60"/>
  <c r="AI26" i="60"/>
  <c r="AJ26" i="60"/>
  <c r="AE23" i="60"/>
  <c r="AF23" i="60"/>
  <c r="AG23" i="60"/>
  <c r="AH23" i="60"/>
  <c r="AI23" i="60"/>
  <c r="AJ23" i="60"/>
  <c r="AE22" i="60"/>
  <c r="AF22" i="60"/>
  <c r="AG22" i="60"/>
  <c r="AH22" i="60"/>
  <c r="AI22" i="60"/>
  <c r="AJ22" i="60"/>
  <c r="AE21" i="60"/>
  <c r="AF21" i="60"/>
  <c r="AG21" i="60"/>
  <c r="AH21" i="60"/>
  <c r="AI21" i="60"/>
  <c r="AJ21" i="60"/>
  <c r="AE20" i="60"/>
  <c r="AF20" i="60"/>
  <c r="AG20" i="60"/>
  <c r="AH20" i="60"/>
  <c r="AI20" i="60"/>
  <c r="AJ20" i="60"/>
  <c r="AE19" i="60"/>
  <c r="AF19" i="60"/>
  <c r="AG19" i="60"/>
  <c r="AH19" i="60"/>
  <c r="AI19" i="60"/>
  <c r="AJ19" i="60"/>
  <c r="AE18" i="60"/>
  <c r="AF18" i="60"/>
  <c r="AG18" i="60"/>
  <c r="AH18" i="60"/>
  <c r="AI18" i="60"/>
  <c r="AJ18" i="60"/>
  <c r="AE17" i="60"/>
  <c r="AF17" i="60"/>
  <c r="AG17" i="60"/>
  <c r="AH17" i="60"/>
  <c r="AI17" i="60"/>
  <c r="AJ17" i="60"/>
  <c r="AE16" i="60"/>
  <c r="AF16" i="60"/>
  <c r="AG16" i="60"/>
  <c r="AH16" i="60"/>
  <c r="AI16" i="60"/>
  <c r="AJ16" i="60"/>
  <c r="AE15" i="60"/>
  <c r="AF15" i="60"/>
  <c r="AG15" i="60"/>
  <c r="AH15" i="60"/>
  <c r="AI15" i="60"/>
  <c r="AJ15" i="60"/>
  <c r="AE14" i="60"/>
  <c r="AF14" i="60"/>
  <c r="AG14" i="60"/>
  <c r="AH14" i="60"/>
  <c r="AI14" i="60"/>
  <c r="AJ14" i="60"/>
  <c r="AE13" i="60"/>
  <c r="AF13" i="60"/>
  <c r="AG13" i="60"/>
  <c r="AH13" i="60"/>
  <c r="AI13" i="60"/>
  <c r="AJ13" i="60"/>
  <c r="AE12" i="60"/>
  <c r="AF12" i="60"/>
  <c r="AG12" i="60"/>
  <c r="AH12" i="60"/>
  <c r="AI12" i="60"/>
  <c r="AJ12" i="60"/>
  <c r="AE11" i="60"/>
  <c r="AF11" i="60"/>
  <c r="AG11" i="60"/>
  <c r="AH11" i="60"/>
  <c r="AI11" i="60"/>
  <c r="AJ11" i="60"/>
  <c r="AE10" i="60"/>
  <c r="AF10" i="60"/>
  <c r="AG10" i="60"/>
  <c r="AH10" i="60"/>
  <c r="AI10" i="60"/>
  <c r="AJ10" i="60"/>
  <c r="AE9" i="60"/>
  <c r="AF9" i="60"/>
  <c r="AG9" i="60"/>
  <c r="AH9" i="60"/>
  <c r="AI9" i="60"/>
  <c r="AJ9" i="60"/>
  <c r="AE8" i="60"/>
  <c r="AF8" i="60"/>
  <c r="AG8" i="60"/>
  <c r="AH8" i="60"/>
  <c r="AI8" i="60"/>
  <c r="AJ8" i="60"/>
  <c r="AE7" i="60"/>
  <c r="AF7" i="60"/>
  <c r="AG7" i="60"/>
  <c r="AH7" i="60"/>
  <c r="AI7" i="60"/>
  <c r="AJ7" i="60"/>
  <c r="AE6" i="60"/>
  <c r="AF6" i="60"/>
  <c r="AG6" i="60"/>
  <c r="AH6" i="60"/>
  <c r="AI6" i="60"/>
  <c r="AJ6" i="60"/>
  <c r="AE5" i="60"/>
  <c r="AF5" i="60"/>
  <c r="AG5" i="60"/>
  <c r="AH5" i="60"/>
  <c r="AI5" i="60"/>
  <c r="AJ5" i="60"/>
  <c r="G110" i="28"/>
  <c r="G110" i="34"/>
  <c r="C153" i="31"/>
  <c r="C150" i="31"/>
  <c r="I150" i="31" s="1"/>
  <c r="H84" i="41"/>
  <c r="G84" i="41"/>
  <c r="H55" i="41"/>
  <c r="G55" i="41"/>
  <c r="H84" i="40"/>
  <c r="G84" i="40"/>
  <c r="H55" i="40"/>
  <c r="G55" i="40"/>
  <c r="H84" i="39"/>
  <c r="G84" i="39"/>
  <c r="H55" i="39"/>
  <c r="G55" i="39"/>
  <c r="H84" i="38"/>
  <c r="G84" i="38"/>
  <c r="H55" i="38"/>
  <c r="G55" i="38"/>
  <c r="H84" i="35"/>
  <c r="G84" i="35"/>
  <c r="H55" i="35"/>
  <c r="G55" i="35"/>
  <c r="H84" i="34"/>
  <c r="G84" i="34"/>
  <c r="H55" i="34"/>
  <c r="G55" i="34"/>
  <c r="H84" i="33"/>
  <c r="G84" i="33"/>
  <c r="H55" i="33"/>
  <c r="G55" i="33"/>
  <c r="H84" i="59"/>
  <c r="G84" i="59"/>
  <c r="H55" i="59"/>
  <c r="G55" i="59"/>
  <c r="H84" i="32"/>
  <c r="G84" i="32"/>
  <c r="H55" i="32"/>
  <c r="G55" i="32"/>
  <c r="H84" i="31"/>
  <c r="G84" i="31"/>
  <c r="H55" i="31"/>
  <c r="G55" i="31"/>
  <c r="H84" i="30"/>
  <c r="G84" i="30"/>
  <c r="H55" i="30"/>
  <c r="G55" i="30"/>
  <c r="H84" i="29"/>
  <c r="G84" i="29"/>
  <c r="H55" i="29"/>
  <c r="G55" i="29"/>
  <c r="H84" i="28"/>
  <c r="G84" i="28"/>
  <c r="H55" i="28"/>
  <c r="G55" i="28"/>
  <c r="H84" i="27"/>
  <c r="G84" i="27"/>
  <c r="H55" i="27"/>
  <c r="G55" i="27"/>
  <c r="H84" i="26"/>
  <c r="G84" i="26"/>
  <c r="H55" i="26"/>
  <c r="G55" i="26"/>
  <c r="H84" i="25"/>
  <c r="G84" i="25"/>
  <c r="H55" i="25"/>
  <c r="G55" i="25"/>
  <c r="H84" i="24"/>
  <c r="G84" i="24"/>
  <c r="H55" i="24"/>
  <c r="G55" i="24"/>
  <c r="H84" i="23"/>
  <c r="G84" i="23"/>
  <c r="G55" i="23"/>
  <c r="H55" i="23"/>
  <c r="H84" i="22"/>
  <c r="G84" i="22"/>
  <c r="H55" i="22"/>
  <c r="G55" i="22"/>
  <c r="H84" i="21"/>
  <c r="G84" i="21"/>
  <c r="H55" i="21"/>
  <c r="G55" i="21"/>
  <c r="H84" i="57"/>
  <c r="G84" i="57"/>
  <c r="H55" i="57"/>
  <c r="G55" i="57"/>
  <c r="H84" i="20"/>
  <c r="G84" i="20"/>
  <c r="H55" i="20"/>
  <c r="G55" i="20"/>
  <c r="H84" i="19"/>
  <c r="G84" i="19"/>
  <c r="H55" i="19"/>
  <c r="G55" i="19"/>
  <c r="H84" i="18"/>
  <c r="G84" i="18"/>
  <c r="H55" i="18"/>
  <c r="G55" i="18"/>
  <c r="H84" i="17"/>
  <c r="G84" i="17"/>
  <c r="H55" i="17"/>
  <c r="G55" i="17"/>
  <c r="H84" i="16"/>
  <c r="G84" i="16"/>
  <c r="H55" i="16"/>
  <c r="G55" i="16"/>
  <c r="G84" i="15"/>
  <c r="H55" i="15"/>
  <c r="G55" i="15"/>
  <c r="H84" i="14"/>
  <c r="G84" i="14"/>
  <c r="H55" i="14"/>
  <c r="G55" i="14"/>
  <c r="H84" i="12"/>
  <c r="G84" i="12"/>
  <c r="H55" i="12"/>
  <c r="G55" i="12"/>
  <c r="H84" i="11"/>
  <c r="G84" i="11"/>
  <c r="H55" i="11"/>
  <c r="G55" i="11"/>
  <c r="H84" i="10"/>
  <c r="G84" i="10"/>
  <c r="H55" i="10"/>
  <c r="G55" i="10"/>
  <c r="H84" i="9"/>
  <c r="G84" i="9"/>
  <c r="H55" i="9"/>
  <c r="G55" i="9"/>
  <c r="H84" i="6"/>
  <c r="H55" i="6"/>
  <c r="G84" i="6"/>
  <c r="G55" i="6"/>
  <c r="G28" i="6"/>
  <c r="D84" i="41"/>
  <c r="D55" i="41"/>
  <c r="D84" i="40"/>
  <c r="D55" i="40"/>
  <c r="D84" i="39"/>
  <c r="D55" i="39"/>
  <c r="D84" i="38"/>
  <c r="D55" i="38"/>
  <c r="D84" i="35"/>
  <c r="D55" i="35"/>
  <c r="D84" i="34"/>
  <c r="D55" i="34"/>
  <c r="D84" i="33"/>
  <c r="D55" i="33"/>
  <c r="D84" i="59"/>
  <c r="D55" i="59"/>
  <c r="D84" i="32"/>
  <c r="D55" i="32"/>
  <c r="D84" i="31"/>
  <c r="D55" i="31"/>
  <c r="D21" i="31"/>
  <c r="D84" i="30"/>
  <c r="D55" i="30"/>
  <c r="D84" i="29"/>
  <c r="D55" i="29"/>
  <c r="D84" i="28"/>
  <c r="D55" i="28"/>
  <c r="D21" i="28"/>
  <c r="D84" i="27"/>
  <c r="D55" i="27"/>
  <c r="D84" i="26"/>
  <c r="D55" i="26"/>
  <c r="D84" i="25"/>
  <c r="D55" i="25"/>
  <c r="D84" i="24"/>
  <c r="D55" i="24"/>
  <c r="D84" i="23"/>
  <c r="D55" i="23"/>
  <c r="D84" i="22"/>
  <c r="D55" i="22"/>
  <c r="D84" i="21"/>
  <c r="D55" i="21"/>
  <c r="D84" i="57"/>
  <c r="D55" i="57"/>
  <c r="D84" i="20"/>
  <c r="D55" i="20"/>
  <c r="D84" i="19"/>
  <c r="D55" i="19"/>
  <c r="D84" i="18"/>
  <c r="D55" i="18"/>
  <c r="D84" i="17"/>
  <c r="D55" i="17"/>
  <c r="D84" i="16"/>
  <c r="D55" i="16"/>
  <c r="D84" i="15"/>
  <c r="D55" i="15"/>
  <c r="D84" i="14"/>
  <c r="D55" i="14"/>
  <c r="D84" i="12"/>
  <c r="D55" i="12"/>
  <c r="D84" i="11"/>
  <c r="D55" i="11"/>
  <c r="D84" i="10"/>
  <c r="D55" i="10"/>
  <c r="D84" i="9"/>
  <c r="D55" i="9"/>
  <c r="C153" i="9"/>
  <c r="C150" i="9"/>
  <c r="D21" i="9"/>
  <c r="D84" i="6"/>
  <c r="D55" i="6"/>
  <c r="G110" i="9"/>
  <c r="C150" i="10"/>
  <c r="H150" i="10"/>
  <c r="G110" i="10"/>
  <c r="D21" i="10"/>
  <c r="C153" i="11"/>
  <c r="C150" i="11"/>
  <c r="G110" i="11"/>
  <c r="D21" i="11"/>
  <c r="C153" i="12"/>
  <c r="D153" i="12"/>
  <c r="E153" i="12"/>
  <c r="F153" i="12"/>
  <c r="H153" i="12"/>
  <c r="C150" i="12"/>
  <c r="G110" i="12"/>
  <c r="D21" i="12"/>
  <c r="C153" i="14"/>
  <c r="C150" i="14"/>
  <c r="G110" i="14"/>
  <c r="D21" i="14"/>
  <c r="C153" i="15"/>
  <c r="C150" i="15"/>
  <c r="G110" i="15"/>
  <c r="D21" i="15"/>
  <c r="C153" i="16"/>
  <c r="I153" i="16" s="1"/>
  <c r="C150" i="16"/>
  <c r="I150" i="16" s="1"/>
  <c r="G110" i="16"/>
  <c r="D21" i="16"/>
  <c r="C153" i="17"/>
  <c r="C150" i="17"/>
  <c r="G110" i="17"/>
  <c r="D21" i="17"/>
  <c r="C153" i="18"/>
  <c r="C150" i="18"/>
  <c r="G110" i="18"/>
  <c r="D21" i="18"/>
  <c r="C153" i="19"/>
  <c r="C150" i="19"/>
  <c r="G110" i="19"/>
  <c r="D21" i="19"/>
  <c r="C153" i="20"/>
  <c r="C150" i="20"/>
  <c r="G110" i="20"/>
  <c r="D21" i="20"/>
  <c r="C153" i="57"/>
  <c r="G110" i="57"/>
  <c r="D21" i="57"/>
  <c r="C153" i="21"/>
  <c r="C150" i="21"/>
  <c r="G110" i="21"/>
  <c r="D21" i="21"/>
  <c r="C153" i="22"/>
  <c r="C150" i="22"/>
  <c r="G110" i="22"/>
  <c r="D21" i="22"/>
  <c r="G110" i="23"/>
  <c r="D21" i="23"/>
  <c r="G110" i="24"/>
  <c r="D21" i="24"/>
  <c r="C153" i="25"/>
  <c r="C150" i="25"/>
  <c r="G110" i="25"/>
  <c r="D21" i="25"/>
  <c r="C153" i="26"/>
  <c r="C150" i="26"/>
  <c r="I150" i="26" s="1"/>
  <c r="G110" i="26"/>
  <c r="D21" i="26"/>
  <c r="C153" i="27"/>
  <c r="C150" i="27"/>
  <c r="I150" i="27" s="1"/>
  <c r="G110" i="27"/>
  <c r="D21" i="27"/>
  <c r="C153" i="29"/>
  <c r="I153" i="29" s="1"/>
  <c r="C150" i="29"/>
  <c r="G110" i="29"/>
  <c r="D21" i="29"/>
  <c r="D21" i="30"/>
  <c r="C153" i="32"/>
  <c r="C150" i="32"/>
  <c r="G110" i="32"/>
  <c r="C153" i="59"/>
  <c r="C150" i="59"/>
  <c r="G110" i="59"/>
  <c r="D21" i="59"/>
  <c r="C153" i="33"/>
  <c r="C150" i="33"/>
  <c r="G110" i="33"/>
  <c r="D21" i="33"/>
  <c r="C153" i="34"/>
  <c r="C150" i="34"/>
  <c r="I150" i="34" s="1"/>
  <c r="D21" i="34"/>
  <c r="C153" i="35"/>
  <c r="C150" i="35"/>
  <c r="G110" i="35"/>
  <c r="D21" i="35"/>
  <c r="G110" i="38"/>
  <c r="D21" i="38"/>
  <c r="C153" i="39"/>
  <c r="C150" i="39"/>
  <c r="G110" i="39"/>
  <c r="D21" i="39"/>
  <c r="C153" i="40"/>
  <c r="C150" i="40"/>
  <c r="G110" i="40"/>
  <c r="D21" i="40"/>
  <c r="E153" i="41"/>
  <c r="F153" i="41"/>
  <c r="H153" i="41"/>
  <c r="G110" i="41"/>
  <c r="D21" i="41"/>
  <c r="C153" i="6"/>
  <c r="C150" i="6"/>
  <c r="G110" i="6"/>
  <c r="D21" i="6"/>
  <c r="G162" i="59"/>
  <c r="G161" i="59"/>
  <c r="G160" i="59"/>
  <c r="F160" i="59"/>
  <c r="E160" i="59"/>
  <c r="F159" i="59"/>
  <c r="E159" i="59"/>
  <c r="I159" i="59" s="1"/>
  <c r="C159" i="59"/>
  <c r="G158" i="59"/>
  <c r="H155" i="59"/>
  <c r="E155" i="59"/>
  <c r="F155" i="59"/>
  <c r="G155" i="59"/>
  <c r="G154" i="59"/>
  <c r="I154" i="59" s="1"/>
  <c r="F154" i="59"/>
  <c r="E154" i="59"/>
  <c r="H153" i="59"/>
  <c r="F153" i="59"/>
  <c r="E153" i="59"/>
  <c r="D153" i="59"/>
  <c r="H152" i="59"/>
  <c r="G152" i="59"/>
  <c r="G151" i="59"/>
  <c r="G149" i="59"/>
  <c r="G148" i="59"/>
  <c r="G147" i="59"/>
  <c r="G146" i="59"/>
  <c r="G145" i="59"/>
  <c r="G144" i="59"/>
  <c r="G143" i="59"/>
  <c r="C309" i="59"/>
  <c r="C359" i="59" s="1"/>
  <c r="C303" i="59"/>
  <c r="C353" i="59" s="1"/>
  <c r="E302" i="59"/>
  <c r="E352" i="59" s="1"/>
  <c r="D302" i="59"/>
  <c r="D352" i="59" s="1"/>
  <c r="G349" i="59"/>
  <c r="G297" i="59"/>
  <c r="G347" i="59"/>
  <c r="F297" i="59"/>
  <c r="F347" i="59" s="1"/>
  <c r="E297" i="59"/>
  <c r="E347" i="59" s="1"/>
  <c r="G296" i="59"/>
  <c r="G346" i="59" s="1"/>
  <c r="F296" i="59"/>
  <c r="F346" i="59" s="1"/>
  <c r="G295" i="59"/>
  <c r="G345" i="59" s="1"/>
  <c r="H28" i="59"/>
  <c r="G28" i="59"/>
  <c r="D28" i="59"/>
  <c r="H21" i="59"/>
  <c r="G21" i="59"/>
  <c r="B363" i="59"/>
  <c r="B362" i="59"/>
  <c r="B361" i="59"/>
  <c r="B360" i="59"/>
  <c r="B359" i="59"/>
  <c r="B358" i="59"/>
  <c r="B357" i="59"/>
  <c r="B356" i="59"/>
  <c r="B355" i="59"/>
  <c r="B354" i="59"/>
  <c r="B353" i="59"/>
  <c r="B352" i="59"/>
  <c r="B351" i="59"/>
  <c r="B350" i="59"/>
  <c r="B349" i="59"/>
  <c r="B348" i="59"/>
  <c r="B347" i="59"/>
  <c r="B346" i="59"/>
  <c r="B345" i="59"/>
  <c r="B344" i="59"/>
  <c r="B343" i="59"/>
  <c r="B338" i="59"/>
  <c r="B337" i="59"/>
  <c r="B336" i="59"/>
  <c r="B335" i="59"/>
  <c r="B334" i="59"/>
  <c r="B333" i="59"/>
  <c r="B332" i="59"/>
  <c r="B331" i="59"/>
  <c r="B330" i="59"/>
  <c r="B329" i="59"/>
  <c r="B328" i="59"/>
  <c r="B327" i="59"/>
  <c r="B326" i="59"/>
  <c r="B325" i="59"/>
  <c r="B324" i="59"/>
  <c r="B323" i="59"/>
  <c r="B322" i="59"/>
  <c r="B321" i="59"/>
  <c r="B320" i="59"/>
  <c r="B319" i="59"/>
  <c r="B318" i="59"/>
  <c r="B313" i="59"/>
  <c r="B312" i="59"/>
  <c r="B311" i="59"/>
  <c r="B310" i="59"/>
  <c r="B309" i="59"/>
  <c r="B308" i="59"/>
  <c r="B307" i="59"/>
  <c r="B306" i="59"/>
  <c r="B305" i="59"/>
  <c r="B304" i="59"/>
  <c r="B303" i="59"/>
  <c r="B302" i="59"/>
  <c r="B301" i="59"/>
  <c r="B300" i="59"/>
  <c r="B299" i="59"/>
  <c r="B298" i="59"/>
  <c r="B297" i="59"/>
  <c r="B296" i="59"/>
  <c r="B295" i="59"/>
  <c r="B294" i="59"/>
  <c r="B293" i="59"/>
  <c r="B288" i="59"/>
  <c r="B287" i="59"/>
  <c r="B286" i="59"/>
  <c r="B285" i="59"/>
  <c r="B284" i="59"/>
  <c r="B283" i="59"/>
  <c r="B282" i="59"/>
  <c r="B281" i="59"/>
  <c r="B280" i="59"/>
  <c r="B279" i="59"/>
  <c r="B278" i="59"/>
  <c r="B277" i="59"/>
  <c r="B276" i="59"/>
  <c r="B275" i="59"/>
  <c r="B274" i="59"/>
  <c r="B273" i="59"/>
  <c r="B272" i="59"/>
  <c r="B271" i="59"/>
  <c r="B270" i="59"/>
  <c r="B269" i="59"/>
  <c r="B268" i="59"/>
  <c r="B263" i="59"/>
  <c r="B262" i="59"/>
  <c r="B261" i="59"/>
  <c r="B260" i="59"/>
  <c r="B259" i="59"/>
  <c r="B258" i="59"/>
  <c r="B257" i="59"/>
  <c r="B256" i="59"/>
  <c r="B255" i="59"/>
  <c r="B254" i="59"/>
  <c r="B253" i="59"/>
  <c r="B252" i="59"/>
  <c r="B251" i="59"/>
  <c r="B250" i="59"/>
  <c r="B249" i="59"/>
  <c r="B248" i="59"/>
  <c r="B247" i="59"/>
  <c r="B246" i="59"/>
  <c r="B245" i="59"/>
  <c r="B244" i="59"/>
  <c r="B243" i="59"/>
  <c r="B238" i="59"/>
  <c r="B237" i="59"/>
  <c r="B236" i="59"/>
  <c r="B235" i="59"/>
  <c r="B234" i="59"/>
  <c r="B233" i="59"/>
  <c r="B232" i="59"/>
  <c r="B231" i="59"/>
  <c r="B230" i="59"/>
  <c r="B229" i="59"/>
  <c r="B228" i="59"/>
  <c r="B227" i="59"/>
  <c r="B226" i="59"/>
  <c r="B225" i="59"/>
  <c r="B224" i="59"/>
  <c r="B223" i="59"/>
  <c r="B222" i="59"/>
  <c r="B221" i="59"/>
  <c r="B220" i="59"/>
  <c r="B219" i="59"/>
  <c r="B218" i="59"/>
  <c r="B213" i="59"/>
  <c r="B212" i="59"/>
  <c r="B211" i="59"/>
  <c r="B210" i="59"/>
  <c r="B209" i="59"/>
  <c r="B208" i="59"/>
  <c r="B207" i="59"/>
  <c r="B206" i="59"/>
  <c r="B205" i="59"/>
  <c r="B204" i="59"/>
  <c r="B203" i="59"/>
  <c r="B202" i="59"/>
  <c r="B201" i="59"/>
  <c r="B200" i="59"/>
  <c r="B199" i="59"/>
  <c r="B198" i="59"/>
  <c r="B197" i="59"/>
  <c r="B196" i="59"/>
  <c r="B195" i="59"/>
  <c r="B194" i="59"/>
  <c r="B193" i="59"/>
  <c r="B188" i="59"/>
  <c r="B187" i="59"/>
  <c r="B186" i="59"/>
  <c r="B185" i="59"/>
  <c r="B184" i="59"/>
  <c r="B183" i="59"/>
  <c r="B182" i="59"/>
  <c r="B181" i="59"/>
  <c r="B180" i="59"/>
  <c r="B179" i="59"/>
  <c r="B178" i="59"/>
  <c r="B177" i="59"/>
  <c r="B176" i="59"/>
  <c r="B175" i="59"/>
  <c r="B174" i="59"/>
  <c r="B173" i="59"/>
  <c r="B172" i="59"/>
  <c r="B171" i="59"/>
  <c r="B170" i="59"/>
  <c r="B169" i="59"/>
  <c r="B168" i="59"/>
  <c r="B163" i="59"/>
  <c r="B162" i="59"/>
  <c r="B161" i="59"/>
  <c r="B160" i="59"/>
  <c r="B159" i="59"/>
  <c r="B158" i="59"/>
  <c r="B157" i="59"/>
  <c r="B156" i="59"/>
  <c r="B155" i="59"/>
  <c r="B154" i="59"/>
  <c r="B153" i="59"/>
  <c r="B152" i="59"/>
  <c r="B151" i="59"/>
  <c r="B150" i="59"/>
  <c r="B149" i="59"/>
  <c r="B148" i="59"/>
  <c r="B147" i="59"/>
  <c r="B146" i="59"/>
  <c r="B145" i="59"/>
  <c r="B144" i="59"/>
  <c r="B143" i="59"/>
  <c r="B136" i="59"/>
  <c r="B135" i="59"/>
  <c r="B134" i="59"/>
  <c r="B133" i="59"/>
  <c r="B132" i="59"/>
  <c r="B131" i="59"/>
  <c r="B130" i="59"/>
  <c r="B129" i="59"/>
  <c r="B128" i="59"/>
  <c r="B127" i="59"/>
  <c r="B126" i="59"/>
  <c r="B125" i="59"/>
  <c r="B124" i="59"/>
  <c r="B123" i="59"/>
  <c r="B122" i="59"/>
  <c r="B121" i="59"/>
  <c r="B120" i="59"/>
  <c r="B119" i="59"/>
  <c r="B118" i="59"/>
  <c r="B117" i="59"/>
  <c r="B116" i="59"/>
  <c r="B111" i="59"/>
  <c r="B110" i="59"/>
  <c r="B109" i="59"/>
  <c r="B108" i="59"/>
  <c r="B107" i="59"/>
  <c r="B106" i="59"/>
  <c r="B105" i="59"/>
  <c r="B104" i="59"/>
  <c r="B103" i="59"/>
  <c r="B102" i="59"/>
  <c r="B101" i="59"/>
  <c r="B100" i="59"/>
  <c r="B99" i="59"/>
  <c r="B98" i="59"/>
  <c r="B97" i="59"/>
  <c r="B96" i="59"/>
  <c r="B95" i="59"/>
  <c r="B94" i="59"/>
  <c r="B93" i="59"/>
  <c r="B92" i="59"/>
  <c r="B91" i="59"/>
  <c r="B81" i="59"/>
  <c r="B80" i="59"/>
  <c r="B79" i="59"/>
  <c r="B78" i="59"/>
  <c r="B77" i="59"/>
  <c r="B76" i="59"/>
  <c r="B75" i="59"/>
  <c r="B74" i="59"/>
  <c r="B73" i="59"/>
  <c r="B72" i="59"/>
  <c r="B71" i="59"/>
  <c r="B70" i="59"/>
  <c r="B69" i="59"/>
  <c r="B68" i="59"/>
  <c r="B67" i="59"/>
  <c r="B66" i="59"/>
  <c r="B65" i="59"/>
  <c r="B64" i="59"/>
  <c r="B63" i="59"/>
  <c r="B62" i="59"/>
  <c r="B61" i="59"/>
  <c r="G162" i="57"/>
  <c r="G161" i="57"/>
  <c r="G160" i="57"/>
  <c r="I160" i="57" s="1"/>
  <c r="F160" i="57"/>
  <c r="E160" i="57"/>
  <c r="F159" i="57"/>
  <c r="E159" i="57"/>
  <c r="C159" i="57"/>
  <c r="G158" i="57"/>
  <c r="G155" i="57"/>
  <c r="F155" i="57"/>
  <c r="E155" i="57"/>
  <c r="G154" i="57"/>
  <c r="F154" i="57"/>
  <c r="I154" i="57" s="1"/>
  <c r="E154" i="57"/>
  <c r="F153" i="57"/>
  <c r="D153" i="57"/>
  <c r="E153" i="57"/>
  <c r="G152" i="57"/>
  <c r="G151" i="57"/>
  <c r="G149" i="57"/>
  <c r="G147" i="57"/>
  <c r="G146" i="57"/>
  <c r="G145" i="57"/>
  <c r="G144" i="57"/>
  <c r="F310" i="57"/>
  <c r="F360" i="57" s="1"/>
  <c r="C310" i="57"/>
  <c r="C360" i="57" s="1"/>
  <c r="C309" i="57"/>
  <c r="C359" i="57" s="1"/>
  <c r="C307" i="57"/>
  <c r="C357" i="57" s="1"/>
  <c r="F305" i="57"/>
  <c r="F355" i="57" s="1"/>
  <c r="C305" i="57"/>
  <c r="C355" i="57" s="1"/>
  <c r="F304" i="57"/>
  <c r="F354" i="57" s="1"/>
  <c r="G302" i="57"/>
  <c r="G352" i="57" s="1"/>
  <c r="F302" i="57"/>
  <c r="F352" i="57" s="1"/>
  <c r="C300" i="57"/>
  <c r="C350" i="57" s="1"/>
  <c r="F298" i="57"/>
  <c r="F348" i="57" s="1"/>
  <c r="C297" i="57"/>
  <c r="C347" i="57" s="1"/>
  <c r="G293" i="57"/>
  <c r="G343" i="57" s="1"/>
  <c r="H28" i="57"/>
  <c r="G28" i="57"/>
  <c r="D28" i="57"/>
  <c r="B363" i="57"/>
  <c r="B362" i="57"/>
  <c r="B361" i="57"/>
  <c r="B360" i="57"/>
  <c r="B359" i="57"/>
  <c r="B358" i="57"/>
  <c r="B357" i="57"/>
  <c r="B356" i="57"/>
  <c r="B355" i="57"/>
  <c r="B354" i="57"/>
  <c r="B353" i="57"/>
  <c r="B352" i="57"/>
  <c r="B351" i="57"/>
  <c r="B350" i="57"/>
  <c r="B349" i="57"/>
  <c r="B348" i="57"/>
  <c r="B347" i="57"/>
  <c r="B346" i="57"/>
  <c r="B345" i="57"/>
  <c r="B344" i="57"/>
  <c r="B343" i="57"/>
  <c r="B338" i="57"/>
  <c r="B337" i="57"/>
  <c r="B336" i="57"/>
  <c r="B335" i="57"/>
  <c r="B334" i="57"/>
  <c r="B333" i="57"/>
  <c r="B332" i="57"/>
  <c r="B331" i="57"/>
  <c r="B330" i="57"/>
  <c r="B329" i="57"/>
  <c r="B328" i="57"/>
  <c r="B327" i="57"/>
  <c r="B326" i="57"/>
  <c r="B325" i="57"/>
  <c r="B324" i="57"/>
  <c r="B323" i="57"/>
  <c r="B322" i="57"/>
  <c r="B321" i="57"/>
  <c r="B320" i="57"/>
  <c r="B319" i="57"/>
  <c r="B318" i="57"/>
  <c r="B313" i="57"/>
  <c r="B312" i="57"/>
  <c r="B311" i="57"/>
  <c r="B310" i="57"/>
  <c r="B309" i="57"/>
  <c r="B308" i="57"/>
  <c r="B307" i="57"/>
  <c r="B306" i="57"/>
  <c r="B305" i="57"/>
  <c r="B304" i="57"/>
  <c r="B303" i="57"/>
  <c r="B302" i="57"/>
  <c r="B301" i="57"/>
  <c r="B300" i="57"/>
  <c r="B299" i="57"/>
  <c r="B298" i="57"/>
  <c r="B297" i="57"/>
  <c r="B296" i="57"/>
  <c r="B295" i="57"/>
  <c r="B294" i="57"/>
  <c r="B293" i="57"/>
  <c r="B288" i="57"/>
  <c r="B287" i="57"/>
  <c r="B286" i="57"/>
  <c r="B285" i="57"/>
  <c r="B284" i="57"/>
  <c r="B283" i="57"/>
  <c r="B282" i="57"/>
  <c r="B281" i="57"/>
  <c r="B280" i="57"/>
  <c r="B279" i="57"/>
  <c r="B278" i="57"/>
  <c r="B277" i="57"/>
  <c r="B276" i="57"/>
  <c r="B275" i="57"/>
  <c r="B274" i="57"/>
  <c r="B273" i="57"/>
  <c r="B272" i="57"/>
  <c r="B271" i="57"/>
  <c r="B270" i="57"/>
  <c r="B269" i="57"/>
  <c r="B268" i="57"/>
  <c r="B263" i="57"/>
  <c r="B262" i="57"/>
  <c r="B261" i="57"/>
  <c r="B260" i="57"/>
  <c r="B259" i="57"/>
  <c r="B258" i="57"/>
  <c r="B257" i="57"/>
  <c r="B256" i="57"/>
  <c r="B255" i="57"/>
  <c r="B254" i="57"/>
  <c r="B253" i="57"/>
  <c r="B252" i="57"/>
  <c r="B251" i="57"/>
  <c r="B250" i="57"/>
  <c r="B249" i="57"/>
  <c r="B248" i="57"/>
  <c r="B247" i="57"/>
  <c r="B246" i="57"/>
  <c r="B245" i="57"/>
  <c r="B244" i="57"/>
  <c r="B243" i="57"/>
  <c r="B238" i="57"/>
  <c r="B237" i="57"/>
  <c r="B236" i="57"/>
  <c r="B235" i="57"/>
  <c r="B234" i="57"/>
  <c r="B233" i="57"/>
  <c r="B232" i="57"/>
  <c r="B231" i="57"/>
  <c r="B230" i="57"/>
  <c r="B229" i="57"/>
  <c r="B228" i="57"/>
  <c r="B227" i="57"/>
  <c r="B226" i="57"/>
  <c r="B225" i="57"/>
  <c r="B224" i="57"/>
  <c r="B223" i="57"/>
  <c r="B222" i="57"/>
  <c r="B221" i="57"/>
  <c r="B220" i="57"/>
  <c r="B219" i="57"/>
  <c r="B218" i="57"/>
  <c r="B213" i="57"/>
  <c r="B212" i="57"/>
  <c r="B211" i="57"/>
  <c r="B210" i="57"/>
  <c r="B209" i="57"/>
  <c r="B208" i="57"/>
  <c r="B207" i="57"/>
  <c r="B206" i="57"/>
  <c r="B205" i="57"/>
  <c r="B204" i="57"/>
  <c r="B203" i="57"/>
  <c r="B202" i="57"/>
  <c r="B201" i="57"/>
  <c r="B200" i="57"/>
  <c r="B199" i="57"/>
  <c r="B198" i="57"/>
  <c r="B197" i="57"/>
  <c r="B196" i="57"/>
  <c r="B195" i="57"/>
  <c r="B194" i="57"/>
  <c r="B193" i="57"/>
  <c r="B188" i="57"/>
  <c r="B187" i="57"/>
  <c r="B186" i="57"/>
  <c r="B185" i="57"/>
  <c r="B184" i="57"/>
  <c r="B183" i="57"/>
  <c r="B182" i="57"/>
  <c r="B181" i="57"/>
  <c r="B180" i="57"/>
  <c r="B179" i="57"/>
  <c r="B178" i="57"/>
  <c r="B177" i="57"/>
  <c r="B176" i="57"/>
  <c r="B175" i="57"/>
  <c r="B174" i="57"/>
  <c r="B173" i="57"/>
  <c r="B172" i="57"/>
  <c r="B171" i="57"/>
  <c r="B170" i="57"/>
  <c r="B169" i="57"/>
  <c r="B168" i="57"/>
  <c r="B163" i="57"/>
  <c r="B162" i="57"/>
  <c r="B161" i="57"/>
  <c r="B160" i="57"/>
  <c r="B159" i="57"/>
  <c r="B158" i="57"/>
  <c r="B157" i="57"/>
  <c r="B156" i="57"/>
  <c r="B155" i="57"/>
  <c r="B154" i="57"/>
  <c r="B153" i="57"/>
  <c r="B152" i="57"/>
  <c r="B151" i="57"/>
  <c r="B150" i="57"/>
  <c r="B149" i="57"/>
  <c r="B148" i="57"/>
  <c r="B147" i="57"/>
  <c r="B146" i="57"/>
  <c r="B145" i="57"/>
  <c r="B144" i="57"/>
  <c r="B143" i="57"/>
  <c r="B136" i="57"/>
  <c r="B135" i="57"/>
  <c r="B134" i="57"/>
  <c r="B133" i="57"/>
  <c r="B132" i="57"/>
  <c r="B131" i="57"/>
  <c r="B130" i="57"/>
  <c r="B129" i="57"/>
  <c r="B128" i="57"/>
  <c r="B127" i="57"/>
  <c r="B126" i="57"/>
  <c r="B125" i="57"/>
  <c r="B124" i="57"/>
  <c r="B123" i="57"/>
  <c r="B122" i="57"/>
  <c r="B121" i="57"/>
  <c r="B120" i="57"/>
  <c r="B119" i="57"/>
  <c r="B118" i="57"/>
  <c r="B117" i="57"/>
  <c r="B116" i="57"/>
  <c r="B111" i="57"/>
  <c r="B110" i="57"/>
  <c r="B109" i="57"/>
  <c r="B108" i="57"/>
  <c r="B107" i="57"/>
  <c r="B106" i="57"/>
  <c r="B105" i="57"/>
  <c r="B104" i="57"/>
  <c r="B103" i="57"/>
  <c r="B102" i="57"/>
  <c r="B101" i="57"/>
  <c r="B100" i="57"/>
  <c r="B99" i="57"/>
  <c r="B98" i="57"/>
  <c r="B97" i="57"/>
  <c r="B96" i="57"/>
  <c r="B95" i="57"/>
  <c r="B94" i="57"/>
  <c r="B93" i="57"/>
  <c r="B92" i="57"/>
  <c r="B91" i="57"/>
  <c r="B81" i="57"/>
  <c r="B80" i="57"/>
  <c r="B79" i="57"/>
  <c r="B78" i="57"/>
  <c r="B77" i="57"/>
  <c r="B76" i="57"/>
  <c r="B75" i="57"/>
  <c r="B74" i="57"/>
  <c r="B73" i="57"/>
  <c r="B72" i="57"/>
  <c r="B71" i="57"/>
  <c r="B70" i="57"/>
  <c r="B69" i="57"/>
  <c r="B68" i="57"/>
  <c r="B67" i="57"/>
  <c r="B66" i="57"/>
  <c r="B65" i="57"/>
  <c r="B64" i="57"/>
  <c r="B63" i="57"/>
  <c r="B62" i="57"/>
  <c r="B61" i="57"/>
  <c r="H21" i="57"/>
  <c r="G21" i="57"/>
  <c r="A3" i="47"/>
  <c r="A222" i="46"/>
  <c r="A198" i="46"/>
  <c r="B174" i="46"/>
  <c r="A150" i="46"/>
  <c r="A126" i="46"/>
  <c r="A102" i="46"/>
  <c r="A78" i="46"/>
  <c r="A54" i="46"/>
  <c r="A2" i="46"/>
  <c r="B2" i="57" s="1"/>
  <c r="F305" i="41"/>
  <c r="F355" i="41" s="1"/>
  <c r="E302" i="41"/>
  <c r="E352" i="41" s="1"/>
  <c r="H28" i="41"/>
  <c r="G28" i="41"/>
  <c r="D28" i="41"/>
  <c r="H21" i="41"/>
  <c r="G21" i="41"/>
  <c r="G310" i="40"/>
  <c r="G360" i="40" s="1"/>
  <c r="F301" i="40"/>
  <c r="F351" i="40" s="1"/>
  <c r="G299" i="40"/>
  <c r="G349" i="40" s="1"/>
  <c r="F299" i="40"/>
  <c r="F349" i="40" s="1"/>
  <c r="G296" i="40"/>
  <c r="G346" i="40" s="1"/>
  <c r="G295" i="40"/>
  <c r="G345" i="40" s="1"/>
  <c r="H28" i="40"/>
  <c r="G28" i="40"/>
  <c r="D28" i="40"/>
  <c r="H21" i="40"/>
  <c r="G21" i="40"/>
  <c r="F305" i="39"/>
  <c r="F355" i="39" s="1"/>
  <c r="D301" i="39"/>
  <c r="D351" i="39" s="1"/>
  <c r="H28" i="39"/>
  <c r="G28" i="39"/>
  <c r="D28" i="39"/>
  <c r="H21" i="39"/>
  <c r="G21" i="39"/>
  <c r="C310" i="38"/>
  <c r="C360" i="38" s="1"/>
  <c r="G305" i="38"/>
  <c r="G355" i="38" s="1"/>
  <c r="G301" i="38"/>
  <c r="G351" i="38" s="1"/>
  <c r="D300" i="38"/>
  <c r="D350" i="38" s="1"/>
  <c r="F297" i="38"/>
  <c r="F347" i="38" s="1"/>
  <c r="H28" i="38"/>
  <c r="G28" i="38"/>
  <c r="D28" i="38"/>
  <c r="H21" i="38"/>
  <c r="G21" i="38"/>
  <c r="C305" i="35"/>
  <c r="C355" i="35" s="1"/>
  <c r="G296" i="35"/>
  <c r="G346" i="35" s="1"/>
  <c r="H28" i="35"/>
  <c r="G28" i="35"/>
  <c r="D28" i="35"/>
  <c r="H21" i="35"/>
  <c r="G21" i="35"/>
  <c r="F311" i="34"/>
  <c r="F361" i="34" s="1"/>
  <c r="H28" i="34"/>
  <c r="G28" i="34"/>
  <c r="D28" i="34"/>
  <c r="H21" i="34"/>
  <c r="G21" i="34"/>
  <c r="G308" i="33"/>
  <c r="G358" i="33" s="1"/>
  <c r="F308" i="33"/>
  <c r="F358" i="33" s="1"/>
  <c r="C300" i="33"/>
  <c r="C350" i="33" s="1"/>
  <c r="G298" i="33"/>
  <c r="G348" i="33" s="1"/>
  <c r="F295" i="33"/>
  <c r="F345" i="33" s="1"/>
  <c r="G293" i="33"/>
  <c r="G343" i="33" s="1"/>
  <c r="H28" i="33"/>
  <c r="G28" i="33"/>
  <c r="D28" i="33"/>
  <c r="H21" i="33"/>
  <c r="G21" i="33"/>
  <c r="C310" i="32"/>
  <c r="C360" i="32" s="1"/>
  <c r="E307" i="32"/>
  <c r="E357" i="32" s="1"/>
  <c r="G305" i="32"/>
  <c r="G355" i="32" s="1"/>
  <c r="D303" i="32"/>
  <c r="D353" i="32" s="1"/>
  <c r="F297" i="32"/>
  <c r="F347" i="32" s="1"/>
  <c r="G293" i="32"/>
  <c r="G343" i="32" s="1"/>
  <c r="H28" i="32"/>
  <c r="G28" i="32"/>
  <c r="D28" i="32"/>
  <c r="H21" i="32"/>
  <c r="G21" i="32"/>
  <c r="G312" i="31"/>
  <c r="G362" i="31" s="1"/>
  <c r="F310" i="31"/>
  <c r="F360" i="31" s="1"/>
  <c r="E305" i="31"/>
  <c r="E355" i="31" s="1"/>
  <c r="G304" i="31"/>
  <c r="G354" i="31" s="1"/>
  <c r="E304" i="31"/>
  <c r="E354" i="31" s="1"/>
  <c r="D302" i="31"/>
  <c r="D352" i="31" s="1"/>
  <c r="F299" i="31"/>
  <c r="F349" i="31" s="1"/>
  <c r="H28" i="31"/>
  <c r="G28" i="31"/>
  <c r="D28" i="31"/>
  <c r="H21" i="31"/>
  <c r="G21" i="31"/>
  <c r="C307" i="30"/>
  <c r="C357" i="30" s="1"/>
  <c r="C303" i="30"/>
  <c r="C353" i="30" s="1"/>
  <c r="F299" i="30"/>
  <c r="F349" i="30" s="1"/>
  <c r="F295" i="30"/>
  <c r="F345" i="30" s="1"/>
  <c r="E295" i="30"/>
  <c r="E345" i="30" s="1"/>
  <c r="H28" i="30"/>
  <c r="G28" i="30"/>
  <c r="D28" i="30"/>
  <c r="H21" i="30"/>
  <c r="G21" i="30"/>
  <c r="H63" i="29"/>
  <c r="C309" i="29"/>
  <c r="C359" i="29" s="1"/>
  <c r="D307" i="29"/>
  <c r="D357" i="29" s="1"/>
  <c r="F304" i="29"/>
  <c r="F354" i="29" s="1"/>
  <c r="G303" i="29"/>
  <c r="G353" i="29" s="1"/>
  <c r="D302" i="29"/>
  <c r="D352" i="29" s="1"/>
  <c r="G299" i="29"/>
  <c r="G349" i="29" s="1"/>
  <c r="F299" i="29"/>
  <c r="F349" i="29" s="1"/>
  <c r="F296" i="29"/>
  <c r="F346" i="29" s="1"/>
  <c r="F295" i="29"/>
  <c r="F345" i="29" s="1"/>
  <c r="G293" i="29"/>
  <c r="G343" i="29" s="1"/>
  <c r="H28" i="29"/>
  <c r="G28" i="29"/>
  <c r="D28" i="29"/>
  <c r="H21" i="29"/>
  <c r="G21" i="29"/>
  <c r="E312" i="28"/>
  <c r="E362" i="28" s="1"/>
  <c r="E305" i="28"/>
  <c r="E355" i="28" s="1"/>
  <c r="C303" i="28"/>
  <c r="C353" i="28" s="1"/>
  <c r="E297" i="28"/>
  <c r="E347" i="28" s="1"/>
  <c r="H28" i="28"/>
  <c r="G28" i="28"/>
  <c r="D28" i="28"/>
  <c r="H21" i="28"/>
  <c r="G21" i="28"/>
  <c r="C297" i="27"/>
  <c r="C347" i="27" s="1"/>
  <c r="G294" i="27"/>
  <c r="G344" i="27" s="1"/>
  <c r="H28" i="27"/>
  <c r="G28" i="27"/>
  <c r="D28" i="27"/>
  <c r="H21" i="27"/>
  <c r="G21" i="27"/>
  <c r="F309" i="26"/>
  <c r="F359" i="26" s="1"/>
  <c r="E309" i="26"/>
  <c r="E359" i="26" s="1"/>
  <c r="F303" i="26"/>
  <c r="F353" i="26" s="1"/>
  <c r="F302" i="26"/>
  <c r="F352" i="26" s="1"/>
  <c r="D300" i="26"/>
  <c r="D350" i="26" s="1"/>
  <c r="F297" i="26"/>
  <c r="F347" i="26" s="1"/>
  <c r="G294" i="26"/>
  <c r="G344" i="26" s="1"/>
  <c r="F294" i="26"/>
  <c r="F344" i="26" s="1"/>
  <c r="H28" i="26"/>
  <c r="G28" i="26"/>
  <c r="D28" i="26"/>
  <c r="H21" i="26"/>
  <c r="G21" i="26"/>
  <c r="F305" i="25"/>
  <c r="F355" i="25" s="1"/>
  <c r="E305" i="25"/>
  <c r="E355" i="25" s="1"/>
  <c r="C302" i="25"/>
  <c r="C352" i="25" s="1"/>
  <c r="H28" i="25"/>
  <c r="G28" i="25"/>
  <c r="D28" i="25"/>
  <c r="H21" i="25"/>
  <c r="G21" i="25"/>
  <c r="F306" i="24"/>
  <c r="F356" i="24" s="1"/>
  <c r="G305" i="24"/>
  <c r="G355" i="24" s="1"/>
  <c r="G302" i="24"/>
  <c r="G352" i="24" s="1"/>
  <c r="G301" i="24"/>
  <c r="G351" i="24" s="1"/>
  <c r="C300" i="24"/>
  <c r="C350" i="24" s="1"/>
  <c r="G295" i="24"/>
  <c r="G345" i="24" s="1"/>
  <c r="H28" i="24"/>
  <c r="G28" i="24"/>
  <c r="D28" i="24"/>
  <c r="H21" i="24"/>
  <c r="G21" i="24"/>
  <c r="G312" i="23"/>
  <c r="G362" i="23" s="1"/>
  <c r="F310" i="23"/>
  <c r="F360" i="23" s="1"/>
  <c r="E301" i="23"/>
  <c r="E351" i="23" s="1"/>
  <c r="H28" i="23"/>
  <c r="G28" i="23"/>
  <c r="D28" i="23"/>
  <c r="H21" i="23"/>
  <c r="G21" i="23"/>
  <c r="F312" i="22"/>
  <c r="F362" i="22" s="1"/>
  <c r="C307" i="22"/>
  <c r="C357" i="22" s="1"/>
  <c r="D305" i="22"/>
  <c r="D355" i="22" s="1"/>
  <c r="G296" i="22"/>
  <c r="G346" i="22" s="1"/>
  <c r="H28" i="22"/>
  <c r="G28" i="22"/>
  <c r="D28" i="22"/>
  <c r="H21" i="22"/>
  <c r="G21" i="22"/>
  <c r="C309" i="21"/>
  <c r="C359" i="21" s="1"/>
  <c r="C303" i="21"/>
  <c r="C353" i="21" s="1"/>
  <c r="E302" i="21"/>
  <c r="E352" i="21" s="1"/>
  <c r="C302" i="21"/>
  <c r="C352" i="21" s="1"/>
  <c r="G295" i="21"/>
  <c r="G345" i="21" s="1"/>
  <c r="F295" i="21"/>
  <c r="F345" i="21" s="1"/>
  <c r="H28" i="21"/>
  <c r="G28" i="21"/>
  <c r="D28" i="21"/>
  <c r="H21" i="21"/>
  <c r="G21" i="21"/>
  <c r="H28" i="20"/>
  <c r="G28" i="20"/>
  <c r="D28" i="20"/>
  <c r="H21" i="20"/>
  <c r="G21" i="20"/>
  <c r="D309" i="19"/>
  <c r="D359" i="19" s="1"/>
  <c r="F304" i="19"/>
  <c r="F354" i="19" s="1"/>
  <c r="C300" i="19"/>
  <c r="C350" i="19" s="1"/>
  <c r="G299" i="19"/>
  <c r="G349" i="19" s="1"/>
  <c r="H28" i="19"/>
  <c r="G28" i="19"/>
  <c r="D28" i="19"/>
  <c r="H21" i="19"/>
  <c r="G21" i="19"/>
  <c r="G312" i="18"/>
  <c r="G362" i="18" s="1"/>
  <c r="C307" i="18"/>
  <c r="C357" i="18" s="1"/>
  <c r="D305" i="18"/>
  <c r="D355" i="18" s="1"/>
  <c r="E300" i="18"/>
  <c r="E350" i="18" s="1"/>
  <c r="G293" i="18"/>
  <c r="G343" i="18" s="1"/>
  <c r="H28" i="18"/>
  <c r="G28" i="18"/>
  <c r="D28" i="18"/>
  <c r="H21" i="18"/>
  <c r="G21" i="18"/>
  <c r="G310" i="17"/>
  <c r="G360" i="17" s="1"/>
  <c r="G302" i="17"/>
  <c r="G352" i="17" s="1"/>
  <c r="H28" i="17"/>
  <c r="G28" i="17"/>
  <c r="D28" i="17"/>
  <c r="H21" i="17"/>
  <c r="G21" i="17"/>
  <c r="F306" i="16"/>
  <c r="F356" i="16" s="1"/>
  <c r="E305" i="16"/>
  <c r="E355" i="16" s="1"/>
  <c r="D305" i="16"/>
  <c r="D355" i="16" s="1"/>
  <c r="E300" i="16"/>
  <c r="E350" i="16" s="1"/>
  <c r="G297" i="16"/>
  <c r="G347" i="16" s="1"/>
  <c r="F295" i="16"/>
  <c r="F345" i="16" s="1"/>
  <c r="H28" i="16"/>
  <c r="G28" i="16"/>
  <c r="D28" i="16"/>
  <c r="H21" i="16"/>
  <c r="G21" i="16"/>
  <c r="G301" i="15"/>
  <c r="G351" i="15" s="1"/>
  <c r="C300" i="15"/>
  <c r="C350" i="15" s="1"/>
  <c r="G297" i="15"/>
  <c r="G347" i="15" s="1"/>
  <c r="G296" i="15"/>
  <c r="G346" i="15" s="1"/>
  <c r="H28" i="15"/>
  <c r="G28" i="15"/>
  <c r="D28" i="15"/>
  <c r="H21" i="15"/>
  <c r="G21" i="15"/>
  <c r="B351" i="15"/>
  <c r="B326" i="15"/>
  <c r="B301" i="15"/>
  <c r="B276" i="15"/>
  <c r="B251" i="15"/>
  <c r="B226" i="15"/>
  <c r="B201" i="15"/>
  <c r="B176" i="15"/>
  <c r="B151" i="15"/>
  <c r="B124" i="15"/>
  <c r="B99" i="15"/>
  <c r="G310" i="14"/>
  <c r="G360" i="14" s="1"/>
  <c r="C307" i="14"/>
  <c r="C357" i="14" s="1"/>
  <c r="C303" i="14"/>
  <c r="C353" i="14" s="1"/>
  <c r="C300" i="14"/>
  <c r="C350" i="14" s="1"/>
  <c r="F297" i="14"/>
  <c r="F347" i="14" s="1"/>
  <c r="E297" i="14"/>
  <c r="E347" i="14" s="1"/>
  <c r="G295" i="14"/>
  <c r="G345" i="14" s="1"/>
  <c r="H28" i="14"/>
  <c r="G28" i="14"/>
  <c r="D28" i="14"/>
  <c r="H21" i="14"/>
  <c r="G21" i="14"/>
  <c r="F311" i="12"/>
  <c r="F361" i="12" s="1"/>
  <c r="F310" i="12"/>
  <c r="F360" i="12" s="1"/>
  <c r="G302" i="12"/>
  <c r="G352" i="12" s="1"/>
  <c r="F301" i="12"/>
  <c r="F351" i="12" s="1"/>
  <c r="G293" i="12"/>
  <c r="G343" i="12" s="1"/>
  <c r="H28" i="12"/>
  <c r="G28" i="12"/>
  <c r="D28" i="12"/>
  <c r="H21" i="12"/>
  <c r="G21" i="12"/>
  <c r="F295" i="59"/>
  <c r="F345" i="59" s="1"/>
  <c r="C307" i="59"/>
  <c r="C357" i="59" s="1"/>
  <c r="F299" i="59"/>
  <c r="F349" i="59" s="1"/>
  <c r="B69" i="12"/>
  <c r="B69" i="16"/>
  <c r="G298" i="11"/>
  <c r="G348" i="11" s="1"/>
  <c r="D297" i="11"/>
  <c r="D347" i="11" s="1"/>
  <c r="G293" i="11"/>
  <c r="G343" i="11" s="1"/>
  <c r="H28" i="11"/>
  <c r="G28" i="11"/>
  <c r="D28" i="11"/>
  <c r="H21" i="11"/>
  <c r="G21" i="11"/>
  <c r="H71" i="10"/>
  <c r="C310" i="10"/>
  <c r="C360" i="10" s="1"/>
  <c r="C307" i="10"/>
  <c r="C357" i="10" s="1"/>
  <c r="D305" i="10"/>
  <c r="D355" i="10" s="1"/>
  <c r="C303" i="10"/>
  <c r="C353" i="10" s="1"/>
  <c r="F299" i="10"/>
  <c r="F349" i="10" s="1"/>
  <c r="H28" i="10"/>
  <c r="G28" i="10"/>
  <c r="D28" i="10"/>
  <c r="H21" i="10"/>
  <c r="G21" i="10"/>
  <c r="H28" i="9"/>
  <c r="G28" i="9"/>
  <c r="D28" i="9"/>
  <c r="H21" i="9"/>
  <c r="G21" i="9"/>
  <c r="F304" i="9"/>
  <c r="F354" i="9" s="1"/>
  <c r="F293" i="59"/>
  <c r="F343" i="59" s="1"/>
  <c r="G39" i="56"/>
  <c r="H39" i="56"/>
  <c r="I39" i="56"/>
  <c r="J39" i="56"/>
  <c r="K39" i="56"/>
  <c r="H141" i="40"/>
  <c r="H141" i="39"/>
  <c r="H141" i="35"/>
  <c r="I140" i="35"/>
  <c r="H141" i="34"/>
  <c r="H141" i="33"/>
  <c r="H141" i="27"/>
  <c r="H141" i="26"/>
  <c r="H141" i="25"/>
  <c r="H141" i="23"/>
  <c r="H141" i="22"/>
  <c r="H141" i="21"/>
  <c r="H141" i="20"/>
  <c r="H141" i="19"/>
  <c r="H141" i="18"/>
  <c r="H141" i="17"/>
  <c r="H141" i="16"/>
  <c r="H141" i="14"/>
  <c r="H141" i="11"/>
  <c r="H141" i="10"/>
  <c r="H141" i="9"/>
  <c r="G162" i="41"/>
  <c r="G161" i="41"/>
  <c r="G160" i="41"/>
  <c r="F160" i="41"/>
  <c r="E160" i="41"/>
  <c r="H159" i="41"/>
  <c r="F159" i="41"/>
  <c r="E159" i="41"/>
  <c r="H157" i="41"/>
  <c r="G155" i="41"/>
  <c r="F155" i="41"/>
  <c r="E155" i="41"/>
  <c r="G154" i="41"/>
  <c r="F154" i="41"/>
  <c r="E154" i="41"/>
  <c r="H152" i="41"/>
  <c r="G152" i="41"/>
  <c r="H151" i="41"/>
  <c r="G151" i="41"/>
  <c r="G149" i="41"/>
  <c r="G148" i="41"/>
  <c r="G147" i="41"/>
  <c r="G146" i="41"/>
  <c r="G145" i="41"/>
  <c r="G144" i="41"/>
  <c r="G143" i="41"/>
  <c r="G162" i="40"/>
  <c r="G161" i="40"/>
  <c r="H159" i="40"/>
  <c r="F159" i="40"/>
  <c r="E159" i="40"/>
  <c r="C159" i="40"/>
  <c r="G154" i="40"/>
  <c r="F154" i="40"/>
  <c r="E154" i="40"/>
  <c r="H153" i="40"/>
  <c r="F153" i="40"/>
  <c r="E153" i="40"/>
  <c r="D153" i="40"/>
  <c r="H152" i="40"/>
  <c r="G152" i="40"/>
  <c r="G148" i="40"/>
  <c r="G144" i="40"/>
  <c r="G143" i="40"/>
  <c r="G162" i="39"/>
  <c r="G161" i="39"/>
  <c r="G160" i="39"/>
  <c r="F160" i="39"/>
  <c r="E160" i="39"/>
  <c r="E163" i="39" s="1"/>
  <c r="H159" i="39"/>
  <c r="F159" i="39"/>
  <c r="C159" i="39"/>
  <c r="E159" i="39"/>
  <c r="G158" i="39"/>
  <c r="H157" i="39"/>
  <c r="H155" i="39"/>
  <c r="G155" i="39"/>
  <c r="F155" i="39"/>
  <c r="E155" i="39"/>
  <c r="G154" i="39"/>
  <c r="F154" i="39"/>
  <c r="I154" i="39" s="1"/>
  <c r="E154" i="39"/>
  <c r="H153" i="39"/>
  <c r="F153" i="39"/>
  <c r="E153" i="39"/>
  <c r="D153" i="39"/>
  <c r="G152" i="39"/>
  <c r="G151" i="39"/>
  <c r="H150" i="39"/>
  <c r="G149" i="39"/>
  <c r="G148" i="39"/>
  <c r="G147" i="39"/>
  <c r="G146" i="39"/>
  <c r="G145" i="39"/>
  <c r="G144" i="39"/>
  <c r="G143" i="39"/>
  <c r="G162" i="38"/>
  <c r="G161" i="38"/>
  <c r="G160" i="38"/>
  <c r="F160" i="38"/>
  <c r="H159" i="38"/>
  <c r="F159" i="38"/>
  <c r="G158" i="38"/>
  <c r="H157" i="38"/>
  <c r="H155" i="38"/>
  <c r="G155" i="38"/>
  <c r="F155" i="38"/>
  <c r="H153" i="38"/>
  <c r="F153" i="38"/>
  <c r="D153" i="38"/>
  <c r="G152" i="38"/>
  <c r="G149" i="38"/>
  <c r="G148" i="38"/>
  <c r="H147" i="38"/>
  <c r="G147" i="38"/>
  <c r="G145" i="38"/>
  <c r="G144" i="38"/>
  <c r="G162" i="35"/>
  <c r="G161" i="35"/>
  <c r="G160" i="35"/>
  <c r="F160" i="35"/>
  <c r="F159" i="35"/>
  <c r="C159" i="35"/>
  <c r="G155" i="35"/>
  <c r="F155" i="35"/>
  <c r="G154" i="35"/>
  <c r="F154" i="35"/>
  <c r="F153" i="35"/>
  <c r="D153" i="35"/>
  <c r="D163" i="35" s="1"/>
  <c r="G152" i="35"/>
  <c r="G151" i="35"/>
  <c r="G149" i="35"/>
  <c r="G148" i="35"/>
  <c r="G146" i="35"/>
  <c r="G145" i="35"/>
  <c r="G144" i="35"/>
  <c r="G143" i="35"/>
  <c r="G162" i="34"/>
  <c r="G161" i="34"/>
  <c r="G160" i="34"/>
  <c r="F160" i="34"/>
  <c r="E160" i="34"/>
  <c r="F159" i="34"/>
  <c r="E159" i="34"/>
  <c r="C159" i="34"/>
  <c r="G158" i="34"/>
  <c r="G154" i="34"/>
  <c r="F154" i="34"/>
  <c r="E154" i="34"/>
  <c r="F153" i="34"/>
  <c r="E153" i="34"/>
  <c r="D153" i="34"/>
  <c r="G151" i="34"/>
  <c r="G148" i="34"/>
  <c r="G146" i="34"/>
  <c r="G145" i="34"/>
  <c r="G144" i="34"/>
  <c r="G143" i="34"/>
  <c r="G162" i="33"/>
  <c r="G161" i="33"/>
  <c r="G160" i="33"/>
  <c r="F160" i="33"/>
  <c r="E160" i="33"/>
  <c r="H159" i="33"/>
  <c r="F159" i="33"/>
  <c r="E159" i="33"/>
  <c r="C159" i="33"/>
  <c r="G158" i="33"/>
  <c r="H157" i="33"/>
  <c r="H155" i="33"/>
  <c r="G155" i="33"/>
  <c r="F155" i="33"/>
  <c r="E155" i="33"/>
  <c r="G154" i="33"/>
  <c r="F154" i="33"/>
  <c r="E154" i="33"/>
  <c r="H153" i="33"/>
  <c r="F153" i="33"/>
  <c r="E153" i="33"/>
  <c r="D153" i="33"/>
  <c r="H152" i="33"/>
  <c r="G152" i="33"/>
  <c r="G151" i="33"/>
  <c r="H150" i="33"/>
  <c r="G149" i="33"/>
  <c r="G148" i="33"/>
  <c r="G147" i="33"/>
  <c r="G146" i="33"/>
  <c r="G145" i="33"/>
  <c r="G144" i="33"/>
  <c r="G143" i="33"/>
  <c r="H162" i="32"/>
  <c r="G162" i="32"/>
  <c r="G161" i="32"/>
  <c r="G160" i="32"/>
  <c r="F160" i="32"/>
  <c r="E160" i="32"/>
  <c r="G158" i="32"/>
  <c r="H157" i="32"/>
  <c r="H155" i="32"/>
  <c r="G155" i="32"/>
  <c r="F155" i="32"/>
  <c r="E155" i="32"/>
  <c r="G154" i="32"/>
  <c r="F154" i="32"/>
  <c r="E154" i="32"/>
  <c r="H153" i="32"/>
  <c r="F153" i="32"/>
  <c r="E153" i="32"/>
  <c r="D153" i="32"/>
  <c r="H150" i="32"/>
  <c r="G149" i="32"/>
  <c r="H147" i="32"/>
  <c r="G147" i="32"/>
  <c r="G146" i="32"/>
  <c r="G145" i="32"/>
  <c r="G162" i="31"/>
  <c r="G161" i="31"/>
  <c r="G160" i="31"/>
  <c r="F160" i="31"/>
  <c r="E160" i="31"/>
  <c r="H159" i="31"/>
  <c r="F159" i="31"/>
  <c r="E159" i="31"/>
  <c r="C159" i="31"/>
  <c r="G158" i="31"/>
  <c r="H157" i="31"/>
  <c r="H155" i="31"/>
  <c r="G155" i="31"/>
  <c r="F155" i="31"/>
  <c r="E155" i="31"/>
  <c r="G154" i="31"/>
  <c r="F154" i="31"/>
  <c r="E154" i="31"/>
  <c r="H153" i="31"/>
  <c r="F153" i="31"/>
  <c r="E153" i="31"/>
  <c r="D153" i="31"/>
  <c r="G152" i="31"/>
  <c r="G151" i="31"/>
  <c r="H150" i="31"/>
  <c r="G149" i="31"/>
  <c r="G148" i="31"/>
  <c r="G147" i="31"/>
  <c r="G146" i="31"/>
  <c r="G145" i="31"/>
  <c r="G163" i="31" s="1"/>
  <c r="G144" i="31"/>
  <c r="G143" i="31"/>
  <c r="G162" i="29"/>
  <c r="G161" i="29"/>
  <c r="G160" i="29"/>
  <c r="F160" i="29"/>
  <c r="E160" i="29"/>
  <c r="H159" i="29"/>
  <c r="F159" i="29"/>
  <c r="E159" i="29"/>
  <c r="C159" i="29"/>
  <c r="I159" i="29" s="1"/>
  <c r="H157" i="29"/>
  <c r="H155" i="29"/>
  <c r="E155" i="29"/>
  <c r="F155" i="29"/>
  <c r="G155" i="29"/>
  <c r="H153" i="29"/>
  <c r="F153" i="29"/>
  <c r="E153" i="29"/>
  <c r="D153" i="29"/>
  <c r="H152" i="29"/>
  <c r="G152" i="29"/>
  <c r="G151" i="29"/>
  <c r="H150" i="29"/>
  <c r="G149" i="29"/>
  <c r="G148" i="29"/>
  <c r="H147" i="29"/>
  <c r="G147" i="29"/>
  <c r="G145" i="29"/>
  <c r="G143" i="29"/>
  <c r="G162" i="27"/>
  <c r="G161" i="27"/>
  <c r="G160" i="27"/>
  <c r="F160" i="27"/>
  <c r="E160" i="27"/>
  <c r="I160" i="27" s="1"/>
  <c r="F159" i="27"/>
  <c r="E159" i="27"/>
  <c r="C159" i="27"/>
  <c r="I159" i="27" s="1"/>
  <c r="G158" i="27"/>
  <c r="H155" i="27"/>
  <c r="E155" i="27"/>
  <c r="F155" i="27"/>
  <c r="G155" i="27"/>
  <c r="G154" i="27"/>
  <c r="F154" i="27"/>
  <c r="E154" i="27"/>
  <c r="H153" i="27"/>
  <c r="F153" i="27"/>
  <c r="E153" i="27"/>
  <c r="D153" i="27"/>
  <c r="I153" i="27" s="1"/>
  <c r="G152" i="27"/>
  <c r="G151" i="27"/>
  <c r="G149" i="27"/>
  <c r="G148" i="27"/>
  <c r="G146" i="27"/>
  <c r="G144" i="27"/>
  <c r="G162" i="26"/>
  <c r="G160" i="26"/>
  <c r="F160" i="26"/>
  <c r="E160" i="26"/>
  <c r="H159" i="26"/>
  <c r="F159" i="26"/>
  <c r="E159" i="26"/>
  <c r="C159" i="26"/>
  <c r="H157" i="26"/>
  <c r="H155" i="26"/>
  <c r="G155" i="26"/>
  <c r="F155" i="26"/>
  <c r="E155" i="26"/>
  <c r="H154" i="26"/>
  <c r="G154" i="26"/>
  <c r="F154" i="26"/>
  <c r="E154" i="26"/>
  <c r="H153" i="26"/>
  <c r="D153" i="26"/>
  <c r="E153" i="26"/>
  <c r="F153" i="26"/>
  <c r="H152" i="26"/>
  <c r="G152" i="26"/>
  <c r="H150" i="26"/>
  <c r="G148" i="26"/>
  <c r="G147" i="26"/>
  <c r="G146" i="26"/>
  <c r="G145" i="26"/>
  <c r="G144" i="26"/>
  <c r="G162" i="25"/>
  <c r="G161" i="25"/>
  <c r="G160" i="25"/>
  <c r="F160" i="25"/>
  <c r="D160" i="25"/>
  <c r="F159" i="25"/>
  <c r="C159" i="25"/>
  <c r="G158" i="25"/>
  <c r="G155" i="25"/>
  <c r="F155" i="25"/>
  <c r="G154" i="25"/>
  <c r="F154" i="25"/>
  <c r="F153" i="25"/>
  <c r="D153" i="25"/>
  <c r="G152" i="25"/>
  <c r="G148" i="25"/>
  <c r="G146" i="25"/>
  <c r="G145" i="25"/>
  <c r="G144" i="25"/>
  <c r="G143" i="25"/>
  <c r="G162" i="24"/>
  <c r="G161" i="24"/>
  <c r="H159" i="24"/>
  <c r="F159" i="24"/>
  <c r="E159" i="24"/>
  <c r="G158" i="24"/>
  <c r="H157" i="24"/>
  <c r="H155" i="24"/>
  <c r="G155" i="24"/>
  <c r="F155" i="24"/>
  <c r="E155" i="24"/>
  <c r="H153" i="24"/>
  <c r="F153" i="24"/>
  <c r="E153" i="24"/>
  <c r="D153" i="24"/>
  <c r="G152" i="24"/>
  <c r="H150" i="24"/>
  <c r="H149" i="24"/>
  <c r="G149" i="24"/>
  <c r="G148" i="24"/>
  <c r="G147" i="24"/>
  <c r="G145" i="24"/>
  <c r="G143" i="24"/>
  <c r="G161" i="23"/>
  <c r="G160" i="23"/>
  <c r="E160" i="23"/>
  <c r="E159" i="23"/>
  <c r="G158" i="23"/>
  <c r="G155" i="23"/>
  <c r="E155" i="23"/>
  <c r="G154" i="23"/>
  <c r="E154" i="23"/>
  <c r="E153" i="23"/>
  <c r="G152" i="23"/>
  <c r="G151" i="23"/>
  <c r="G149" i="23"/>
  <c r="G148" i="23"/>
  <c r="G147" i="23"/>
  <c r="G146" i="23"/>
  <c r="G145" i="23"/>
  <c r="G144" i="23"/>
  <c r="H162" i="22"/>
  <c r="G162" i="22"/>
  <c r="G161" i="22"/>
  <c r="G160" i="22"/>
  <c r="F160" i="22"/>
  <c r="E160" i="22"/>
  <c r="H159" i="22"/>
  <c r="F159" i="22"/>
  <c r="E159" i="22"/>
  <c r="C159" i="22"/>
  <c r="G158" i="22"/>
  <c r="H157" i="22"/>
  <c r="H155" i="22"/>
  <c r="G155" i="22"/>
  <c r="F155" i="22"/>
  <c r="E155" i="22"/>
  <c r="G154" i="22"/>
  <c r="F154" i="22"/>
  <c r="E154" i="22"/>
  <c r="F153" i="22"/>
  <c r="E153" i="22"/>
  <c r="D153" i="22"/>
  <c r="G152" i="22"/>
  <c r="G151" i="22"/>
  <c r="G149" i="22"/>
  <c r="G148" i="22"/>
  <c r="G147" i="22"/>
  <c r="G146" i="22"/>
  <c r="G145" i="22"/>
  <c r="G144" i="22"/>
  <c r="G143" i="22"/>
  <c r="G162" i="21"/>
  <c r="G161" i="21"/>
  <c r="G160" i="21"/>
  <c r="F160" i="21"/>
  <c r="E160" i="21"/>
  <c r="F159" i="21"/>
  <c r="E159" i="21"/>
  <c r="C159" i="21"/>
  <c r="G158" i="21"/>
  <c r="G155" i="21"/>
  <c r="F155" i="21"/>
  <c r="E155" i="21"/>
  <c r="G154" i="21"/>
  <c r="F154" i="21"/>
  <c r="E154" i="21"/>
  <c r="F153" i="21"/>
  <c r="E153" i="21"/>
  <c r="D153" i="21"/>
  <c r="G152" i="21"/>
  <c r="G151" i="21"/>
  <c r="G149" i="21"/>
  <c r="G148" i="21"/>
  <c r="G147" i="21"/>
  <c r="G146" i="21"/>
  <c r="G145" i="21"/>
  <c r="G144" i="21"/>
  <c r="G162" i="20"/>
  <c r="G161" i="20"/>
  <c r="H159" i="20"/>
  <c r="F159" i="20"/>
  <c r="E159" i="20"/>
  <c r="C159" i="20"/>
  <c r="G158" i="20"/>
  <c r="H157" i="20"/>
  <c r="H155" i="20"/>
  <c r="G155" i="20"/>
  <c r="F155" i="20"/>
  <c r="E155" i="20"/>
  <c r="H154" i="20"/>
  <c r="G154" i="20"/>
  <c r="F154" i="20"/>
  <c r="E154" i="20"/>
  <c r="H153" i="20"/>
  <c r="F153" i="20"/>
  <c r="E153" i="20"/>
  <c r="D153" i="20"/>
  <c r="H152" i="20"/>
  <c r="G152" i="20"/>
  <c r="G151" i="20"/>
  <c r="H150" i="20"/>
  <c r="G149" i="20"/>
  <c r="G148" i="20"/>
  <c r="G147" i="20"/>
  <c r="G146" i="20"/>
  <c r="G145" i="20"/>
  <c r="G144" i="20"/>
  <c r="G143" i="20"/>
  <c r="G162" i="19"/>
  <c r="G161" i="19"/>
  <c r="G160" i="19"/>
  <c r="F160" i="19"/>
  <c r="E160" i="19"/>
  <c r="H159" i="19"/>
  <c r="F159" i="19"/>
  <c r="E159" i="19"/>
  <c r="C159" i="19"/>
  <c r="G158" i="19"/>
  <c r="H157" i="19"/>
  <c r="H155" i="19"/>
  <c r="G155" i="19"/>
  <c r="F155" i="19"/>
  <c r="E155" i="19"/>
  <c r="G154" i="19"/>
  <c r="F154" i="19"/>
  <c r="E154" i="19"/>
  <c r="H153" i="19"/>
  <c r="F153" i="19"/>
  <c r="E153" i="19"/>
  <c r="D153" i="19"/>
  <c r="H152" i="19"/>
  <c r="G152" i="19"/>
  <c r="G151" i="19"/>
  <c r="I151" i="19" s="1"/>
  <c r="H150" i="19"/>
  <c r="G149" i="19"/>
  <c r="G148" i="19"/>
  <c r="G147" i="19"/>
  <c r="G146" i="19"/>
  <c r="G145" i="19"/>
  <c r="G144" i="19"/>
  <c r="G143" i="19"/>
  <c r="G162" i="18"/>
  <c r="G161" i="18"/>
  <c r="H159" i="18"/>
  <c r="F159" i="18"/>
  <c r="E159" i="18"/>
  <c r="C159" i="18"/>
  <c r="G158" i="18"/>
  <c r="H155" i="18"/>
  <c r="G155" i="18"/>
  <c r="E155" i="18"/>
  <c r="F155" i="18"/>
  <c r="G154" i="18"/>
  <c r="F154" i="18"/>
  <c r="E154" i="18"/>
  <c r="H153" i="18"/>
  <c r="F153" i="18"/>
  <c r="E153" i="18"/>
  <c r="D153" i="18"/>
  <c r="G152" i="18"/>
  <c r="G151" i="18"/>
  <c r="H150" i="18"/>
  <c r="H149" i="18"/>
  <c r="G149" i="18"/>
  <c r="G148" i="18"/>
  <c r="G147" i="18"/>
  <c r="G146" i="18"/>
  <c r="G145" i="18"/>
  <c r="G144" i="18"/>
  <c r="G143" i="18"/>
  <c r="H162" i="17"/>
  <c r="G162" i="17"/>
  <c r="G161" i="17"/>
  <c r="G160" i="17"/>
  <c r="F160" i="17"/>
  <c r="E160" i="17"/>
  <c r="H159" i="17"/>
  <c r="F159" i="17"/>
  <c r="E159" i="17"/>
  <c r="C159" i="17"/>
  <c r="G158" i="17"/>
  <c r="G155" i="17"/>
  <c r="F155" i="17"/>
  <c r="E155" i="17"/>
  <c r="H154" i="17"/>
  <c r="G154" i="17"/>
  <c r="F154" i="17"/>
  <c r="E154" i="17"/>
  <c r="F153" i="17"/>
  <c r="E153" i="17"/>
  <c r="H151" i="17"/>
  <c r="G151" i="17"/>
  <c r="G148" i="17"/>
  <c r="G147" i="17"/>
  <c r="G146" i="17"/>
  <c r="G145" i="17"/>
  <c r="G144" i="17"/>
  <c r="G143" i="17"/>
  <c r="G162" i="16"/>
  <c r="G161" i="16"/>
  <c r="G160" i="16"/>
  <c r="F160" i="16"/>
  <c r="E160" i="16"/>
  <c r="H159" i="16"/>
  <c r="F159" i="16"/>
  <c r="E159" i="16"/>
  <c r="C159" i="16"/>
  <c r="G158" i="16"/>
  <c r="H155" i="16"/>
  <c r="G155" i="16"/>
  <c r="F155" i="16"/>
  <c r="E155" i="16"/>
  <c r="H154" i="16"/>
  <c r="G154" i="16"/>
  <c r="F154" i="16"/>
  <c r="E154" i="16"/>
  <c r="H153" i="16"/>
  <c r="F153" i="16"/>
  <c r="E153" i="16"/>
  <c r="D153" i="16"/>
  <c r="G152" i="16"/>
  <c r="G151" i="16"/>
  <c r="G149" i="16"/>
  <c r="I149" i="16" s="1"/>
  <c r="G148" i="16"/>
  <c r="H147" i="16"/>
  <c r="G147" i="16"/>
  <c r="G146" i="16"/>
  <c r="G145" i="16"/>
  <c r="G144" i="16"/>
  <c r="G143" i="16"/>
  <c r="G162" i="15"/>
  <c r="G161" i="15"/>
  <c r="G160" i="15"/>
  <c r="F160" i="15"/>
  <c r="E160" i="15"/>
  <c r="I160" i="15" s="1"/>
  <c r="H159" i="15"/>
  <c r="F159" i="15"/>
  <c r="E159" i="15"/>
  <c r="C159" i="15"/>
  <c r="G158" i="15"/>
  <c r="H157" i="15"/>
  <c r="H155" i="15"/>
  <c r="G155" i="15"/>
  <c r="F155" i="15"/>
  <c r="E155" i="15"/>
  <c r="G154" i="15"/>
  <c r="F154" i="15"/>
  <c r="E154" i="15"/>
  <c r="I154" i="15" s="1"/>
  <c r="H153" i="15"/>
  <c r="F153" i="15"/>
  <c r="E153" i="15"/>
  <c r="D153" i="15"/>
  <c r="I153" i="15" s="1"/>
  <c r="G152" i="15"/>
  <c r="H150" i="15"/>
  <c r="G149" i="15"/>
  <c r="G148" i="15"/>
  <c r="G146" i="15"/>
  <c r="G145" i="15"/>
  <c r="G143" i="15"/>
  <c r="G162" i="14"/>
  <c r="G161" i="14"/>
  <c r="H159" i="14"/>
  <c r="E159" i="14"/>
  <c r="C159" i="14"/>
  <c r="H157" i="14"/>
  <c r="H155" i="14"/>
  <c r="G155" i="14"/>
  <c r="E155" i="14"/>
  <c r="H154" i="14"/>
  <c r="G154" i="14"/>
  <c r="E154" i="14"/>
  <c r="H153" i="14"/>
  <c r="D153" i="14"/>
  <c r="E153" i="14"/>
  <c r="H150" i="14"/>
  <c r="H147" i="14"/>
  <c r="G147" i="14"/>
  <c r="G146" i="14"/>
  <c r="G145" i="14"/>
  <c r="G143" i="14"/>
  <c r="H159" i="12"/>
  <c r="F159" i="12"/>
  <c r="E159" i="12"/>
  <c r="C159" i="12"/>
  <c r="H157" i="12"/>
  <c r="H155" i="12"/>
  <c r="F155" i="12"/>
  <c r="E155" i="12"/>
  <c r="I155" i="12" s="1"/>
  <c r="H154" i="12"/>
  <c r="F154" i="12"/>
  <c r="E154" i="12"/>
  <c r="H150" i="12"/>
  <c r="G161" i="11"/>
  <c r="G160" i="11"/>
  <c r="F160" i="11"/>
  <c r="E160" i="11"/>
  <c r="H159" i="11"/>
  <c r="C159" i="11"/>
  <c r="E159" i="11"/>
  <c r="F159" i="11"/>
  <c r="G158" i="11"/>
  <c r="H155" i="11"/>
  <c r="G155" i="11"/>
  <c r="F155" i="11"/>
  <c r="E155" i="11"/>
  <c r="H154" i="11"/>
  <c r="G154" i="11"/>
  <c r="F154" i="11"/>
  <c r="E154" i="11"/>
  <c r="H153" i="11"/>
  <c r="F153" i="11"/>
  <c r="E153" i="11"/>
  <c r="D153" i="11"/>
  <c r="H152" i="11"/>
  <c r="G152" i="11"/>
  <c r="G151" i="11"/>
  <c r="H150" i="11"/>
  <c r="H149" i="11"/>
  <c r="G149" i="11"/>
  <c r="G148" i="11"/>
  <c r="G143" i="11"/>
  <c r="G144" i="11"/>
  <c r="G145" i="11"/>
  <c r="G146" i="11"/>
  <c r="G147" i="11"/>
  <c r="H147" i="11"/>
  <c r="H162" i="10"/>
  <c r="G162" i="10"/>
  <c r="I162" i="10" s="1"/>
  <c r="H159" i="10"/>
  <c r="F159" i="10"/>
  <c r="E159" i="10"/>
  <c r="C159" i="10"/>
  <c r="G158" i="10"/>
  <c r="H157" i="10"/>
  <c r="H154" i="10"/>
  <c r="G154" i="10"/>
  <c r="F154" i="10"/>
  <c r="E154" i="10"/>
  <c r="G152" i="10"/>
  <c r="H151" i="10"/>
  <c r="H149" i="10"/>
  <c r="G151" i="10"/>
  <c r="G149" i="10"/>
  <c r="G148" i="10"/>
  <c r="G146" i="10"/>
  <c r="G145" i="10"/>
  <c r="G143" i="10"/>
  <c r="G144" i="10"/>
  <c r="J162" i="9"/>
  <c r="G162" i="9"/>
  <c r="G161" i="9"/>
  <c r="H160" i="9"/>
  <c r="J160" i="9" s="1"/>
  <c r="G160" i="9"/>
  <c r="E160" i="9"/>
  <c r="H159" i="9"/>
  <c r="J159" i="9" s="1"/>
  <c r="E159" i="9"/>
  <c r="C159" i="9"/>
  <c r="G158" i="9"/>
  <c r="H155" i="9"/>
  <c r="J155" i="9" s="1"/>
  <c r="G155" i="9"/>
  <c r="E155" i="9"/>
  <c r="H154" i="9"/>
  <c r="J154" i="9" s="1"/>
  <c r="G154" i="9"/>
  <c r="E154" i="9"/>
  <c r="H153" i="9"/>
  <c r="J153" i="9" s="1"/>
  <c r="E153" i="9"/>
  <c r="D153" i="9"/>
  <c r="G152" i="9"/>
  <c r="G151" i="9"/>
  <c r="G149" i="9"/>
  <c r="G148" i="9"/>
  <c r="H147" i="9"/>
  <c r="G147" i="9"/>
  <c r="G146" i="9"/>
  <c r="J145" i="9"/>
  <c r="G145" i="9"/>
  <c r="G144" i="9"/>
  <c r="I144" i="9" s="1"/>
  <c r="K144" i="9" s="1"/>
  <c r="G143" i="9"/>
  <c r="G163" i="9" s="1"/>
  <c r="H147" i="6"/>
  <c r="H159" i="6"/>
  <c r="H157" i="6"/>
  <c r="H155" i="6"/>
  <c r="H154" i="6"/>
  <c r="H153" i="6"/>
  <c r="H150" i="6"/>
  <c r="G162" i="6"/>
  <c r="G161" i="6"/>
  <c r="G160" i="6"/>
  <c r="G158" i="6"/>
  <c r="G155" i="6"/>
  <c r="G154" i="6"/>
  <c r="G152" i="6"/>
  <c r="G151" i="6"/>
  <c r="G149" i="6"/>
  <c r="G148" i="6"/>
  <c r="G147" i="6"/>
  <c r="G146" i="6"/>
  <c r="G145" i="6"/>
  <c r="G144" i="6"/>
  <c r="G143" i="6"/>
  <c r="F160" i="6"/>
  <c r="F159" i="6"/>
  <c r="F155" i="6"/>
  <c r="F154" i="6"/>
  <c r="F153" i="6"/>
  <c r="E160" i="6"/>
  <c r="E159" i="6"/>
  <c r="E155" i="6"/>
  <c r="E154" i="6"/>
  <c r="E153" i="6"/>
  <c r="D153" i="6"/>
  <c r="C159" i="6"/>
  <c r="H141" i="6"/>
  <c r="H67" i="6"/>
  <c r="G312" i="6"/>
  <c r="G362" i="6" s="1"/>
  <c r="G308" i="6"/>
  <c r="G358" i="6" s="1"/>
  <c r="F311" i="6"/>
  <c r="F361" i="6" s="1"/>
  <c r="F302" i="6"/>
  <c r="F352" i="6" s="1"/>
  <c r="D305" i="6"/>
  <c r="D355" i="6" s="1"/>
  <c r="C309" i="6"/>
  <c r="C359" i="6" s="1"/>
  <c r="C303" i="6"/>
  <c r="C353" i="6" s="1"/>
  <c r="H28" i="6"/>
  <c r="D28" i="6"/>
  <c r="H21" i="6"/>
  <c r="G21" i="6"/>
  <c r="B76" i="46"/>
  <c r="B75" i="46"/>
  <c r="B74" i="46"/>
  <c r="B73" i="46"/>
  <c r="B72" i="46"/>
  <c r="B71" i="46"/>
  <c r="B70" i="46"/>
  <c r="B69" i="46"/>
  <c r="B68" i="46"/>
  <c r="B67" i="46"/>
  <c r="B66" i="46"/>
  <c r="B65" i="46"/>
  <c r="B64" i="46"/>
  <c r="B63" i="46"/>
  <c r="B62" i="46"/>
  <c r="B61" i="46"/>
  <c r="B60" i="46"/>
  <c r="B59" i="46"/>
  <c r="B58" i="46"/>
  <c r="B57" i="46"/>
  <c r="B56" i="46"/>
  <c r="B244" i="46"/>
  <c r="B243" i="46"/>
  <c r="B242" i="46"/>
  <c r="B241" i="46"/>
  <c r="B240" i="46"/>
  <c r="B239" i="46"/>
  <c r="B238" i="46"/>
  <c r="B237" i="46"/>
  <c r="B236" i="46"/>
  <c r="B235" i="46"/>
  <c r="B234" i="46"/>
  <c r="B233" i="46"/>
  <c r="B232" i="46"/>
  <c r="B231" i="46"/>
  <c r="B230" i="46"/>
  <c r="B229" i="46"/>
  <c r="B228" i="46"/>
  <c r="B227" i="46"/>
  <c r="B226" i="46"/>
  <c r="B225" i="46"/>
  <c r="B224" i="46"/>
  <c r="B220" i="46"/>
  <c r="B219" i="46"/>
  <c r="B218" i="46"/>
  <c r="B217" i="46"/>
  <c r="B216" i="46"/>
  <c r="B215" i="46"/>
  <c r="B214" i="46"/>
  <c r="B213" i="46"/>
  <c r="B212" i="46"/>
  <c r="B211" i="46"/>
  <c r="B210" i="46"/>
  <c r="B209" i="46"/>
  <c r="B208" i="46"/>
  <c r="B207" i="46"/>
  <c r="B206" i="46"/>
  <c r="B205" i="46"/>
  <c r="B204" i="46"/>
  <c r="B203" i="46"/>
  <c r="B202" i="46"/>
  <c r="B201" i="46"/>
  <c r="B200" i="46"/>
  <c r="B26" i="46"/>
  <c r="B25" i="46"/>
  <c r="B24" i="46"/>
  <c r="B23" i="46"/>
  <c r="B22" i="46"/>
  <c r="B21" i="46"/>
  <c r="B20" i="46"/>
  <c r="B19" i="46"/>
  <c r="B18" i="46"/>
  <c r="B17" i="46"/>
  <c r="B16" i="46"/>
  <c r="B15" i="46"/>
  <c r="B14" i="46"/>
  <c r="B13" i="46"/>
  <c r="B12" i="46"/>
  <c r="B11" i="46"/>
  <c r="B10" i="46"/>
  <c r="B9" i="46"/>
  <c r="B8" i="46"/>
  <c r="B7" i="46"/>
  <c r="B6" i="46"/>
  <c r="B52" i="46"/>
  <c r="B51" i="46"/>
  <c r="B50" i="46"/>
  <c r="B49" i="46"/>
  <c r="B48" i="46"/>
  <c r="B47" i="46"/>
  <c r="B46" i="46"/>
  <c r="B45" i="46"/>
  <c r="B44" i="46"/>
  <c r="B43" i="46"/>
  <c r="B42" i="46"/>
  <c r="B41" i="46"/>
  <c r="B40" i="46"/>
  <c r="B39" i="46"/>
  <c r="B38" i="46"/>
  <c r="B37" i="46"/>
  <c r="B36" i="46"/>
  <c r="B35" i="46"/>
  <c r="B34" i="46"/>
  <c r="B33" i="46"/>
  <c r="B32" i="46"/>
  <c r="B196" i="46"/>
  <c r="B195" i="46"/>
  <c r="B194" i="46"/>
  <c r="B193" i="46"/>
  <c r="B192" i="46"/>
  <c r="B191" i="46"/>
  <c r="B190" i="46"/>
  <c r="B189" i="46"/>
  <c r="B188" i="46"/>
  <c r="B187" i="46"/>
  <c r="B186" i="46"/>
  <c r="B185" i="46"/>
  <c r="B184" i="46"/>
  <c r="B183" i="46"/>
  <c r="B182" i="46"/>
  <c r="B181" i="46"/>
  <c r="B180" i="46"/>
  <c r="B179" i="46"/>
  <c r="B178" i="46"/>
  <c r="B177" i="46"/>
  <c r="B176" i="46"/>
  <c r="B305" i="44"/>
  <c r="B304" i="44"/>
  <c r="B303" i="44"/>
  <c r="B302" i="44"/>
  <c r="B301" i="44"/>
  <c r="B300" i="44"/>
  <c r="B299" i="44"/>
  <c r="B298" i="44"/>
  <c r="B297" i="44"/>
  <c r="B296" i="44"/>
  <c r="B295" i="44"/>
  <c r="B294" i="44"/>
  <c r="B293" i="44"/>
  <c r="B292" i="44"/>
  <c r="B291" i="44"/>
  <c r="B290" i="44"/>
  <c r="B289" i="44"/>
  <c r="B288" i="44"/>
  <c r="B287" i="44"/>
  <c r="B286" i="44"/>
  <c r="B285" i="44"/>
  <c r="B281" i="44"/>
  <c r="B280" i="44"/>
  <c r="B279" i="44"/>
  <c r="B278" i="44"/>
  <c r="B277" i="44"/>
  <c r="B276" i="44"/>
  <c r="B275" i="44"/>
  <c r="B274" i="44"/>
  <c r="B273" i="44"/>
  <c r="B272" i="44"/>
  <c r="B271" i="44"/>
  <c r="B270" i="44"/>
  <c r="B269" i="44"/>
  <c r="B268" i="44"/>
  <c r="B267" i="44"/>
  <c r="B266" i="44"/>
  <c r="B265" i="44"/>
  <c r="B264" i="44"/>
  <c r="B263" i="44"/>
  <c r="B262" i="44"/>
  <c r="B261" i="44"/>
  <c r="B257" i="44"/>
  <c r="B256" i="44"/>
  <c r="B255" i="44"/>
  <c r="B254" i="44"/>
  <c r="B253" i="44"/>
  <c r="B252" i="44"/>
  <c r="B251" i="44"/>
  <c r="B250" i="44"/>
  <c r="B249" i="44"/>
  <c r="B248" i="44"/>
  <c r="B247" i="44"/>
  <c r="B246" i="44"/>
  <c r="B245" i="44"/>
  <c r="B244" i="44"/>
  <c r="B243" i="44"/>
  <c r="B242" i="44"/>
  <c r="B240" i="44"/>
  <c r="B239" i="44"/>
  <c r="B238" i="44"/>
  <c r="B237" i="44"/>
  <c r="B233" i="44"/>
  <c r="B232" i="44"/>
  <c r="B231" i="44"/>
  <c r="B230" i="44"/>
  <c r="B229" i="44"/>
  <c r="B228" i="44"/>
  <c r="B227" i="44"/>
  <c r="B226" i="44"/>
  <c r="B225" i="44"/>
  <c r="B224" i="44"/>
  <c r="B223" i="44"/>
  <c r="B222" i="44"/>
  <c r="B221" i="44"/>
  <c r="B220" i="44"/>
  <c r="B219" i="44"/>
  <c r="B218" i="44"/>
  <c r="B217" i="44"/>
  <c r="B216" i="44"/>
  <c r="B215" i="44"/>
  <c r="B214" i="44"/>
  <c r="B213" i="44"/>
  <c r="B209" i="44"/>
  <c r="B208" i="44"/>
  <c r="B207" i="44"/>
  <c r="B206" i="44"/>
  <c r="B205" i="44"/>
  <c r="B204" i="44"/>
  <c r="B203" i="44"/>
  <c r="B202" i="44"/>
  <c r="B201" i="44"/>
  <c r="B200" i="44"/>
  <c r="B199" i="44"/>
  <c r="B198" i="44"/>
  <c r="B197" i="44"/>
  <c r="B196" i="44"/>
  <c r="B195" i="44"/>
  <c r="B194" i="44"/>
  <c r="B193" i="44"/>
  <c r="B192" i="44"/>
  <c r="B191" i="44"/>
  <c r="B190" i="44"/>
  <c r="B189" i="44"/>
  <c r="B185" i="44"/>
  <c r="B184" i="44"/>
  <c r="B183" i="44"/>
  <c r="B182" i="44"/>
  <c r="B181" i="44"/>
  <c r="B180" i="44"/>
  <c r="B179" i="44"/>
  <c r="B178" i="44"/>
  <c r="B177" i="44"/>
  <c r="B176" i="44"/>
  <c r="B175" i="44"/>
  <c r="B174" i="44"/>
  <c r="B173" i="44"/>
  <c r="B172" i="44"/>
  <c r="B171" i="44"/>
  <c r="B170" i="44"/>
  <c r="B169" i="44"/>
  <c r="B168" i="44"/>
  <c r="B167" i="44"/>
  <c r="B166" i="44"/>
  <c r="B165" i="44"/>
  <c r="B161" i="44"/>
  <c r="B160" i="44"/>
  <c r="B159" i="44"/>
  <c r="B158" i="44"/>
  <c r="B157" i="44"/>
  <c r="B156" i="44"/>
  <c r="B155" i="44"/>
  <c r="B154" i="44"/>
  <c r="B153" i="44"/>
  <c r="B152" i="44"/>
  <c r="B151" i="44"/>
  <c r="B150" i="44"/>
  <c r="B149" i="44"/>
  <c r="B148" i="44"/>
  <c r="B147" i="44"/>
  <c r="B146" i="44"/>
  <c r="B145" i="44"/>
  <c r="B144" i="44"/>
  <c r="B143" i="44"/>
  <c r="B142" i="44"/>
  <c r="B141" i="44"/>
  <c r="B137" i="44"/>
  <c r="B136" i="44"/>
  <c r="B135" i="44"/>
  <c r="B134" i="44"/>
  <c r="B133" i="44"/>
  <c r="B132" i="44"/>
  <c r="B131" i="44"/>
  <c r="B130" i="44"/>
  <c r="B129" i="44"/>
  <c r="B128" i="44"/>
  <c r="B127" i="44"/>
  <c r="B126" i="44"/>
  <c r="B125" i="44"/>
  <c r="B124" i="44"/>
  <c r="B123" i="44"/>
  <c r="B122" i="44"/>
  <c r="B121" i="44"/>
  <c r="B120" i="44"/>
  <c r="B119" i="44"/>
  <c r="B118" i="44"/>
  <c r="B117" i="44"/>
  <c r="B113" i="44"/>
  <c r="B112" i="44"/>
  <c r="B111" i="44"/>
  <c r="B110" i="44"/>
  <c r="B109" i="44"/>
  <c r="B108" i="44"/>
  <c r="B107" i="44"/>
  <c r="B106" i="44"/>
  <c r="B105" i="44"/>
  <c r="B104" i="44"/>
  <c r="B103" i="44"/>
  <c r="B102" i="44"/>
  <c r="B101" i="44"/>
  <c r="B100" i="44"/>
  <c r="B99" i="44"/>
  <c r="B98" i="44"/>
  <c r="B97" i="44"/>
  <c r="B96" i="44"/>
  <c r="B95" i="44"/>
  <c r="B94" i="44"/>
  <c r="B93" i="44"/>
  <c r="B89" i="44"/>
  <c r="B88" i="44"/>
  <c r="B87" i="44"/>
  <c r="B86" i="44"/>
  <c r="B85" i="44"/>
  <c r="B84" i="44"/>
  <c r="B83" i="44"/>
  <c r="B82" i="44"/>
  <c r="B81" i="44"/>
  <c r="B80" i="44"/>
  <c r="B79" i="44"/>
  <c r="B78" i="44"/>
  <c r="B77" i="44"/>
  <c r="B76" i="44"/>
  <c r="B75" i="44"/>
  <c r="B74" i="44"/>
  <c r="B73" i="44"/>
  <c r="B72" i="44"/>
  <c r="B71" i="44"/>
  <c r="B70" i="44"/>
  <c r="B69" i="44"/>
  <c r="B64" i="44"/>
  <c r="B63" i="44"/>
  <c r="B62" i="44"/>
  <c r="B61" i="44"/>
  <c r="B60" i="44"/>
  <c r="B59" i="44"/>
  <c r="B58" i="44"/>
  <c r="B57" i="44"/>
  <c r="B56" i="44"/>
  <c r="B55" i="44"/>
  <c r="B54" i="44"/>
  <c r="B53" i="44"/>
  <c r="B52" i="44"/>
  <c r="B51" i="44"/>
  <c r="B50" i="44"/>
  <c r="B49" i="44"/>
  <c r="B48" i="44"/>
  <c r="B47" i="44"/>
  <c r="B46" i="44"/>
  <c r="B45" i="44"/>
  <c r="B44" i="44"/>
  <c r="B363" i="41"/>
  <c r="B362" i="41"/>
  <c r="B361" i="41"/>
  <c r="B360" i="41"/>
  <c r="B359" i="41"/>
  <c r="B358" i="41"/>
  <c r="B357" i="41"/>
  <c r="B356" i="41"/>
  <c r="B355" i="41"/>
  <c r="B354" i="41"/>
  <c r="B353" i="41"/>
  <c r="B352" i="41"/>
  <c r="B351" i="41"/>
  <c r="B350" i="41"/>
  <c r="B349" i="41"/>
  <c r="B348" i="41"/>
  <c r="B347" i="41"/>
  <c r="B346" i="41"/>
  <c r="B345" i="41"/>
  <c r="B344" i="41"/>
  <c r="B343" i="41"/>
  <c r="B338" i="41"/>
  <c r="B337" i="41"/>
  <c r="B336" i="41"/>
  <c r="B335" i="41"/>
  <c r="B334" i="41"/>
  <c r="B333" i="41"/>
  <c r="B332" i="41"/>
  <c r="B331" i="41"/>
  <c r="B330" i="41"/>
  <c r="B329" i="41"/>
  <c r="B328" i="41"/>
  <c r="B327" i="41"/>
  <c r="B326" i="41"/>
  <c r="B325" i="41"/>
  <c r="B324" i="41"/>
  <c r="B323" i="41"/>
  <c r="B322" i="41"/>
  <c r="B321" i="41"/>
  <c r="B320" i="41"/>
  <c r="B319" i="41"/>
  <c r="B318" i="41"/>
  <c r="B313" i="41"/>
  <c r="B312" i="41"/>
  <c r="B311" i="41"/>
  <c r="B310" i="41"/>
  <c r="B309" i="41"/>
  <c r="B308" i="41"/>
  <c r="B307" i="41"/>
  <c r="B306" i="41"/>
  <c r="B305" i="41"/>
  <c r="B304" i="41"/>
  <c r="B303" i="41"/>
  <c r="B302" i="41"/>
  <c r="B301" i="41"/>
  <c r="B300" i="41"/>
  <c r="B299" i="41"/>
  <c r="B298" i="41"/>
  <c r="B297" i="41"/>
  <c r="B296" i="41"/>
  <c r="B295" i="41"/>
  <c r="B294" i="41"/>
  <c r="B293" i="41"/>
  <c r="B288" i="41"/>
  <c r="B287" i="41"/>
  <c r="B286" i="41"/>
  <c r="B285" i="41"/>
  <c r="B284" i="41"/>
  <c r="B283" i="41"/>
  <c r="B282" i="41"/>
  <c r="B281" i="41"/>
  <c r="B280" i="41"/>
  <c r="B279" i="41"/>
  <c r="B278" i="41"/>
  <c r="B277" i="41"/>
  <c r="B276" i="41"/>
  <c r="B275" i="41"/>
  <c r="B274" i="41"/>
  <c r="B273" i="41"/>
  <c r="B272" i="41"/>
  <c r="B271" i="41"/>
  <c r="B270" i="41"/>
  <c r="B269" i="41"/>
  <c r="B268" i="41"/>
  <c r="B263" i="41"/>
  <c r="B262" i="41"/>
  <c r="B261" i="41"/>
  <c r="B260" i="41"/>
  <c r="B259" i="41"/>
  <c r="B258" i="41"/>
  <c r="B257" i="41"/>
  <c r="B256" i="41"/>
  <c r="B255" i="41"/>
  <c r="B254" i="41"/>
  <c r="B253" i="41"/>
  <c r="B252" i="41"/>
  <c r="B251" i="41"/>
  <c r="B250" i="41"/>
  <c r="B249" i="41"/>
  <c r="B248" i="41"/>
  <c r="B247" i="41"/>
  <c r="B246" i="41"/>
  <c r="B245" i="41"/>
  <c r="B244" i="41"/>
  <c r="B243" i="41"/>
  <c r="B238" i="41"/>
  <c r="B237" i="41"/>
  <c r="B236" i="41"/>
  <c r="B235" i="41"/>
  <c r="B234" i="41"/>
  <c r="B233" i="41"/>
  <c r="B232" i="41"/>
  <c r="B231" i="41"/>
  <c r="B230" i="41"/>
  <c r="B229" i="41"/>
  <c r="B228" i="41"/>
  <c r="B227" i="41"/>
  <c r="B226" i="41"/>
  <c r="B225" i="41"/>
  <c r="B224" i="41"/>
  <c r="B223" i="41"/>
  <c r="B222" i="41"/>
  <c r="B221" i="41"/>
  <c r="B220" i="41"/>
  <c r="B219" i="41"/>
  <c r="B218" i="41"/>
  <c r="B213" i="41"/>
  <c r="B212" i="41"/>
  <c r="B211" i="41"/>
  <c r="B210" i="41"/>
  <c r="B209" i="41"/>
  <c r="B208" i="41"/>
  <c r="B207" i="41"/>
  <c r="B206" i="41"/>
  <c r="B205" i="41"/>
  <c r="B204" i="41"/>
  <c r="B203" i="41"/>
  <c r="B202" i="41"/>
  <c r="B201" i="41"/>
  <c r="B200" i="41"/>
  <c r="B199" i="41"/>
  <c r="B198" i="41"/>
  <c r="B197" i="41"/>
  <c r="B196" i="41"/>
  <c r="B195" i="41"/>
  <c r="B194" i="41"/>
  <c r="B193" i="41"/>
  <c r="B188" i="41"/>
  <c r="B187" i="41"/>
  <c r="B186" i="41"/>
  <c r="B185" i="41"/>
  <c r="B184" i="41"/>
  <c r="B183" i="41"/>
  <c r="B182" i="41"/>
  <c r="B181" i="41"/>
  <c r="B180" i="41"/>
  <c r="B179" i="41"/>
  <c r="B178" i="41"/>
  <c r="B177" i="41"/>
  <c r="B176" i="41"/>
  <c r="B175" i="41"/>
  <c r="B174" i="41"/>
  <c r="B173" i="41"/>
  <c r="B172" i="41"/>
  <c r="B171" i="41"/>
  <c r="B170" i="41"/>
  <c r="B169" i="41"/>
  <c r="B168" i="41"/>
  <c r="B163" i="41"/>
  <c r="B162" i="41"/>
  <c r="B161" i="41"/>
  <c r="B160" i="41"/>
  <c r="B159" i="41"/>
  <c r="B158" i="41"/>
  <c r="B157" i="41"/>
  <c r="B156" i="41"/>
  <c r="B155" i="41"/>
  <c r="B154" i="41"/>
  <c r="B153" i="41"/>
  <c r="B152" i="41"/>
  <c r="B151" i="41"/>
  <c r="B150" i="41"/>
  <c r="B149" i="41"/>
  <c r="B148" i="41"/>
  <c r="B147" i="41"/>
  <c r="B146" i="41"/>
  <c r="B145" i="41"/>
  <c r="B144" i="41"/>
  <c r="B143" i="41"/>
  <c r="B136" i="41"/>
  <c r="B135" i="41"/>
  <c r="B134" i="41"/>
  <c r="B133" i="41"/>
  <c r="B132" i="41"/>
  <c r="B131" i="41"/>
  <c r="B130" i="41"/>
  <c r="B129" i="41"/>
  <c r="B128" i="41"/>
  <c r="B127" i="41"/>
  <c r="B126" i="41"/>
  <c r="B125" i="41"/>
  <c r="B124" i="41"/>
  <c r="B123" i="41"/>
  <c r="B122" i="41"/>
  <c r="B121" i="41"/>
  <c r="B120" i="41"/>
  <c r="B119" i="41"/>
  <c r="B118" i="41"/>
  <c r="B117" i="41"/>
  <c r="B116" i="41"/>
  <c r="B111" i="41"/>
  <c r="B110" i="41"/>
  <c r="B109" i="41"/>
  <c r="B108" i="41"/>
  <c r="B107" i="41"/>
  <c r="B106" i="41"/>
  <c r="B105" i="41"/>
  <c r="B104" i="41"/>
  <c r="B103" i="41"/>
  <c r="B102" i="41"/>
  <c r="B101" i="41"/>
  <c r="B100" i="41"/>
  <c r="B99" i="41"/>
  <c r="B98" i="41"/>
  <c r="B97" i="41"/>
  <c r="B96" i="41"/>
  <c r="B95" i="41"/>
  <c r="B94" i="41"/>
  <c r="B93" i="41"/>
  <c r="B92" i="41"/>
  <c r="B91" i="41"/>
  <c r="B81" i="41"/>
  <c r="B80" i="41"/>
  <c r="B79" i="41"/>
  <c r="B78" i="41"/>
  <c r="B77" i="41"/>
  <c r="B76" i="41"/>
  <c r="B75" i="41"/>
  <c r="B74" i="41"/>
  <c r="B73" i="41"/>
  <c r="B72" i="41"/>
  <c r="B71" i="41"/>
  <c r="B70" i="41"/>
  <c r="B69" i="41"/>
  <c r="B68" i="41"/>
  <c r="B67" i="41"/>
  <c r="B66" i="41"/>
  <c r="B65" i="41"/>
  <c r="B64" i="41"/>
  <c r="B63" i="41"/>
  <c r="B62" i="41"/>
  <c r="B61" i="41"/>
  <c r="B363" i="40"/>
  <c r="B362" i="40"/>
  <c r="B361" i="40"/>
  <c r="B360" i="40"/>
  <c r="B359" i="40"/>
  <c r="B358" i="40"/>
  <c r="B357" i="40"/>
  <c r="B356" i="40"/>
  <c r="B355" i="40"/>
  <c r="B354" i="40"/>
  <c r="B353" i="40"/>
  <c r="B352" i="40"/>
  <c r="B351" i="40"/>
  <c r="B350" i="40"/>
  <c r="B349" i="40"/>
  <c r="B348" i="40"/>
  <c r="B347" i="40"/>
  <c r="B346" i="40"/>
  <c r="B345" i="40"/>
  <c r="B344" i="40"/>
  <c r="B343" i="40"/>
  <c r="B338" i="40"/>
  <c r="B337" i="40"/>
  <c r="B336" i="40"/>
  <c r="B335" i="40"/>
  <c r="B334" i="40"/>
  <c r="B333" i="40"/>
  <c r="B332" i="40"/>
  <c r="B331" i="40"/>
  <c r="B330" i="40"/>
  <c r="B329" i="40"/>
  <c r="B328" i="40"/>
  <c r="B327" i="40"/>
  <c r="B326" i="40"/>
  <c r="B325" i="40"/>
  <c r="B324" i="40"/>
  <c r="B323" i="40"/>
  <c r="B322" i="40"/>
  <c r="B321" i="40"/>
  <c r="B320" i="40"/>
  <c r="B319" i="40"/>
  <c r="B318" i="40"/>
  <c r="B313" i="40"/>
  <c r="B312" i="40"/>
  <c r="B311" i="40"/>
  <c r="B310" i="40"/>
  <c r="B309" i="40"/>
  <c r="B308" i="40"/>
  <c r="B307" i="40"/>
  <c r="B306" i="40"/>
  <c r="B305" i="40"/>
  <c r="B304" i="40"/>
  <c r="B303" i="40"/>
  <c r="B302" i="40"/>
  <c r="B301" i="40"/>
  <c r="B300" i="40"/>
  <c r="B299" i="40"/>
  <c r="B298" i="40"/>
  <c r="B297" i="40"/>
  <c r="B296" i="40"/>
  <c r="B295" i="40"/>
  <c r="B294" i="40"/>
  <c r="B293" i="40"/>
  <c r="B288" i="40"/>
  <c r="B287" i="40"/>
  <c r="B286" i="40"/>
  <c r="B285" i="40"/>
  <c r="B284" i="40"/>
  <c r="B283" i="40"/>
  <c r="B282" i="40"/>
  <c r="B281" i="40"/>
  <c r="B280" i="40"/>
  <c r="B279" i="40"/>
  <c r="B278" i="40"/>
  <c r="B277" i="40"/>
  <c r="B276" i="40"/>
  <c r="B275" i="40"/>
  <c r="B274" i="40"/>
  <c r="B273" i="40"/>
  <c r="B272" i="40"/>
  <c r="B271" i="40"/>
  <c r="B270" i="40"/>
  <c r="B269" i="40"/>
  <c r="B268" i="40"/>
  <c r="B263" i="40"/>
  <c r="B262" i="40"/>
  <c r="B261" i="40"/>
  <c r="B260" i="40"/>
  <c r="B259" i="40"/>
  <c r="B258" i="40"/>
  <c r="B257" i="40"/>
  <c r="B256" i="40"/>
  <c r="B255" i="40"/>
  <c r="B254" i="40"/>
  <c r="B253" i="40"/>
  <c r="B252" i="40"/>
  <c r="B251" i="40"/>
  <c r="B250" i="40"/>
  <c r="B249" i="40"/>
  <c r="B248" i="40"/>
  <c r="B247" i="40"/>
  <c r="B246" i="40"/>
  <c r="B245" i="40"/>
  <c r="B244" i="40"/>
  <c r="B243" i="40"/>
  <c r="B238" i="40"/>
  <c r="B237" i="40"/>
  <c r="B236" i="40"/>
  <c r="B235" i="40"/>
  <c r="B234" i="40"/>
  <c r="B233" i="40"/>
  <c r="B232" i="40"/>
  <c r="B231" i="40"/>
  <c r="B230" i="40"/>
  <c r="B229" i="40"/>
  <c r="B228" i="40"/>
  <c r="B227" i="40"/>
  <c r="B226" i="40"/>
  <c r="B225" i="40"/>
  <c r="B224" i="40"/>
  <c r="B223" i="40"/>
  <c r="B222" i="40"/>
  <c r="B221" i="40"/>
  <c r="B220" i="40"/>
  <c r="B219" i="40"/>
  <c r="B218" i="40"/>
  <c r="B213" i="40"/>
  <c r="B212" i="40"/>
  <c r="B211" i="40"/>
  <c r="B210" i="40"/>
  <c r="B209" i="40"/>
  <c r="B208" i="40"/>
  <c r="B207" i="40"/>
  <c r="B206" i="40"/>
  <c r="B205" i="40"/>
  <c r="B204" i="40"/>
  <c r="B203" i="40"/>
  <c r="B202" i="40"/>
  <c r="B201" i="40"/>
  <c r="B200" i="40"/>
  <c r="B199" i="40"/>
  <c r="B198" i="40"/>
  <c r="B197" i="40"/>
  <c r="B196" i="40"/>
  <c r="B195" i="40"/>
  <c r="B194" i="40"/>
  <c r="B193" i="40"/>
  <c r="B188" i="40"/>
  <c r="B187" i="40"/>
  <c r="B186" i="40"/>
  <c r="B185" i="40"/>
  <c r="B184" i="40"/>
  <c r="B183" i="40"/>
  <c r="B182" i="40"/>
  <c r="B181" i="40"/>
  <c r="B180" i="40"/>
  <c r="B179" i="40"/>
  <c r="B178" i="40"/>
  <c r="B177" i="40"/>
  <c r="B176" i="40"/>
  <c r="B175" i="40"/>
  <c r="B174" i="40"/>
  <c r="B173" i="40"/>
  <c r="B172" i="40"/>
  <c r="B171" i="40"/>
  <c r="B170" i="40"/>
  <c r="B169" i="40"/>
  <c r="B168" i="40"/>
  <c r="B163" i="40"/>
  <c r="B162" i="40"/>
  <c r="B161" i="40"/>
  <c r="B160" i="40"/>
  <c r="B159" i="40"/>
  <c r="B158" i="40"/>
  <c r="B157" i="40"/>
  <c r="B156" i="40"/>
  <c r="B155" i="40"/>
  <c r="B154" i="40"/>
  <c r="B153" i="40"/>
  <c r="B152" i="40"/>
  <c r="B151" i="40"/>
  <c r="B150" i="40"/>
  <c r="B149" i="40"/>
  <c r="B148" i="40"/>
  <c r="B147" i="40"/>
  <c r="B146" i="40"/>
  <c r="B145" i="40"/>
  <c r="B144" i="40"/>
  <c r="B143" i="40"/>
  <c r="B136" i="40"/>
  <c r="B135" i="40"/>
  <c r="B134" i="40"/>
  <c r="B133" i="40"/>
  <c r="B132" i="40"/>
  <c r="B131" i="40"/>
  <c r="B130" i="40"/>
  <c r="B129" i="40"/>
  <c r="B128" i="40"/>
  <c r="B127" i="40"/>
  <c r="B126" i="40"/>
  <c r="B125" i="40"/>
  <c r="B124" i="40"/>
  <c r="B123" i="40"/>
  <c r="B122" i="40"/>
  <c r="B121" i="40"/>
  <c r="B120" i="40"/>
  <c r="B119" i="40"/>
  <c r="B118" i="40"/>
  <c r="B117" i="40"/>
  <c r="B116" i="40"/>
  <c r="B111" i="40"/>
  <c r="B110" i="40"/>
  <c r="B109" i="40"/>
  <c r="B108" i="40"/>
  <c r="B107" i="40"/>
  <c r="B106" i="40"/>
  <c r="B105" i="40"/>
  <c r="B104" i="40"/>
  <c r="B103" i="40"/>
  <c r="B102" i="40"/>
  <c r="B101" i="40"/>
  <c r="B100" i="40"/>
  <c r="B99" i="40"/>
  <c r="B98" i="40"/>
  <c r="B97" i="40"/>
  <c r="B96" i="40"/>
  <c r="B95" i="40"/>
  <c r="B94" i="40"/>
  <c r="B93" i="40"/>
  <c r="B92" i="40"/>
  <c r="B91" i="40"/>
  <c r="B81" i="40"/>
  <c r="B80" i="40"/>
  <c r="B79" i="40"/>
  <c r="B78" i="40"/>
  <c r="B77" i="40"/>
  <c r="B76" i="40"/>
  <c r="B75" i="40"/>
  <c r="B74" i="40"/>
  <c r="B73" i="40"/>
  <c r="B72" i="40"/>
  <c r="B71" i="40"/>
  <c r="B70" i="40"/>
  <c r="B69" i="40"/>
  <c r="B68" i="40"/>
  <c r="B67" i="40"/>
  <c r="B66" i="40"/>
  <c r="B65" i="40"/>
  <c r="B64" i="40"/>
  <c r="B63" i="40"/>
  <c r="B62" i="40"/>
  <c r="B61" i="40"/>
  <c r="B363" i="39"/>
  <c r="B362" i="39"/>
  <c r="B361" i="39"/>
  <c r="B360" i="39"/>
  <c r="B359" i="39"/>
  <c r="B358" i="39"/>
  <c r="B357" i="39"/>
  <c r="B356" i="39"/>
  <c r="B355" i="39"/>
  <c r="B354" i="39"/>
  <c r="B353" i="39"/>
  <c r="B352" i="39"/>
  <c r="B351" i="39"/>
  <c r="B350" i="39"/>
  <c r="B349" i="39"/>
  <c r="B348" i="39"/>
  <c r="B347" i="39"/>
  <c r="B346" i="39"/>
  <c r="B345" i="39"/>
  <c r="B344" i="39"/>
  <c r="B343" i="39"/>
  <c r="B338" i="39"/>
  <c r="B337" i="39"/>
  <c r="B336" i="39"/>
  <c r="B335" i="39"/>
  <c r="B334" i="39"/>
  <c r="B333" i="39"/>
  <c r="B332" i="39"/>
  <c r="B331" i="39"/>
  <c r="B330" i="39"/>
  <c r="B329" i="39"/>
  <c r="B328" i="39"/>
  <c r="B327" i="39"/>
  <c r="B326" i="39"/>
  <c r="B325" i="39"/>
  <c r="B324" i="39"/>
  <c r="B323" i="39"/>
  <c r="B322" i="39"/>
  <c r="B321" i="39"/>
  <c r="B320" i="39"/>
  <c r="B319" i="39"/>
  <c r="B318" i="39"/>
  <c r="B313" i="39"/>
  <c r="B312" i="39"/>
  <c r="B311" i="39"/>
  <c r="B310" i="39"/>
  <c r="B309" i="39"/>
  <c r="B308" i="39"/>
  <c r="B307" i="39"/>
  <c r="B306" i="39"/>
  <c r="B305" i="39"/>
  <c r="B304" i="39"/>
  <c r="B303" i="39"/>
  <c r="B302" i="39"/>
  <c r="B301" i="39"/>
  <c r="B300" i="39"/>
  <c r="B299" i="39"/>
  <c r="B298" i="39"/>
  <c r="B297" i="39"/>
  <c r="B296" i="39"/>
  <c r="B295" i="39"/>
  <c r="B294" i="39"/>
  <c r="B293" i="39"/>
  <c r="B288" i="39"/>
  <c r="B287" i="39"/>
  <c r="B286" i="39"/>
  <c r="B285" i="39"/>
  <c r="B284" i="39"/>
  <c r="B283" i="39"/>
  <c r="B282" i="39"/>
  <c r="B281" i="39"/>
  <c r="B280" i="39"/>
  <c r="B279" i="39"/>
  <c r="B278" i="39"/>
  <c r="B277" i="39"/>
  <c r="B276" i="39"/>
  <c r="B275" i="39"/>
  <c r="B274" i="39"/>
  <c r="B273" i="39"/>
  <c r="B272" i="39"/>
  <c r="B271" i="39"/>
  <c r="B270" i="39"/>
  <c r="B269" i="39"/>
  <c r="B268" i="39"/>
  <c r="B263" i="39"/>
  <c r="B262" i="39"/>
  <c r="B261" i="39"/>
  <c r="B260" i="39"/>
  <c r="B259" i="39"/>
  <c r="B258" i="39"/>
  <c r="B257" i="39"/>
  <c r="B256" i="39"/>
  <c r="B255" i="39"/>
  <c r="B254" i="39"/>
  <c r="B253" i="39"/>
  <c r="B252" i="39"/>
  <c r="B251" i="39"/>
  <c r="B250" i="39"/>
  <c r="B249" i="39"/>
  <c r="B248" i="39"/>
  <c r="B247" i="39"/>
  <c r="B246" i="39"/>
  <c r="B245" i="39"/>
  <c r="B244" i="39"/>
  <c r="B243" i="39"/>
  <c r="B238" i="39"/>
  <c r="B237" i="39"/>
  <c r="B236" i="39"/>
  <c r="B235" i="39"/>
  <c r="B234" i="39"/>
  <c r="B233" i="39"/>
  <c r="B232" i="39"/>
  <c r="B231" i="39"/>
  <c r="B230" i="39"/>
  <c r="B229" i="39"/>
  <c r="B228" i="39"/>
  <c r="B227" i="39"/>
  <c r="B226" i="39"/>
  <c r="B225" i="39"/>
  <c r="B224" i="39"/>
  <c r="B223" i="39"/>
  <c r="B222" i="39"/>
  <c r="B221" i="39"/>
  <c r="B220" i="39"/>
  <c r="B219" i="39"/>
  <c r="B218" i="39"/>
  <c r="B213" i="39"/>
  <c r="B212" i="39"/>
  <c r="B211" i="39"/>
  <c r="B210" i="39"/>
  <c r="B209" i="39"/>
  <c r="B208" i="39"/>
  <c r="B207" i="39"/>
  <c r="B206" i="39"/>
  <c r="B205" i="39"/>
  <c r="B204" i="39"/>
  <c r="B203" i="39"/>
  <c r="B202" i="39"/>
  <c r="B201" i="39"/>
  <c r="B200" i="39"/>
  <c r="B199" i="39"/>
  <c r="B198" i="39"/>
  <c r="B197" i="39"/>
  <c r="B196" i="39"/>
  <c r="B195" i="39"/>
  <c r="B194" i="39"/>
  <c r="B193" i="39"/>
  <c r="B188" i="39"/>
  <c r="B187" i="39"/>
  <c r="B186" i="39"/>
  <c r="B185" i="39"/>
  <c r="B184" i="39"/>
  <c r="B183" i="39"/>
  <c r="B182" i="39"/>
  <c r="B181" i="39"/>
  <c r="B180" i="39"/>
  <c r="B179" i="39"/>
  <c r="B178" i="39"/>
  <c r="B177" i="39"/>
  <c r="B176" i="39"/>
  <c r="B175" i="39"/>
  <c r="B174" i="39"/>
  <c r="B173" i="39"/>
  <c r="B172" i="39"/>
  <c r="B171" i="39"/>
  <c r="B170" i="39"/>
  <c r="B169" i="39"/>
  <c r="B168" i="39"/>
  <c r="B163" i="39"/>
  <c r="B162" i="39"/>
  <c r="B161" i="39"/>
  <c r="B160" i="39"/>
  <c r="B159" i="39"/>
  <c r="B158" i="39"/>
  <c r="B157" i="39"/>
  <c r="B156" i="39"/>
  <c r="B155" i="39"/>
  <c r="B154" i="39"/>
  <c r="B153" i="39"/>
  <c r="B152" i="39"/>
  <c r="B151" i="39"/>
  <c r="B150" i="39"/>
  <c r="B149" i="39"/>
  <c r="B148" i="39"/>
  <c r="B147" i="39"/>
  <c r="B146" i="39"/>
  <c r="B145" i="39"/>
  <c r="B144" i="39"/>
  <c r="B143" i="39"/>
  <c r="I140" i="39"/>
  <c r="B136" i="39"/>
  <c r="B135" i="39"/>
  <c r="B134" i="39"/>
  <c r="B133" i="39"/>
  <c r="B132" i="39"/>
  <c r="B131" i="39"/>
  <c r="B130" i="39"/>
  <c r="B129" i="39"/>
  <c r="B128" i="39"/>
  <c r="B127" i="39"/>
  <c r="B126" i="39"/>
  <c r="B125" i="39"/>
  <c r="B124" i="39"/>
  <c r="B123" i="39"/>
  <c r="B122" i="39"/>
  <c r="B121" i="39"/>
  <c r="B120" i="39"/>
  <c r="B119" i="39"/>
  <c r="B118" i="39"/>
  <c r="B117" i="39"/>
  <c r="B116" i="39"/>
  <c r="B111" i="39"/>
  <c r="B110" i="39"/>
  <c r="B109" i="39"/>
  <c r="B108" i="39"/>
  <c r="B107" i="39"/>
  <c r="B106" i="39"/>
  <c r="B105" i="39"/>
  <c r="B104" i="39"/>
  <c r="B103" i="39"/>
  <c r="B102" i="39"/>
  <c r="B101" i="39"/>
  <c r="B100" i="39"/>
  <c r="B99" i="39"/>
  <c r="B98" i="39"/>
  <c r="B97" i="39"/>
  <c r="B96" i="39"/>
  <c r="B95" i="39"/>
  <c r="B94" i="39"/>
  <c r="B93" i="39"/>
  <c r="B92" i="39"/>
  <c r="B91" i="39"/>
  <c r="B81" i="39"/>
  <c r="B80" i="39"/>
  <c r="B79" i="39"/>
  <c r="B78" i="39"/>
  <c r="B77" i="39"/>
  <c r="B76" i="39"/>
  <c r="B75" i="39"/>
  <c r="B74" i="39"/>
  <c r="B73" i="39"/>
  <c r="B72" i="39"/>
  <c r="B71" i="39"/>
  <c r="B70" i="39"/>
  <c r="B69" i="39"/>
  <c r="B68" i="39"/>
  <c r="B67" i="39"/>
  <c r="B66" i="39"/>
  <c r="B65" i="39"/>
  <c r="B64" i="39"/>
  <c r="B63" i="39"/>
  <c r="B62" i="39"/>
  <c r="B61" i="39"/>
  <c r="B363" i="38"/>
  <c r="B362" i="38"/>
  <c r="B361" i="38"/>
  <c r="B360" i="38"/>
  <c r="B359" i="38"/>
  <c r="B358" i="38"/>
  <c r="B357" i="38"/>
  <c r="B356" i="38"/>
  <c r="B355" i="38"/>
  <c r="B354" i="38"/>
  <c r="B353" i="38"/>
  <c r="B352" i="38"/>
  <c r="B351" i="38"/>
  <c r="B350" i="38"/>
  <c r="B349" i="38"/>
  <c r="B348" i="38"/>
  <c r="B347" i="38"/>
  <c r="B346" i="38"/>
  <c r="B345" i="38"/>
  <c r="B344" i="38"/>
  <c r="B343" i="38"/>
  <c r="B338" i="38"/>
  <c r="B337" i="38"/>
  <c r="B336" i="38"/>
  <c r="B335" i="38"/>
  <c r="B334" i="38"/>
  <c r="B333" i="38"/>
  <c r="B332" i="38"/>
  <c r="B331" i="38"/>
  <c r="B330" i="38"/>
  <c r="B329" i="38"/>
  <c r="B328" i="38"/>
  <c r="B327" i="38"/>
  <c r="B326" i="38"/>
  <c r="B325" i="38"/>
  <c r="B324" i="38"/>
  <c r="B323" i="38"/>
  <c r="B322" i="38"/>
  <c r="B321" i="38"/>
  <c r="B320" i="38"/>
  <c r="B319" i="38"/>
  <c r="B318" i="38"/>
  <c r="B313" i="38"/>
  <c r="B312" i="38"/>
  <c r="B311" i="38"/>
  <c r="B310" i="38"/>
  <c r="B309" i="38"/>
  <c r="B308" i="38"/>
  <c r="B307" i="38"/>
  <c r="B306" i="38"/>
  <c r="B305" i="38"/>
  <c r="B304" i="38"/>
  <c r="B303" i="38"/>
  <c r="B302" i="38"/>
  <c r="B301" i="38"/>
  <c r="B300" i="38"/>
  <c r="B299" i="38"/>
  <c r="B298" i="38"/>
  <c r="B297" i="38"/>
  <c r="B296" i="38"/>
  <c r="B295" i="38"/>
  <c r="B294" i="38"/>
  <c r="B293" i="38"/>
  <c r="B288" i="38"/>
  <c r="B287" i="38"/>
  <c r="B286" i="38"/>
  <c r="B285" i="38"/>
  <c r="B284" i="38"/>
  <c r="B283" i="38"/>
  <c r="B282" i="38"/>
  <c r="B281" i="38"/>
  <c r="B280" i="38"/>
  <c r="B279" i="38"/>
  <c r="B278" i="38"/>
  <c r="B277" i="38"/>
  <c r="B276" i="38"/>
  <c r="B275" i="38"/>
  <c r="B274" i="38"/>
  <c r="B273" i="38"/>
  <c r="B272" i="38"/>
  <c r="B271" i="38"/>
  <c r="B270" i="38"/>
  <c r="B269" i="38"/>
  <c r="B268" i="38"/>
  <c r="B263" i="38"/>
  <c r="B262" i="38"/>
  <c r="B261" i="38"/>
  <c r="B260" i="38"/>
  <c r="B259" i="38"/>
  <c r="B258" i="38"/>
  <c r="B257" i="38"/>
  <c r="B256" i="38"/>
  <c r="B255" i="38"/>
  <c r="B254" i="38"/>
  <c r="B253" i="38"/>
  <c r="B252" i="38"/>
  <c r="B251" i="38"/>
  <c r="B250" i="38"/>
  <c r="B249" i="38"/>
  <c r="B248" i="38"/>
  <c r="B247" i="38"/>
  <c r="B246" i="38"/>
  <c r="B245" i="38"/>
  <c r="B244" i="38"/>
  <c r="B243" i="38"/>
  <c r="B238" i="38"/>
  <c r="B237" i="38"/>
  <c r="B236" i="38"/>
  <c r="B235" i="38"/>
  <c r="B234" i="38"/>
  <c r="B233" i="38"/>
  <c r="B232" i="38"/>
  <c r="B231" i="38"/>
  <c r="B230" i="38"/>
  <c r="B229" i="38"/>
  <c r="B228" i="38"/>
  <c r="B227" i="38"/>
  <c r="B226" i="38"/>
  <c r="B225" i="38"/>
  <c r="B224" i="38"/>
  <c r="B223" i="38"/>
  <c r="B222" i="38"/>
  <c r="B221" i="38"/>
  <c r="B220" i="38"/>
  <c r="B219" i="38"/>
  <c r="B218" i="38"/>
  <c r="B213" i="38"/>
  <c r="B212" i="38"/>
  <c r="B211" i="38"/>
  <c r="B210" i="38"/>
  <c r="B209" i="38"/>
  <c r="B208" i="38"/>
  <c r="B207" i="38"/>
  <c r="B206" i="38"/>
  <c r="B205" i="38"/>
  <c r="B204" i="38"/>
  <c r="B203" i="38"/>
  <c r="B202" i="38"/>
  <c r="B201" i="38"/>
  <c r="B200" i="38"/>
  <c r="B199" i="38"/>
  <c r="B198" i="38"/>
  <c r="B197" i="38"/>
  <c r="B196" i="38"/>
  <c r="B195" i="38"/>
  <c r="B194" i="38"/>
  <c r="B193" i="38"/>
  <c r="B188" i="38"/>
  <c r="B187" i="38"/>
  <c r="B186" i="38"/>
  <c r="B185" i="38"/>
  <c r="B184" i="38"/>
  <c r="B183" i="38"/>
  <c r="B182" i="38"/>
  <c r="B181" i="38"/>
  <c r="B180" i="38"/>
  <c r="B179" i="38"/>
  <c r="B178" i="38"/>
  <c r="B177" i="38"/>
  <c r="B176" i="38"/>
  <c r="B175" i="38"/>
  <c r="B174" i="38"/>
  <c r="B173" i="38"/>
  <c r="B172" i="38"/>
  <c r="B171" i="38"/>
  <c r="B170" i="38"/>
  <c r="B169" i="38"/>
  <c r="B168" i="38"/>
  <c r="B163" i="38"/>
  <c r="B162" i="38"/>
  <c r="B161" i="38"/>
  <c r="B160" i="38"/>
  <c r="B159" i="38"/>
  <c r="B158" i="38"/>
  <c r="B157" i="38"/>
  <c r="B156" i="38"/>
  <c r="B155" i="38"/>
  <c r="B154" i="38"/>
  <c r="B153" i="38"/>
  <c r="B152" i="38"/>
  <c r="B151" i="38"/>
  <c r="B150" i="38"/>
  <c r="B149" i="38"/>
  <c r="B148" i="38"/>
  <c r="B147" i="38"/>
  <c r="B146" i="38"/>
  <c r="B145" i="38"/>
  <c r="B144" i="38"/>
  <c r="B143" i="38"/>
  <c r="B136" i="38"/>
  <c r="B135" i="38"/>
  <c r="B134" i="38"/>
  <c r="B133" i="38"/>
  <c r="B132" i="38"/>
  <c r="B131" i="38"/>
  <c r="B130" i="38"/>
  <c r="B129" i="38"/>
  <c r="B128" i="38"/>
  <c r="B127" i="38"/>
  <c r="B126" i="38"/>
  <c r="B125" i="38"/>
  <c r="B124" i="38"/>
  <c r="B123" i="38"/>
  <c r="B122" i="38"/>
  <c r="B121" i="38"/>
  <c r="B120" i="38"/>
  <c r="B119" i="38"/>
  <c r="B118" i="38"/>
  <c r="B117" i="38"/>
  <c r="B116" i="38"/>
  <c r="B111" i="38"/>
  <c r="B110" i="38"/>
  <c r="B109" i="38"/>
  <c r="B108" i="38"/>
  <c r="B107" i="38"/>
  <c r="B106" i="38"/>
  <c r="B105" i="38"/>
  <c r="B104" i="38"/>
  <c r="B103" i="38"/>
  <c r="B102" i="38"/>
  <c r="B101" i="38"/>
  <c r="B100" i="38"/>
  <c r="B99" i="38"/>
  <c r="B98" i="38"/>
  <c r="B97" i="38"/>
  <c r="B96" i="38"/>
  <c r="B95" i="38"/>
  <c r="B94" i="38"/>
  <c r="B93" i="38"/>
  <c r="B92" i="38"/>
  <c r="B91" i="38"/>
  <c r="B81" i="38"/>
  <c r="B80" i="38"/>
  <c r="B79" i="38"/>
  <c r="B78" i="38"/>
  <c r="B77" i="38"/>
  <c r="B76" i="38"/>
  <c r="B75" i="38"/>
  <c r="B74" i="38"/>
  <c r="B73" i="38"/>
  <c r="B72" i="38"/>
  <c r="B71" i="38"/>
  <c r="B70" i="38"/>
  <c r="B69" i="38"/>
  <c r="B68" i="38"/>
  <c r="B67" i="38"/>
  <c r="B66" i="38"/>
  <c r="B65" i="38"/>
  <c r="B64" i="38"/>
  <c r="B63" i="38"/>
  <c r="B62" i="38"/>
  <c r="B61" i="38"/>
  <c r="B363" i="35"/>
  <c r="B362" i="35"/>
  <c r="B361" i="35"/>
  <c r="B360" i="35"/>
  <c r="B359" i="35"/>
  <c r="B358" i="35"/>
  <c r="B357" i="35"/>
  <c r="B356" i="35"/>
  <c r="B355" i="35"/>
  <c r="B354" i="35"/>
  <c r="B353" i="35"/>
  <c r="B352" i="35"/>
  <c r="B351" i="35"/>
  <c r="B350" i="35"/>
  <c r="B349" i="35"/>
  <c r="B348" i="35"/>
  <c r="B347" i="35"/>
  <c r="B346" i="35"/>
  <c r="B345" i="35"/>
  <c r="B344" i="35"/>
  <c r="B343" i="35"/>
  <c r="B338" i="35"/>
  <c r="B337" i="35"/>
  <c r="B336" i="35"/>
  <c r="B335" i="35"/>
  <c r="B334" i="35"/>
  <c r="B333" i="35"/>
  <c r="B332" i="35"/>
  <c r="B331" i="35"/>
  <c r="B330" i="35"/>
  <c r="B329" i="35"/>
  <c r="B328" i="35"/>
  <c r="B327" i="35"/>
  <c r="B326" i="35"/>
  <c r="B325" i="35"/>
  <c r="B324" i="35"/>
  <c r="B323" i="35"/>
  <c r="B322" i="35"/>
  <c r="B321" i="35"/>
  <c r="B320" i="35"/>
  <c r="B319" i="35"/>
  <c r="B318" i="35"/>
  <c r="B313" i="35"/>
  <c r="B312" i="35"/>
  <c r="B311" i="35"/>
  <c r="B310" i="35"/>
  <c r="B309" i="35"/>
  <c r="B308" i="35"/>
  <c r="B307" i="35"/>
  <c r="B306" i="35"/>
  <c r="B305" i="35"/>
  <c r="B304" i="35"/>
  <c r="B303" i="35"/>
  <c r="B302" i="35"/>
  <c r="B301" i="35"/>
  <c r="B300" i="35"/>
  <c r="B299" i="35"/>
  <c r="B298" i="35"/>
  <c r="B297" i="35"/>
  <c r="B296" i="35"/>
  <c r="B295" i="35"/>
  <c r="B294" i="35"/>
  <c r="B293" i="35"/>
  <c r="B288" i="35"/>
  <c r="B287" i="35"/>
  <c r="B286" i="35"/>
  <c r="B285" i="35"/>
  <c r="B284" i="35"/>
  <c r="B283" i="35"/>
  <c r="B282" i="35"/>
  <c r="B281" i="35"/>
  <c r="B280" i="35"/>
  <c r="B279" i="35"/>
  <c r="B278" i="35"/>
  <c r="B277" i="35"/>
  <c r="B276" i="35"/>
  <c r="B275" i="35"/>
  <c r="B274" i="35"/>
  <c r="B273" i="35"/>
  <c r="B272" i="35"/>
  <c r="B271" i="35"/>
  <c r="B270" i="35"/>
  <c r="B269" i="35"/>
  <c r="B268" i="35"/>
  <c r="B263" i="35"/>
  <c r="B262" i="35"/>
  <c r="B261" i="35"/>
  <c r="B260" i="35"/>
  <c r="B259" i="35"/>
  <c r="B258" i="35"/>
  <c r="B257" i="35"/>
  <c r="B256" i="35"/>
  <c r="B255" i="35"/>
  <c r="B254" i="35"/>
  <c r="B253" i="35"/>
  <c r="B252" i="35"/>
  <c r="B251" i="35"/>
  <c r="B250" i="35"/>
  <c r="B249" i="35"/>
  <c r="B248" i="35"/>
  <c r="B247" i="35"/>
  <c r="B246" i="35"/>
  <c r="B245" i="35"/>
  <c r="B244" i="35"/>
  <c r="B243" i="35"/>
  <c r="B238" i="35"/>
  <c r="B237" i="35"/>
  <c r="B236" i="35"/>
  <c r="B235" i="35"/>
  <c r="B234" i="35"/>
  <c r="B233" i="35"/>
  <c r="B232" i="35"/>
  <c r="B231" i="35"/>
  <c r="B230" i="35"/>
  <c r="B229" i="35"/>
  <c r="B228" i="35"/>
  <c r="B227" i="35"/>
  <c r="B226" i="35"/>
  <c r="B225" i="35"/>
  <c r="B224" i="35"/>
  <c r="B223" i="35"/>
  <c r="B222" i="35"/>
  <c r="B221" i="35"/>
  <c r="B220" i="35"/>
  <c r="B219" i="35"/>
  <c r="B218" i="35"/>
  <c r="B213" i="35"/>
  <c r="B212" i="35"/>
  <c r="B211" i="35"/>
  <c r="B210" i="35"/>
  <c r="B209" i="35"/>
  <c r="B208" i="35"/>
  <c r="B207" i="35"/>
  <c r="B206" i="35"/>
  <c r="B205" i="35"/>
  <c r="B204" i="35"/>
  <c r="B203" i="35"/>
  <c r="B202" i="35"/>
  <c r="B201" i="35"/>
  <c r="B200" i="35"/>
  <c r="B199" i="35"/>
  <c r="B198" i="35"/>
  <c r="B197" i="35"/>
  <c r="B196" i="35"/>
  <c r="B195" i="35"/>
  <c r="B194" i="35"/>
  <c r="B193" i="35"/>
  <c r="B188" i="35"/>
  <c r="B187" i="35"/>
  <c r="B186" i="35"/>
  <c r="B185" i="35"/>
  <c r="B184" i="35"/>
  <c r="B183" i="35"/>
  <c r="B182" i="35"/>
  <c r="B181" i="35"/>
  <c r="B180" i="35"/>
  <c r="B179" i="35"/>
  <c r="B178" i="35"/>
  <c r="B177" i="35"/>
  <c r="B176" i="35"/>
  <c r="B175" i="35"/>
  <c r="B174" i="35"/>
  <c r="B173" i="35"/>
  <c r="B172" i="35"/>
  <c r="B171" i="35"/>
  <c r="B170" i="35"/>
  <c r="B169" i="35"/>
  <c r="B168" i="35"/>
  <c r="B163" i="35"/>
  <c r="B162" i="35"/>
  <c r="B161" i="35"/>
  <c r="B160" i="35"/>
  <c r="B159" i="35"/>
  <c r="B158" i="35"/>
  <c r="B157" i="35"/>
  <c r="B156" i="35"/>
  <c r="B155" i="35"/>
  <c r="B154" i="35"/>
  <c r="B153" i="35"/>
  <c r="B152" i="35"/>
  <c r="B151" i="35"/>
  <c r="B150" i="35"/>
  <c r="B149" i="35"/>
  <c r="B148" i="35"/>
  <c r="B147" i="35"/>
  <c r="B146" i="35"/>
  <c r="B145" i="35"/>
  <c r="B144" i="35"/>
  <c r="B143" i="35"/>
  <c r="B136" i="35"/>
  <c r="B135" i="35"/>
  <c r="B134" i="35"/>
  <c r="B133" i="35"/>
  <c r="B132" i="35"/>
  <c r="B131" i="35"/>
  <c r="B130" i="35"/>
  <c r="B129" i="35"/>
  <c r="B128" i="35"/>
  <c r="B127" i="35"/>
  <c r="B126" i="35"/>
  <c r="B125" i="35"/>
  <c r="B124" i="35"/>
  <c r="B123" i="35"/>
  <c r="B122" i="35"/>
  <c r="B121" i="35"/>
  <c r="B120" i="35"/>
  <c r="B119" i="35"/>
  <c r="B118" i="35"/>
  <c r="B117" i="35"/>
  <c r="B116" i="35"/>
  <c r="B111" i="35"/>
  <c r="B110" i="35"/>
  <c r="B109" i="35"/>
  <c r="B108" i="35"/>
  <c r="B107" i="35"/>
  <c r="B106" i="35"/>
  <c r="B105" i="35"/>
  <c r="B104" i="35"/>
  <c r="B103" i="35"/>
  <c r="B102" i="35"/>
  <c r="B101" i="35"/>
  <c r="B100" i="35"/>
  <c r="B99" i="35"/>
  <c r="B98" i="35"/>
  <c r="B97" i="35"/>
  <c r="B96" i="35"/>
  <c r="B95" i="35"/>
  <c r="B94" i="35"/>
  <c r="B93" i="35"/>
  <c r="B92" i="35"/>
  <c r="B91" i="35"/>
  <c r="B81" i="35"/>
  <c r="B80" i="35"/>
  <c r="B79" i="35"/>
  <c r="B78" i="35"/>
  <c r="B77" i="35"/>
  <c r="B76" i="35"/>
  <c r="B75" i="35"/>
  <c r="B74" i="35"/>
  <c r="B73" i="35"/>
  <c r="B72" i="35"/>
  <c r="B71" i="35"/>
  <c r="B70" i="35"/>
  <c r="B69" i="35"/>
  <c r="B68" i="35"/>
  <c r="B67" i="35"/>
  <c r="B66" i="35"/>
  <c r="B65" i="35"/>
  <c r="B64" i="35"/>
  <c r="B63" i="35"/>
  <c r="B62" i="35"/>
  <c r="B61" i="35"/>
  <c r="B363" i="34"/>
  <c r="B362" i="34"/>
  <c r="B361" i="34"/>
  <c r="B360" i="34"/>
  <c r="B359" i="34"/>
  <c r="B358" i="34"/>
  <c r="B357" i="34"/>
  <c r="B356" i="34"/>
  <c r="B355" i="34"/>
  <c r="B354" i="34"/>
  <c r="B353" i="34"/>
  <c r="B352" i="34"/>
  <c r="B351" i="34"/>
  <c r="B350" i="34"/>
  <c r="B349" i="34"/>
  <c r="B348" i="34"/>
  <c r="B347" i="34"/>
  <c r="B346" i="34"/>
  <c r="B345" i="34"/>
  <c r="B344" i="34"/>
  <c r="B343" i="34"/>
  <c r="B338" i="34"/>
  <c r="B337" i="34"/>
  <c r="B336" i="34"/>
  <c r="B335" i="34"/>
  <c r="B334" i="34"/>
  <c r="B333" i="34"/>
  <c r="B332" i="34"/>
  <c r="B331" i="34"/>
  <c r="B330" i="34"/>
  <c r="B329" i="34"/>
  <c r="B328" i="34"/>
  <c r="B327" i="34"/>
  <c r="B326" i="34"/>
  <c r="B325" i="34"/>
  <c r="B324" i="34"/>
  <c r="B323" i="34"/>
  <c r="B322" i="34"/>
  <c r="B321" i="34"/>
  <c r="B320" i="34"/>
  <c r="B319" i="34"/>
  <c r="B318" i="34"/>
  <c r="B313" i="34"/>
  <c r="B312" i="34"/>
  <c r="B311" i="34"/>
  <c r="B310" i="34"/>
  <c r="B309" i="34"/>
  <c r="B308" i="34"/>
  <c r="B307" i="34"/>
  <c r="B306" i="34"/>
  <c r="B305" i="34"/>
  <c r="B304" i="34"/>
  <c r="B303" i="34"/>
  <c r="B302" i="34"/>
  <c r="B301" i="34"/>
  <c r="B300" i="34"/>
  <c r="B299" i="34"/>
  <c r="B298" i="34"/>
  <c r="B297" i="34"/>
  <c r="B296" i="34"/>
  <c r="B295" i="34"/>
  <c r="B294" i="34"/>
  <c r="B293" i="34"/>
  <c r="B288" i="34"/>
  <c r="B287" i="34"/>
  <c r="B286" i="34"/>
  <c r="B285" i="34"/>
  <c r="B284" i="34"/>
  <c r="B283" i="34"/>
  <c r="B282" i="34"/>
  <c r="B281" i="34"/>
  <c r="B280" i="34"/>
  <c r="B279" i="34"/>
  <c r="B278" i="34"/>
  <c r="B277" i="34"/>
  <c r="B276" i="34"/>
  <c r="B275" i="34"/>
  <c r="B274" i="34"/>
  <c r="B273" i="34"/>
  <c r="B272" i="34"/>
  <c r="B271" i="34"/>
  <c r="B270" i="34"/>
  <c r="B269" i="34"/>
  <c r="B268" i="34"/>
  <c r="B263" i="34"/>
  <c r="B262" i="34"/>
  <c r="B261" i="34"/>
  <c r="B260" i="34"/>
  <c r="B259" i="34"/>
  <c r="B258" i="34"/>
  <c r="B257" i="34"/>
  <c r="B256" i="34"/>
  <c r="B255" i="34"/>
  <c r="B254" i="34"/>
  <c r="B253" i="34"/>
  <c r="B252" i="34"/>
  <c r="B251" i="34"/>
  <c r="B250" i="34"/>
  <c r="B249" i="34"/>
  <c r="B248" i="34"/>
  <c r="B247" i="34"/>
  <c r="B246" i="34"/>
  <c r="B245" i="34"/>
  <c r="B244" i="34"/>
  <c r="B243" i="34"/>
  <c r="B238" i="34"/>
  <c r="B237" i="34"/>
  <c r="B236" i="34"/>
  <c r="B235" i="34"/>
  <c r="B234" i="34"/>
  <c r="B233" i="34"/>
  <c r="B232" i="34"/>
  <c r="B231" i="34"/>
  <c r="B230" i="34"/>
  <c r="B229" i="34"/>
  <c r="B228" i="34"/>
  <c r="B227" i="34"/>
  <c r="B226" i="34"/>
  <c r="B225" i="34"/>
  <c r="B224" i="34"/>
  <c r="B223" i="34"/>
  <c r="B222" i="34"/>
  <c r="B221" i="34"/>
  <c r="B220" i="34"/>
  <c r="B219" i="34"/>
  <c r="B218" i="34"/>
  <c r="B213" i="34"/>
  <c r="B212" i="34"/>
  <c r="B211" i="34"/>
  <c r="B210" i="34"/>
  <c r="B209" i="34"/>
  <c r="B208" i="34"/>
  <c r="B207" i="34"/>
  <c r="B206" i="34"/>
  <c r="B205" i="34"/>
  <c r="B204" i="34"/>
  <c r="B203" i="34"/>
  <c r="B202" i="34"/>
  <c r="B201" i="34"/>
  <c r="B200" i="34"/>
  <c r="B199" i="34"/>
  <c r="B198" i="34"/>
  <c r="B197" i="34"/>
  <c r="B196" i="34"/>
  <c r="B195" i="34"/>
  <c r="B194" i="34"/>
  <c r="B193" i="34"/>
  <c r="B188" i="34"/>
  <c r="B187" i="34"/>
  <c r="B186" i="34"/>
  <c r="B185" i="34"/>
  <c r="B184" i="34"/>
  <c r="B183" i="34"/>
  <c r="B182" i="34"/>
  <c r="B181" i="34"/>
  <c r="B180" i="34"/>
  <c r="B179" i="34"/>
  <c r="B178" i="34"/>
  <c r="B177" i="34"/>
  <c r="B176" i="34"/>
  <c r="B175" i="34"/>
  <c r="B174" i="34"/>
  <c r="B173" i="34"/>
  <c r="B172" i="34"/>
  <c r="B171" i="34"/>
  <c r="B170" i="34"/>
  <c r="B169" i="34"/>
  <c r="B168" i="34"/>
  <c r="B163" i="34"/>
  <c r="B162" i="34"/>
  <c r="B161" i="34"/>
  <c r="B160" i="34"/>
  <c r="B159" i="34"/>
  <c r="B158" i="34"/>
  <c r="B157" i="34"/>
  <c r="B156" i="34"/>
  <c r="B155" i="34"/>
  <c r="B154" i="34"/>
  <c r="B153" i="34"/>
  <c r="B152" i="34"/>
  <c r="B151" i="34"/>
  <c r="B150" i="34"/>
  <c r="B149" i="34"/>
  <c r="B148" i="34"/>
  <c r="B147" i="34"/>
  <c r="B146" i="34"/>
  <c r="B145" i="34"/>
  <c r="B144" i="34"/>
  <c r="B143" i="34"/>
  <c r="I140" i="34"/>
  <c r="B136" i="34"/>
  <c r="B135" i="34"/>
  <c r="B134" i="34"/>
  <c r="B133" i="34"/>
  <c r="B132" i="34"/>
  <c r="B131" i="34"/>
  <c r="B130" i="34"/>
  <c r="B129" i="34"/>
  <c r="B128" i="34"/>
  <c r="B127" i="34"/>
  <c r="B126" i="34"/>
  <c r="B125" i="34"/>
  <c r="B124" i="34"/>
  <c r="B123" i="34"/>
  <c r="B122" i="34"/>
  <c r="B121" i="34"/>
  <c r="B120" i="34"/>
  <c r="B119" i="34"/>
  <c r="B118" i="34"/>
  <c r="B117" i="34"/>
  <c r="B116" i="34"/>
  <c r="B111" i="34"/>
  <c r="B110" i="34"/>
  <c r="B109" i="34"/>
  <c r="B108" i="34"/>
  <c r="B107" i="34"/>
  <c r="B106" i="34"/>
  <c r="B105" i="34"/>
  <c r="B104" i="34"/>
  <c r="B103" i="34"/>
  <c r="B102" i="34"/>
  <c r="B101" i="34"/>
  <c r="B100" i="34"/>
  <c r="B99" i="34"/>
  <c r="B98" i="34"/>
  <c r="B97" i="34"/>
  <c r="B96" i="34"/>
  <c r="B95" i="34"/>
  <c r="B94" i="34"/>
  <c r="B93" i="34"/>
  <c r="B92" i="34"/>
  <c r="B91" i="34"/>
  <c r="B81" i="34"/>
  <c r="B80" i="34"/>
  <c r="B79" i="34"/>
  <c r="B78" i="34"/>
  <c r="B77" i="34"/>
  <c r="B76" i="34"/>
  <c r="B75" i="34"/>
  <c r="B74" i="34"/>
  <c r="B73" i="34"/>
  <c r="B72" i="34"/>
  <c r="B71" i="34"/>
  <c r="B70" i="34"/>
  <c r="B69" i="34"/>
  <c r="B68" i="34"/>
  <c r="B67" i="34"/>
  <c r="B66" i="34"/>
  <c r="B65" i="34"/>
  <c r="B64" i="34"/>
  <c r="B63" i="34"/>
  <c r="B62" i="34"/>
  <c r="B61" i="34"/>
  <c r="B363" i="33"/>
  <c r="B362" i="33"/>
  <c r="B361" i="33"/>
  <c r="B360" i="33"/>
  <c r="B359" i="33"/>
  <c r="B358" i="33"/>
  <c r="B357" i="33"/>
  <c r="B356" i="33"/>
  <c r="B355" i="33"/>
  <c r="B354" i="33"/>
  <c r="B353" i="33"/>
  <c r="B352" i="33"/>
  <c r="B351" i="33"/>
  <c r="B350" i="33"/>
  <c r="B349" i="33"/>
  <c r="B348" i="33"/>
  <c r="B347" i="33"/>
  <c r="B346" i="33"/>
  <c r="B345" i="33"/>
  <c r="B344" i="33"/>
  <c r="B343" i="33"/>
  <c r="B338" i="33"/>
  <c r="B337" i="33"/>
  <c r="B336" i="33"/>
  <c r="B335" i="33"/>
  <c r="B334" i="33"/>
  <c r="B333" i="33"/>
  <c r="B332" i="33"/>
  <c r="B331" i="33"/>
  <c r="B330" i="33"/>
  <c r="B329" i="33"/>
  <c r="B328" i="33"/>
  <c r="B327" i="33"/>
  <c r="B326" i="33"/>
  <c r="B325" i="33"/>
  <c r="B324" i="33"/>
  <c r="B323" i="33"/>
  <c r="B322" i="33"/>
  <c r="B321" i="33"/>
  <c r="B320" i="33"/>
  <c r="B319" i="33"/>
  <c r="B318" i="33"/>
  <c r="B313" i="33"/>
  <c r="B312" i="33"/>
  <c r="B311" i="33"/>
  <c r="B310" i="33"/>
  <c r="B309" i="33"/>
  <c r="B308" i="33"/>
  <c r="B307" i="33"/>
  <c r="B306" i="33"/>
  <c r="B305" i="33"/>
  <c r="B304" i="33"/>
  <c r="B303" i="33"/>
  <c r="B302" i="33"/>
  <c r="B301" i="33"/>
  <c r="B300" i="33"/>
  <c r="B299" i="33"/>
  <c r="B298" i="33"/>
  <c r="B297" i="33"/>
  <c r="B296" i="33"/>
  <c r="B295" i="33"/>
  <c r="B294" i="33"/>
  <c r="B293" i="33"/>
  <c r="B288" i="33"/>
  <c r="B287" i="33"/>
  <c r="B286" i="33"/>
  <c r="B285" i="33"/>
  <c r="B284" i="33"/>
  <c r="B283" i="33"/>
  <c r="B282" i="33"/>
  <c r="B281" i="33"/>
  <c r="B280" i="33"/>
  <c r="B279" i="33"/>
  <c r="B278" i="33"/>
  <c r="B277" i="33"/>
  <c r="B276" i="33"/>
  <c r="B275" i="33"/>
  <c r="B274" i="33"/>
  <c r="B273" i="33"/>
  <c r="B272" i="33"/>
  <c r="B271" i="33"/>
  <c r="B270" i="33"/>
  <c r="B269" i="33"/>
  <c r="B268" i="33"/>
  <c r="B263" i="33"/>
  <c r="B262" i="33"/>
  <c r="B261" i="33"/>
  <c r="B260" i="33"/>
  <c r="B259" i="33"/>
  <c r="B258" i="33"/>
  <c r="B257" i="33"/>
  <c r="B256" i="33"/>
  <c r="B255" i="33"/>
  <c r="B254" i="33"/>
  <c r="B253" i="33"/>
  <c r="B252" i="33"/>
  <c r="B251" i="33"/>
  <c r="B250" i="33"/>
  <c r="B249" i="33"/>
  <c r="B248" i="33"/>
  <c r="B247" i="33"/>
  <c r="B246" i="33"/>
  <c r="B245" i="33"/>
  <c r="B244" i="33"/>
  <c r="B243" i="33"/>
  <c r="B238" i="33"/>
  <c r="B237" i="33"/>
  <c r="B236" i="33"/>
  <c r="B235" i="33"/>
  <c r="B234" i="33"/>
  <c r="B233" i="33"/>
  <c r="B232" i="33"/>
  <c r="B231" i="33"/>
  <c r="B230" i="33"/>
  <c r="B229" i="33"/>
  <c r="B228" i="33"/>
  <c r="B227" i="33"/>
  <c r="B226" i="33"/>
  <c r="B225" i="33"/>
  <c r="B224" i="33"/>
  <c r="B223" i="33"/>
  <c r="B222" i="33"/>
  <c r="B221" i="33"/>
  <c r="B220" i="33"/>
  <c r="B219" i="33"/>
  <c r="B218" i="33"/>
  <c r="B213" i="33"/>
  <c r="B212" i="33"/>
  <c r="B211" i="33"/>
  <c r="B210" i="33"/>
  <c r="B209" i="33"/>
  <c r="B208" i="33"/>
  <c r="B207" i="33"/>
  <c r="B206" i="33"/>
  <c r="B205" i="33"/>
  <c r="B204" i="33"/>
  <c r="B203" i="33"/>
  <c r="B202" i="33"/>
  <c r="B201" i="33"/>
  <c r="B200" i="33"/>
  <c r="B199" i="33"/>
  <c r="B198" i="33"/>
  <c r="B197" i="33"/>
  <c r="B196" i="33"/>
  <c r="B195" i="33"/>
  <c r="B194" i="33"/>
  <c r="B193" i="33"/>
  <c r="B188" i="33"/>
  <c r="B187" i="33"/>
  <c r="B186" i="33"/>
  <c r="B185" i="33"/>
  <c r="B184" i="33"/>
  <c r="B183" i="33"/>
  <c r="B182" i="33"/>
  <c r="B181" i="33"/>
  <c r="B180" i="33"/>
  <c r="B179" i="33"/>
  <c r="B178" i="33"/>
  <c r="B177" i="33"/>
  <c r="B176" i="33"/>
  <c r="B175" i="33"/>
  <c r="B174" i="33"/>
  <c r="B173" i="33"/>
  <c r="B172" i="33"/>
  <c r="B171" i="33"/>
  <c r="B170" i="33"/>
  <c r="B169" i="33"/>
  <c r="B168" i="33"/>
  <c r="B163" i="33"/>
  <c r="B162" i="33"/>
  <c r="B161" i="33"/>
  <c r="B160" i="33"/>
  <c r="B159" i="33"/>
  <c r="B158" i="33"/>
  <c r="B157" i="33"/>
  <c r="B156" i="33"/>
  <c r="B155" i="33"/>
  <c r="B154" i="33"/>
  <c r="B153" i="33"/>
  <c r="B152" i="33"/>
  <c r="B151" i="33"/>
  <c r="B150" i="33"/>
  <c r="B149" i="33"/>
  <c r="B148" i="33"/>
  <c r="B147" i="33"/>
  <c r="B146" i="33"/>
  <c r="B145" i="33"/>
  <c r="B144" i="33"/>
  <c r="B143" i="33"/>
  <c r="I140" i="33"/>
  <c r="B136" i="33"/>
  <c r="B135" i="33"/>
  <c r="B134" i="33"/>
  <c r="B133" i="33"/>
  <c r="B132" i="33"/>
  <c r="B131" i="33"/>
  <c r="B130" i="33"/>
  <c r="B129" i="33"/>
  <c r="B128" i="33"/>
  <c r="B127" i="33"/>
  <c r="B126" i="33"/>
  <c r="B125" i="33"/>
  <c r="B124" i="33"/>
  <c r="B123" i="33"/>
  <c r="B122" i="33"/>
  <c r="B121" i="33"/>
  <c r="B120" i="33"/>
  <c r="B119" i="33"/>
  <c r="B118" i="33"/>
  <c r="B117" i="33"/>
  <c r="B116" i="33"/>
  <c r="B111" i="33"/>
  <c r="B110" i="33"/>
  <c r="B109" i="33"/>
  <c r="B108" i="33"/>
  <c r="B107" i="33"/>
  <c r="B106" i="33"/>
  <c r="B105" i="33"/>
  <c r="B104" i="33"/>
  <c r="B103" i="33"/>
  <c r="B102" i="33"/>
  <c r="B101" i="33"/>
  <c r="B100" i="33"/>
  <c r="B99" i="33"/>
  <c r="B98" i="33"/>
  <c r="B97" i="33"/>
  <c r="B96" i="33"/>
  <c r="B95" i="33"/>
  <c r="B94" i="33"/>
  <c r="B93" i="33"/>
  <c r="B92" i="33"/>
  <c r="B91" i="33"/>
  <c r="B81" i="33"/>
  <c r="B80" i="33"/>
  <c r="B79" i="33"/>
  <c r="B78" i="33"/>
  <c r="B77" i="33"/>
  <c r="B76" i="33"/>
  <c r="B75" i="33"/>
  <c r="B74" i="33"/>
  <c r="B73" i="33"/>
  <c r="B72" i="33"/>
  <c r="B71" i="33"/>
  <c r="B70" i="33"/>
  <c r="B69" i="33"/>
  <c r="B68" i="33"/>
  <c r="B67" i="33"/>
  <c r="B66" i="33"/>
  <c r="B65" i="33"/>
  <c r="B64" i="33"/>
  <c r="B63" i="33"/>
  <c r="B62" i="33"/>
  <c r="B61" i="33"/>
  <c r="B363" i="32"/>
  <c r="B362" i="32"/>
  <c r="B361" i="32"/>
  <c r="B360" i="32"/>
  <c r="B359" i="32"/>
  <c r="B358" i="32"/>
  <c r="B357" i="32"/>
  <c r="B356" i="32"/>
  <c r="B355" i="32"/>
  <c r="B354" i="32"/>
  <c r="B353" i="32"/>
  <c r="B352" i="32"/>
  <c r="B351" i="32"/>
  <c r="B350" i="32"/>
  <c r="B349" i="32"/>
  <c r="B348" i="32"/>
  <c r="B347" i="32"/>
  <c r="B346" i="32"/>
  <c r="B345" i="32"/>
  <c r="B344" i="32"/>
  <c r="B343" i="32"/>
  <c r="B338" i="32"/>
  <c r="B337" i="32"/>
  <c r="B336" i="32"/>
  <c r="B335" i="32"/>
  <c r="B334" i="32"/>
  <c r="B333" i="32"/>
  <c r="B332" i="32"/>
  <c r="B331" i="32"/>
  <c r="B330" i="32"/>
  <c r="B329" i="32"/>
  <c r="B328" i="32"/>
  <c r="B327" i="32"/>
  <c r="B326" i="32"/>
  <c r="B325" i="32"/>
  <c r="B324" i="32"/>
  <c r="B323" i="32"/>
  <c r="B322" i="32"/>
  <c r="B321" i="32"/>
  <c r="B320" i="32"/>
  <c r="B319" i="32"/>
  <c r="B318" i="32"/>
  <c r="B313" i="32"/>
  <c r="B312" i="32"/>
  <c r="B311" i="32"/>
  <c r="B310" i="32"/>
  <c r="B309" i="32"/>
  <c r="B308" i="32"/>
  <c r="B307" i="32"/>
  <c r="B306" i="32"/>
  <c r="B305" i="32"/>
  <c r="B304" i="32"/>
  <c r="B303" i="32"/>
  <c r="B302" i="32"/>
  <c r="B301" i="32"/>
  <c r="B300" i="32"/>
  <c r="B299" i="32"/>
  <c r="B298" i="32"/>
  <c r="B297" i="32"/>
  <c r="B296" i="32"/>
  <c r="B295" i="32"/>
  <c r="B294" i="32"/>
  <c r="B293" i="32"/>
  <c r="B288" i="32"/>
  <c r="B287" i="32"/>
  <c r="B286" i="32"/>
  <c r="B285" i="32"/>
  <c r="B284" i="32"/>
  <c r="B283" i="32"/>
  <c r="B282" i="32"/>
  <c r="B281" i="32"/>
  <c r="B280" i="32"/>
  <c r="B279" i="32"/>
  <c r="B278" i="32"/>
  <c r="B277" i="32"/>
  <c r="B276" i="32"/>
  <c r="B275" i="32"/>
  <c r="B274" i="32"/>
  <c r="B273" i="32"/>
  <c r="B272" i="32"/>
  <c r="B271" i="32"/>
  <c r="B270" i="32"/>
  <c r="B269" i="32"/>
  <c r="B268" i="32"/>
  <c r="B263" i="32"/>
  <c r="B262" i="32"/>
  <c r="B261" i="32"/>
  <c r="B260" i="32"/>
  <c r="B259" i="32"/>
  <c r="B258" i="32"/>
  <c r="B257" i="32"/>
  <c r="B256" i="32"/>
  <c r="B255" i="32"/>
  <c r="B254" i="32"/>
  <c r="B253" i="32"/>
  <c r="B252" i="32"/>
  <c r="B251" i="32"/>
  <c r="B250" i="32"/>
  <c r="B249" i="32"/>
  <c r="B248" i="32"/>
  <c r="B247" i="32"/>
  <c r="B246" i="32"/>
  <c r="B245" i="32"/>
  <c r="B244" i="32"/>
  <c r="B243" i="32"/>
  <c r="B238" i="32"/>
  <c r="B237" i="32"/>
  <c r="B236" i="32"/>
  <c r="B235" i="32"/>
  <c r="B234" i="32"/>
  <c r="B233" i="32"/>
  <c r="B232" i="32"/>
  <c r="B231" i="32"/>
  <c r="B230" i="32"/>
  <c r="B229" i="32"/>
  <c r="B228" i="32"/>
  <c r="B227" i="32"/>
  <c r="B226" i="32"/>
  <c r="B225" i="32"/>
  <c r="B224" i="32"/>
  <c r="B223" i="32"/>
  <c r="B222" i="32"/>
  <c r="B221" i="32"/>
  <c r="B220" i="32"/>
  <c r="B219" i="32"/>
  <c r="B218" i="32"/>
  <c r="B213" i="32"/>
  <c r="B212" i="32"/>
  <c r="B211" i="32"/>
  <c r="B210" i="32"/>
  <c r="B209" i="32"/>
  <c r="B208" i="32"/>
  <c r="B207" i="32"/>
  <c r="B206" i="32"/>
  <c r="B205" i="32"/>
  <c r="B204" i="32"/>
  <c r="B203" i="32"/>
  <c r="B202" i="32"/>
  <c r="B201" i="32"/>
  <c r="B200" i="32"/>
  <c r="B199" i="32"/>
  <c r="B198" i="32"/>
  <c r="B197" i="32"/>
  <c r="B196" i="32"/>
  <c r="B195" i="32"/>
  <c r="B194" i="32"/>
  <c r="B193" i="32"/>
  <c r="B188" i="32"/>
  <c r="B187" i="32"/>
  <c r="B186" i="32"/>
  <c r="B185" i="32"/>
  <c r="B184" i="32"/>
  <c r="B183" i="32"/>
  <c r="B182" i="32"/>
  <c r="B181" i="32"/>
  <c r="B180" i="32"/>
  <c r="B179" i="32"/>
  <c r="B178" i="32"/>
  <c r="B177" i="32"/>
  <c r="B176" i="32"/>
  <c r="B175" i="32"/>
  <c r="B174" i="32"/>
  <c r="B173" i="32"/>
  <c r="B172" i="32"/>
  <c r="B171" i="32"/>
  <c r="B170" i="32"/>
  <c r="B169" i="32"/>
  <c r="B168" i="32"/>
  <c r="B163" i="32"/>
  <c r="B162" i="32"/>
  <c r="B161" i="32"/>
  <c r="B160" i="32"/>
  <c r="B159" i="32"/>
  <c r="B158" i="32"/>
  <c r="B157" i="32"/>
  <c r="B156" i="32"/>
  <c r="B155" i="32"/>
  <c r="B154" i="32"/>
  <c r="B153" i="32"/>
  <c r="B152" i="32"/>
  <c r="B151" i="32"/>
  <c r="B150" i="32"/>
  <c r="B149" i="32"/>
  <c r="B148" i="32"/>
  <c r="B147" i="32"/>
  <c r="B146" i="32"/>
  <c r="B145" i="32"/>
  <c r="B144" i="32"/>
  <c r="B143" i="32"/>
  <c r="B136" i="32"/>
  <c r="B135" i="32"/>
  <c r="B134" i="32"/>
  <c r="B133" i="32"/>
  <c r="B132" i="32"/>
  <c r="B131" i="32"/>
  <c r="B130" i="32"/>
  <c r="B129" i="32"/>
  <c r="B128" i="32"/>
  <c r="B127" i="32"/>
  <c r="B126" i="32"/>
  <c r="B125" i="32"/>
  <c r="B124" i="32"/>
  <c r="B123" i="32"/>
  <c r="B122" i="32"/>
  <c r="B121" i="32"/>
  <c r="B120" i="32"/>
  <c r="B119" i="32"/>
  <c r="B118" i="32"/>
  <c r="B117" i="32"/>
  <c r="B116" i="32"/>
  <c r="B111" i="32"/>
  <c r="B110" i="32"/>
  <c r="B109" i="32"/>
  <c r="B108" i="32"/>
  <c r="B107" i="32"/>
  <c r="B106" i="32"/>
  <c r="B105" i="32"/>
  <c r="B104" i="32"/>
  <c r="B103" i="32"/>
  <c r="B102" i="32"/>
  <c r="B101" i="32"/>
  <c r="B100" i="32"/>
  <c r="B99" i="32"/>
  <c r="B98" i="32"/>
  <c r="B97" i="32"/>
  <c r="B96" i="32"/>
  <c r="B95" i="32"/>
  <c r="B94" i="32"/>
  <c r="B93" i="32"/>
  <c r="B92" i="32"/>
  <c r="B91" i="32"/>
  <c r="B81" i="32"/>
  <c r="B80" i="32"/>
  <c r="B79" i="32"/>
  <c r="B78" i="32"/>
  <c r="B77" i="32"/>
  <c r="B76" i="32"/>
  <c r="B75" i="32"/>
  <c r="B74" i="32"/>
  <c r="B73" i="32"/>
  <c r="B72" i="32"/>
  <c r="B71" i="32"/>
  <c r="B70" i="32"/>
  <c r="B69" i="32"/>
  <c r="B68" i="32"/>
  <c r="B67" i="32"/>
  <c r="B66" i="32"/>
  <c r="B65" i="32"/>
  <c r="B64" i="32"/>
  <c r="B63" i="32"/>
  <c r="B62" i="32"/>
  <c r="B61" i="32"/>
  <c r="B363" i="31"/>
  <c r="B362" i="31"/>
  <c r="B361" i="31"/>
  <c r="B360" i="31"/>
  <c r="B359" i="31"/>
  <c r="B358" i="31"/>
  <c r="B357" i="31"/>
  <c r="B356" i="31"/>
  <c r="B355" i="31"/>
  <c r="B354" i="31"/>
  <c r="B353" i="31"/>
  <c r="B352" i="31"/>
  <c r="B351" i="31"/>
  <c r="B350" i="31"/>
  <c r="B349" i="31"/>
  <c r="B348" i="31"/>
  <c r="B347" i="31"/>
  <c r="B346" i="31"/>
  <c r="B345" i="31"/>
  <c r="B344" i="31"/>
  <c r="B343" i="31"/>
  <c r="B338" i="31"/>
  <c r="B337" i="31"/>
  <c r="B336" i="31"/>
  <c r="B335" i="31"/>
  <c r="B334" i="31"/>
  <c r="B333" i="31"/>
  <c r="B332" i="31"/>
  <c r="B331" i="31"/>
  <c r="B330" i="31"/>
  <c r="B329" i="31"/>
  <c r="B328" i="31"/>
  <c r="B327" i="31"/>
  <c r="B326" i="31"/>
  <c r="B325" i="31"/>
  <c r="B324" i="31"/>
  <c r="B323" i="31"/>
  <c r="B322" i="31"/>
  <c r="B321" i="31"/>
  <c r="B320" i="31"/>
  <c r="B319" i="31"/>
  <c r="B318" i="31"/>
  <c r="B313" i="31"/>
  <c r="B312" i="31"/>
  <c r="B311" i="31"/>
  <c r="B310" i="31"/>
  <c r="B309" i="31"/>
  <c r="B308" i="31"/>
  <c r="B307" i="31"/>
  <c r="B306" i="31"/>
  <c r="B305" i="31"/>
  <c r="B304" i="31"/>
  <c r="B303" i="31"/>
  <c r="B302" i="31"/>
  <c r="B301" i="31"/>
  <c r="B300" i="31"/>
  <c r="B299" i="31"/>
  <c r="B298" i="31"/>
  <c r="B297" i="31"/>
  <c r="B296" i="31"/>
  <c r="B295" i="31"/>
  <c r="B294" i="31"/>
  <c r="B293" i="31"/>
  <c r="B288" i="31"/>
  <c r="B287" i="31"/>
  <c r="B286" i="31"/>
  <c r="B285" i="31"/>
  <c r="B284" i="31"/>
  <c r="B283" i="31"/>
  <c r="B282" i="31"/>
  <c r="B281" i="31"/>
  <c r="B280" i="31"/>
  <c r="B279" i="31"/>
  <c r="B278" i="31"/>
  <c r="B277" i="31"/>
  <c r="B276" i="31"/>
  <c r="B275" i="31"/>
  <c r="B274" i="31"/>
  <c r="B273" i="31"/>
  <c r="B272" i="31"/>
  <c r="B271" i="31"/>
  <c r="B270" i="31"/>
  <c r="B269" i="31"/>
  <c r="B268" i="31"/>
  <c r="B263" i="31"/>
  <c r="B262" i="31"/>
  <c r="B261" i="31"/>
  <c r="B260" i="31"/>
  <c r="B259" i="31"/>
  <c r="B258" i="31"/>
  <c r="B257" i="31"/>
  <c r="B256" i="31"/>
  <c r="B255" i="31"/>
  <c r="B254" i="31"/>
  <c r="B253" i="31"/>
  <c r="B252" i="31"/>
  <c r="B251" i="31"/>
  <c r="B250" i="31"/>
  <c r="B249" i="31"/>
  <c r="B248" i="31"/>
  <c r="B247" i="31"/>
  <c r="B246" i="31"/>
  <c r="B245" i="31"/>
  <c r="B244" i="31"/>
  <c r="B243" i="31"/>
  <c r="B238" i="31"/>
  <c r="B237" i="31"/>
  <c r="B236" i="31"/>
  <c r="B235" i="31"/>
  <c r="B234" i="31"/>
  <c r="B233" i="31"/>
  <c r="B232" i="31"/>
  <c r="B231" i="31"/>
  <c r="B230" i="31"/>
  <c r="B229" i="31"/>
  <c r="B228" i="31"/>
  <c r="B227" i="31"/>
  <c r="B226" i="31"/>
  <c r="B225" i="31"/>
  <c r="B224" i="31"/>
  <c r="B223" i="31"/>
  <c r="B222" i="31"/>
  <c r="B221" i="31"/>
  <c r="B220" i="31"/>
  <c r="B219" i="31"/>
  <c r="B218" i="31"/>
  <c r="B213" i="31"/>
  <c r="B212" i="31"/>
  <c r="B211" i="31"/>
  <c r="B210" i="31"/>
  <c r="B209" i="31"/>
  <c r="B208" i="31"/>
  <c r="B207" i="31"/>
  <c r="B206" i="31"/>
  <c r="B205" i="31"/>
  <c r="B204" i="31"/>
  <c r="B203" i="31"/>
  <c r="B202" i="31"/>
  <c r="B201" i="31"/>
  <c r="B200" i="31"/>
  <c r="B199" i="31"/>
  <c r="B198" i="31"/>
  <c r="B197" i="31"/>
  <c r="B196" i="31"/>
  <c r="B195" i="31"/>
  <c r="B194" i="31"/>
  <c r="B193" i="31"/>
  <c r="B188" i="31"/>
  <c r="B187" i="31"/>
  <c r="B186" i="31"/>
  <c r="B185" i="31"/>
  <c r="B184" i="31"/>
  <c r="B183" i="31"/>
  <c r="B182" i="31"/>
  <c r="B181" i="31"/>
  <c r="B180" i="31"/>
  <c r="B179" i="31"/>
  <c r="B178" i="31"/>
  <c r="B177" i="31"/>
  <c r="B176" i="31"/>
  <c r="B175" i="31"/>
  <c r="B174" i="31"/>
  <c r="B173" i="31"/>
  <c r="B172" i="31"/>
  <c r="B171" i="31"/>
  <c r="B170" i="31"/>
  <c r="B169" i="31"/>
  <c r="B168" i="31"/>
  <c r="B163" i="31"/>
  <c r="B162" i="31"/>
  <c r="B161" i="31"/>
  <c r="B160" i="31"/>
  <c r="B159" i="31"/>
  <c r="B158" i="31"/>
  <c r="B157" i="31"/>
  <c r="B156" i="31"/>
  <c r="B155" i="31"/>
  <c r="B154" i="31"/>
  <c r="B153" i="31"/>
  <c r="B152" i="31"/>
  <c r="B151" i="31"/>
  <c r="B150" i="31"/>
  <c r="B149" i="31"/>
  <c r="B148" i="31"/>
  <c r="B147" i="31"/>
  <c r="B146" i="31"/>
  <c r="B145" i="31"/>
  <c r="B144" i="31"/>
  <c r="B143" i="31"/>
  <c r="B136" i="31"/>
  <c r="B135" i="31"/>
  <c r="B134" i="31"/>
  <c r="B133" i="31"/>
  <c r="B132" i="31"/>
  <c r="B131" i="31"/>
  <c r="B130" i="31"/>
  <c r="B129" i="31"/>
  <c r="B128" i="31"/>
  <c r="B127" i="31"/>
  <c r="B126" i="31"/>
  <c r="B125" i="31"/>
  <c r="B124" i="31"/>
  <c r="B123" i="31"/>
  <c r="B122" i="31"/>
  <c r="B121" i="31"/>
  <c r="B120" i="31"/>
  <c r="B119" i="31"/>
  <c r="B118" i="31"/>
  <c r="B117" i="31"/>
  <c r="B116" i="31"/>
  <c r="B111" i="31"/>
  <c r="B110" i="31"/>
  <c r="B109" i="31"/>
  <c r="B108" i="31"/>
  <c r="B107" i="31"/>
  <c r="B106" i="31"/>
  <c r="B105" i="31"/>
  <c r="B104" i="31"/>
  <c r="B103" i="31"/>
  <c r="B102" i="31"/>
  <c r="B101" i="31"/>
  <c r="B100" i="31"/>
  <c r="B99" i="31"/>
  <c r="B98" i="31"/>
  <c r="B97" i="31"/>
  <c r="B96" i="31"/>
  <c r="B95" i="31"/>
  <c r="B94" i="31"/>
  <c r="B93" i="31"/>
  <c r="B92" i="31"/>
  <c r="B91" i="31"/>
  <c r="B81" i="31"/>
  <c r="B80" i="31"/>
  <c r="B79" i="31"/>
  <c r="B78" i="31"/>
  <c r="B77" i="31"/>
  <c r="B76" i="31"/>
  <c r="B75" i="31"/>
  <c r="B74" i="31"/>
  <c r="B73" i="31"/>
  <c r="B72" i="31"/>
  <c r="B71" i="31"/>
  <c r="B70" i="31"/>
  <c r="B69" i="31"/>
  <c r="B68" i="31"/>
  <c r="B67" i="31"/>
  <c r="B66" i="31"/>
  <c r="B65" i="31"/>
  <c r="B64" i="31"/>
  <c r="B63" i="31"/>
  <c r="B62" i="31"/>
  <c r="B61" i="31"/>
  <c r="B363" i="30"/>
  <c r="B362" i="30"/>
  <c r="B361" i="30"/>
  <c r="B360" i="30"/>
  <c r="B359" i="30"/>
  <c r="B358" i="30"/>
  <c r="B357" i="30"/>
  <c r="B356" i="30"/>
  <c r="B355" i="30"/>
  <c r="B354" i="30"/>
  <c r="B353" i="30"/>
  <c r="B352" i="30"/>
  <c r="B351" i="30"/>
  <c r="B350" i="30"/>
  <c r="B349" i="30"/>
  <c r="B348" i="30"/>
  <c r="B347" i="30"/>
  <c r="B346" i="30"/>
  <c r="B345" i="30"/>
  <c r="B344" i="30"/>
  <c r="B343" i="30"/>
  <c r="B338" i="30"/>
  <c r="B337" i="30"/>
  <c r="B336" i="30"/>
  <c r="B335" i="30"/>
  <c r="B334" i="30"/>
  <c r="B333" i="30"/>
  <c r="B332" i="30"/>
  <c r="B331" i="30"/>
  <c r="B330" i="30"/>
  <c r="B329" i="30"/>
  <c r="B328" i="30"/>
  <c r="B327" i="30"/>
  <c r="B326" i="30"/>
  <c r="B325" i="30"/>
  <c r="B324" i="30"/>
  <c r="B323" i="30"/>
  <c r="B322" i="30"/>
  <c r="B321" i="30"/>
  <c r="B320" i="30"/>
  <c r="B319" i="30"/>
  <c r="B318" i="30"/>
  <c r="B313" i="30"/>
  <c r="B312" i="30"/>
  <c r="B311" i="30"/>
  <c r="B310" i="30"/>
  <c r="B309" i="30"/>
  <c r="B308" i="30"/>
  <c r="B307" i="30"/>
  <c r="B306" i="30"/>
  <c r="B305" i="30"/>
  <c r="B304" i="30"/>
  <c r="B303" i="30"/>
  <c r="B302" i="30"/>
  <c r="B301" i="30"/>
  <c r="B300" i="30"/>
  <c r="B299" i="30"/>
  <c r="B298" i="30"/>
  <c r="B297" i="30"/>
  <c r="B296" i="30"/>
  <c r="B295" i="30"/>
  <c r="B294" i="30"/>
  <c r="B293" i="30"/>
  <c r="B288" i="30"/>
  <c r="B287" i="30"/>
  <c r="B286" i="30"/>
  <c r="B285" i="30"/>
  <c r="B284" i="30"/>
  <c r="B283" i="30"/>
  <c r="B282" i="30"/>
  <c r="B281" i="30"/>
  <c r="B280" i="30"/>
  <c r="B279" i="30"/>
  <c r="B278" i="30"/>
  <c r="B277" i="30"/>
  <c r="B276" i="30"/>
  <c r="B275" i="30"/>
  <c r="B274" i="30"/>
  <c r="B273" i="30"/>
  <c r="B272" i="30"/>
  <c r="B271" i="30"/>
  <c r="B270" i="30"/>
  <c r="B269" i="30"/>
  <c r="B268" i="30"/>
  <c r="B263" i="30"/>
  <c r="B262" i="30"/>
  <c r="B261" i="30"/>
  <c r="B260" i="30"/>
  <c r="B259" i="30"/>
  <c r="B258" i="30"/>
  <c r="B257" i="30"/>
  <c r="B256" i="30"/>
  <c r="B255" i="30"/>
  <c r="B254" i="30"/>
  <c r="B253" i="30"/>
  <c r="B252" i="30"/>
  <c r="B251" i="30"/>
  <c r="B250" i="30"/>
  <c r="B249" i="30"/>
  <c r="B248" i="30"/>
  <c r="B247" i="30"/>
  <c r="B246" i="30"/>
  <c r="B245" i="30"/>
  <c r="B244" i="30"/>
  <c r="B243" i="30"/>
  <c r="B238" i="30"/>
  <c r="B237" i="30"/>
  <c r="B236" i="30"/>
  <c r="B235" i="30"/>
  <c r="B234" i="30"/>
  <c r="B233" i="30"/>
  <c r="B232" i="30"/>
  <c r="B231" i="30"/>
  <c r="B230" i="30"/>
  <c r="B229" i="30"/>
  <c r="B228" i="30"/>
  <c r="B227" i="30"/>
  <c r="B226" i="30"/>
  <c r="B225" i="30"/>
  <c r="B224" i="30"/>
  <c r="B223" i="30"/>
  <c r="B222" i="30"/>
  <c r="B221" i="30"/>
  <c r="B220" i="30"/>
  <c r="B219" i="30"/>
  <c r="B218" i="30"/>
  <c r="B213" i="30"/>
  <c r="B212" i="30"/>
  <c r="B211" i="30"/>
  <c r="B210" i="30"/>
  <c r="B209" i="30"/>
  <c r="B208" i="30"/>
  <c r="B207" i="30"/>
  <c r="B206" i="30"/>
  <c r="B205" i="30"/>
  <c r="B204" i="30"/>
  <c r="B203" i="30"/>
  <c r="B202" i="30"/>
  <c r="B201" i="30"/>
  <c r="B200" i="30"/>
  <c r="B199" i="30"/>
  <c r="B198" i="30"/>
  <c r="B197" i="30"/>
  <c r="B196" i="30"/>
  <c r="B195" i="30"/>
  <c r="B194" i="30"/>
  <c r="B193" i="30"/>
  <c r="B188" i="30"/>
  <c r="B187" i="30"/>
  <c r="B186" i="30"/>
  <c r="B185" i="30"/>
  <c r="B184" i="30"/>
  <c r="B183" i="30"/>
  <c r="B182" i="30"/>
  <c r="B181" i="30"/>
  <c r="B180" i="30"/>
  <c r="B179" i="30"/>
  <c r="B178" i="30"/>
  <c r="B177" i="30"/>
  <c r="B176" i="30"/>
  <c r="B175" i="30"/>
  <c r="B174" i="30"/>
  <c r="B173" i="30"/>
  <c r="B172" i="30"/>
  <c r="B171" i="30"/>
  <c r="B170" i="30"/>
  <c r="B169" i="30"/>
  <c r="B168" i="30"/>
  <c r="B163" i="30"/>
  <c r="B162" i="30"/>
  <c r="B161" i="30"/>
  <c r="B160" i="30"/>
  <c r="B159" i="30"/>
  <c r="B158" i="30"/>
  <c r="B157" i="30"/>
  <c r="B156" i="30"/>
  <c r="B155" i="30"/>
  <c r="B154" i="30"/>
  <c r="B153" i="30"/>
  <c r="B152" i="30"/>
  <c r="B151" i="30"/>
  <c r="B150" i="30"/>
  <c r="B149" i="30"/>
  <c r="B148" i="30"/>
  <c r="B147" i="30"/>
  <c r="B146" i="30"/>
  <c r="B145" i="30"/>
  <c r="B144" i="30"/>
  <c r="B143" i="30"/>
  <c r="B136" i="30"/>
  <c r="B135" i="30"/>
  <c r="B134" i="30"/>
  <c r="B133" i="30"/>
  <c r="B132" i="30"/>
  <c r="B131" i="30"/>
  <c r="B130" i="30"/>
  <c r="B129" i="30"/>
  <c r="B128" i="30"/>
  <c r="B127" i="30"/>
  <c r="B126" i="30"/>
  <c r="B125" i="30"/>
  <c r="B124" i="30"/>
  <c r="B123" i="30"/>
  <c r="B122" i="30"/>
  <c r="B121" i="30"/>
  <c r="B120" i="30"/>
  <c r="B119" i="30"/>
  <c r="B118" i="30"/>
  <c r="B117" i="30"/>
  <c r="B116" i="30"/>
  <c r="B111" i="30"/>
  <c r="B110" i="30"/>
  <c r="B109" i="30"/>
  <c r="B108" i="30"/>
  <c r="B107" i="30"/>
  <c r="B106" i="30"/>
  <c r="B105" i="30"/>
  <c r="B104" i="30"/>
  <c r="B103" i="30"/>
  <c r="B102" i="30"/>
  <c r="B101" i="30"/>
  <c r="B100" i="30"/>
  <c r="B99" i="30"/>
  <c r="B98" i="30"/>
  <c r="B97" i="30"/>
  <c r="B96" i="30"/>
  <c r="B95" i="30"/>
  <c r="B94" i="30"/>
  <c r="B93" i="30"/>
  <c r="B92" i="30"/>
  <c r="B91" i="30"/>
  <c r="B81" i="30"/>
  <c r="B80" i="30"/>
  <c r="B79" i="30"/>
  <c r="B78" i="30"/>
  <c r="B77" i="30"/>
  <c r="B76" i="30"/>
  <c r="B75" i="30"/>
  <c r="B74" i="30"/>
  <c r="B73" i="30"/>
  <c r="B72" i="30"/>
  <c r="B71" i="30"/>
  <c r="B70" i="30"/>
  <c r="B69" i="30"/>
  <c r="B68" i="30"/>
  <c r="B67" i="30"/>
  <c r="B66" i="30"/>
  <c r="B65" i="30"/>
  <c r="B64" i="30"/>
  <c r="B63" i="30"/>
  <c r="B62" i="30"/>
  <c r="B61" i="30"/>
  <c r="B363" i="29"/>
  <c r="B362" i="29"/>
  <c r="B361" i="29"/>
  <c r="B360" i="29"/>
  <c r="B359" i="29"/>
  <c r="B358" i="29"/>
  <c r="B357" i="29"/>
  <c r="B356" i="29"/>
  <c r="B355" i="29"/>
  <c r="B354" i="29"/>
  <c r="B353" i="29"/>
  <c r="B352" i="29"/>
  <c r="B351" i="29"/>
  <c r="B350" i="29"/>
  <c r="B349" i="29"/>
  <c r="B348" i="29"/>
  <c r="B347" i="29"/>
  <c r="B346" i="29"/>
  <c r="B345" i="29"/>
  <c r="B344" i="29"/>
  <c r="B343" i="29"/>
  <c r="B338" i="29"/>
  <c r="B337" i="29"/>
  <c r="B336" i="29"/>
  <c r="B335" i="29"/>
  <c r="B334" i="29"/>
  <c r="B333" i="29"/>
  <c r="B332" i="29"/>
  <c r="B331" i="29"/>
  <c r="B330" i="29"/>
  <c r="B329" i="29"/>
  <c r="B328" i="29"/>
  <c r="B327" i="29"/>
  <c r="B326" i="29"/>
  <c r="B325" i="29"/>
  <c r="B324" i="29"/>
  <c r="B323" i="29"/>
  <c r="B322" i="29"/>
  <c r="B321" i="29"/>
  <c r="B320" i="29"/>
  <c r="B319" i="29"/>
  <c r="B318" i="29"/>
  <c r="B313" i="29"/>
  <c r="B312" i="29"/>
  <c r="B311" i="29"/>
  <c r="B310" i="29"/>
  <c r="B309" i="29"/>
  <c r="B308" i="29"/>
  <c r="B307" i="29"/>
  <c r="B306" i="29"/>
  <c r="B305" i="29"/>
  <c r="B304" i="29"/>
  <c r="B303" i="29"/>
  <c r="B302" i="29"/>
  <c r="B301" i="29"/>
  <c r="B300" i="29"/>
  <c r="B299" i="29"/>
  <c r="B298" i="29"/>
  <c r="B297" i="29"/>
  <c r="B296" i="29"/>
  <c r="B295" i="29"/>
  <c r="B294" i="29"/>
  <c r="B293" i="29"/>
  <c r="B288" i="29"/>
  <c r="B287" i="29"/>
  <c r="B286" i="29"/>
  <c r="B285" i="29"/>
  <c r="B284" i="29"/>
  <c r="B283" i="29"/>
  <c r="B282" i="29"/>
  <c r="B281" i="29"/>
  <c r="B280" i="29"/>
  <c r="B279" i="29"/>
  <c r="B278" i="29"/>
  <c r="B277" i="29"/>
  <c r="B276" i="29"/>
  <c r="B275" i="29"/>
  <c r="B274" i="29"/>
  <c r="B273" i="29"/>
  <c r="B272" i="29"/>
  <c r="B271" i="29"/>
  <c r="B270" i="29"/>
  <c r="B269" i="29"/>
  <c r="B268" i="29"/>
  <c r="B263" i="29"/>
  <c r="B262" i="29"/>
  <c r="B261" i="29"/>
  <c r="B260" i="29"/>
  <c r="B259" i="29"/>
  <c r="B258" i="29"/>
  <c r="B257" i="29"/>
  <c r="B256" i="29"/>
  <c r="B255" i="29"/>
  <c r="B254" i="29"/>
  <c r="B253" i="29"/>
  <c r="B252" i="29"/>
  <c r="B251" i="29"/>
  <c r="B250" i="29"/>
  <c r="B249" i="29"/>
  <c r="B248" i="29"/>
  <c r="B247" i="29"/>
  <c r="B246" i="29"/>
  <c r="B245" i="29"/>
  <c r="B244" i="29"/>
  <c r="B243" i="29"/>
  <c r="B238" i="29"/>
  <c r="B237" i="29"/>
  <c r="B236" i="29"/>
  <c r="B235" i="29"/>
  <c r="B234" i="29"/>
  <c r="B233" i="29"/>
  <c r="B232" i="29"/>
  <c r="B231" i="29"/>
  <c r="B230" i="29"/>
  <c r="B229" i="29"/>
  <c r="B228" i="29"/>
  <c r="B227" i="29"/>
  <c r="B226" i="29"/>
  <c r="B225" i="29"/>
  <c r="B224" i="29"/>
  <c r="B223" i="29"/>
  <c r="B222" i="29"/>
  <c r="B221" i="29"/>
  <c r="B220" i="29"/>
  <c r="B219" i="29"/>
  <c r="B218" i="29"/>
  <c r="B213" i="29"/>
  <c r="B212" i="29"/>
  <c r="B211" i="29"/>
  <c r="B210" i="29"/>
  <c r="B209" i="29"/>
  <c r="B208" i="29"/>
  <c r="B207" i="29"/>
  <c r="B206" i="29"/>
  <c r="B205" i="29"/>
  <c r="B204" i="29"/>
  <c r="B203" i="29"/>
  <c r="B202" i="29"/>
  <c r="B201" i="29"/>
  <c r="B200" i="29"/>
  <c r="B199" i="29"/>
  <c r="B198" i="29"/>
  <c r="B197" i="29"/>
  <c r="B196" i="29"/>
  <c r="B195" i="29"/>
  <c r="B194" i="29"/>
  <c r="B193" i="29"/>
  <c r="B188" i="29"/>
  <c r="B187" i="29"/>
  <c r="B186" i="29"/>
  <c r="B185" i="29"/>
  <c r="B184" i="29"/>
  <c r="B183" i="29"/>
  <c r="B182" i="29"/>
  <c r="B181" i="29"/>
  <c r="B180" i="29"/>
  <c r="B179" i="29"/>
  <c r="B178" i="29"/>
  <c r="B177" i="29"/>
  <c r="B176" i="29"/>
  <c r="B175" i="29"/>
  <c r="B174" i="29"/>
  <c r="B173" i="29"/>
  <c r="B172" i="29"/>
  <c r="B171" i="29"/>
  <c r="B170" i="29"/>
  <c r="B169" i="29"/>
  <c r="B168" i="29"/>
  <c r="B163" i="29"/>
  <c r="B162" i="29"/>
  <c r="B161" i="29"/>
  <c r="B160" i="29"/>
  <c r="B159" i="29"/>
  <c r="B158" i="29"/>
  <c r="B157" i="29"/>
  <c r="B156" i="29"/>
  <c r="B155" i="29"/>
  <c r="B154" i="29"/>
  <c r="B153" i="29"/>
  <c r="B152" i="29"/>
  <c r="B151" i="29"/>
  <c r="B150" i="29"/>
  <c r="B149" i="29"/>
  <c r="B148" i="29"/>
  <c r="B147" i="29"/>
  <c r="B146" i="29"/>
  <c r="B145" i="29"/>
  <c r="B144" i="29"/>
  <c r="B143" i="29"/>
  <c r="B136" i="29"/>
  <c r="B135" i="29"/>
  <c r="B134" i="29"/>
  <c r="B133" i="29"/>
  <c r="B132" i="29"/>
  <c r="B131" i="29"/>
  <c r="B130" i="29"/>
  <c r="B129" i="29"/>
  <c r="B128" i="29"/>
  <c r="B127" i="29"/>
  <c r="B126" i="29"/>
  <c r="B125" i="29"/>
  <c r="B124" i="29"/>
  <c r="B123" i="29"/>
  <c r="B122" i="29"/>
  <c r="B121" i="29"/>
  <c r="B120" i="29"/>
  <c r="B119" i="29"/>
  <c r="B118" i="29"/>
  <c r="B117" i="29"/>
  <c r="B116" i="29"/>
  <c r="B111" i="29"/>
  <c r="B110" i="29"/>
  <c r="B109" i="29"/>
  <c r="B108" i="29"/>
  <c r="B107" i="29"/>
  <c r="B106" i="29"/>
  <c r="B105" i="29"/>
  <c r="B104" i="29"/>
  <c r="B103" i="29"/>
  <c r="B102" i="29"/>
  <c r="B101" i="29"/>
  <c r="B100" i="29"/>
  <c r="B99" i="29"/>
  <c r="B98" i="29"/>
  <c r="B97" i="29"/>
  <c r="B96" i="29"/>
  <c r="B95" i="29"/>
  <c r="B94" i="29"/>
  <c r="B93" i="29"/>
  <c r="B92" i="29"/>
  <c r="B91" i="29"/>
  <c r="B81" i="29"/>
  <c r="B80" i="29"/>
  <c r="B79" i="29"/>
  <c r="B78" i="29"/>
  <c r="B77" i="29"/>
  <c r="B76" i="29"/>
  <c r="B75" i="29"/>
  <c r="B74" i="29"/>
  <c r="B73" i="29"/>
  <c r="B72" i="29"/>
  <c r="B71" i="29"/>
  <c r="B70" i="29"/>
  <c r="B69" i="29"/>
  <c r="B68" i="29"/>
  <c r="B67" i="29"/>
  <c r="B66" i="29"/>
  <c r="B65" i="29"/>
  <c r="B64" i="29"/>
  <c r="B63" i="29"/>
  <c r="B62" i="29"/>
  <c r="B61" i="29"/>
  <c r="B363" i="28"/>
  <c r="B362" i="28"/>
  <c r="B361" i="28"/>
  <c r="B360" i="28"/>
  <c r="B359" i="28"/>
  <c r="B358" i="28"/>
  <c r="B357" i="28"/>
  <c r="B356" i="28"/>
  <c r="B355" i="28"/>
  <c r="B354" i="28"/>
  <c r="B353" i="28"/>
  <c r="B352" i="28"/>
  <c r="B351" i="28"/>
  <c r="B350" i="28"/>
  <c r="B349" i="28"/>
  <c r="B348" i="28"/>
  <c r="B347" i="28"/>
  <c r="B346" i="28"/>
  <c r="B345" i="28"/>
  <c r="B344" i="28"/>
  <c r="B343" i="28"/>
  <c r="B338" i="28"/>
  <c r="B337" i="28"/>
  <c r="B336" i="28"/>
  <c r="B335" i="28"/>
  <c r="B334" i="28"/>
  <c r="B333" i="28"/>
  <c r="B332" i="28"/>
  <c r="B331" i="28"/>
  <c r="B330" i="28"/>
  <c r="B329" i="28"/>
  <c r="B328" i="28"/>
  <c r="B327" i="28"/>
  <c r="B326" i="28"/>
  <c r="B325" i="28"/>
  <c r="B324" i="28"/>
  <c r="B323" i="28"/>
  <c r="B322" i="28"/>
  <c r="B321" i="28"/>
  <c r="B320" i="28"/>
  <c r="B319" i="28"/>
  <c r="B318" i="28"/>
  <c r="B313" i="28"/>
  <c r="B312" i="28"/>
  <c r="B311" i="28"/>
  <c r="B310" i="28"/>
  <c r="B309" i="28"/>
  <c r="B308" i="28"/>
  <c r="B307" i="28"/>
  <c r="B306" i="28"/>
  <c r="B305" i="28"/>
  <c r="B304" i="28"/>
  <c r="B303" i="28"/>
  <c r="B302" i="28"/>
  <c r="B301" i="28"/>
  <c r="B300" i="28"/>
  <c r="B299" i="28"/>
  <c r="B298" i="28"/>
  <c r="B297" i="28"/>
  <c r="B296" i="28"/>
  <c r="B295" i="28"/>
  <c r="B294" i="28"/>
  <c r="B293" i="28"/>
  <c r="B288" i="28"/>
  <c r="B287" i="28"/>
  <c r="B286" i="28"/>
  <c r="B285" i="28"/>
  <c r="B284" i="28"/>
  <c r="B283" i="28"/>
  <c r="B282" i="28"/>
  <c r="B281" i="28"/>
  <c r="B280" i="28"/>
  <c r="B279" i="28"/>
  <c r="B278" i="28"/>
  <c r="B277" i="28"/>
  <c r="B276" i="28"/>
  <c r="B275" i="28"/>
  <c r="B274" i="28"/>
  <c r="B273" i="28"/>
  <c r="B272" i="28"/>
  <c r="B271" i="28"/>
  <c r="B270" i="28"/>
  <c r="B269" i="28"/>
  <c r="B268" i="28"/>
  <c r="B263" i="28"/>
  <c r="B262" i="28"/>
  <c r="B261" i="28"/>
  <c r="B260" i="28"/>
  <c r="B259" i="28"/>
  <c r="B258" i="28"/>
  <c r="B257" i="28"/>
  <c r="B256" i="28"/>
  <c r="B255" i="28"/>
  <c r="B254" i="28"/>
  <c r="B253" i="28"/>
  <c r="B252" i="28"/>
  <c r="B251" i="28"/>
  <c r="B250" i="28"/>
  <c r="B249" i="28"/>
  <c r="B248" i="28"/>
  <c r="B247" i="28"/>
  <c r="B246" i="28"/>
  <c r="B245" i="28"/>
  <c r="B244" i="28"/>
  <c r="B243" i="28"/>
  <c r="B238" i="28"/>
  <c r="B237" i="28"/>
  <c r="B236" i="28"/>
  <c r="B235" i="28"/>
  <c r="B234" i="28"/>
  <c r="B233" i="28"/>
  <c r="B232" i="28"/>
  <c r="B231" i="28"/>
  <c r="B230" i="28"/>
  <c r="B229" i="28"/>
  <c r="B228" i="28"/>
  <c r="B227" i="28"/>
  <c r="B226" i="28"/>
  <c r="B225" i="28"/>
  <c r="B224" i="28"/>
  <c r="B223" i="28"/>
  <c r="B222" i="28"/>
  <c r="B221" i="28"/>
  <c r="B220" i="28"/>
  <c r="B219" i="28"/>
  <c r="B218" i="28"/>
  <c r="B213" i="28"/>
  <c r="B212" i="28"/>
  <c r="B211" i="28"/>
  <c r="B210" i="28"/>
  <c r="B209" i="28"/>
  <c r="B208" i="28"/>
  <c r="B207" i="28"/>
  <c r="B206" i="28"/>
  <c r="B205" i="28"/>
  <c r="B204" i="28"/>
  <c r="B203" i="28"/>
  <c r="B202" i="28"/>
  <c r="B201" i="28"/>
  <c r="B200" i="28"/>
  <c r="B199" i="28"/>
  <c r="B198" i="28"/>
  <c r="B197" i="28"/>
  <c r="B196" i="28"/>
  <c r="B195" i="28"/>
  <c r="B194" i="28"/>
  <c r="B193" i="28"/>
  <c r="B188" i="28"/>
  <c r="B187" i="28"/>
  <c r="B186" i="28"/>
  <c r="B185" i="28"/>
  <c r="B184" i="28"/>
  <c r="B183" i="28"/>
  <c r="B182" i="28"/>
  <c r="B181" i="28"/>
  <c r="B180" i="28"/>
  <c r="B179" i="28"/>
  <c r="B178" i="28"/>
  <c r="B177" i="28"/>
  <c r="B176" i="28"/>
  <c r="B175" i="28"/>
  <c r="B174" i="28"/>
  <c r="B173" i="28"/>
  <c r="B172" i="28"/>
  <c r="B171" i="28"/>
  <c r="B170" i="28"/>
  <c r="B169" i="28"/>
  <c r="B168" i="28"/>
  <c r="B163" i="28"/>
  <c r="B162" i="28"/>
  <c r="B161" i="28"/>
  <c r="B160" i="28"/>
  <c r="B159" i="28"/>
  <c r="B158" i="28"/>
  <c r="B157" i="28"/>
  <c r="B156" i="28"/>
  <c r="B155" i="28"/>
  <c r="B154" i="28"/>
  <c r="B153" i="28"/>
  <c r="B152" i="28"/>
  <c r="B151" i="28"/>
  <c r="B150" i="28"/>
  <c r="B149" i="28"/>
  <c r="B148" i="28"/>
  <c r="B147" i="28"/>
  <c r="B146" i="28"/>
  <c r="B145" i="28"/>
  <c r="B144" i="28"/>
  <c r="B143" i="28"/>
  <c r="B136" i="28"/>
  <c r="B135" i="28"/>
  <c r="B134" i="28"/>
  <c r="B133" i="28"/>
  <c r="B132" i="28"/>
  <c r="B131" i="28"/>
  <c r="B130" i="28"/>
  <c r="B129" i="28"/>
  <c r="B128" i="28"/>
  <c r="B127" i="28"/>
  <c r="B126" i="28"/>
  <c r="B125" i="28"/>
  <c r="B124" i="28"/>
  <c r="B123" i="28"/>
  <c r="B122" i="28"/>
  <c r="B121" i="28"/>
  <c r="B120" i="28"/>
  <c r="B119" i="28"/>
  <c r="B118" i="28"/>
  <c r="B117" i="28"/>
  <c r="B116" i="28"/>
  <c r="B111" i="28"/>
  <c r="B110" i="28"/>
  <c r="B109" i="28"/>
  <c r="B108" i="28"/>
  <c r="B107" i="28"/>
  <c r="B106" i="28"/>
  <c r="B105" i="28"/>
  <c r="B104" i="28"/>
  <c r="B103" i="28"/>
  <c r="B102" i="28"/>
  <c r="B101" i="28"/>
  <c r="B100" i="28"/>
  <c r="B99" i="28"/>
  <c r="B98" i="28"/>
  <c r="B97" i="28"/>
  <c r="B96" i="28"/>
  <c r="B95" i="28"/>
  <c r="B94" i="28"/>
  <c r="B93" i="28"/>
  <c r="B92" i="28"/>
  <c r="B91" i="28"/>
  <c r="B81" i="28"/>
  <c r="B80" i="28"/>
  <c r="B79" i="28"/>
  <c r="B78" i="28"/>
  <c r="B77" i="28"/>
  <c r="B76" i="28"/>
  <c r="B75" i="28"/>
  <c r="B74" i="28"/>
  <c r="B73" i="28"/>
  <c r="B72" i="28"/>
  <c r="B71" i="28"/>
  <c r="B70" i="28"/>
  <c r="B69" i="28"/>
  <c r="B68" i="28"/>
  <c r="B67" i="28"/>
  <c r="B66" i="28"/>
  <c r="B65" i="28"/>
  <c r="B64" i="28"/>
  <c r="B63" i="28"/>
  <c r="B62" i="28"/>
  <c r="B61" i="28"/>
  <c r="B363" i="27"/>
  <c r="B362" i="27"/>
  <c r="B361" i="27"/>
  <c r="B360" i="27"/>
  <c r="B359" i="27"/>
  <c r="B358" i="27"/>
  <c r="B357" i="27"/>
  <c r="B356" i="27"/>
  <c r="B355" i="27"/>
  <c r="B354" i="27"/>
  <c r="B353" i="27"/>
  <c r="B352" i="27"/>
  <c r="B351" i="27"/>
  <c r="B350" i="27"/>
  <c r="B349" i="27"/>
  <c r="B348" i="27"/>
  <c r="B347" i="27"/>
  <c r="B346" i="27"/>
  <c r="B345" i="27"/>
  <c r="B344" i="27"/>
  <c r="B343" i="27"/>
  <c r="B338" i="27"/>
  <c r="B337" i="27"/>
  <c r="B336" i="27"/>
  <c r="B335" i="27"/>
  <c r="B334" i="27"/>
  <c r="B333" i="27"/>
  <c r="B332" i="27"/>
  <c r="B331" i="27"/>
  <c r="B330" i="27"/>
  <c r="B329" i="27"/>
  <c r="B328" i="27"/>
  <c r="B327" i="27"/>
  <c r="B326" i="27"/>
  <c r="B325" i="27"/>
  <c r="B324" i="27"/>
  <c r="B323" i="27"/>
  <c r="B322" i="27"/>
  <c r="B321" i="27"/>
  <c r="B320" i="27"/>
  <c r="B319" i="27"/>
  <c r="B318" i="27"/>
  <c r="B313" i="27"/>
  <c r="B312" i="27"/>
  <c r="B311" i="27"/>
  <c r="B310" i="27"/>
  <c r="B309" i="27"/>
  <c r="B308" i="27"/>
  <c r="B307" i="27"/>
  <c r="B306" i="27"/>
  <c r="B305" i="27"/>
  <c r="B304" i="27"/>
  <c r="B303" i="27"/>
  <c r="B302" i="27"/>
  <c r="B301" i="27"/>
  <c r="B300" i="27"/>
  <c r="B299" i="27"/>
  <c r="B298" i="27"/>
  <c r="B297" i="27"/>
  <c r="B296" i="27"/>
  <c r="B295" i="27"/>
  <c r="B294" i="27"/>
  <c r="B293" i="27"/>
  <c r="B288" i="27"/>
  <c r="B287" i="27"/>
  <c r="B286" i="27"/>
  <c r="B285" i="27"/>
  <c r="B284" i="27"/>
  <c r="B283" i="27"/>
  <c r="B282" i="27"/>
  <c r="B281" i="27"/>
  <c r="B280" i="27"/>
  <c r="B279" i="27"/>
  <c r="B278" i="27"/>
  <c r="B277" i="27"/>
  <c r="B276" i="27"/>
  <c r="B275" i="27"/>
  <c r="B274" i="27"/>
  <c r="B273" i="27"/>
  <c r="B272" i="27"/>
  <c r="B271" i="27"/>
  <c r="B270" i="27"/>
  <c r="B269" i="27"/>
  <c r="B268" i="27"/>
  <c r="B263" i="27"/>
  <c r="B262" i="27"/>
  <c r="B261" i="27"/>
  <c r="B260" i="27"/>
  <c r="B259" i="27"/>
  <c r="B258" i="27"/>
  <c r="B257" i="27"/>
  <c r="B256" i="27"/>
  <c r="B255" i="27"/>
  <c r="B254" i="27"/>
  <c r="B253" i="27"/>
  <c r="B252" i="27"/>
  <c r="B251" i="27"/>
  <c r="B250" i="27"/>
  <c r="B249" i="27"/>
  <c r="B248" i="27"/>
  <c r="B247" i="27"/>
  <c r="B246" i="27"/>
  <c r="B245" i="27"/>
  <c r="B244" i="27"/>
  <c r="B243" i="27"/>
  <c r="B238" i="27"/>
  <c r="B237" i="27"/>
  <c r="B236" i="27"/>
  <c r="B235" i="27"/>
  <c r="B234" i="27"/>
  <c r="B233" i="27"/>
  <c r="B232" i="27"/>
  <c r="B231" i="27"/>
  <c r="B230" i="27"/>
  <c r="B229" i="27"/>
  <c r="B228" i="27"/>
  <c r="B227" i="27"/>
  <c r="B226" i="27"/>
  <c r="B225" i="27"/>
  <c r="B224" i="27"/>
  <c r="B223" i="27"/>
  <c r="B222" i="27"/>
  <c r="B221" i="27"/>
  <c r="B220" i="27"/>
  <c r="B219" i="27"/>
  <c r="B218" i="27"/>
  <c r="B213" i="27"/>
  <c r="B212" i="27"/>
  <c r="B211" i="27"/>
  <c r="B210" i="27"/>
  <c r="B209" i="27"/>
  <c r="B208" i="27"/>
  <c r="B207" i="27"/>
  <c r="B206" i="27"/>
  <c r="B205" i="27"/>
  <c r="B204" i="27"/>
  <c r="B203" i="27"/>
  <c r="B202" i="27"/>
  <c r="B201" i="27"/>
  <c r="B200" i="27"/>
  <c r="B199" i="27"/>
  <c r="B198" i="27"/>
  <c r="B197" i="27"/>
  <c r="B196" i="27"/>
  <c r="B195" i="27"/>
  <c r="B194" i="27"/>
  <c r="B193" i="27"/>
  <c r="B188" i="27"/>
  <c r="B187" i="27"/>
  <c r="B186" i="27"/>
  <c r="B185" i="27"/>
  <c r="B184" i="27"/>
  <c r="B183" i="27"/>
  <c r="B182" i="27"/>
  <c r="B181" i="27"/>
  <c r="B180" i="27"/>
  <c r="B179" i="27"/>
  <c r="B178" i="27"/>
  <c r="B177" i="27"/>
  <c r="B176" i="27"/>
  <c r="B175" i="27"/>
  <c r="B174" i="27"/>
  <c r="B173" i="27"/>
  <c r="B172" i="27"/>
  <c r="B171" i="27"/>
  <c r="B170" i="27"/>
  <c r="B169" i="27"/>
  <c r="B168" i="27"/>
  <c r="B163" i="27"/>
  <c r="B162" i="27"/>
  <c r="B161" i="27"/>
  <c r="B160" i="27"/>
  <c r="B159" i="27"/>
  <c r="B158" i="27"/>
  <c r="B157" i="27"/>
  <c r="B156" i="27"/>
  <c r="B155" i="27"/>
  <c r="B154" i="27"/>
  <c r="B153" i="27"/>
  <c r="B152" i="27"/>
  <c r="B151" i="27"/>
  <c r="B150" i="27"/>
  <c r="B149" i="27"/>
  <c r="B148" i="27"/>
  <c r="B147" i="27"/>
  <c r="B146" i="27"/>
  <c r="B145" i="27"/>
  <c r="B144" i="27"/>
  <c r="B143" i="27"/>
  <c r="B136" i="27"/>
  <c r="B135" i="27"/>
  <c r="B134" i="27"/>
  <c r="B133" i="27"/>
  <c r="B132" i="27"/>
  <c r="B131" i="27"/>
  <c r="B130" i="27"/>
  <c r="B129" i="27"/>
  <c r="B128" i="27"/>
  <c r="B127" i="27"/>
  <c r="B126" i="27"/>
  <c r="B125" i="27"/>
  <c r="B124" i="27"/>
  <c r="B123" i="27"/>
  <c r="B122" i="27"/>
  <c r="B121" i="27"/>
  <c r="B120" i="27"/>
  <c r="B119" i="27"/>
  <c r="B118" i="27"/>
  <c r="B117" i="27"/>
  <c r="B116" i="27"/>
  <c r="B111" i="27"/>
  <c r="B110" i="27"/>
  <c r="B109" i="27"/>
  <c r="B108" i="27"/>
  <c r="B107" i="27"/>
  <c r="B106" i="27"/>
  <c r="B105" i="27"/>
  <c r="B104" i="27"/>
  <c r="B103" i="27"/>
  <c r="B102" i="27"/>
  <c r="B101" i="27"/>
  <c r="B100" i="27"/>
  <c r="B99" i="27"/>
  <c r="B98" i="27"/>
  <c r="B97" i="27"/>
  <c r="B96" i="27"/>
  <c r="B95" i="27"/>
  <c r="B94" i="27"/>
  <c r="B93" i="27"/>
  <c r="B92" i="27"/>
  <c r="B91" i="27"/>
  <c r="B81" i="27"/>
  <c r="B80" i="27"/>
  <c r="B79" i="27"/>
  <c r="B78" i="27"/>
  <c r="B77" i="27"/>
  <c r="B76" i="27"/>
  <c r="B75" i="27"/>
  <c r="B74" i="27"/>
  <c r="B73" i="27"/>
  <c r="B72" i="27"/>
  <c r="B71" i="27"/>
  <c r="B70" i="27"/>
  <c r="B69" i="27"/>
  <c r="B68" i="27"/>
  <c r="B67" i="27"/>
  <c r="B66" i="27"/>
  <c r="B65" i="27"/>
  <c r="B64" i="27"/>
  <c r="B63" i="27"/>
  <c r="B62" i="27"/>
  <c r="B61" i="27"/>
  <c r="B363" i="26"/>
  <c r="B362" i="26"/>
  <c r="B361" i="26"/>
  <c r="B360" i="26"/>
  <c r="B359" i="26"/>
  <c r="B358" i="26"/>
  <c r="B357" i="26"/>
  <c r="B356" i="26"/>
  <c r="B355" i="26"/>
  <c r="B354" i="26"/>
  <c r="B353" i="26"/>
  <c r="B352" i="26"/>
  <c r="B351" i="26"/>
  <c r="B350" i="26"/>
  <c r="B349" i="26"/>
  <c r="B348" i="26"/>
  <c r="B347" i="26"/>
  <c r="B346" i="26"/>
  <c r="B345" i="26"/>
  <c r="B344" i="26"/>
  <c r="B343" i="26"/>
  <c r="B338" i="26"/>
  <c r="B337" i="26"/>
  <c r="B336" i="26"/>
  <c r="B335" i="26"/>
  <c r="B334" i="26"/>
  <c r="B333" i="26"/>
  <c r="B332" i="26"/>
  <c r="B331" i="26"/>
  <c r="B330" i="26"/>
  <c r="B329" i="26"/>
  <c r="B328" i="26"/>
  <c r="B327" i="26"/>
  <c r="B326" i="26"/>
  <c r="B325" i="26"/>
  <c r="B324" i="26"/>
  <c r="B323" i="26"/>
  <c r="B322" i="26"/>
  <c r="B321" i="26"/>
  <c r="B320" i="26"/>
  <c r="B319" i="26"/>
  <c r="B318" i="26"/>
  <c r="B313" i="26"/>
  <c r="B312" i="26"/>
  <c r="B311" i="26"/>
  <c r="B310" i="26"/>
  <c r="B309" i="26"/>
  <c r="B308" i="26"/>
  <c r="B307" i="26"/>
  <c r="B306" i="26"/>
  <c r="B305" i="26"/>
  <c r="B304" i="26"/>
  <c r="B303" i="26"/>
  <c r="B302" i="26"/>
  <c r="B301" i="26"/>
  <c r="B300" i="26"/>
  <c r="B299" i="26"/>
  <c r="B298" i="26"/>
  <c r="B297" i="26"/>
  <c r="B296" i="26"/>
  <c r="B295" i="26"/>
  <c r="B294" i="26"/>
  <c r="B293" i="26"/>
  <c r="B288" i="26"/>
  <c r="B287" i="26"/>
  <c r="B286" i="26"/>
  <c r="B285" i="26"/>
  <c r="B284" i="26"/>
  <c r="B283" i="26"/>
  <c r="B282" i="26"/>
  <c r="B281" i="26"/>
  <c r="B280" i="26"/>
  <c r="B279" i="26"/>
  <c r="B278" i="26"/>
  <c r="B277" i="26"/>
  <c r="B276" i="26"/>
  <c r="B275" i="26"/>
  <c r="B274" i="26"/>
  <c r="B273" i="26"/>
  <c r="B272" i="26"/>
  <c r="B271" i="26"/>
  <c r="B270" i="26"/>
  <c r="B269" i="26"/>
  <c r="B268" i="26"/>
  <c r="B263" i="26"/>
  <c r="B262" i="26"/>
  <c r="B261" i="26"/>
  <c r="B260" i="26"/>
  <c r="B259" i="26"/>
  <c r="B258" i="26"/>
  <c r="B257" i="26"/>
  <c r="B256" i="26"/>
  <c r="B255" i="26"/>
  <c r="B254" i="26"/>
  <c r="B253" i="26"/>
  <c r="B252" i="26"/>
  <c r="B251" i="26"/>
  <c r="B250" i="26"/>
  <c r="B249" i="26"/>
  <c r="B248" i="26"/>
  <c r="B247" i="26"/>
  <c r="B246" i="26"/>
  <c r="B245" i="26"/>
  <c r="B244" i="26"/>
  <c r="B243" i="26"/>
  <c r="B238" i="26"/>
  <c r="B237" i="26"/>
  <c r="B236" i="26"/>
  <c r="B235" i="26"/>
  <c r="B234" i="26"/>
  <c r="B233" i="26"/>
  <c r="B232" i="26"/>
  <c r="B231" i="26"/>
  <c r="B230" i="26"/>
  <c r="B229" i="26"/>
  <c r="B228" i="26"/>
  <c r="B227" i="26"/>
  <c r="B226" i="26"/>
  <c r="B225" i="26"/>
  <c r="B224" i="26"/>
  <c r="B223" i="26"/>
  <c r="B222" i="26"/>
  <c r="B221" i="26"/>
  <c r="B220" i="26"/>
  <c r="B219" i="26"/>
  <c r="B218" i="26"/>
  <c r="B213" i="26"/>
  <c r="B212" i="26"/>
  <c r="B211" i="26"/>
  <c r="B210" i="26"/>
  <c r="B209" i="26"/>
  <c r="B208" i="26"/>
  <c r="B207" i="26"/>
  <c r="B206" i="26"/>
  <c r="B205" i="26"/>
  <c r="B204" i="26"/>
  <c r="B203" i="26"/>
  <c r="B202" i="26"/>
  <c r="B201" i="26"/>
  <c r="B200" i="26"/>
  <c r="B199" i="26"/>
  <c r="B198" i="26"/>
  <c r="B197" i="26"/>
  <c r="B196" i="26"/>
  <c r="B195" i="26"/>
  <c r="B194" i="26"/>
  <c r="B193" i="26"/>
  <c r="B188" i="26"/>
  <c r="B187" i="26"/>
  <c r="B186" i="26"/>
  <c r="B185" i="26"/>
  <c r="B184" i="26"/>
  <c r="B183" i="26"/>
  <c r="B182" i="26"/>
  <c r="B181" i="26"/>
  <c r="B180" i="26"/>
  <c r="B179" i="26"/>
  <c r="B178" i="26"/>
  <c r="B177" i="26"/>
  <c r="B176" i="26"/>
  <c r="B175" i="26"/>
  <c r="B174" i="26"/>
  <c r="B173" i="26"/>
  <c r="B172" i="26"/>
  <c r="B171" i="26"/>
  <c r="B170" i="26"/>
  <c r="B169" i="26"/>
  <c r="B168" i="26"/>
  <c r="B163" i="26"/>
  <c r="B162" i="26"/>
  <c r="B161" i="26"/>
  <c r="B160" i="26"/>
  <c r="B159" i="26"/>
  <c r="B158" i="26"/>
  <c r="B157" i="26"/>
  <c r="B156" i="26"/>
  <c r="B155" i="26"/>
  <c r="B154" i="26"/>
  <c r="B153" i="26"/>
  <c r="B152" i="26"/>
  <c r="B151" i="26"/>
  <c r="B150" i="26"/>
  <c r="B149" i="26"/>
  <c r="B148" i="26"/>
  <c r="B147" i="26"/>
  <c r="B146" i="26"/>
  <c r="B145" i="26"/>
  <c r="B144" i="26"/>
  <c r="B143" i="26"/>
  <c r="B136" i="26"/>
  <c r="B135" i="26"/>
  <c r="B134" i="26"/>
  <c r="B133" i="26"/>
  <c r="B132" i="26"/>
  <c r="B131" i="26"/>
  <c r="B130" i="26"/>
  <c r="B129" i="26"/>
  <c r="B128" i="26"/>
  <c r="B127" i="26"/>
  <c r="B126" i="26"/>
  <c r="B125" i="26"/>
  <c r="B124" i="26"/>
  <c r="B123" i="26"/>
  <c r="B122" i="26"/>
  <c r="B121" i="26"/>
  <c r="B120" i="26"/>
  <c r="B119" i="26"/>
  <c r="B118" i="26"/>
  <c r="B117" i="26"/>
  <c r="B116" i="26"/>
  <c r="B111" i="26"/>
  <c r="B110" i="26"/>
  <c r="B109" i="26"/>
  <c r="B108" i="26"/>
  <c r="B107" i="26"/>
  <c r="B106" i="26"/>
  <c r="B105" i="26"/>
  <c r="B104" i="26"/>
  <c r="B103" i="26"/>
  <c r="B102" i="26"/>
  <c r="B101" i="26"/>
  <c r="B100" i="26"/>
  <c r="B99" i="26"/>
  <c r="B98" i="26"/>
  <c r="B97" i="26"/>
  <c r="B96" i="26"/>
  <c r="B95" i="26"/>
  <c r="B94" i="26"/>
  <c r="B93" i="26"/>
  <c r="B92" i="26"/>
  <c r="B91" i="26"/>
  <c r="B81" i="26"/>
  <c r="B80" i="26"/>
  <c r="B79" i="26"/>
  <c r="B78" i="26"/>
  <c r="B77" i="26"/>
  <c r="B76" i="26"/>
  <c r="B75" i="26"/>
  <c r="B74" i="26"/>
  <c r="B73" i="26"/>
  <c r="B72" i="26"/>
  <c r="B71" i="26"/>
  <c r="B70" i="26"/>
  <c r="B69" i="26"/>
  <c r="B68" i="26"/>
  <c r="B67" i="26"/>
  <c r="B66" i="26"/>
  <c r="B65" i="26"/>
  <c r="B64" i="26"/>
  <c r="B63" i="26"/>
  <c r="B62" i="26"/>
  <c r="B61" i="26"/>
  <c r="B363" i="25"/>
  <c r="B362" i="25"/>
  <c r="B361" i="25"/>
  <c r="B360" i="25"/>
  <c r="B359" i="25"/>
  <c r="B358" i="25"/>
  <c r="B357" i="25"/>
  <c r="B356" i="25"/>
  <c r="B355" i="25"/>
  <c r="B354" i="25"/>
  <c r="B353" i="25"/>
  <c r="B352" i="25"/>
  <c r="B351" i="25"/>
  <c r="B350" i="25"/>
  <c r="B349" i="25"/>
  <c r="B348" i="25"/>
  <c r="B347" i="25"/>
  <c r="B346" i="25"/>
  <c r="B345" i="25"/>
  <c r="B344" i="25"/>
  <c r="B343" i="25"/>
  <c r="B338" i="25"/>
  <c r="B337" i="25"/>
  <c r="B336" i="25"/>
  <c r="B335" i="25"/>
  <c r="B334" i="25"/>
  <c r="B333" i="25"/>
  <c r="B332" i="25"/>
  <c r="B331" i="25"/>
  <c r="B330" i="25"/>
  <c r="B329" i="25"/>
  <c r="B328" i="25"/>
  <c r="B327" i="25"/>
  <c r="B326" i="25"/>
  <c r="B325" i="25"/>
  <c r="B324" i="25"/>
  <c r="B323" i="25"/>
  <c r="B322" i="25"/>
  <c r="B321" i="25"/>
  <c r="B320" i="25"/>
  <c r="B319" i="25"/>
  <c r="B318" i="25"/>
  <c r="B313" i="25"/>
  <c r="B312" i="25"/>
  <c r="B311" i="25"/>
  <c r="B310" i="25"/>
  <c r="B309" i="25"/>
  <c r="B308" i="25"/>
  <c r="B307" i="25"/>
  <c r="B306" i="25"/>
  <c r="B305" i="25"/>
  <c r="B304" i="25"/>
  <c r="B303" i="25"/>
  <c r="B302" i="25"/>
  <c r="B301" i="25"/>
  <c r="B300" i="25"/>
  <c r="B299" i="25"/>
  <c r="B298" i="25"/>
  <c r="B297" i="25"/>
  <c r="B296" i="25"/>
  <c r="B295" i="25"/>
  <c r="B294" i="25"/>
  <c r="B293" i="25"/>
  <c r="B288" i="25"/>
  <c r="B287" i="25"/>
  <c r="B286" i="25"/>
  <c r="B285" i="25"/>
  <c r="B284" i="25"/>
  <c r="B283" i="25"/>
  <c r="B282" i="25"/>
  <c r="B281" i="25"/>
  <c r="B280" i="25"/>
  <c r="B279" i="25"/>
  <c r="B278" i="25"/>
  <c r="B277" i="25"/>
  <c r="B276" i="25"/>
  <c r="B275" i="25"/>
  <c r="B274" i="25"/>
  <c r="B273" i="25"/>
  <c r="B272" i="25"/>
  <c r="B271" i="25"/>
  <c r="B270" i="25"/>
  <c r="B269" i="25"/>
  <c r="B268" i="25"/>
  <c r="B263" i="25"/>
  <c r="B262" i="25"/>
  <c r="B261" i="25"/>
  <c r="B260" i="25"/>
  <c r="B259" i="25"/>
  <c r="B258" i="25"/>
  <c r="B257" i="25"/>
  <c r="B256" i="25"/>
  <c r="B255" i="25"/>
  <c r="B254" i="25"/>
  <c r="B253" i="25"/>
  <c r="B252" i="25"/>
  <c r="B251" i="25"/>
  <c r="B250" i="25"/>
  <c r="B249" i="25"/>
  <c r="B248" i="25"/>
  <c r="B247" i="25"/>
  <c r="B246" i="25"/>
  <c r="B245" i="25"/>
  <c r="B244" i="25"/>
  <c r="B243" i="25"/>
  <c r="B238" i="25"/>
  <c r="B237" i="25"/>
  <c r="B236" i="25"/>
  <c r="B235" i="25"/>
  <c r="B234" i="25"/>
  <c r="B233" i="25"/>
  <c r="B232" i="25"/>
  <c r="B231" i="25"/>
  <c r="B230" i="25"/>
  <c r="B229" i="25"/>
  <c r="B228" i="25"/>
  <c r="B227" i="25"/>
  <c r="B226" i="25"/>
  <c r="B225" i="25"/>
  <c r="B224" i="25"/>
  <c r="B223" i="25"/>
  <c r="B222" i="25"/>
  <c r="B221" i="25"/>
  <c r="B220" i="25"/>
  <c r="B219" i="25"/>
  <c r="B218" i="25"/>
  <c r="B213" i="25"/>
  <c r="B212" i="25"/>
  <c r="B211" i="25"/>
  <c r="B210" i="25"/>
  <c r="B209" i="25"/>
  <c r="B208" i="25"/>
  <c r="B207" i="25"/>
  <c r="B206" i="25"/>
  <c r="B205" i="25"/>
  <c r="B204" i="25"/>
  <c r="B203" i="25"/>
  <c r="B202" i="25"/>
  <c r="B201" i="25"/>
  <c r="B200" i="25"/>
  <c r="B199" i="25"/>
  <c r="B198" i="25"/>
  <c r="B197" i="25"/>
  <c r="B196" i="25"/>
  <c r="B195" i="25"/>
  <c r="B194" i="25"/>
  <c r="B193" i="25"/>
  <c r="B188" i="25"/>
  <c r="B187" i="25"/>
  <c r="B186" i="25"/>
  <c r="B185" i="25"/>
  <c r="B184" i="25"/>
  <c r="B183" i="25"/>
  <c r="B182" i="25"/>
  <c r="B181" i="25"/>
  <c r="B180" i="25"/>
  <c r="B179" i="25"/>
  <c r="B178" i="25"/>
  <c r="B177" i="25"/>
  <c r="B176" i="25"/>
  <c r="B175" i="25"/>
  <c r="B174" i="25"/>
  <c r="B173" i="25"/>
  <c r="B172" i="25"/>
  <c r="B171" i="25"/>
  <c r="B170" i="25"/>
  <c r="B169" i="25"/>
  <c r="B168" i="25"/>
  <c r="B163" i="25"/>
  <c r="B162" i="25"/>
  <c r="B161" i="25"/>
  <c r="B160" i="25"/>
  <c r="B159" i="25"/>
  <c r="B158" i="25"/>
  <c r="B157" i="25"/>
  <c r="B156" i="25"/>
  <c r="B155" i="25"/>
  <c r="B154" i="25"/>
  <c r="B153" i="25"/>
  <c r="B152" i="25"/>
  <c r="B151" i="25"/>
  <c r="B150" i="25"/>
  <c r="B149" i="25"/>
  <c r="B148" i="25"/>
  <c r="B147" i="25"/>
  <c r="B146" i="25"/>
  <c r="B145" i="25"/>
  <c r="B144" i="25"/>
  <c r="B143" i="25"/>
  <c r="I140" i="25"/>
  <c r="B136" i="25"/>
  <c r="B135" i="25"/>
  <c r="B134" i="25"/>
  <c r="B133" i="25"/>
  <c r="B132" i="25"/>
  <c r="B131" i="25"/>
  <c r="B130" i="25"/>
  <c r="B129" i="25"/>
  <c r="B128" i="25"/>
  <c r="B127" i="25"/>
  <c r="B126" i="25"/>
  <c r="B125" i="25"/>
  <c r="B124" i="25"/>
  <c r="B123" i="25"/>
  <c r="B122" i="25"/>
  <c r="B121" i="25"/>
  <c r="B120" i="25"/>
  <c r="B119" i="25"/>
  <c r="B118" i="25"/>
  <c r="B117" i="25"/>
  <c r="B116" i="25"/>
  <c r="B111" i="25"/>
  <c r="B110" i="25"/>
  <c r="B109" i="25"/>
  <c r="B108" i="25"/>
  <c r="B107" i="25"/>
  <c r="B106" i="25"/>
  <c r="B105" i="25"/>
  <c r="B104" i="25"/>
  <c r="B103" i="25"/>
  <c r="B102" i="25"/>
  <c r="B101" i="25"/>
  <c r="B100" i="25"/>
  <c r="B99" i="25"/>
  <c r="B98" i="25"/>
  <c r="B97" i="25"/>
  <c r="B96" i="25"/>
  <c r="B95" i="25"/>
  <c r="B94" i="25"/>
  <c r="B93" i="25"/>
  <c r="B92" i="25"/>
  <c r="B91" i="25"/>
  <c r="B81" i="25"/>
  <c r="B80" i="25"/>
  <c r="B79" i="25"/>
  <c r="B78" i="25"/>
  <c r="B77" i="25"/>
  <c r="B76" i="25"/>
  <c r="B75" i="25"/>
  <c r="B74" i="25"/>
  <c r="B73" i="25"/>
  <c r="B72" i="25"/>
  <c r="B71" i="25"/>
  <c r="B70" i="25"/>
  <c r="B69" i="25"/>
  <c r="B68" i="25"/>
  <c r="B67" i="25"/>
  <c r="B66" i="25"/>
  <c r="B65" i="25"/>
  <c r="B64" i="25"/>
  <c r="B63" i="25"/>
  <c r="B62" i="25"/>
  <c r="B61" i="25"/>
  <c r="B363" i="24"/>
  <c r="B362" i="24"/>
  <c r="B361" i="24"/>
  <c r="B360" i="24"/>
  <c r="B359" i="24"/>
  <c r="B358" i="24"/>
  <c r="B357" i="24"/>
  <c r="B356" i="24"/>
  <c r="B355" i="24"/>
  <c r="B354" i="24"/>
  <c r="B353" i="24"/>
  <c r="B352" i="24"/>
  <c r="B351" i="24"/>
  <c r="B350" i="24"/>
  <c r="B349" i="24"/>
  <c r="B348" i="24"/>
  <c r="B347" i="24"/>
  <c r="B346" i="24"/>
  <c r="B345" i="24"/>
  <c r="B344" i="24"/>
  <c r="B343" i="24"/>
  <c r="B338" i="24"/>
  <c r="B337" i="24"/>
  <c r="B336" i="24"/>
  <c r="B335" i="24"/>
  <c r="B334" i="24"/>
  <c r="B333" i="24"/>
  <c r="B332" i="24"/>
  <c r="B331" i="24"/>
  <c r="B330" i="24"/>
  <c r="B329" i="24"/>
  <c r="B328" i="24"/>
  <c r="B327" i="24"/>
  <c r="B326" i="24"/>
  <c r="B325" i="24"/>
  <c r="B324" i="24"/>
  <c r="B323" i="24"/>
  <c r="B322" i="24"/>
  <c r="B321" i="24"/>
  <c r="B320" i="24"/>
  <c r="B319" i="24"/>
  <c r="B318" i="24"/>
  <c r="B313" i="24"/>
  <c r="B312" i="24"/>
  <c r="B311" i="24"/>
  <c r="B310" i="24"/>
  <c r="B309" i="24"/>
  <c r="B308" i="24"/>
  <c r="B307" i="24"/>
  <c r="B306" i="24"/>
  <c r="B305" i="24"/>
  <c r="B304" i="24"/>
  <c r="B303" i="24"/>
  <c r="B302" i="24"/>
  <c r="B301" i="24"/>
  <c r="B300" i="24"/>
  <c r="B299" i="24"/>
  <c r="B298" i="24"/>
  <c r="B297" i="24"/>
  <c r="B296" i="24"/>
  <c r="B295" i="24"/>
  <c r="B294" i="24"/>
  <c r="B293" i="24"/>
  <c r="B288" i="24"/>
  <c r="B287" i="24"/>
  <c r="B286" i="24"/>
  <c r="B285" i="24"/>
  <c r="B284" i="24"/>
  <c r="B283" i="24"/>
  <c r="B282" i="24"/>
  <c r="B281" i="24"/>
  <c r="B280" i="24"/>
  <c r="B279" i="24"/>
  <c r="B278" i="24"/>
  <c r="B277" i="24"/>
  <c r="B276" i="24"/>
  <c r="B275" i="24"/>
  <c r="B274" i="24"/>
  <c r="B273" i="24"/>
  <c r="B272" i="24"/>
  <c r="B271" i="24"/>
  <c r="B270" i="24"/>
  <c r="B269" i="24"/>
  <c r="B268" i="24"/>
  <c r="B263" i="24"/>
  <c r="B262" i="24"/>
  <c r="B261" i="24"/>
  <c r="B260" i="24"/>
  <c r="B259" i="24"/>
  <c r="B258" i="24"/>
  <c r="B257" i="24"/>
  <c r="B256" i="24"/>
  <c r="B255" i="24"/>
  <c r="B254" i="24"/>
  <c r="B253" i="24"/>
  <c r="B252" i="24"/>
  <c r="B251" i="24"/>
  <c r="B250" i="24"/>
  <c r="B249" i="24"/>
  <c r="B248" i="24"/>
  <c r="B247" i="24"/>
  <c r="B246" i="24"/>
  <c r="B245" i="24"/>
  <c r="B244" i="24"/>
  <c r="B243" i="24"/>
  <c r="B238" i="24"/>
  <c r="B237" i="24"/>
  <c r="B236" i="24"/>
  <c r="B235" i="24"/>
  <c r="B234" i="24"/>
  <c r="B233" i="24"/>
  <c r="B232" i="24"/>
  <c r="B231" i="24"/>
  <c r="B230" i="24"/>
  <c r="B229" i="24"/>
  <c r="B228" i="24"/>
  <c r="B227" i="24"/>
  <c r="B226" i="24"/>
  <c r="B225" i="24"/>
  <c r="B224" i="24"/>
  <c r="B223" i="24"/>
  <c r="B222" i="24"/>
  <c r="B221" i="24"/>
  <c r="B220" i="24"/>
  <c r="B219" i="24"/>
  <c r="B218" i="24"/>
  <c r="B213" i="24"/>
  <c r="B212" i="24"/>
  <c r="B211" i="24"/>
  <c r="B210" i="24"/>
  <c r="B209" i="24"/>
  <c r="B208" i="24"/>
  <c r="B207" i="24"/>
  <c r="B206" i="24"/>
  <c r="B205" i="24"/>
  <c r="B204" i="24"/>
  <c r="B203" i="24"/>
  <c r="B202" i="24"/>
  <c r="B201" i="24"/>
  <c r="B200" i="24"/>
  <c r="B199" i="24"/>
  <c r="B198" i="24"/>
  <c r="B197" i="24"/>
  <c r="B196" i="24"/>
  <c r="B195" i="24"/>
  <c r="B194" i="24"/>
  <c r="B193" i="24"/>
  <c r="B188" i="24"/>
  <c r="B187" i="24"/>
  <c r="B186" i="24"/>
  <c r="B185" i="24"/>
  <c r="B184" i="24"/>
  <c r="B183" i="24"/>
  <c r="B182" i="24"/>
  <c r="B181" i="24"/>
  <c r="B180" i="24"/>
  <c r="B179" i="24"/>
  <c r="B178" i="24"/>
  <c r="B177" i="24"/>
  <c r="B176" i="24"/>
  <c r="B175" i="24"/>
  <c r="B174" i="24"/>
  <c r="B173" i="24"/>
  <c r="B172" i="24"/>
  <c r="B171" i="24"/>
  <c r="B170" i="24"/>
  <c r="B169" i="24"/>
  <c r="B168" i="24"/>
  <c r="B163" i="24"/>
  <c r="B162" i="24"/>
  <c r="B161" i="24"/>
  <c r="B160" i="24"/>
  <c r="B159" i="24"/>
  <c r="B158" i="24"/>
  <c r="B157" i="24"/>
  <c r="B156" i="24"/>
  <c r="B155" i="24"/>
  <c r="B154" i="24"/>
  <c r="B153" i="24"/>
  <c r="B152" i="24"/>
  <c r="B151" i="24"/>
  <c r="B150" i="24"/>
  <c r="B149" i="24"/>
  <c r="B148" i="24"/>
  <c r="B147" i="24"/>
  <c r="B146" i="24"/>
  <c r="B145" i="24"/>
  <c r="B144" i="24"/>
  <c r="B143" i="24"/>
  <c r="B136" i="24"/>
  <c r="B135" i="24"/>
  <c r="B134" i="24"/>
  <c r="B133" i="24"/>
  <c r="B132" i="24"/>
  <c r="B131" i="24"/>
  <c r="B130" i="24"/>
  <c r="B129" i="24"/>
  <c r="B128" i="24"/>
  <c r="B127" i="24"/>
  <c r="B126" i="24"/>
  <c r="B125" i="24"/>
  <c r="B124" i="24"/>
  <c r="B123" i="24"/>
  <c r="B122" i="24"/>
  <c r="B121" i="24"/>
  <c r="B120" i="24"/>
  <c r="B119" i="24"/>
  <c r="B118" i="24"/>
  <c r="B117" i="24"/>
  <c r="B116" i="24"/>
  <c r="B111" i="24"/>
  <c r="B110" i="24"/>
  <c r="B109" i="24"/>
  <c r="B108" i="24"/>
  <c r="B107" i="24"/>
  <c r="B106" i="24"/>
  <c r="B105" i="24"/>
  <c r="B104" i="24"/>
  <c r="B103" i="24"/>
  <c r="B102" i="24"/>
  <c r="B101" i="24"/>
  <c r="B100" i="24"/>
  <c r="B99" i="24"/>
  <c r="B98" i="24"/>
  <c r="B97" i="24"/>
  <c r="B96" i="24"/>
  <c r="B95" i="24"/>
  <c r="B94" i="24"/>
  <c r="B93" i="24"/>
  <c r="B92" i="24"/>
  <c r="B91" i="24"/>
  <c r="B81" i="24"/>
  <c r="B80" i="24"/>
  <c r="B79" i="24"/>
  <c r="B78" i="24"/>
  <c r="B77" i="24"/>
  <c r="B76" i="24"/>
  <c r="B75" i="24"/>
  <c r="B74" i="24"/>
  <c r="B73" i="24"/>
  <c r="B72" i="24"/>
  <c r="B71" i="24"/>
  <c r="B70" i="24"/>
  <c r="B69" i="24"/>
  <c r="B68" i="24"/>
  <c r="B67" i="24"/>
  <c r="B66" i="24"/>
  <c r="B65" i="24"/>
  <c r="B64" i="24"/>
  <c r="B63" i="24"/>
  <c r="B62" i="24"/>
  <c r="B61" i="24"/>
  <c r="B363" i="23"/>
  <c r="B362" i="23"/>
  <c r="B361" i="23"/>
  <c r="B360" i="23"/>
  <c r="B359" i="23"/>
  <c r="B358" i="23"/>
  <c r="B357" i="23"/>
  <c r="B356" i="23"/>
  <c r="B355" i="23"/>
  <c r="B354" i="23"/>
  <c r="B353" i="23"/>
  <c r="B352" i="23"/>
  <c r="B351" i="23"/>
  <c r="B350" i="23"/>
  <c r="B349" i="23"/>
  <c r="B348" i="23"/>
  <c r="B347" i="23"/>
  <c r="B346" i="23"/>
  <c r="B345" i="23"/>
  <c r="B344" i="23"/>
  <c r="B343" i="23"/>
  <c r="B338" i="23"/>
  <c r="B337" i="23"/>
  <c r="B336" i="23"/>
  <c r="B335" i="23"/>
  <c r="B334" i="23"/>
  <c r="B333" i="23"/>
  <c r="B332" i="23"/>
  <c r="B331" i="23"/>
  <c r="B330" i="23"/>
  <c r="B329" i="23"/>
  <c r="B328" i="23"/>
  <c r="B327" i="23"/>
  <c r="B326" i="23"/>
  <c r="B325" i="23"/>
  <c r="B324" i="23"/>
  <c r="B323" i="23"/>
  <c r="B322" i="23"/>
  <c r="B321" i="23"/>
  <c r="B320" i="23"/>
  <c r="B319" i="23"/>
  <c r="B318" i="23"/>
  <c r="B313" i="23"/>
  <c r="B312" i="23"/>
  <c r="B311" i="23"/>
  <c r="B310" i="23"/>
  <c r="B309" i="23"/>
  <c r="B308" i="23"/>
  <c r="B307" i="23"/>
  <c r="B306" i="23"/>
  <c r="B305" i="23"/>
  <c r="B304" i="23"/>
  <c r="B303" i="23"/>
  <c r="B302" i="23"/>
  <c r="B301" i="23"/>
  <c r="B300" i="23"/>
  <c r="B299" i="23"/>
  <c r="B298" i="23"/>
  <c r="B297" i="23"/>
  <c r="B296" i="23"/>
  <c r="B295" i="23"/>
  <c r="B294" i="23"/>
  <c r="B293" i="23"/>
  <c r="B288" i="23"/>
  <c r="B287" i="23"/>
  <c r="B286" i="23"/>
  <c r="B285" i="23"/>
  <c r="B284" i="23"/>
  <c r="B283" i="23"/>
  <c r="B282" i="23"/>
  <c r="B281" i="23"/>
  <c r="B280" i="23"/>
  <c r="B279" i="23"/>
  <c r="B278" i="23"/>
  <c r="B277" i="23"/>
  <c r="B276" i="23"/>
  <c r="B275" i="23"/>
  <c r="B274" i="23"/>
  <c r="B273" i="23"/>
  <c r="B272" i="23"/>
  <c r="B271" i="23"/>
  <c r="B270" i="23"/>
  <c r="B269" i="23"/>
  <c r="B268" i="23"/>
  <c r="B263" i="23"/>
  <c r="B262" i="23"/>
  <c r="B261" i="23"/>
  <c r="B260" i="23"/>
  <c r="B259" i="23"/>
  <c r="B258" i="23"/>
  <c r="B257" i="23"/>
  <c r="B256" i="23"/>
  <c r="B255" i="23"/>
  <c r="B254" i="23"/>
  <c r="B253" i="23"/>
  <c r="B252" i="23"/>
  <c r="B251" i="23"/>
  <c r="B250" i="23"/>
  <c r="B249" i="23"/>
  <c r="B248" i="23"/>
  <c r="B247" i="23"/>
  <c r="B246" i="23"/>
  <c r="B245" i="23"/>
  <c r="B244" i="23"/>
  <c r="B243" i="23"/>
  <c r="B238" i="23"/>
  <c r="B237" i="23"/>
  <c r="B236" i="23"/>
  <c r="B235" i="23"/>
  <c r="B234" i="23"/>
  <c r="B233" i="23"/>
  <c r="B232" i="23"/>
  <c r="B231" i="23"/>
  <c r="B230" i="23"/>
  <c r="B229" i="23"/>
  <c r="B228" i="23"/>
  <c r="B227" i="23"/>
  <c r="B226" i="23"/>
  <c r="B225" i="23"/>
  <c r="B224" i="23"/>
  <c r="B223" i="23"/>
  <c r="B222" i="23"/>
  <c r="B221" i="23"/>
  <c r="B220" i="23"/>
  <c r="B219" i="23"/>
  <c r="B218" i="23"/>
  <c r="B213" i="23"/>
  <c r="B212" i="23"/>
  <c r="B211" i="23"/>
  <c r="B210" i="23"/>
  <c r="B209" i="23"/>
  <c r="B208" i="23"/>
  <c r="B207" i="23"/>
  <c r="B206" i="23"/>
  <c r="B205" i="23"/>
  <c r="B204" i="23"/>
  <c r="B203" i="23"/>
  <c r="B202" i="23"/>
  <c r="B201" i="23"/>
  <c r="B200" i="23"/>
  <c r="B199" i="23"/>
  <c r="B198" i="23"/>
  <c r="B197" i="23"/>
  <c r="B196" i="23"/>
  <c r="B195" i="23"/>
  <c r="B194" i="23"/>
  <c r="B193" i="23"/>
  <c r="B188" i="23"/>
  <c r="B187" i="23"/>
  <c r="B186" i="23"/>
  <c r="B185" i="23"/>
  <c r="B184" i="23"/>
  <c r="B183" i="23"/>
  <c r="B182" i="23"/>
  <c r="B181" i="23"/>
  <c r="B180" i="23"/>
  <c r="B179" i="23"/>
  <c r="B178" i="23"/>
  <c r="B177" i="23"/>
  <c r="B176" i="23"/>
  <c r="B175" i="23"/>
  <c r="B174" i="23"/>
  <c r="B173" i="23"/>
  <c r="B172" i="23"/>
  <c r="B171" i="23"/>
  <c r="B170" i="23"/>
  <c r="B169" i="23"/>
  <c r="B168" i="23"/>
  <c r="B163" i="23"/>
  <c r="B162" i="23"/>
  <c r="B161" i="23"/>
  <c r="B160" i="23"/>
  <c r="B159" i="23"/>
  <c r="B158" i="23"/>
  <c r="B157" i="23"/>
  <c r="B156" i="23"/>
  <c r="B155" i="23"/>
  <c r="B154" i="23"/>
  <c r="B153" i="23"/>
  <c r="B152" i="23"/>
  <c r="B151" i="23"/>
  <c r="B150" i="23"/>
  <c r="B149" i="23"/>
  <c r="B148" i="23"/>
  <c r="B147" i="23"/>
  <c r="B146" i="23"/>
  <c r="B145" i="23"/>
  <c r="B144" i="23"/>
  <c r="B143" i="23"/>
  <c r="B136" i="23"/>
  <c r="B135" i="23"/>
  <c r="B134" i="23"/>
  <c r="B133" i="23"/>
  <c r="B132" i="23"/>
  <c r="B131" i="23"/>
  <c r="B130" i="23"/>
  <c r="B129" i="23"/>
  <c r="B128" i="23"/>
  <c r="B127" i="23"/>
  <c r="B126" i="23"/>
  <c r="B125" i="23"/>
  <c r="B124" i="23"/>
  <c r="B123" i="23"/>
  <c r="B122" i="23"/>
  <c r="B121" i="23"/>
  <c r="B120" i="23"/>
  <c r="B119" i="23"/>
  <c r="B118" i="23"/>
  <c r="B117" i="23"/>
  <c r="B116" i="23"/>
  <c r="B111" i="23"/>
  <c r="B110" i="23"/>
  <c r="B109" i="23"/>
  <c r="B108" i="23"/>
  <c r="B107" i="23"/>
  <c r="B106" i="23"/>
  <c r="B105" i="23"/>
  <c r="B104" i="23"/>
  <c r="B103" i="23"/>
  <c r="B102" i="23"/>
  <c r="B101" i="23"/>
  <c r="B100" i="23"/>
  <c r="B99" i="23"/>
  <c r="B98" i="23"/>
  <c r="B97" i="23"/>
  <c r="B96" i="23"/>
  <c r="B95" i="23"/>
  <c r="B94" i="23"/>
  <c r="B93" i="23"/>
  <c r="B92" i="23"/>
  <c r="B91" i="23"/>
  <c r="B81" i="23"/>
  <c r="B80" i="23"/>
  <c r="B79" i="23"/>
  <c r="B78" i="23"/>
  <c r="B77" i="23"/>
  <c r="B76" i="23"/>
  <c r="B75" i="23"/>
  <c r="B74" i="23"/>
  <c r="B73" i="23"/>
  <c r="B72" i="23"/>
  <c r="B71" i="23"/>
  <c r="B70" i="23"/>
  <c r="B69" i="23"/>
  <c r="B68" i="23"/>
  <c r="B67" i="23"/>
  <c r="B66" i="23"/>
  <c r="B65" i="23"/>
  <c r="B64" i="23"/>
  <c r="B63" i="23"/>
  <c r="B62" i="23"/>
  <c r="B61" i="23"/>
  <c r="B363" i="22"/>
  <c r="B362" i="22"/>
  <c r="B361" i="22"/>
  <c r="B360" i="22"/>
  <c r="B359" i="22"/>
  <c r="B358" i="22"/>
  <c r="B357" i="22"/>
  <c r="B356" i="22"/>
  <c r="B355" i="22"/>
  <c r="B354" i="22"/>
  <c r="B353" i="22"/>
  <c r="B352" i="22"/>
  <c r="B351" i="22"/>
  <c r="B350" i="22"/>
  <c r="B349" i="22"/>
  <c r="B348" i="22"/>
  <c r="B347" i="22"/>
  <c r="B346" i="22"/>
  <c r="B345" i="22"/>
  <c r="B344" i="22"/>
  <c r="B343" i="22"/>
  <c r="B338" i="22"/>
  <c r="B337" i="22"/>
  <c r="B336" i="22"/>
  <c r="B335" i="22"/>
  <c r="B334" i="22"/>
  <c r="B333" i="22"/>
  <c r="B332" i="22"/>
  <c r="B331" i="22"/>
  <c r="B330" i="22"/>
  <c r="B329" i="22"/>
  <c r="B328" i="22"/>
  <c r="B327" i="22"/>
  <c r="B326" i="22"/>
  <c r="B325" i="22"/>
  <c r="B324" i="22"/>
  <c r="B323" i="22"/>
  <c r="B322" i="22"/>
  <c r="B321" i="22"/>
  <c r="B320" i="22"/>
  <c r="B319" i="22"/>
  <c r="B318" i="22"/>
  <c r="B313" i="22"/>
  <c r="B312" i="22"/>
  <c r="B311" i="22"/>
  <c r="B310" i="22"/>
  <c r="B309" i="22"/>
  <c r="B308" i="22"/>
  <c r="B307" i="22"/>
  <c r="B306" i="22"/>
  <c r="B305" i="22"/>
  <c r="B304" i="22"/>
  <c r="B303" i="22"/>
  <c r="B302" i="22"/>
  <c r="B301" i="22"/>
  <c r="B300" i="22"/>
  <c r="B299" i="22"/>
  <c r="B298" i="22"/>
  <c r="B297" i="22"/>
  <c r="B296" i="22"/>
  <c r="B295" i="22"/>
  <c r="B294" i="22"/>
  <c r="B293" i="22"/>
  <c r="B288" i="22"/>
  <c r="B287" i="22"/>
  <c r="B286" i="22"/>
  <c r="B285" i="22"/>
  <c r="B284" i="22"/>
  <c r="B283" i="22"/>
  <c r="B282" i="22"/>
  <c r="B281" i="22"/>
  <c r="B280" i="22"/>
  <c r="B279" i="22"/>
  <c r="B278" i="22"/>
  <c r="B277" i="22"/>
  <c r="B276" i="22"/>
  <c r="B275" i="22"/>
  <c r="B274" i="22"/>
  <c r="B273" i="22"/>
  <c r="B272" i="22"/>
  <c r="B271" i="22"/>
  <c r="B270" i="22"/>
  <c r="B269" i="22"/>
  <c r="B268" i="22"/>
  <c r="B263" i="22"/>
  <c r="B262" i="22"/>
  <c r="B261" i="22"/>
  <c r="B260" i="22"/>
  <c r="B259" i="22"/>
  <c r="B258" i="22"/>
  <c r="B257" i="22"/>
  <c r="B256" i="22"/>
  <c r="B255" i="22"/>
  <c r="B254" i="22"/>
  <c r="B253" i="22"/>
  <c r="B252" i="22"/>
  <c r="B251" i="22"/>
  <c r="B250" i="22"/>
  <c r="B249" i="22"/>
  <c r="B248" i="22"/>
  <c r="B247" i="22"/>
  <c r="B246" i="22"/>
  <c r="B245" i="22"/>
  <c r="B244" i="22"/>
  <c r="B243" i="22"/>
  <c r="B238" i="22"/>
  <c r="B237" i="22"/>
  <c r="B236" i="22"/>
  <c r="B235" i="22"/>
  <c r="B234" i="22"/>
  <c r="B233" i="22"/>
  <c r="B232" i="22"/>
  <c r="B231" i="22"/>
  <c r="B230" i="22"/>
  <c r="B229" i="22"/>
  <c r="B228" i="22"/>
  <c r="B227" i="22"/>
  <c r="B226" i="22"/>
  <c r="B225" i="22"/>
  <c r="B224" i="22"/>
  <c r="B223" i="22"/>
  <c r="B222" i="22"/>
  <c r="B221" i="22"/>
  <c r="B220" i="22"/>
  <c r="B219" i="22"/>
  <c r="B218" i="22"/>
  <c r="B213" i="22"/>
  <c r="B212" i="22"/>
  <c r="B211" i="22"/>
  <c r="B210" i="22"/>
  <c r="B209" i="22"/>
  <c r="B208" i="22"/>
  <c r="B207" i="22"/>
  <c r="B206" i="22"/>
  <c r="B205" i="22"/>
  <c r="B204" i="22"/>
  <c r="B203" i="22"/>
  <c r="B202" i="22"/>
  <c r="B201" i="22"/>
  <c r="B200" i="22"/>
  <c r="B199" i="22"/>
  <c r="B198" i="22"/>
  <c r="B197" i="22"/>
  <c r="B196" i="22"/>
  <c r="B195" i="22"/>
  <c r="B194" i="22"/>
  <c r="B193" i="22"/>
  <c r="B188" i="22"/>
  <c r="B187" i="22"/>
  <c r="B186" i="22"/>
  <c r="B185" i="22"/>
  <c r="B184" i="22"/>
  <c r="B183" i="22"/>
  <c r="B182" i="22"/>
  <c r="B181" i="22"/>
  <c r="B180" i="22"/>
  <c r="B179" i="22"/>
  <c r="B178" i="22"/>
  <c r="B177" i="22"/>
  <c r="B176" i="22"/>
  <c r="B175" i="22"/>
  <c r="B174" i="22"/>
  <c r="B173" i="22"/>
  <c r="B172" i="22"/>
  <c r="B171" i="22"/>
  <c r="B170" i="22"/>
  <c r="B169" i="22"/>
  <c r="B168" i="22"/>
  <c r="B163" i="22"/>
  <c r="B162" i="22"/>
  <c r="B161" i="22"/>
  <c r="B160" i="22"/>
  <c r="B159" i="22"/>
  <c r="B158" i="22"/>
  <c r="B157" i="22"/>
  <c r="B156" i="22"/>
  <c r="B155" i="22"/>
  <c r="B154" i="22"/>
  <c r="B153" i="22"/>
  <c r="B152" i="22"/>
  <c r="B151" i="22"/>
  <c r="B150" i="22"/>
  <c r="B149" i="22"/>
  <c r="B148" i="22"/>
  <c r="B147" i="22"/>
  <c r="B146" i="22"/>
  <c r="B145" i="22"/>
  <c r="B144" i="22"/>
  <c r="B143" i="22"/>
  <c r="B136" i="22"/>
  <c r="B135" i="22"/>
  <c r="B134" i="22"/>
  <c r="B133" i="22"/>
  <c r="B132" i="22"/>
  <c r="B131" i="22"/>
  <c r="B130" i="22"/>
  <c r="B129" i="22"/>
  <c r="B128" i="22"/>
  <c r="B127" i="22"/>
  <c r="B126" i="22"/>
  <c r="B125" i="22"/>
  <c r="B124" i="22"/>
  <c r="B123" i="22"/>
  <c r="B122" i="22"/>
  <c r="B121" i="22"/>
  <c r="B120" i="22"/>
  <c r="B119" i="22"/>
  <c r="B118" i="22"/>
  <c r="B117" i="22"/>
  <c r="B116" i="22"/>
  <c r="B111" i="22"/>
  <c r="B110" i="22"/>
  <c r="B109" i="22"/>
  <c r="B108" i="22"/>
  <c r="B107" i="22"/>
  <c r="B106" i="22"/>
  <c r="B105" i="22"/>
  <c r="B104" i="22"/>
  <c r="B103" i="22"/>
  <c r="B102" i="22"/>
  <c r="B101" i="22"/>
  <c r="B100" i="22"/>
  <c r="B99" i="22"/>
  <c r="B98" i="22"/>
  <c r="B97" i="22"/>
  <c r="B96" i="22"/>
  <c r="B95" i="22"/>
  <c r="B94" i="22"/>
  <c r="B93" i="22"/>
  <c r="B92" i="22"/>
  <c r="B91" i="22"/>
  <c r="B81" i="22"/>
  <c r="B80" i="22"/>
  <c r="B79" i="22"/>
  <c r="B78" i="22"/>
  <c r="B77" i="22"/>
  <c r="B76" i="22"/>
  <c r="B75" i="22"/>
  <c r="B74" i="22"/>
  <c r="B73" i="22"/>
  <c r="B72" i="22"/>
  <c r="B71" i="22"/>
  <c r="B70" i="22"/>
  <c r="B69" i="22"/>
  <c r="B68" i="22"/>
  <c r="B67" i="22"/>
  <c r="B66" i="22"/>
  <c r="B65" i="22"/>
  <c r="B64" i="22"/>
  <c r="B63" i="22"/>
  <c r="B62" i="22"/>
  <c r="B61" i="22"/>
  <c r="B363" i="21"/>
  <c r="B362" i="21"/>
  <c r="B361" i="21"/>
  <c r="B360" i="21"/>
  <c r="B359" i="21"/>
  <c r="B358" i="21"/>
  <c r="B357" i="21"/>
  <c r="B356" i="21"/>
  <c r="B355" i="21"/>
  <c r="B354" i="21"/>
  <c r="B353" i="21"/>
  <c r="B352" i="21"/>
  <c r="B351" i="21"/>
  <c r="B350" i="21"/>
  <c r="B349" i="21"/>
  <c r="B348" i="21"/>
  <c r="B347" i="21"/>
  <c r="B346" i="21"/>
  <c r="B345" i="21"/>
  <c r="B344" i="21"/>
  <c r="B343" i="21"/>
  <c r="B338" i="21"/>
  <c r="B337" i="21"/>
  <c r="B336" i="21"/>
  <c r="B335" i="21"/>
  <c r="B334" i="21"/>
  <c r="B333" i="21"/>
  <c r="B332" i="21"/>
  <c r="B331" i="21"/>
  <c r="B330" i="21"/>
  <c r="B329" i="21"/>
  <c r="B328" i="21"/>
  <c r="B327" i="21"/>
  <c r="B326" i="21"/>
  <c r="B325" i="21"/>
  <c r="B324" i="21"/>
  <c r="B323" i="21"/>
  <c r="B322" i="21"/>
  <c r="B321" i="21"/>
  <c r="B320" i="21"/>
  <c r="B319" i="21"/>
  <c r="B318" i="21"/>
  <c r="B313" i="21"/>
  <c r="B312" i="21"/>
  <c r="B311" i="21"/>
  <c r="B310" i="21"/>
  <c r="B309" i="21"/>
  <c r="B308" i="21"/>
  <c r="B307" i="21"/>
  <c r="B306" i="21"/>
  <c r="B305" i="21"/>
  <c r="B304" i="21"/>
  <c r="B303" i="21"/>
  <c r="B302" i="21"/>
  <c r="B301" i="21"/>
  <c r="B300" i="21"/>
  <c r="B299" i="21"/>
  <c r="B298" i="21"/>
  <c r="B297" i="21"/>
  <c r="B296" i="21"/>
  <c r="B295" i="21"/>
  <c r="B294" i="21"/>
  <c r="B293" i="21"/>
  <c r="B288" i="21"/>
  <c r="B287" i="21"/>
  <c r="B286" i="21"/>
  <c r="B285" i="21"/>
  <c r="B284" i="21"/>
  <c r="B283" i="21"/>
  <c r="B282" i="21"/>
  <c r="B281" i="21"/>
  <c r="B280" i="21"/>
  <c r="B279" i="21"/>
  <c r="B278" i="21"/>
  <c r="B277" i="21"/>
  <c r="B276" i="21"/>
  <c r="B275" i="21"/>
  <c r="B274" i="21"/>
  <c r="B273" i="21"/>
  <c r="B272" i="21"/>
  <c r="B271" i="21"/>
  <c r="B270" i="21"/>
  <c r="B269" i="21"/>
  <c r="B268" i="21"/>
  <c r="B263" i="21"/>
  <c r="B262" i="21"/>
  <c r="B261" i="21"/>
  <c r="B260" i="21"/>
  <c r="B259" i="21"/>
  <c r="B258" i="21"/>
  <c r="B257" i="21"/>
  <c r="B256" i="21"/>
  <c r="B255" i="21"/>
  <c r="B254" i="21"/>
  <c r="B253" i="21"/>
  <c r="B252" i="21"/>
  <c r="B251" i="21"/>
  <c r="B250" i="21"/>
  <c r="B249" i="21"/>
  <c r="B248" i="21"/>
  <c r="B247" i="21"/>
  <c r="B246" i="21"/>
  <c r="B245" i="21"/>
  <c r="B244" i="21"/>
  <c r="B243" i="21"/>
  <c r="B238" i="21"/>
  <c r="B237" i="21"/>
  <c r="B236" i="21"/>
  <c r="B235" i="21"/>
  <c r="B234" i="21"/>
  <c r="B233" i="21"/>
  <c r="B232" i="21"/>
  <c r="B231" i="21"/>
  <c r="B230" i="21"/>
  <c r="B229" i="21"/>
  <c r="B228" i="21"/>
  <c r="B227" i="21"/>
  <c r="B226" i="21"/>
  <c r="B225" i="21"/>
  <c r="B224" i="21"/>
  <c r="B223" i="21"/>
  <c r="B222" i="21"/>
  <c r="B221" i="21"/>
  <c r="B220" i="21"/>
  <c r="B219" i="21"/>
  <c r="B218" i="21"/>
  <c r="B213" i="21"/>
  <c r="B212" i="21"/>
  <c r="B211" i="21"/>
  <c r="B210" i="21"/>
  <c r="B209" i="21"/>
  <c r="B208" i="21"/>
  <c r="B207" i="21"/>
  <c r="B206" i="21"/>
  <c r="B205" i="21"/>
  <c r="B204" i="21"/>
  <c r="B203" i="21"/>
  <c r="B202" i="21"/>
  <c r="B201" i="21"/>
  <c r="B200" i="21"/>
  <c r="B199" i="21"/>
  <c r="B198" i="21"/>
  <c r="B197" i="21"/>
  <c r="B196" i="21"/>
  <c r="B195" i="21"/>
  <c r="B194" i="21"/>
  <c r="B193" i="21"/>
  <c r="B188" i="21"/>
  <c r="B187" i="21"/>
  <c r="B186" i="21"/>
  <c r="B185" i="21"/>
  <c r="B184" i="21"/>
  <c r="B183" i="21"/>
  <c r="B182" i="21"/>
  <c r="B181" i="21"/>
  <c r="B180" i="21"/>
  <c r="B179" i="21"/>
  <c r="B178" i="21"/>
  <c r="B177" i="21"/>
  <c r="B176" i="21"/>
  <c r="B175" i="21"/>
  <c r="B174" i="21"/>
  <c r="B173" i="21"/>
  <c r="B172" i="21"/>
  <c r="B171" i="21"/>
  <c r="B170" i="21"/>
  <c r="B169" i="21"/>
  <c r="B168" i="21"/>
  <c r="B163" i="21"/>
  <c r="B162" i="21"/>
  <c r="B161" i="21"/>
  <c r="B160" i="21"/>
  <c r="B159" i="21"/>
  <c r="B158" i="21"/>
  <c r="B157" i="21"/>
  <c r="B156" i="21"/>
  <c r="B155" i="21"/>
  <c r="B154" i="21"/>
  <c r="B153" i="21"/>
  <c r="B152" i="21"/>
  <c r="B151" i="21"/>
  <c r="B150" i="21"/>
  <c r="B149" i="21"/>
  <c r="B148" i="21"/>
  <c r="B147" i="21"/>
  <c r="B146" i="21"/>
  <c r="B145" i="21"/>
  <c r="B144" i="21"/>
  <c r="B143" i="21"/>
  <c r="B136" i="21"/>
  <c r="B135" i="21"/>
  <c r="B134" i="21"/>
  <c r="B133" i="21"/>
  <c r="B132" i="21"/>
  <c r="B131" i="21"/>
  <c r="B130" i="21"/>
  <c r="B129" i="21"/>
  <c r="B128" i="21"/>
  <c r="B127" i="21"/>
  <c r="B126" i="21"/>
  <c r="B125" i="21"/>
  <c r="B124" i="21"/>
  <c r="B123" i="21"/>
  <c r="B122" i="21"/>
  <c r="B121" i="21"/>
  <c r="B120" i="21"/>
  <c r="B119" i="21"/>
  <c r="B118" i="21"/>
  <c r="B117" i="21"/>
  <c r="B116" i="21"/>
  <c r="B111" i="21"/>
  <c r="B110" i="21"/>
  <c r="B109" i="21"/>
  <c r="B108" i="21"/>
  <c r="B107" i="21"/>
  <c r="B106" i="21"/>
  <c r="B105" i="21"/>
  <c r="B104" i="21"/>
  <c r="B103" i="21"/>
  <c r="B102" i="21"/>
  <c r="B101" i="21"/>
  <c r="B100" i="21"/>
  <c r="B99" i="21"/>
  <c r="B98" i="21"/>
  <c r="B97" i="21"/>
  <c r="B96" i="21"/>
  <c r="B95" i="21"/>
  <c r="B94" i="21"/>
  <c r="B93" i="21"/>
  <c r="B92" i="21"/>
  <c r="B91" i="21"/>
  <c r="B81" i="21"/>
  <c r="B80" i="21"/>
  <c r="B79" i="21"/>
  <c r="B78" i="21"/>
  <c r="B77" i="21"/>
  <c r="B76" i="21"/>
  <c r="B75" i="21"/>
  <c r="B74" i="21"/>
  <c r="B73" i="21"/>
  <c r="B72" i="21"/>
  <c r="B71" i="21"/>
  <c r="B70" i="21"/>
  <c r="B69" i="21"/>
  <c r="B68" i="21"/>
  <c r="B67" i="21"/>
  <c r="B66" i="21"/>
  <c r="B65" i="21"/>
  <c r="B64" i="21"/>
  <c r="B63" i="21"/>
  <c r="B62" i="21"/>
  <c r="B61" i="21"/>
  <c r="B363" i="20"/>
  <c r="B362" i="20"/>
  <c r="B361" i="20"/>
  <c r="B360" i="20"/>
  <c r="B359" i="20"/>
  <c r="B358" i="20"/>
  <c r="B357" i="20"/>
  <c r="B356" i="20"/>
  <c r="B355" i="20"/>
  <c r="B354" i="20"/>
  <c r="B353" i="20"/>
  <c r="B352" i="20"/>
  <c r="B351" i="20"/>
  <c r="B350" i="20"/>
  <c r="B349" i="20"/>
  <c r="B348" i="20"/>
  <c r="B347" i="20"/>
  <c r="B346" i="20"/>
  <c r="B345" i="20"/>
  <c r="B344" i="20"/>
  <c r="B343" i="20"/>
  <c r="B338" i="20"/>
  <c r="B337" i="20"/>
  <c r="B336" i="20"/>
  <c r="B335" i="20"/>
  <c r="B334" i="20"/>
  <c r="B333" i="20"/>
  <c r="B332" i="20"/>
  <c r="B331" i="20"/>
  <c r="B330" i="20"/>
  <c r="B329" i="20"/>
  <c r="B328" i="20"/>
  <c r="B327" i="20"/>
  <c r="B326" i="20"/>
  <c r="B325" i="20"/>
  <c r="B324" i="20"/>
  <c r="B323" i="20"/>
  <c r="B322" i="20"/>
  <c r="B321" i="20"/>
  <c r="B320" i="20"/>
  <c r="B319" i="20"/>
  <c r="B318" i="20"/>
  <c r="B313" i="20"/>
  <c r="B312" i="20"/>
  <c r="B311" i="20"/>
  <c r="B310" i="20"/>
  <c r="B309" i="20"/>
  <c r="B308" i="20"/>
  <c r="B307" i="20"/>
  <c r="B306" i="20"/>
  <c r="B305" i="20"/>
  <c r="B304" i="20"/>
  <c r="B303" i="20"/>
  <c r="B302" i="20"/>
  <c r="B301" i="20"/>
  <c r="B300" i="20"/>
  <c r="B299" i="20"/>
  <c r="B298" i="20"/>
  <c r="B297" i="20"/>
  <c r="B296" i="20"/>
  <c r="B295" i="20"/>
  <c r="B294" i="20"/>
  <c r="B293" i="20"/>
  <c r="B288" i="20"/>
  <c r="B287" i="20"/>
  <c r="B286" i="20"/>
  <c r="B285" i="20"/>
  <c r="B284" i="20"/>
  <c r="B283" i="20"/>
  <c r="B282" i="20"/>
  <c r="B281" i="20"/>
  <c r="B280" i="20"/>
  <c r="B279" i="20"/>
  <c r="B278" i="20"/>
  <c r="B277" i="20"/>
  <c r="B276" i="20"/>
  <c r="B275" i="20"/>
  <c r="B274" i="20"/>
  <c r="B273" i="20"/>
  <c r="B272" i="20"/>
  <c r="B271" i="20"/>
  <c r="B270" i="20"/>
  <c r="B269" i="20"/>
  <c r="B268" i="20"/>
  <c r="B263" i="20"/>
  <c r="B262" i="20"/>
  <c r="B261" i="20"/>
  <c r="B260" i="20"/>
  <c r="B259" i="20"/>
  <c r="B258" i="20"/>
  <c r="B257" i="20"/>
  <c r="B256" i="20"/>
  <c r="B255" i="20"/>
  <c r="B254" i="20"/>
  <c r="B253" i="20"/>
  <c r="B252" i="20"/>
  <c r="B251" i="20"/>
  <c r="B250" i="20"/>
  <c r="B249" i="20"/>
  <c r="B248" i="20"/>
  <c r="B247" i="20"/>
  <c r="B246" i="20"/>
  <c r="B245" i="20"/>
  <c r="B244" i="20"/>
  <c r="B243" i="20"/>
  <c r="B238" i="20"/>
  <c r="B237" i="20"/>
  <c r="B236" i="20"/>
  <c r="B235" i="20"/>
  <c r="B234" i="20"/>
  <c r="B233" i="20"/>
  <c r="B232" i="20"/>
  <c r="B231" i="20"/>
  <c r="B230" i="20"/>
  <c r="B229" i="20"/>
  <c r="B228" i="20"/>
  <c r="B227" i="20"/>
  <c r="B226" i="20"/>
  <c r="B225" i="20"/>
  <c r="B224" i="20"/>
  <c r="B223" i="20"/>
  <c r="B222" i="20"/>
  <c r="B221" i="20"/>
  <c r="B220" i="20"/>
  <c r="B219" i="20"/>
  <c r="B218" i="20"/>
  <c r="B213" i="20"/>
  <c r="B212" i="20"/>
  <c r="B211" i="20"/>
  <c r="B210" i="20"/>
  <c r="B209" i="20"/>
  <c r="B208" i="20"/>
  <c r="B207" i="20"/>
  <c r="B206" i="20"/>
  <c r="B205" i="20"/>
  <c r="B204" i="20"/>
  <c r="B203" i="20"/>
  <c r="B202" i="20"/>
  <c r="B201" i="20"/>
  <c r="B200" i="20"/>
  <c r="B199" i="20"/>
  <c r="B198" i="20"/>
  <c r="B197" i="20"/>
  <c r="B196" i="20"/>
  <c r="B195" i="20"/>
  <c r="B194" i="20"/>
  <c r="B193" i="20"/>
  <c r="B188" i="20"/>
  <c r="B187" i="20"/>
  <c r="B186" i="20"/>
  <c r="B185" i="20"/>
  <c r="B184" i="20"/>
  <c r="B183" i="20"/>
  <c r="B182" i="20"/>
  <c r="B181" i="20"/>
  <c r="B180" i="20"/>
  <c r="B179" i="20"/>
  <c r="B178" i="20"/>
  <c r="B177" i="20"/>
  <c r="B176" i="20"/>
  <c r="B175" i="20"/>
  <c r="B174" i="20"/>
  <c r="B173" i="20"/>
  <c r="B172" i="20"/>
  <c r="B171" i="20"/>
  <c r="B170" i="20"/>
  <c r="B169" i="20"/>
  <c r="B168" i="20"/>
  <c r="B163" i="20"/>
  <c r="B162" i="20"/>
  <c r="B161" i="20"/>
  <c r="B160" i="20"/>
  <c r="B159" i="20"/>
  <c r="B158" i="20"/>
  <c r="B157" i="20"/>
  <c r="B156" i="20"/>
  <c r="B155" i="20"/>
  <c r="B154" i="20"/>
  <c r="B153" i="20"/>
  <c r="B152" i="20"/>
  <c r="B151" i="20"/>
  <c r="B150" i="20"/>
  <c r="B149" i="20"/>
  <c r="B148" i="20"/>
  <c r="B147" i="20"/>
  <c r="B146" i="20"/>
  <c r="B145" i="20"/>
  <c r="B144" i="20"/>
  <c r="B143" i="20"/>
  <c r="I140" i="20"/>
  <c r="B136" i="20"/>
  <c r="B135" i="20"/>
  <c r="B134" i="20"/>
  <c r="B133" i="20"/>
  <c r="B132" i="20"/>
  <c r="B131" i="20"/>
  <c r="B130" i="20"/>
  <c r="B129" i="20"/>
  <c r="B128" i="20"/>
  <c r="B127" i="20"/>
  <c r="B126" i="20"/>
  <c r="B125" i="20"/>
  <c r="B124" i="20"/>
  <c r="B123" i="20"/>
  <c r="B122" i="20"/>
  <c r="B121" i="20"/>
  <c r="B120" i="20"/>
  <c r="B119" i="20"/>
  <c r="B118" i="20"/>
  <c r="B117" i="20"/>
  <c r="B116" i="20"/>
  <c r="B111" i="20"/>
  <c r="B110" i="20"/>
  <c r="B109" i="20"/>
  <c r="B108" i="20"/>
  <c r="B107" i="20"/>
  <c r="B106" i="20"/>
  <c r="B105" i="20"/>
  <c r="B104" i="20"/>
  <c r="B103" i="20"/>
  <c r="B102" i="20"/>
  <c r="B101" i="20"/>
  <c r="B100" i="20"/>
  <c r="B99" i="20"/>
  <c r="B98" i="20"/>
  <c r="B97" i="20"/>
  <c r="B96" i="20"/>
  <c r="B95" i="20"/>
  <c r="B94" i="20"/>
  <c r="B93" i="20"/>
  <c r="B92" i="20"/>
  <c r="B91" i="20"/>
  <c r="B81" i="20"/>
  <c r="B80" i="20"/>
  <c r="B79" i="20"/>
  <c r="B78" i="20"/>
  <c r="B77" i="20"/>
  <c r="B76" i="20"/>
  <c r="B75" i="20"/>
  <c r="B74" i="20"/>
  <c r="B73" i="20"/>
  <c r="B72" i="20"/>
  <c r="B71" i="20"/>
  <c r="B70" i="20"/>
  <c r="B69" i="20"/>
  <c r="B68" i="20"/>
  <c r="B67" i="20"/>
  <c r="B66" i="20"/>
  <c r="B65" i="20"/>
  <c r="B64" i="20"/>
  <c r="B63" i="20"/>
  <c r="B62" i="20"/>
  <c r="B61" i="20"/>
  <c r="B363" i="19"/>
  <c r="B362" i="19"/>
  <c r="B361" i="19"/>
  <c r="B360" i="19"/>
  <c r="B359" i="19"/>
  <c r="B358" i="19"/>
  <c r="B357" i="19"/>
  <c r="B356" i="19"/>
  <c r="B355" i="19"/>
  <c r="B354" i="19"/>
  <c r="B353" i="19"/>
  <c r="B352" i="19"/>
  <c r="B351" i="19"/>
  <c r="B350" i="19"/>
  <c r="B349" i="19"/>
  <c r="B348" i="19"/>
  <c r="B347" i="19"/>
  <c r="B346" i="19"/>
  <c r="B345" i="19"/>
  <c r="B344" i="19"/>
  <c r="B343" i="19"/>
  <c r="B338" i="19"/>
  <c r="B337" i="19"/>
  <c r="B336" i="19"/>
  <c r="B335" i="19"/>
  <c r="B334" i="19"/>
  <c r="B333" i="19"/>
  <c r="B332" i="19"/>
  <c r="B331" i="19"/>
  <c r="B330" i="19"/>
  <c r="B329" i="19"/>
  <c r="B328" i="19"/>
  <c r="B327" i="19"/>
  <c r="B326" i="19"/>
  <c r="B325" i="19"/>
  <c r="B324" i="19"/>
  <c r="B323" i="19"/>
  <c r="B322" i="19"/>
  <c r="B321" i="19"/>
  <c r="B320" i="19"/>
  <c r="B319" i="19"/>
  <c r="B318" i="19"/>
  <c r="B313" i="19"/>
  <c r="B312" i="19"/>
  <c r="B311" i="19"/>
  <c r="B310" i="19"/>
  <c r="B309" i="19"/>
  <c r="B308" i="19"/>
  <c r="B307" i="19"/>
  <c r="B306" i="19"/>
  <c r="B305" i="19"/>
  <c r="B304" i="19"/>
  <c r="B303" i="19"/>
  <c r="B302" i="19"/>
  <c r="B301" i="19"/>
  <c r="B300" i="19"/>
  <c r="B299" i="19"/>
  <c r="B298" i="19"/>
  <c r="B297" i="19"/>
  <c r="B296" i="19"/>
  <c r="B295" i="19"/>
  <c r="B294" i="19"/>
  <c r="B293" i="19"/>
  <c r="B288" i="19"/>
  <c r="B287" i="19"/>
  <c r="B286" i="19"/>
  <c r="B285" i="19"/>
  <c r="B284" i="19"/>
  <c r="B283" i="19"/>
  <c r="B282" i="19"/>
  <c r="B281" i="19"/>
  <c r="B280" i="19"/>
  <c r="B279" i="19"/>
  <c r="B278" i="19"/>
  <c r="B277" i="19"/>
  <c r="B276" i="19"/>
  <c r="B275" i="19"/>
  <c r="B274" i="19"/>
  <c r="B273" i="19"/>
  <c r="B272" i="19"/>
  <c r="B271" i="19"/>
  <c r="B270" i="19"/>
  <c r="B269" i="19"/>
  <c r="B268" i="19"/>
  <c r="B263" i="19"/>
  <c r="B262" i="19"/>
  <c r="B261" i="19"/>
  <c r="B260" i="19"/>
  <c r="B259" i="19"/>
  <c r="B258" i="19"/>
  <c r="B257" i="19"/>
  <c r="B256" i="19"/>
  <c r="B255" i="19"/>
  <c r="B254" i="19"/>
  <c r="B253" i="19"/>
  <c r="B252" i="19"/>
  <c r="B251" i="19"/>
  <c r="B250" i="19"/>
  <c r="B249" i="19"/>
  <c r="B248" i="19"/>
  <c r="B247" i="19"/>
  <c r="B246" i="19"/>
  <c r="B245" i="19"/>
  <c r="B244" i="19"/>
  <c r="B243" i="19"/>
  <c r="B238" i="19"/>
  <c r="B237" i="19"/>
  <c r="B236" i="19"/>
  <c r="B235" i="19"/>
  <c r="B234" i="19"/>
  <c r="B233" i="19"/>
  <c r="B232" i="19"/>
  <c r="B231" i="19"/>
  <c r="B230" i="19"/>
  <c r="B229" i="19"/>
  <c r="B228" i="19"/>
  <c r="B227" i="19"/>
  <c r="B226" i="19"/>
  <c r="B225" i="19"/>
  <c r="B224" i="19"/>
  <c r="B223" i="19"/>
  <c r="B222" i="19"/>
  <c r="B221" i="19"/>
  <c r="B220" i="19"/>
  <c r="B219" i="19"/>
  <c r="B218" i="19"/>
  <c r="B213" i="19"/>
  <c r="B212" i="19"/>
  <c r="B211" i="19"/>
  <c r="B210" i="19"/>
  <c r="B209" i="19"/>
  <c r="B208" i="19"/>
  <c r="B207" i="19"/>
  <c r="B206" i="19"/>
  <c r="B205" i="19"/>
  <c r="B204" i="19"/>
  <c r="B203" i="19"/>
  <c r="B202" i="19"/>
  <c r="B201" i="19"/>
  <c r="B200" i="19"/>
  <c r="B199" i="19"/>
  <c r="B198" i="19"/>
  <c r="B197" i="19"/>
  <c r="B196" i="19"/>
  <c r="B195" i="19"/>
  <c r="B194" i="19"/>
  <c r="B193" i="19"/>
  <c r="B188" i="19"/>
  <c r="B187" i="19"/>
  <c r="B186" i="19"/>
  <c r="B185" i="19"/>
  <c r="B184" i="19"/>
  <c r="B183" i="19"/>
  <c r="B182" i="19"/>
  <c r="B181" i="19"/>
  <c r="B180" i="19"/>
  <c r="B179" i="19"/>
  <c r="B178" i="19"/>
  <c r="B177" i="19"/>
  <c r="B176" i="19"/>
  <c r="B175" i="19"/>
  <c r="B174" i="19"/>
  <c r="B173" i="19"/>
  <c r="B172" i="19"/>
  <c r="B171" i="19"/>
  <c r="B170" i="19"/>
  <c r="B169" i="19"/>
  <c r="B168" i="19"/>
  <c r="B163" i="19"/>
  <c r="B162" i="19"/>
  <c r="B161" i="19"/>
  <c r="B160" i="19"/>
  <c r="B159" i="19"/>
  <c r="B158" i="19"/>
  <c r="B157" i="19"/>
  <c r="B156" i="19"/>
  <c r="B155" i="19"/>
  <c r="B154" i="19"/>
  <c r="B153" i="19"/>
  <c r="B152" i="19"/>
  <c r="B151" i="19"/>
  <c r="B150" i="19"/>
  <c r="B149" i="19"/>
  <c r="B148" i="19"/>
  <c r="B147" i="19"/>
  <c r="B146" i="19"/>
  <c r="B145" i="19"/>
  <c r="B144" i="19"/>
  <c r="B143" i="19"/>
  <c r="I140" i="19"/>
  <c r="B136" i="19"/>
  <c r="B135" i="19"/>
  <c r="B134" i="19"/>
  <c r="B133" i="19"/>
  <c r="B132" i="19"/>
  <c r="B131" i="19"/>
  <c r="B130" i="19"/>
  <c r="B129" i="19"/>
  <c r="B128" i="19"/>
  <c r="B127" i="19"/>
  <c r="B126" i="19"/>
  <c r="B125" i="19"/>
  <c r="B124" i="19"/>
  <c r="B123" i="19"/>
  <c r="B122" i="19"/>
  <c r="B121" i="19"/>
  <c r="B120" i="19"/>
  <c r="B119" i="19"/>
  <c r="B118" i="19"/>
  <c r="B117" i="19"/>
  <c r="B116" i="19"/>
  <c r="B111" i="19"/>
  <c r="B110" i="19"/>
  <c r="B109" i="19"/>
  <c r="B108" i="19"/>
  <c r="B107" i="19"/>
  <c r="B106" i="19"/>
  <c r="B105" i="19"/>
  <c r="B104" i="19"/>
  <c r="B103" i="19"/>
  <c r="B102" i="19"/>
  <c r="B101" i="19"/>
  <c r="B100" i="19"/>
  <c r="B99" i="19"/>
  <c r="B98" i="19"/>
  <c r="B97" i="19"/>
  <c r="B96" i="19"/>
  <c r="B95" i="19"/>
  <c r="B94" i="19"/>
  <c r="B93" i="19"/>
  <c r="B92" i="19"/>
  <c r="B91" i="19"/>
  <c r="B81" i="19"/>
  <c r="B80" i="19"/>
  <c r="B79" i="19"/>
  <c r="B78" i="19"/>
  <c r="B77" i="19"/>
  <c r="B76" i="19"/>
  <c r="B75" i="19"/>
  <c r="B74" i="19"/>
  <c r="B73" i="19"/>
  <c r="B72" i="19"/>
  <c r="B71" i="19"/>
  <c r="B70" i="19"/>
  <c r="B69" i="19"/>
  <c r="B68" i="19"/>
  <c r="B67" i="19"/>
  <c r="B66" i="19"/>
  <c r="B65" i="19"/>
  <c r="B64" i="19"/>
  <c r="B63" i="19"/>
  <c r="B62" i="19"/>
  <c r="B61" i="19"/>
  <c r="B363" i="18"/>
  <c r="B362" i="18"/>
  <c r="B361" i="18"/>
  <c r="B360" i="18"/>
  <c r="B359" i="18"/>
  <c r="B358" i="18"/>
  <c r="B357" i="18"/>
  <c r="B356" i="18"/>
  <c r="B355" i="18"/>
  <c r="B354" i="18"/>
  <c r="B353" i="18"/>
  <c r="B352" i="18"/>
  <c r="B351" i="18"/>
  <c r="B350" i="18"/>
  <c r="B349" i="18"/>
  <c r="B348" i="18"/>
  <c r="B347" i="18"/>
  <c r="B346" i="18"/>
  <c r="B345" i="18"/>
  <c r="B344" i="18"/>
  <c r="B343" i="18"/>
  <c r="B338" i="18"/>
  <c r="B337" i="18"/>
  <c r="B336" i="18"/>
  <c r="B335" i="18"/>
  <c r="B334" i="18"/>
  <c r="B333" i="18"/>
  <c r="B332" i="18"/>
  <c r="B331" i="18"/>
  <c r="B330" i="18"/>
  <c r="B329" i="18"/>
  <c r="B328" i="18"/>
  <c r="B327" i="18"/>
  <c r="B326" i="18"/>
  <c r="B325" i="18"/>
  <c r="B324" i="18"/>
  <c r="B323" i="18"/>
  <c r="B322" i="18"/>
  <c r="B321" i="18"/>
  <c r="B320" i="18"/>
  <c r="B319" i="18"/>
  <c r="B318" i="18"/>
  <c r="B313" i="18"/>
  <c r="B312" i="18"/>
  <c r="B311" i="18"/>
  <c r="B310" i="18"/>
  <c r="B309" i="18"/>
  <c r="B308" i="18"/>
  <c r="B307" i="18"/>
  <c r="B306" i="18"/>
  <c r="B305" i="18"/>
  <c r="B304" i="18"/>
  <c r="B303" i="18"/>
  <c r="B302" i="18"/>
  <c r="B301" i="18"/>
  <c r="B300" i="18"/>
  <c r="B299" i="18"/>
  <c r="B298" i="18"/>
  <c r="B297" i="18"/>
  <c r="B296" i="18"/>
  <c r="B295" i="18"/>
  <c r="B294" i="18"/>
  <c r="B293" i="18"/>
  <c r="B288" i="18"/>
  <c r="B287" i="18"/>
  <c r="B286" i="18"/>
  <c r="B285" i="18"/>
  <c r="B284" i="18"/>
  <c r="B283" i="18"/>
  <c r="B282" i="18"/>
  <c r="B281" i="18"/>
  <c r="B280" i="18"/>
  <c r="B279" i="18"/>
  <c r="B278" i="18"/>
  <c r="B277" i="18"/>
  <c r="B276" i="18"/>
  <c r="B275" i="18"/>
  <c r="B274" i="18"/>
  <c r="B273" i="18"/>
  <c r="B272" i="18"/>
  <c r="B271" i="18"/>
  <c r="B270" i="18"/>
  <c r="B269" i="18"/>
  <c r="B268" i="18"/>
  <c r="B263" i="18"/>
  <c r="B262" i="18"/>
  <c r="B261" i="18"/>
  <c r="B260" i="18"/>
  <c r="B259" i="18"/>
  <c r="B258" i="18"/>
  <c r="B257" i="18"/>
  <c r="B256" i="18"/>
  <c r="B255" i="18"/>
  <c r="B254" i="18"/>
  <c r="B253" i="18"/>
  <c r="B252" i="18"/>
  <c r="B251" i="18"/>
  <c r="B250" i="18"/>
  <c r="B249" i="18"/>
  <c r="B248" i="18"/>
  <c r="B247" i="18"/>
  <c r="B246" i="18"/>
  <c r="B245" i="18"/>
  <c r="B244" i="18"/>
  <c r="B243" i="18"/>
  <c r="B238" i="18"/>
  <c r="B237" i="18"/>
  <c r="B236" i="18"/>
  <c r="B235" i="18"/>
  <c r="B234" i="18"/>
  <c r="B233" i="18"/>
  <c r="B232" i="18"/>
  <c r="B231" i="18"/>
  <c r="B230" i="18"/>
  <c r="B229" i="18"/>
  <c r="B228" i="18"/>
  <c r="B227" i="18"/>
  <c r="B226" i="18"/>
  <c r="B225" i="18"/>
  <c r="B224" i="18"/>
  <c r="B223" i="18"/>
  <c r="B222" i="18"/>
  <c r="B221" i="18"/>
  <c r="B220" i="18"/>
  <c r="B219" i="18"/>
  <c r="B218" i="18"/>
  <c r="B213" i="18"/>
  <c r="B212" i="18"/>
  <c r="B211" i="18"/>
  <c r="B210" i="18"/>
  <c r="B209" i="18"/>
  <c r="B208" i="18"/>
  <c r="B207" i="18"/>
  <c r="B206" i="18"/>
  <c r="B205" i="18"/>
  <c r="B204" i="18"/>
  <c r="B203" i="18"/>
  <c r="B202" i="18"/>
  <c r="B201" i="18"/>
  <c r="B200" i="18"/>
  <c r="B199" i="18"/>
  <c r="B198" i="18"/>
  <c r="B197" i="18"/>
  <c r="B196" i="18"/>
  <c r="B195" i="18"/>
  <c r="B194" i="18"/>
  <c r="B193" i="18"/>
  <c r="B188" i="18"/>
  <c r="B187" i="18"/>
  <c r="B186" i="18"/>
  <c r="B185" i="18"/>
  <c r="B184" i="18"/>
  <c r="B183" i="18"/>
  <c r="B182" i="18"/>
  <c r="B181" i="18"/>
  <c r="B180" i="18"/>
  <c r="B179" i="18"/>
  <c r="B178" i="18"/>
  <c r="B177" i="18"/>
  <c r="B176" i="18"/>
  <c r="B175" i="18"/>
  <c r="B174" i="18"/>
  <c r="B173" i="18"/>
  <c r="B172" i="18"/>
  <c r="B171" i="18"/>
  <c r="B170" i="18"/>
  <c r="B169" i="18"/>
  <c r="B168" i="18"/>
  <c r="B163" i="18"/>
  <c r="B162" i="18"/>
  <c r="B161" i="18"/>
  <c r="B160" i="18"/>
  <c r="B159" i="18"/>
  <c r="B158" i="18"/>
  <c r="B157" i="18"/>
  <c r="B156" i="18"/>
  <c r="B155" i="18"/>
  <c r="B154" i="18"/>
  <c r="B153" i="18"/>
  <c r="B152" i="18"/>
  <c r="B151" i="18"/>
  <c r="B150" i="18"/>
  <c r="B149" i="18"/>
  <c r="B148" i="18"/>
  <c r="B147" i="18"/>
  <c r="B146" i="18"/>
  <c r="B145" i="18"/>
  <c r="B144" i="18"/>
  <c r="B143" i="18"/>
  <c r="I140" i="18"/>
  <c r="B136" i="18"/>
  <c r="B135" i="18"/>
  <c r="B134" i="18"/>
  <c r="B133" i="18"/>
  <c r="B132" i="18"/>
  <c r="B131" i="18"/>
  <c r="B130" i="18"/>
  <c r="B129" i="18"/>
  <c r="B128" i="18"/>
  <c r="B127" i="18"/>
  <c r="B126" i="18"/>
  <c r="B125" i="18"/>
  <c r="B124" i="18"/>
  <c r="B123" i="18"/>
  <c r="B122" i="18"/>
  <c r="B121" i="18"/>
  <c r="B120" i="18"/>
  <c r="B119" i="18"/>
  <c r="B118" i="18"/>
  <c r="B117" i="18"/>
  <c r="B116" i="18"/>
  <c r="B111" i="18"/>
  <c r="B110" i="18"/>
  <c r="B109" i="18"/>
  <c r="B108" i="18"/>
  <c r="B107" i="18"/>
  <c r="B106" i="18"/>
  <c r="B105" i="18"/>
  <c r="B104" i="18"/>
  <c r="B103" i="18"/>
  <c r="B102" i="18"/>
  <c r="B101" i="18"/>
  <c r="B100" i="18"/>
  <c r="B99" i="18"/>
  <c r="B98" i="18"/>
  <c r="B97" i="18"/>
  <c r="B96" i="18"/>
  <c r="B95" i="18"/>
  <c r="B94" i="18"/>
  <c r="B93" i="18"/>
  <c r="B92" i="18"/>
  <c r="B91" i="18"/>
  <c r="B81" i="18"/>
  <c r="B80" i="18"/>
  <c r="B79" i="18"/>
  <c r="B78" i="18"/>
  <c r="B77" i="18"/>
  <c r="B76" i="18"/>
  <c r="B75" i="18"/>
  <c r="B74" i="18"/>
  <c r="B73" i="18"/>
  <c r="B72" i="18"/>
  <c r="B71" i="18"/>
  <c r="B70" i="18"/>
  <c r="B69" i="18"/>
  <c r="B68" i="18"/>
  <c r="B67" i="18"/>
  <c r="B66" i="18"/>
  <c r="B65" i="18"/>
  <c r="B64" i="18"/>
  <c r="B63" i="18"/>
  <c r="B62" i="18"/>
  <c r="B61" i="18"/>
  <c r="B363" i="17"/>
  <c r="B362" i="17"/>
  <c r="B361" i="17"/>
  <c r="B360" i="17"/>
  <c r="B359" i="17"/>
  <c r="B358" i="17"/>
  <c r="B357" i="17"/>
  <c r="B356" i="17"/>
  <c r="B355" i="17"/>
  <c r="B354" i="17"/>
  <c r="B353" i="17"/>
  <c r="B352" i="17"/>
  <c r="B351" i="17"/>
  <c r="B350" i="17"/>
  <c r="B349" i="17"/>
  <c r="B348" i="17"/>
  <c r="B347" i="17"/>
  <c r="B346" i="17"/>
  <c r="B345" i="17"/>
  <c r="B344" i="17"/>
  <c r="B343" i="17"/>
  <c r="B338" i="17"/>
  <c r="B337" i="17"/>
  <c r="B336" i="17"/>
  <c r="B335" i="17"/>
  <c r="B334" i="17"/>
  <c r="B333" i="17"/>
  <c r="B332" i="17"/>
  <c r="B331" i="17"/>
  <c r="B330" i="17"/>
  <c r="B329" i="17"/>
  <c r="B328" i="17"/>
  <c r="B327" i="17"/>
  <c r="B326" i="17"/>
  <c r="B325" i="17"/>
  <c r="B324" i="17"/>
  <c r="B323" i="17"/>
  <c r="B322" i="17"/>
  <c r="B321" i="17"/>
  <c r="B320" i="17"/>
  <c r="B319" i="17"/>
  <c r="B318" i="17"/>
  <c r="B313" i="17"/>
  <c r="B312" i="17"/>
  <c r="B311" i="17"/>
  <c r="B310" i="17"/>
  <c r="B309" i="17"/>
  <c r="B308" i="17"/>
  <c r="B307" i="17"/>
  <c r="B306" i="17"/>
  <c r="B305" i="17"/>
  <c r="B304" i="17"/>
  <c r="B303" i="17"/>
  <c r="B302" i="17"/>
  <c r="B301" i="17"/>
  <c r="B300" i="17"/>
  <c r="B299" i="17"/>
  <c r="B298" i="17"/>
  <c r="B297" i="17"/>
  <c r="B296" i="17"/>
  <c r="B295" i="17"/>
  <c r="B294" i="17"/>
  <c r="B293" i="17"/>
  <c r="B288" i="17"/>
  <c r="B287" i="17"/>
  <c r="B286" i="17"/>
  <c r="B285" i="17"/>
  <c r="B284" i="17"/>
  <c r="B283" i="17"/>
  <c r="B282" i="17"/>
  <c r="B281" i="17"/>
  <c r="B280" i="17"/>
  <c r="B279" i="17"/>
  <c r="B278" i="17"/>
  <c r="B277" i="17"/>
  <c r="B276" i="17"/>
  <c r="B275" i="17"/>
  <c r="B274" i="17"/>
  <c r="B273" i="17"/>
  <c r="B272" i="17"/>
  <c r="B271" i="17"/>
  <c r="B270" i="17"/>
  <c r="B269" i="17"/>
  <c r="B268" i="17"/>
  <c r="B263" i="17"/>
  <c r="B262" i="17"/>
  <c r="B261" i="17"/>
  <c r="B260" i="17"/>
  <c r="B259" i="17"/>
  <c r="B258" i="17"/>
  <c r="B257" i="17"/>
  <c r="B256" i="17"/>
  <c r="B255" i="17"/>
  <c r="B254" i="17"/>
  <c r="B253" i="17"/>
  <c r="B252" i="17"/>
  <c r="B251" i="17"/>
  <c r="B250" i="17"/>
  <c r="B249" i="17"/>
  <c r="B248" i="17"/>
  <c r="B247" i="17"/>
  <c r="B246" i="17"/>
  <c r="B245" i="17"/>
  <c r="B244" i="17"/>
  <c r="B243" i="17"/>
  <c r="B238" i="17"/>
  <c r="B237" i="17"/>
  <c r="B236" i="17"/>
  <c r="B235" i="17"/>
  <c r="B234" i="17"/>
  <c r="B233" i="17"/>
  <c r="B232" i="17"/>
  <c r="B231" i="17"/>
  <c r="B230" i="17"/>
  <c r="B229" i="17"/>
  <c r="B228" i="17"/>
  <c r="B227" i="17"/>
  <c r="B226" i="17"/>
  <c r="B225" i="17"/>
  <c r="B224" i="17"/>
  <c r="B223" i="17"/>
  <c r="B222" i="17"/>
  <c r="B221" i="17"/>
  <c r="B220" i="17"/>
  <c r="B219" i="17"/>
  <c r="B218" i="17"/>
  <c r="B213" i="17"/>
  <c r="B212" i="17"/>
  <c r="B211" i="17"/>
  <c r="B210" i="17"/>
  <c r="B209" i="17"/>
  <c r="B208" i="17"/>
  <c r="B207" i="17"/>
  <c r="B206" i="17"/>
  <c r="B205" i="17"/>
  <c r="B204" i="17"/>
  <c r="B203" i="17"/>
  <c r="B202" i="17"/>
  <c r="B201" i="17"/>
  <c r="B200" i="17"/>
  <c r="B199" i="17"/>
  <c r="B198" i="17"/>
  <c r="B197" i="17"/>
  <c r="B196" i="17"/>
  <c r="B195" i="17"/>
  <c r="B194" i="17"/>
  <c r="B193" i="17"/>
  <c r="B188" i="17"/>
  <c r="B187" i="17"/>
  <c r="B186" i="17"/>
  <c r="B185" i="17"/>
  <c r="B184" i="17"/>
  <c r="B183" i="17"/>
  <c r="B182" i="17"/>
  <c r="B181" i="17"/>
  <c r="B180" i="17"/>
  <c r="B179" i="17"/>
  <c r="B178" i="17"/>
  <c r="B177" i="17"/>
  <c r="B176" i="17"/>
  <c r="B175" i="17"/>
  <c r="B174" i="17"/>
  <c r="B173" i="17"/>
  <c r="B172" i="17"/>
  <c r="B171" i="17"/>
  <c r="B170" i="17"/>
  <c r="B169" i="17"/>
  <c r="B168" i="17"/>
  <c r="B163" i="17"/>
  <c r="B162" i="17"/>
  <c r="B161" i="17"/>
  <c r="B160" i="17"/>
  <c r="B159" i="17"/>
  <c r="B158" i="17"/>
  <c r="B157" i="17"/>
  <c r="B156" i="17"/>
  <c r="B155" i="17"/>
  <c r="B154" i="17"/>
  <c r="B153" i="17"/>
  <c r="B152" i="17"/>
  <c r="B151" i="17"/>
  <c r="B150" i="17"/>
  <c r="B149" i="17"/>
  <c r="B148" i="17"/>
  <c r="B147" i="17"/>
  <c r="B146" i="17"/>
  <c r="B145" i="17"/>
  <c r="B144" i="17"/>
  <c r="B143" i="17"/>
  <c r="I140" i="17"/>
  <c r="B136" i="17"/>
  <c r="B135" i="17"/>
  <c r="B134" i="17"/>
  <c r="B133" i="17"/>
  <c r="B132" i="17"/>
  <c r="B131" i="17"/>
  <c r="B130" i="17"/>
  <c r="B129" i="17"/>
  <c r="B128" i="17"/>
  <c r="B127" i="17"/>
  <c r="B126" i="17"/>
  <c r="B125" i="17"/>
  <c r="B124" i="17"/>
  <c r="B123" i="17"/>
  <c r="B122" i="17"/>
  <c r="B121" i="17"/>
  <c r="B120" i="17"/>
  <c r="B119" i="17"/>
  <c r="B118" i="17"/>
  <c r="B117" i="17"/>
  <c r="B116" i="17"/>
  <c r="B111" i="17"/>
  <c r="B110" i="17"/>
  <c r="B109" i="17"/>
  <c r="B108" i="17"/>
  <c r="B107" i="17"/>
  <c r="B106" i="17"/>
  <c r="B105" i="17"/>
  <c r="B104" i="17"/>
  <c r="B103" i="17"/>
  <c r="B102" i="17"/>
  <c r="B101" i="17"/>
  <c r="B100" i="17"/>
  <c r="B99" i="17"/>
  <c r="B98" i="17"/>
  <c r="B97" i="17"/>
  <c r="B96" i="17"/>
  <c r="B95" i="17"/>
  <c r="B94" i="17"/>
  <c r="B93" i="17"/>
  <c r="B92" i="17"/>
  <c r="B91" i="17"/>
  <c r="B81" i="17"/>
  <c r="B80" i="17"/>
  <c r="B79" i="17"/>
  <c r="B78" i="17"/>
  <c r="B77" i="17"/>
  <c r="B76" i="17"/>
  <c r="B75" i="17"/>
  <c r="B74" i="17"/>
  <c r="B73" i="17"/>
  <c r="B72" i="17"/>
  <c r="B71" i="17"/>
  <c r="B70" i="17"/>
  <c r="B69" i="17"/>
  <c r="B68" i="17"/>
  <c r="B67" i="17"/>
  <c r="B66" i="17"/>
  <c r="B65" i="17"/>
  <c r="B64" i="17"/>
  <c r="B63" i="17"/>
  <c r="B62" i="17"/>
  <c r="B61" i="17"/>
  <c r="B363" i="16"/>
  <c r="B362" i="16"/>
  <c r="B361" i="16"/>
  <c r="B360" i="16"/>
  <c r="B359" i="16"/>
  <c r="B358" i="16"/>
  <c r="B357" i="16"/>
  <c r="B356" i="16"/>
  <c r="B355" i="16"/>
  <c r="B354" i="16"/>
  <c r="B353" i="16"/>
  <c r="B352" i="16"/>
  <c r="B351" i="16"/>
  <c r="B350" i="16"/>
  <c r="B349" i="16"/>
  <c r="B348" i="16"/>
  <c r="B347" i="16"/>
  <c r="B346" i="16"/>
  <c r="B345" i="16"/>
  <c r="B344" i="16"/>
  <c r="B343" i="16"/>
  <c r="B338" i="16"/>
  <c r="B337" i="16"/>
  <c r="B336" i="16"/>
  <c r="B335" i="16"/>
  <c r="B334" i="16"/>
  <c r="B333" i="16"/>
  <c r="B332" i="16"/>
  <c r="B331" i="16"/>
  <c r="B330" i="16"/>
  <c r="B329" i="16"/>
  <c r="B328" i="16"/>
  <c r="B327" i="16"/>
  <c r="B326" i="16"/>
  <c r="B325" i="16"/>
  <c r="B324" i="16"/>
  <c r="B323" i="16"/>
  <c r="B322" i="16"/>
  <c r="B321" i="16"/>
  <c r="B320" i="16"/>
  <c r="B319" i="16"/>
  <c r="B318" i="16"/>
  <c r="B313" i="16"/>
  <c r="B312" i="16"/>
  <c r="B311" i="16"/>
  <c r="B310" i="16"/>
  <c r="B309" i="16"/>
  <c r="B308" i="16"/>
  <c r="B307" i="16"/>
  <c r="B306" i="16"/>
  <c r="B305" i="16"/>
  <c r="B304" i="16"/>
  <c r="B303" i="16"/>
  <c r="B302" i="16"/>
  <c r="B301" i="16"/>
  <c r="B300" i="16"/>
  <c r="B299" i="16"/>
  <c r="B298" i="16"/>
  <c r="B297" i="16"/>
  <c r="B296" i="16"/>
  <c r="B295" i="16"/>
  <c r="B294" i="16"/>
  <c r="B293" i="16"/>
  <c r="B288" i="16"/>
  <c r="B287" i="16"/>
  <c r="B286" i="16"/>
  <c r="B285" i="16"/>
  <c r="B284" i="16"/>
  <c r="B283" i="16"/>
  <c r="B282" i="16"/>
  <c r="B281" i="16"/>
  <c r="B280" i="16"/>
  <c r="B279" i="16"/>
  <c r="B278" i="16"/>
  <c r="B277" i="16"/>
  <c r="B276" i="16"/>
  <c r="B275" i="16"/>
  <c r="B274" i="16"/>
  <c r="B273" i="16"/>
  <c r="B272" i="16"/>
  <c r="B271" i="16"/>
  <c r="B270" i="16"/>
  <c r="B269" i="16"/>
  <c r="B268" i="16"/>
  <c r="B263" i="16"/>
  <c r="B262" i="16"/>
  <c r="B261" i="16"/>
  <c r="B260" i="16"/>
  <c r="B259" i="16"/>
  <c r="B258" i="16"/>
  <c r="B257" i="16"/>
  <c r="B256" i="16"/>
  <c r="B255" i="16"/>
  <c r="B254" i="16"/>
  <c r="B253" i="16"/>
  <c r="B252" i="16"/>
  <c r="B251" i="16"/>
  <c r="B250" i="16"/>
  <c r="B249" i="16"/>
  <c r="B248" i="16"/>
  <c r="B247" i="16"/>
  <c r="B246" i="16"/>
  <c r="B245" i="16"/>
  <c r="B244" i="16"/>
  <c r="B243" i="16"/>
  <c r="B238" i="16"/>
  <c r="B237" i="16"/>
  <c r="B236" i="16"/>
  <c r="B235" i="16"/>
  <c r="B234" i="16"/>
  <c r="B233" i="16"/>
  <c r="B232" i="16"/>
  <c r="B231" i="16"/>
  <c r="B230" i="16"/>
  <c r="B229" i="16"/>
  <c r="B228" i="16"/>
  <c r="B227" i="16"/>
  <c r="B226" i="16"/>
  <c r="B225" i="16"/>
  <c r="B224" i="16"/>
  <c r="B223" i="16"/>
  <c r="B222" i="16"/>
  <c r="B221" i="16"/>
  <c r="B220" i="16"/>
  <c r="B219" i="16"/>
  <c r="B218" i="16"/>
  <c r="B213" i="16"/>
  <c r="B212" i="16"/>
  <c r="B211" i="16"/>
  <c r="B210" i="16"/>
  <c r="B209" i="16"/>
  <c r="B208" i="16"/>
  <c r="B207" i="16"/>
  <c r="B206" i="16"/>
  <c r="B205" i="16"/>
  <c r="B204" i="16"/>
  <c r="B203" i="16"/>
  <c r="B202" i="16"/>
  <c r="B201" i="16"/>
  <c r="B200" i="16"/>
  <c r="B199" i="16"/>
  <c r="B198" i="16"/>
  <c r="B197" i="16"/>
  <c r="B196" i="16"/>
  <c r="B195" i="16"/>
  <c r="B194" i="16"/>
  <c r="B193" i="16"/>
  <c r="B188" i="16"/>
  <c r="B187" i="16"/>
  <c r="B186" i="16"/>
  <c r="B185" i="16"/>
  <c r="B184" i="16"/>
  <c r="B183" i="16"/>
  <c r="B182" i="16"/>
  <c r="B181" i="16"/>
  <c r="B180" i="16"/>
  <c r="B179" i="16"/>
  <c r="B178" i="16"/>
  <c r="B177" i="16"/>
  <c r="B176" i="16"/>
  <c r="B175" i="16"/>
  <c r="B174" i="16"/>
  <c r="B173" i="16"/>
  <c r="B172" i="16"/>
  <c r="B171" i="16"/>
  <c r="B170" i="16"/>
  <c r="B169" i="16"/>
  <c r="B168" i="16"/>
  <c r="B163" i="16"/>
  <c r="B162" i="16"/>
  <c r="B161" i="16"/>
  <c r="B160" i="16"/>
  <c r="B159" i="16"/>
  <c r="B158" i="16"/>
  <c r="B157" i="16"/>
  <c r="B156" i="16"/>
  <c r="B155" i="16"/>
  <c r="B154" i="16"/>
  <c r="B153" i="16"/>
  <c r="B152" i="16"/>
  <c r="B151" i="16"/>
  <c r="B150" i="16"/>
  <c r="B149" i="16"/>
  <c r="B148" i="16"/>
  <c r="B147" i="16"/>
  <c r="B146" i="16"/>
  <c r="B145" i="16"/>
  <c r="B144" i="16"/>
  <c r="B143" i="16"/>
  <c r="B136" i="16"/>
  <c r="B135" i="16"/>
  <c r="B134" i="16"/>
  <c r="B133" i="16"/>
  <c r="B132" i="16"/>
  <c r="B131" i="16"/>
  <c r="B130" i="16"/>
  <c r="B129" i="16"/>
  <c r="B128" i="16"/>
  <c r="B127" i="16"/>
  <c r="B126" i="16"/>
  <c r="B125" i="16"/>
  <c r="B124" i="16"/>
  <c r="B123" i="16"/>
  <c r="B122" i="16"/>
  <c r="B121" i="16"/>
  <c r="B120" i="16"/>
  <c r="B119" i="16"/>
  <c r="B118" i="16"/>
  <c r="B117" i="16"/>
  <c r="B116" i="16"/>
  <c r="B111" i="16"/>
  <c r="B110" i="16"/>
  <c r="B109" i="16"/>
  <c r="B108" i="16"/>
  <c r="B107" i="16"/>
  <c r="B106" i="16"/>
  <c r="B105" i="16"/>
  <c r="B104" i="16"/>
  <c r="B103" i="16"/>
  <c r="B102" i="16"/>
  <c r="B101" i="16"/>
  <c r="B100" i="16"/>
  <c r="B99" i="16"/>
  <c r="B98" i="16"/>
  <c r="B97" i="16"/>
  <c r="B96" i="16"/>
  <c r="B95" i="16"/>
  <c r="B94" i="16"/>
  <c r="B93" i="16"/>
  <c r="B92" i="16"/>
  <c r="B91" i="16"/>
  <c r="B81" i="16"/>
  <c r="B80" i="16"/>
  <c r="B79" i="16"/>
  <c r="B78" i="16"/>
  <c r="B77" i="16"/>
  <c r="B76" i="16"/>
  <c r="B75" i="16"/>
  <c r="B74" i="16"/>
  <c r="B73" i="16"/>
  <c r="B72" i="16"/>
  <c r="B71" i="16"/>
  <c r="B70" i="16"/>
  <c r="B68" i="16"/>
  <c r="B67" i="16"/>
  <c r="B66" i="16"/>
  <c r="B65" i="16"/>
  <c r="B64" i="16"/>
  <c r="B63" i="16"/>
  <c r="B62" i="16"/>
  <c r="B61" i="16"/>
  <c r="B363" i="15"/>
  <c r="B362" i="15"/>
  <c r="B361" i="15"/>
  <c r="B360" i="15"/>
  <c r="B359" i="15"/>
  <c r="B358" i="15"/>
  <c r="B357" i="15"/>
  <c r="B356" i="15"/>
  <c r="B355" i="15"/>
  <c r="B354" i="15"/>
  <c r="B353" i="15"/>
  <c r="B352" i="15"/>
  <c r="B338" i="15"/>
  <c r="B337" i="15"/>
  <c r="B336" i="15"/>
  <c r="B335" i="15"/>
  <c r="B334" i="15"/>
  <c r="B333" i="15"/>
  <c r="B332" i="15"/>
  <c r="B331" i="15"/>
  <c r="B330" i="15"/>
  <c r="B329" i="15"/>
  <c r="B328" i="15"/>
  <c r="B327" i="15"/>
  <c r="B313" i="15"/>
  <c r="B312" i="15"/>
  <c r="B311" i="15"/>
  <c r="B310" i="15"/>
  <c r="B309" i="15"/>
  <c r="B308" i="15"/>
  <c r="B307" i="15"/>
  <c r="B306" i="15"/>
  <c r="B305" i="15"/>
  <c r="B304" i="15"/>
  <c r="B303" i="15"/>
  <c r="B302" i="15"/>
  <c r="B288" i="15"/>
  <c r="B287" i="15"/>
  <c r="B286" i="15"/>
  <c r="B285" i="15"/>
  <c r="B284" i="15"/>
  <c r="B283" i="15"/>
  <c r="B282" i="15"/>
  <c r="B281" i="15"/>
  <c r="B280" i="15"/>
  <c r="B279" i="15"/>
  <c r="B278" i="15"/>
  <c r="B277" i="15"/>
  <c r="B263" i="15"/>
  <c r="B262" i="15"/>
  <c r="B261" i="15"/>
  <c r="B260" i="15"/>
  <c r="B259" i="15"/>
  <c r="B258" i="15"/>
  <c r="B257" i="15"/>
  <c r="B256" i="15"/>
  <c r="B255" i="15"/>
  <c r="B254" i="15"/>
  <c r="B253" i="15"/>
  <c r="B252" i="15"/>
  <c r="B238" i="15"/>
  <c r="B237" i="15"/>
  <c r="B236" i="15"/>
  <c r="B235" i="15"/>
  <c r="B234" i="15"/>
  <c r="B233" i="15"/>
  <c r="B232" i="15"/>
  <c r="B231" i="15"/>
  <c r="B230" i="15"/>
  <c r="B229" i="15"/>
  <c r="B228" i="15"/>
  <c r="B227" i="15"/>
  <c r="B213" i="15"/>
  <c r="B212" i="15"/>
  <c r="B211" i="15"/>
  <c r="B210" i="15"/>
  <c r="B209" i="15"/>
  <c r="B208" i="15"/>
  <c r="B207" i="15"/>
  <c r="B206" i="15"/>
  <c r="B205" i="15"/>
  <c r="B204" i="15"/>
  <c r="B203" i="15"/>
  <c r="B202" i="15"/>
  <c r="B188" i="15"/>
  <c r="B187" i="15"/>
  <c r="B186" i="15"/>
  <c r="B185" i="15"/>
  <c r="B184" i="15"/>
  <c r="B183" i="15"/>
  <c r="B182" i="15"/>
  <c r="B181" i="15"/>
  <c r="B180" i="15"/>
  <c r="B179" i="15"/>
  <c r="B178" i="15"/>
  <c r="B177" i="15"/>
  <c r="B163" i="15"/>
  <c r="B162" i="15"/>
  <c r="B161" i="15"/>
  <c r="B160" i="15"/>
  <c r="B159" i="15"/>
  <c r="B158" i="15"/>
  <c r="B157" i="15"/>
  <c r="B156" i="15"/>
  <c r="B155" i="15"/>
  <c r="B154" i="15"/>
  <c r="B153" i="15"/>
  <c r="B152" i="15"/>
  <c r="B136" i="15"/>
  <c r="B135" i="15"/>
  <c r="B134" i="15"/>
  <c r="B133" i="15"/>
  <c r="B132" i="15"/>
  <c r="B131" i="15"/>
  <c r="B130" i="15"/>
  <c r="B129" i="15"/>
  <c r="B128" i="15"/>
  <c r="B127" i="15"/>
  <c r="B126" i="15"/>
  <c r="B125" i="15"/>
  <c r="B111" i="15"/>
  <c r="B110" i="15"/>
  <c r="B109" i="15"/>
  <c r="B108" i="15"/>
  <c r="B107" i="15"/>
  <c r="B106" i="15"/>
  <c r="B105" i="15"/>
  <c r="B104" i="15"/>
  <c r="B103" i="15"/>
  <c r="B102" i="15"/>
  <c r="B101" i="15"/>
  <c r="B100" i="15"/>
  <c r="B81" i="15"/>
  <c r="B80" i="15"/>
  <c r="B79" i="15"/>
  <c r="B78" i="15"/>
  <c r="B77" i="15"/>
  <c r="B76" i="15"/>
  <c r="B75" i="15"/>
  <c r="B74" i="15"/>
  <c r="B73" i="15"/>
  <c r="B72" i="15"/>
  <c r="B71" i="15"/>
  <c r="B70" i="15"/>
  <c r="B363" i="14"/>
  <c r="B362" i="14"/>
  <c r="B361" i="14"/>
  <c r="B360" i="14"/>
  <c r="B359" i="14"/>
  <c r="B358" i="14"/>
  <c r="B357" i="14"/>
  <c r="B356" i="14"/>
  <c r="B355" i="14"/>
  <c r="B354" i="14"/>
  <c r="B353" i="14"/>
  <c r="B352" i="14"/>
  <c r="B351" i="14"/>
  <c r="B350" i="14"/>
  <c r="B349" i="14"/>
  <c r="B348" i="14"/>
  <c r="B347" i="14"/>
  <c r="B346" i="14"/>
  <c r="B345" i="14"/>
  <c r="B344" i="14"/>
  <c r="B343" i="14"/>
  <c r="B338" i="14"/>
  <c r="B337" i="14"/>
  <c r="B336" i="14"/>
  <c r="B335" i="14"/>
  <c r="B334" i="14"/>
  <c r="B333" i="14"/>
  <c r="B332" i="14"/>
  <c r="B331" i="14"/>
  <c r="B330" i="14"/>
  <c r="B329" i="14"/>
  <c r="B328" i="14"/>
  <c r="B327" i="14"/>
  <c r="B326" i="14"/>
  <c r="B325" i="14"/>
  <c r="B324" i="14"/>
  <c r="B323" i="14"/>
  <c r="B322" i="14"/>
  <c r="B321" i="14"/>
  <c r="B320" i="14"/>
  <c r="B319" i="14"/>
  <c r="B318" i="14"/>
  <c r="B313" i="14"/>
  <c r="B312" i="14"/>
  <c r="B311" i="14"/>
  <c r="B310" i="14"/>
  <c r="B309" i="14"/>
  <c r="B308" i="14"/>
  <c r="B307" i="14"/>
  <c r="B306" i="14"/>
  <c r="B305" i="14"/>
  <c r="B304" i="14"/>
  <c r="B303" i="14"/>
  <c r="B302" i="14"/>
  <c r="B301" i="14"/>
  <c r="B300" i="14"/>
  <c r="B299" i="14"/>
  <c r="B298" i="14"/>
  <c r="B297" i="14"/>
  <c r="B296" i="14"/>
  <c r="B295" i="14"/>
  <c r="B294" i="14"/>
  <c r="B293" i="14"/>
  <c r="B288" i="14"/>
  <c r="B287" i="14"/>
  <c r="B286" i="14"/>
  <c r="B285" i="14"/>
  <c r="B284" i="14"/>
  <c r="B283" i="14"/>
  <c r="B282" i="14"/>
  <c r="B281" i="14"/>
  <c r="B280" i="14"/>
  <c r="B279" i="14"/>
  <c r="B278" i="14"/>
  <c r="B277" i="14"/>
  <c r="B276" i="14"/>
  <c r="B275" i="14"/>
  <c r="B274" i="14"/>
  <c r="B273" i="14"/>
  <c r="B272" i="14"/>
  <c r="B271" i="14"/>
  <c r="B270" i="14"/>
  <c r="B269" i="14"/>
  <c r="B268" i="14"/>
  <c r="B263" i="14"/>
  <c r="B262" i="14"/>
  <c r="B261" i="14"/>
  <c r="B260" i="14"/>
  <c r="B259" i="14"/>
  <c r="B258" i="14"/>
  <c r="B257" i="14"/>
  <c r="B256" i="14"/>
  <c r="B255" i="14"/>
  <c r="B254" i="14"/>
  <c r="B253" i="14"/>
  <c r="B252" i="14"/>
  <c r="B251" i="14"/>
  <c r="B250" i="14"/>
  <c r="B249" i="14"/>
  <c r="B248" i="14"/>
  <c r="B247" i="14"/>
  <c r="B246" i="14"/>
  <c r="B245" i="14"/>
  <c r="B244" i="14"/>
  <c r="B243" i="14"/>
  <c r="B238" i="14"/>
  <c r="B237" i="14"/>
  <c r="B236" i="14"/>
  <c r="B235" i="14"/>
  <c r="B234" i="14"/>
  <c r="B233" i="14"/>
  <c r="B232" i="14"/>
  <c r="B231" i="14"/>
  <c r="B230" i="14"/>
  <c r="B229" i="14"/>
  <c r="B228" i="14"/>
  <c r="B227" i="14"/>
  <c r="B226" i="14"/>
  <c r="B225" i="14"/>
  <c r="B224" i="14"/>
  <c r="B223" i="14"/>
  <c r="B222" i="14"/>
  <c r="B221" i="14"/>
  <c r="B220" i="14"/>
  <c r="B219" i="14"/>
  <c r="B218" i="14"/>
  <c r="B213" i="14"/>
  <c r="B212" i="14"/>
  <c r="B211" i="14"/>
  <c r="B210" i="14"/>
  <c r="B209" i="14"/>
  <c r="B208" i="14"/>
  <c r="B207" i="14"/>
  <c r="B206" i="14"/>
  <c r="B205" i="14"/>
  <c r="B204" i="14"/>
  <c r="B203" i="14"/>
  <c r="B202" i="14"/>
  <c r="B201" i="14"/>
  <c r="B200" i="14"/>
  <c r="B199" i="14"/>
  <c r="B198" i="14"/>
  <c r="B197" i="14"/>
  <c r="B196" i="14"/>
  <c r="B195" i="14"/>
  <c r="B194" i="14"/>
  <c r="B193" i="14"/>
  <c r="B188" i="14"/>
  <c r="B187" i="14"/>
  <c r="B186" i="14"/>
  <c r="B185" i="14"/>
  <c r="B184" i="14"/>
  <c r="B183" i="14"/>
  <c r="B182" i="14"/>
  <c r="B181" i="14"/>
  <c r="B180" i="14"/>
  <c r="B179" i="14"/>
  <c r="B178" i="14"/>
  <c r="B177" i="14"/>
  <c r="B176" i="14"/>
  <c r="B175" i="14"/>
  <c r="B174" i="14"/>
  <c r="B173" i="14"/>
  <c r="B172" i="14"/>
  <c r="B171" i="14"/>
  <c r="B170" i="14"/>
  <c r="B169" i="14"/>
  <c r="B168" i="14"/>
  <c r="B163" i="14"/>
  <c r="B162" i="14"/>
  <c r="B161" i="14"/>
  <c r="B160" i="14"/>
  <c r="B159" i="14"/>
  <c r="B158" i="14"/>
  <c r="B157" i="14"/>
  <c r="B156" i="14"/>
  <c r="B155" i="14"/>
  <c r="B154" i="14"/>
  <c r="B153" i="14"/>
  <c r="B152" i="14"/>
  <c r="B151" i="14"/>
  <c r="B150" i="14"/>
  <c r="B149" i="14"/>
  <c r="B148" i="14"/>
  <c r="B147" i="14"/>
  <c r="B146" i="14"/>
  <c r="B145" i="14"/>
  <c r="B144" i="14"/>
  <c r="B143" i="14"/>
  <c r="B136" i="14"/>
  <c r="B135" i="14"/>
  <c r="B134" i="14"/>
  <c r="B133" i="14"/>
  <c r="B132" i="14"/>
  <c r="B131" i="14"/>
  <c r="B130" i="14"/>
  <c r="B129" i="14"/>
  <c r="B128" i="14"/>
  <c r="B127" i="14"/>
  <c r="B126" i="14"/>
  <c r="B125" i="14"/>
  <c r="B124" i="14"/>
  <c r="B123" i="14"/>
  <c r="B122" i="14"/>
  <c r="B121" i="14"/>
  <c r="B120" i="14"/>
  <c r="B119" i="14"/>
  <c r="B118" i="14"/>
  <c r="B117" i="14"/>
  <c r="B116" i="14"/>
  <c r="B111" i="14"/>
  <c r="B110" i="14"/>
  <c r="B109" i="14"/>
  <c r="B108" i="14"/>
  <c r="B107" i="14"/>
  <c r="B106" i="14"/>
  <c r="B105" i="14"/>
  <c r="B104" i="14"/>
  <c r="B103" i="14"/>
  <c r="B102" i="14"/>
  <c r="B101" i="14"/>
  <c r="B100" i="14"/>
  <c r="B99" i="14"/>
  <c r="B98" i="14"/>
  <c r="B97" i="14"/>
  <c r="B96" i="14"/>
  <c r="B95" i="14"/>
  <c r="B94" i="14"/>
  <c r="B93" i="14"/>
  <c r="B92" i="14"/>
  <c r="B91" i="14"/>
  <c r="B81" i="14"/>
  <c r="B80" i="14"/>
  <c r="B79" i="14"/>
  <c r="B78" i="14"/>
  <c r="B77" i="14"/>
  <c r="B76" i="14"/>
  <c r="B75" i="14"/>
  <c r="B74" i="14"/>
  <c r="B73" i="14"/>
  <c r="B72" i="14"/>
  <c r="B71" i="14"/>
  <c r="B70" i="14"/>
  <c r="B68" i="14"/>
  <c r="B67" i="14"/>
  <c r="B66" i="14"/>
  <c r="B65" i="14"/>
  <c r="B64" i="14"/>
  <c r="B63" i="14"/>
  <c r="B62" i="14"/>
  <c r="B61" i="14"/>
  <c r="B363" i="12"/>
  <c r="B362" i="12"/>
  <c r="B361" i="12"/>
  <c r="B360" i="12"/>
  <c r="B359" i="12"/>
  <c r="B358" i="12"/>
  <c r="B357" i="12"/>
  <c r="B356" i="12"/>
  <c r="B355" i="12"/>
  <c r="B354" i="12"/>
  <c r="B353" i="12"/>
  <c r="B352" i="12"/>
  <c r="B351" i="12"/>
  <c r="B350" i="12"/>
  <c r="B349" i="12"/>
  <c r="B348" i="12"/>
  <c r="B347" i="12"/>
  <c r="B346" i="12"/>
  <c r="B345" i="12"/>
  <c r="B344" i="12"/>
  <c r="B343" i="12"/>
  <c r="B338" i="12"/>
  <c r="B337" i="12"/>
  <c r="B336" i="12"/>
  <c r="B335" i="12"/>
  <c r="B334" i="12"/>
  <c r="B333" i="12"/>
  <c r="B332" i="12"/>
  <c r="B331" i="12"/>
  <c r="B330" i="12"/>
  <c r="B329" i="12"/>
  <c r="B328" i="12"/>
  <c r="B327" i="12"/>
  <c r="B326" i="12"/>
  <c r="B325" i="12"/>
  <c r="B324" i="12"/>
  <c r="B323" i="12"/>
  <c r="B322" i="12"/>
  <c r="B321" i="12"/>
  <c r="B320" i="12"/>
  <c r="B319" i="12"/>
  <c r="B318" i="12"/>
  <c r="B313" i="12"/>
  <c r="B312" i="12"/>
  <c r="B311" i="12"/>
  <c r="B310" i="12"/>
  <c r="B309" i="12"/>
  <c r="B308" i="12"/>
  <c r="B307" i="12"/>
  <c r="B306" i="12"/>
  <c r="B305" i="12"/>
  <c r="B304" i="12"/>
  <c r="B303" i="12"/>
  <c r="B302" i="12"/>
  <c r="B301" i="12"/>
  <c r="B300" i="12"/>
  <c r="B299" i="12"/>
  <c r="B298" i="12"/>
  <c r="B297" i="12"/>
  <c r="B296" i="12"/>
  <c r="B295" i="12"/>
  <c r="B294" i="12"/>
  <c r="B293" i="12"/>
  <c r="B288" i="12"/>
  <c r="B287" i="12"/>
  <c r="B286" i="12"/>
  <c r="B285" i="12"/>
  <c r="B284" i="12"/>
  <c r="B283" i="12"/>
  <c r="B282" i="12"/>
  <c r="B281" i="12"/>
  <c r="B280" i="12"/>
  <c r="B279" i="12"/>
  <c r="B278" i="12"/>
  <c r="B277" i="12"/>
  <c r="B276" i="12"/>
  <c r="B275" i="12"/>
  <c r="B274" i="12"/>
  <c r="B273" i="12"/>
  <c r="B272" i="12"/>
  <c r="B271" i="12"/>
  <c r="B270" i="12"/>
  <c r="B269" i="12"/>
  <c r="B268" i="12"/>
  <c r="B263" i="12"/>
  <c r="B262" i="12"/>
  <c r="B261" i="12"/>
  <c r="B260" i="12"/>
  <c r="B259" i="12"/>
  <c r="B258" i="12"/>
  <c r="B257" i="12"/>
  <c r="B256" i="12"/>
  <c r="B255" i="12"/>
  <c r="B254" i="12"/>
  <c r="B253" i="12"/>
  <c r="B252" i="12"/>
  <c r="B251" i="12"/>
  <c r="B250" i="12"/>
  <c r="B249" i="12"/>
  <c r="B248" i="12"/>
  <c r="B247" i="12"/>
  <c r="B246" i="12"/>
  <c r="B245" i="12"/>
  <c r="B244" i="12"/>
  <c r="B243" i="12"/>
  <c r="B238" i="12"/>
  <c r="B237" i="12"/>
  <c r="B236" i="12"/>
  <c r="B235" i="12"/>
  <c r="B234" i="12"/>
  <c r="B233" i="12"/>
  <c r="B232" i="12"/>
  <c r="B231" i="12"/>
  <c r="B230" i="12"/>
  <c r="B229" i="12"/>
  <c r="B228" i="12"/>
  <c r="B227" i="12"/>
  <c r="B226" i="12"/>
  <c r="B225" i="12"/>
  <c r="B224" i="12"/>
  <c r="B223" i="12"/>
  <c r="B222" i="12"/>
  <c r="B221" i="12"/>
  <c r="B220" i="12"/>
  <c r="B219" i="12"/>
  <c r="B218" i="12"/>
  <c r="B213" i="12"/>
  <c r="B212" i="12"/>
  <c r="B211" i="12"/>
  <c r="B210" i="12"/>
  <c r="B209" i="12"/>
  <c r="B208" i="12"/>
  <c r="B207" i="12"/>
  <c r="B206" i="12"/>
  <c r="B205" i="12"/>
  <c r="B204" i="12"/>
  <c r="B203" i="12"/>
  <c r="B202" i="12"/>
  <c r="B201" i="12"/>
  <c r="B200" i="12"/>
  <c r="B199" i="12"/>
  <c r="B198" i="12"/>
  <c r="B197" i="12"/>
  <c r="B196" i="12"/>
  <c r="B195" i="12"/>
  <c r="B194" i="12"/>
  <c r="B193" i="12"/>
  <c r="B188" i="12"/>
  <c r="B187" i="12"/>
  <c r="B186" i="12"/>
  <c r="B185" i="12"/>
  <c r="B184" i="12"/>
  <c r="B183" i="12"/>
  <c r="B182" i="12"/>
  <c r="B181" i="12"/>
  <c r="B180" i="12"/>
  <c r="B179" i="12"/>
  <c r="B178" i="12"/>
  <c r="B177" i="12"/>
  <c r="B176" i="12"/>
  <c r="B175" i="12"/>
  <c r="B174" i="12"/>
  <c r="B173" i="12"/>
  <c r="B172" i="12"/>
  <c r="B171" i="12"/>
  <c r="B170" i="12"/>
  <c r="B169" i="12"/>
  <c r="B168" i="12"/>
  <c r="B163" i="12"/>
  <c r="B162" i="12"/>
  <c r="B161" i="12"/>
  <c r="B160" i="12"/>
  <c r="B159" i="12"/>
  <c r="B158" i="12"/>
  <c r="B157" i="12"/>
  <c r="B156" i="12"/>
  <c r="B155" i="12"/>
  <c r="B154" i="12"/>
  <c r="B153" i="12"/>
  <c r="B152" i="12"/>
  <c r="B151" i="12"/>
  <c r="B150" i="12"/>
  <c r="B149" i="12"/>
  <c r="B148" i="12"/>
  <c r="B147" i="12"/>
  <c r="B146" i="12"/>
  <c r="B145" i="12"/>
  <c r="B144" i="12"/>
  <c r="B143" i="12"/>
  <c r="B136" i="12"/>
  <c r="B135" i="12"/>
  <c r="B134" i="12"/>
  <c r="B133" i="12"/>
  <c r="B132" i="12"/>
  <c r="B131" i="12"/>
  <c r="B130" i="12"/>
  <c r="B129" i="12"/>
  <c r="B128" i="12"/>
  <c r="B127" i="12"/>
  <c r="B126" i="12"/>
  <c r="B125" i="12"/>
  <c r="B124" i="12"/>
  <c r="B123" i="12"/>
  <c r="B122" i="12"/>
  <c r="B121" i="12"/>
  <c r="B120" i="12"/>
  <c r="B119" i="12"/>
  <c r="B118" i="12"/>
  <c r="B117" i="12"/>
  <c r="B116" i="12"/>
  <c r="B111" i="12"/>
  <c r="B110" i="12"/>
  <c r="B109" i="12"/>
  <c r="B108" i="12"/>
  <c r="B107" i="12"/>
  <c r="B106" i="12"/>
  <c r="B105" i="12"/>
  <c r="B104" i="12"/>
  <c r="B103" i="12"/>
  <c r="B102" i="12"/>
  <c r="B101" i="12"/>
  <c r="B100" i="12"/>
  <c r="B99" i="12"/>
  <c r="B98" i="12"/>
  <c r="B97" i="12"/>
  <c r="B96" i="12"/>
  <c r="B95" i="12"/>
  <c r="B94" i="12"/>
  <c r="B93" i="12"/>
  <c r="B92" i="12"/>
  <c r="B91" i="12"/>
  <c r="B81" i="12"/>
  <c r="B80" i="12"/>
  <c r="B79" i="12"/>
  <c r="B78" i="12"/>
  <c r="B77" i="12"/>
  <c r="B76" i="12"/>
  <c r="B75" i="12"/>
  <c r="B74" i="12"/>
  <c r="B73" i="12"/>
  <c r="B72" i="12"/>
  <c r="B71" i="12"/>
  <c r="B70" i="12"/>
  <c r="B68" i="12"/>
  <c r="B67" i="12"/>
  <c r="B66" i="12"/>
  <c r="B65" i="12"/>
  <c r="B64" i="12"/>
  <c r="B63" i="12"/>
  <c r="B62" i="12"/>
  <c r="B61" i="12"/>
  <c r="B363" i="11"/>
  <c r="B362" i="11"/>
  <c r="B361" i="11"/>
  <c r="B360" i="11"/>
  <c r="B359" i="11"/>
  <c r="B358" i="11"/>
  <c r="B357" i="11"/>
  <c r="B356" i="11"/>
  <c r="B355" i="11"/>
  <c r="B354" i="11"/>
  <c r="B353" i="11"/>
  <c r="B352" i="11"/>
  <c r="B351" i="11"/>
  <c r="B350" i="11"/>
  <c r="B349" i="11"/>
  <c r="B348" i="11"/>
  <c r="B347" i="11"/>
  <c r="B346" i="11"/>
  <c r="B345" i="11"/>
  <c r="B344" i="11"/>
  <c r="B343" i="11"/>
  <c r="B338" i="11"/>
  <c r="B337" i="11"/>
  <c r="B336" i="11"/>
  <c r="B335" i="11"/>
  <c r="B334" i="11"/>
  <c r="B333" i="11"/>
  <c r="B332" i="11"/>
  <c r="B331" i="11"/>
  <c r="B330" i="11"/>
  <c r="B329" i="11"/>
  <c r="B328" i="11"/>
  <c r="B327" i="11"/>
  <c r="B326" i="11"/>
  <c r="B325" i="11"/>
  <c r="B324" i="11"/>
  <c r="B323" i="11"/>
  <c r="B322" i="11"/>
  <c r="B321" i="11"/>
  <c r="B320" i="11"/>
  <c r="B319" i="11"/>
  <c r="B318" i="11"/>
  <c r="B313" i="11"/>
  <c r="B312" i="11"/>
  <c r="B311" i="11"/>
  <c r="B310" i="11"/>
  <c r="B309" i="11"/>
  <c r="B308" i="11"/>
  <c r="B307" i="11"/>
  <c r="B306" i="11"/>
  <c r="B305" i="11"/>
  <c r="B304" i="11"/>
  <c r="B303" i="11"/>
  <c r="B302" i="11"/>
  <c r="B301" i="11"/>
  <c r="B300" i="11"/>
  <c r="B299" i="11"/>
  <c r="B298" i="11"/>
  <c r="B297" i="11"/>
  <c r="B296" i="11"/>
  <c r="B295" i="11"/>
  <c r="B294" i="11"/>
  <c r="B293" i="11"/>
  <c r="B288" i="11"/>
  <c r="B287" i="11"/>
  <c r="B286" i="11"/>
  <c r="B285" i="11"/>
  <c r="B284" i="11"/>
  <c r="B283" i="11"/>
  <c r="B282" i="11"/>
  <c r="B281" i="11"/>
  <c r="B280" i="11"/>
  <c r="B279" i="11"/>
  <c r="B278" i="11"/>
  <c r="B277" i="11"/>
  <c r="B276" i="11"/>
  <c r="B275" i="11"/>
  <c r="B274" i="11"/>
  <c r="B273" i="11"/>
  <c r="B272" i="11"/>
  <c r="B271" i="11"/>
  <c r="B270" i="11"/>
  <c r="B269" i="11"/>
  <c r="B268" i="11"/>
  <c r="B263" i="11"/>
  <c r="B262" i="11"/>
  <c r="B261" i="11"/>
  <c r="B260" i="11"/>
  <c r="B259" i="11"/>
  <c r="B258" i="11"/>
  <c r="B257" i="11"/>
  <c r="B256" i="11"/>
  <c r="B255" i="11"/>
  <c r="B254" i="11"/>
  <c r="B253" i="11"/>
  <c r="B252" i="11"/>
  <c r="B251" i="11"/>
  <c r="B250" i="11"/>
  <c r="B249" i="11"/>
  <c r="B248" i="11"/>
  <c r="B247" i="11"/>
  <c r="B246" i="11"/>
  <c r="B245" i="11"/>
  <c r="B244" i="11"/>
  <c r="B243" i="11"/>
  <c r="B238" i="11"/>
  <c r="B237" i="11"/>
  <c r="B236" i="11"/>
  <c r="B235" i="11"/>
  <c r="B234" i="11"/>
  <c r="B233" i="11"/>
  <c r="B232" i="11"/>
  <c r="B231" i="11"/>
  <c r="B230" i="11"/>
  <c r="B229" i="11"/>
  <c r="B228" i="11"/>
  <c r="B227" i="11"/>
  <c r="B226" i="11"/>
  <c r="B225" i="11"/>
  <c r="B224" i="11"/>
  <c r="B223" i="11"/>
  <c r="B222" i="11"/>
  <c r="B221" i="11"/>
  <c r="B220" i="11"/>
  <c r="B219" i="11"/>
  <c r="B218" i="11"/>
  <c r="B213" i="11"/>
  <c r="B212" i="11"/>
  <c r="B211" i="11"/>
  <c r="B210" i="11"/>
  <c r="B209" i="11"/>
  <c r="B208" i="11"/>
  <c r="B207" i="11"/>
  <c r="B206" i="11"/>
  <c r="B205" i="11"/>
  <c r="B204" i="11"/>
  <c r="B203" i="11"/>
  <c r="B202" i="11"/>
  <c r="B201" i="11"/>
  <c r="B200" i="11"/>
  <c r="B199" i="11"/>
  <c r="B198" i="11"/>
  <c r="B197" i="11"/>
  <c r="B196" i="11"/>
  <c r="B195" i="11"/>
  <c r="B194" i="11"/>
  <c r="B193" i="11"/>
  <c r="B188" i="11"/>
  <c r="B187" i="11"/>
  <c r="B186" i="11"/>
  <c r="B185" i="11"/>
  <c r="B184" i="11"/>
  <c r="B183" i="11"/>
  <c r="B182" i="11"/>
  <c r="B181" i="11"/>
  <c r="B180" i="11"/>
  <c r="B179" i="11"/>
  <c r="B178" i="11"/>
  <c r="B177" i="11"/>
  <c r="B176" i="11"/>
  <c r="B175" i="11"/>
  <c r="B174" i="11"/>
  <c r="B173" i="11"/>
  <c r="B172" i="11"/>
  <c r="B171" i="11"/>
  <c r="B170" i="11"/>
  <c r="B169" i="11"/>
  <c r="B168" i="11"/>
  <c r="B163" i="11"/>
  <c r="B162" i="11"/>
  <c r="B161" i="11"/>
  <c r="B160" i="11"/>
  <c r="B159" i="11"/>
  <c r="B158" i="11"/>
  <c r="B157" i="11"/>
  <c r="B156" i="11"/>
  <c r="B155" i="11"/>
  <c r="B154" i="11"/>
  <c r="B153" i="11"/>
  <c r="B152" i="11"/>
  <c r="B151" i="11"/>
  <c r="B150" i="11"/>
  <c r="B149" i="11"/>
  <c r="B148" i="11"/>
  <c r="B147" i="11"/>
  <c r="B146" i="11"/>
  <c r="B145" i="11"/>
  <c r="B144" i="11"/>
  <c r="B143" i="11"/>
  <c r="I140" i="11"/>
  <c r="B136" i="11"/>
  <c r="B135" i="11"/>
  <c r="B134" i="11"/>
  <c r="B133" i="11"/>
  <c r="B132" i="11"/>
  <c r="B131" i="11"/>
  <c r="B130" i="11"/>
  <c r="B129" i="11"/>
  <c r="B128" i="11"/>
  <c r="B127" i="11"/>
  <c r="B126" i="11"/>
  <c r="B125" i="11"/>
  <c r="B124" i="11"/>
  <c r="B123" i="11"/>
  <c r="B122" i="11"/>
  <c r="B121" i="11"/>
  <c r="B120" i="11"/>
  <c r="B119" i="11"/>
  <c r="B118" i="11"/>
  <c r="B117" i="11"/>
  <c r="B116" i="11"/>
  <c r="B111" i="11"/>
  <c r="B110" i="11"/>
  <c r="B109" i="11"/>
  <c r="B108" i="11"/>
  <c r="B107" i="11"/>
  <c r="B106" i="11"/>
  <c r="B105" i="11"/>
  <c r="B104" i="11"/>
  <c r="B103" i="11"/>
  <c r="B102" i="11"/>
  <c r="B101" i="11"/>
  <c r="B100" i="11"/>
  <c r="B99" i="11"/>
  <c r="B98" i="11"/>
  <c r="B97" i="11"/>
  <c r="B96" i="11"/>
  <c r="B95" i="11"/>
  <c r="B94" i="11"/>
  <c r="B93" i="11"/>
  <c r="B92" i="11"/>
  <c r="B91" i="11"/>
  <c r="B81" i="11"/>
  <c r="B80" i="11"/>
  <c r="B79" i="11"/>
  <c r="B78" i="11"/>
  <c r="B77" i="11"/>
  <c r="B76" i="11"/>
  <c r="B75" i="11"/>
  <c r="B74" i="11"/>
  <c r="B73" i="11"/>
  <c r="B72" i="11"/>
  <c r="B71" i="11"/>
  <c r="B70" i="11"/>
  <c r="B68" i="11"/>
  <c r="B67" i="11"/>
  <c r="B66" i="11"/>
  <c r="B65" i="11"/>
  <c r="B64" i="11"/>
  <c r="B63" i="11"/>
  <c r="B62" i="11"/>
  <c r="B61" i="11"/>
  <c r="B363" i="10"/>
  <c r="B362" i="10"/>
  <c r="B361" i="10"/>
  <c r="B360" i="10"/>
  <c r="B359" i="10"/>
  <c r="B358" i="10"/>
  <c r="B357" i="10"/>
  <c r="B356" i="10"/>
  <c r="B355" i="10"/>
  <c r="B354" i="10"/>
  <c r="B353" i="10"/>
  <c r="B352" i="10"/>
  <c r="B351" i="10"/>
  <c r="B350" i="10"/>
  <c r="B349" i="10"/>
  <c r="B348" i="10"/>
  <c r="B347" i="10"/>
  <c r="B346" i="10"/>
  <c r="B345" i="10"/>
  <c r="B344" i="10"/>
  <c r="B343" i="10"/>
  <c r="B338" i="10"/>
  <c r="B337" i="10"/>
  <c r="B336" i="10"/>
  <c r="B335" i="10"/>
  <c r="B334" i="10"/>
  <c r="B333" i="10"/>
  <c r="B332" i="10"/>
  <c r="B331" i="10"/>
  <c r="B330" i="10"/>
  <c r="B329" i="10"/>
  <c r="B328" i="10"/>
  <c r="B327" i="10"/>
  <c r="B326" i="10"/>
  <c r="B325" i="10"/>
  <c r="B324" i="10"/>
  <c r="B323" i="10"/>
  <c r="B322" i="10"/>
  <c r="B321" i="10"/>
  <c r="B320" i="10"/>
  <c r="B319" i="10"/>
  <c r="B318" i="10"/>
  <c r="B313" i="10"/>
  <c r="B312" i="10"/>
  <c r="B311" i="10"/>
  <c r="B310" i="10"/>
  <c r="B309" i="10"/>
  <c r="B308" i="10"/>
  <c r="B307" i="10"/>
  <c r="B306" i="10"/>
  <c r="B305" i="10"/>
  <c r="B304" i="10"/>
  <c r="B303" i="10"/>
  <c r="B302" i="10"/>
  <c r="B301" i="10"/>
  <c r="B300" i="10"/>
  <c r="B299" i="10"/>
  <c r="B298" i="10"/>
  <c r="B297" i="10"/>
  <c r="B296" i="10"/>
  <c r="B295" i="10"/>
  <c r="B294" i="10"/>
  <c r="B293" i="10"/>
  <c r="B288" i="10"/>
  <c r="B287" i="10"/>
  <c r="B286" i="10"/>
  <c r="B285" i="10"/>
  <c r="B284" i="10"/>
  <c r="B283" i="10"/>
  <c r="B282" i="10"/>
  <c r="B281" i="10"/>
  <c r="B280" i="10"/>
  <c r="B279" i="10"/>
  <c r="B278" i="10"/>
  <c r="B277" i="10"/>
  <c r="B276" i="10"/>
  <c r="B275" i="10"/>
  <c r="B274" i="10"/>
  <c r="B273" i="10"/>
  <c r="B272" i="10"/>
  <c r="B271" i="10"/>
  <c r="B270" i="10"/>
  <c r="B269" i="10"/>
  <c r="B268" i="10"/>
  <c r="B263" i="10"/>
  <c r="B262" i="10"/>
  <c r="B261" i="10"/>
  <c r="B260" i="10"/>
  <c r="B259" i="10"/>
  <c r="B258" i="10"/>
  <c r="B257" i="10"/>
  <c r="B256" i="10"/>
  <c r="B255" i="10"/>
  <c r="B254" i="10"/>
  <c r="B253" i="10"/>
  <c r="B252" i="10"/>
  <c r="B251" i="10"/>
  <c r="B250" i="10"/>
  <c r="B249" i="10"/>
  <c r="B248" i="10"/>
  <c r="B247" i="10"/>
  <c r="B246" i="10"/>
  <c r="B245" i="10"/>
  <c r="B244" i="10"/>
  <c r="B243" i="10"/>
  <c r="B238" i="10"/>
  <c r="B237" i="10"/>
  <c r="B236" i="10"/>
  <c r="B235" i="10"/>
  <c r="B234" i="10"/>
  <c r="B233" i="10"/>
  <c r="B232" i="10"/>
  <c r="B231" i="10"/>
  <c r="B230" i="10"/>
  <c r="B229" i="10"/>
  <c r="B228" i="10"/>
  <c r="B227" i="10"/>
  <c r="B226" i="10"/>
  <c r="B225" i="10"/>
  <c r="B224" i="10"/>
  <c r="B223" i="10"/>
  <c r="B222" i="10"/>
  <c r="B221" i="10"/>
  <c r="B220" i="10"/>
  <c r="B219" i="10"/>
  <c r="B218" i="10"/>
  <c r="B213" i="10"/>
  <c r="B212" i="10"/>
  <c r="B211" i="10"/>
  <c r="B210" i="10"/>
  <c r="B209" i="10"/>
  <c r="B208" i="10"/>
  <c r="B207" i="10"/>
  <c r="B206" i="10"/>
  <c r="B205" i="10"/>
  <c r="B204" i="10"/>
  <c r="B203" i="10"/>
  <c r="B202" i="10"/>
  <c r="B201" i="10"/>
  <c r="B200" i="10"/>
  <c r="B199" i="10"/>
  <c r="B198" i="10"/>
  <c r="B197" i="10"/>
  <c r="B196" i="10"/>
  <c r="B195" i="10"/>
  <c r="B194" i="10"/>
  <c r="B193" i="10"/>
  <c r="B188" i="10"/>
  <c r="B187" i="10"/>
  <c r="B186" i="10"/>
  <c r="B185" i="10"/>
  <c r="B184" i="10"/>
  <c r="B183" i="10"/>
  <c r="B182" i="10"/>
  <c r="B181" i="10"/>
  <c r="B180" i="10"/>
  <c r="B179" i="10"/>
  <c r="B178" i="10"/>
  <c r="B177" i="10"/>
  <c r="B176" i="10"/>
  <c r="B175" i="10"/>
  <c r="B174" i="10"/>
  <c r="B173" i="10"/>
  <c r="B172" i="10"/>
  <c r="B171" i="10"/>
  <c r="B170" i="10"/>
  <c r="B169" i="10"/>
  <c r="B168" i="10"/>
  <c r="B163" i="10"/>
  <c r="B162" i="10"/>
  <c r="B161" i="10"/>
  <c r="B160" i="10"/>
  <c r="B159" i="10"/>
  <c r="B158" i="10"/>
  <c r="B157" i="10"/>
  <c r="B156" i="10"/>
  <c r="B155" i="10"/>
  <c r="B154" i="10"/>
  <c r="B153" i="10"/>
  <c r="B152" i="10"/>
  <c r="B151" i="10"/>
  <c r="B150" i="10"/>
  <c r="B149" i="10"/>
  <c r="B148" i="10"/>
  <c r="B147" i="10"/>
  <c r="B146" i="10"/>
  <c r="B145" i="10"/>
  <c r="B144" i="10"/>
  <c r="B143" i="10"/>
  <c r="I140" i="10"/>
  <c r="B136" i="10"/>
  <c r="B135" i="10"/>
  <c r="B134" i="10"/>
  <c r="B133" i="10"/>
  <c r="B132" i="10"/>
  <c r="B131" i="10"/>
  <c r="B130" i="10"/>
  <c r="B129" i="10"/>
  <c r="B128" i="10"/>
  <c r="B127" i="10"/>
  <c r="B126" i="10"/>
  <c r="B125" i="10"/>
  <c r="B124" i="10"/>
  <c r="B123" i="10"/>
  <c r="B122" i="10"/>
  <c r="B121" i="10"/>
  <c r="B120" i="10"/>
  <c r="B119" i="10"/>
  <c r="B118" i="10"/>
  <c r="B117" i="10"/>
  <c r="B116" i="10"/>
  <c r="B111" i="10"/>
  <c r="B110" i="10"/>
  <c r="B109" i="10"/>
  <c r="B108" i="10"/>
  <c r="B107" i="10"/>
  <c r="B106" i="10"/>
  <c r="B105" i="10"/>
  <c r="B104" i="10"/>
  <c r="B103" i="10"/>
  <c r="B102" i="10"/>
  <c r="B101" i="10"/>
  <c r="B100" i="10"/>
  <c r="B99" i="10"/>
  <c r="B98" i="10"/>
  <c r="B97" i="10"/>
  <c r="B96" i="10"/>
  <c r="B95" i="10"/>
  <c r="B94" i="10"/>
  <c r="B93" i="10"/>
  <c r="B92" i="10"/>
  <c r="B91" i="10"/>
  <c r="B81" i="10"/>
  <c r="B80" i="10"/>
  <c r="B79" i="10"/>
  <c r="B78" i="10"/>
  <c r="B77" i="10"/>
  <c r="B76" i="10"/>
  <c r="B75" i="10"/>
  <c r="B74" i="10"/>
  <c r="B73" i="10"/>
  <c r="B72" i="10"/>
  <c r="B71" i="10"/>
  <c r="B70" i="10"/>
  <c r="B68" i="10"/>
  <c r="B67" i="10"/>
  <c r="B66" i="10"/>
  <c r="B65" i="10"/>
  <c r="B64" i="10"/>
  <c r="B63" i="10"/>
  <c r="B62" i="10"/>
  <c r="B61" i="10"/>
  <c r="B363" i="9"/>
  <c r="B362" i="9"/>
  <c r="B361" i="9"/>
  <c r="B360" i="9"/>
  <c r="B359" i="9"/>
  <c r="B358" i="9"/>
  <c r="B357" i="9"/>
  <c r="B356" i="9"/>
  <c r="B355" i="9"/>
  <c r="B354" i="9"/>
  <c r="B353" i="9"/>
  <c r="B352" i="9"/>
  <c r="B351" i="9"/>
  <c r="B350" i="9"/>
  <c r="B349" i="9"/>
  <c r="B348" i="9"/>
  <c r="B347" i="9"/>
  <c r="B346" i="9"/>
  <c r="B345" i="9"/>
  <c r="B344" i="9"/>
  <c r="B343" i="9"/>
  <c r="B338" i="9"/>
  <c r="B337" i="9"/>
  <c r="B336" i="9"/>
  <c r="B335" i="9"/>
  <c r="B334" i="9"/>
  <c r="B333" i="9"/>
  <c r="B332" i="9"/>
  <c r="B331" i="9"/>
  <c r="B330" i="9"/>
  <c r="B329" i="9"/>
  <c r="B328" i="9"/>
  <c r="B327" i="9"/>
  <c r="B326" i="9"/>
  <c r="B325" i="9"/>
  <c r="B324" i="9"/>
  <c r="B323" i="9"/>
  <c r="B322" i="9"/>
  <c r="B321" i="9"/>
  <c r="B320" i="9"/>
  <c r="B319" i="9"/>
  <c r="B318" i="9"/>
  <c r="B313" i="9"/>
  <c r="B312" i="9"/>
  <c r="B311" i="9"/>
  <c r="B310" i="9"/>
  <c r="B309" i="9"/>
  <c r="B308" i="9"/>
  <c r="B307" i="9"/>
  <c r="B306" i="9"/>
  <c r="B305" i="9"/>
  <c r="B304" i="9"/>
  <c r="B303" i="9"/>
  <c r="B302" i="9"/>
  <c r="B301" i="9"/>
  <c r="B300" i="9"/>
  <c r="B299" i="9"/>
  <c r="B298" i="9"/>
  <c r="B297" i="9"/>
  <c r="B296" i="9"/>
  <c r="B295" i="9"/>
  <c r="B294" i="9"/>
  <c r="B293" i="9"/>
  <c r="B288" i="9"/>
  <c r="B287" i="9"/>
  <c r="B286" i="9"/>
  <c r="B285" i="9"/>
  <c r="B284" i="9"/>
  <c r="B283" i="9"/>
  <c r="B282" i="9"/>
  <c r="B281" i="9"/>
  <c r="B280" i="9"/>
  <c r="B279" i="9"/>
  <c r="B278" i="9"/>
  <c r="B277" i="9"/>
  <c r="B276" i="9"/>
  <c r="B275" i="9"/>
  <c r="B274" i="9"/>
  <c r="B273" i="9"/>
  <c r="B272" i="9"/>
  <c r="B271" i="9"/>
  <c r="B270" i="9"/>
  <c r="B269" i="9"/>
  <c r="B268" i="9"/>
  <c r="B263" i="9"/>
  <c r="B262" i="9"/>
  <c r="B261" i="9"/>
  <c r="B260" i="9"/>
  <c r="B259" i="9"/>
  <c r="B258" i="9"/>
  <c r="B257" i="9"/>
  <c r="B256" i="9"/>
  <c r="B255" i="9"/>
  <c r="B254" i="9"/>
  <c r="B253" i="9"/>
  <c r="B252" i="9"/>
  <c r="B251" i="9"/>
  <c r="B250" i="9"/>
  <c r="B249" i="9"/>
  <c r="B248" i="9"/>
  <c r="B247" i="9"/>
  <c r="B246" i="9"/>
  <c r="B245" i="9"/>
  <c r="B244" i="9"/>
  <c r="B243" i="9"/>
  <c r="B238" i="9"/>
  <c r="B237" i="9"/>
  <c r="B236" i="9"/>
  <c r="B235" i="9"/>
  <c r="B234" i="9"/>
  <c r="B233" i="9"/>
  <c r="B232" i="9"/>
  <c r="B231" i="9"/>
  <c r="B230" i="9"/>
  <c r="B229" i="9"/>
  <c r="B228" i="9"/>
  <c r="B227" i="9"/>
  <c r="B226" i="9"/>
  <c r="B225" i="9"/>
  <c r="B224" i="9"/>
  <c r="B223" i="9"/>
  <c r="B222" i="9"/>
  <c r="B221" i="9"/>
  <c r="B220" i="9"/>
  <c r="B219" i="9"/>
  <c r="B218" i="9"/>
  <c r="B213" i="9"/>
  <c r="B212" i="9"/>
  <c r="B211" i="9"/>
  <c r="B210" i="9"/>
  <c r="B209" i="9"/>
  <c r="B208" i="9"/>
  <c r="B207" i="9"/>
  <c r="B206" i="9"/>
  <c r="B205" i="9"/>
  <c r="B204" i="9"/>
  <c r="B203" i="9"/>
  <c r="B202" i="9"/>
  <c r="B201" i="9"/>
  <c r="B200" i="9"/>
  <c r="B199" i="9"/>
  <c r="B198" i="9"/>
  <c r="B197" i="9"/>
  <c r="B196" i="9"/>
  <c r="B195" i="9"/>
  <c r="B194" i="9"/>
  <c r="B193" i="9"/>
  <c r="B188" i="9"/>
  <c r="B187" i="9"/>
  <c r="B186" i="9"/>
  <c r="B185" i="9"/>
  <c r="B184" i="9"/>
  <c r="B183" i="9"/>
  <c r="B182" i="9"/>
  <c r="B181" i="9"/>
  <c r="B180" i="9"/>
  <c r="B179" i="9"/>
  <c r="B178" i="9"/>
  <c r="B177" i="9"/>
  <c r="B176" i="9"/>
  <c r="B175" i="9"/>
  <c r="B174" i="9"/>
  <c r="B173" i="9"/>
  <c r="B172" i="9"/>
  <c r="B171" i="9"/>
  <c r="B170" i="9"/>
  <c r="B169" i="9"/>
  <c r="B168" i="9"/>
  <c r="B163" i="9"/>
  <c r="B162" i="9"/>
  <c r="B161" i="9"/>
  <c r="B160" i="9"/>
  <c r="B159" i="9"/>
  <c r="B158" i="9"/>
  <c r="B157" i="9"/>
  <c r="B156" i="9"/>
  <c r="B155" i="9"/>
  <c r="B154" i="9"/>
  <c r="B153" i="9"/>
  <c r="B152" i="9"/>
  <c r="B151" i="9"/>
  <c r="B150" i="9"/>
  <c r="B149" i="9"/>
  <c r="B148" i="9"/>
  <c r="B147" i="9"/>
  <c r="B146" i="9"/>
  <c r="B145" i="9"/>
  <c r="B144" i="9"/>
  <c r="B143" i="9"/>
  <c r="I140" i="9"/>
  <c r="B136" i="9"/>
  <c r="B135" i="9"/>
  <c r="B134" i="9"/>
  <c r="B133" i="9"/>
  <c r="B132" i="9"/>
  <c r="B131" i="9"/>
  <c r="B130" i="9"/>
  <c r="B129" i="9"/>
  <c r="B128" i="9"/>
  <c r="B127" i="9"/>
  <c r="B126" i="9"/>
  <c r="B125" i="9"/>
  <c r="B124" i="9"/>
  <c r="B123" i="9"/>
  <c r="B122" i="9"/>
  <c r="B121" i="9"/>
  <c r="B120" i="9"/>
  <c r="B119" i="9"/>
  <c r="B118" i="9"/>
  <c r="B117" i="9"/>
  <c r="B116" i="9"/>
  <c r="B111" i="9"/>
  <c r="B110" i="9"/>
  <c r="B109" i="9"/>
  <c r="B108" i="9"/>
  <c r="B107" i="9"/>
  <c r="B106" i="9"/>
  <c r="B105" i="9"/>
  <c r="B104" i="9"/>
  <c r="B103" i="9"/>
  <c r="B102" i="9"/>
  <c r="B101" i="9"/>
  <c r="B100" i="9"/>
  <c r="B99" i="9"/>
  <c r="B98" i="9"/>
  <c r="B97" i="9"/>
  <c r="B96" i="9"/>
  <c r="B95" i="9"/>
  <c r="B94" i="9"/>
  <c r="B93" i="9"/>
  <c r="B92" i="9"/>
  <c r="B91" i="9"/>
  <c r="B81" i="9"/>
  <c r="B80" i="9"/>
  <c r="B79" i="9"/>
  <c r="B78" i="9"/>
  <c r="B77" i="9"/>
  <c r="B76" i="9"/>
  <c r="B75" i="9"/>
  <c r="B74" i="9"/>
  <c r="B73" i="9"/>
  <c r="B72" i="9"/>
  <c r="B71" i="9"/>
  <c r="B70" i="9"/>
  <c r="B69" i="9"/>
  <c r="B68" i="9"/>
  <c r="B67" i="9"/>
  <c r="B66" i="9"/>
  <c r="B65" i="9"/>
  <c r="B64" i="9"/>
  <c r="B63" i="9"/>
  <c r="B62" i="9"/>
  <c r="B61" i="9"/>
  <c r="B61" i="6"/>
  <c r="B62" i="6"/>
  <c r="B63" i="6"/>
  <c r="B64" i="6"/>
  <c r="B65" i="6"/>
  <c r="B66" i="6"/>
  <c r="B67" i="6"/>
  <c r="B68" i="6"/>
  <c r="B69" i="6"/>
  <c r="B70" i="6"/>
  <c r="B71" i="6"/>
  <c r="B72" i="6"/>
  <c r="B73" i="6"/>
  <c r="B74" i="6"/>
  <c r="B75" i="6"/>
  <c r="B76" i="6"/>
  <c r="B77" i="6"/>
  <c r="B78" i="6"/>
  <c r="B79" i="6"/>
  <c r="B80" i="6"/>
  <c r="B81" i="6"/>
  <c r="B91" i="6"/>
  <c r="B92" i="6"/>
  <c r="B93" i="6"/>
  <c r="B94" i="6"/>
  <c r="B95" i="6"/>
  <c r="B96" i="6"/>
  <c r="B97" i="6"/>
  <c r="B98" i="6"/>
  <c r="B99" i="6"/>
  <c r="B100" i="6"/>
  <c r="B101" i="6"/>
  <c r="B102" i="6"/>
  <c r="B103" i="6"/>
  <c r="B104" i="6"/>
  <c r="B105" i="6"/>
  <c r="B106" i="6"/>
  <c r="B107" i="6"/>
  <c r="B108" i="6"/>
  <c r="B109" i="6"/>
  <c r="B110" i="6"/>
  <c r="B111" i="6"/>
  <c r="B116" i="6"/>
  <c r="B117" i="6"/>
  <c r="B118" i="6"/>
  <c r="B119" i="6"/>
  <c r="B120" i="6"/>
  <c r="B121" i="6"/>
  <c r="B122" i="6"/>
  <c r="B123" i="6"/>
  <c r="B124" i="6"/>
  <c r="B125" i="6"/>
  <c r="B126" i="6"/>
  <c r="B127" i="6"/>
  <c r="B128" i="6"/>
  <c r="B129" i="6"/>
  <c r="B130" i="6"/>
  <c r="B131" i="6"/>
  <c r="B132" i="6"/>
  <c r="B133" i="6"/>
  <c r="B134" i="6"/>
  <c r="B135" i="6"/>
  <c r="B136" i="6"/>
  <c r="B143" i="6"/>
  <c r="B144" i="6"/>
  <c r="B145" i="6"/>
  <c r="B146" i="6"/>
  <c r="B147" i="6"/>
  <c r="B148" i="6"/>
  <c r="B149" i="6"/>
  <c r="B150" i="6"/>
  <c r="B151" i="6"/>
  <c r="B152" i="6"/>
  <c r="B153" i="6"/>
  <c r="B154" i="6"/>
  <c r="B155" i="6"/>
  <c r="B156" i="6"/>
  <c r="B157" i="6"/>
  <c r="B158" i="6"/>
  <c r="B159" i="6"/>
  <c r="B160" i="6"/>
  <c r="B161" i="6"/>
  <c r="B162" i="6"/>
  <c r="B163" i="6"/>
  <c r="B168" i="6"/>
  <c r="B169" i="6"/>
  <c r="B170" i="6"/>
  <c r="B171" i="6"/>
  <c r="B172" i="6"/>
  <c r="B173" i="6"/>
  <c r="B174" i="6"/>
  <c r="B175" i="6"/>
  <c r="B176" i="6"/>
  <c r="B177" i="6"/>
  <c r="B178" i="6"/>
  <c r="B179" i="6"/>
  <c r="B180" i="6"/>
  <c r="B181" i="6"/>
  <c r="B182" i="6"/>
  <c r="B183" i="6"/>
  <c r="B184" i="6"/>
  <c r="B185" i="6"/>
  <c r="B186" i="6"/>
  <c r="B187" i="6"/>
  <c r="B188" i="6"/>
  <c r="B193" i="6"/>
  <c r="B194" i="6"/>
  <c r="B195" i="6"/>
  <c r="B196" i="6"/>
  <c r="B197" i="6"/>
  <c r="B198" i="6"/>
  <c r="B199" i="6"/>
  <c r="B200" i="6"/>
  <c r="B201" i="6"/>
  <c r="B202" i="6"/>
  <c r="B203" i="6"/>
  <c r="B204" i="6"/>
  <c r="B205" i="6"/>
  <c r="B206" i="6"/>
  <c r="B207" i="6"/>
  <c r="B208" i="6"/>
  <c r="B209" i="6"/>
  <c r="B210" i="6"/>
  <c r="B211" i="6"/>
  <c r="B212" i="6"/>
  <c r="B213" i="6"/>
  <c r="B218" i="6"/>
  <c r="B219" i="6"/>
  <c r="B220" i="6"/>
  <c r="B221" i="6"/>
  <c r="B222" i="6"/>
  <c r="B223" i="6"/>
  <c r="B224" i="6"/>
  <c r="B225" i="6"/>
  <c r="B226" i="6"/>
  <c r="B227" i="6"/>
  <c r="B228" i="6"/>
  <c r="B229" i="6"/>
  <c r="B230" i="6"/>
  <c r="B231" i="6"/>
  <c r="B232" i="6"/>
  <c r="B233" i="6"/>
  <c r="B234" i="6"/>
  <c r="B235" i="6"/>
  <c r="B236" i="6"/>
  <c r="B237" i="6"/>
  <c r="B238" i="6"/>
  <c r="B243" i="6"/>
  <c r="B244" i="6"/>
  <c r="B245" i="6"/>
  <c r="B246" i="6"/>
  <c r="B247" i="6"/>
  <c r="B248" i="6"/>
  <c r="B249" i="6"/>
  <c r="B250" i="6"/>
  <c r="B251" i="6"/>
  <c r="B252" i="6"/>
  <c r="B253" i="6"/>
  <c r="B254" i="6"/>
  <c r="B255" i="6"/>
  <c r="B256" i="6"/>
  <c r="B257" i="6"/>
  <c r="B258" i="6"/>
  <c r="B259" i="6"/>
  <c r="B260" i="6"/>
  <c r="B261" i="6"/>
  <c r="B262" i="6"/>
  <c r="B263" i="6"/>
  <c r="B268" i="6"/>
  <c r="B269" i="6"/>
  <c r="B270" i="6"/>
  <c r="B271" i="6"/>
  <c r="B272" i="6"/>
  <c r="B273" i="6"/>
  <c r="B274" i="6"/>
  <c r="B275" i="6"/>
  <c r="B276" i="6"/>
  <c r="B277" i="6"/>
  <c r="B278" i="6"/>
  <c r="B279" i="6"/>
  <c r="B280" i="6"/>
  <c r="B281" i="6"/>
  <c r="B282" i="6"/>
  <c r="B283" i="6"/>
  <c r="B284" i="6"/>
  <c r="B285" i="6"/>
  <c r="B286" i="6"/>
  <c r="B287" i="6"/>
  <c r="B288" i="6"/>
  <c r="B293" i="6"/>
  <c r="B294" i="6"/>
  <c r="B295" i="6"/>
  <c r="B296" i="6"/>
  <c r="B297" i="6"/>
  <c r="B298" i="6"/>
  <c r="B299" i="6"/>
  <c r="B300" i="6"/>
  <c r="B301" i="6"/>
  <c r="B302" i="6"/>
  <c r="B303" i="6"/>
  <c r="B304" i="6"/>
  <c r="B305" i="6"/>
  <c r="B306" i="6"/>
  <c r="B307" i="6"/>
  <c r="B308" i="6"/>
  <c r="B309" i="6"/>
  <c r="B310" i="6"/>
  <c r="B311" i="6"/>
  <c r="B312" i="6"/>
  <c r="B313" i="6"/>
  <c r="B318" i="6"/>
  <c r="B319" i="6"/>
  <c r="B320" i="6"/>
  <c r="B321" i="6"/>
  <c r="B322" i="6"/>
  <c r="B323" i="6"/>
  <c r="B324" i="6"/>
  <c r="B325" i="6"/>
  <c r="B326" i="6"/>
  <c r="B327" i="6"/>
  <c r="B328" i="6"/>
  <c r="B329" i="6"/>
  <c r="B330" i="6"/>
  <c r="B331" i="6"/>
  <c r="B332" i="6"/>
  <c r="B333" i="6"/>
  <c r="B334" i="6"/>
  <c r="B335" i="6"/>
  <c r="B336" i="6"/>
  <c r="B337" i="6"/>
  <c r="B338" i="6"/>
  <c r="B343" i="6"/>
  <c r="B344" i="6"/>
  <c r="B345" i="6"/>
  <c r="B346" i="6"/>
  <c r="B347" i="6"/>
  <c r="B348" i="6"/>
  <c r="B349" i="6"/>
  <c r="B350" i="6"/>
  <c r="B351" i="6"/>
  <c r="B352" i="6"/>
  <c r="B353" i="6"/>
  <c r="B354" i="6"/>
  <c r="B355" i="6"/>
  <c r="B356" i="6"/>
  <c r="B357" i="6"/>
  <c r="B358" i="6"/>
  <c r="B359" i="6"/>
  <c r="B360" i="6"/>
  <c r="B361" i="6"/>
  <c r="B362" i="6"/>
  <c r="B363" i="6"/>
  <c r="H68" i="10"/>
  <c r="H72" i="10"/>
  <c r="H86" i="32"/>
  <c r="H80" i="6"/>
  <c r="H64" i="6"/>
  <c r="F297" i="19"/>
  <c r="F347" i="19" s="1"/>
  <c r="F307" i="16"/>
  <c r="F357" i="16" s="1"/>
  <c r="F297" i="34"/>
  <c r="F347" i="34" s="1"/>
  <c r="E297" i="16"/>
  <c r="E347" i="16" s="1"/>
  <c r="F312" i="31"/>
  <c r="F362" i="31" s="1"/>
  <c r="C300" i="10"/>
  <c r="C350" i="10" s="1"/>
  <c r="F298" i="14"/>
  <c r="F348" i="14" s="1"/>
  <c r="D304" i="23"/>
  <c r="D354" i="23" s="1"/>
  <c r="F305" i="31"/>
  <c r="F355" i="31" s="1"/>
  <c r="G307" i="10"/>
  <c r="G357" i="10" s="1"/>
  <c r="G297" i="14"/>
  <c r="G347" i="14" s="1"/>
  <c r="F297" i="10"/>
  <c r="F347" i="10" s="1"/>
  <c r="D307" i="14"/>
  <c r="D357" i="14" s="1"/>
  <c r="G299" i="34"/>
  <c r="G349" i="34"/>
  <c r="D305" i="35"/>
  <c r="D355" i="35" s="1"/>
  <c r="G298" i="17"/>
  <c r="G348" i="17" s="1"/>
  <c r="F311" i="28"/>
  <c r="F361" i="28" s="1"/>
  <c r="G295" i="23"/>
  <c r="G345" i="23" s="1"/>
  <c r="F295" i="14"/>
  <c r="F345" i="14" s="1"/>
  <c r="E304" i="14"/>
  <c r="E354" i="14" s="1"/>
  <c r="F299" i="14"/>
  <c r="F349" i="14" s="1"/>
  <c r="G298" i="35"/>
  <c r="G348" i="35" s="1"/>
  <c r="G306" i="35"/>
  <c r="G356" i="35" s="1"/>
  <c r="E299" i="14"/>
  <c r="E349" i="14" s="1"/>
  <c r="D303" i="14"/>
  <c r="D353" i="14" s="1"/>
  <c r="E305" i="14"/>
  <c r="E355" i="14" s="1"/>
  <c r="F301" i="14"/>
  <c r="F351" i="14" s="1"/>
  <c r="G303" i="14"/>
  <c r="G353" i="14" s="1"/>
  <c r="G299" i="14"/>
  <c r="G349" i="14" s="1"/>
  <c r="D297" i="14"/>
  <c r="D347" i="14" s="1"/>
  <c r="F310" i="14"/>
  <c r="F360" i="14" s="1"/>
  <c r="G294" i="24"/>
  <c r="G344" i="24" s="1"/>
  <c r="G301" i="10"/>
  <c r="G351" i="10" s="1"/>
  <c r="G297" i="10"/>
  <c r="G347" i="10" s="1"/>
  <c r="D312" i="17"/>
  <c r="D362" i="17" s="1"/>
  <c r="G294" i="17"/>
  <c r="G344" i="17" s="1"/>
  <c r="G295" i="16"/>
  <c r="G345" i="16" s="1"/>
  <c r="E303" i="28"/>
  <c r="E353" i="28" s="1"/>
  <c r="F297" i="16"/>
  <c r="F347" i="16" s="1"/>
  <c r="C303" i="16"/>
  <c r="C353" i="16" s="1"/>
  <c r="F306" i="28"/>
  <c r="F356" i="28" s="1"/>
  <c r="F301" i="16"/>
  <c r="F351" i="16" s="1"/>
  <c r="E309" i="16"/>
  <c r="E359" i="16" s="1"/>
  <c r="F301" i="17"/>
  <c r="F351" i="17" s="1"/>
  <c r="D304" i="9"/>
  <c r="D354" i="9" s="1"/>
  <c r="G308" i="12"/>
  <c r="G358" i="12" s="1"/>
  <c r="F305" i="23"/>
  <c r="F355" i="23" s="1"/>
  <c r="C302" i="23"/>
  <c r="C352" i="23" s="1"/>
  <c r="D305" i="11"/>
  <c r="D355" i="11" s="1"/>
  <c r="F297" i="12"/>
  <c r="F347" i="12" s="1"/>
  <c r="G296" i="23"/>
  <c r="G346" i="23" s="1"/>
  <c r="E302" i="23"/>
  <c r="E352" i="23" s="1"/>
  <c r="C304" i="23"/>
  <c r="C354" i="23" s="1"/>
  <c r="D299" i="10"/>
  <c r="D349" i="10" s="1"/>
  <c r="G296" i="10"/>
  <c r="G346" i="10" s="1"/>
  <c r="G311" i="10"/>
  <c r="G361" i="10" s="1"/>
  <c r="E299" i="10"/>
  <c r="E349" i="10" s="1"/>
  <c r="D312" i="10"/>
  <c r="D362" i="10" s="1"/>
  <c r="D301" i="10"/>
  <c r="D351" i="10" s="1"/>
  <c r="G293" i="10"/>
  <c r="G343" i="10" s="1"/>
  <c r="G298" i="10"/>
  <c r="G348" i="10" s="1"/>
  <c r="C310" i="28"/>
  <c r="C360" i="28" s="1"/>
  <c r="F295" i="28"/>
  <c r="F345" i="28" s="1"/>
  <c r="C305" i="28"/>
  <c r="C355" i="28" s="1"/>
  <c r="G301" i="28"/>
  <c r="G351" i="28" s="1"/>
  <c r="G304" i="28"/>
  <c r="G354" i="28" s="1"/>
  <c r="G297" i="28"/>
  <c r="G347" i="28" s="1"/>
  <c r="F297" i="28"/>
  <c r="F347" i="28" s="1"/>
  <c r="G302" i="32"/>
  <c r="G352" i="32" s="1"/>
  <c r="C307" i="32"/>
  <c r="C357" i="32" s="1"/>
  <c r="E305" i="40"/>
  <c r="E355" i="40" s="1"/>
  <c r="G296" i="31"/>
  <c r="G346" i="31" s="1"/>
  <c r="E302" i="31"/>
  <c r="E352" i="31" s="1"/>
  <c r="F303" i="24"/>
  <c r="F353" i="24" s="1"/>
  <c r="G293" i="40"/>
  <c r="G343" i="40" s="1"/>
  <c r="F307" i="40"/>
  <c r="F357" i="40" s="1"/>
  <c r="G295" i="18"/>
  <c r="G345" i="18" s="1"/>
  <c r="E302" i="18"/>
  <c r="E352" i="18" s="1"/>
  <c r="D307" i="35"/>
  <c r="D357" i="35" s="1"/>
  <c r="E305" i="27"/>
  <c r="E355" i="27" s="1"/>
  <c r="D303" i="27"/>
  <c r="D353" i="27" s="1"/>
  <c r="G296" i="27"/>
  <c r="G346" i="27" s="1"/>
  <c r="F310" i="24"/>
  <c r="F360" i="24" s="1"/>
  <c r="G308" i="24"/>
  <c r="G358" i="24" s="1"/>
  <c r="C304" i="26"/>
  <c r="C354" i="26" s="1"/>
  <c r="E309" i="40"/>
  <c r="E359" i="40" s="1"/>
  <c r="G305" i="40"/>
  <c r="G355" i="40" s="1"/>
  <c r="G304" i="18"/>
  <c r="G354" i="18" s="1"/>
  <c r="E296" i="18"/>
  <c r="E346" i="18" s="1"/>
  <c r="G304" i="27"/>
  <c r="G354" i="27" s="1"/>
  <c r="D302" i="27"/>
  <c r="D352" i="27" s="1"/>
  <c r="G300" i="31"/>
  <c r="G350" i="31" s="1"/>
  <c r="D309" i="31"/>
  <c r="D359" i="31" s="1"/>
  <c r="C300" i="21"/>
  <c r="C350" i="21" s="1"/>
  <c r="E303" i="21"/>
  <c r="E353" i="21" s="1"/>
  <c r="G310" i="21"/>
  <c r="G360" i="21" s="1"/>
  <c r="D303" i="24"/>
  <c r="D353" i="24" s="1"/>
  <c r="G307" i="40"/>
  <c r="G357" i="40" s="1"/>
  <c r="G303" i="40"/>
  <c r="G353" i="40" s="1"/>
  <c r="D304" i="40"/>
  <c r="D354" i="40" s="1"/>
  <c r="F295" i="40"/>
  <c r="F345" i="40" s="1"/>
  <c r="F310" i="40"/>
  <c r="F360" i="40" s="1"/>
  <c r="G299" i="18"/>
  <c r="G349" i="18" s="1"/>
  <c r="F307" i="18"/>
  <c r="F357" i="18" s="1"/>
  <c r="F299" i="18"/>
  <c r="F349" i="18" s="1"/>
  <c r="E312" i="18"/>
  <c r="E362" i="18" s="1"/>
  <c r="F305" i="27"/>
  <c r="F355" i="27" s="1"/>
  <c r="G299" i="27"/>
  <c r="G349" i="27" s="1"/>
  <c r="F304" i="27"/>
  <c r="F354" i="27" s="1"/>
  <c r="C309" i="26"/>
  <c r="C359" i="26" s="1"/>
  <c r="D304" i="12"/>
  <c r="D354" i="12" s="1"/>
  <c r="F304" i="12"/>
  <c r="F354" i="12" s="1"/>
  <c r="G295" i="12"/>
  <c r="G345" i="12" s="1"/>
  <c r="D305" i="12"/>
  <c r="D355" i="12" s="1"/>
  <c r="G300" i="33"/>
  <c r="G350" i="33" s="1"/>
  <c r="C300" i="26"/>
  <c r="C350" i="26" s="1"/>
  <c r="D303" i="33"/>
  <c r="D353" i="33" s="1"/>
  <c r="C309" i="33"/>
  <c r="C359" i="33" s="1"/>
  <c r="G294" i="33"/>
  <c r="G344" i="33" s="1"/>
  <c r="D305" i="32"/>
  <c r="D355" i="32" s="1"/>
  <c r="G308" i="32"/>
  <c r="G358" i="32" s="1"/>
  <c r="G301" i="32"/>
  <c r="G351" i="32" s="1"/>
  <c r="C300" i="41"/>
  <c r="C350" i="41" s="1"/>
  <c r="F308" i="41"/>
  <c r="F358" i="41" s="1"/>
  <c r="G302" i="22"/>
  <c r="G352" i="22" s="1"/>
  <c r="G294" i="22"/>
  <c r="G344" i="22" s="1"/>
  <c r="D302" i="22"/>
  <c r="D352" i="22" s="1"/>
  <c r="G304" i="22"/>
  <c r="G354" i="22" s="1"/>
  <c r="G297" i="19"/>
  <c r="G347" i="19" s="1"/>
  <c r="G305" i="19"/>
  <c r="G355" i="19" s="1"/>
  <c r="G310" i="38"/>
  <c r="G360" i="38" s="1"/>
  <c r="G297" i="38"/>
  <c r="G347" i="38" s="1"/>
  <c r="E301" i="38"/>
  <c r="E351" i="38" s="1"/>
  <c r="G304" i="39"/>
  <c r="G354" i="39" s="1"/>
  <c r="G294" i="39"/>
  <c r="G344" i="39" s="1"/>
  <c r="D312" i="22"/>
  <c r="D362" i="22" s="1"/>
  <c r="C309" i="22"/>
  <c r="C359" i="22" s="1"/>
  <c r="G295" i="22"/>
  <c r="G345" i="22" s="1"/>
  <c r="F299" i="11"/>
  <c r="F349" i="11" s="1"/>
  <c r="C307" i="11"/>
  <c r="C357" i="11" s="1"/>
  <c r="G298" i="39"/>
  <c r="G348" i="39" s="1"/>
  <c r="D302" i="39"/>
  <c r="D352" i="39" s="1"/>
  <c r="F304" i="39"/>
  <c r="F354" i="39" s="1"/>
  <c r="F303" i="39"/>
  <c r="F353" i="39" s="1"/>
  <c r="C300" i="22"/>
  <c r="C350" i="22" s="1"/>
  <c r="G298" i="22"/>
  <c r="G348" i="22" s="1"/>
  <c r="E305" i="22"/>
  <c r="E355" i="22" s="1"/>
  <c r="F294" i="22"/>
  <c r="F344" i="22" s="1"/>
  <c r="E307" i="22"/>
  <c r="E357" i="22" s="1"/>
  <c r="G309" i="22"/>
  <c r="G359" i="22" s="1"/>
  <c r="G293" i="22"/>
  <c r="G343" i="22" s="1"/>
  <c r="F299" i="22"/>
  <c r="F349" i="22" s="1"/>
  <c r="F304" i="22"/>
  <c r="F354" i="22" s="1"/>
  <c r="G297" i="22"/>
  <c r="G347" i="22" s="1"/>
  <c r="D305" i="19"/>
  <c r="D355" i="19" s="1"/>
  <c r="C307" i="19"/>
  <c r="C357" i="19" s="1"/>
  <c r="G304" i="41"/>
  <c r="G354" i="41" s="1"/>
  <c r="G302" i="41"/>
  <c r="G352" i="41" s="1"/>
  <c r="G296" i="41"/>
  <c r="G346" i="41" s="1"/>
  <c r="F297" i="41"/>
  <c r="F347" i="41" s="1"/>
  <c r="G299" i="41"/>
  <c r="G349" i="41" s="1"/>
  <c r="F304" i="33"/>
  <c r="F354" i="33" s="1"/>
  <c r="G305" i="33"/>
  <c r="G355" i="33" s="1"/>
  <c r="G304" i="33"/>
  <c r="G354" i="33" s="1"/>
  <c r="G297" i="32"/>
  <c r="G347" i="32" s="1"/>
  <c r="G294" i="32"/>
  <c r="G344" i="32" s="1"/>
  <c r="F310" i="32"/>
  <c r="F360" i="32" s="1"/>
  <c r="C300" i="32"/>
  <c r="C350" i="32" s="1"/>
  <c r="F303" i="32"/>
  <c r="F353" i="32" s="1"/>
  <c r="G295" i="26"/>
  <c r="G345" i="26" s="1"/>
  <c r="D307" i="26"/>
  <c r="D357" i="26" s="1"/>
  <c r="E302" i="26"/>
  <c r="E352" i="26" s="1"/>
  <c r="E309" i="19"/>
  <c r="E359" i="19" s="1"/>
  <c r="G298" i="19"/>
  <c r="G348" i="19" s="1"/>
  <c r="F302" i="19"/>
  <c r="F352" i="19" s="1"/>
  <c r="F307" i="19"/>
  <c r="F357" i="19" s="1"/>
  <c r="G302" i="19"/>
  <c r="G352" i="19" s="1"/>
  <c r="F300" i="19"/>
  <c r="F350" i="19" s="1"/>
  <c r="E307" i="21"/>
  <c r="E357" i="21" s="1"/>
  <c r="G301" i="21"/>
  <c r="G351" i="21" s="1"/>
  <c r="G310" i="34"/>
  <c r="G360" i="34" s="1"/>
  <c r="G296" i="34"/>
  <c r="G346" i="34" s="1"/>
  <c r="G304" i="34"/>
  <c r="G354" i="34" s="1"/>
  <c r="F297" i="25"/>
  <c r="F347" i="25" s="1"/>
  <c r="G299" i="25"/>
  <c r="G349" i="25" s="1"/>
  <c r="G296" i="25"/>
  <c r="G346" i="25" s="1"/>
  <c r="G297" i="25"/>
  <c r="G347" i="25" s="1"/>
  <c r="E304" i="25"/>
  <c r="E354" i="25" s="1"/>
  <c r="F297" i="30"/>
  <c r="F347" i="30" s="1"/>
  <c r="F302" i="30"/>
  <c r="F352" i="30" s="1"/>
  <c r="F301" i="30"/>
  <c r="F351" i="30" s="1"/>
  <c r="G312" i="30"/>
  <c r="G362" i="30" s="1"/>
  <c r="F308" i="30"/>
  <c r="F358" i="30" s="1"/>
  <c r="F311" i="30"/>
  <c r="F361" i="30" s="1"/>
  <c r="D301" i="30"/>
  <c r="D351" i="30" s="1"/>
  <c r="E299" i="30"/>
  <c r="E349" i="30" s="1"/>
  <c r="G302" i="30"/>
  <c r="G352" i="30" s="1"/>
  <c r="G301" i="30"/>
  <c r="G351" i="30" s="1"/>
  <c r="G305" i="29"/>
  <c r="G355" i="29" s="1"/>
  <c r="E307" i="29"/>
  <c r="E357" i="29" s="1"/>
  <c r="F305" i="29"/>
  <c r="F355" i="29" s="1"/>
  <c r="G306" i="29"/>
  <c r="G356" i="29" s="1"/>
  <c r="D304" i="29"/>
  <c r="D354" i="29" s="1"/>
  <c r="E301" i="29"/>
  <c r="E351" i="29" s="1"/>
  <c r="D309" i="29"/>
  <c r="D359" i="29" s="1"/>
  <c r="F302" i="29"/>
  <c r="F352" i="29" s="1"/>
  <c r="G296" i="29"/>
  <c r="G346" i="29" s="1"/>
  <c r="G295" i="29"/>
  <c r="G345" i="29" s="1"/>
  <c r="D307" i="20"/>
  <c r="D357" i="20" s="1"/>
  <c r="F301" i="20"/>
  <c r="F351" i="20" s="1"/>
  <c r="E305" i="38"/>
  <c r="E355" i="38" s="1"/>
  <c r="G298" i="38"/>
  <c r="G348" i="38" s="1"/>
  <c r="F305" i="38"/>
  <c r="F355" i="38" s="1"/>
  <c r="G293" i="38"/>
  <c r="G343" i="38" s="1"/>
  <c r="F299" i="38"/>
  <c r="F349" i="38" s="1"/>
  <c r="G312" i="38"/>
  <c r="G362" i="38" s="1"/>
  <c r="G295" i="38"/>
  <c r="G345" i="38" s="1"/>
  <c r="C310" i="21"/>
  <c r="C360" i="21" s="1"/>
  <c r="E309" i="9"/>
  <c r="E359" i="9" s="1"/>
  <c r="D300" i="9"/>
  <c r="D350" i="9" s="1"/>
  <c r="E300" i="9"/>
  <c r="E350" i="9" s="1"/>
  <c r="D297" i="9"/>
  <c r="D347" i="9" s="1"/>
  <c r="D297" i="10"/>
  <c r="D347" i="10" s="1"/>
  <c r="D305" i="14"/>
  <c r="D355" i="14" s="1"/>
  <c r="E307" i="18"/>
  <c r="E357" i="18" s="1"/>
  <c r="E307" i="23"/>
  <c r="E357" i="23" s="1"/>
  <c r="E297" i="9"/>
  <c r="E347" i="9" s="1"/>
  <c r="E297" i="10"/>
  <c r="E347" i="10" s="1"/>
  <c r="D307" i="17"/>
  <c r="D357" i="17" s="1"/>
  <c r="D305" i="9"/>
  <c r="D355" i="9"/>
  <c r="G293" i="9"/>
  <c r="G343" i="9" s="1"/>
  <c r="E307" i="6"/>
  <c r="E357" i="6" s="1"/>
  <c r="F297" i="6"/>
  <c r="F347" i="6" s="1"/>
  <c r="G306" i="6"/>
  <c r="G356" i="6" s="1"/>
  <c r="G311" i="6"/>
  <c r="G361" i="6" s="1"/>
  <c r="G296" i="6"/>
  <c r="G346" i="6" s="1"/>
  <c r="E309" i="6"/>
  <c r="E359" i="6" s="1"/>
  <c r="F299" i="6"/>
  <c r="F349" i="6" s="1"/>
  <c r="G301" i="6"/>
  <c r="G351" i="6" s="1"/>
  <c r="E303" i="6"/>
  <c r="E353" i="6" s="1"/>
  <c r="G302" i="6"/>
  <c r="G352" i="6" s="1"/>
  <c r="C307" i="24"/>
  <c r="C357" i="24" s="1"/>
  <c r="C300" i="25"/>
  <c r="C350" i="25" s="1"/>
  <c r="C304" i="16"/>
  <c r="C354" i="16" s="1"/>
  <c r="C300" i="23"/>
  <c r="C350" i="23" s="1"/>
  <c r="G293" i="14"/>
  <c r="G343" i="14" s="1"/>
  <c r="D309" i="23"/>
  <c r="D359" i="23" s="1"/>
  <c r="C309" i="10"/>
  <c r="C359" i="10" s="1"/>
  <c r="C309" i="17"/>
  <c r="C359" i="17" s="1"/>
  <c r="G293" i="26"/>
  <c r="G343" i="26" s="1"/>
  <c r="C309" i="27"/>
  <c r="C359" i="27" s="1"/>
  <c r="C309" i="9"/>
  <c r="C359" i="9" s="1"/>
  <c r="C304" i="9"/>
  <c r="C354" i="9" s="1"/>
  <c r="C307" i="33"/>
  <c r="C357" i="33" s="1"/>
  <c r="C300" i="31"/>
  <c r="C350" i="31" s="1"/>
  <c r="C309" i="14"/>
  <c r="C359" i="14" s="1"/>
  <c r="C300" i="18"/>
  <c r="C350" i="18" s="1"/>
  <c r="C307" i="35"/>
  <c r="C357" i="35" s="1"/>
  <c r="G293" i="17"/>
  <c r="G343" i="17" s="1"/>
  <c r="G293" i="15"/>
  <c r="G343" i="15" s="1"/>
  <c r="C303" i="12"/>
  <c r="C353" i="12" s="1"/>
  <c r="C307" i="12"/>
  <c r="C357" i="12" s="1"/>
  <c r="C312" i="32"/>
  <c r="C362" i="32" s="1"/>
  <c r="C310" i="9"/>
  <c r="C360" i="9" s="1"/>
  <c r="C310" i="39"/>
  <c r="C360" i="39" s="1"/>
  <c r="C302" i="31"/>
  <c r="C352" i="31" s="1"/>
  <c r="C302" i="40"/>
  <c r="C352" i="40" s="1"/>
  <c r="C302" i="34"/>
  <c r="C352" i="34" s="1"/>
  <c r="C302" i="11"/>
  <c r="C352" i="11" s="1"/>
  <c r="C301" i="18"/>
  <c r="C351" i="18" s="1"/>
  <c r="C301" i="10"/>
  <c r="C351" i="10" s="1"/>
  <c r="C299" i="10"/>
  <c r="C349" i="10" s="1"/>
  <c r="C296" i="18"/>
  <c r="C346" i="18" s="1"/>
  <c r="C310" i="41"/>
  <c r="C360" i="41" s="1"/>
  <c r="C310" i="33"/>
  <c r="C360" i="33" s="1"/>
  <c r="C310" i="14"/>
  <c r="C360" i="14" s="1"/>
  <c r="C301" i="41"/>
  <c r="C351" i="41" s="1"/>
  <c r="C310" i="25"/>
  <c r="C360" i="25" s="1"/>
  <c r="C307" i="6"/>
  <c r="C357" i="6" s="1"/>
  <c r="C304" i="29"/>
  <c r="C354" i="29" s="1"/>
  <c r="C307" i="20"/>
  <c r="C357" i="20" s="1"/>
  <c r="C297" i="29"/>
  <c r="C347" i="29" s="1"/>
  <c r="E302" i="29"/>
  <c r="E352" i="29" s="1"/>
  <c r="G293" i="6"/>
  <c r="G343" i="6" s="1"/>
  <c r="C307" i="29"/>
  <c r="C357" i="29" s="1"/>
  <c r="F293" i="29"/>
  <c r="F343" i="29" s="1"/>
  <c r="E295" i="19"/>
  <c r="E345" i="19" s="1"/>
  <c r="C310" i="30"/>
  <c r="C360" i="30" s="1"/>
  <c r="C310" i="20"/>
  <c r="C360" i="20" s="1"/>
  <c r="C305" i="30"/>
  <c r="C355" i="30" s="1"/>
  <c r="C305" i="29"/>
  <c r="C355" i="29" s="1"/>
  <c r="F304" i="15"/>
  <c r="F354" i="15" s="1"/>
  <c r="G298" i="15"/>
  <c r="G348" i="15" s="1"/>
  <c r="C312" i="15"/>
  <c r="C362" i="15" s="1"/>
  <c r="D303" i="15"/>
  <c r="D353" i="15"/>
  <c r="D307" i="15"/>
  <c r="D357" i="15" s="1"/>
  <c r="D312" i="15"/>
  <c r="D362" i="15" s="1"/>
  <c r="C303" i="15"/>
  <c r="C353" i="15" s="1"/>
  <c r="C307" i="15"/>
  <c r="C357" i="15" s="1"/>
  <c r="E305" i="29"/>
  <c r="E355" i="29" s="1"/>
  <c r="E299" i="18"/>
  <c r="E349" i="18" s="1"/>
  <c r="E309" i="38"/>
  <c r="E359" i="38" s="1"/>
  <c r="H62" i="18"/>
  <c r="F309" i="16"/>
  <c r="F359" i="16" s="1"/>
  <c r="H67" i="18"/>
  <c r="E304" i="16"/>
  <c r="E354" i="16" s="1"/>
  <c r="E301" i="41"/>
  <c r="E351" i="41" s="1"/>
  <c r="E302" i="40"/>
  <c r="E352" i="40" s="1"/>
  <c r="H74" i="25"/>
  <c r="H64" i="24"/>
  <c r="H62" i="25"/>
  <c r="H65" i="33"/>
  <c r="H69" i="39"/>
  <c r="H67" i="41"/>
  <c r="E301" i="10"/>
  <c r="E351" i="10" s="1"/>
  <c r="H97" i="24"/>
  <c r="H359" i="26"/>
  <c r="H66" i="39"/>
  <c r="H72" i="30"/>
  <c r="C312" i="22"/>
  <c r="C362" i="22" s="1"/>
  <c r="C307" i="38"/>
  <c r="C357" i="38" s="1"/>
  <c r="G309" i="10"/>
  <c r="G359" i="10" s="1"/>
  <c r="H349" i="10"/>
  <c r="C309" i="16"/>
  <c r="C359" i="16" s="1"/>
  <c r="H74" i="24"/>
  <c r="H73" i="22"/>
  <c r="H77" i="24"/>
  <c r="H70" i="30"/>
  <c r="H77" i="39"/>
  <c r="F307" i="24"/>
  <c r="F357" i="24" s="1"/>
  <c r="C312" i="18"/>
  <c r="C362" i="18" s="1"/>
  <c r="E297" i="6"/>
  <c r="E347" i="6" s="1"/>
  <c r="C309" i="25"/>
  <c r="C359" i="25" s="1"/>
  <c r="D304" i="11"/>
  <c r="D354" i="11" s="1"/>
  <c r="G298" i="41"/>
  <c r="G348" i="41" s="1"/>
  <c r="H78" i="26"/>
  <c r="D302" i="25"/>
  <c r="D352" i="25" s="1"/>
  <c r="C301" i="39"/>
  <c r="C351" i="39" s="1"/>
  <c r="C307" i="16"/>
  <c r="C357" i="16" s="1"/>
  <c r="C301" i="17"/>
  <c r="C351" i="17" s="1"/>
  <c r="E303" i="9"/>
  <c r="E353" i="9" s="1"/>
  <c r="C300" i="12"/>
  <c r="C350" i="12" s="1"/>
  <c r="H78" i="22"/>
  <c r="I140" i="37"/>
  <c r="C303" i="31"/>
  <c r="C353" i="31" s="1"/>
  <c r="C300" i="6"/>
  <c r="C350" i="6" s="1"/>
  <c r="H70" i="15"/>
  <c r="H64" i="16"/>
  <c r="H71" i="16"/>
  <c r="H79" i="18"/>
  <c r="H74" i="19"/>
  <c r="H77" i="19"/>
  <c r="H66" i="21"/>
  <c r="H78" i="21"/>
  <c r="H71" i="22"/>
  <c r="H70" i="24"/>
  <c r="H61" i="25"/>
  <c r="H66" i="25"/>
  <c r="H71" i="25"/>
  <c r="H73" i="25"/>
  <c r="H67" i="29"/>
  <c r="H72" i="29"/>
  <c r="H75" i="29"/>
  <c r="H64" i="30"/>
  <c r="H73" i="33"/>
  <c r="H68" i="39"/>
  <c r="H76" i="39"/>
  <c r="H80" i="39"/>
  <c r="H105" i="30"/>
  <c r="H72" i="28"/>
  <c r="H66" i="24"/>
  <c r="H71" i="26"/>
  <c r="H79" i="29"/>
  <c r="H76" i="41"/>
  <c r="H70" i="17"/>
  <c r="H77" i="18"/>
  <c r="H61" i="19"/>
  <c r="H66" i="22"/>
  <c r="F302" i="27"/>
  <c r="F352" i="27" s="1"/>
  <c r="D305" i="25"/>
  <c r="D355" i="25" s="1"/>
  <c r="D300" i="21"/>
  <c r="D350" i="21" s="1"/>
  <c r="G297" i="34"/>
  <c r="G347" i="34" s="1"/>
  <c r="H68" i="25"/>
  <c r="H80" i="34"/>
  <c r="H63" i="22"/>
  <c r="H68" i="22"/>
  <c r="H64" i="27"/>
  <c r="H65" i="28"/>
  <c r="H80" i="28"/>
  <c r="H61" i="31"/>
  <c r="G81" i="40"/>
  <c r="E81" i="41"/>
  <c r="H62" i="17"/>
  <c r="H75" i="17"/>
  <c r="F309" i="23"/>
  <c r="F359" i="23" s="1"/>
  <c r="H66" i="26"/>
  <c r="H73" i="32"/>
  <c r="H66" i="38"/>
  <c r="D303" i="22"/>
  <c r="D353" i="22" s="1"/>
  <c r="C307" i="41"/>
  <c r="C357" i="41" s="1"/>
  <c r="H357" i="30"/>
  <c r="F298" i="25"/>
  <c r="F348" i="25" s="1"/>
  <c r="F303" i="41"/>
  <c r="F353" i="41" s="1"/>
  <c r="E312" i="17"/>
  <c r="E362" i="17" s="1"/>
  <c r="H62" i="24"/>
  <c r="G297" i="29"/>
  <c r="G347" i="29"/>
  <c r="C307" i="25"/>
  <c r="C357" i="25" s="1"/>
  <c r="G303" i="32"/>
  <c r="G353" i="32" s="1"/>
  <c r="C303" i="19"/>
  <c r="C353" i="19" s="1"/>
  <c r="C300" i="16"/>
  <c r="C350" i="16" s="1"/>
  <c r="C81" i="25"/>
  <c r="H64" i="31"/>
  <c r="H352" i="41"/>
  <c r="C302" i="41"/>
  <c r="C352" i="41" s="1"/>
  <c r="G300" i="39"/>
  <c r="G350" i="39" s="1"/>
  <c r="F294" i="23"/>
  <c r="F344" i="23" s="1"/>
  <c r="H69" i="31"/>
  <c r="E300" i="32"/>
  <c r="E350" i="32" s="1"/>
  <c r="C347" i="30"/>
  <c r="C303" i="40"/>
  <c r="C353" i="40" s="1"/>
  <c r="F309" i="29"/>
  <c r="F359" i="29" s="1"/>
  <c r="E310" i="25"/>
  <c r="E360" i="25" s="1"/>
  <c r="D305" i="21"/>
  <c r="D355" i="21" s="1"/>
  <c r="E307" i="39"/>
  <c r="E357" i="39" s="1"/>
  <c r="H78" i="25"/>
  <c r="H80" i="22"/>
  <c r="H80" i="18"/>
  <c r="H66" i="27"/>
  <c r="H72" i="9"/>
  <c r="H65" i="19"/>
  <c r="H70" i="19"/>
  <c r="H80" i="19"/>
  <c r="H66" i="17"/>
  <c r="H71" i="17"/>
  <c r="H64" i="22"/>
  <c r="H69" i="22"/>
  <c r="H79" i="22"/>
  <c r="H107" i="27"/>
  <c r="B1" i="59"/>
  <c r="H141" i="12"/>
  <c r="I140" i="12"/>
  <c r="H141" i="29"/>
  <c r="I140" i="29"/>
  <c r="H141" i="28"/>
  <c r="I140" i="28"/>
  <c r="H141" i="38"/>
  <c r="I140" i="38"/>
  <c r="H78" i="9"/>
  <c r="H73" i="12"/>
  <c r="H68" i="18"/>
  <c r="H76" i="18"/>
  <c r="C81" i="19"/>
  <c r="H67" i="19"/>
  <c r="C81" i="21"/>
  <c r="F81" i="22"/>
  <c r="H70" i="22"/>
  <c r="H68" i="24"/>
  <c r="H61" i="29"/>
  <c r="H66" i="29"/>
  <c r="H69" i="29"/>
  <c r="H61" i="30"/>
  <c r="H75" i="32"/>
  <c r="H72" i="34"/>
  <c r="H97" i="30"/>
  <c r="H86" i="36"/>
  <c r="H67" i="14"/>
  <c r="H76" i="16"/>
  <c r="H77" i="16"/>
  <c r="H74" i="17"/>
  <c r="H79" i="17"/>
  <c r="H61" i="18"/>
  <c r="E81" i="18"/>
  <c r="H63" i="18"/>
  <c r="H65" i="18"/>
  <c r="C81" i="18"/>
  <c r="H70" i="18"/>
  <c r="F81" i="18"/>
  <c r="H71" i="18"/>
  <c r="H71" i="19"/>
  <c r="H76" i="19"/>
  <c r="E81" i="19"/>
  <c r="H62" i="21"/>
  <c r="H77" i="21"/>
  <c r="H80" i="21"/>
  <c r="C81" i="22"/>
  <c r="H61" i="22"/>
  <c r="H65" i="22"/>
  <c r="G81" i="22"/>
  <c r="E81" i="22"/>
  <c r="H74" i="22"/>
  <c r="H75" i="22"/>
  <c r="H63" i="23"/>
  <c r="H72" i="26"/>
  <c r="H62" i="27"/>
  <c r="H63" i="28"/>
  <c r="F81" i="28"/>
  <c r="H68" i="28"/>
  <c r="H69" i="28"/>
  <c r="H73" i="28"/>
  <c r="H74" i="28"/>
  <c r="H77" i="28"/>
  <c r="E81" i="29"/>
  <c r="H78" i="29"/>
  <c r="H65" i="30"/>
  <c r="H71" i="30"/>
  <c r="H75" i="30"/>
  <c r="H76" i="30"/>
  <c r="H80" i="30"/>
  <c r="H78" i="31"/>
  <c r="E81" i="33"/>
  <c r="H64" i="35"/>
  <c r="H77" i="35"/>
  <c r="H73" i="18"/>
  <c r="H73" i="19"/>
  <c r="H78" i="18"/>
  <c r="E81" i="16"/>
  <c r="H62" i="19"/>
  <c r="H78" i="17"/>
  <c r="H107" i="21"/>
  <c r="H141" i="15"/>
  <c r="I140" i="15"/>
  <c r="H141" i="31"/>
  <c r="I140" i="31"/>
  <c r="H141" i="41"/>
  <c r="I140" i="41"/>
  <c r="H110" i="24"/>
  <c r="H141" i="30"/>
  <c r="I140" i="30"/>
  <c r="H141" i="32"/>
  <c r="I140" i="32"/>
  <c r="H73" i="9"/>
  <c r="H73" i="14"/>
  <c r="H69" i="15"/>
  <c r="H77" i="15"/>
  <c r="H68" i="16"/>
  <c r="H350" i="18"/>
  <c r="H75" i="18"/>
  <c r="H62" i="22"/>
  <c r="H69" i="59"/>
  <c r="H141" i="59"/>
  <c r="I140" i="59"/>
  <c r="I143" i="30"/>
  <c r="B1" i="33"/>
  <c r="H67" i="57"/>
  <c r="H141" i="62"/>
  <c r="I140" i="62"/>
  <c r="I140" i="26"/>
  <c r="H141" i="57"/>
  <c r="I140" i="57"/>
  <c r="H141" i="24"/>
  <c r="I140" i="24"/>
  <c r="H141" i="36"/>
  <c r="I140" i="36"/>
  <c r="H63" i="12"/>
  <c r="H70" i="12"/>
  <c r="H75" i="12"/>
  <c r="H80" i="12"/>
  <c r="H75" i="14"/>
  <c r="H78" i="14"/>
  <c r="H80" i="14"/>
  <c r="H63" i="16"/>
  <c r="H78" i="16"/>
  <c r="H63" i="17"/>
  <c r="H74" i="21"/>
  <c r="H61" i="27"/>
  <c r="H92" i="30"/>
  <c r="H103" i="30"/>
  <c r="H108" i="30"/>
  <c r="H110" i="17"/>
  <c r="E81" i="10"/>
  <c r="H73" i="37"/>
  <c r="H71" i="28"/>
  <c r="H64" i="34"/>
  <c r="H69" i="34"/>
  <c r="D81" i="57"/>
  <c r="H79" i="36"/>
  <c r="H79" i="38"/>
  <c r="H354" i="9"/>
  <c r="H359" i="9"/>
  <c r="H63" i="9"/>
  <c r="H72" i="12"/>
  <c r="H74" i="12"/>
  <c r="H69" i="14"/>
  <c r="H78" i="12"/>
  <c r="H72" i="14"/>
  <c r="H77" i="14"/>
  <c r="H64" i="17"/>
  <c r="H71" i="9"/>
  <c r="H69" i="10"/>
  <c r="H73" i="10"/>
  <c r="H76" i="10"/>
  <c r="H79" i="10"/>
  <c r="F81" i="26"/>
  <c r="H62" i="35"/>
  <c r="H72" i="38"/>
  <c r="I162" i="37"/>
  <c r="H77" i="57"/>
  <c r="H99" i="31"/>
  <c r="H104" i="30"/>
  <c r="F163" i="30"/>
  <c r="H86" i="37"/>
  <c r="H67" i="16"/>
  <c r="H68" i="9"/>
  <c r="C297" i="10"/>
  <c r="C347" i="10" s="1"/>
  <c r="C312" i="10"/>
  <c r="C362" i="10" s="1"/>
  <c r="F303" i="10"/>
  <c r="F353" i="10" s="1"/>
  <c r="H76" i="9"/>
  <c r="H347" i="10"/>
  <c r="D311" i="9"/>
  <c r="D361" i="9" s="1"/>
  <c r="E304" i="9"/>
  <c r="E354" i="9" s="1"/>
  <c r="H75" i="16"/>
  <c r="H65" i="16"/>
  <c r="H66" i="10"/>
  <c r="F309" i="9"/>
  <c r="F359" i="9" s="1"/>
  <c r="G81" i="10"/>
  <c r="H67" i="22"/>
  <c r="H61" i="23"/>
  <c r="H75" i="26"/>
  <c r="H64" i="38"/>
  <c r="H94" i="30"/>
  <c r="H96" i="30"/>
  <c r="H109" i="30"/>
  <c r="H110" i="30"/>
  <c r="H64" i="9"/>
  <c r="H73" i="59"/>
  <c r="H77" i="59"/>
  <c r="H71" i="12"/>
  <c r="G299" i="12"/>
  <c r="G349" i="12" s="1"/>
  <c r="G311" i="14"/>
  <c r="G361" i="14" s="1"/>
  <c r="H74" i="6"/>
  <c r="H64" i="12"/>
  <c r="C81" i="14"/>
  <c r="G296" i="14"/>
  <c r="G346" i="14" s="1"/>
  <c r="H62" i="6"/>
  <c r="C81" i="12"/>
  <c r="H66" i="12"/>
  <c r="H79" i="12"/>
  <c r="E309" i="15"/>
  <c r="E359" i="15" s="1"/>
  <c r="H62" i="12"/>
  <c r="H69" i="12"/>
  <c r="H77" i="12"/>
  <c r="F306" i="14"/>
  <c r="F356" i="14" s="1"/>
  <c r="F308" i="14"/>
  <c r="F358" i="14" s="1"/>
  <c r="H353" i="12"/>
  <c r="H61" i="12"/>
  <c r="D81" i="12"/>
  <c r="H61" i="14"/>
  <c r="H66" i="14"/>
  <c r="F307" i="15"/>
  <c r="F357" i="15" s="1"/>
  <c r="H75" i="6"/>
  <c r="H96" i="10"/>
  <c r="I156" i="17"/>
  <c r="G88" i="44"/>
  <c r="I157" i="29"/>
  <c r="G309" i="59"/>
  <c r="G359" i="59" s="1"/>
  <c r="H357" i="57"/>
  <c r="H72" i="57"/>
  <c r="H75" i="57"/>
  <c r="H69" i="9"/>
  <c r="H67" i="10"/>
  <c r="H74" i="10"/>
  <c r="H80" i="10"/>
  <c r="H61" i="57"/>
  <c r="H66" i="57"/>
  <c r="H71" i="57"/>
  <c r="H62" i="62"/>
  <c r="H64" i="62"/>
  <c r="H72" i="62"/>
  <c r="I140" i="40"/>
  <c r="H65" i="9"/>
  <c r="F81" i="9"/>
  <c r="H70" i="9"/>
  <c r="D81" i="9"/>
  <c r="H74" i="9"/>
  <c r="H75" i="9"/>
  <c r="H79" i="9"/>
  <c r="C81" i="10"/>
  <c r="F81" i="10"/>
  <c r="D81" i="10"/>
  <c r="H70" i="10"/>
  <c r="H75" i="10"/>
  <c r="H77" i="10"/>
  <c r="H71" i="37"/>
  <c r="H70" i="31"/>
  <c r="H71" i="33"/>
  <c r="H77" i="34"/>
  <c r="H76" i="36"/>
  <c r="H63" i="59"/>
  <c r="H65" i="59"/>
  <c r="H78" i="59"/>
  <c r="F302" i="62"/>
  <c r="F352" i="62" s="1"/>
  <c r="C304" i="62"/>
  <c r="C354" i="62" s="1"/>
  <c r="H66" i="6"/>
  <c r="H63" i="57"/>
  <c r="H68" i="57"/>
  <c r="E81" i="36"/>
  <c r="H64" i="36"/>
  <c r="H67" i="62"/>
  <c r="H70" i="57"/>
  <c r="H78" i="36"/>
  <c r="F81" i="57"/>
  <c r="H61" i="59"/>
  <c r="H62" i="57"/>
  <c r="H78" i="57"/>
  <c r="H64" i="57"/>
  <c r="H69" i="57"/>
  <c r="H74" i="57"/>
  <c r="H61" i="36"/>
  <c r="F81" i="62"/>
  <c r="H66" i="62"/>
  <c r="H68" i="62"/>
  <c r="H79" i="62"/>
  <c r="H80" i="59"/>
  <c r="H75" i="36"/>
  <c r="E81" i="62"/>
  <c r="H63" i="62"/>
  <c r="H65" i="62"/>
  <c r="H73" i="62"/>
  <c r="G296" i="37"/>
  <c r="G346" i="37" s="1"/>
  <c r="I140" i="21"/>
  <c r="J157" i="9"/>
  <c r="H103" i="62"/>
  <c r="H106" i="24"/>
  <c r="H101" i="34"/>
  <c r="H18" i="29"/>
  <c r="H86" i="22"/>
  <c r="I140" i="16"/>
  <c r="H93" i="35"/>
  <c r="H107" i="35"/>
  <c r="H109" i="39"/>
  <c r="H98" i="57"/>
  <c r="H101" i="62"/>
  <c r="C307" i="37"/>
  <c r="C357" i="37" s="1"/>
  <c r="H61" i="9"/>
  <c r="F301" i="57"/>
  <c r="F351" i="57" s="1"/>
  <c r="G296" i="57"/>
  <c r="G346" i="57" s="1"/>
  <c r="D301" i="59"/>
  <c r="D351" i="59" s="1"/>
  <c r="G302" i="59"/>
  <c r="G352" i="59" s="1"/>
  <c r="H357" i="62"/>
  <c r="C310" i="37"/>
  <c r="C360" i="37" s="1"/>
  <c r="H86" i="29"/>
  <c r="H86" i="38"/>
  <c r="H352" i="57"/>
  <c r="C302" i="57"/>
  <c r="C352" i="57" s="1"/>
  <c r="G294" i="62"/>
  <c r="G344" i="62" s="1"/>
  <c r="G295" i="57"/>
  <c r="G345" i="57" s="1"/>
  <c r="H362" i="62"/>
  <c r="F294" i="57"/>
  <c r="F344" i="57" s="1"/>
  <c r="H359" i="57"/>
  <c r="C302" i="36"/>
  <c r="C352" i="36" s="1"/>
  <c r="D300" i="37"/>
  <c r="D350" i="37" s="1"/>
  <c r="F305" i="59"/>
  <c r="F355" i="59" s="1"/>
  <c r="C309" i="36"/>
  <c r="C359" i="36" s="1"/>
  <c r="E301" i="59"/>
  <c r="E351" i="59" s="1"/>
  <c r="D304" i="59"/>
  <c r="D354" i="59" s="1"/>
  <c r="F305" i="36"/>
  <c r="F355" i="36" s="1"/>
  <c r="F307" i="62"/>
  <c r="F357" i="62" s="1"/>
  <c r="C300" i="59"/>
  <c r="C350" i="59" s="1"/>
  <c r="F300" i="57"/>
  <c r="F350" i="57" s="1"/>
  <c r="H350" i="57"/>
  <c r="C303" i="57"/>
  <c r="C353" i="57" s="1"/>
  <c r="H353" i="57"/>
  <c r="D305" i="57"/>
  <c r="D355" i="57" s="1"/>
  <c r="G294" i="59"/>
  <c r="G344" i="59" s="1"/>
  <c r="F297" i="62"/>
  <c r="F347" i="62" s="1"/>
  <c r="C310" i="59"/>
  <c r="C360" i="59" s="1"/>
  <c r="I140" i="27"/>
  <c r="I140" i="6"/>
  <c r="H101" i="9"/>
  <c r="H109" i="9"/>
  <c r="J143" i="9"/>
  <c r="J151" i="9"/>
  <c r="H94" i="62"/>
  <c r="H102" i="62"/>
  <c r="H91" i="62"/>
  <c r="I156" i="57"/>
  <c r="H107" i="62"/>
  <c r="H95" i="62"/>
  <c r="H100" i="62"/>
  <c r="B1" i="15"/>
  <c r="H63" i="6"/>
  <c r="H76" i="6"/>
  <c r="I140" i="23"/>
  <c r="B2" i="34"/>
  <c r="H86" i="59"/>
  <c r="H73" i="36"/>
  <c r="H70" i="36"/>
  <c r="H68" i="36"/>
  <c r="C81" i="36"/>
  <c r="H66" i="36"/>
  <c r="H61" i="62"/>
  <c r="H98" i="62"/>
  <c r="F305" i="62"/>
  <c r="F355" i="62" s="1"/>
  <c r="I140" i="14"/>
  <c r="I140" i="22"/>
  <c r="E295" i="26"/>
  <c r="E345" i="26" s="1"/>
  <c r="F297" i="21"/>
  <c r="F347" i="21" s="1"/>
  <c r="D299" i="21"/>
  <c r="D349" i="21" s="1"/>
  <c r="E299" i="57"/>
  <c r="E349" i="57"/>
  <c r="F299" i="32"/>
  <c r="F349" i="32" s="1"/>
  <c r="F294" i="25"/>
  <c r="F344" i="25" s="1"/>
  <c r="D305" i="23"/>
  <c r="D355" i="23" s="1"/>
  <c r="C299" i="24"/>
  <c r="C349" i="24" s="1"/>
  <c r="F299" i="25"/>
  <c r="F349" i="25" s="1"/>
  <c r="C310" i="24"/>
  <c r="C360" i="24" s="1"/>
  <c r="D304" i="14"/>
  <c r="D354" i="14" s="1"/>
  <c r="E299" i="25"/>
  <c r="E349" i="25" s="1"/>
  <c r="C305" i="25"/>
  <c r="C355" i="25" s="1"/>
  <c r="C305" i="19"/>
  <c r="C355" i="19" s="1"/>
  <c r="D302" i="16"/>
  <c r="D352" i="16" s="1"/>
  <c r="D305" i="33"/>
  <c r="D355" i="33" s="1"/>
  <c r="E299" i="23"/>
  <c r="E349" i="23" s="1"/>
  <c r="C310" i="62"/>
  <c r="C360" i="62" s="1"/>
  <c r="C305" i="24"/>
  <c r="C355" i="24" s="1"/>
  <c r="E294" i="59"/>
  <c r="E344" i="59" s="1"/>
  <c r="E299" i="24"/>
  <c r="E349" i="24" s="1"/>
  <c r="D305" i="24"/>
  <c r="D355" i="24" s="1"/>
  <c r="D304" i="38"/>
  <c r="D354" i="38" s="1"/>
  <c r="C304" i="38"/>
  <c r="C354" i="38" s="1"/>
  <c r="G296" i="38"/>
  <c r="G346" i="38" s="1"/>
  <c r="F294" i="28"/>
  <c r="F344" i="28" s="1"/>
  <c r="D297" i="28"/>
  <c r="D347" i="28" s="1"/>
  <c r="C305" i="32"/>
  <c r="C355" i="32" s="1"/>
  <c r="C305" i="12"/>
  <c r="C355" i="12" s="1"/>
  <c r="C300" i="17"/>
  <c r="C350" i="17" s="1"/>
  <c r="C299" i="21"/>
  <c r="C349" i="21" s="1"/>
  <c r="C304" i="14"/>
  <c r="C354" i="14" s="1"/>
  <c r="C312" i="30"/>
  <c r="C362" i="30" s="1"/>
  <c r="C305" i="40"/>
  <c r="C355" i="40" s="1"/>
  <c r="C305" i="23"/>
  <c r="C355" i="23" s="1"/>
  <c r="C305" i="31"/>
  <c r="C355" i="31" s="1"/>
  <c r="C305" i="33"/>
  <c r="C355" i="33" s="1"/>
  <c r="C305" i="22"/>
  <c r="C355" i="22" s="1"/>
  <c r="C302" i="16"/>
  <c r="C352" i="16" s="1"/>
  <c r="C297" i="11"/>
  <c r="C347" i="11" s="1"/>
  <c r="C305" i="17"/>
  <c r="C355" i="17" s="1"/>
  <c r="C310" i="17"/>
  <c r="C360" i="17" s="1"/>
  <c r="C305" i="16"/>
  <c r="C355" i="16" s="1"/>
  <c r="C305" i="18"/>
  <c r="C355" i="18" s="1"/>
  <c r="C310" i="22"/>
  <c r="C360" i="22" s="1"/>
  <c r="C305" i="62"/>
  <c r="C355" i="62" s="1"/>
  <c r="C305" i="21"/>
  <c r="C355" i="21" s="1"/>
  <c r="C305" i="27"/>
  <c r="C355" i="27" s="1"/>
  <c r="C305" i="11"/>
  <c r="C355" i="11" s="1"/>
  <c r="C305" i="14"/>
  <c r="C355" i="14" s="1"/>
  <c r="C305" i="10"/>
  <c r="C355" i="10" s="1"/>
  <c r="C300" i="9"/>
  <c r="C350" i="9" s="1"/>
  <c r="C297" i="28"/>
  <c r="C347" i="28" s="1"/>
  <c r="C305" i="9"/>
  <c r="C355" i="9" s="1"/>
  <c r="C302" i="9"/>
  <c r="C352" i="9" s="1"/>
  <c r="H355" i="31"/>
  <c r="H355" i="27"/>
  <c r="C305" i="36"/>
  <c r="C355" i="36" s="1"/>
  <c r="H355" i="22"/>
  <c r="H355" i="14"/>
  <c r="H355" i="18"/>
  <c r="AQ62" i="60"/>
  <c r="AQ52" i="60"/>
  <c r="AQ22" i="60"/>
  <c r="AQ59" i="60"/>
  <c r="AQ94" i="60"/>
  <c r="AQ63" i="60"/>
  <c r="AQ67" i="60"/>
  <c r="AQ102" i="60"/>
  <c r="AQ101" i="60"/>
  <c r="AQ20" i="60"/>
  <c r="AQ23" i="60"/>
  <c r="AQ84" i="60"/>
  <c r="AQ16" i="60"/>
  <c r="AQ29" i="60"/>
  <c r="AQ27" i="60"/>
  <c r="AQ8" i="60"/>
  <c r="AQ64" i="60"/>
  <c r="AQ38" i="60"/>
  <c r="AQ44" i="60"/>
  <c r="AQ71" i="60"/>
  <c r="AQ66" i="60"/>
  <c r="AQ42" i="60"/>
  <c r="AQ86" i="60"/>
  <c r="AQ31" i="60"/>
  <c r="AQ50" i="60"/>
  <c r="AQ88" i="60"/>
  <c r="AQ21" i="60"/>
  <c r="AQ13" i="60"/>
  <c r="AQ34" i="60"/>
  <c r="AQ83" i="60"/>
  <c r="AQ19" i="60"/>
  <c r="AQ110" i="60"/>
  <c r="AQ10" i="60"/>
  <c r="AQ18" i="60"/>
  <c r="AQ43" i="60"/>
  <c r="AQ97" i="60"/>
  <c r="AQ81" i="60"/>
  <c r="AQ92" i="60"/>
  <c r="AQ79" i="60"/>
  <c r="AQ17" i="60"/>
  <c r="AQ74" i="60"/>
  <c r="AQ93" i="60"/>
  <c r="AQ105" i="60"/>
  <c r="AQ41" i="60"/>
  <c r="AQ28" i="60"/>
  <c r="AQ78" i="60"/>
  <c r="AQ53" i="60"/>
  <c r="AQ72" i="60"/>
  <c r="AQ82" i="60"/>
  <c r="AQ111" i="60"/>
  <c r="AQ109" i="60"/>
  <c r="AQ77" i="60"/>
  <c r="AQ76" i="60"/>
  <c r="AQ48" i="60"/>
  <c r="AQ89" i="60"/>
  <c r="AQ65" i="60"/>
  <c r="AQ75" i="60"/>
  <c r="AQ11" i="60"/>
  <c r="AQ26" i="60"/>
  <c r="AQ103" i="60"/>
  <c r="AQ58" i="60"/>
  <c r="AQ9" i="60"/>
  <c r="AQ107" i="60"/>
  <c r="AQ30" i="60"/>
  <c r="AQ73" i="60"/>
  <c r="AQ35" i="60"/>
  <c r="AQ108" i="60"/>
  <c r="AQ51" i="60"/>
  <c r="AQ54" i="60"/>
  <c r="AQ45" i="60"/>
  <c r="AQ99" i="60"/>
  <c r="AQ104" i="60"/>
  <c r="AQ15" i="60"/>
  <c r="AQ32" i="60"/>
  <c r="AQ70" i="60"/>
  <c r="AQ57" i="60"/>
  <c r="AQ87" i="60"/>
  <c r="AQ60" i="60"/>
  <c r="AQ39" i="60"/>
  <c r="AQ14" i="60"/>
  <c r="AQ6" i="60"/>
  <c r="AQ49" i="60"/>
  <c r="AQ55" i="60"/>
  <c r="AQ7" i="60"/>
  <c r="AQ40" i="60"/>
  <c r="AQ12" i="60"/>
  <c r="AQ85" i="60"/>
  <c r="AQ61" i="60"/>
  <c r="AQ98" i="60"/>
  <c r="AQ36" i="60"/>
  <c r="AQ33" i="60"/>
  <c r="AQ95" i="60"/>
  <c r="AQ80" i="60"/>
  <c r="AQ100" i="60"/>
  <c r="AQ56" i="60"/>
  <c r="AQ106" i="60"/>
  <c r="AQ96" i="60"/>
  <c r="AQ37" i="60"/>
  <c r="E305" i="11"/>
  <c r="E355" i="11" s="1"/>
  <c r="E300" i="11"/>
  <c r="E350" i="11" s="1"/>
  <c r="H350" i="11"/>
  <c r="F295" i="11"/>
  <c r="F345" i="11" s="1"/>
  <c r="F297" i="11"/>
  <c r="F347" i="11" s="1"/>
  <c r="D303" i="11"/>
  <c r="D353" i="11" s="1"/>
  <c r="G310" i="11"/>
  <c r="G360" i="11" s="1"/>
  <c r="G300" i="37"/>
  <c r="G350" i="37" s="1"/>
  <c r="F309" i="37"/>
  <c r="F359" i="37" s="1"/>
  <c r="C305" i="37"/>
  <c r="C355" i="37" s="1"/>
  <c r="C304" i="37"/>
  <c r="C354" i="37" s="1"/>
  <c r="H65" i="37"/>
  <c r="D81" i="37"/>
  <c r="C309" i="37"/>
  <c r="C359" i="37" s="1"/>
  <c r="E304" i="37"/>
  <c r="E354" i="37" s="1"/>
  <c r="H80" i="37"/>
  <c r="H94" i="31"/>
  <c r="H97" i="31"/>
  <c r="H95" i="31"/>
  <c r="H95" i="59"/>
  <c r="H95" i="29"/>
  <c r="H107" i="29"/>
  <c r="A1" i="48"/>
  <c r="I148" i="62"/>
  <c r="I152" i="62"/>
  <c r="I151" i="39"/>
  <c r="I148" i="39"/>
  <c r="I156" i="39"/>
  <c r="I143" i="22"/>
  <c r="I161" i="22"/>
  <c r="I146" i="59"/>
  <c r="E163" i="59"/>
  <c r="H100" i="29"/>
  <c r="H103" i="29"/>
  <c r="I143" i="29"/>
  <c r="I144" i="37"/>
  <c r="I161" i="37"/>
  <c r="H94" i="37"/>
  <c r="H79" i="15"/>
  <c r="H66" i="15"/>
  <c r="H64" i="15"/>
  <c r="H102" i="15"/>
  <c r="H92" i="15"/>
  <c r="H91" i="15"/>
  <c r="I145" i="15"/>
  <c r="I156" i="15"/>
  <c r="I160" i="31"/>
  <c r="I148" i="31"/>
  <c r="I147" i="31"/>
  <c r="H100" i="31"/>
  <c r="C310" i="34"/>
  <c r="C360" i="34" s="1"/>
  <c r="E305" i="34"/>
  <c r="E355" i="34" s="1"/>
  <c r="F81" i="34"/>
  <c r="H74" i="34"/>
  <c r="G81" i="34"/>
  <c r="H70" i="34"/>
  <c r="H66" i="34"/>
  <c r="C300" i="34"/>
  <c r="C350" i="34" s="1"/>
  <c r="H68" i="34"/>
  <c r="G81" i="35"/>
  <c r="H76" i="35"/>
  <c r="D81" i="35"/>
  <c r="H79" i="35"/>
  <c r="I160" i="30"/>
  <c r="H109" i="36"/>
  <c r="H61" i="6"/>
  <c r="H77" i="6"/>
  <c r="H353" i="29"/>
  <c r="H351" i="30"/>
  <c r="D81" i="22"/>
  <c r="H79" i="19"/>
  <c r="D81" i="17"/>
  <c r="H80" i="17"/>
  <c r="H357" i="17"/>
  <c r="H350" i="40"/>
  <c r="E303" i="25"/>
  <c r="E353" i="25" s="1"/>
  <c r="H68" i="17"/>
  <c r="H72" i="17"/>
  <c r="D301" i="17"/>
  <c r="D351" i="17" s="1"/>
  <c r="H73" i="17"/>
  <c r="H65" i="17"/>
  <c r="H76" i="17"/>
  <c r="E307" i="17"/>
  <c r="E357" i="17" s="1"/>
  <c r="G81" i="17"/>
  <c r="H77" i="17"/>
  <c r="C305" i="6"/>
  <c r="C355" i="6" s="1"/>
  <c r="D81" i="6"/>
  <c r="H62" i="16"/>
  <c r="H80" i="15"/>
  <c r="H77" i="29"/>
  <c r="C309" i="28"/>
  <c r="C359" i="28" s="1"/>
  <c r="H75" i="28"/>
  <c r="C302" i="27"/>
  <c r="C352" i="27" s="1"/>
  <c r="H352" i="27"/>
  <c r="H80" i="26"/>
  <c r="H76" i="26"/>
  <c r="C303" i="22"/>
  <c r="C353" i="22" s="1"/>
  <c r="H77" i="22"/>
  <c r="C302" i="19"/>
  <c r="C352" i="19" s="1"/>
  <c r="H72" i="18"/>
  <c r="C304" i="17"/>
  <c r="C354" i="17" s="1"/>
  <c r="H69" i="6"/>
  <c r="H65" i="6"/>
  <c r="H67" i="15"/>
  <c r="G293" i="39"/>
  <c r="G343" i="39" s="1"/>
  <c r="H77" i="38"/>
  <c r="H65" i="38"/>
  <c r="C81" i="38"/>
  <c r="C312" i="35"/>
  <c r="C362" i="35" s="1"/>
  <c r="H62" i="29"/>
  <c r="H79" i="27"/>
  <c r="C81" i="27"/>
  <c r="C302" i="26"/>
  <c r="C352" i="26" s="1"/>
  <c r="H352" i="26"/>
  <c r="H76" i="25"/>
  <c r="H347" i="6"/>
  <c r="H65" i="10"/>
  <c r="H357" i="40"/>
  <c r="H78" i="40"/>
  <c r="H66" i="40"/>
  <c r="C300" i="39"/>
  <c r="C350" i="39" s="1"/>
  <c r="H350" i="39"/>
  <c r="H79" i="39"/>
  <c r="H67" i="39"/>
  <c r="H80" i="35"/>
  <c r="G293" i="34"/>
  <c r="G343" i="34" s="1"/>
  <c r="H63" i="34"/>
  <c r="H65" i="32"/>
  <c r="C302" i="29"/>
  <c r="C352" i="29" s="1"/>
  <c r="H76" i="29"/>
  <c r="H68" i="29"/>
  <c r="B13" i="49"/>
  <c r="H352" i="21"/>
  <c r="D302" i="21"/>
  <c r="D352" i="21" s="1"/>
  <c r="D297" i="38"/>
  <c r="D347" i="38" s="1"/>
  <c r="H347" i="38"/>
  <c r="C297" i="34"/>
  <c r="C347" i="34" s="1"/>
  <c r="H347" i="34"/>
  <c r="H347" i="14"/>
  <c r="C297" i="14"/>
  <c r="C347" i="14" s="1"/>
  <c r="H77" i="41"/>
  <c r="H73" i="41"/>
  <c r="H355" i="6"/>
  <c r="D310" i="9"/>
  <c r="D360" i="9" s="1"/>
  <c r="H357" i="32"/>
  <c r="D307" i="32"/>
  <c r="D357" i="32" s="1"/>
  <c r="D307" i="22"/>
  <c r="D357" i="22" s="1"/>
  <c r="F297" i="27"/>
  <c r="F347" i="27" s="1"/>
  <c r="E309" i="29"/>
  <c r="E359" i="29" s="1"/>
  <c r="G312" i="32"/>
  <c r="G362" i="32" s="1"/>
  <c r="H362" i="22"/>
  <c r="E307" i="41"/>
  <c r="E357" i="41" s="1"/>
  <c r="E307" i="38"/>
  <c r="E357" i="38" s="1"/>
  <c r="G307" i="25"/>
  <c r="G357" i="25" s="1"/>
  <c r="D307" i="18"/>
  <c r="D357" i="18" s="1"/>
  <c r="D305" i="30"/>
  <c r="D355" i="30" s="1"/>
  <c r="F305" i="28"/>
  <c r="F355" i="28" s="1"/>
  <c r="G304" i="29"/>
  <c r="G354" i="29" s="1"/>
  <c r="H354" i="29"/>
  <c r="H70" i="16"/>
  <c r="G309" i="41"/>
  <c r="G359" i="41" s="1"/>
  <c r="E309" i="25"/>
  <c r="E359" i="25" s="1"/>
  <c r="H350" i="33"/>
  <c r="F300" i="33"/>
  <c r="F350" i="33" s="1"/>
  <c r="H76" i="22"/>
  <c r="H72" i="22"/>
  <c r="H68" i="15"/>
  <c r="E38" i="49"/>
  <c r="H69" i="11"/>
  <c r="B34" i="49"/>
  <c r="H76" i="11"/>
  <c r="H63" i="11"/>
  <c r="H79" i="11"/>
  <c r="F81" i="15"/>
  <c r="H75" i="15"/>
  <c r="H61" i="15"/>
  <c r="H73" i="15"/>
  <c r="C309" i="15"/>
  <c r="C359" i="15" s="1"/>
  <c r="G302" i="15"/>
  <c r="G352" i="15" s="1"/>
  <c r="H63" i="15"/>
  <c r="H65" i="15"/>
  <c r="H74" i="15"/>
  <c r="G295" i="15"/>
  <c r="G345" i="15" s="1"/>
  <c r="H62" i="15"/>
  <c r="H76" i="15"/>
  <c r="C310" i="15"/>
  <c r="C360" i="15" s="1"/>
  <c r="D81" i="11"/>
  <c r="H75" i="11"/>
  <c r="H62" i="11"/>
  <c r="H71" i="11"/>
  <c r="G81" i="11"/>
  <c r="H64" i="11"/>
  <c r="F311" i="11"/>
  <c r="F361" i="11" s="1"/>
  <c r="F303" i="11"/>
  <c r="F353" i="11" s="1"/>
  <c r="H66" i="11"/>
  <c r="C303" i="11"/>
  <c r="C353" i="11" s="1"/>
  <c r="E309" i="11"/>
  <c r="E359" i="11" s="1"/>
  <c r="H347" i="11"/>
  <c r="H74" i="11"/>
  <c r="H70" i="11"/>
  <c r="C304" i="11"/>
  <c r="C354" i="11" s="1"/>
  <c r="H349" i="11"/>
  <c r="H72" i="11"/>
  <c r="F305" i="11"/>
  <c r="F355" i="11" s="1"/>
  <c r="H80" i="11"/>
  <c r="C299" i="11"/>
  <c r="C349" i="11" s="1"/>
  <c r="H77" i="11"/>
  <c r="F303" i="34"/>
  <c r="F353" i="34" s="1"/>
  <c r="H353" i="9"/>
  <c r="G303" i="18"/>
  <c r="G353" i="18" s="1"/>
  <c r="H353" i="18"/>
  <c r="D38" i="49"/>
  <c r="G307" i="29"/>
  <c r="G357" i="29" s="1"/>
  <c r="F300" i="28"/>
  <c r="F350" i="28" s="1"/>
  <c r="D309" i="12"/>
  <c r="D359" i="12" s="1"/>
  <c r="G303" i="23"/>
  <c r="G353" i="23" s="1"/>
  <c r="F303" i="33"/>
  <c r="F353" i="33" s="1"/>
  <c r="E309" i="31"/>
  <c r="E359" i="31" s="1"/>
  <c r="F300" i="34"/>
  <c r="F350" i="34" s="1"/>
  <c r="E300" i="30"/>
  <c r="E350" i="30" s="1"/>
  <c r="G309" i="33"/>
  <c r="G359" i="33" s="1"/>
  <c r="E307" i="10"/>
  <c r="E357" i="10" s="1"/>
  <c r="F300" i="39"/>
  <c r="F350" i="39"/>
  <c r="F300" i="16"/>
  <c r="F350" i="16" s="1"/>
  <c r="F311" i="41"/>
  <c r="F361" i="41" s="1"/>
  <c r="D310" i="18"/>
  <c r="D360" i="18" s="1"/>
  <c r="D300" i="39"/>
  <c r="D350" i="39" s="1"/>
  <c r="D303" i="59"/>
  <c r="D353" i="59" s="1"/>
  <c r="D303" i="29"/>
  <c r="D353" i="29" s="1"/>
  <c r="D303" i="25"/>
  <c r="D353" i="25" s="1"/>
  <c r="D303" i="57"/>
  <c r="D353" i="57" s="1"/>
  <c r="E307" i="28"/>
  <c r="E357" i="28" s="1"/>
  <c r="H86" i="25"/>
  <c r="H18" i="22"/>
  <c r="I146" i="35"/>
  <c r="E163" i="15"/>
  <c r="I159" i="34"/>
  <c r="F309" i="27"/>
  <c r="F359" i="27" s="1"/>
  <c r="C10" i="49"/>
  <c r="B38" i="49"/>
  <c r="F38" i="49"/>
  <c r="F121" i="49" s="1"/>
  <c r="E19" i="49"/>
  <c r="E102" i="49" s="1"/>
  <c r="F301" i="34"/>
  <c r="F351" i="34" s="1"/>
  <c r="G301" i="26"/>
  <c r="G351" i="26" s="1"/>
  <c r="D301" i="18"/>
  <c r="D351" i="18" s="1"/>
  <c r="C32" i="49"/>
  <c r="C24" i="49"/>
  <c r="D13" i="49"/>
  <c r="F303" i="62"/>
  <c r="F353" i="62" s="1"/>
  <c r="G309" i="16"/>
  <c r="G359" i="16" s="1"/>
  <c r="H359" i="16"/>
  <c r="E300" i="22"/>
  <c r="E350" i="22" s="1"/>
  <c r="E303" i="12"/>
  <c r="E353" i="12" s="1"/>
  <c r="G303" i="10"/>
  <c r="G353" i="10" s="1"/>
  <c r="G309" i="57"/>
  <c r="G359" i="57" s="1"/>
  <c r="D303" i="35"/>
  <c r="D353" i="35" s="1"/>
  <c r="D309" i="22"/>
  <c r="D359" i="22" s="1"/>
  <c r="F303" i="35"/>
  <c r="F353" i="35" s="1"/>
  <c r="E303" i="23"/>
  <c r="E353" i="23" s="1"/>
  <c r="D306" i="57"/>
  <c r="D356" i="57" s="1"/>
  <c r="E303" i="37"/>
  <c r="E353" i="37" s="1"/>
  <c r="E309" i="36"/>
  <c r="E359" i="36" s="1"/>
  <c r="E300" i="29"/>
  <c r="E350" i="29" s="1"/>
  <c r="G303" i="15"/>
  <c r="G353" i="15" s="1"/>
  <c r="G300" i="30"/>
  <c r="G350" i="30" s="1"/>
  <c r="F300" i="18"/>
  <c r="F350" i="18" s="1"/>
  <c r="D300" i="6"/>
  <c r="D350" i="6" s="1"/>
  <c r="D309" i="18"/>
  <c r="D359" i="18" s="1"/>
  <c r="D312" i="18"/>
  <c r="D362" i="18" s="1"/>
  <c r="H104" i="57"/>
  <c r="I158" i="57"/>
  <c r="I159" i="57"/>
  <c r="D111" i="57"/>
  <c r="I147" i="57"/>
  <c r="H96" i="57"/>
  <c r="H95" i="57"/>
  <c r="H95" i="6"/>
  <c r="I149" i="9"/>
  <c r="K149" i="9"/>
  <c r="I161" i="9"/>
  <c r="K161" i="9" s="1"/>
  <c r="H108" i="9"/>
  <c r="D163" i="9"/>
  <c r="I151" i="9"/>
  <c r="K151" i="9" s="1"/>
  <c r="I157" i="27"/>
  <c r="H96" i="27"/>
  <c r="G111" i="27"/>
  <c r="H70" i="26"/>
  <c r="H73" i="26"/>
  <c r="E300" i="26"/>
  <c r="E350" i="26"/>
  <c r="H350" i="26"/>
  <c r="G304" i="26"/>
  <c r="G354" i="26" s="1"/>
  <c r="D303" i="26"/>
  <c r="D353" i="26" s="1"/>
  <c r="F295" i="26"/>
  <c r="F345" i="26" s="1"/>
  <c r="H65" i="26"/>
  <c r="F311" i="26"/>
  <c r="F361" i="26" s="1"/>
  <c r="G298" i="26"/>
  <c r="G348" i="26" s="1"/>
  <c r="C303" i="26"/>
  <c r="C353" i="26" s="1"/>
  <c r="H353" i="26"/>
  <c r="G303" i="26"/>
  <c r="G353" i="26" s="1"/>
  <c r="H67" i="26"/>
  <c r="H104" i="19"/>
  <c r="H95" i="34"/>
  <c r="I162" i="34"/>
  <c r="H96" i="34"/>
  <c r="H95" i="17"/>
  <c r="H98" i="17"/>
  <c r="G163" i="17"/>
  <c r="I156" i="35"/>
  <c r="I148" i="35"/>
  <c r="H99" i="35"/>
  <c r="H93" i="19"/>
  <c r="I153" i="19"/>
  <c r="H96" i="19"/>
  <c r="H107" i="19"/>
  <c r="H101" i="19"/>
  <c r="H108" i="19"/>
  <c r="I152" i="19"/>
  <c r="I161" i="12"/>
  <c r="I151" i="12"/>
  <c r="I159" i="15"/>
  <c r="M38" i="49"/>
  <c r="M35" i="49"/>
  <c r="F35" i="49"/>
  <c r="F118" i="49" s="1"/>
  <c r="B35" i="49"/>
  <c r="C20" i="49"/>
  <c r="M37" i="49"/>
  <c r="D34" i="49"/>
  <c r="E20" i="49"/>
  <c r="D8" i="49"/>
  <c r="E13" i="49"/>
  <c r="N13" i="49"/>
  <c r="F27" i="49"/>
  <c r="F110" i="49" s="1"/>
  <c r="F31" i="49"/>
  <c r="F114" i="49" s="1"/>
  <c r="C13" i="49"/>
  <c r="C11" i="49"/>
  <c r="D22" i="49"/>
  <c r="F15" i="49"/>
  <c r="F98" i="49" s="1"/>
  <c r="F8" i="49"/>
  <c r="F91" i="49" s="1"/>
  <c r="C8" i="49"/>
  <c r="K30" i="49"/>
  <c r="F25" i="49"/>
  <c r="F103" i="49" s="1"/>
  <c r="C29" i="49"/>
  <c r="D16" i="49"/>
  <c r="E10" i="49"/>
  <c r="M19" i="49"/>
  <c r="D15" i="49"/>
  <c r="D14" i="49"/>
  <c r="E21" i="49"/>
  <c r="F39" i="49"/>
  <c r="F7" i="49"/>
  <c r="F90" i="49" s="1"/>
  <c r="F21" i="49"/>
  <c r="F105" i="49" s="1"/>
  <c r="D35" i="49"/>
  <c r="M30" i="49"/>
  <c r="E7" i="49"/>
  <c r="E39" i="49"/>
  <c r="F17" i="49"/>
  <c r="F100" i="49" s="1"/>
  <c r="E25" i="49"/>
  <c r="F13" i="49"/>
  <c r="D10" i="49"/>
  <c r="F10" i="49"/>
  <c r="F93" i="49" s="1"/>
  <c r="C36" i="49"/>
  <c r="F32" i="49"/>
  <c r="F115" i="49" s="1"/>
  <c r="B33" i="49"/>
  <c r="C27" i="49"/>
  <c r="E8" i="49"/>
  <c r="D28" i="49"/>
  <c r="D36" i="49"/>
  <c r="D42" i="49"/>
  <c r="D30" i="49"/>
  <c r="M31" i="49"/>
  <c r="D33" i="49"/>
  <c r="E17" i="49"/>
  <c r="D11" i="49"/>
  <c r="F16" i="49"/>
  <c r="F99" i="49" s="1"/>
  <c r="E15" i="49"/>
  <c r="K21" i="49"/>
  <c r="D17" i="49"/>
  <c r="E31" i="49"/>
  <c r="E114" i="49" s="1"/>
  <c r="C14" i="49"/>
  <c r="E33" i="49"/>
  <c r="E116" i="49" s="1"/>
  <c r="C23" i="49"/>
  <c r="D24" i="49"/>
  <c r="F11" i="49"/>
  <c r="F94" i="49" s="1"/>
  <c r="C9" i="49"/>
  <c r="C31" i="49"/>
  <c r="E29" i="49"/>
  <c r="E112" i="49" s="1"/>
  <c r="E34" i="49"/>
  <c r="L31" i="49"/>
  <c r="F22" i="49"/>
  <c r="F106" i="49" s="1"/>
  <c r="E28" i="49"/>
  <c r="C40" i="49"/>
  <c r="F34" i="49"/>
  <c r="F117" i="49" s="1"/>
  <c r="E23" i="49"/>
  <c r="N27" i="49"/>
  <c r="B12" i="49"/>
  <c r="B24" i="49"/>
  <c r="B18" i="49"/>
  <c r="B42" i="49"/>
  <c r="C28" i="49"/>
  <c r="F41" i="49"/>
  <c r="F124" i="49" s="1"/>
  <c r="D39" i="49"/>
  <c r="B23" i="49"/>
  <c r="B36" i="49"/>
  <c r="B30" i="49"/>
  <c r="B28" i="49"/>
  <c r="B25" i="49"/>
  <c r="E35" i="49"/>
  <c r="F12" i="49"/>
  <c r="F95" i="49" s="1"/>
  <c r="B14" i="49"/>
  <c r="B22" i="49"/>
  <c r="C35" i="49"/>
  <c r="F30" i="49"/>
  <c r="F113" i="49" s="1"/>
  <c r="C19" i="49"/>
  <c r="E14" i="49"/>
  <c r="C30" i="49"/>
  <c r="B40" i="49"/>
  <c r="D23" i="49"/>
  <c r="C15" i="49"/>
  <c r="D12" i="49"/>
  <c r="C25" i="49"/>
  <c r="F29" i="49"/>
  <c r="B8" i="49"/>
  <c r="C17" i="49"/>
  <c r="D19" i="49"/>
  <c r="F28" i="49"/>
  <c r="F111" i="49" s="1"/>
  <c r="E36" i="49"/>
  <c r="F19" i="49"/>
  <c r="F102" i="49" s="1"/>
  <c r="F9" i="49"/>
  <c r="F92" i="49" s="1"/>
  <c r="D32" i="49"/>
  <c r="E22" i="49"/>
  <c r="E106" i="49" s="1"/>
  <c r="C42" i="49"/>
  <c r="B11" i="49"/>
  <c r="B20" i="49"/>
  <c r="D31" i="49"/>
  <c r="D37" i="49"/>
  <c r="E9" i="49"/>
  <c r="E24" i="49"/>
  <c r="D29" i="49"/>
  <c r="E40" i="49"/>
  <c r="B39" i="49"/>
  <c r="C33" i="49"/>
  <c r="C7" i="49"/>
  <c r="F40" i="49"/>
  <c r="F123" i="49" s="1"/>
  <c r="D7" i="49"/>
  <c r="E32" i="49"/>
  <c r="D21" i="49"/>
  <c r="F14" i="49"/>
  <c r="F97" i="49" s="1"/>
  <c r="D25" i="49"/>
  <c r="B9" i="49"/>
  <c r="D27" i="49"/>
  <c r="E11" i="49"/>
  <c r="M27" i="49"/>
  <c r="F26" i="49"/>
  <c r="F108" i="49" s="1"/>
  <c r="D26" i="49"/>
  <c r="M28" i="49"/>
  <c r="D299" i="62"/>
  <c r="D349" i="62" s="1"/>
  <c r="D304" i="15"/>
  <c r="D354" i="15" s="1"/>
  <c r="E295" i="31"/>
  <c r="E345" i="31" s="1"/>
  <c r="E307" i="11"/>
  <c r="E357" i="11" s="1"/>
  <c r="D301" i="27"/>
  <c r="D351" i="27" s="1"/>
  <c r="G306" i="27"/>
  <c r="G356" i="27" s="1"/>
  <c r="D307" i="27"/>
  <c r="D357" i="27" s="1"/>
  <c r="F306" i="34"/>
  <c r="F356" i="34" s="1"/>
  <c r="C299" i="62"/>
  <c r="C349" i="62" s="1"/>
  <c r="C310" i="36"/>
  <c r="C360" i="36" s="1"/>
  <c r="C306" i="57"/>
  <c r="C356" i="57" s="1"/>
  <c r="C307" i="34"/>
  <c r="C357" i="34" s="1"/>
  <c r="H352" i="11"/>
  <c r="G310" i="6"/>
  <c r="G360" i="6" s="1"/>
  <c r="F306" i="23"/>
  <c r="F356" i="23" s="1"/>
  <c r="H355" i="38"/>
  <c r="H357" i="15"/>
  <c r="H354" i="11"/>
  <c r="H352" i="40"/>
  <c r="E305" i="23"/>
  <c r="E355" i="23" s="1"/>
  <c r="E310" i="9"/>
  <c r="E360" i="9" s="1"/>
  <c r="F304" i="14"/>
  <c r="F354" i="14" s="1"/>
  <c r="H354" i="35"/>
  <c r="H351" i="39"/>
  <c r="G305" i="12"/>
  <c r="G355" i="12" s="1"/>
  <c r="H38" i="27"/>
  <c r="H352" i="30"/>
  <c r="H360" i="18"/>
  <c r="H359" i="38"/>
  <c r="H48" i="59"/>
  <c r="H309" i="59" s="1"/>
  <c r="R31" i="48" s="1"/>
  <c r="H359" i="17"/>
  <c r="E305" i="10"/>
  <c r="E355" i="10" s="1"/>
  <c r="H353" i="27"/>
  <c r="H357" i="22"/>
  <c r="H347" i="57"/>
  <c r="H357" i="6"/>
  <c r="H40" i="34"/>
  <c r="H362" i="59"/>
  <c r="H359" i="31"/>
  <c r="G299" i="23"/>
  <c r="G349" i="23" s="1"/>
  <c r="H48" i="19"/>
  <c r="H309" i="19" s="1"/>
  <c r="R15" i="48" s="1"/>
  <c r="H349" i="57"/>
  <c r="F309" i="25"/>
  <c r="F359" i="25" s="1"/>
  <c r="H355" i="30"/>
  <c r="H359" i="29"/>
  <c r="H357" i="36"/>
  <c r="H353" i="10"/>
  <c r="E303" i="10"/>
  <c r="E353" i="10" s="1"/>
  <c r="C118" i="24"/>
  <c r="G134" i="6"/>
  <c r="H79" i="6"/>
  <c r="H64" i="18"/>
  <c r="C46" i="44"/>
  <c r="H76" i="37"/>
  <c r="H62" i="37"/>
  <c r="G81" i="57"/>
  <c r="C81" i="32"/>
  <c r="F128" i="24"/>
  <c r="F81" i="24"/>
  <c r="H48" i="12"/>
  <c r="H72" i="16"/>
  <c r="G303" i="9"/>
  <c r="G353" i="9" s="1"/>
  <c r="H69" i="24"/>
  <c r="C305" i="38"/>
  <c r="C355" i="38" s="1"/>
  <c r="H76" i="59"/>
  <c r="E81" i="57"/>
  <c r="G81" i="59"/>
  <c r="G304" i="12"/>
  <c r="G354" i="12" s="1"/>
  <c r="H70" i="14"/>
  <c r="H71" i="31"/>
  <c r="H75" i="24"/>
  <c r="H68" i="38"/>
  <c r="H70" i="38"/>
  <c r="G128" i="30"/>
  <c r="G125" i="24"/>
  <c r="G81" i="24"/>
  <c r="H64" i="10"/>
  <c r="H78" i="10"/>
  <c r="C116" i="10"/>
  <c r="J9" i="49" s="1"/>
  <c r="H61" i="10"/>
  <c r="H78" i="15"/>
  <c r="E81" i="37"/>
  <c r="H352" i="16"/>
  <c r="H66" i="59"/>
  <c r="H70" i="59"/>
  <c r="H76" i="57"/>
  <c r="H62" i="14"/>
  <c r="F293" i="14"/>
  <c r="F343" i="14" s="1"/>
  <c r="H37" i="29"/>
  <c r="B7" i="49"/>
  <c r="E12" i="49"/>
  <c r="H355" i="11"/>
  <c r="D81" i="40"/>
  <c r="H350" i="12"/>
  <c r="H64" i="37"/>
  <c r="D81" i="59"/>
  <c r="F81" i="14"/>
  <c r="H65" i="31"/>
  <c r="H69" i="27"/>
  <c r="G307" i="59"/>
  <c r="G357" i="59" s="1"/>
  <c r="G118" i="10"/>
  <c r="H63" i="10"/>
  <c r="D309" i="38"/>
  <c r="D359" i="38" s="1"/>
  <c r="H70" i="29"/>
  <c r="G81" i="6"/>
  <c r="H80" i="57"/>
  <c r="H64" i="14"/>
  <c r="F81" i="31"/>
  <c r="H80" i="29"/>
  <c r="G81" i="29"/>
  <c r="H76" i="32"/>
  <c r="H359" i="28"/>
  <c r="H67" i="37"/>
  <c r="H74" i="14"/>
  <c r="H74" i="16"/>
  <c r="H75" i="21"/>
  <c r="H67" i="24"/>
  <c r="H79" i="24"/>
  <c r="G293" i="21"/>
  <c r="G343" i="21" s="1"/>
  <c r="H78" i="6"/>
  <c r="H40" i="9"/>
  <c r="C81" i="15"/>
  <c r="H359" i="12"/>
  <c r="H362" i="17"/>
  <c r="H75" i="37"/>
  <c r="H71" i="14"/>
  <c r="H79" i="57"/>
  <c r="H73" i="6"/>
  <c r="H69" i="21"/>
  <c r="H63" i="21"/>
  <c r="H70" i="32"/>
  <c r="H63" i="24"/>
  <c r="D304" i="16"/>
  <c r="D354" i="16" s="1"/>
  <c r="H73" i="31"/>
  <c r="D309" i="17"/>
  <c r="D359" i="17" s="1"/>
  <c r="H65" i="14"/>
  <c r="H74" i="38"/>
  <c r="H63" i="32"/>
  <c r="H350" i="29"/>
  <c r="G81" i="37"/>
  <c r="H70" i="37"/>
  <c r="G81" i="14"/>
  <c r="D81" i="16"/>
  <c r="H69" i="32"/>
  <c r="D81" i="18"/>
  <c r="H79" i="31"/>
  <c r="H354" i="30"/>
  <c r="H64" i="21"/>
  <c r="E305" i="9"/>
  <c r="E355" i="9" s="1"/>
  <c r="F38" i="44"/>
  <c r="G54" i="44"/>
  <c r="H68" i="37"/>
  <c r="H73" i="57"/>
  <c r="H68" i="59"/>
  <c r="E81" i="14"/>
  <c r="H68" i="14"/>
  <c r="H79" i="14"/>
  <c r="H64" i="19"/>
  <c r="H65" i="27"/>
  <c r="H66" i="19"/>
  <c r="H62" i="38"/>
  <c r="H64" i="32"/>
  <c r="C309" i="24"/>
  <c r="C359" i="24" s="1"/>
  <c r="H62" i="28"/>
  <c r="H41" i="14"/>
  <c r="H32" i="9"/>
  <c r="H350" i="30"/>
  <c r="H32" i="24"/>
  <c r="H39" i="29"/>
  <c r="H300" i="29" s="1"/>
  <c r="I27" i="48" s="1"/>
  <c r="H39" i="26"/>
  <c r="H300" i="26" s="1"/>
  <c r="I24" i="48" s="1"/>
  <c r="H350" i="16"/>
  <c r="H43" i="22"/>
  <c r="F305" i="12"/>
  <c r="F355" i="12" s="1"/>
  <c r="H43" i="31"/>
  <c r="H79" i="26"/>
  <c r="E81" i="17"/>
  <c r="H68" i="21"/>
  <c r="G81" i="21"/>
  <c r="E123" i="26"/>
  <c r="G123" i="33"/>
  <c r="G81" i="33"/>
  <c r="D118" i="19"/>
  <c r="C134" i="16"/>
  <c r="E81" i="26"/>
  <c r="G297" i="31"/>
  <c r="G347" i="31" s="1"/>
  <c r="D297" i="27"/>
  <c r="D347" i="27" s="1"/>
  <c r="D81" i="21"/>
  <c r="H70" i="21"/>
  <c r="H74" i="26"/>
  <c r="H350" i="41"/>
  <c r="D300" i="22"/>
  <c r="D350" i="22" s="1"/>
  <c r="H350" i="22"/>
  <c r="D300" i="14"/>
  <c r="D350" i="14" s="1"/>
  <c r="H350" i="14"/>
  <c r="H71" i="21"/>
  <c r="F81" i="21"/>
  <c r="H81" i="21" s="1"/>
  <c r="E128" i="21"/>
  <c r="E122" i="21"/>
  <c r="H61" i="21"/>
  <c r="E81" i="21"/>
  <c r="G81" i="26"/>
  <c r="H65" i="21"/>
  <c r="D350" i="30"/>
  <c r="E303" i="27"/>
  <c r="E353" i="27" s="1"/>
  <c r="E307" i="57"/>
  <c r="E357" i="57" s="1"/>
  <c r="H79" i="21"/>
  <c r="H359" i="6"/>
  <c r="F309" i="6"/>
  <c r="F359" i="6" s="1"/>
  <c r="F301" i="22"/>
  <c r="F351" i="22" s="1"/>
  <c r="H80" i="36"/>
  <c r="H61" i="17"/>
  <c r="H63" i="19"/>
  <c r="F303" i="36"/>
  <c r="F353" i="36" s="1"/>
  <c r="H353" i="36"/>
  <c r="H42" i="62"/>
  <c r="H303" i="62" s="1"/>
  <c r="L20" i="48" s="1"/>
  <c r="D121" i="30"/>
  <c r="C135" i="30"/>
  <c r="H135" i="30" s="1"/>
  <c r="C81" i="30"/>
  <c r="H68" i="30"/>
  <c r="E128" i="23"/>
  <c r="H73" i="23"/>
  <c r="E122" i="23"/>
  <c r="H67" i="23"/>
  <c r="H76" i="21"/>
  <c r="H359" i="35"/>
  <c r="G309" i="35"/>
  <c r="G359" i="35" s="1"/>
  <c r="E302" i="6"/>
  <c r="E352" i="6" s="1"/>
  <c r="C81" i="31"/>
  <c r="G124" i="30"/>
  <c r="H69" i="30"/>
  <c r="F122" i="30"/>
  <c r="H67" i="30"/>
  <c r="C26" i="49"/>
  <c r="H346" i="18"/>
  <c r="H362" i="35"/>
  <c r="H67" i="21"/>
  <c r="E125" i="39"/>
  <c r="E119" i="39"/>
  <c r="H73" i="21"/>
  <c r="H347" i="27"/>
  <c r="C300" i="40"/>
  <c r="C350" i="40" s="1"/>
  <c r="H78" i="32"/>
  <c r="C127" i="32"/>
  <c r="H72" i="32"/>
  <c r="C121" i="32"/>
  <c r="C303" i="32"/>
  <c r="C353" i="32" s="1"/>
  <c r="G128" i="31"/>
  <c r="G81" i="31"/>
  <c r="F130" i="32"/>
  <c r="E116" i="32"/>
  <c r="H61" i="32"/>
  <c r="D124" i="32"/>
  <c r="H63" i="26"/>
  <c r="G293" i="25"/>
  <c r="G343" i="25" s="1"/>
  <c r="G298" i="29"/>
  <c r="G348" i="29" s="1"/>
  <c r="H33" i="31"/>
  <c r="H32" i="33"/>
  <c r="H41" i="6"/>
  <c r="H34" i="15"/>
  <c r="G300" i="23"/>
  <c r="G350" i="23" s="1"/>
  <c r="F300" i="29"/>
  <c r="F350" i="29" s="1"/>
  <c r="F52" i="33"/>
  <c r="H35" i="24"/>
  <c r="F130" i="34"/>
  <c r="H75" i="34"/>
  <c r="H42" i="37"/>
  <c r="H48" i="9"/>
  <c r="H39" i="40"/>
  <c r="C310" i="26"/>
  <c r="C360" i="26" s="1"/>
  <c r="H44" i="23"/>
  <c r="H305" i="23" s="1"/>
  <c r="N21" i="48" s="1"/>
  <c r="C111" i="46"/>
  <c r="C87" i="46" s="1"/>
  <c r="C39" i="46" s="1"/>
  <c r="H61" i="39"/>
  <c r="F52" i="32"/>
  <c r="H42" i="19"/>
  <c r="H39" i="16"/>
  <c r="H37" i="21"/>
  <c r="E52" i="36"/>
  <c r="H45" i="10"/>
  <c r="H44" i="32"/>
  <c r="H305" i="32"/>
  <c r="N30" i="48" s="1"/>
  <c r="H36" i="26"/>
  <c r="H297" i="26" s="1"/>
  <c r="F24" i="48" s="1"/>
  <c r="H35" i="62"/>
  <c r="H33" i="19"/>
  <c r="H42" i="14"/>
  <c r="H42" i="10"/>
  <c r="H35" i="40"/>
  <c r="E112" i="46"/>
  <c r="E88" i="46" s="1"/>
  <c r="H40" i="19"/>
  <c r="H40" i="17"/>
  <c r="H46" i="21"/>
  <c r="H307" i="21"/>
  <c r="P18" i="48" s="1"/>
  <c r="G52" i="16"/>
  <c r="H42" i="18"/>
  <c r="H303" i="18" s="1"/>
  <c r="L14" i="48" s="1"/>
  <c r="H41" i="31"/>
  <c r="H38" i="9"/>
  <c r="H34" i="30"/>
  <c r="H51" i="21"/>
  <c r="H47" i="19"/>
  <c r="H37" i="32"/>
  <c r="H35" i="12"/>
  <c r="H42" i="33"/>
  <c r="H303" i="33" s="1"/>
  <c r="L32" i="48" s="1"/>
  <c r="G303" i="19"/>
  <c r="G353" i="19" s="1"/>
  <c r="H48" i="38"/>
  <c r="H48" i="17"/>
  <c r="G309" i="40"/>
  <c r="G359" i="40" s="1"/>
  <c r="H48" i="40"/>
  <c r="G303" i="33"/>
  <c r="G353" i="33" s="1"/>
  <c r="D309" i="59"/>
  <c r="D359" i="59" s="1"/>
  <c r="H48" i="35"/>
  <c r="H48" i="31"/>
  <c r="H42" i="6"/>
  <c r="H36" i="31"/>
  <c r="H42" i="35"/>
  <c r="H42" i="31"/>
  <c r="H303" i="31" s="1"/>
  <c r="L29" i="48" s="1"/>
  <c r="H37" i="22"/>
  <c r="E52" i="33"/>
  <c r="E52" i="31"/>
  <c r="H45" i="33"/>
  <c r="D52" i="32"/>
  <c r="H50" i="59"/>
  <c r="H44" i="29"/>
  <c r="H41" i="16"/>
  <c r="E52" i="17"/>
  <c r="H44" i="18"/>
  <c r="H51" i="19"/>
  <c r="H40" i="23"/>
  <c r="H33" i="30"/>
  <c r="G308" i="40"/>
  <c r="G358" i="40" s="1"/>
  <c r="G294" i="31"/>
  <c r="G344" i="31" s="1"/>
  <c r="H48" i="36"/>
  <c r="F52" i="6"/>
  <c r="C109" i="46"/>
  <c r="C85" i="46" s="1"/>
  <c r="G303" i="25"/>
  <c r="G353" i="25" s="1"/>
  <c r="G309" i="37"/>
  <c r="G359" i="37" s="1"/>
  <c r="H42" i="32"/>
  <c r="H48" i="29"/>
  <c r="D118" i="46"/>
  <c r="D94" i="46" s="1"/>
  <c r="H42" i="11"/>
  <c r="H303" i="11" s="1"/>
  <c r="L8" i="48" s="1"/>
  <c r="H39" i="59"/>
  <c r="H39" i="22"/>
  <c r="H51" i="31"/>
  <c r="H51" i="6"/>
  <c r="H50" i="32"/>
  <c r="H45" i="41"/>
  <c r="H44" i="34"/>
  <c r="H40" i="30"/>
  <c r="H40" i="25"/>
  <c r="H35" i="37"/>
  <c r="H34" i="17"/>
  <c r="E52" i="6"/>
  <c r="H50" i="19"/>
  <c r="H47" i="41"/>
  <c r="H40" i="18"/>
  <c r="H40" i="6"/>
  <c r="H35" i="9"/>
  <c r="H50" i="9"/>
  <c r="H47" i="39"/>
  <c r="H45" i="6"/>
  <c r="H43" i="36"/>
  <c r="H304" i="36" s="1"/>
  <c r="M35" i="48" s="1"/>
  <c r="H40" i="40"/>
  <c r="H37" i="23"/>
  <c r="H33" i="57"/>
  <c r="H32" i="11"/>
  <c r="H49" i="16"/>
  <c r="H46" i="57"/>
  <c r="H41" i="11"/>
  <c r="H38" i="38"/>
  <c r="H47" i="6"/>
  <c r="H44" i="21"/>
  <c r="H40" i="11"/>
  <c r="H34" i="18"/>
  <c r="H51" i="12"/>
  <c r="H47" i="9"/>
  <c r="H36" i="16"/>
  <c r="H36" i="14"/>
  <c r="H34" i="16"/>
  <c r="H40" i="39"/>
  <c r="H301" i="39" s="1"/>
  <c r="J38" i="48" s="1"/>
  <c r="H36" i="40"/>
  <c r="H34" i="14"/>
  <c r="H50" i="22"/>
  <c r="H50" i="10"/>
  <c r="H46" i="62"/>
  <c r="H44" i="39"/>
  <c r="H37" i="62"/>
  <c r="H37" i="19"/>
  <c r="H33" i="29"/>
  <c r="H32" i="39"/>
  <c r="H38" i="10"/>
  <c r="H37" i="33"/>
  <c r="H37" i="17"/>
  <c r="H32" i="21"/>
  <c r="H32" i="57"/>
  <c r="H32" i="6"/>
  <c r="H32" i="12"/>
  <c r="H32" i="38"/>
  <c r="H32" i="14"/>
  <c r="E309" i="22"/>
  <c r="E359" i="22" s="1"/>
  <c r="H359" i="22"/>
  <c r="E303" i="24"/>
  <c r="E353" i="24" s="1"/>
  <c r="E309" i="14"/>
  <c r="E359" i="14" s="1"/>
  <c r="E309" i="10"/>
  <c r="E359" i="10" s="1"/>
  <c r="G309" i="30"/>
  <c r="G359" i="30" s="1"/>
  <c r="G300" i="38"/>
  <c r="G350" i="38" s="1"/>
  <c r="H350" i="38"/>
  <c r="H39" i="38"/>
  <c r="G52" i="27"/>
  <c r="H39" i="27"/>
  <c r="H39" i="17"/>
  <c r="G303" i="30"/>
  <c r="G353" i="30" s="1"/>
  <c r="G302" i="10"/>
  <c r="G352" i="10" s="1"/>
  <c r="F299" i="62"/>
  <c r="F349" i="62" s="1"/>
  <c r="F299" i="21"/>
  <c r="F349" i="21" s="1"/>
  <c r="G297" i="30"/>
  <c r="G347" i="30" s="1"/>
  <c r="H347" i="30"/>
  <c r="G294" i="25"/>
  <c r="G344" i="25" s="1"/>
  <c r="G303" i="34"/>
  <c r="G353" i="34" s="1"/>
  <c r="H353" i="22"/>
  <c r="H359" i="40"/>
  <c r="F309" i="40"/>
  <c r="F359" i="40" s="1"/>
  <c r="F52" i="24"/>
  <c r="F233" i="24" s="1"/>
  <c r="H39" i="24"/>
  <c r="H350" i="24"/>
  <c r="F300" i="24"/>
  <c r="F350" i="24" s="1"/>
  <c r="F303" i="40"/>
  <c r="F353" i="40" s="1"/>
  <c r="H42" i="40"/>
  <c r="H353" i="40"/>
  <c r="G52" i="41"/>
  <c r="G313" i="41" s="1"/>
  <c r="G363" i="41" s="1"/>
  <c r="H39" i="30"/>
  <c r="H48" i="28"/>
  <c r="H48" i="15"/>
  <c r="G52" i="22"/>
  <c r="G218" i="22" s="1"/>
  <c r="AB21" i="49" s="1"/>
  <c r="H42" i="12"/>
  <c r="H48" i="22"/>
  <c r="G52" i="30"/>
  <c r="G52" i="19"/>
  <c r="H42" i="36"/>
  <c r="H39" i="33"/>
  <c r="H49" i="23"/>
  <c r="H48" i="33"/>
  <c r="H39" i="14"/>
  <c r="H39" i="21"/>
  <c r="H39" i="9"/>
  <c r="D52" i="39"/>
  <c r="E52" i="39"/>
  <c r="H46" i="34"/>
  <c r="H45" i="39"/>
  <c r="E52" i="9"/>
  <c r="H39" i="28"/>
  <c r="H42" i="57"/>
  <c r="F52" i="38"/>
  <c r="H51" i="22"/>
  <c r="H50" i="39"/>
  <c r="H50" i="36"/>
  <c r="H44" i="22"/>
  <c r="E52" i="27"/>
  <c r="H51" i="59"/>
  <c r="H312" i="59" s="1"/>
  <c r="U31" i="48" s="1"/>
  <c r="H51" i="18"/>
  <c r="H50" i="34"/>
  <c r="H49" i="10"/>
  <c r="H47" i="25"/>
  <c r="H47" i="21"/>
  <c r="H47" i="17"/>
  <c r="H46" i="10"/>
  <c r="H44" i="38"/>
  <c r="H44" i="27"/>
  <c r="H51" i="26"/>
  <c r="H50" i="26"/>
  <c r="H49" i="34"/>
  <c r="H50" i="40"/>
  <c r="D52" i="27"/>
  <c r="H50" i="31"/>
  <c r="H50" i="57"/>
  <c r="H50" i="6"/>
  <c r="H49" i="14"/>
  <c r="H51" i="33"/>
  <c r="H50" i="24"/>
  <c r="H50" i="14"/>
  <c r="E52" i="26"/>
  <c r="H51" i="27"/>
  <c r="H51" i="17"/>
  <c r="H51" i="9"/>
  <c r="H50" i="62"/>
  <c r="H50" i="11"/>
  <c r="H51" i="32"/>
  <c r="H51" i="23"/>
  <c r="H47" i="26"/>
  <c r="H50" i="41"/>
  <c r="H50" i="21"/>
  <c r="H49" i="9"/>
  <c r="H47" i="29"/>
  <c r="H45" i="59"/>
  <c r="H43" i="39"/>
  <c r="H41" i="41"/>
  <c r="H38" i="11"/>
  <c r="H46" i="31"/>
  <c r="H45" i="62"/>
  <c r="H45" i="16"/>
  <c r="H44" i="30"/>
  <c r="H41" i="25"/>
  <c r="H41" i="10"/>
  <c r="H40" i="31"/>
  <c r="H38" i="40"/>
  <c r="H50" i="16"/>
  <c r="H47" i="15"/>
  <c r="H46" i="23"/>
  <c r="H45" i="38"/>
  <c r="H44" i="36"/>
  <c r="H41" i="33"/>
  <c r="H40" i="37"/>
  <c r="H40" i="57"/>
  <c r="H38" i="18"/>
  <c r="H41" i="57"/>
  <c r="H41" i="19"/>
  <c r="H38" i="14"/>
  <c r="H50" i="33"/>
  <c r="H49" i="29"/>
  <c r="H47" i="10"/>
  <c r="H45" i="25"/>
  <c r="H44" i="31"/>
  <c r="H43" i="62"/>
  <c r="H41" i="26"/>
  <c r="H40" i="33"/>
  <c r="H37" i="27"/>
  <c r="H40" i="38"/>
  <c r="H36" i="19"/>
  <c r="H41" i="39"/>
  <c r="H49" i="38"/>
  <c r="H45" i="15"/>
  <c r="H44" i="16"/>
  <c r="H37" i="59"/>
  <c r="D52" i="59"/>
  <c r="H51" i="38"/>
  <c r="H51" i="16"/>
  <c r="H50" i="25"/>
  <c r="H47" i="27"/>
  <c r="H45" i="37"/>
  <c r="H45" i="12"/>
  <c r="H44" i="11"/>
  <c r="H43" i="41"/>
  <c r="H43" i="37"/>
  <c r="H43" i="33"/>
  <c r="H43" i="32"/>
  <c r="H43" i="14"/>
  <c r="H38" i="16"/>
  <c r="H36" i="10"/>
  <c r="H33" i="27"/>
  <c r="H32" i="41"/>
  <c r="C52" i="36"/>
  <c r="H32" i="34"/>
  <c r="H51" i="57"/>
  <c r="H49" i="36"/>
  <c r="H49" i="25"/>
  <c r="H47" i="12"/>
  <c r="H46" i="22"/>
  <c r="H46" i="16"/>
  <c r="H46" i="14"/>
  <c r="H45" i="28"/>
  <c r="H40" i="15"/>
  <c r="H38" i="59"/>
  <c r="H38" i="57"/>
  <c r="H37" i="39"/>
  <c r="H36" i="57"/>
  <c r="H35" i="34"/>
  <c r="H35" i="21"/>
  <c r="H35" i="19"/>
  <c r="H34" i="29"/>
  <c r="H33" i="34"/>
  <c r="H33" i="10"/>
  <c r="H32" i="40"/>
  <c r="H40" i="12"/>
  <c r="H38" i="29"/>
  <c r="H37" i="26"/>
  <c r="H37" i="18"/>
  <c r="H35" i="31"/>
  <c r="H34" i="38"/>
  <c r="H34" i="24"/>
  <c r="H33" i="59"/>
  <c r="H38" i="31"/>
  <c r="H36" i="30"/>
  <c r="H33" i="41"/>
  <c r="H33" i="25"/>
  <c r="H47" i="37"/>
  <c r="H46" i="19"/>
  <c r="H45" i="26"/>
  <c r="H41" i="62"/>
  <c r="H40" i="10"/>
  <c r="H301" i="10" s="1"/>
  <c r="J7" i="48" s="1"/>
  <c r="H38" i="26"/>
  <c r="H38" i="19"/>
  <c r="H38" i="6"/>
  <c r="H37" i="24"/>
  <c r="H36" i="41"/>
  <c r="H36" i="24"/>
  <c r="H35" i="23"/>
  <c r="H34" i="62"/>
  <c r="H32" i="28"/>
  <c r="H33" i="23"/>
  <c r="H33" i="17"/>
  <c r="H32" i="31"/>
  <c r="H44" i="33"/>
  <c r="H305" i="33" s="1"/>
  <c r="N32" i="48" s="1"/>
  <c r="H44" i="14"/>
  <c r="H43" i="35"/>
  <c r="H35" i="36"/>
  <c r="H35" i="22"/>
  <c r="H35" i="18"/>
  <c r="H296" i="18"/>
  <c r="E14" i="48" s="1"/>
  <c r="H34" i="34"/>
  <c r="H33" i="11"/>
  <c r="H36" i="59"/>
  <c r="H35" i="57"/>
  <c r="H34" i="31"/>
  <c r="H33" i="22"/>
  <c r="H46" i="24"/>
  <c r="H44" i="9"/>
  <c r="H43" i="21"/>
  <c r="H41" i="37"/>
  <c r="H40" i="35"/>
  <c r="H40" i="14"/>
  <c r="H37" i="28"/>
  <c r="H37" i="16"/>
  <c r="H37" i="10"/>
  <c r="H35" i="41"/>
  <c r="H35" i="29"/>
  <c r="H35" i="10"/>
  <c r="H34" i="28"/>
  <c r="H34" i="26"/>
  <c r="H33" i="33"/>
  <c r="H36" i="37"/>
  <c r="H36" i="27"/>
  <c r="H35" i="6"/>
  <c r="C52" i="38"/>
  <c r="C222" i="38" s="1"/>
  <c r="H32" i="37"/>
  <c r="C52" i="62"/>
  <c r="H32" i="15"/>
  <c r="H32" i="25"/>
  <c r="H32" i="10"/>
  <c r="F230" i="38"/>
  <c r="E233" i="39"/>
  <c r="H86" i="34"/>
  <c r="F258" i="32"/>
  <c r="F253" i="32"/>
  <c r="F252" i="32"/>
  <c r="D227" i="32"/>
  <c r="D233" i="32"/>
  <c r="F220" i="32"/>
  <c r="E223" i="24"/>
  <c r="E220" i="24"/>
  <c r="G254" i="22"/>
  <c r="H86" i="20"/>
  <c r="H18" i="20"/>
  <c r="E224" i="15"/>
  <c r="E253" i="15"/>
  <c r="H86" i="16"/>
  <c r="H18" i="16"/>
  <c r="H86" i="10"/>
  <c r="H240" i="14"/>
  <c r="G309" i="34"/>
  <c r="G359" i="34" s="1"/>
  <c r="G120" i="46"/>
  <c r="G96" i="46" s="1"/>
  <c r="H48" i="10"/>
  <c r="H48" i="26"/>
  <c r="G309" i="26"/>
  <c r="G359" i="26" s="1"/>
  <c r="G300" i="25"/>
  <c r="G350" i="25" s="1"/>
  <c r="G52" i="25"/>
  <c r="H39" i="25"/>
  <c r="H39" i="15"/>
  <c r="G300" i="15"/>
  <c r="G350" i="15" s="1"/>
  <c r="H48" i="39"/>
  <c r="H39" i="12"/>
  <c r="F220" i="38"/>
  <c r="H39" i="31"/>
  <c r="H39" i="57"/>
  <c r="G52" i="10"/>
  <c r="F243" i="32"/>
  <c r="H42" i="59"/>
  <c r="H42" i="27"/>
  <c r="H42" i="22"/>
  <c r="F224" i="32"/>
  <c r="F232" i="32"/>
  <c r="F226" i="32"/>
  <c r="F257" i="32"/>
  <c r="F222" i="32"/>
  <c r="E220" i="39"/>
  <c r="E226" i="39"/>
  <c r="F52" i="19"/>
  <c r="E232" i="24"/>
  <c r="D52" i="33"/>
  <c r="E52" i="35"/>
  <c r="E52" i="14"/>
  <c r="H51" i="25"/>
  <c r="D221" i="32"/>
  <c r="H49" i="22"/>
  <c r="H49" i="17"/>
  <c r="H49" i="11"/>
  <c r="H46" i="32"/>
  <c r="H46" i="15"/>
  <c r="H49" i="33"/>
  <c r="H49" i="27"/>
  <c r="H47" i="31"/>
  <c r="H47" i="62"/>
  <c r="H49" i="18"/>
  <c r="H49" i="6"/>
  <c r="H46" i="30"/>
  <c r="H49" i="12"/>
  <c r="H47" i="35"/>
  <c r="H46" i="6"/>
  <c r="H49" i="39"/>
  <c r="H49" i="57"/>
  <c r="H50" i="23"/>
  <c r="H50" i="18"/>
  <c r="H50" i="12"/>
  <c r="H50" i="15"/>
  <c r="H49" i="41"/>
  <c r="H46" i="17"/>
  <c r="H46" i="9"/>
  <c r="H46" i="39"/>
  <c r="H307" i="39" s="1"/>
  <c r="P38" i="48" s="1"/>
  <c r="H43" i="23"/>
  <c r="H47" i="14"/>
  <c r="H45" i="29"/>
  <c r="H45" i="17"/>
  <c r="H46" i="40"/>
  <c r="H307" i="40" s="1"/>
  <c r="P39" i="48" s="1"/>
  <c r="H45" i="30"/>
  <c r="H44" i="24"/>
  <c r="H305" i="24" s="1"/>
  <c r="N22" i="48" s="1"/>
  <c r="H45" i="34"/>
  <c r="H45" i="31"/>
  <c r="H45" i="24"/>
  <c r="H44" i="28"/>
  <c r="H43" i="11"/>
  <c r="H46" i="11"/>
  <c r="H45" i="19"/>
  <c r="H46" i="36"/>
  <c r="H45" i="14"/>
  <c r="H43" i="24"/>
  <c r="H43" i="17"/>
  <c r="H43" i="9"/>
  <c r="H46" i="12"/>
  <c r="H45" i="35"/>
  <c r="H47" i="18"/>
  <c r="H46" i="38"/>
  <c r="H44" i="35"/>
  <c r="H305" i="35" s="1"/>
  <c r="N34" i="48" s="1"/>
  <c r="H44" i="62"/>
  <c r="H305" i="62" s="1"/>
  <c r="N20" i="48" s="1"/>
  <c r="H44" i="57"/>
  <c r="H43" i="26"/>
  <c r="H304" i="26" s="1"/>
  <c r="M24" i="48" s="1"/>
  <c r="H41" i="32"/>
  <c r="H41" i="27"/>
  <c r="H43" i="34"/>
  <c r="H43" i="25"/>
  <c r="H38" i="23"/>
  <c r="H38" i="15"/>
  <c r="H37" i="31"/>
  <c r="H36" i="33"/>
  <c r="H40" i="22"/>
  <c r="H38" i="24"/>
  <c r="H37" i="25"/>
  <c r="H37" i="12"/>
  <c r="H37" i="6"/>
  <c r="H36" i="28"/>
  <c r="H36" i="38"/>
  <c r="H37" i="14"/>
  <c r="H36" i="17"/>
  <c r="H40" i="27"/>
  <c r="H38" i="21"/>
  <c r="H37" i="9"/>
  <c r="H36" i="32"/>
  <c r="H38" i="30"/>
  <c r="H36" i="35"/>
  <c r="H38" i="22"/>
  <c r="H37" i="41"/>
  <c r="H37" i="34"/>
  <c r="H37" i="15"/>
  <c r="H40" i="16"/>
  <c r="H37" i="57"/>
  <c r="H38" i="36"/>
  <c r="H37" i="35"/>
  <c r="H37" i="30"/>
  <c r="H38" i="37"/>
  <c r="H38" i="34"/>
  <c r="H38" i="62"/>
  <c r="H37" i="36"/>
  <c r="H36" i="15"/>
  <c r="H36" i="11"/>
  <c r="H36" i="6"/>
  <c r="H35" i="32"/>
  <c r="H35" i="15"/>
  <c r="H36" i="12"/>
  <c r="H35" i="59"/>
  <c r="H35" i="28"/>
  <c r="H34" i="11"/>
  <c r="H33" i="40"/>
  <c r="C220" i="38"/>
  <c r="C221" i="38"/>
  <c r="H35" i="38"/>
  <c r="H35" i="16"/>
  <c r="H34" i="59"/>
  <c r="H34" i="21"/>
  <c r="H33" i="38"/>
  <c r="H36" i="25"/>
  <c r="H33" i="32"/>
  <c r="C52" i="41"/>
  <c r="H35" i="33"/>
  <c r="H35" i="26"/>
  <c r="H36" i="36"/>
  <c r="H36" i="22"/>
  <c r="H36" i="34"/>
  <c r="H34" i="22"/>
  <c r="H36" i="18"/>
  <c r="H35" i="27"/>
  <c r="H35" i="17"/>
  <c r="H34" i="32"/>
  <c r="H34" i="10"/>
  <c r="C52" i="39"/>
  <c r="H33" i="39"/>
  <c r="H32" i="30"/>
  <c r="C52" i="30"/>
  <c r="H33" i="15"/>
  <c r="C52" i="34"/>
  <c r="C52" i="29"/>
  <c r="C52" i="24"/>
  <c r="C219" i="24" s="1"/>
  <c r="C52" i="22"/>
  <c r="C52" i="37"/>
  <c r="C52" i="27"/>
  <c r="H32" i="19"/>
  <c r="C52" i="17"/>
  <c r="C52" i="21"/>
  <c r="C52" i="11"/>
  <c r="C52" i="9"/>
  <c r="H32" i="18"/>
  <c r="C52" i="18"/>
  <c r="C52" i="16"/>
  <c r="H32" i="16"/>
  <c r="C52" i="15"/>
  <c r="H32" i="17"/>
  <c r="C52" i="19"/>
  <c r="C52" i="57"/>
  <c r="C52" i="14"/>
  <c r="C52" i="6"/>
  <c r="C104" i="46"/>
  <c r="C80" i="46" s="1"/>
  <c r="C52" i="12"/>
  <c r="C52" i="10"/>
  <c r="C225" i="38"/>
  <c r="E233" i="24"/>
  <c r="H309" i="12"/>
  <c r="R9" i="48" s="1"/>
  <c r="E225" i="15"/>
  <c r="E248" i="15"/>
  <c r="E261" i="15"/>
  <c r="E244" i="15"/>
  <c r="E249" i="15"/>
  <c r="E234" i="15"/>
  <c r="E262" i="15"/>
  <c r="E256" i="15"/>
  <c r="H301" i="17"/>
  <c r="J13" i="48" s="1"/>
  <c r="H303" i="10"/>
  <c r="L7" i="48" s="1"/>
  <c r="E252" i="15"/>
  <c r="E250" i="15"/>
  <c r="E260" i="15"/>
  <c r="E254" i="15"/>
  <c r="E255" i="15"/>
  <c r="H303" i="14"/>
  <c r="L10" i="48" s="1"/>
  <c r="E258" i="15"/>
  <c r="E220" i="15"/>
  <c r="E231" i="15"/>
  <c r="E247" i="15"/>
  <c r="E218" i="15"/>
  <c r="Z13" i="49" s="1"/>
  <c r="E259" i="15"/>
  <c r="E245" i="15"/>
  <c r="E257" i="15"/>
  <c r="E251" i="15"/>
  <c r="E229" i="15"/>
  <c r="E246" i="15"/>
  <c r="D232" i="32"/>
  <c r="D253" i="32"/>
  <c r="D248" i="32"/>
  <c r="D250" i="32"/>
  <c r="D255" i="32"/>
  <c r="D237" i="32"/>
  <c r="D231" i="32"/>
  <c r="C229" i="38"/>
  <c r="H300" i="16"/>
  <c r="I12" i="48" s="1"/>
  <c r="H303" i="37"/>
  <c r="L36" i="48" s="1"/>
  <c r="H303" i="19"/>
  <c r="L15" i="48" s="1"/>
  <c r="H300" i="40"/>
  <c r="I39" i="48" s="1"/>
  <c r="H302" i="31"/>
  <c r="K29" i="48" s="1"/>
  <c r="F225" i="32"/>
  <c r="F228" i="32"/>
  <c r="F234" i="32"/>
  <c r="F230" i="32"/>
  <c r="C226" i="38"/>
  <c r="C236" i="38"/>
  <c r="H309" i="57"/>
  <c r="R17" i="48" s="1"/>
  <c r="H309" i="9"/>
  <c r="J309" i="9" s="1"/>
  <c r="H305" i="29"/>
  <c r="N27" i="48" s="1"/>
  <c r="D233" i="39"/>
  <c r="D235" i="39"/>
  <c r="H305" i="39"/>
  <c r="N38" i="48" s="1"/>
  <c r="F227" i="38"/>
  <c r="F228" i="38"/>
  <c r="F237" i="38"/>
  <c r="F232" i="38"/>
  <c r="F223" i="38"/>
  <c r="F222" i="38"/>
  <c r="F235" i="38"/>
  <c r="H309" i="17"/>
  <c r="R13" i="48" s="1"/>
  <c r="F235" i="24"/>
  <c r="H299" i="10"/>
  <c r="H7" i="48" s="1"/>
  <c r="D226" i="32"/>
  <c r="D219" i="32"/>
  <c r="D234" i="32"/>
  <c r="D228" i="32"/>
  <c r="H309" i="38"/>
  <c r="R37" i="48" s="1"/>
  <c r="H305" i="18"/>
  <c r="N14" i="48" s="1"/>
  <c r="H307" i="62"/>
  <c r="P20" i="48" s="1"/>
  <c r="H297" i="14"/>
  <c r="F10" i="48" s="1"/>
  <c r="H305" i="21"/>
  <c r="N18" i="48" s="1"/>
  <c r="H302" i="11"/>
  <c r="K8" i="48" s="1"/>
  <c r="H301" i="30"/>
  <c r="J28" i="48" s="1"/>
  <c r="H309" i="29"/>
  <c r="R27" i="48" s="1"/>
  <c r="H309" i="36"/>
  <c r="R35" i="48" s="1"/>
  <c r="H303" i="6"/>
  <c r="L5" i="48" s="1"/>
  <c r="H309" i="40"/>
  <c r="R39" i="48" s="1"/>
  <c r="F232" i="24"/>
  <c r="H303" i="32"/>
  <c r="L30" i="48" s="1"/>
  <c r="H307" i="57"/>
  <c r="P17" i="48" s="1"/>
  <c r="H301" i="18"/>
  <c r="J14" i="48" s="1"/>
  <c r="H305" i="34"/>
  <c r="N33" i="48" s="1"/>
  <c r="H309" i="31"/>
  <c r="R29" i="48" s="1"/>
  <c r="H300" i="22"/>
  <c r="I19" i="48" s="1"/>
  <c r="H309" i="35"/>
  <c r="R34" i="48" s="1"/>
  <c r="H302" i="16"/>
  <c r="K12" i="48" s="1"/>
  <c r="F218" i="24"/>
  <c r="AA24" i="49" s="1"/>
  <c r="F223" i="24"/>
  <c r="H304" i="37"/>
  <c r="M36" i="48" s="1"/>
  <c r="H302" i="41"/>
  <c r="K40" i="48" s="1"/>
  <c r="H300" i="21"/>
  <c r="I18" i="48" s="1"/>
  <c r="H300" i="24"/>
  <c r="I22" i="48" s="1"/>
  <c r="H305" i="12"/>
  <c r="N9" i="48" s="1"/>
  <c r="F230" i="24"/>
  <c r="F222" i="24"/>
  <c r="F219" i="24"/>
  <c r="F227" i="24"/>
  <c r="F229" i="24"/>
  <c r="F234" i="24"/>
  <c r="F221" i="24"/>
  <c r="F249" i="24"/>
  <c r="F226" i="24"/>
  <c r="F228" i="24"/>
  <c r="H304" i="35"/>
  <c r="M34" i="48" s="1"/>
  <c r="H303" i="57"/>
  <c r="L17" i="48" s="1"/>
  <c r="H305" i="14"/>
  <c r="N10" i="48" s="1"/>
  <c r="H305" i="30"/>
  <c r="N28" i="48" s="1"/>
  <c r="H305" i="36"/>
  <c r="N35" i="48" s="1"/>
  <c r="H309" i="15"/>
  <c r="R11" i="48" s="1"/>
  <c r="H305" i="9"/>
  <c r="N6" i="48" s="1"/>
  <c r="H305" i="31"/>
  <c r="N29" i="48" s="1"/>
  <c r="H302" i="57"/>
  <c r="K17" i="48" s="1"/>
  <c r="H303" i="36"/>
  <c r="L35" i="48" s="1"/>
  <c r="H303" i="12"/>
  <c r="L9" i="48" s="1"/>
  <c r="H300" i="30"/>
  <c r="I28" i="48" s="1"/>
  <c r="H300" i="38"/>
  <c r="I37" i="48" s="1"/>
  <c r="H307" i="24"/>
  <c r="P22" i="48" s="1"/>
  <c r="H307" i="19"/>
  <c r="P15" i="48" s="1"/>
  <c r="H297" i="30"/>
  <c r="F28" i="48" s="1"/>
  <c r="H312" i="32"/>
  <c r="U30" i="48" s="1"/>
  <c r="G243" i="19"/>
  <c r="AI17" i="49" s="1"/>
  <c r="G313" i="19"/>
  <c r="G363" i="19" s="1"/>
  <c r="G247" i="19"/>
  <c r="G249" i="19"/>
  <c r="H303" i="40"/>
  <c r="L39" i="48" s="1"/>
  <c r="H312" i="18"/>
  <c r="U14" i="48" s="1"/>
  <c r="H300" i="28"/>
  <c r="I26" i="48" s="1"/>
  <c r="H305" i="11"/>
  <c r="N8" i="48" s="1"/>
  <c r="H300" i="14"/>
  <c r="I10" i="48" s="1"/>
  <c r="H307" i="23"/>
  <c r="P21" i="48" s="1"/>
  <c r="H307" i="31"/>
  <c r="P29" i="48" s="1"/>
  <c r="H297" i="57"/>
  <c r="F17" i="48" s="1"/>
  <c r="H299" i="11"/>
  <c r="H8" i="48" s="1"/>
  <c r="H305" i="27"/>
  <c r="N25" i="48" s="1"/>
  <c r="H312" i="22"/>
  <c r="U19" i="48" s="1"/>
  <c r="H302" i="62"/>
  <c r="K20" i="48" s="1"/>
  <c r="H307" i="14"/>
  <c r="P10" i="48" s="1"/>
  <c r="H297" i="10"/>
  <c r="F7" i="48" s="1"/>
  <c r="H302" i="26"/>
  <c r="K24" i="48" s="1"/>
  <c r="H299" i="18"/>
  <c r="H14" i="48" s="1"/>
  <c r="H305" i="38"/>
  <c r="N37" i="48" s="1"/>
  <c r="H309" i="33"/>
  <c r="R32" i="48" s="1"/>
  <c r="H297" i="27"/>
  <c r="F25" i="48" s="1"/>
  <c r="H305" i="16"/>
  <c r="N12" i="48" s="1"/>
  <c r="H305" i="22"/>
  <c r="N19" i="48" s="1"/>
  <c r="G313" i="30"/>
  <c r="G363" i="30" s="1"/>
  <c r="G236" i="22"/>
  <c r="G233" i="22"/>
  <c r="G232" i="22"/>
  <c r="G226" i="22"/>
  <c r="G227" i="22"/>
  <c r="H309" i="28"/>
  <c r="R26" i="48" s="1"/>
  <c r="H307" i="22"/>
  <c r="P19" i="48" s="1"/>
  <c r="H310" i="9"/>
  <c r="J310" i="9" s="1"/>
  <c r="H312" i="17"/>
  <c r="U13" i="48" s="1"/>
  <c r="H307" i="10"/>
  <c r="P7" i="48" s="1"/>
  <c r="H300" i="33"/>
  <c r="I32" i="48" s="1"/>
  <c r="H309" i="22"/>
  <c r="R19" i="48" s="1"/>
  <c r="H304" i="21"/>
  <c r="M18" i="48" s="1"/>
  <c r="H299" i="57"/>
  <c r="H17" i="48" s="1"/>
  <c r="H304" i="14"/>
  <c r="M10" i="48" s="1"/>
  <c r="H304" i="62"/>
  <c r="M20" i="48" s="1"/>
  <c r="H302" i="19"/>
  <c r="K15" i="48" s="1"/>
  <c r="H312" i="15"/>
  <c r="U11" i="48" s="1"/>
  <c r="AG13" i="49"/>
  <c r="H307" i="38"/>
  <c r="P37" i="48" s="1"/>
  <c r="H300" i="57"/>
  <c r="I17" i="48" s="1"/>
  <c r="H300" i="12"/>
  <c r="I9" i="48" s="1"/>
  <c r="H300" i="15"/>
  <c r="I11" i="48" s="1"/>
  <c r="H297" i="28"/>
  <c r="F26" i="48" s="1"/>
  <c r="H297" i="11"/>
  <c r="F8" i="48" s="1"/>
  <c r="H305" i="28"/>
  <c r="N26" i="48" s="1"/>
  <c r="H307" i="6"/>
  <c r="P5" i="48" s="1"/>
  <c r="H307" i="30"/>
  <c r="P28" i="48" s="1"/>
  <c r="C220" i="39"/>
  <c r="C222" i="39"/>
  <c r="C230" i="39"/>
  <c r="C223" i="39"/>
  <c r="C227" i="39"/>
  <c r="C224" i="39"/>
  <c r="C233" i="39"/>
  <c r="C226" i="39"/>
  <c r="C237" i="39"/>
  <c r="C228" i="39"/>
  <c r="C225" i="39"/>
  <c r="C234" i="39"/>
  <c r="C221" i="10"/>
  <c r="C219" i="10"/>
  <c r="C245" i="10"/>
  <c r="C222" i="10"/>
  <c r="C220" i="10"/>
  <c r="C247" i="10"/>
  <c r="C248" i="10"/>
  <c r="C223" i="10"/>
  <c r="C230" i="10"/>
  <c r="C252" i="10"/>
  <c r="C227" i="10"/>
  <c r="C254" i="10"/>
  <c r="C257" i="10"/>
  <c r="C229" i="10"/>
  <c r="C255" i="10"/>
  <c r="C231" i="10"/>
  <c r="C256" i="10"/>
  <c r="C260" i="10"/>
  <c r="C261" i="10"/>
  <c r="C236" i="10"/>
  <c r="C262" i="10"/>
  <c r="C237" i="10"/>
  <c r="C228" i="10"/>
  <c r="C253" i="10"/>
  <c r="H302" i="27"/>
  <c r="K25" i="48" s="1"/>
  <c r="H300" i="25"/>
  <c r="I23" i="48" s="1"/>
  <c r="H300" i="31"/>
  <c r="I29" i="48" s="1"/>
  <c r="G231" i="25"/>
  <c r="G228" i="25"/>
  <c r="G232" i="25"/>
  <c r="G218" i="25"/>
  <c r="AB25" i="49" s="1"/>
  <c r="G226" i="25"/>
  <c r="G235" i="25"/>
  <c r="G220" i="25"/>
  <c r="G219" i="25"/>
  <c r="G227" i="25"/>
  <c r="G237" i="25"/>
  <c r="G313" i="25"/>
  <c r="G363" i="25" s="1"/>
  <c r="G224" i="25"/>
  <c r="H309" i="10"/>
  <c r="R7" i="48" s="1"/>
  <c r="H297" i="34"/>
  <c r="F33" i="48" s="1"/>
  <c r="H307" i="17"/>
  <c r="P13" i="48" s="1"/>
  <c r="H303" i="22"/>
  <c r="L19" i="48" s="1"/>
  <c r="H309" i="39"/>
  <c r="R38" i="48" s="1"/>
  <c r="H309" i="26"/>
  <c r="R24" i="48" s="1"/>
  <c r="C246" i="19"/>
  <c r="C252" i="19"/>
  <c r="C262" i="19"/>
  <c r="C260" i="19"/>
  <c r="H303" i="27"/>
  <c r="L25" i="48" s="1"/>
  <c r="C245" i="12"/>
  <c r="C220" i="12"/>
  <c r="C221" i="12"/>
  <c r="C248" i="12"/>
  <c r="C249" i="12"/>
  <c r="C218" i="22"/>
  <c r="C246" i="22"/>
  <c r="C247" i="22"/>
  <c r="C221" i="22"/>
  <c r="C222" i="22"/>
  <c r="C220" i="22"/>
  <c r="C251" i="22"/>
  <c r="C249" i="22"/>
  <c r="C232" i="22"/>
  <c r="C257" i="22"/>
  <c r="C260" i="22"/>
  <c r="C258" i="22"/>
  <c r="C256" i="22"/>
  <c r="C262" i="22"/>
  <c r="C237" i="22"/>
  <c r="C236" i="22"/>
  <c r="C259" i="22"/>
  <c r="C250" i="22"/>
  <c r="H299" i="24"/>
  <c r="H22" i="48" s="1"/>
  <c r="H304" i="11"/>
  <c r="M8" i="48" s="1"/>
  <c r="F257" i="19"/>
  <c r="F261" i="19"/>
  <c r="F255" i="19"/>
  <c r="H303" i="59"/>
  <c r="L31" i="48" s="1"/>
  <c r="G225" i="10"/>
  <c r="G259" i="10"/>
  <c r="G256" i="10"/>
  <c r="G234" i="10"/>
  <c r="G231" i="10"/>
  <c r="G257" i="10"/>
  <c r="G250" i="10"/>
  <c r="G232" i="10"/>
  <c r="G253" i="10"/>
  <c r="G228" i="10"/>
  <c r="G251" i="10"/>
  <c r="G235" i="10"/>
  <c r="G218" i="10"/>
  <c r="G227" i="10"/>
  <c r="G220" i="10"/>
  <c r="G248" i="10"/>
  <c r="G237" i="10"/>
  <c r="G221" i="10"/>
  <c r="G230" i="10"/>
  <c r="G226" i="10"/>
  <c r="G254" i="10"/>
  <c r="G255" i="10"/>
  <c r="G260" i="10"/>
  <c r="G247" i="10"/>
  <c r="G258" i="10"/>
  <c r="G243" i="10"/>
  <c r="G262" i="10"/>
  <c r="G223" i="10"/>
  <c r="G261" i="10"/>
  <c r="G229" i="10"/>
  <c r="G245" i="10"/>
  <c r="G246" i="10"/>
  <c r="G252" i="10"/>
  <c r="G263" i="10" s="1"/>
  <c r="G222" i="10"/>
  <c r="G219" i="10"/>
  <c r="G236" i="10"/>
  <c r="G224" i="10"/>
  <c r="G244" i="10"/>
  <c r="G233" i="10"/>
  <c r="G249" i="10"/>
  <c r="F294" i="62"/>
  <c r="F344" i="62" s="1"/>
  <c r="F296" i="62"/>
  <c r="F346" i="62" s="1"/>
  <c r="F298" i="62"/>
  <c r="F348" i="62" s="1"/>
  <c r="H307" i="36"/>
  <c r="P35" i="48" s="1"/>
  <c r="H310" i="18"/>
  <c r="S14" i="48" s="1"/>
  <c r="C250" i="57"/>
  <c r="C218" i="15"/>
  <c r="C243" i="15"/>
  <c r="C244" i="15"/>
  <c r="C219" i="15"/>
  <c r="C246" i="15"/>
  <c r="C221" i="15"/>
  <c r="C247" i="15"/>
  <c r="C222" i="15"/>
  <c r="C245" i="15"/>
  <c r="C223" i="15"/>
  <c r="C249" i="15"/>
  <c r="C224" i="15"/>
  <c r="C220" i="15"/>
  <c r="C248" i="15"/>
  <c r="C226" i="15"/>
  <c r="C251" i="15"/>
  <c r="C230" i="15"/>
  <c r="C256" i="15"/>
  <c r="C254" i="15"/>
  <c r="C231" i="15"/>
  <c r="C229" i="15"/>
  <c r="C252" i="15"/>
  <c r="C227" i="15"/>
  <c r="C255" i="15"/>
  <c r="C232" i="15"/>
  <c r="C262" i="15"/>
  <c r="C258" i="15"/>
  <c r="C233" i="15"/>
  <c r="C257" i="15"/>
  <c r="C260" i="15"/>
  <c r="C235" i="15"/>
  <c r="C237" i="15"/>
  <c r="C261" i="15"/>
  <c r="C236" i="15"/>
  <c r="C234" i="15"/>
  <c r="C250" i="15"/>
  <c r="C253" i="15"/>
  <c r="C228" i="15"/>
  <c r="C259" i="15"/>
  <c r="C225" i="15"/>
  <c r="H297" i="38"/>
  <c r="F37" i="48" s="1"/>
  <c r="H305" i="57"/>
  <c r="N17" i="48" s="1"/>
  <c r="H307" i="12"/>
  <c r="P9" i="48" s="1"/>
  <c r="H307" i="15"/>
  <c r="P11" i="48" s="1"/>
  <c r="C218" i="24"/>
  <c r="X24" i="49" s="1"/>
  <c r="C222" i="24"/>
  <c r="C221" i="24"/>
  <c r="C223" i="24"/>
  <c r="C226" i="24"/>
  <c r="C230" i="24"/>
  <c r="C231" i="24"/>
  <c r="C224" i="24"/>
  <c r="C229" i="24"/>
  <c r="C227" i="24"/>
  <c r="C232" i="24"/>
  <c r="C237" i="24"/>
  <c r="C236" i="24"/>
  <c r="C225" i="24"/>
  <c r="C234" i="24"/>
  <c r="C228" i="24"/>
  <c r="H297" i="6"/>
  <c r="F5" i="48" s="1"/>
  <c r="H304" i="23"/>
  <c r="M21" i="48" s="1"/>
  <c r="H307" i="32"/>
  <c r="P30" i="48" s="1"/>
  <c r="AH32" i="49"/>
  <c r="H304" i="9"/>
  <c r="M6" i="48" s="1"/>
  <c r="E243" i="35"/>
  <c r="E218" i="35"/>
  <c r="Z36" i="49" s="1"/>
  <c r="E249" i="35"/>
  <c r="E251" i="35"/>
  <c r="E246" i="35"/>
  <c r="E221" i="35"/>
  <c r="E258" i="35"/>
  <c r="E233" i="35"/>
  <c r="E261" i="35"/>
  <c r="E220" i="35"/>
  <c r="E236" i="35"/>
  <c r="E231" i="35"/>
  <c r="E237" i="35"/>
  <c r="E256" i="35"/>
  <c r="E252" i="35"/>
  <c r="E255" i="35"/>
  <c r="E225" i="35"/>
  <c r="E228" i="35"/>
  <c r="E230" i="35"/>
  <c r="E259" i="35"/>
  <c r="E260" i="35"/>
  <c r="E254" i="35"/>
  <c r="F308" i="62"/>
  <c r="F358" i="62" s="1"/>
  <c r="F306" i="62"/>
  <c r="F356" i="62" s="1"/>
  <c r="F295" i="15"/>
  <c r="F345" i="15" s="1"/>
  <c r="F306" i="15"/>
  <c r="F356" i="15" s="1"/>
  <c r="F311" i="37"/>
  <c r="F361" i="37" s="1"/>
  <c r="J305" i="9"/>
  <c r="F298" i="24"/>
  <c r="F348" i="24" s="1"/>
  <c r="F295" i="24"/>
  <c r="F345" i="24" s="1"/>
  <c r="F312" i="24"/>
  <c r="F362" i="24" s="1"/>
  <c r="F308" i="24"/>
  <c r="F358" i="24" s="1"/>
  <c r="AB9" i="49"/>
  <c r="F299" i="27"/>
  <c r="F349" i="27" s="1"/>
  <c r="F306" i="36"/>
  <c r="F356" i="36" s="1"/>
  <c r="AI9" i="49"/>
  <c r="F293" i="62"/>
  <c r="F343" i="62" s="1"/>
  <c r="G123" i="20" l="1"/>
  <c r="F131" i="20"/>
  <c r="F119" i="20"/>
  <c r="E127" i="20"/>
  <c r="H101" i="20"/>
  <c r="H102" i="20"/>
  <c r="H107" i="20"/>
  <c r="I157" i="20"/>
  <c r="H98" i="20"/>
  <c r="H95" i="20"/>
  <c r="I143" i="20"/>
  <c r="I149" i="20"/>
  <c r="I156" i="20"/>
  <c r="G111" i="20"/>
  <c r="C130" i="20"/>
  <c r="I161" i="20"/>
  <c r="H163" i="20"/>
  <c r="G127" i="20"/>
  <c r="H105" i="20"/>
  <c r="H99" i="20"/>
  <c r="H96" i="20"/>
  <c r="H106" i="20"/>
  <c r="I148" i="20"/>
  <c r="I152" i="20"/>
  <c r="H108" i="20"/>
  <c r="H93" i="20"/>
  <c r="H109" i="20"/>
  <c r="G163" i="20"/>
  <c r="F122" i="20"/>
  <c r="E130" i="20"/>
  <c r="E118" i="20"/>
  <c r="D126" i="20"/>
  <c r="F120" i="46"/>
  <c r="F96" i="46" s="1"/>
  <c r="F48" i="46" s="1"/>
  <c r="H38" i="20"/>
  <c r="E114" i="46"/>
  <c r="E90" i="46" s="1"/>
  <c r="E42" i="46" s="1"/>
  <c r="E117" i="20"/>
  <c r="D119" i="20"/>
  <c r="F121" i="20"/>
  <c r="H78" i="20"/>
  <c r="F23" i="44"/>
  <c r="C304" i="20"/>
  <c r="C354" i="20" s="1"/>
  <c r="H69" i="20"/>
  <c r="G104" i="46"/>
  <c r="G80" i="46" s="1"/>
  <c r="H32" i="20"/>
  <c r="H65" i="20"/>
  <c r="G109" i="46"/>
  <c r="G85" i="46" s="1"/>
  <c r="G37" i="46" s="1"/>
  <c r="H34" i="20"/>
  <c r="H80" i="20"/>
  <c r="H62" i="20"/>
  <c r="H49" i="20"/>
  <c r="H46" i="20"/>
  <c r="H307" i="20" s="1"/>
  <c r="P16" i="48" s="1"/>
  <c r="F116" i="20"/>
  <c r="C52" i="20"/>
  <c r="F27" i="44"/>
  <c r="F244" i="44" s="1"/>
  <c r="F292" i="44" s="1"/>
  <c r="H74" i="20"/>
  <c r="H43" i="20"/>
  <c r="H304" i="20" s="1"/>
  <c r="M16" i="48" s="1"/>
  <c r="F110" i="46"/>
  <c r="F86" i="46" s="1"/>
  <c r="H73" i="20"/>
  <c r="G122" i="46"/>
  <c r="G98" i="46" s="1"/>
  <c r="G50" i="46" s="1"/>
  <c r="G25" i="44"/>
  <c r="G242" i="44" s="1"/>
  <c r="G290" i="44" s="1"/>
  <c r="F120" i="20"/>
  <c r="E134" i="20"/>
  <c r="E128" i="20"/>
  <c r="E81" i="20"/>
  <c r="H75" i="20"/>
  <c r="H63" i="20"/>
  <c r="H44" i="20"/>
  <c r="H305" i="20" s="1"/>
  <c r="N16" i="48" s="1"/>
  <c r="F307" i="20"/>
  <c r="F357" i="20" s="1"/>
  <c r="H77" i="20"/>
  <c r="H72" i="20"/>
  <c r="H61" i="20"/>
  <c r="H50" i="20"/>
  <c r="G133" i="20"/>
  <c r="H70" i="20"/>
  <c r="H64" i="20"/>
  <c r="H47" i="20"/>
  <c r="F81" i="20"/>
  <c r="H71" i="20"/>
  <c r="H79" i="20"/>
  <c r="D305" i="20"/>
  <c r="D355" i="20" s="1"/>
  <c r="H355" i="20"/>
  <c r="E111" i="46"/>
  <c r="E87" i="46" s="1"/>
  <c r="E39" i="46" s="1"/>
  <c r="H35" i="20"/>
  <c r="E124" i="20"/>
  <c r="E44" i="44"/>
  <c r="E50" i="44"/>
  <c r="G56" i="44"/>
  <c r="H353" i="20"/>
  <c r="H359" i="20"/>
  <c r="D52" i="20"/>
  <c r="D219" i="20" s="1"/>
  <c r="F59" i="44"/>
  <c r="G52" i="20"/>
  <c r="G313" i="20" s="1"/>
  <c r="G363" i="20" s="1"/>
  <c r="G50" i="44"/>
  <c r="H36" i="20"/>
  <c r="H48" i="20"/>
  <c r="H309" i="20" s="1"/>
  <c r="R16" i="48" s="1"/>
  <c r="H67" i="20"/>
  <c r="E119" i="20"/>
  <c r="D116" i="20"/>
  <c r="C81" i="20"/>
  <c r="C47" i="44"/>
  <c r="H42" i="20"/>
  <c r="H303" i="20" s="1"/>
  <c r="L16" i="48" s="1"/>
  <c r="D25" i="44"/>
  <c r="G24" i="44"/>
  <c r="G241" i="44" s="1"/>
  <c r="G289" i="44" s="1"/>
  <c r="C305" i="20"/>
  <c r="C355" i="20" s="1"/>
  <c r="H68" i="20"/>
  <c r="H357" i="20"/>
  <c r="E116" i="46"/>
  <c r="E92" i="46" s="1"/>
  <c r="E44" i="46" s="1"/>
  <c r="D81" i="20"/>
  <c r="H41" i="20"/>
  <c r="H302" i="20" s="1"/>
  <c r="K16" i="48" s="1"/>
  <c r="E121" i="46"/>
  <c r="E97" i="46" s="1"/>
  <c r="E29" i="44"/>
  <c r="F31" i="44"/>
  <c r="F248" i="44" s="1"/>
  <c r="F296" i="44" s="1"/>
  <c r="F18" i="49"/>
  <c r="F101" i="49" s="1"/>
  <c r="G293" i="20"/>
  <c r="G343" i="20" s="1"/>
  <c r="G55" i="44"/>
  <c r="F57" i="44"/>
  <c r="G118" i="20"/>
  <c r="C61" i="44"/>
  <c r="E133" i="20"/>
  <c r="C133" i="20"/>
  <c r="G30" i="44"/>
  <c r="G296" i="20"/>
  <c r="G346" i="20" s="1"/>
  <c r="G303" i="20"/>
  <c r="G353" i="20" s="1"/>
  <c r="G121" i="20"/>
  <c r="F135" i="20"/>
  <c r="D124" i="20"/>
  <c r="G131" i="20"/>
  <c r="F129" i="20"/>
  <c r="F118" i="20"/>
  <c r="D129" i="20"/>
  <c r="H350" i="20"/>
  <c r="G120" i="20"/>
  <c r="F123" i="20"/>
  <c r="E120" i="20"/>
  <c r="D117" i="20"/>
  <c r="D51" i="44"/>
  <c r="H122" i="20"/>
  <c r="G174" i="20" s="1"/>
  <c r="F26" i="44"/>
  <c r="C105" i="46"/>
  <c r="C81" i="46" s="1"/>
  <c r="D135" i="20"/>
  <c r="G108" i="46"/>
  <c r="G84" i="46" s="1"/>
  <c r="G36" i="46" s="1"/>
  <c r="E55" i="44"/>
  <c r="G130" i="20"/>
  <c r="E125" i="20"/>
  <c r="D134" i="20"/>
  <c r="D128" i="20"/>
  <c r="E113" i="46"/>
  <c r="E89" i="46" s="1"/>
  <c r="H39" i="20"/>
  <c r="H300" i="20" s="1"/>
  <c r="I16" i="48" s="1"/>
  <c r="G29" i="44"/>
  <c r="G246" i="44" s="1"/>
  <c r="G294" i="44" s="1"/>
  <c r="H37" i="20"/>
  <c r="F126" i="20"/>
  <c r="H76" i="20"/>
  <c r="C111" i="16"/>
  <c r="H94" i="16"/>
  <c r="I155" i="16"/>
  <c r="D163" i="16"/>
  <c r="H104" i="16"/>
  <c r="H105" i="16"/>
  <c r="I162" i="16"/>
  <c r="H101" i="16"/>
  <c r="D135" i="16"/>
  <c r="H95" i="16"/>
  <c r="F130" i="16"/>
  <c r="H106" i="16"/>
  <c r="G111" i="16"/>
  <c r="H110" i="16"/>
  <c r="B1" i="57"/>
  <c r="H148" i="46"/>
  <c r="A1" i="49"/>
  <c r="B2" i="14"/>
  <c r="B1" i="38"/>
  <c r="B1" i="41"/>
  <c r="B1" i="11"/>
  <c r="B1" i="27"/>
  <c r="H220" i="46"/>
  <c r="B1" i="12"/>
  <c r="B1" i="28"/>
  <c r="B1" i="14"/>
  <c r="B1" i="26"/>
  <c r="B1" i="31"/>
  <c r="E133" i="27"/>
  <c r="I145" i="27"/>
  <c r="H109" i="27"/>
  <c r="H108" i="27"/>
  <c r="F128" i="27"/>
  <c r="E123" i="27"/>
  <c r="C163" i="27"/>
  <c r="H106" i="27"/>
  <c r="H129" i="27"/>
  <c r="I158" i="27"/>
  <c r="E116" i="27"/>
  <c r="L27" i="49" s="1"/>
  <c r="H103" i="9"/>
  <c r="I152" i="9"/>
  <c r="K152" i="9" s="1"/>
  <c r="F163" i="9"/>
  <c r="H96" i="9"/>
  <c r="H93" i="9"/>
  <c r="H106" i="9"/>
  <c r="H107" i="9"/>
  <c r="H99" i="9"/>
  <c r="H92" i="9"/>
  <c r="G128" i="9"/>
  <c r="F131" i="9"/>
  <c r="H131" i="9" s="1"/>
  <c r="H100" i="9"/>
  <c r="R6" i="48"/>
  <c r="G127" i="9"/>
  <c r="C132" i="9"/>
  <c r="H91" i="16"/>
  <c r="H100" i="16"/>
  <c r="H103" i="16"/>
  <c r="H97" i="16"/>
  <c r="H107" i="16"/>
  <c r="D127" i="16"/>
  <c r="C129" i="16"/>
  <c r="F163" i="16"/>
  <c r="I158" i="16"/>
  <c r="I147" i="16"/>
  <c r="E134" i="16"/>
  <c r="E123" i="16"/>
  <c r="H18" i="17"/>
  <c r="F128" i="18"/>
  <c r="C132" i="18"/>
  <c r="F125" i="21"/>
  <c r="F118" i="21"/>
  <c r="C120" i="21"/>
  <c r="D122" i="21"/>
  <c r="H122" i="21" s="1"/>
  <c r="E174" i="21" s="1"/>
  <c r="H98" i="14"/>
  <c r="H95" i="14"/>
  <c r="H99" i="14"/>
  <c r="H106" i="14"/>
  <c r="H110" i="14"/>
  <c r="C130" i="14"/>
  <c r="H94" i="14"/>
  <c r="H96" i="14"/>
  <c r="H104" i="14"/>
  <c r="H105" i="14"/>
  <c r="C131" i="14"/>
  <c r="H108" i="14"/>
  <c r="G125" i="14"/>
  <c r="H92" i="14"/>
  <c r="H103" i="14"/>
  <c r="I146" i="14"/>
  <c r="I145" i="14"/>
  <c r="F125" i="14"/>
  <c r="H109" i="14"/>
  <c r="D111" i="14"/>
  <c r="E111" i="14"/>
  <c r="G111" i="14"/>
  <c r="I152" i="14"/>
  <c r="H102" i="14"/>
  <c r="F129" i="14"/>
  <c r="C118" i="14"/>
  <c r="E163" i="14"/>
  <c r="D119" i="14"/>
  <c r="H91" i="14"/>
  <c r="H93" i="14"/>
  <c r="F128" i="14"/>
  <c r="C123" i="14"/>
  <c r="H94" i="19"/>
  <c r="H91" i="19"/>
  <c r="H118" i="19"/>
  <c r="I143" i="19"/>
  <c r="H95" i="19"/>
  <c r="G116" i="19"/>
  <c r="N17" i="49" s="1"/>
  <c r="F124" i="19"/>
  <c r="F118" i="19"/>
  <c r="D130" i="19"/>
  <c r="D119" i="19"/>
  <c r="C121" i="19"/>
  <c r="H121" i="19" s="1"/>
  <c r="I154" i="19"/>
  <c r="F163" i="19"/>
  <c r="G125" i="19"/>
  <c r="F129" i="19"/>
  <c r="H129" i="19" s="1"/>
  <c r="C120" i="19"/>
  <c r="H103" i="19"/>
  <c r="I144" i="19"/>
  <c r="H99" i="19"/>
  <c r="I162" i="19"/>
  <c r="I158" i="19"/>
  <c r="I157" i="19"/>
  <c r="I156" i="19"/>
  <c r="I149" i="19"/>
  <c r="F134" i="19"/>
  <c r="F122" i="19"/>
  <c r="D117" i="19"/>
  <c r="C125" i="19"/>
  <c r="C227" i="57"/>
  <c r="H86" i="57"/>
  <c r="C221" i="57"/>
  <c r="C222" i="57"/>
  <c r="H86" i="17"/>
  <c r="C237" i="57"/>
  <c r="C232" i="57"/>
  <c r="C256" i="57"/>
  <c r="C237" i="18"/>
  <c r="C218" i="19"/>
  <c r="X17" i="49" s="1"/>
  <c r="C232" i="19"/>
  <c r="F223" i="19"/>
  <c r="F230" i="19"/>
  <c r="G224" i="19"/>
  <c r="C219" i="19"/>
  <c r="C236" i="19"/>
  <c r="F227" i="19"/>
  <c r="C227" i="19"/>
  <c r="F221" i="19"/>
  <c r="G225" i="19"/>
  <c r="G221" i="19"/>
  <c r="C229" i="19"/>
  <c r="F222" i="19"/>
  <c r="F237" i="19"/>
  <c r="G227" i="19"/>
  <c r="G237" i="19"/>
  <c r="C221" i="19"/>
  <c r="C233" i="19"/>
  <c r="F224" i="19"/>
  <c r="F232" i="19"/>
  <c r="G236" i="19"/>
  <c r="F229" i="19"/>
  <c r="G220" i="19"/>
  <c r="C222" i="19"/>
  <c r="C237" i="19"/>
  <c r="F219" i="19"/>
  <c r="F225" i="19"/>
  <c r="G226" i="19"/>
  <c r="C234" i="19"/>
  <c r="F231" i="19"/>
  <c r="F228" i="19"/>
  <c r="G233" i="19"/>
  <c r="C220" i="19"/>
  <c r="C231" i="19"/>
  <c r="F220" i="19"/>
  <c r="F233" i="19"/>
  <c r="G234" i="19"/>
  <c r="C223" i="19"/>
  <c r="F226" i="19"/>
  <c r="F236" i="19"/>
  <c r="G228" i="19"/>
  <c r="G232" i="19"/>
  <c r="G219" i="19"/>
  <c r="G230" i="19"/>
  <c r="G235" i="19"/>
  <c r="C230" i="19"/>
  <c r="C235" i="19"/>
  <c r="F234" i="19"/>
  <c r="G229" i="19"/>
  <c r="C224" i="19"/>
  <c r="C228" i="19"/>
  <c r="F218" i="19"/>
  <c r="AA17" i="49" s="1"/>
  <c r="G223" i="19"/>
  <c r="G222" i="19"/>
  <c r="C226" i="19"/>
  <c r="C225" i="19"/>
  <c r="F235" i="19"/>
  <c r="C261" i="57"/>
  <c r="C262" i="57"/>
  <c r="C257" i="57"/>
  <c r="C247" i="57"/>
  <c r="G231" i="19"/>
  <c r="C253" i="57"/>
  <c r="C249" i="57"/>
  <c r="H18" i="57"/>
  <c r="C255" i="57"/>
  <c r="C248" i="57"/>
  <c r="C260" i="57"/>
  <c r="C245" i="57"/>
  <c r="H18" i="18"/>
  <c r="H86" i="19"/>
  <c r="C254" i="57"/>
  <c r="C244" i="57"/>
  <c r="C243" i="57"/>
  <c r="AE19" i="49" s="1"/>
  <c r="C246" i="57"/>
  <c r="H105" i="17"/>
  <c r="H91" i="17"/>
  <c r="H94" i="17"/>
  <c r="E118" i="17"/>
  <c r="C135" i="17"/>
  <c r="H135" i="17" s="1"/>
  <c r="F111" i="17"/>
  <c r="H99" i="17"/>
  <c r="I153" i="17"/>
  <c r="H102" i="17"/>
  <c r="I147" i="17"/>
  <c r="G111" i="17"/>
  <c r="H106" i="17"/>
  <c r="I155" i="17"/>
  <c r="I159" i="17"/>
  <c r="I162" i="18"/>
  <c r="E124" i="18"/>
  <c r="C134" i="18"/>
  <c r="H100" i="18"/>
  <c r="H94" i="18"/>
  <c r="H109" i="18"/>
  <c r="I156" i="18"/>
  <c r="H99" i="18"/>
  <c r="I158" i="18"/>
  <c r="I151" i="18"/>
  <c r="I148" i="18"/>
  <c r="I154" i="18"/>
  <c r="I144" i="18"/>
  <c r="H106" i="18"/>
  <c r="G129" i="11"/>
  <c r="E118" i="11"/>
  <c r="I153" i="11"/>
  <c r="F125" i="11"/>
  <c r="H163" i="11"/>
  <c r="H107" i="11"/>
  <c r="I143" i="11"/>
  <c r="E128" i="11"/>
  <c r="G121" i="11"/>
  <c r="D118" i="11"/>
  <c r="C132" i="11"/>
  <c r="G63" i="44"/>
  <c r="G112" i="44" s="1"/>
  <c r="E163" i="18"/>
  <c r="I147" i="18"/>
  <c r="H98" i="18"/>
  <c r="I146" i="18"/>
  <c r="I157" i="18"/>
  <c r="H110" i="18"/>
  <c r="H104" i="18"/>
  <c r="D163" i="18"/>
  <c r="I150" i="18"/>
  <c r="F111" i="18"/>
  <c r="H103" i="18"/>
  <c r="H92" i="18"/>
  <c r="F163" i="18"/>
  <c r="I161" i="18"/>
  <c r="E111" i="18"/>
  <c r="C163" i="18"/>
  <c r="H97" i="18"/>
  <c r="I143" i="18"/>
  <c r="C111" i="18"/>
  <c r="G116" i="18"/>
  <c r="N16" i="49" s="1"/>
  <c r="E116" i="18"/>
  <c r="L16" i="49" s="1"/>
  <c r="D130" i="18"/>
  <c r="H130" i="18" s="1"/>
  <c r="H108" i="18"/>
  <c r="I159" i="18"/>
  <c r="H105" i="18"/>
  <c r="I160" i="18"/>
  <c r="H91" i="18"/>
  <c r="I149" i="18"/>
  <c r="I152" i="18"/>
  <c r="G120" i="18"/>
  <c r="F134" i="18"/>
  <c r="D134" i="18"/>
  <c r="D128" i="18"/>
  <c r="H80" i="16"/>
  <c r="F135" i="16"/>
  <c r="F37" i="49"/>
  <c r="G244" i="11"/>
  <c r="G229" i="11"/>
  <c r="G252" i="11"/>
  <c r="G219" i="11"/>
  <c r="G218" i="11"/>
  <c r="AB10" i="49" s="1"/>
  <c r="G123" i="46"/>
  <c r="G99" i="46" s="1"/>
  <c r="H51" i="11"/>
  <c r="H98" i="33"/>
  <c r="H99" i="33"/>
  <c r="C163" i="34"/>
  <c r="F111" i="34"/>
  <c r="H97" i="34"/>
  <c r="I143" i="34"/>
  <c r="I157" i="34"/>
  <c r="H107" i="34"/>
  <c r="G131" i="34"/>
  <c r="H109" i="11"/>
  <c r="H91" i="11"/>
  <c r="H96" i="11"/>
  <c r="I147" i="11"/>
  <c r="E163" i="11"/>
  <c r="I157" i="11"/>
  <c r="I155" i="11"/>
  <c r="D163" i="11"/>
  <c r="H106" i="11"/>
  <c r="I154" i="11"/>
  <c r="C163" i="11"/>
  <c r="G128" i="11"/>
  <c r="F133" i="11"/>
  <c r="H97" i="11"/>
  <c r="H99" i="11"/>
  <c r="I145" i="11"/>
  <c r="H95" i="11"/>
  <c r="I150" i="11"/>
  <c r="I161" i="11"/>
  <c r="I146" i="11"/>
  <c r="G122" i="11"/>
  <c r="F132" i="11"/>
  <c r="H102" i="11"/>
  <c r="H98" i="11"/>
  <c r="H101" i="11"/>
  <c r="I159" i="11"/>
  <c r="E133" i="11"/>
  <c r="D126" i="11"/>
  <c r="H110" i="11"/>
  <c r="I156" i="37"/>
  <c r="I152" i="37"/>
  <c r="I149" i="37"/>
  <c r="I147" i="37"/>
  <c r="F163" i="37"/>
  <c r="D163" i="37"/>
  <c r="C163" i="37"/>
  <c r="I155" i="37"/>
  <c r="I150" i="37"/>
  <c r="F132" i="37"/>
  <c r="H95" i="37"/>
  <c r="G127" i="37"/>
  <c r="H102" i="38"/>
  <c r="I143" i="38"/>
  <c r="H95" i="38"/>
  <c r="I155" i="38"/>
  <c r="I158" i="38"/>
  <c r="I144" i="38"/>
  <c r="I147" i="38"/>
  <c r="F111" i="37"/>
  <c r="H105" i="37"/>
  <c r="E130" i="38"/>
  <c r="D111" i="37"/>
  <c r="H101" i="37"/>
  <c r="C111" i="37"/>
  <c r="H105" i="38"/>
  <c r="H108" i="38"/>
  <c r="H104" i="38"/>
  <c r="H97" i="38"/>
  <c r="H110" i="38"/>
  <c r="G111" i="38"/>
  <c r="C131" i="38"/>
  <c r="E163" i="38"/>
  <c r="I150" i="38"/>
  <c r="I153" i="38"/>
  <c r="C118" i="38"/>
  <c r="H103" i="37"/>
  <c r="E163" i="37"/>
  <c r="H107" i="37"/>
  <c r="I143" i="37"/>
  <c r="H92" i="37"/>
  <c r="H163" i="37"/>
  <c r="F120" i="37"/>
  <c r="G111" i="37"/>
  <c r="G126" i="37"/>
  <c r="H126" i="37" s="1"/>
  <c r="F135" i="37"/>
  <c r="F118" i="38"/>
  <c r="F123" i="38"/>
  <c r="D130" i="38"/>
  <c r="I159" i="38"/>
  <c r="E125" i="38"/>
  <c r="H92" i="38"/>
  <c r="H100" i="38"/>
  <c r="I151" i="38"/>
  <c r="H101" i="38"/>
  <c r="I148" i="38"/>
  <c r="E123" i="38"/>
  <c r="H94" i="38"/>
  <c r="I156" i="38"/>
  <c r="E122" i="38"/>
  <c r="D126" i="38"/>
  <c r="H94" i="12"/>
  <c r="H110" i="12"/>
  <c r="F135" i="12"/>
  <c r="C111" i="12"/>
  <c r="H102" i="12"/>
  <c r="I154" i="12"/>
  <c r="C163" i="12"/>
  <c r="G111" i="12"/>
  <c r="H93" i="12"/>
  <c r="H101" i="12"/>
  <c r="H96" i="12"/>
  <c r="H135" i="12"/>
  <c r="D187" i="12" s="1"/>
  <c r="H105" i="12"/>
  <c r="E163" i="12"/>
  <c r="H106" i="12"/>
  <c r="H109" i="12"/>
  <c r="F163" i="12"/>
  <c r="H108" i="22"/>
  <c r="H105" i="22"/>
  <c r="H91" i="22"/>
  <c r="H93" i="22"/>
  <c r="H97" i="22"/>
  <c r="H95" i="22"/>
  <c r="I151" i="22"/>
  <c r="H100" i="22"/>
  <c r="I154" i="22"/>
  <c r="I155" i="22"/>
  <c r="H99" i="22"/>
  <c r="H96" i="22"/>
  <c r="H103" i="22"/>
  <c r="H107" i="22"/>
  <c r="G111" i="22"/>
  <c r="F124" i="22"/>
  <c r="C120" i="22"/>
  <c r="D163" i="22"/>
  <c r="H99" i="26"/>
  <c r="E163" i="26"/>
  <c r="I146" i="26"/>
  <c r="H96" i="26"/>
  <c r="C111" i="26"/>
  <c r="I158" i="26"/>
  <c r="I157" i="26"/>
  <c r="I151" i="26"/>
  <c r="I147" i="26"/>
  <c r="H94" i="26"/>
  <c r="H109" i="26"/>
  <c r="I148" i="26"/>
  <c r="D126" i="26"/>
  <c r="I143" i="26"/>
  <c r="G132" i="26"/>
  <c r="H105" i="26"/>
  <c r="I159" i="26"/>
  <c r="H92" i="26"/>
  <c r="H106" i="26"/>
  <c r="H110" i="26"/>
  <c r="H102" i="26"/>
  <c r="C118" i="26"/>
  <c r="H101" i="26"/>
  <c r="C131" i="26"/>
  <c r="H131" i="26" s="1"/>
  <c r="E121" i="26"/>
  <c r="I154" i="6"/>
  <c r="I153" i="6"/>
  <c r="I161" i="6"/>
  <c r="I144" i="6"/>
  <c r="D135" i="6"/>
  <c r="H108" i="6"/>
  <c r="D163" i="6"/>
  <c r="I157" i="6"/>
  <c r="H107" i="6"/>
  <c r="I145" i="6"/>
  <c r="E131" i="6"/>
  <c r="H106" i="6"/>
  <c r="H99" i="6"/>
  <c r="I159" i="6"/>
  <c r="H98" i="6"/>
  <c r="F116" i="6"/>
  <c r="M7" i="49" s="1"/>
  <c r="C135" i="6"/>
  <c r="H103" i="6"/>
  <c r="H105" i="6"/>
  <c r="H94" i="6"/>
  <c r="H104" i="6"/>
  <c r="I152" i="6"/>
  <c r="E111" i="6"/>
  <c r="H92" i="6"/>
  <c r="I161" i="36"/>
  <c r="I153" i="36"/>
  <c r="I147" i="36"/>
  <c r="D129" i="36"/>
  <c r="H129" i="36" s="1"/>
  <c r="H102" i="36"/>
  <c r="F111" i="36"/>
  <c r="H110" i="36"/>
  <c r="H95" i="36"/>
  <c r="H100" i="36"/>
  <c r="C118" i="36"/>
  <c r="H124" i="6"/>
  <c r="C119" i="6"/>
  <c r="I162" i="6"/>
  <c r="G126" i="6"/>
  <c r="F131" i="6"/>
  <c r="F111" i="6"/>
  <c r="G130" i="6"/>
  <c r="G111" i="6"/>
  <c r="H97" i="6"/>
  <c r="H91" i="6"/>
  <c r="F123" i="6"/>
  <c r="H97" i="39"/>
  <c r="H101" i="39"/>
  <c r="H93" i="39"/>
  <c r="I150" i="39"/>
  <c r="H110" i="39"/>
  <c r="H98" i="39"/>
  <c r="I159" i="39"/>
  <c r="H106" i="39"/>
  <c r="E117" i="39"/>
  <c r="H107" i="24"/>
  <c r="H92" i="24"/>
  <c r="H98" i="24"/>
  <c r="I162" i="24"/>
  <c r="F134" i="24"/>
  <c r="H134" i="24" s="1"/>
  <c r="F119" i="24"/>
  <c r="E123" i="24"/>
  <c r="C123" i="24"/>
  <c r="H109" i="24"/>
  <c r="G134" i="24"/>
  <c r="D125" i="24"/>
  <c r="H125" i="24" s="1"/>
  <c r="H110" i="10"/>
  <c r="I154" i="10"/>
  <c r="I155" i="10"/>
  <c r="H104" i="10"/>
  <c r="H94" i="10"/>
  <c r="E128" i="28"/>
  <c r="H91" i="28"/>
  <c r="I155" i="28"/>
  <c r="I150" i="28"/>
  <c r="I154" i="28"/>
  <c r="H92" i="29"/>
  <c r="H96" i="29"/>
  <c r="H106" i="29"/>
  <c r="H104" i="29"/>
  <c r="C111" i="29"/>
  <c r="I154" i="29"/>
  <c r="H94" i="29"/>
  <c r="E126" i="29"/>
  <c r="D163" i="29"/>
  <c r="I147" i="29"/>
  <c r="I155" i="29"/>
  <c r="I162" i="29"/>
  <c r="D135" i="29"/>
  <c r="H135" i="29" s="1"/>
  <c r="G187" i="29" s="1"/>
  <c r="G111" i="29"/>
  <c r="E130" i="29"/>
  <c r="G163" i="15"/>
  <c r="G120" i="15"/>
  <c r="E132" i="15"/>
  <c r="C134" i="15"/>
  <c r="H94" i="15"/>
  <c r="E111" i="15"/>
  <c r="H104" i="15"/>
  <c r="I151" i="15"/>
  <c r="C111" i="15"/>
  <c r="H163" i="15"/>
  <c r="H97" i="15"/>
  <c r="H106" i="15"/>
  <c r="H105" i="15"/>
  <c r="G124" i="15"/>
  <c r="G118" i="15"/>
  <c r="E130" i="15"/>
  <c r="H103" i="15"/>
  <c r="D128" i="15"/>
  <c r="I161" i="32"/>
  <c r="H96" i="32"/>
  <c r="H109" i="32"/>
  <c r="I145" i="32"/>
  <c r="F126" i="32"/>
  <c r="E117" i="32"/>
  <c r="D121" i="32"/>
  <c r="C119" i="32"/>
  <c r="H100" i="32"/>
  <c r="I147" i="32"/>
  <c r="G126" i="32"/>
  <c r="H104" i="32"/>
  <c r="H103" i="32"/>
  <c r="I152" i="32"/>
  <c r="F129" i="32"/>
  <c r="C133" i="32"/>
  <c r="E111" i="28"/>
  <c r="C111" i="28"/>
  <c r="H105" i="28"/>
  <c r="F111" i="28"/>
  <c r="H104" i="28"/>
  <c r="H92" i="28"/>
  <c r="H100" i="28"/>
  <c r="G131" i="28"/>
  <c r="H99" i="28"/>
  <c r="H93" i="28"/>
  <c r="H107" i="28"/>
  <c r="H101" i="28"/>
  <c r="H96" i="28"/>
  <c r="H94" i="28"/>
  <c r="H103" i="28"/>
  <c r="H98" i="28"/>
  <c r="H163" i="28"/>
  <c r="D124" i="28"/>
  <c r="H97" i="28"/>
  <c r="H102" i="28"/>
  <c r="H108" i="28"/>
  <c r="D120" i="28"/>
  <c r="H109" i="28"/>
  <c r="H110" i="28"/>
  <c r="G111" i="28"/>
  <c r="G124" i="28"/>
  <c r="E119" i="25"/>
  <c r="H109" i="25"/>
  <c r="E124" i="25"/>
  <c r="E118" i="25"/>
  <c r="D126" i="25"/>
  <c r="I157" i="25"/>
  <c r="I158" i="25"/>
  <c r="H104" i="25"/>
  <c r="I159" i="25"/>
  <c r="I146" i="25"/>
  <c r="F111" i="25"/>
  <c r="I152" i="25"/>
  <c r="I149" i="25"/>
  <c r="I148" i="25"/>
  <c r="I147" i="25"/>
  <c r="H99" i="25"/>
  <c r="D131" i="25"/>
  <c r="H101" i="25"/>
  <c r="I154" i="25"/>
  <c r="C163" i="25"/>
  <c r="H106" i="25"/>
  <c r="D163" i="25"/>
  <c r="H108" i="25"/>
  <c r="I161" i="25"/>
  <c r="I144" i="25"/>
  <c r="I162" i="25"/>
  <c r="I150" i="25"/>
  <c r="I155" i="25"/>
  <c r="I153" i="25"/>
  <c r="I156" i="25"/>
  <c r="E127" i="25"/>
  <c r="F163" i="25"/>
  <c r="H96" i="25"/>
  <c r="I145" i="25"/>
  <c r="I143" i="25"/>
  <c r="H103" i="25"/>
  <c r="H93" i="25"/>
  <c r="H98" i="25"/>
  <c r="I160" i="25"/>
  <c r="I151" i="25"/>
  <c r="E126" i="25"/>
  <c r="I150" i="21"/>
  <c r="G122" i="21"/>
  <c r="F117" i="21"/>
  <c r="C132" i="21"/>
  <c r="E119" i="21"/>
  <c r="E135" i="21"/>
  <c r="E124" i="21"/>
  <c r="E118" i="21"/>
  <c r="C125" i="21"/>
  <c r="H125" i="21" s="1"/>
  <c r="I149" i="21"/>
  <c r="I147" i="21"/>
  <c r="I152" i="21"/>
  <c r="G111" i="21"/>
  <c r="H102" i="21"/>
  <c r="H97" i="21"/>
  <c r="H92" i="21"/>
  <c r="H95" i="21"/>
  <c r="H104" i="21"/>
  <c r="I158" i="21"/>
  <c r="I159" i="21"/>
  <c r="G133" i="21"/>
  <c r="G121" i="21"/>
  <c r="H121" i="21" s="1"/>
  <c r="F135" i="21"/>
  <c r="H96" i="21"/>
  <c r="I162" i="21"/>
  <c r="I156" i="21"/>
  <c r="C163" i="21"/>
  <c r="D111" i="21"/>
  <c r="I153" i="21"/>
  <c r="I155" i="21"/>
  <c r="G126" i="21"/>
  <c r="E121" i="21"/>
  <c r="H100" i="21"/>
  <c r="I157" i="21"/>
  <c r="H98" i="21"/>
  <c r="H110" i="21"/>
  <c r="H105" i="21"/>
  <c r="H109" i="21"/>
  <c r="D163" i="21"/>
  <c r="G131" i="21"/>
  <c r="F133" i="21"/>
  <c r="E126" i="21"/>
  <c r="H126" i="21" s="1"/>
  <c r="D124" i="21"/>
  <c r="C129" i="21"/>
  <c r="H129" i="21" s="1"/>
  <c r="H101" i="21"/>
  <c r="I146" i="21"/>
  <c r="H103" i="21"/>
  <c r="F120" i="21"/>
  <c r="I154" i="21"/>
  <c r="H106" i="21"/>
  <c r="E111" i="21"/>
  <c r="I148" i="21"/>
  <c r="G117" i="21"/>
  <c r="H117" i="21" s="1"/>
  <c r="F169" i="21" s="1"/>
  <c r="D118" i="21"/>
  <c r="I144" i="20"/>
  <c r="F174" i="20"/>
  <c r="C174" i="20"/>
  <c r="F111" i="20"/>
  <c r="C111" i="20"/>
  <c r="H94" i="20"/>
  <c r="E111" i="20"/>
  <c r="C163" i="20"/>
  <c r="I153" i="20"/>
  <c r="D111" i="20"/>
  <c r="I155" i="20"/>
  <c r="I162" i="20"/>
  <c r="I145" i="20"/>
  <c r="H92" i="20"/>
  <c r="H104" i="20"/>
  <c r="I151" i="20"/>
  <c r="I158" i="20"/>
  <c r="G126" i="20"/>
  <c r="E163" i="20"/>
  <c r="I159" i="20"/>
  <c r="F134" i="20"/>
  <c r="D118" i="20"/>
  <c r="H91" i="35"/>
  <c r="H110" i="35"/>
  <c r="E121" i="35"/>
  <c r="I153" i="35"/>
  <c r="H106" i="35"/>
  <c r="I150" i="35"/>
  <c r="H94" i="35"/>
  <c r="H96" i="35"/>
  <c r="H104" i="35"/>
  <c r="H98" i="59"/>
  <c r="H93" i="59"/>
  <c r="H132" i="59"/>
  <c r="F184" i="59" s="1"/>
  <c r="G120" i="59"/>
  <c r="C135" i="59"/>
  <c r="H135" i="59" s="1"/>
  <c r="D187" i="59" s="1"/>
  <c r="C124" i="59"/>
  <c r="H124" i="59" s="1"/>
  <c r="I149" i="59"/>
  <c r="H107" i="59"/>
  <c r="F163" i="59"/>
  <c r="G134" i="59"/>
  <c r="G118" i="59"/>
  <c r="G136" i="59" s="1"/>
  <c r="I162" i="59"/>
  <c r="D134" i="59"/>
  <c r="H95" i="41"/>
  <c r="H125" i="62"/>
  <c r="G71" i="44"/>
  <c r="G95" i="44" s="1"/>
  <c r="E131" i="62"/>
  <c r="H92" i="62"/>
  <c r="D111" i="62"/>
  <c r="C116" i="62"/>
  <c r="J22" i="49" s="1"/>
  <c r="I161" i="62"/>
  <c r="I157" i="62"/>
  <c r="I151" i="62"/>
  <c r="I147" i="62"/>
  <c r="C131" i="62"/>
  <c r="H131" i="62" s="1"/>
  <c r="I150" i="62"/>
  <c r="E111" i="62"/>
  <c r="D121" i="62"/>
  <c r="C119" i="62"/>
  <c r="H119" i="62" s="1"/>
  <c r="H99" i="62"/>
  <c r="F122" i="62"/>
  <c r="H106" i="62"/>
  <c r="C134" i="62"/>
  <c r="I160" i="41"/>
  <c r="G175" i="57"/>
  <c r="D175" i="57"/>
  <c r="H175" i="57" s="1"/>
  <c r="C175" i="57"/>
  <c r="E136" i="57"/>
  <c r="F136" i="57"/>
  <c r="G171" i="57"/>
  <c r="E171" i="57"/>
  <c r="E120" i="57"/>
  <c r="I150" i="57"/>
  <c r="C116" i="57"/>
  <c r="E127" i="57"/>
  <c r="H127" i="57" s="1"/>
  <c r="F171" i="57"/>
  <c r="G111" i="57"/>
  <c r="D163" i="57"/>
  <c r="H105" i="57"/>
  <c r="H92" i="57"/>
  <c r="H93" i="57"/>
  <c r="I157" i="57"/>
  <c r="I152" i="57"/>
  <c r="I149" i="57"/>
  <c r="G122" i="57"/>
  <c r="F120" i="57"/>
  <c r="C180" i="31"/>
  <c r="F180" i="31"/>
  <c r="I156" i="31"/>
  <c r="H110" i="31"/>
  <c r="I162" i="31"/>
  <c r="H104" i="31"/>
  <c r="H103" i="31"/>
  <c r="F134" i="31"/>
  <c r="H134" i="31" s="1"/>
  <c r="C186" i="31" s="1"/>
  <c r="E126" i="31"/>
  <c r="D125" i="31"/>
  <c r="I161" i="31"/>
  <c r="H106" i="31"/>
  <c r="H163" i="31"/>
  <c r="I159" i="31"/>
  <c r="H109" i="31"/>
  <c r="C111" i="31"/>
  <c r="E87" i="44"/>
  <c r="E124" i="31"/>
  <c r="D118" i="31"/>
  <c r="H118" i="31" s="1"/>
  <c r="G81" i="44"/>
  <c r="G105" i="44" s="1"/>
  <c r="G111" i="30"/>
  <c r="F130" i="30"/>
  <c r="C122" i="30"/>
  <c r="H122" i="30" s="1"/>
  <c r="I149" i="30"/>
  <c r="D111" i="30"/>
  <c r="H119" i="30"/>
  <c r="F171" i="30" s="1"/>
  <c r="C123" i="30"/>
  <c r="I158" i="30"/>
  <c r="I157" i="30"/>
  <c r="I154" i="30"/>
  <c r="I147" i="30"/>
  <c r="I162" i="30"/>
  <c r="G118" i="30"/>
  <c r="G123" i="30"/>
  <c r="H99" i="30"/>
  <c r="E120" i="30"/>
  <c r="H106" i="23"/>
  <c r="H102" i="23"/>
  <c r="I153" i="23"/>
  <c r="AE13" i="49"/>
  <c r="D29" i="44"/>
  <c r="D113" i="46"/>
  <c r="D89" i="46" s="1"/>
  <c r="H41" i="9"/>
  <c r="H351" i="41"/>
  <c r="H40" i="41"/>
  <c r="H301" i="41" s="1"/>
  <c r="J40" i="48" s="1"/>
  <c r="D301" i="41"/>
  <c r="D351" i="41" s="1"/>
  <c r="D112" i="46"/>
  <c r="D88" i="46" s="1"/>
  <c r="G301" i="29"/>
  <c r="G351" i="29" s="1"/>
  <c r="G52" i="29"/>
  <c r="G313" i="29" s="1"/>
  <c r="G363" i="29" s="1"/>
  <c r="G28" i="44"/>
  <c r="H40" i="29"/>
  <c r="F30" i="44"/>
  <c r="F247" i="44" s="1"/>
  <c r="F295" i="44" s="1"/>
  <c r="F114" i="46"/>
  <c r="F90" i="46" s="1"/>
  <c r="F42" i="46" s="1"/>
  <c r="H353" i="16"/>
  <c r="F303" i="16"/>
  <c r="F353" i="16" s="1"/>
  <c r="H350" i="23"/>
  <c r="D300" i="23"/>
  <c r="D350" i="23" s="1"/>
  <c r="H39" i="23"/>
  <c r="H300" i="23" s="1"/>
  <c r="I21" i="48" s="1"/>
  <c r="D303" i="21"/>
  <c r="D353" i="21" s="1"/>
  <c r="H42" i="21"/>
  <c r="H353" i="21"/>
  <c r="H42" i="17"/>
  <c r="D303" i="17"/>
  <c r="D353" i="17" s="1"/>
  <c r="D114" i="46"/>
  <c r="D90" i="46" s="1"/>
  <c r="D42" i="46" s="1"/>
  <c r="D309" i="14"/>
  <c r="D359" i="14" s="1"/>
  <c r="H359" i="14"/>
  <c r="H48" i="14"/>
  <c r="H309" i="14" s="1"/>
  <c r="R10" i="48" s="1"/>
  <c r="D52" i="14"/>
  <c r="H52" i="14" s="1"/>
  <c r="D120" i="46"/>
  <c r="D96" i="46" s="1"/>
  <c r="D48" i="46" s="1"/>
  <c r="D52" i="22"/>
  <c r="H47" i="22"/>
  <c r="H47" i="57"/>
  <c r="E35" i="44"/>
  <c r="E119" i="46"/>
  <c r="E95" i="46" s="1"/>
  <c r="F307" i="29"/>
  <c r="F357" i="29" s="1"/>
  <c r="H357" i="29"/>
  <c r="H46" i="29"/>
  <c r="H307" i="29" s="1"/>
  <c r="P27" i="48" s="1"/>
  <c r="F118" i="46"/>
  <c r="F94" i="46" s="1"/>
  <c r="E307" i="25"/>
  <c r="E357" i="25" s="1"/>
  <c r="E52" i="25"/>
  <c r="H357" i="25"/>
  <c r="E34" i="44"/>
  <c r="G307" i="18"/>
  <c r="G357" i="18" s="1"/>
  <c r="H46" i="18"/>
  <c r="H307" i="18" s="1"/>
  <c r="P14" i="48" s="1"/>
  <c r="G118" i="46"/>
  <c r="G94" i="46" s="1"/>
  <c r="E52" i="22"/>
  <c r="H45" i="22"/>
  <c r="E33" i="44"/>
  <c r="E117" i="46"/>
  <c r="E93" i="46" s="1"/>
  <c r="F52" i="57"/>
  <c r="F306" i="57"/>
  <c r="F356" i="57" s="1"/>
  <c r="H45" i="57"/>
  <c r="G52" i="33"/>
  <c r="G313" i="33" s="1"/>
  <c r="G363" i="33" s="1"/>
  <c r="G22" i="44"/>
  <c r="G239" i="44" s="1"/>
  <c r="G287" i="44" s="1"/>
  <c r="G295" i="33"/>
  <c r="G345" i="33" s="1"/>
  <c r="H34" i="33"/>
  <c r="G294" i="36"/>
  <c r="G344" i="36" s="1"/>
  <c r="H33" i="36"/>
  <c r="D52" i="28"/>
  <c r="H33" i="28"/>
  <c r="H33" i="26"/>
  <c r="D52" i="26"/>
  <c r="E52" i="62"/>
  <c r="H33" i="62"/>
  <c r="H33" i="21"/>
  <c r="E52" i="21"/>
  <c r="E21" i="44"/>
  <c r="H33" i="20"/>
  <c r="E105" i="46"/>
  <c r="E81" i="46" s="1"/>
  <c r="E52" i="20"/>
  <c r="F52" i="18"/>
  <c r="H33" i="18"/>
  <c r="H33" i="16"/>
  <c r="F52" i="16"/>
  <c r="G308" i="59"/>
  <c r="G358" i="59" s="1"/>
  <c r="H47" i="59"/>
  <c r="G304" i="15"/>
  <c r="G354" i="15" s="1"/>
  <c r="H354" i="15"/>
  <c r="G52" i="15"/>
  <c r="H43" i="15"/>
  <c r="H304" i="15" s="1"/>
  <c r="M11" i="48" s="1"/>
  <c r="H43" i="12"/>
  <c r="H304" i="12" s="1"/>
  <c r="M9" i="48" s="1"/>
  <c r="E115" i="46"/>
  <c r="E91" i="46" s="1"/>
  <c r="E43" i="46" s="1"/>
  <c r="E304" i="12"/>
  <c r="E354" i="12" s="1"/>
  <c r="H354" i="10"/>
  <c r="D304" i="10"/>
  <c r="D354" i="10" s="1"/>
  <c r="D52" i="10"/>
  <c r="H43" i="10"/>
  <c r="H304" i="10" s="1"/>
  <c r="M7" i="48" s="1"/>
  <c r="D115" i="46"/>
  <c r="D91" i="46" s="1"/>
  <c r="D31" i="44"/>
  <c r="H354" i="6"/>
  <c r="H43" i="6"/>
  <c r="H304" i="6" s="1"/>
  <c r="M5" i="48" s="1"/>
  <c r="D304" i="6"/>
  <c r="D354" i="6" s="1"/>
  <c r="G238" i="10"/>
  <c r="H52" i="29"/>
  <c r="C244" i="21"/>
  <c r="C219" i="21"/>
  <c r="C249" i="21"/>
  <c r="C254" i="21"/>
  <c r="C261" i="21"/>
  <c r="C260" i="21"/>
  <c r="C234" i="21"/>
  <c r="C253" i="21"/>
  <c r="H52" i="21"/>
  <c r="D52" i="24"/>
  <c r="G52" i="36"/>
  <c r="G252" i="36" s="1"/>
  <c r="D171" i="57"/>
  <c r="G221" i="22"/>
  <c r="D225" i="39"/>
  <c r="D234" i="39"/>
  <c r="D224" i="39"/>
  <c r="D220" i="39"/>
  <c r="D219" i="39"/>
  <c r="D227" i="39"/>
  <c r="E181" i="27"/>
  <c r="F302" i="23"/>
  <c r="F352" i="23" s="1"/>
  <c r="H41" i="23"/>
  <c r="H302" i="23" s="1"/>
  <c r="K21" i="48" s="1"/>
  <c r="H352" i="23"/>
  <c r="F52" i="23"/>
  <c r="F113" i="46"/>
  <c r="F89" i="46" s="1"/>
  <c r="C251" i="62"/>
  <c r="C253" i="62"/>
  <c r="C247" i="62"/>
  <c r="G248" i="22"/>
  <c r="G250" i="22"/>
  <c r="G228" i="22"/>
  <c r="G262" i="22"/>
  <c r="G225" i="22"/>
  <c r="G247" i="22"/>
  <c r="G257" i="22"/>
  <c r="G252" i="22"/>
  <c r="G243" i="22"/>
  <c r="AI21" i="49" s="1"/>
  <c r="G260" i="22"/>
  <c r="G231" i="22"/>
  <c r="G219" i="22"/>
  <c r="G223" i="22"/>
  <c r="G313" i="22"/>
  <c r="G363" i="22" s="1"/>
  <c r="G244" i="22"/>
  <c r="G258" i="22"/>
  <c r="G249" i="22"/>
  <c r="H42" i="28"/>
  <c r="H303" i="28" s="1"/>
  <c r="L26" i="48" s="1"/>
  <c r="F303" i="28"/>
  <c r="F353" i="28" s="1"/>
  <c r="H353" i="28"/>
  <c r="F309" i="21"/>
  <c r="F359" i="21" s="1"/>
  <c r="F52" i="21"/>
  <c r="H359" i="21"/>
  <c r="H39" i="10"/>
  <c r="H300" i="10" s="1"/>
  <c r="I7" i="48" s="1"/>
  <c r="H350" i="10"/>
  <c r="E300" i="10"/>
  <c r="E350" i="10" s="1"/>
  <c r="C218" i="37"/>
  <c r="C226" i="37"/>
  <c r="G224" i="22"/>
  <c r="C250" i="18"/>
  <c r="C224" i="22"/>
  <c r="C234" i="22"/>
  <c r="C230" i="22"/>
  <c r="C223" i="22"/>
  <c r="C225" i="22"/>
  <c r="C226" i="22"/>
  <c r="C228" i="22"/>
  <c r="C218" i="10"/>
  <c r="C251" i="10"/>
  <c r="C232" i="10"/>
  <c r="C250" i="10"/>
  <c r="C243" i="10"/>
  <c r="AE9" i="49" s="1"/>
  <c r="C249" i="10"/>
  <c r="C235" i="10"/>
  <c r="C225" i="10"/>
  <c r="C246" i="10"/>
  <c r="C226" i="10"/>
  <c r="C258" i="10"/>
  <c r="C259" i="10"/>
  <c r="C244" i="10"/>
  <c r="C224" i="10"/>
  <c r="C233" i="10"/>
  <c r="C234" i="10"/>
  <c r="H299" i="21"/>
  <c r="H18" i="48" s="1"/>
  <c r="H47" i="38"/>
  <c r="D52" i="38"/>
  <c r="F308" i="36"/>
  <c r="F358" i="36" s="1"/>
  <c r="H47" i="36"/>
  <c r="F52" i="36"/>
  <c r="F308" i="34"/>
  <c r="F358" i="34" s="1"/>
  <c r="H47" i="34"/>
  <c r="E225" i="24"/>
  <c r="E230" i="24"/>
  <c r="E226" i="24"/>
  <c r="E236" i="24"/>
  <c r="E231" i="24"/>
  <c r="G299" i="21"/>
  <c r="G349" i="21" s="1"/>
  <c r="G110" i="46"/>
  <c r="G86" i="46" s="1"/>
  <c r="G38" i="46" s="1"/>
  <c r="G26" i="44"/>
  <c r="G243" i="44" s="1"/>
  <c r="G291" i="44" s="1"/>
  <c r="F295" i="41"/>
  <c r="F345" i="41" s="1"/>
  <c r="H34" i="41"/>
  <c r="F52" i="37"/>
  <c r="H34" i="35"/>
  <c r="F52" i="35"/>
  <c r="C122" i="27"/>
  <c r="H67" i="27"/>
  <c r="C307" i="27"/>
  <c r="C357" i="27" s="1"/>
  <c r="H46" i="27"/>
  <c r="F293" i="26"/>
  <c r="F343" i="26" s="1"/>
  <c r="F104" i="46"/>
  <c r="F80" i="46" s="1"/>
  <c r="F52" i="26"/>
  <c r="F20" i="44"/>
  <c r="E26" i="49"/>
  <c r="E108" i="49" s="1"/>
  <c r="C302" i="24"/>
  <c r="C352" i="24" s="1"/>
  <c r="C29" i="44"/>
  <c r="H41" i="24"/>
  <c r="F52" i="15"/>
  <c r="H41" i="15"/>
  <c r="F29" i="44"/>
  <c r="F52" i="12"/>
  <c r="H41" i="12"/>
  <c r="F302" i="12"/>
  <c r="F352" i="12" s="1"/>
  <c r="H353" i="38"/>
  <c r="E303" i="38"/>
  <c r="E353" i="38" s="1"/>
  <c r="H42" i="38"/>
  <c r="H303" i="38" s="1"/>
  <c r="L37" i="48" s="1"/>
  <c r="E309" i="21"/>
  <c r="E359" i="21" s="1"/>
  <c r="H48" i="21"/>
  <c r="H309" i="21" s="1"/>
  <c r="R18" i="48" s="1"/>
  <c r="H359" i="41"/>
  <c r="H48" i="41"/>
  <c r="H309" i="41" s="1"/>
  <c r="R40" i="48" s="1"/>
  <c r="D309" i="41"/>
  <c r="D359" i="41" s="1"/>
  <c r="D303" i="39"/>
  <c r="D353" i="39" s="1"/>
  <c r="H42" i="39"/>
  <c r="H303" i="39" s="1"/>
  <c r="L38" i="48" s="1"/>
  <c r="F312" i="41"/>
  <c r="F362" i="41" s="1"/>
  <c r="H51" i="41"/>
  <c r="G312" i="39"/>
  <c r="G362" i="39" s="1"/>
  <c r="H51" i="39"/>
  <c r="D312" i="34"/>
  <c r="D362" i="34" s="1"/>
  <c r="H51" i="34"/>
  <c r="H312" i="34" s="1"/>
  <c r="U33" i="48" s="1"/>
  <c r="F312" i="29"/>
  <c r="F362" i="29" s="1"/>
  <c r="H51" i="29"/>
  <c r="G312" i="27"/>
  <c r="G362" i="27" s="1"/>
  <c r="G39" i="44"/>
  <c r="F304" i="25"/>
  <c r="F354" i="25" s="1"/>
  <c r="F52" i="25"/>
  <c r="H77" i="36"/>
  <c r="D132" i="36"/>
  <c r="D81" i="36"/>
  <c r="H65" i="36"/>
  <c r="G293" i="35"/>
  <c r="G343" i="35" s="1"/>
  <c r="F36" i="49"/>
  <c r="F119" i="49" s="1"/>
  <c r="H32" i="35"/>
  <c r="H63" i="35"/>
  <c r="E81" i="35"/>
  <c r="H62" i="33"/>
  <c r="F81" i="33"/>
  <c r="F45" i="44"/>
  <c r="E59" i="44"/>
  <c r="H76" i="33"/>
  <c r="H78" i="33"/>
  <c r="H72" i="33"/>
  <c r="H66" i="33"/>
  <c r="H80" i="33"/>
  <c r="H74" i="33"/>
  <c r="C52" i="33"/>
  <c r="G293" i="59"/>
  <c r="G343" i="59" s="1"/>
  <c r="H32" i="59"/>
  <c r="F130" i="59"/>
  <c r="H130" i="59" s="1"/>
  <c r="E182" i="59" s="1"/>
  <c r="H75" i="59"/>
  <c r="H64" i="59"/>
  <c r="F81" i="59"/>
  <c r="F47" i="44"/>
  <c r="E121" i="32"/>
  <c r="H121" i="32" s="1"/>
  <c r="E49" i="44"/>
  <c r="E81" i="32"/>
  <c r="G134" i="28"/>
  <c r="H79" i="28"/>
  <c r="G81" i="28"/>
  <c r="G81" i="27"/>
  <c r="G52" i="59"/>
  <c r="H49" i="30"/>
  <c r="E52" i="23"/>
  <c r="C22" i="44"/>
  <c r="F33" i="49"/>
  <c r="F116" i="49" s="1"/>
  <c r="H74" i="27"/>
  <c r="F310" i="26"/>
  <c r="F360" i="26" s="1"/>
  <c r="G117" i="46"/>
  <c r="G93" i="46" s="1"/>
  <c r="G306" i="18"/>
  <c r="G356" i="18" s="1"/>
  <c r="H45" i="18"/>
  <c r="H355" i="37"/>
  <c r="H44" i="37"/>
  <c r="H305" i="37" s="1"/>
  <c r="N36" i="48" s="1"/>
  <c r="G305" i="37"/>
  <c r="G355" i="37" s="1"/>
  <c r="H355" i="19"/>
  <c r="H44" i="19"/>
  <c r="H305" i="19" s="1"/>
  <c r="N15" i="48" s="1"/>
  <c r="E305" i="19"/>
  <c r="E355" i="19" s="1"/>
  <c r="D52" i="34"/>
  <c r="F304" i="59"/>
  <c r="F354" i="59" s="1"/>
  <c r="H43" i="59"/>
  <c r="E304" i="29"/>
  <c r="E354" i="29" s="1"/>
  <c r="H43" i="29"/>
  <c r="H304" i="29" s="1"/>
  <c r="M27" i="48" s="1"/>
  <c r="E52" i="29"/>
  <c r="G52" i="35"/>
  <c r="D52" i="36"/>
  <c r="F119" i="46"/>
  <c r="F95" i="46" s="1"/>
  <c r="F51" i="44"/>
  <c r="H77" i="27"/>
  <c r="C81" i="26"/>
  <c r="H81" i="26" s="1"/>
  <c r="H45" i="20"/>
  <c r="F117" i="46"/>
  <c r="E305" i="57"/>
  <c r="E355" i="57" s="1"/>
  <c r="E52" i="57"/>
  <c r="H355" i="57"/>
  <c r="C123" i="26"/>
  <c r="H68" i="26"/>
  <c r="C307" i="26"/>
  <c r="C357" i="26" s="1"/>
  <c r="H46" i="26"/>
  <c r="H307" i="26" s="1"/>
  <c r="P24" i="48" s="1"/>
  <c r="H357" i="26"/>
  <c r="C52" i="26"/>
  <c r="H52" i="26" s="1"/>
  <c r="F118" i="25"/>
  <c r="H63" i="25"/>
  <c r="E128" i="24"/>
  <c r="E56" i="44"/>
  <c r="E81" i="23"/>
  <c r="E117" i="23"/>
  <c r="H76" i="23"/>
  <c r="D59" i="44"/>
  <c r="H70" i="23"/>
  <c r="H72" i="23"/>
  <c r="C55" i="44"/>
  <c r="H66" i="23"/>
  <c r="C49" i="44"/>
  <c r="C303" i="23"/>
  <c r="C353" i="23" s="1"/>
  <c r="C30" i="44"/>
  <c r="H353" i="23"/>
  <c r="C114" i="46"/>
  <c r="H42" i="23"/>
  <c r="H303" i="23" s="1"/>
  <c r="L21" i="48" s="1"/>
  <c r="D52" i="62"/>
  <c r="C22" i="49"/>
  <c r="G22" i="49" s="1"/>
  <c r="H32" i="62"/>
  <c r="G129" i="62"/>
  <c r="G81" i="62"/>
  <c r="G57" i="44"/>
  <c r="D126" i="62"/>
  <c r="H71" i="62"/>
  <c r="D54" i="44"/>
  <c r="C129" i="62"/>
  <c r="H74" i="62"/>
  <c r="C81" i="62"/>
  <c r="F120" i="11"/>
  <c r="H120" i="11" s="1"/>
  <c r="H65" i="11"/>
  <c r="F81" i="11"/>
  <c r="F48" i="44"/>
  <c r="D61" i="44"/>
  <c r="H78" i="11"/>
  <c r="H67" i="11"/>
  <c r="D50" i="44"/>
  <c r="G132" i="9"/>
  <c r="G81" i="9"/>
  <c r="G60" i="44"/>
  <c r="C122" i="9"/>
  <c r="C81" i="9"/>
  <c r="C50" i="44"/>
  <c r="H67" i="9"/>
  <c r="C123" i="6"/>
  <c r="H123" i="6" s="1"/>
  <c r="H68" i="6"/>
  <c r="C81" i="6"/>
  <c r="H81" i="6" s="1"/>
  <c r="C51" i="44"/>
  <c r="C110" i="46"/>
  <c r="C26" i="44"/>
  <c r="B32" i="49"/>
  <c r="H32" i="49" s="1"/>
  <c r="C52" i="32"/>
  <c r="H32" i="32"/>
  <c r="B21" i="49"/>
  <c r="H32" i="22"/>
  <c r="C20" i="44"/>
  <c r="D247" i="32"/>
  <c r="D254" i="32"/>
  <c r="D235" i="32"/>
  <c r="D249" i="32"/>
  <c r="D257" i="32"/>
  <c r="D251" i="32"/>
  <c r="D252" i="32"/>
  <c r="D262" i="32"/>
  <c r="D244" i="32"/>
  <c r="D258" i="32"/>
  <c r="H81" i="22"/>
  <c r="H39" i="18"/>
  <c r="H300" i="18" s="1"/>
  <c r="I14" i="48" s="1"/>
  <c r="G300" i="18"/>
  <c r="G350" i="18" s="1"/>
  <c r="F300" i="37"/>
  <c r="F350" i="37" s="1"/>
  <c r="H350" i="37"/>
  <c r="H39" i="37"/>
  <c r="H300" i="37" s="1"/>
  <c r="I36" i="48" s="1"/>
  <c r="F309" i="30"/>
  <c r="F359" i="30" s="1"/>
  <c r="H48" i="30"/>
  <c r="H309" i="30" s="1"/>
  <c r="R28" i="48" s="1"/>
  <c r="H359" i="30"/>
  <c r="F52" i="30"/>
  <c r="F313" i="30" s="1"/>
  <c r="F363" i="30" s="1"/>
  <c r="F312" i="15"/>
  <c r="F362" i="15" s="1"/>
  <c r="H362" i="15"/>
  <c r="F39" i="44"/>
  <c r="E310" i="34"/>
  <c r="E360" i="34" s="1"/>
  <c r="E37" i="44"/>
  <c r="E254" i="44" s="1"/>
  <c r="E302" i="44" s="1"/>
  <c r="F310" i="62"/>
  <c r="F360" i="62" s="1"/>
  <c r="H49" i="62"/>
  <c r="F52" i="62"/>
  <c r="F121" i="46"/>
  <c r="F97" i="46" s="1"/>
  <c r="F49" i="46" s="1"/>
  <c r="G306" i="23"/>
  <c r="G356" i="23" s="1"/>
  <c r="H45" i="23"/>
  <c r="G304" i="16"/>
  <c r="G354" i="16" s="1"/>
  <c r="H43" i="16"/>
  <c r="H304" i="16" s="1"/>
  <c r="M12" i="48" s="1"/>
  <c r="H354" i="16"/>
  <c r="D302" i="35"/>
  <c r="D352" i="35" s="1"/>
  <c r="D52" i="35"/>
  <c r="H41" i="35"/>
  <c r="G302" i="29"/>
  <c r="G352" i="29" s="1"/>
  <c r="H352" i="29"/>
  <c r="H41" i="29"/>
  <c r="H302" i="29" s="1"/>
  <c r="K27" i="48" s="1"/>
  <c r="C135" i="27"/>
  <c r="H80" i="27"/>
  <c r="C112" i="46"/>
  <c r="C301" i="27"/>
  <c r="C351" i="27" s="1"/>
  <c r="C28" i="44"/>
  <c r="H64" i="26"/>
  <c r="D81" i="26"/>
  <c r="E120" i="25"/>
  <c r="E81" i="25"/>
  <c r="H81" i="25" s="1"/>
  <c r="E116" i="24"/>
  <c r="L24" i="49" s="1"/>
  <c r="H61" i="24"/>
  <c r="E81" i="24"/>
  <c r="C35" i="44"/>
  <c r="C119" i="46"/>
  <c r="C95" i="46" s="1"/>
  <c r="C23" i="44"/>
  <c r="D246" i="32"/>
  <c r="E222" i="24"/>
  <c r="C118" i="46"/>
  <c r="C94" i="46" s="1"/>
  <c r="H66" i="32"/>
  <c r="H64" i="23"/>
  <c r="H353" i="39"/>
  <c r="G303" i="39"/>
  <c r="G353" i="39" s="1"/>
  <c r="G52" i="39"/>
  <c r="H48" i="11"/>
  <c r="H309" i="11" s="1"/>
  <c r="R8" i="48" s="1"/>
  <c r="D309" i="11"/>
  <c r="D359" i="11" s="1"/>
  <c r="H359" i="11"/>
  <c r="D36" i="44"/>
  <c r="D253" i="44" s="1"/>
  <c r="D301" i="44" s="1"/>
  <c r="H51" i="40"/>
  <c r="G312" i="40"/>
  <c r="G362" i="40" s="1"/>
  <c r="F312" i="30"/>
  <c r="F362" i="30" s="1"/>
  <c r="H51" i="30"/>
  <c r="G312" i="28"/>
  <c r="G362" i="28" s="1"/>
  <c r="H51" i="28"/>
  <c r="E39" i="44"/>
  <c r="E123" i="46"/>
  <c r="E99" i="46" s="1"/>
  <c r="H73" i="39"/>
  <c r="F128" i="39"/>
  <c r="C303" i="37"/>
  <c r="C353" i="37" s="1"/>
  <c r="H353" i="37"/>
  <c r="G81" i="36"/>
  <c r="E127" i="36"/>
  <c r="H72" i="36"/>
  <c r="H80" i="31"/>
  <c r="D63" i="44"/>
  <c r="H49" i="31"/>
  <c r="C121" i="46"/>
  <c r="C310" i="31"/>
  <c r="C360" i="31" s="1"/>
  <c r="C52" i="31"/>
  <c r="G187" i="59"/>
  <c r="G218" i="19"/>
  <c r="AB17" i="49" s="1"/>
  <c r="G257" i="19"/>
  <c r="E227" i="24"/>
  <c r="H47" i="24"/>
  <c r="D218" i="32"/>
  <c r="Y32" i="49" s="1"/>
  <c r="E219" i="24"/>
  <c r="F52" i="17"/>
  <c r="H65" i="25"/>
  <c r="F58" i="44"/>
  <c r="F302" i="15"/>
  <c r="F352" i="15" s="1"/>
  <c r="F81" i="35"/>
  <c r="H69" i="62"/>
  <c r="H78" i="23"/>
  <c r="D300" i="15"/>
  <c r="D350" i="15" s="1"/>
  <c r="H350" i="15"/>
  <c r="H353" i="11"/>
  <c r="H49" i="37"/>
  <c r="G310" i="37"/>
  <c r="G360" i="37" s="1"/>
  <c r="H72" i="40"/>
  <c r="C127" i="40"/>
  <c r="H127" i="40" s="1"/>
  <c r="D179" i="40" s="1"/>
  <c r="H355" i="40"/>
  <c r="H44" i="40"/>
  <c r="H305" i="40" s="1"/>
  <c r="N39" i="48" s="1"/>
  <c r="C52" i="40"/>
  <c r="C81" i="59"/>
  <c r="H72" i="59"/>
  <c r="C305" i="59"/>
  <c r="C355" i="59" s="1"/>
  <c r="H355" i="59"/>
  <c r="H44" i="59"/>
  <c r="H305" i="59" s="1"/>
  <c r="N31" i="48" s="1"/>
  <c r="C52" i="59"/>
  <c r="C116" i="46"/>
  <c r="G123" i="32"/>
  <c r="G81" i="32"/>
  <c r="D52" i="29"/>
  <c r="H32" i="29"/>
  <c r="C223" i="38"/>
  <c r="C231" i="38"/>
  <c r="C235" i="24"/>
  <c r="C220" i="24"/>
  <c r="C259" i="57"/>
  <c r="C252" i="57"/>
  <c r="C219" i="57"/>
  <c r="C253" i="11"/>
  <c r="C233" i="24"/>
  <c r="C228" i="57"/>
  <c r="C251" i="57"/>
  <c r="D225" i="32"/>
  <c r="E228" i="24"/>
  <c r="C52" i="23"/>
  <c r="D243" i="32"/>
  <c r="H34" i="37"/>
  <c r="C113" i="46"/>
  <c r="D52" i="44"/>
  <c r="C58" i="44"/>
  <c r="G309" i="18"/>
  <c r="G359" i="18" s="1"/>
  <c r="H48" i="18"/>
  <c r="H309" i="18" s="1"/>
  <c r="R14" i="48" s="1"/>
  <c r="G36" i="44"/>
  <c r="G303" i="11"/>
  <c r="G353" i="11" s="1"/>
  <c r="G114" i="46"/>
  <c r="G90" i="46" s="1"/>
  <c r="D111" i="46"/>
  <c r="D87" i="46" s="1"/>
  <c r="D39" i="46" s="1"/>
  <c r="D300" i="11"/>
  <c r="D350" i="11" s="1"/>
  <c r="D27" i="44"/>
  <c r="D244" i="44" s="1"/>
  <c r="D292" i="44" s="1"/>
  <c r="H39" i="11"/>
  <c r="H300" i="11" s="1"/>
  <c r="I8" i="48" s="1"/>
  <c r="D303" i="6"/>
  <c r="D353" i="6" s="1"/>
  <c r="D30" i="44"/>
  <c r="D247" i="44" s="1"/>
  <c r="D295" i="44" s="1"/>
  <c r="H353" i="6"/>
  <c r="D312" i="32"/>
  <c r="D362" i="32" s="1"/>
  <c r="H362" i="32"/>
  <c r="E299" i="12"/>
  <c r="E349" i="12" s="1"/>
  <c r="E26" i="44"/>
  <c r="E110" i="46"/>
  <c r="E86" i="46" s="1"/>
  <c r="E52" i="12"/>
  <c r="H37" i="40"/>
  <c r="E52" i="40"/>
  <c r="H37" i="38"/>
  <c r="E52" i="38"/>
  <c r="E52" i="34"/>
  <c r="F24" i="44"/>
  <c r="F297" i="9"/>
  <c r="F347" i="9" s="1"/>
  <c r="H347" i="9"/>
  <c r="F108" i="46"/>
  <c r="F84" i="46" s="1"/>
  <c r="H36" i="9"/>
  <c r="H297" i="9" s="1"/>
  <c r="F6" i="48" s="1"/>
  <c r="G296" i="26"/>
  <c r="G346" i="26" s="1"/>
  <c r="G52" i="26"/>
  <c r="G23" i="44"/>
  <c r="G240" i="44" s="1"/>
  <c r="G288" i="44" s="1"/>
  <c r="C171" i="57"/>
  <c r="H171" i="57" s="1"/>
  <c r="D81" i="30"/>
  <c r="H81" i="30" s="1"/>
  <c r="D309" i="34"/>
  <c r="D359" i="34" s="1"/>
  <c r="H48" i="34"/>
  <c r="H309" i="34" s="1"/>
  <c r="R33" i="48" s="1"/>
  <c r="H359" i="34"/>
  <c r="D303" i="30"/>
  <c r="D353" i="30" s="1"/>
  <c r="H353" i="30"/>
  <c r="H42" i="30"/>
  <c r="H303" i="30" s="1"/>
  <c r="L28" i="48" s="1"/>
  <c r="H353" i="25"/>
  <c r="H42" i="25"/>
  <c r="H303" i="25" s="1"/>
  <c r="L23" i="48" s="1"/>
  <c r="D309" i="62"/>
  <c r="D359" i="62" s="1"/>
  <c r="H359" i="62"/>
  <c r="H48" i="62"/>
  <c r="H309" i="62" s="1"/>
  <c r="R20" i="48" s="1"/>
  <c r="D303" i="19"/>
  <c r="D353" i="19" s="1"/>
  <c r="H353" i="19"/>
  <c r="F312" i="20"/>
  <c r="F362" i="20" s="1"/>
  <c r="H51" i="20"/>
  <c r="G312" i="14"/>
  <c r="G362" i="14" s="1"/>
  <c r="H51" i="14"/>
  <c r="H50" i="27"/>
  <c r="G311" i="27"/>
  <c r="G361" i="27" s="1"/>
  <c r="H357" i="19"/>
  <c r="D307" i="19"/>
  <c r="D357" i="19" s="1"/>
  <c r="D34" i="44"/>
  <c r="G307" i="14"/>
  <c r="G357" i="14" s="1"/>
  <c r="H357" i="14"/>
  <c r="D302" i="30"/>
  <c r="D352" i="30" s="1"/>
  <c r="H41" i="30"/>
  <c r="H302" i="30" s="1"/>
  <c r="K28" i="48" s="1"/>
  <c r="H50" i="35"/>
  <c r="C52" i="35"/>
  <c r="H39" i="35"/>
  <c r="C300" i="35"/>
  <c r="C350" i="35" s="1"/>
  <c r="C116" i="34"/>
  <c r="H61" i="34"/>
  <c r="C81" i="34"/>
  <c r="C303" i="34"/>
  <c r="C353" i="34" s="1"/>
  <c r="H353" i="34"/>
  <c r="H42" i="34"/>
  <c r="H303" i="34" s="1"/>
  <c r="L33" i="48" s="1"/>
  <c r="H79" i="33"/>
  <c r="H67" i="33"/>
  <c r="D81" i="33"/>
  <c r="H61" i="33"/>
  <c r="H75" i="33"/>
  <c r="E122" i="32"/>
  <c r="H67" i="32"/>
  <c r="C117" i="30"/>
  <c r="H62" i="30"/>
  <c r="H133" i="27"/>
  <c r="H77" i="26"/>
  <c r="D60" i="44"/>
  <c r="E48" i="44"/>
  <c r="D129" i="62"/>
  <c r="D57" i="44"/>
  <c r="D81" i="62"/>
  <c r="C32" i="44"/>
  <c r="H355" i="62"/>
  <c r="D20" i="44"/>
  <c r="C21" i="49"/>
  <c r="D104" i="46"/>
  <c r="E116" i="11"/>
  <c r="L10" i="49" s="1"/>
  <c r="E81" i="11"/>
  <c r="H61" i="11"/>
  <c r="C62" i="44"/>
  <c r="C128" i="11"/>
  <c r="H73" i="11"/>
  <c r="C81" i="11"/>
  <c r="C56" i="44"/>
  <c r="C33" i="44"/>
  <c r="C117" i="46"/>
  <c r="C93" i="46" s="1"/>
  <c r="H45" i="11"/>
  <c r="E20" i="44"/>
  <c r="E104" i="46"/>
  <c r="D9" i="49"/>
  <c r="H9" i="49" s="1"/>
  <c r="E52" i="10"/>
  <c r="F128" i="6"/>
  <c r="F56" i="44"/>
  <c r="E234" i="39"/>
  <c r="E237" i="39"/>
  <c r="E231" i="39"/>
  <c r="H42" i="41"/>
  <c r="H303" i="41" s="1"/>
  <c r="L40" i="48" s="1"/>
  <c r="F53" i="44"/>
  <c r="E309" i="57"/>
  <c r="E359" i="57" s="1"/>
  <c r="C307" i="31"/>
  <c r="C357" i="31" s="1"/>
  <c r="D312" i="62"/>
  <c r="D362" i="62" s="1"/>
  <c r="H51" i="62"/>
  <c r="H312" i="62" s="1"/>
  <c r="U20" i="48" s="1"/>
  <c r="H45" i="9"/>
  <c r="D117" i="46"/>
  <c r="D93" i="46" s="1"/>
  <c r="G305" i="34"/>
  <c r="G355" i="34" s="1"/>
  <c r="H355" i="34"/>
  <c r="H355" i="25"/>
  <c r="H44" i="25"/>
  <c r="H305" i="25" s="1"/>
  <c r="N23" i="48" s="1"/>
  <c r="F52" i="22"/>
  <c r="F302" i="22"/>
  <c r="F352" i="22" s="1"/>
  <c r="H41" i="22"/>
  <c r="F81" i="37"/>
  <c r="H74" i="37"/>
  <c r="E81" i="31"/>
  <c r="H68" i="31"/>
  <c r="H72" i="31"/>
  <c r="D81" i="31"/>
  <c r="H81" i="31" s="1"/>
  <c r="E133" i="30"/>
  <c r="H78" i="30"/>
  <c r="E116" i="28"/>
  <c r="L28" i="49" s="1"/>
  <c r="E81" i="28"/>
  <c r="E46" i="44"/>
  <c r="E81" i="27"/>
  <c r="D128" i="27"/>
  <c r="H73" i="27"/>
  <c r="H68" i="27"/>
  <c r="D81" i="27"/>
  <c r="H81" i="27" s="1"/>
  <c r="H63" i="27"/>
  <c r="H78" i="27"/>
  <c r="C120" i="24"/>
  <c r="C48" i="44"/>
  <c r="C81" i="24"/>
  <c r="H65" i="24"/>
  <c r="C303" i="24"/>
  <c r="C353" i="24" s="1"/>
  <c r="H353" i="24"/>
  <c r="H42" i="24"/>
  <c r="H303" i="24" s="1"/>
  <c r="L22" i="48" s="1"/>
  <c r="G62" i="44"/>
  <c r="G81" i="23"/>
  <c r="G44" i="44"/>
  <c r="F81" i="23"/>
  <c r="E60" i="44"/>
  <c r="H77" i="23"/>
  <c r="H79" i="23"/>
  <c r="D62" i="44"/>
  <c r="D56" i="44"/>
  <c r="D81" i="23"/>
  <c r="D44" i="44"/>
  <c r="H75" i="23"/>
  <c r="H69" i="23"/>
  <c r="H359" i="23"/>
  <c r="C309" i="23"/>
  <c r="C359" i="23" s="1"/>
  <c r="C36" i="44"/>
  <c r="H48" i="23"/>
  <c r="H309" i="23" s="1"/>
  <c r="R21" i="48" s="1"/>
  <c r="H347" i="23"/>
  <c r="H36" i="23"/>
  <c r="H297" i="23" s="1"/>
  <c r="F21" i="48" s="1"/>
  <c r="C297" i="23"/>
  <c r="C347" i="23" s="1"/>
  <c r="C108" i="46"/>
  <c r="C84" i="46" s="1"/>
  <c r="E58" i="44"/>
  <c r="H75" i="62"/>
  <c r="H70" i="62"/>
  <c r="E53" i="44"/>
  <c r="E120" i="62"/>
  <c r="C60" i="44"/>
  <c r="H77" i="62"/>
  <c r="H66" i="9"/>
  <c r="F49" i="44"/>
  <c r="H132" i="9"/>
  <c r="E184" i="9" s="1"/>
  <c r="F122" i="6"/>
  <c r="F50" i="44"/>
  <c r="F81" i="6"/>
  <c r="E116" i="6"/>
  <c r="L7" i="49" s="1"/>
  <c r="E81" i="6"/>
  <c r="H135" i="6"/>
  <c r="F254" i="32"/>
  <c r="F218" i="32"/>
  <c r="AA32" i="49" s="1"/>
  <c r="F223" i="32"/>
  <c r="F255" i="32"/>
  <c r="F244" i="32"/>
  <c r="F227" i="32"/>
  <c r="F237" i="32"/>
  <c r="F261" i="32"/>
  <c r="F221" i="32"/>
  <c r="F236" i="32"/>
  <c r="D81" i="32"/>
  <c r="H81" i="32" s="1"/>
  <c r="F300" i="31"/>
  <c r="F350" i="31" s="1"/>
  <c r="H350" i="31"/>
  <c r="H353" i="15"/>
  <c r="F303" i="15"/>
  <c r="F353" i="15" s="1"/>
  <c r="H42" i="15"/>
  <c r="H303" i="15" s="1"/>
  <c r="L11" i="48" s="1"/>
  <c r="E303" i="14"/>
  <c r="E353" i="14" s="1"/>
  <c r="H353" i="14"/>
  <c r="E30" i="44"/>
  <c r="E247" i="44" s="1"/>
  <c r="E295" i="44" s="1"/>
  <c r="E36" i="44"/>
  <c r="E253" i="44" s="1"/>
  <c r="E301" i="44" s="1"/>
  <c r="H359" i="10"/>
  <c r="E120" i="46"/>
  <c r="E96" i="46" s="1"/>
  <c r="E48" i="46" s="1"/>
  <c r="D304" i="37"/>
  <c r="D354" i="37" s="1"/>
  <c r="H354" i="37"/>
  <c r="F304" i="28"/>
  <c r="F354" i="28" s="1"/>
  <c r="H43" i="28"/>
  <c r="E304" i="26"/>
  <c r="E354" i="26" s="1"/>
  <c r="H354" i="26"/>
  <c r="G52" i="31"/>
  <c r="G313" i="31" s="1"/>
  <c r="G363" i="31" s="1"/>
  <c r="G302" i="31"/>
  <c r="G352" i="31" s="1"/>
  <c r="G301" i="20"/>
  <c r="G351" i="20" s="1"/>
  <c r="G112" i="46"/>
  <c r="G88" i="46" s="1"/>
  <c r="F301" i="18"/>
  <c r="F351" i="18" s="1"/>
  <c r="H351" i="18"/>
  <c r="F28" i="44"/>
  <c r="D52" i="41"/>
  <c r="H52" i="41" s="1"/>
  <c r="H38" i="41"/>
  <c r="H38" i="32"/>
  <c r="E52" i="32"/>
  <c r="E52" i="30"/>
  <c r="D299" i="24"/>
  <c r="D349" i="24" s="1"/>
  <c r="H349" i="24"/>
  <c r="D134" i="34"/>
  <c r="H79" i="34"/>
  <c r="D81" i="34"/>
  <c r="C312" i="34"/>
  <c r="C362" i="34" s="1"/>
  <c r="H362" i="34"/>
  <c r="C123" i="46"/>
  <c r="C99" i="46" s="1"/>
  <c r="F118" i="32"/>
  <c r="F81" i="32"/>
  <c r="C118" i="29"/>
  <c r="H118" i="29" s="1"/>
  <c r="C81" i="29"/>
  <c r="H50" i="29"/>
  <c r="G45" i="44"/>
  <c r="E61" i="44"/>
  <c r="C302" i="28"/>
  <c r="C352" i="28" s="1"/>
  <c r="H41" i="28"/>
  <c r="F122" i="27"/>
  <c r="F81" i="27"/>
  <c r="C127" i="27"/>
  <c r="H72" i="27"/>
  <c r="C134" i="25"/>
  <c r="H79" i="25"/>
  <c r="H35" i="25"/>
  <c r="C52" i="25"/>
  <c r="G293" i="24"/>
  <c r="G343" i="24" s="1"/>
  <c r="F24" i="49"/>
  <c r="F109" i="49" s="1"/>
  <c r="G52" i="24"/>
  <c r="H73" i="24"/>
  <c r="D81" i="24"/>
  <c r="C123" i="23"/>
  <c r="H68" i="23"/>
  <c r="C45" i="44"/>
  <c r="C81" i="23"/>
  <c r="C34" i="44"/>
  <c r="H357" i="23"/>
  <c r="C307" i="23"/>
  <c r="C357" i="23" s="1"/>
  <c r="C106" i="46"/>
  <c r="C82" i="46" s="1"/>
  <c r="H359" i="19"/>
  <c r="H38" i="12"/>
  <c r="C122" i="46"/>
  <c r="G52" i="28"/>
  <c r="G313" i="28" s="1"/>
  <c r="G363" i="28" s="1"/>
  <c r="H353" i="41"/>
  <c r="G300" i="6"/>
  <c r="G350" i="6" s="1"/>
  <c r="G111" i="46"/>
  <c r="G87" i="46" s="1"/>
  <c r="G27" i="44"/>
  <c r="H39" i="6"/>
  <c r="H300" i="6" s="1"/>
  <c r="I5" i="48" s="1"/>
  <c r="H350" i="36"/>
  <c r="D300" i="36"/>
  <c r="D350" i="36" s="1"/>
  <c r="H39" i="36"/>
  <c r="H300" i="36" s="1"/>
  <c r="I35" i="48" s="1"/>
  <c r="D309" i="33"/>
  <c r="D359" i="33" s="1"/>
  <c r="H359" i="33"/>
  <c r="F302" i="59"/>
  <c r="F352" i="59" s="1"/>
  <c r="F52" i="59"/>
  <c r="F313" i="59" s="1"/>
  <c r="F363" i="59" s="1"/>
  <c r="H41" i="18"/>
  <c r="F302" i="18"/>
  <c r="F352" i="18" s="1"/>
  <c r="H351" i="62"/>
  <c r="D301" i="62"/>
  <c r="D351" i="62" s="1"/>
  <c r="H40" i="62"/>
  <c r="H301" i="62" s="1"/>
  <c r="J20" i="48" s="1"/>
  <c r="D28" i="44"/>
  <c r="H38" i="39"/>
  <c r="H38" i="35"/>
  <c r="H38" i="33"/>
  <c r="D22" i="44"/>
  <c r="D106" i="46"/>
  <c r="D82" i="46" s="1"/>
  <c r="H34" i="9"/>
  <c r="D52" i="9"/>
  <c r="G52" i="37"/>
  <c r="G227" i="37" s="1"/>
  <c r="G294" i="37"/>
  <c r="G344" i="37" s="1"/>
  <c r="H33" i="37"/>
  <c r="G294" i="35"/>
  <c r="G344" i="35" s="1"/>
  <c r="H33" i="35"/>
  <c r="C37" i="49"/>
  <c r="H32" i="36"/>
  <c r="H68" i="32"/>
  <c r="D119" i="29"/>
  <c r="H64" i="29"/>
  <c r="D81" i="29"/>
  <c r="C27" i="44"/>
  <c r="D81" i="28"/>
  <c r="D45" i="44"/>
  <c r="H76" i="28"/>
  <c r="C59" i="44"/>
  <c r="H70" i="28"/>
  <c r="C81" i="28"/>
  <c r="H81" i="28" s="1"/>
  <c r="H40" i="28"/>
  <c r="H71" i="27"/>
  <c r="F54" i="44"/>
  <c r="C63" i="44"/>
  <c r="C25" i="44"/>
  <c r="F305" i="26"/>
  <c r="F355" i="26" s="1"/>
  <c r="H44" i="26"/>
  <c r="H305" i="26" s="1"/>
  <c r="N24" i="48" s="1"/>
  <c r="F32" i="44"/>
  <c r="F249" i="44" s="1"/>
  <c r="F297" i="44" s="1"/>
  <c r="E305" i="24"/>
  <c r="E355" i="24" s="1"/>
  <c r="H355" i="24"/>
  <c r="E304" i="20"/>
  <c r="E354" i="20" s="1"/>
  <c r="H354" i="20"/>
  <c r="G115" i="46"/>
  <c r="G302" i="21"/>
  <c r="G352" i="21" s="1"/>
  <c r="G113" i="46"/>
  <c r="G89" i="46" s="1"/>
  <c r="G41" i="46" s="1"/>
  <c r="H41" i="21"/>
  <c r="H302" i="21" s="1"/>
  <c r="K18" i="48" s="1"/>
  <c r="F302" i="20"/>
  <c r="F352" i="20" s="1"/>
  <c r="H352" i="20"/>
  <c r="D52" i="21"/>
  <c r="E52" i="16"/>
  <c r="H52" i="16" s="1"/>
  <c r="H37" i="11"/>
  <c r="E52" i="11"/>
  <c r="E109" i="46"/>
  <c r="E85" i="46" s="1"/>
  <c r="E25" i="44"/>
  <c r="G296" i="39"/>
  <c r="G346" i="39" s="1"/>
  <c r="H35" i="39"/>
  <c r="F52" i="39"/>
  <c r="G300" i="32"/>
  <c r="G350" i="32" s="1"/>
  <c r="H350" i="32"/>
  <c r="H39" i="32"/>
  <c r="H300" i="32" s="1"/>
  <c r="I30" i="48" s="1"/>
  <c r="G52" i="32"/>
  <c r="E309" i="37"/>
  <c r="E359" i="37" s="1"/>
  <c r="H359" i="37"/>
  <c r="H48" i="37"/>
  <c r="H309" i="37" s="1"/>
  <c r="R36" i="48" s="1"/>
  <c r="E309" i="27"/>
  <c r="E359" i="27" s="1"/>
  <c r="H48" i="27"/>
  <c r="E309" i="24"/>
  <c r="E359" i="24" s="1"/>
  <c r="H48" i="24"/>
  <c r="H309" i="24" s="1"/>
  <c r="R22" i="48" s="1"/>
  <c r="H359" i="24"/>
  <c r="E303" i="16"/>
  <c r="E353" i="16" s="1"/>
  <c r="H42" i="16"/>
  <c r="H303" i="16" s="1"/>
  <c r="L12" i="48" s="1"/>
  <c r="D303" i="9"/>
  <c r="D353" i="9" s="1"/>
  <c r="H42" i="9"/>
  <c r="H303" i="9" s="1"/>
  <c r="G311" i="28"/>
  <c r="G361" i="28" s="1"/>
  <c r="H50" i="28"/>
  <c r="G307" i="37"/>
  <c r="G357" i="37" s="1"/>
  <c r="H46" i="37"/>
  <c r="H307" i="37" s="1"/>
  <c r="P36" i="48" s="1"/>
  <c r="H357" i="37"/>
  <c r="H357" i="35"/>
  <c r="H46" i="35"/>
  <c r="H307" i="35" s="1"/>
  <c r="P34" i="48" s="1"/>
  <c r="H357" i="33"/>
  <c r="H46" i="33"/>
  <c r="H307" i="33" s="1"/>
  <c r="P32" i="48" s="1"/>
  <c r="H357" i="12"/>
  <c r="G307" i="12"/>
  <c r="G357" i="12" s="1"/>
  <c r="G307" i="6"/>
  <c r="G357" i="6" s="1"/>
  <c r="G34" i="44"/>
  <c r="G52" i="40"/>
  <c r="H354" i="62"/>
  <c r="D304" i="62"/>
  <c r="D354" i="62" s="1"/>
  <c r="D302" i="40"/>
  <c r="D352" i="40" s="1"/>
  <c r="H41" i="40"/>
  <c r="H302" i="40" s="1"/>
  <c r="K39" i="48" s="1"/>
  <c r="E302" i="34"/>
  <c r="E352" i="34" s="1"/>
  <c r="H41" i="34"/>
  <c r="H302" i="34" s="1"/>
  <c r="K33" i="48" s="1"/>
  <c r="H352" i="34"/>
  <c r="G302" i="62"/>
  <c r="G352" i="62" s="1"/>
  <c r="H352" i="62"/>
  <c r="H40" i="20"/>
  <c r="H33" i="12"/>
  <c r="D52" i="12"/>
  <c r="D21" i="44"/>
  <c r="D105" i="46"/>
  <c r="H33" i="6"/>
  <c r="D52" i="6"/>
  <c r="H357" i="41"/>
  <c r="H46" i="41"/>
  <c r="H307" i="41" s="1"/>
  <c r="P40" i="48" s="1"/>
  <c r="E41" i="49"/>
  <c r="F52" i="40"/>
  <c r="C107" i="46"/>
  <c r="C83" i="46" s="1"/>
  <c r="G293" i="23"/>
  <c r="G343" i="23" s="1"/>
  <c r="F23" i="49"/>
  <c r="F107" i="49" s="1"/>
  <c r="H32" i="23"/>
  <c r="G52" i="23"/>
  <c r="G20" i="44"/>
  <c r="E305" i="17"/>
  <c r="E355" i="17" s="1"/>
  <c r="H355" i="17"/>
  <c r="D52" i="25"/>
  <c r="H34" i="25"/>
  <c r="D52" i="23"/>
  <c r="D52" i="57"/>
  <c r="H34" i="57"/>
  <c r="F170" i="57" s="1"/>
  <c r="H34" i="19"/>
  <c r="D52" i="19"/>
  <c r="D52" i="17"/>
  <c r="D52" i="15"/>
  <c r="E52" i="28"/>
  <c r="F294" i="20"/>
  <c r="F344" i="20" s="1"/>
  <c r="F52" i="20"/>
  <c r="F219" i="20" s="1"/>
  <c r="G294" i="18"/>
  <c r="G344" i="18" s="1"/>
  <c r="G52" i="18"/>
  <c r="G313" i="18" s="1"/>
  <c r="G363" i="18" s="1"/>
  <c r="G294" i="14"/>
  <c r="G344" i="14" s="1"/>
  <c r="G52" i="14"/>
  <c r="G313" i="14" s="1"/>
  <c r="G363" i="14" s="1"/>
  <c r="G294" i="9"/>
  <c r="G344" i="9" s="1"/>
  <c r="G105" i="46"/>
  <c r="G81" i="46" s="1"/>
  <c r="G33" i="46" s="1"/>
  <c r="G21" i="44"/>
  <c r="G238" i="44" s="1"/>
  <c r="G286" i="44" s="1"/>
  <c r="G52" i="9"/>
  <c r="G293" i="41"/>
  <c r="G343" i="41" s="1"/>
  <c r="F42" i="49"/>
  <c r="F125" i="49" s="1"/>
  <c r="G81" i="41"/>
  <c r="H70" i="41"/>
  <c r="H64" i="41"/>
  <c r="D81" i="41"/>
  <c r="H78" i="41"/>
  <c r="H72" i="41"/>
  <c r="H66" i="41"/>
  <c r="F81" i="40"/>
  <c r="H80" i="40"/>
  <c r="C121" i="40"/>
  <c r="C31" i="44"/>
  <c r="H43" i="40"/>
  <c r="F52" i="14"/>
  <c r="F313" i="14" s="1"/>
  <c r="F363" i="14" s="1"/>
  <c r="H33" i="14"/>
  <c r="H33" i="9"/>
  <c r="F21" i="44"/>
  <c r="F105" i="46"/>
  <c r="F81" i="46" s="1"/>
  <c r="F293" i="41"/>
  <c r="F343" i="41" s="1"/>
  <c r="F52" i="41"/>
  <c r="F313" i="41" s="1"/>
  <c r="F363" i="41" s="1"/>
  <c r="E42" i="49"/>
  <c r="E125" i="49" s="1"/>
  <c r="E81" i="38"/>
  <c r="H63" i="38"/>
  <c r="E118" i="38"/>
  <c r="E116" i="37"/>
  <c r="L38" i="49" s="1"/>
  <c r="H61" i="37"/>
  <c r="F132" i="31"/>
  <c r="H77" i="31"/>
  <c r="C122" i="31"/>
  <c r="H122" i="31" s="1"/>
  <c r="H67" i="31"/>
  <c r="F293" i="30"/>
  <c r="F343" i="30" s="1"/>
  <c r="E30" i="49"/>
  <c r="E113" i="49" s="1"/>
  <c r="F120" i="30"/>
  <c r="F81" i="30"/>
  <c r="C307" i="28"/>
  <c r="C357" i="28" s="1"/>
  <c r="H357" i="28"/>
  <c r="H46" i="28"/>
  <c r="H307" i="28" s="1"/>
  <c r="P26" i="48" s="1"/>
  <c r="C52" i="28"/>
  <c r="H52" i="28" s="1"/>
  <c r="G125" i="27"/>
  <c r="H70" i="27"/>
  <c r="C44" i="44"/>
  <c r="H61" i="26"/>
  <c r="G135" i="25"/>
  <c r="H80" i="25"/>
  <c r="G81" i="25"/>
  <c r="D127" i="25"/>
  <c r="H72" i="25"/>
  <c r="D81" i="25"/>
  <c r="D127" i="21"/>
  <c r="H72" i="21"/>
  <c r="H44" i="17"/>
  <c r="H305" i="17" s="1"/>
  <c r="N13" i="48" s="1"/>
  <c r="D81" i="38"/>
  <c r="F312" i="18"/>
  <c r="F362" i="18" s="1"/>
  <c r="H362" i="18"/>
  <c r="H51" i="10"/>
  <c r="H312" i="10" s="1"/>
  <c r="U7" i="48" s="1"/>
  <c r="H362" i="10"/>
  <c r="D39" i="44"/>
  <c r="D123" i="46"/>
  <c r="D99" i="46" s="1"/>
  <c r="G311" i="15"/>
  <c r="G361" i="15" s="1"/>
  <c r="G38" i="44"/>
  <c r="G255" i="44" s="1"/>
  <c r="G303" i="44" s="1"/>
  <c r="D122" i="46"/>
  <c r="D98" i="46" s="1"/>
  <c r="D38" i="44"/>
  <c r="D119" i="46"/>
  <c r="H47" i="11"/>
  <c r="E307" i="19"/>
  <c r="E357" i="19" s="1"/>
  <c r="E118" i="46"/>
  <c r="E94" i="46" s="1"/>
  <c r="H45" i="27"/>
  <c r="F52" i="27"/>
  <c r="H52" i="27" s="1"/>
  <c r="D305" i="15"/>
  <c r="D355" i="15" s="1"/>
  <c r="D32" i="44"/>
  <c r="H44" i="15"/>
  <c r="G305" i="9"/>
  <c r="G355" i="9" s="1"/>
  <c r="H355" i="9"/>
  <c r="G32" i="44"/>
  <c r="G249" i="44" s="1"/>
  <c r="G297" i="44" s="1"/>
  <c r="G116" i="46"/>
  <c r="G92" i="46" s="1"/>
  <c r="G44" i="46" s="1"/>
  <c r="H43" i="27"/>
  <c r="E304" i="19"/>
  <c r="E354" i="19" s="1"/>
  <c r="H43" i="19"/>
  <c r="E302" i="17"/>
  <c r="E352" i="17" s="1"/>
  <c r="H41" i="17"/>
  <c r="H347" i="29"/>
  <c r="H36" i="29"/>
  <c r="H297" i="29" s="1"/>
  <c r="F27" i="48" s="1"/>
  <c r="D297" i="29"/>
  <c r="D347" i="29" s="1"/>
  <c r="G297" i="62"/>
  <c r="G347" i="62" s="1"/>
  <c r="G52" i="62"/>
  <c r="H347" i="62"/>
  <c r="H36" i="62"/>
  <c r="H297" i="62" s="1"/>
  <c r="F20" i="48" s="1"/>
  <c r="G297" i="21"/>
  <c r="G347" i="21" s="1"/>
  <c r="H36" i="21"/>
  <c r="D296" i="18"/>
  <c r="D346" i="18" s="1"/>
  <c r="D52" i="18"/>
  <c r="D229" i="18" s="1"/>
  <c r="D107" i="46"/>
  <c r="D83" i="46" s="1"/>
  <c r="H35" i="11"/>
  <c r="D52" i="11"/>
  <c r="H52" i="11" s="1"/>
  <c r="E23" i="44"/>
  <c r="E107" i="46"/>
  <c r="E83" i="46" s="1"/>
  <c r="H34" i="39"/>
  <c r="E52" i="37"/>
  <c r="E225" i="37" s="1"/>
  <c r="E106" i="46"/>
  <c r="E82" i="46" s="1"/>
  <c r="F309" i="10"/>
  <c r="F359" i="10" s="1"/>
  <c r="F36" i="44"/>
  <c r="F253" i="44" s="1"/>
  <c r="F301" i="44" s="1"/>
  <c r="F300" i="6"/>
  <c r="F350" i="6" s="1"/>
  <c r="F111" i="46"/>
  <c r="F87" i="46" s="1"/>
  <c r="F39" i="46" s="1"/>
  <c r="E52" i="59"/>
  <c r="E300" i="59"/>
  <c r="E350" i="59" s="1"/>
  <c r="H39" i="62"/>
  <c r="H300" i="62" s="1"/>
  <c r="I20" i="48" s="1"/>
  <c r="H350" i="62"/>
  <c r="E300" i="19"/>
  <c r="E350" i="19" s="1"/>
  <c r="H39" i="19"/>
  <c r="H300" i="19" s="1"/>
  <c r="I15" i="48" s="1"/>
  <c r="E38" i="44"/>
  <c r="D307" i="59"/>
  <c r="D357" i="59" s="1"/>
  <c r="H357" i="59"/>
  <c r="H46" i="59"/>
  <c r="H307" i="59" s="1"/>
  <c r="P31" i="48" s="1"/>
  <c r="D307" i="25"/>
  <c r="D357" i="25" s="1"/>
  <c r="H46" i="25"/>
  <c r="H307" i="25" s="1"/>
  <c r="P23" i="48" s="1"/>
  <c r="H354" i="23"/>
  <c r="H354" i="57"/>
  <c r="H43" i="57"/>
  <c r="G304" i="14"/>
  <c r="G354" i="14" s="1"/>
  <c r="H354" i="14"/>
  <c r="D110" i="46"/>
  <c r="D86" i="46" s="1"/>
  <c r="F298" i="31"/>
  <c r="F348" i="31" s="1"/>
  <c r="F52" i="31"/>
  <c r="F298" i="29"/>
  <c r="F348" i="29" s="1"/>
  <c r="F52" i="29"/>
  <c r="F313" i="29" s="1"/>
  <c r="F363" i="29" s="1"/>
  <c r="D108" i="46"/>
  <c r="D84" i="46" s="1"/>
  <c r="G107" i="46"/>
  <c r="G296" i="11"/>
  <c r="G346" i="11" s="1"/>
  <c r="F106" i="46"/>
  <c r="F82" i="46" s="1"/>
  <c r="F22" i="44"/>
  <c r="F52" i="10"/>
  <c r="D52" i="37"/>
  <c r="F81" i="41"/>
  <c r="H71" i="41"/>
  <c r="H65" i="41"/>
  <c r="H79" i="41"/>
  <c r="E81" i="40"/>
  <c r="D125" i="40"/>
  <c r="D119" i="40"/>
  <c r="C128" i="40"/>
  <c r="H67" i="40"/>
  <c r="G131" i="39"/>
  <c r="G120" i="39"/>
  <c r="F118" i="39"/>
  <c r="H118" i="39" s="1"/>
  <c r="E132" i="39"/>
  <c r="E126" i="39"/>
  <c r="E120" i="39"/>
  <c r="D134" i="39"/>
  <c r="E132" i="38"/>
  <c r="D37" i="44"/>
  <c r="D121" i="46"/>
  <c r="D97" i="46" s="1"/>
  <c r="F37" i="44"/>
  <c r="F254" i="44" s="1"/>
  <c r="F302" i="44" s="1"/>
  <c r="H360" i="9"/>
  <c r="G52" i="12"/>
  <c r="G52" i="38"/>
  <c r="H40" i="36"/>
  <c r="G301" i="34"/>
  <c r="G351" i="34" s="1"/>
  <c r="G52" i="34"/>
  <c r="G234" i="34" s="1"/>
  <c r="F301" i="59"/>
  <c r="F351" i="59" s="1"/>
  <c r="H40" i="59"/>
  <c r="F176" i="59" s="1"/>
  <c r="E52" i="19"/>
  <c r="E22" i="44"/>
  <c r="H34" i="6"/>
  <c r="G52" i="6"/>
  <c r="G313" i="6" s="1"/>
  <c r="G363" i="6" s="1"/>
  <c r="G106" i="46"/>
  <c r="G82" i="46" s="1"/>
  <c r="G34" i="46" s="1"/>
  <c r="G294" i="21"/>
  <c r="G344" i="21" s="1"/>
  <c r="G52" i="21"/>
  <c r="G132" i="41"/>
  <c r="G126" i="41"/>
  <c r="G120" i="41"/>
  <c r="F134" i="41"/>
  <c r="F128" i="41"/>
  <c r="F122" i="41"/>
  <c r="F116" i="41"/>
  <c r="E130" i="41"/>
  <c r="E124" i="41"/>
  <c r="E118" i="41"/>
  <c r="D132" i="41"/>
  <c r="D126" i="41"/>
  <c r="D120" i="41"/>
  <c r="C134" i="41"/>
  <c r="C128" i="41"/>
  <c r="C122" i="41"/>
  <c r="C81" i="41"/>
  <c r="H61" i="41"/>
  <c r="H44" i="41"/>
  <c r="C41" i="49"/>
  <c r="D52" i="40"/>
  <c r="G130" i="40"/>
  <c r="G124" i="40"/>
  <c r="G118" i="40"/>
  <c r="F132" i="40"/>
  <c r="H132" i="40" s="1"/>
  <c r="F126" i="40"/>
  <c r="F120" i="40"/>
  <c r="E134" i="40"/>
  <c r="E128" i="40"/>
  <c r="E122" i="40"/>
  <c r="E116" i="40"/>
  <c r="L41" i="49" s="1"/>
  <c r="H75" i="40"/>
  <c r="H69" i="40"/>
  <c r="H63" i="40"/>
  <c r="C133" i="40"/>
  <c r="C122" i="40"/>
  <c r="H61" i="40"/>
  <c r="C81" i="40"/>
  <c r="H81" i="40" s="1"/>
  <c r="H45" i="40"/>
  <c r="G81" i="39"/>
  <c r="F123" i="39"/>
  <c r="H62" i="39"/>
  <c r="F81" i="39"/>
  <c r="H70" i="39"/>
  <c r="E81" i="39"/>
  <c r="H64" i="39"/>
  <c r="E131" i="38"/>
  <c r="H76" i="38"/>
  <c r="H81" i="10"/>
  <c r="E303" i="29"/>
  <c r="E353" i="29" s="1"/>
  <c r="H42" i="29"/>
  <c r="H303" i="29" s="1"/>
  <c r="L27" i="48" s="1"/>
  <c r="E303" i="26"/>
  <c r="E353" i="26" s="1"/>
  <c r="H42" i="26"/>
  <c r="H303" i="26" s="1"/>
  <c r="L24" i="48" s="1"/>
  <c r="D309" i="25"/>
  <c r="D359" i="25" s="1"/>
  <c r="H359" i="25"/>
  <c r="H48" i="6"/>
  <c r="H309" i="6" s="1"/>
  <c r="R5" i="48" s="1"/>
  <c r="D309" i="6"/>
  <c r="D359" i="6" s="1"/>
  <c r="D312" i="35"/>
  <c r="D362" i="35" s="1"/>
  <c r="H51" i="35"/>
  <c r="H312" i="35" s="1"/>
  <c r="U34" i="48" s="1"/>
  <c r="G311" i="38"/>
  <c r="G361" i="38" s="1"/>
  <c r="H50" i="38"/>
  <c r="E310" i="28"/>
  <c r="E360" i="28" s="1"/>
  <c r="H49" i="28"/>
  <c r="G310" i="24"/>
  <c r="G360" i="24" s="1"/>
  <c r="H49" i="24"/>
  <c r="H49" i="15"/>
  <c r="G37" i="44"/>
  <c r="G254" i="44" s="1"/>
  <c r="G302" i="44" s="1"/>
  <c r="G35" i="44"/>
  <c r="G252" i="44" s="1"/>
  <c r="G300" i="44" s="1"/>
  <c r="G119" i="46"/>
  <c r="G95" i="46" s="1"/>
  <c r="G47" i="46" s="1"/>
  <c r="F307" i="6"/>
  <c r="F357" i="6" s="1"/>
  <c r="F34" i="44"/>
  <c r="H355" i="12"/>
  <c r="G305" i="10"/>
  <c r="G355" i="10" s="1"/>
  <c r="H44" i="10"/>
  <c r="H305" i="10" s="1"/>
  <c r="N7" i="48" s="1"/>
  <c r="E304" i="30"/>
  <c r="E354" i="30" s="1"/>
  <c r="H43" i="30"/>
  <c r="H304" i="30" s="1"/>
  <c r="M28" i="48" s="1"/>
  <c r="H354" i="21"/>
  <c r="E304" i="21"/>
  <c r="E354" i="21" s="1"/>
  <c r="F304" i="18"/>
  <c r="F354" i="18" s="1"/>
  <c r="H43" i="18"/>
  <c r="G304" i="10"/>
  <c r="G354" i="10" s="1"/>
  <c r="G31" i="44"/>
  <c r="G248" i="44" s="1"/>
  <c r="G296" i="44" s="1"/>
  <c r="F304" i="6"/>
  <c r="F354" i="6" s="1"/>
  <c r="F115" i="46"/>
  <c r="F91" i="46" s="1"/>
  <c r="F43" i="46" s="1"/>
  <c r="H352" i="19"/>
  <c r="D302" i="19"/>
  <c r="D352" i="19" s="1"/>
  <c r="E299" i="21"/>
  <c r="E349" i="21" s="1"/>
  <c r="H349" i="21"/>
  <c r="H68" i="35"/>
  <c r="H65" i="35"/>
  <c r="C81" i="35"/>
  <c r="H81" i="35" s="1"/>
  <c r="F126" i="34"/>
  <c r="H71" i="34"/>
  <c r="E117" i="34"/>
  <c r="E81" i="34"/>
  <c r="H73" i="34"/>
  <c r="H62" i="34"/>
  <c r="E119" i="59"/>
  <c r="E47" i="44"/>
  <c r="H47" i="44" s="1"/>
  <c r="H80" i="32"/>
  <c r="G135" i="32"/>
  <c r="F303" i="31"/>
  <c r="F353" i="31" s="1"/>
  <c r="H353" i="31"/>
  <c r="E303" i="33"/>
  <c r="E353" i="33" s="1"/>
  <c r="H353" i="33"/>
  <c r="E300" i="6"/>
  <c r="E350" i="6" s="1"/>
  <c r="H350" i="6"/>
  <c r="E27" i="44"/>
  <c r="E244" i="44" s="1"/>
  <c r="E292" i="44" s="1"/>
  <c r="H48" i="32"/>
  <c r="H309" i="32" s="1"/>
  <c r="R30" i="48" s="1"/>
  <c r="H359" i="32"/>
  <c r="D309" i="32"/>
  <c r="D359" i="32" s="1"/>
  <c r="D300" i="25"/>
  <c r="D350" i="25" s="1"/>
  <c r="H350" i="25"/>
  <c r="H47" i="16"/>
  <c r="F307" i="39"/>
  <c r="F357" i="39" s="1"/>
  <c r="H357" i="39"/>
  <c r="G307" i="57"/>
  <c r="G357" i="57" s="1"/>
  <c r="G52" i="57"/>
  <c r="E305" i="6"/>
  <c r="E355" i="6" s="1"/>
  <c r="E32" i="44"/>
  <c r="E249" i="44" s="1"/>
  <c r="E297" i="44" s="1"/>
  <c r="H44" i="6"/>
  <c r="H305" i="6" s="1"/>
  <c r="N5" i="48" s="1"/>
  <c r="F304" i="38"/>
  <c r="F354" i="38" s="1"/>
  <c r="H43" i="38"/>
  <c r="H304" i="38" s="1"/>
  <c r="M37" i="48" s="1"/>
  <c r="H354" i="38"/>
  <c r="H354" i="36"/>
  <c r="F304" i="36"/>
  <c r="F354" i="36" s="1"/>
  <c r="E31" i="44"/>
  <c r="E248" i="44" s="1"/>
  <c r="E296" i="44" s="1"/>
  <c r="F302" i="36"/>
  <c r="F352" i="36" s="1"/>
  <c r="H41" i="36"/>
  <c r="H302" i="36" s="1"/>
  <c r="K35" i="48" s="1"/>
  <c r="F302" i="34"/>
  <c r="F352" i="34" s="1"/>
  <c r="F52" i="34"/>
  <c r="H352" i="31"/>
  <c r="F302" i="31"/>
  <c r="F352" i="31" s="1"/>
  <c r="F109" i="46"/>
  <c r="F25" i="44"/>
  <c r="F298" i="28"/>
  <c r="F348" i="28" s="1"/>
  <c r="H347" i="28"/>
  <c r="F52" i="28"/>
  <c r="E297" i="26"/>
  <c r="E347" i="26" s="1"/>
  <c r="H347" i="26"/>
  <c r="E108" i="46"/>
  <c r="E84" i="46" s="1"/>
  <c r="C133" i="39"/>
  <c r="H78" i="39"/>
  <c r="C81" i="39"/>
  <c r="H355" i="39"/>
  <c r="C305" i="39"/>
  <c r="C355" i="39" s="1"/>
  <c r="G58" i="44"/>
  <c r="G81" i="38"/>
  <c r="F81" i="38"/>
  <c r="H62" i="59"/>
  <c r="D117" i="59"/>
  <c r="H352" i="59"/>
  <c r="C302" i="59"/>
  <c r="C352" i="59" s="1"/>
  <c r="H41" i="59"/>
  <c r="H302" i="59" s="1"/>
  <c r="K31" i="48" s="1"/>
  <c r="D120" i="57"/>
  <c r="H65" i="57"/>
  <c r="F133" i="19"/>
  <c r="H78" i="19"/>
  <c r="H67" i="17"/>
  <c r="C81" i="17"/>
  <c r="H81" i="17" s="1"/>
  <c r="F134" i="16"/>
  <c r="H79" i="16"/>
  <c r="E134" i="15"/>
  <c r="E62" i="44"/>
  <c r="F121" i="9"/>
  <c r="E57" i="44"/>
  <c r="E81" i="9"/>
  <c r="D48" i="44"/>
  <c r="C57" i="44"/>
  <c r="E126" i="6"/>
  <c r="H71" i="6"/>
  <c r="H32" i="26"/>
  <c r="D133" i="62"/>
  <c r="H78" i="62"/>
  <c r="H81" i="57"/>
  <c r="C125" i="20"/>
  <c r="D116" i="19"/>
  <c r="H116" i="19" s="1"/>
  <c r="E168" i="19" s="1"/>
  <c r="C130" i="19"/>
  <c r="C124" i="19"/>
  <c r="C24" i="44"/>
  <c r="G121" i="18"/>
  <c r="H66" i="18"/>
  <c r="G81" i="18"/>
  <c r="H81" i="18" s="1"/>
  <c r="D46" i="44"/>
  <c r="F128" i="16"/>
  <c r="F81" i="16"/>
  <c r="D126" i="15"/>
  <c r="D81" i="15"/>
  <c r="H81" i="15" s="1"/>
  <c r="D131" i="14"/>
  <c r="D81" i="14"/>
  <c r="H81" i="14" s="1"/>
  <c r="C38" i="44"/>
  <c r="G61" i="44"/>
  <c r="G51" i="44"/>
  <c r="D58" i="44"/>
  <c r="H75" i="25"/>
  <c r="F135" i="24"/>
  <c r="H135" i="24" s="1"/>
  <c r="H80" i="24"/>
  <c r="G81" i="16"/>
  <c r="G52" i="44"/>
  <c r="F116" i="16"/>
  <c r="M14" i="49" s="1"/>
  <c r="H66" i="16"/>
  <c r="D49" i="44"/>
  <c r="H69" i="16"/>
  <c r="C310" i="16"/>
  <c r="C360" i="16" s="1"/>
  <c r="C37" i="44"/>
  <c r="F118" i="14"/>
  <c r="F46" i="44"/>
  <c r="H34" i="23"/>
  <c r="C120" i="46"/>
  <c r="E45" i="44"/>
  <c r="F62" i="44"/>
  <c r="H63" i="14"/>
  <c r="D55" i="44"/>
  <c r="G53" i="44"/>
  <c r="H62" i="9"/>
  <c r="H68" i="12"/>
  <c r="C309" i="19"/>
  <c r="C359" i="19" s="1"/>
  <c r="H66" i="20"/>
  <c r="H353" i="32"/>
  <c r="H350" i="19"/>
  <c r="D309" i="16"/>
  <c r="D359" i="16" s="1"/>
  <c r="H48" i="16"/>
  <c r="H309" i="16" s="1"/>
  <c r="R12" i="48" s="1"/>
  <c r="D305" i="29"/>
  <c r="D355" i="29" s="1"/>
  <c r="H355" i="29"/>
  <c r="F305" i="21"/>
  <c r="F355" i="21" s="1"/>
  <c r="H355" i="21"/>
  <c r="G305" i="16"/>
  <c r="G355" i="16" s="1"/>
  <c r="H355" i="16"/>
  <c r="H354" i="12"/>
  <c r="H352" i="36"/>
  <c r="H78" i="37"/>
  <c r="H72" i="37"/>
  <c r="F81" i="36"/>
  <c r="C134" i="29"/>
  <c r="H134" i="29" s="1"/>
  <c r="C186" i="29" s="1"/>
  <c r="C128" i="29"/>
  <c r="C123" i="29"/>
  <c r="D117" i="28"/>
  <c r="C131" i="28"/>
  <c r="C125" i="28"/>
  <c r="C39" i="44"/>
  <c r="C52" i="44"/>
  <c r="H71" i="15"/>
  <c r="H69" i="17"/>
  <c r="H77" i="9"/>
  <c r="E81" i="12"/>
  <c r="H81" i="12" s="1"/>
  <c r="H65" i="12"/>
  <c r="G81" i="20"/>
  <c r="H81" i="20" s="1"/>
  <c r="D300" i="41"/>
  <c r="D350" i="41" s="1"/>
  <c r="H39" i="41"/>
  <c r="H300" i="41" s="1"/>
  <c r="I40" i="48" s="1"/>
  <c r="D35" i="44"/>
  <c r="G307" i="24"/>
  <c r="G357" i="24" s="1"/>
  <c r="H357" i="24"/>
  <c r="H67" i="38"/>
  <c r="C53" i="44"/>
  <c r="F60" i="44"/>
  <c r="H76" i="14"/>
  <c r="G81" i="15"/>
  <c r="G81" i="19"/>
  <c r="C135" i="38"/>
  <c r="H80" i="38"/>
  <c r="C81" i="37"/>
  <c r="H81" i="37" s="1"/>
  <c r="H64" i="33"/>
  <c r="C81" i="33"/>
  <c r="H81" i="33" s="1"/>
  <c r="E81" i="59"/>
  <c r="D122" i="59"/>
  <c r="H67" i="59"/>
  <c r="C54" i="44"/>
  <c r="H353" i="59"/>
  <c r="H32" i="27"/>
  <c r="H49" i="19"/>
  <c r="B26" i="49"/>
  <c r="H68" i="11"/>
  <c r="F81" i="19"/>
  <c r="H81" i="19" s="1"/>
  <c r="H61" i="16"/>
  <c r="F306" i="18"/>
  <c r="F356" i="18" s="1"/>
  <c r="F33" i="44"/>
  <c r="G306" i="16"/>
  <c r="G356" i="16" s="1"/>
  <c r="G33" i="44"/>
  <c r="F305" i="35"/>
  <c r="F355" i="35" s="1"/>
  <c r="H355" i="35"/>
  <c r="F116" i="46"/>
  <c r="F92" i="46" s="1"/>
  <c r="F44" i="46" s="1"/>
  <c r="G301" i="23"/>
  <c r="G351" i="23" s="1"/>
  <c r="G301" i="17"/>
  <c r="G351" i="17" s="1"/>
  <c r="H351" i="17"/>
  <c r="D129" i="39"/>
  <c r="H74" i="39"/>
  <c r="H359" i="36"/>
  <c r="D133" i="35"/>
  <c r="D116" i="35"/>
  <c r="K36" i="49" s="1"/>
  <c r="H69" i="35"/>
  <c r="H76" i="34"/>
  <c r="E134" i="59"/>
  <c r="H79" i="59"/>
  <c r="E81" i="30"/>
  <c r="H124" i="30"/>
  <c r="E176" i="30" s="1"/>
  <c r="H69" i="41"/>
  <c r="H63" i="41"/>
  <c r="G129" i="31"/>
  <c r="H74" i="31"/>
  <c r="D135" i="31"/>
  <c r="D130" i="31"/>
  <c r="D130" i="25"/>
  <c r="G123" i="36"/>
  <c r="H123" i="36" s="1"/>
  <c r="E128" i="36"/>
  <c r="H355" i="36"/>
  <c r="C120" i="32"/>
  <c r="D124" i="29"/>
  <c r="D26" i="44"/>
  <c r="C127" i="39"/>
  <c r="G130" i="38"/>
  <c r="G124" i="38"/>
  <c r="G118" i="38"/>
  <c r="F132" i="38"/>
  <c r="F126" i="38"/>
  <c r="F120" i="38"/>
  <c r="E134" i="37"/>
  <c r="D131" i="37"/>
  <c r="H131" i="37" s="1"/>
  <c r="G183" i="37" s="1"/>
  <c r="D125" i="37"/>
  <c r="D119" i="37"/>
  <c r="C127" i="37"/>
  <c r="C121" i="37"/>
  <c r="G129" i="59"/>
  <c r="D123" i="30"/>
  <c r="G120" i="29"/>
  <c r="F130" i="29"/>
  <c r="F120" i="29"/>
  <c r="E134" i="29"/>
  <c r="C130" i="27"/>
  <c r="H130" i="27" s="1"/>
  <c r="D182" i="27" s="1"/>
  <c r="D124" i="26"/>
  <c r="D119" i="26"/>
  <c r="D136" i="26" s="1"/>
  <c r="H355" i="26"/>
  <c r="C305" i="26"/>
  <c r="C355" i="26" s="1"/>
  <c r="C127" i="24"/>
  <c r="H72" i="24"/>
  <c r="F35" i="44"/>
  <c r="F130" i="37"/>
  <c r="E133" i="37"/>
  <c r="D130" i="37"/>
  <c r="D124" i="37"/>
  <c r="D118" i="37"/>
  <c r="D123" i="35"/>
  <c r="C132" i="35"/>
  <c r="C126" i="35"/>
  <c r="F120" i="34"/>
  <c r="D131" i="34"/>
  <c r="D119" i="34"/>
  <c r="C127" i="59"/>
  <c r="H127" i="59" s="1"/>
  <c r="E132" i="32"/>
  <c r="H132" i="32" s="1"/>
  <c r="E123" i="31"/>
  <c r="D127" i="31"/>
  <c r="C132" i="30"/>
  <c r="G119" i="29"/>
  <c r="F119" i="29"/>
  <c r="H119" i="29" s="1"/>
  <c r="D129" i="40"/>
  <c r="D123" i="40"/>
  <c r="G129" i="39"/>
  <c r="G125" i="37"/>
  <c r="F129" i="37"/>
  <c r="F119" i="59"/>
  <c r="D127" i="59"/>
  <c r="C131" i="59"/>
  <c r="H131" i="59" s="1"/>
  <c r="C183" i="59" s="1"/>
  <c r="E123" i="30"/>
  <c r="G124" i="16"/>
  <c r="G130" i="41"/>
  <c r="G124" i="41"/>
  <c r="G118" i="41"/>
  <c r="F132" i="41"/>
  <c r="F126" i="41"/>
  <c r="F120" i="41"/>
  <c r="E134" i="41"/>
  <c r="E128" i="41"/>
  <c r="E122" i="41"/>
  <c r="E116" i="41"/>
  <c r="D130" i="41"/>
  <c r="D124" i="41"/>
  <c r="D118" i="41"/>
  <c r="C132" i="41"/>
  <c r="C126" i="41"/>
  <c r="C120" i="41"/>
  <c r="G134" i="40"/>
  <c r="H134" i="40" s="1"/>
  <c r="G128" i="40"/>
  <c r="G122" i="40"/>
  <c r="G116" i="40"/>
  <c r="N41" i="49" s="1"/>
  <c r="F130" i="40"/>
  <c r="F124" i="40"/>
  <c r="F118" i="40"/>
  <c r="E132" i="40"/>
  <c r="E126" i="40"/>
  <c r="E120" i="40"/>
  <c r="D134" i="40"/>
  <c r="C131" i="40"/>
  <c r="C126" i="40"/>
  <c r="F123" i="37"/>
  <c r="H123" i="37" s="1"/>
  <c r="E117" i="59"/>
  <c r="E136" i="59" s="1"/>
  <c r="G134" i="30"/>
  <c r="G116" i="20"/>
  <c r="E176" i="6"/>
  <c r="G130" i="37"/>
  <c r="F134" i="37"/>
  <c r="H66" i="35"/>
  <c r="F133" i="34"/>
  <c r="E130" i="34"/>
  <c r="E124" i="34"/>
  <c r="H74" i="32"/>
  <c r="E129" i="32"/>
  <c r="G129" i="30"/>
  <c r="D130" i="26"/>
  <c r="H130" i="26" s="1"/>
  <c r="H69" i="25"/>
  <c r="G128" i="24"/>
  <c r="G117" i="24"/>
  <c r="C128" i="62"/>
  <c r="G128" i="21"/>
  <c r="H128" i="21" s="1"/>
  <c r="H69" i="18"/>
  <c r="H359" i="18"/>
  <c r="C309" i="18"/>
  <c r="C359" i="18" s="1"/>
  <c r="G132" i="6"/>
  <c r="C129" i="6"/>
  <c r="H357" i="18"/>
  <c r="E28" i="44"/>
  <c r="C116" i="39"/>
  <c r="C125" i="36"/>
  <c r="C136" i="36" s="1"/>
  <c r="G122" i="35"/>
  <c r="H74" i="35"/>
  <c r="D124" i="35"/>
  <c r="C133" i="35"/>
  <c r="C127" i="35"/>
  <c r="C121" i="35"/>
  <c r="G130" i="34"/>
  <c r="G124" i="34"/>
  <c r="D126" i="34"/>
  <c r="G119" i="59"/>
  <c r="H125" i="31"/>
  <c r="G177" i="31" s="1"/>
  <c r="D126" i="29"/>
  <c r="H71" i="29"/>
  <c r="G127" i="25"/>
  <c r="C124" i="25"/>
  <c r="H48" i="25"/>
  <c r="H309" i="25" s="1"/>
  <c r="R23" i="48" s="1"/>
  <c r="D135" i="62"/>
  <c r="D119" i="62"/>
  <c r="G130" i="22"/>
  <c r="G124" i="22"/>
  <c r="H124" i="22" s="1"/>
  <c r="F127" i="22"/>
  <c r="F121" i="22"/>
  <c r="H121" i="22" s="1"/>
  <c r="E173" i="22" s="1"/>
  <c r="E135" i="22"/>
  <c r="E129" i="22"/>
  <c r="C129" i="22"/>
  <c r="G128" i="16"/>
  <c r="F131" i="11"/>
  <c r="G121" i="46"/>
  <c r="G97" i="46" s="1"/>
  <c r="G49" i="46" s="1"/>
  <c r="H355" i="23"/>
  <c r="D133" i="38"/>
  <c r="H75" i="38"/>
  <c r="C130" i="38"/>
  <c r="C134" i="37"/>
  <c r="C128" i="37"/>
  <c r="H128" i="37" s="1"/>
  <c r="G180" i="37" s="1"/>
  <c r="C122" i="37"/>
  <c r="G124" i="36"/>
  <c r="G118" i="36"/>
  <c r="F132" i="36"/>
  <c r="E129" i="36"/>
  <c r="D126" i="36"/>
  <c r="H126" i="36" s="1"/>
  <c r="D120" i="36"/>
  <c r="F124" i="35"/>
  <c r="F118" i="35"/>
  <c r="E132" i="35"/>
  <c r="E126" i="35"/>
  <c r="H126" i="35" s="1"/>
  <c r="E120" i="35"/>
  <c r="C125" i="35"/>
  <c r="H125" i="35" s="1"/>
  <c r="H70" i="35"/>
  <c r="G117" i="34"/>
  <c r="E128" i="34"/>
  <c r="E122" i="34"/>
  <c r="C126" i="33"/>
  <c r="C120" i="33"/>
  <c r="C116" i="26"/>
  <c r="E127" i="38"/>
  <c r="D132" i="38"/>
  <c r="D121" i="38"/>
  <c r="C131" i="37"/>
  <c r="C125" i="37"/>
  <c r="H125" i="37" s="1"/>
  <c r="C119" i="37"/>
  <c r="H119" i="37" s="1"/>
  <c r="G121" i="36"/>
  <c r="F135" i="36"/>
  <c r="F124" i="36"/>
  <c r="F118" i="36"/>
  <c r="H118" i="36" s="1"/>
  <c r="G170" i="36" s="1"/>
  <c r="E121" i="36"/>
  <c r="H121" i="36" s="1"/>
  <c r="D135" i="36"/>
  <c r="C122" i="36"/>
  <c r="F133" i="35"/>
  <c r="H133" i="35" s="1"/>
  <c r="F128" i="35"/>
  <c r="F122" i="35"/>
  <c r="H122" i="35" s="1"/>
  <c r="F116" i="35"/>
  <c r="M36" i="49" s="1"/>
  <c r="C131" i="34"/>
  <c r="C126" i="34"/>
  <c r="H126" i="34" s="1"/>
  <c r="C121" i="34"/>
  <c r="G117" i="59"/>
  <c r="F122" i="31"/>
  <c r="E131" i="31"/>
  <c r="E120" i="31"/>
  <c r="H120" i="31" s="1"/>
  <c r="E172" i="31" s="1"/>
  <c r="H65" i="29"/>
  <c r="G121" i="28"/>
  <c r="F135" i="28"/>
  <c r="H135" i="28" s="1"/>
  <c r="F129" i="28"/>
  <c r="H129" i="28" s="1"/>
  <c r="C181" i="28" s="1"/>
  <c r="F123" i="28"/>
  <c r="E119" i="28"/>
  <c r="H78" i="28"/>
  <c r="D128" i="28"/>
  <c r="H128" i="28" s="1"/>
  <c r="D122" i="28"/>
  <c r="H61" i="28"/>
  <c r="C119" i="28"/>
  <c r="F126" i="27"/>
  <c r="D132" i="26"/>
  <c r="D133" i="24"/>
  <c r="G134" i="23"/>
  <c r="G128" i="23"/>
  <c r="G136" i="23" s="1"/>
  <c r="G122" i="23"/>
  <c r="G116" i="23"/>
  <c r="N23" i="49" s="1"/>
  <c r="F130" i="23"/>
  <c r="F124" i="23"/>
  <c r="F118" i="23"/>
  <c r="E132" i="23"/>
  <c r="E126" i="23"/>
  <c r="E120" i="23"/>
  <c r="D134" i="23"/>
  <c r="H134" i="23" s="1"/>
  <c r="D186" i="23" s="1"/>
  <c r="D128" i="23"/>
  <c r="D122" i="23"/>
  <c r="H122" i="23" s="1"/>
  <c r="D116" i="23"/>
  <c r="K23" i="49" s="1"/>
  <c r="C130" i="23"/>
  <c r="C124" i="23"/>
  <c r="E130" i="62"/>
  <c r="C132" i="62"/>
  <c r="H132" i="62" s="1"/>
  <c r="D132" i="21"/>
  <c r="D124" i="19"/>
  <c r="G117" i="12"/>
  <c r="D126" i="39"/>
  <c r="C134" i="39"/>
  <c r="G132" i="38"/>
  <c r="G126" i="38"/>
  <c r="G120" i="38"/>
  <c r="F134" i="38"/>
  <c r="F128" i="38"/>
  <c r="F122" i="38"/>
  <c r="E126" i="38"/>
  <c r="E121" i="38"/>
  <c r="D120" i="38"/>
  <c r="C119" i="38"/>
  <c r="H119" i="38" s="1"/>
  <c r="C116" i="35"/>
  <c r="D128" i="34"/>
  <c r="D122" i="34"/>
  <c r="D116" i="34"/>
  <c r="K35" i="49" s="1"/>
  <c r="C120" i="34"/>
  <c r="G127" i="33"/>
  <c r="G121" i="33"/>
  <c r="F135" i="33"/>
  <c r="F129" i="33"/>
  <c r="F123" i="33"/>
  <c r="F117" i="33"/>
  <c r="H117" i="33" s="1"/>
  <c r="E131" i="33"/>
  <c r="E125" i="33"/>
  <c r="E119" i="33"/>
  <c r="D133" i="33"/>
  <c r="D127" i="33"/>
  <c r="D121" i="33"/>
  <c r="H121" i="33" s="1"/>
  <c r="C173" i="33" s="1"/>
  <c r="C135" i="33"/>
  <c r="H135" i="33" s="1"/>
  <c r="F187" i="33" s="1"/>
  <c r="C129" i="33"/>
  <c r="C129" i="59"/>
  <c r="C118" i="59"/>
  <c r="H118" i="59" s="1"/>
  <c r="F120" i="32"/>
  <c r="H120" i="32" s="1"/>
  <c r="F172" i="32" s="1"/>
  <c r="D123" i="32"/>
  <c r="G122" i="31"/>
  <c r="H63" i="31"/>
  <c r="G117" i="30"/>
  <c r="G132" i="29"/>
  <c r="F127" i="29"/>
  <c r="C130" i="29"/>
  <c r="C125" i="29"/>
  <c r="H125" i="29" s="1"/>
  <c r="E130" i="28"/>
  <c r="E124" i="28"/>
  <c r="G127" i="27"/>
  <c r="H127" i="27" s="1"/>
  <c r="D179" i="27" s="1"/>
  <c r="G121" i="27"/>
  <c r="H121" i="27" s="1"/>
  <c r="H61" i="35"/>
  <c r="C116" i="32"/>
  <c r="G121" i="31"/>
  <c r="H66" i="31"/>
  <c r="H71" i="24"/>
  <c r="G132" i="37"/>
  <c r="G122" i="37"/>
  <c r="F127" i="37"/>
  <c r="F121" i="37"/>
  <c r="E125" i="37"/>
  <c r="C130" i="37"/>
  <c r="C118" i="37"/>
  <c r="G120" i="36"/>
  <c r="F134" i="36"/>
  <c r="H134" i="36" s="1"/>
  <c r="F123" i="36"/>
  <c r="F117" i="36"/>
  <c r="E120" i="36"/>
  <c r="D134" i="36"/>
  <c r="D123" i="36"/>
  <c r="C127" i="36"/>
  <c r="H127" i="36" s="1"/>
  <c r="G130" i="35"/>
  <c r="G124" i="35"/>
  <c r="G118" i="35"/>
  <c r="E130" i="35"/>
  <c r="E124" i="35"/>
  <c r="E118" i="35"/>
  <c r="C130" i="35"/>
  <c r="H130" i="35" s="1"/>
  <c r="C124" i="35"/>
  <c r="C118" i="35"/>
  <c r="H118" i="35" s="1"/>
  <c r="G170" i="35" s="1"/>
  <c r="G133" i="34"/>
  <c r="C133" i="34"/>
  <c r="C128" i="34"/>
  <c r="F121" i="59"/>
  <c r="E126" i="59"/>
  <c r="E121" i="59"/>
  <c r="F117" i="32"/>
  <c r="H117" i="32" s="1"/>
  <c r="G119" i="31"/>
  <c r="F129" i="31"/>
  <c r="F124" i="31"/>
  <c r="H124" i="31" s="1"/>
  <c r="E133" i="31"/>
  <c r="E127" i="31"/>
  <c r="E122" i="31"/>
  <c r="C117" i="31"/>
  <c r="H117" i="31" s="1"/>
  <c r="G129" i="29"/>
  <c r="H129" i="29" s="1"/>
  <c r="E181" i="29" s="1"/>
  <c r="G124" i="29"/>
  <c r="F124" i="29"/>
  <c r="H124" i="29" s="1"/>
  <c r="G117" i="28"/>
  <c r="H117" i="28" s="1"/>
  <c r="G169" i="28" s="1"/>
  <c r="F131" i="28"/>
  <c r="F125" i="28"/>
  <c r="F119" i="28"/>
  <c r="E133" i="28"/>
  <c r="F124" i="27"/>
  <c r="D126" i="27"/>
  <c r="G131" i="26"/>
  <c r="G125" i="26"/>
  <c r="G119" i="26"/>
  <c r="F133" i="26"/>
  <c r="F127" i="26"/>
  <c r="F121" i="26"/>
  <c r="E135" i="26"/>
  <c r="E129" i="26"/>
  <c r="E126" i="24"/>
  <c r="D131" i="24"/>
  <c r="H131" i="24" s="1"/>
  <c r="D126" i="24"/>
  <c r="G131" i="62"/>
  <c r="G125" i="20"/>
  <c r="F123" i="19"/>
  <c r="E129" i="18"/>
  <c r="E123" i="18"/>
  <c r="C132" i="15"/>
  <c r="H132" i="15" s="1"/>
  <c r="C126" i="15"/>
  <c r="C120" i="15"/>
  <c r="H120" i="15" s="1"/>
  <c r="G134" i="41"/>
  <c r="G128" i="41"/>
  <c r="G122" i="41"/>
  <c r="G116" i="41"/>
  <c r="N42" i="49" s="1"/>
  <c r="F130" i="41"/>
  <c r="F124" i="41"/>
  <c r="F118" i="41"/>
  <c r="E132" i="41"/>
  <c r="E126" i="41"/>
  <c r="E120" i="41"/>
  <c r="D134" i="41"/>
  <c r="D128" i="41"/>
  <c r="D122" i="41"/>
  <c r="D116" i="41"/>
  <c r="K42" i="49" s="1"/>
  <c r="C130" i="41"/>
  <c r="C124" i="41"/>
  <c r="H124" i="41" s="1"/>
  <c r="C118" i="41"/>
  <c r="G132" i="40"/>
  <c r="G126" i="40"/>
  <c r="G120" i="40"/>
  <c r="F134" i="40"/>
  <c r="F128" i="40"/>
  <c r="F122" i="40"/>
  <c r="F116" i="40"/>
  <c r="M41" i="49" s="1"/>
  <c r="E130" i="40"/>
  <c r="H130" i="40" s="1"/>
  <c r="D182" i="40" s="1"/>
  <c r="E124" i="40"/>
  <c r="D127" i="40"/>
  <c r="D121" i="40"/>
  <c r="G133" i="39"/>
  <c r="G117" i="39"/>
  <c r="F132" i="39"/>
  <c r="F121" i="39"/>
  <c r="E135" i="39"/>
  <c r="E124" i="39"/>
  <c r="E118" i="39"/>
  <c r="G134" i="38"/>
  <c r="G128" i="38"/>
  <c r="G122" i="38"/>
  <c r="G116" i="38"/>
  <c r="F130" i="38"/>
  <c r="F124" i="38"/>
  <c r="E124" i="38"/>
  <c r="D124" i="38"/>
  <c r="C133" i="38"/>
  <c r="C117" i="38"/>
  <c r="D133" i="37"/>
  <c r="D127" i="37"/>
  <c r="D121" i="37"/>
  <c r="G131" i="36"/>
  <c r="E131" i="36"/>
  <c r="E125" i="36"/>
  <c r="C121" i="36"/>
  <c r="F132" i="35"/>
  <c r="H132" i="35" s="1"/>
  <c r="F127" i="35"/>
  <c r="H127" i="35" s="1"/>
  <c r="F121" i="35"/>
  <c r="H121" i="35" s="1"/>
  <c r="E135" i="35"/>
  <c r="D132" i="35"/>
  <c r="C135" i="35"/>
  <c r="G127" i="34"/>
  <c r="D135" i="34"/>
  <c r="D118" i="34"/>
  <c r="G131" i="33"/>
  <c r="G125" i="33"/>
  <c r="G119" i="33"/>
  <c r="F133" i="33"/>
  <c r="F127" i="33"/>
  <c r="H127" i="33" s="1"/>
  <c r="F121" i="33"/>
  <c r="E135" i="33"/>
  <c r="E129" i="33"/>
  <c r="E123" i="33"/>
  <c r="E117" i="33"/>
  <c r="D131" i="33"/>
  <c r="H131" i="33" s="1"/>
  <c r="C183" i="33" s="1"/>
  <c r="D125" i="33"/>
  <c r="D119" i="33"/>
  <c r="C133" i="33"/>
  <c r="G126" i="59"/>
  <c r="G121" i="59"/>
  <c r="F131" i="59"/>
  <c r="F126" i="59"/>
  <c r="D120" i="59"/>
  <c r="H120" i="59" s="1"/>
  <c r="G133" i="32"/>
  <c r="H133" i="32" s="1"/>
  <c r="H129" i="32"/>
  <c r="D125" i="32"/>
  <c r="H125" i="32" s="1"/>
  <c r="C127" i="31"/>
  <c r="E121" i="30"/>
  <c r="C132" i="29"/>
  <c r="G132" i="28"/>
  <c r="C121" i="28"/>
  <c r="D116" i="27"/>
  <c r="K27" i="49" s="1"/>
  <c r="C126" i="26"/>
  <c r="H126" i="26" s="1"/>
  <c r="D178" i="26" s="1"/>
  <c r="F120" i="24"/>
  <c r="F118" i="22"/>
  <c r="E132" i="22"/>
  <c r="D118" i="22"/>
  <c r="C132" i="22"/>
  <c r="C126" i="22"/>
  <c r="H126" i="22" s="1"/>
  <c r="G124" i="21"/>
  <c r="C131" i="57"/>
  <c r="C120" i="57"/>
  <c r="H120" i="57" s="1"/>
  <c r="E120" i="19"/>
  <c r="G123" i="18"/>
  <c r="F132" i="17"/>
  <c r="E135" i="17"/>
  <c r="E129" i="17"/>
  <c r="E123" i="17"/>
  <c r="E117" i="17"/>
  <c r="D131" i="17"/>
  <c r="D125" i="17"/>
  <c r="H125" i="17" s="1"/>
  <c r="C126" i="16"/>
  <c r="G129" i="15"/>
  <c r="D127" i="14"/>
  <c r="C120" i="14"/>
  <c r="H120" i="14" s="1"/>
  <c r="G133" i="12"/>
  <c r="E129" i="12"/>
  <c r="H129" i="12" s="1"/>
  <c r="E124" i="12"/>
  <c r="D133" i="12"/>
  <c r="D117" i="12"/>
  <c r="C132" i="12"/>
  <c r="C126" i="12"/>
  <c r="G120" i="9"/>
  <c r="F177" i="62"/>
  <c r="E118" i="40"/>
  <c r="D132" i="40"/>
  <c r="C135" i="40"/>
  <c r="C118" i="40"/>
  <c r="H127" i="39"/>
  <c r="E129" i="39"/>
  <c r="D129" i="38"/>
  <c r="C116" i="38"/>
  <c r="J39" i="49" s="1"/>
  <c r="G131" i="37"/>
  <c r="E126" i="22"/>
  <c r="E120" i="22"/>
  <c r="D129" i="22"/>
  <c r="H129" i="22" s="1"/>
  <c r="E181" i="22" s="1"/>
  <c r="D123" i="22"/>
  <c r="F129" i="9"/>
  <c r="D130" i="36"/>
  <c r="C117" i="36"/>
  <c r="F123" i="35"/>
  <c r="D134" i="35"/>
  <c r="H134" i="35" s="1"/>
  <c r="D186" i="35" s="1"/>
  <c r="D128" i="35"/>
  <c r="C120" i="35"/>
  <c r="F121" i="34"/>
  <c r="E135" i="34"/>
  <c r="D127" i="34"/>
  <c r="D121" i="34"/>
  <c r="G134" i="33"/>
  <c r="E133" i="59"/>
  <c r="H133" i="59" s="1"/>
  <c r="E128" i="59"/>
  <c r="E118" i="59"/>
  <c r="D133" i="59"/>
  <c r="C123" i="59"/>
  <c r="H123" i="59" s="1"/>
  <c r="F132" i="32"/>
  <c r="D119" i="31"/>
  <c r="F134" i="30"/>
  <c r="H134" i="30" s="1"/>
  <c r="F129" i="30"/>
  <c r="C129" i="30"/>
  <c r="E121" i="29"/>
  <c r="C121" i="29"/>
  <c r="H121" i="29" s="1"/>
  <c r="E173" i="29" s="1"/>
  <c r="E127" i="28"/>
  <c r="E121" i="28"/>
  <c r="C122" i="28"/>
  <c r="G131" i="27"/>
  <c r="E126" i="27"/>
  <c r="D128" i="26"/>
  <c r="F130" i="25"/>
  <c r="F124" i="25"/>
  <c r="E133" i="25"/>
  <c r="H133" i="25" s="1"/>
  <c r="E122" i="25"/>
  <c r="C135" i="62"/>
  <c r="G132" i="22"/>
  <c r="G126" i="22"/>
  <c r="F129" i="22"/>
  <c r="F123" i="22"/>
  <c r="F117" i="22"/>
  <c r="E131" i="22"/>
  <c r="D134" i="22"/>
  <c r="D117" i="22"/>
  <c r="C125" i="22"/>
  <c r="C135" i="21"/>
  <c r="G131" i="57"/>
  <c r="H126" i="57"/>
  <c r="C125" i="57"/>
  <c r="H125" i="57" s="1"/>
  <c r="G129" i="20"/>
  <c r="F116" i="19"/>
  <c r="M17" i="49" s="1"/>
  <c r="G129" i="17"/>
  <c r="G123" i="17"/>
  <c r="E129" i="14"/>
  <c r="D121" i="14"/>
  <c r="D116" i="14"/>
  <c r="K12" i="49" s="1"/>
  <c r="G131" i="31"/>
  <c r="F127" i="31"/>
  <c r="C123" i="31"/>
  <c r="G127" i="30"/>
  <c r="F133" i="30"/>
  <c r="C130" i="30"/>
  <c r="H130" i="30" s="1"/>
  <c r="D130" i="29"/>
  <c r="D120" i="29"/>
  <c r="C119" i="29"/>
  <c r="G130" i="28"/>
  <c r="E131" i="28"/>
  <c r="D129" i="28"/>
  <c r="D118" i="28"/>
  <c r="C132" i="28"/>
  <c r="C126" i="28"/>
  <c r="H126" i="28" s="1"/>
  <c r="F178" i="28" s="1"/>
  <c r="G130" i="27"/>
  <c r="D124" i="27"/>
  <c r="C120" i="27"/>
  <c r="D117" i="26"/>
  <c r="C127" i="26"/>
  <c r="F129" i="25"/>
  <c r="F123" i="25"/>
  <c r="H123" i="25" s="1"/>
  <c r="E132" i="25"/>
  <c r="D121" i="25"/>
  <c r="C125" i="25"/>
  <c r="G123" i="24"/>
  <c r="D124" i="62"/>
  <c r="C133" i="62"/>
  <c r="F127" i="21"/>
  <c r="E127" i="21"/>
  <c r="D125" i="57"/>
  <c r="E129" i="20"/>
  <c r="D121" i="20"/>
  <c r="C119" i="19"/>
  <c r="G133" i="18"/>
  <c r="D132" i="17"/>
  <c r="C125" i="17"/>
  <c r="G129" i="16"/>
  <c r="F119" i="15"/>
  <c r="F124" i="14"/>
  <c r="E123" i="14"/>
  <c r="E117" i="14"/>
  <c r="D132" i="14"/>
  <c r="F130" i="9"/>
  <c r="E133" i="9"/>
  <c r="E127" i="9"/>
  <c r="E121" i="9"/>
  <c r="C117" i="9"/>
  <c r="G131" i="23"/>
  <c r="G125" i="23"/>
  <c r="G119" i="23"/>
  <c r="F133" i="23"/>
  <c r="F127" i="23"/>
  <c r="H127" i="23" s="1"/>
  <c r="F121" i="23"/>
  <c r="F136" i="23" s="1"/>
  <c r="E135" i="23"/>
  <c r="H135" i="23" s="1"/>
  <c r="E187" i="23" s="1"/>
  <c r="E129" i="23"/>
  <c r="H129" i="23" s="1"/>
  <c r="E123" i="23"/>
  <c r="D131" i="23"/>
  <c r="D125" i="23"/>
  <c r="D119" i="23"/>
  <c r="C133" i="23"/>
  <c r="C127" i="23"/>
  <c r="C121" i="23"/>
  <c r="F123" i="62"/>
  <c r="E128" i="62"/>
  <c r="C126" i="62"/>
  <c r="C121" i="62"/>
  <c r="G118" i="22"/>
  <c r="E123" i="22"/>
  <c r="E117" i="22"/>
  <c r="D126" i="22"/>
  <c r="C117" i="22"/>
  <c r="E131" i="21"/>
  <c r="H131" i="21" s="1"/>
  <c r="D183" i="21" s="1"/>
  <c r="D131" i="20"/>
  <c r="H123" i="20"/>
  <c r="F131" i="19"/>
  <c r="G134" i="17"/>
  <c r="F126" i="17"/>
  <c r="C129" i="17"/>
  <c r="H128" i="15"/>
  <c r="D180" i="15" s="1"/>
  <c r="G130" i="14"/>
  <c r="G119" i="14"/>
  <c r="C116" i="11"/>
  <c r="G253" i="11"/>
  <c r="F127" i="10"/>
  <c r="G125" i="9"/>
  <c r="E123" i="6"/>
  <c r="D117" i="6"/>
  <c r="G129" i="41"/>
  <c r="G123" i="41"/>
  <c r="H123" i="41" s="1"/>
  <c r="G117" i="41"/>
  <c r="H117" i="41" s="1"/>
  <c r="F131" i="41"/>
  <c r="F125" i="41"/>
  <c r="F119" i="41"/>
  <c r="E133" i="41"/>
  <c r="E127" i="41"/>
  <c r="E121" i="41"/>
  <c r="D135" i="41"/>
  <c r="H135" i="41" s="1"/>
  <c r="D129" i="41"/>
  <c r="D123" i="41"/>
  <c r="C131" i="41"/>
  <c r="C125" i="41"/>
  <c r="H125" i="41" s="1"/>
  <c r="C119" i="41"/>
  <c r="G133" i="40"/>
  <c r="G127" i="40"/>
  <c r="G121" i="40"/>
  <c r="F135" i="40"/>
  <c r="F129" i="40"/>
  <c r="F123" i="40"/>
  <c r="F117" i="40"/>
  <c r="E131" i="40"/>
  <c r="H131" i="40" s="1"/>
  <c r="F183" i="40" s="1"/>
  <c r="E125" i="40"/>
  <c r="H125" i="40" s="1"/>
  <c r="D177" i="40" s="1"/>
  <c r="D128" i="40"/>
  <c r="F133" i="39"/>
  <c r="F116" i="39"/>
  <c r="M40" i="49" s="1"/>
  <c r="G129" i="38"/>
  <c r="H129" i="38" s="1"/>
  <c r="G123" i="38"/>
  <c r="H123" i="38" s="1"/>
  <c r="G175" i="38" s="1"/>
  <c r="G117" i="38"/>
  <c r="G136" i="38" s="1"/>
  <c r="F131" i="38"/>
  <c r="E120" i="38"/>
  <c r="F256" i="38"/>
  <c r="G118" i="37"/>
  <c r="F133" i="37"/>
  <c r="F117" i="37"/>
  <c r="C132" i="37"/>
  <c r="C126" i="37"/>
  <c r="C120" i="37"/>
  <c r="H120" i="37" s="1"/>
  <c r="G122" i="36"/>
  <c r="G116" i="36"/>
  <c r="N37" i="49" s="1"/>
  <c r="F125" i="36"/>
  <c r="F119" i="36"/>
  <c r="H119" i="36" s="1"/>
  <c r="G171" i="36" s="1"/>
  <c r="E133" i="36"/>
  <c r="C130" i="36"/>
  <c r="H130" i="36" s="1"/>
  <c r="G182" i="36" s="1"/>
  <c r="C124" i="36"/>
  <c r="F125" i="35"/>
  <c r="F119" i="35"/>
  <c r="D120" i="35"/>
  <c r="C123" i="35"/>
  <c r="C117" i="35"/>
  <c r="C136" i="35" s="1"/>
  <c r="G132" i="34"/>
  <c r="G116" i="34"/>
  <c r="N35" i="49" s="1"/>
  <c r="E116" i="34"/>
  <c r="L35" i="49" s="1"/>
  <c r="D120" i="34"/>
  <c r="D136" i="34" s="1"/>
  <c r="C124" i="34"/>
  <c r="G128" i="33"/>
  <c r="G122" i="33"/>
  <c r="G116" i="33"/>
  <c r="N34" i="49" s="1"/>
  <c r="F130" i="33"/>
  <c r="F124" i="33"/>
  <c r="H124" i="33" s="1"/>
  <c r="F118" i="33"/>
  <c r="E132" i="33"/>
  <c r="E126" i="33"/>
  <c r="E120" i="33"/>
  <c r="H120" i="33" s="1"/>
  <c r="D134" i="33"/>
  <c r="D136" i="33" s="1"/>
  <c r="D128" i="33"/>
  <c r="D122" i="33"/>
  <c r="D116" i="33"/>
  <c r="K34" i="49" s="1"/>
  <c r="C130" i="33"/>
  <c r="G133" i="59"/>
  <c r="F129" i="59"/>
  <c r="E129" i="59"/>
  <c r="G134" i="32"/>
  <c r="E134" i="32"/>
  <c r="H134" i="32" s="1"/>
  <c r="D119" i="32"/>
  <c r="F135" i="31"/>
  <c r="E129" i="31"/>
  <c r="C131" i="31"/>
  <c r="C121" i="31"/>
  <c r="G121" i="30"/>
  <c r="E132" i="30"/>
  <c r="D128" i="30"/>
  <c r="C128" i="30"/>
  <c r="F132" i="29"/>
  <c r="E129" i="28"/>
  <c r="E118" i="28"/>
  <c r="D127" i="28"/>
  <c r="D116" i="28"/>
  <c r="K28" i="49" s="1"/>
  <c r="C130" i="28"/>
  <c r="G123" i="27"/>
  <c r="E134" i="27"/>
  <c r="G133" i="26"/>
  <c r="E120" i="26"/>
  <c r="D135" i="26"/>
  <c r="C125" i="26"/>
  <c r="F127" i="25"/>
  <c r="F121" i="25"/>
  <c r="F116" i="25"/>
  <c r="M25" i="49" s="1"/>
  <c r="E125" i="25"/>
  <c r="D119" i="25"/>
  <c r="D128" i="24"/>
  <c r="G122" i="24"/>
  <c r="H122" i="24" s="1"/>
  <c r="D129" i="31"/>
  <c r="E127" i="30"/>
  <c r="F116" i="29"/>
  <c r="E131" i="29"/>
  <c r="H131" i="29" s="1"/>
  <c r="D128" i="29"/>
  <c r="D123" i="29"/>
  <c r="H123" i="29" s="1"/>
  <c r="D118" i="29"/>
  <c r="C133" i="29"/>
  <c r="G133" i="28"/>
  <c r="G118" i="28"/>
  <c r="F132" i="28"/>
  <c r="F126" i="28"/>
  <c r="E134" i="28"/>
  <c r="H134" i="28" s="1"/>
  <c r="E123" i="28"/>
  <c r="C118" i="28"/>
  <c r="G128" i="27"/>
  <c r="G117" i="27"/>
  <c r="F118" i="27"/>
  <c r="E120" i="27"/>
  <c r="D122" i="27"/>
  <c r="C123" i="27"/>
  <c r="C118" i="27"/>
  <c r="G127" i="26"/>
  <c r="G121" i="26"/>
  <c r="F135" i="26"/>
  <c r="F129" i="26"/>
  <c r="F123" i="26"/>
  <c r="F117" i="26"/>
  <c r="H117" i="26" s="1"/>
  <c r="E131" i="26"/>
  <c r="E125" i="26"/>
  <c r="D120" i="26"/>
  <c r="C119" i="26"/>
  <c r="G118" i="25"/>
  <c r="D129" i="25"/>
  <c r="H129" i="25" s="1"/>
  <c r="G134" i="62"/>
  <c r="G128" i="62"/>
  <c r="C120" i="62"/>
  <c r="H120" i="62" s="1"/>
  <c r="E130" i="21"/>
  <c r="E127" i="19"/>
  <c r="C127" i="11"/>
  <c r="F126" i="10"/>
  <c r="H126" i="10" s="1"/>
  <c r="C117" i="26"/>
  <c r="G122" i="25"/>
  <c r="F131" i="25"/>
  <c r="F125" i="25"/>
  <c r="E134" i="25"/>
  <c r="D134" i="25"/>
  <c r="G132" i="24"/>
  <c r="H132" i="24" s="1"/>
  <c r="G121" i="24"/>
  <c r="G127" i="24"/>
  <c r="F118" i="24"/>
  <c r="H118" i="24" s="1"/>
  <c r="F170" i="24" s="1"/>
  <c r="H123" i="24"/>
  <c r="E175" i="24" s="1"/>
  <c r="C117" i="23"/>
  <c r="G132" i="62"/>
  <c r="G116" i="62"/>
  <c r="F116" i="62"/>
  <c r="D122" i="62"/>
  <c r="C122" i="62"/>
  <c r="H122" i="62" s="1"/>
  <c r="C174" i="62" s="1"/>
  <c r="F134" i="22"/>
  <c r="E125" i="22"/>
  <c r="D128" i="22"/>
  <c r="D122" i="22"/>
  <c r="G123" i="21"/>
  <c r="G130" i="57"/>
  <c r="C118" i="20"/>
  <c r="G123" i="19"/>
  <c r="H123" i="19" s="1"/>
  <c r="F117" i="19"/>
  <c r="E121" i="19"/>
  <c r="D125" i="19"/>
  <c r="C134" i="19"/>
  <c r="C128" i="19"/>
  <c r="H128" i="19" s="1"/>
  <c r="C258" i="18"/>
  <c r="G128" i="17"/>
  <c r="G117" i="17"/>
  <c r="F131" i="17"/>
  <c r="E134" i="17"/>
  <c r="E136" i="17" s="1"/>
  <c r="E128" i="17"/>
  <c r="E122" i="17"/>
  <c r="E116" i="17"/>
  <c r="D130" i="17"/>
  <c r="C134" i="17"/>
  <c r="C118" i="17"/>
  <c r="E118" i="16"/>
  <c r="H118" i="16" s="1"/>
  <c r="G170" i="16" s="1"/>
  <c r="C135" i="16"/>
  <c r="C124" i="16"/>
  <c r="C118" i="16"/>
  <c r="G127" i="15"/>
  <c r="E119" i="15"/>
  <c r="H119" i="15" s="1"/>
  <c r="C127" i="15"/>
  <c r="G124" i="14"/>
  <c r="E128" i="14"/>
  <c r="E134" i="12"/>
  <c r="H134" i="12" s="1"/>
  <c r="D133" i="11"/>
  <c r="D118" i="6"/>
  <c r="C133" i="6"/>
  <c r="C133" i="57"/>
  <c r="F125" i="20"/>
  <c r="D133" i="20"/>
  <c r="C132" i="20"/>
  <c r="C127" i="20"/>
  <c r="H127" i="20" s="1"/>
  <c r="C116" i="20"/>
  <c r="J18" i="49" s="1"/>
  <c r="F127" i="19"/>
  <c r="F136" i="19" s="1"/>
  <c r="E130" i="19"/>
  <c r="G125" i="18"/>
  <c r="G119" i="18"/>
  <c r="F133" i="18"/>
  <c r="F122" i="18"/>
  <c r="C125" i="18"/>
  <c r="C119" i="18"/>
  <c r="G121" i="17"/>
  <c r="F124" i="17"/>
  <c r="E133" i="16"/>
  <c r="E123" i="15"/>
  <c r="D117" i="15"/>
  <c r="H117" i="15" s="1"/>
  <c r="G134" i="14"/>
  <c r="H134" i="14" s="1"/>
  <c r="G128" i="14"/>
  <c r="G120" i="12"/>
  <c r="F123" i="12"/>
  <c r="E122" i="12"/>
  <c r="H122" i="12" s="1"/>
  <c r="G174" i="12" s="1"/>
  <c r="D131" i="12"/>
  <c r="H131" i="12" s="1"/>
  <c r="D183" i="12" s="1"/>
  <c r="C130" i="12"/>
  <c r="C119" i="12"/>
  <c r="G119" i="11"/>
  <c r="G117" i="9"/>
  <c r="H117" i="9" s="1"/>
  <c r="E135" i="9"/>
  <c r="E129" i="9"/>
  <c r="E123" i="9"/>
  <c r="E117" i="9"/>
  <c r="D131" i="9"/>
  <c r="D120" i="9"/>
  <c r="C129" i="9"/>
  <c r="G120" i="25"/>
  <c r="D122" i="25"/>
  <c r="C126" i="25"/>
  <c r="E117" i="24"/>
  <c r="H117" i="24" s="1"/>
  <c r="F134" i="62"/>
  <c r="F124" i="62"/>
  <c r="F119" i="62"/>
  <c r="D120" i="62"/>
  <c r="F126" i="22"/>
  <c r="F120" i="22"/>
  <c r="E134" i="22"/>
  <c r="C134" i="22"/>
  <c r="C128" i="22"/>
  <c r="H128" i="22" s="1"/>
  <c r="C122" i="22"/>
  <c r="G132" i="21"/>
  <c r="G128" i="57"/>
  <c r="D133" i="57"/>
  <c r="C121" i="57"/>
  <c r="H121" i="57" s="1"/>
  <c r="F124" i="20"/>
  <c r="D132" i="20"/>
  <c r="C126" i="20"/>
  <c r="F126" i="19"/>
  <c r="H126" i="19" s="1"/>
  <c r="G124" i="18"/>
  <c r="G118" i="18"/>
  <c r="D127" i="18"/>
  <c r="F129" i="16"/>
  <c r="G119" i="15"/>
  <c r="E122" i="15"/>
  <c r="G133" i="14"/>
  <c r="G127" i="14"/>
  <c r="C117" i="14"/>
  <c r="G130" i="12"/>
  <c r="C123" i="11"/>
  <c r="G131" i="10"/>
  <c r="F128" i="10"/>
  <c r="F122" i="10"/>
  <c r="G116" i="9"/>
  <c r="N8" i="49" s="1"/>
  <c r="E134" i="9"/>
  <c r="H134" i="9" s="1"/>
  <c r="E128" i="9"/>
  <c r="H128" i="9" s="1"/>
  <c r="E122" i="9"/>
  <c r="E116" i="9"/>
  <c r="E136" i="9" s="1"/>
  <c r="D125" i="9"/>
  <c r="H125" i="9" s="1"/>
  <c r="D119" i="9"/>
  <c r="D119" i="21"/>
  <c r="D135" i="57"/>
  <c r="D130" i="57"/>
  <c r="C135" i="57"/>
  <c r="G134" i="20"/>
  <c r="H134" i="20" s="1"/>
  <c r="G119" i="20"/>
  <c r="F128" i="20"/>
  <c r="E132" i="20"/>
  <c r="E116" i="20"/>
  <c r="L18" i="49" s="1"/>
  <c r="F125" i="18"/>
  <c r="F119" i="18"/>
  <c r="E117" i="18"/>
  <c r="D121" i="18"/>
  <c r="C135" i="18"/>
  <c r="C124" i="18"/>
  <c r="C118" i="18"/>
  <c r="F126" i="16"/>
  <c r="E120" i="16"/>
  <c r="D129" i="16"/>
  <c r="H129" i="16" s="1"/>
  <c r="D123" i="16"/>
  <c r="D117" i="16"/>
  <c r="C131" i="16"/>
  <c r="H131" i="16" s="1"/>
  <c r="C120" i="16"/>
  <c r="F133" i="15"/>
  <c r="E121" i="15"/>
  <c r="D129" i="14"/>
  <c r="C133" i="14"/>
  <c r="C128" i="14"/>
  <c r="G124" i="12"/>
  <c r="G119" i="12"/>
  <c r="H119" i="12" s="1"/>
  <c r="G171" i="12" s="1"/>
  <c r="E121" i="12"/>
  <c r="C129" i="12"/>
  <c r="C118" i="12"/>
  <c r="D127" i="11"/>
  <c r="D122" i="11"/>
  <c r="C121" i="11"/>
  <c r="G129" i="10"/>
  <c r="G123" i="10"/>
  <c r="G117" i="10"/>
  <c r="F120" i="10"/>
  <c r="E134" i="10"/>
  <c r="E128" i="10"/>
  <c r="E122" i="10"/>
  <c r="E116" i="10"/>
  <c r="L9" i="49" s="1"/>
  <c r="D130" i="10"/>
  <c r="D124" i="10"/>
  <c r="D118" i="10"/>
  <c r="H118" i="10" s="1"/>
  <c r="C132" i="10"/>
  <c r="H132" i="10" s="1"/>
  <c r="G184" i="10" s="1"/>
  <c r="C126" i="10"/>
  <c r="C120" i="10"/>
  <c r="F134" i="9"/>
  <c r="G122" i="6"/>
  <c r="G117" i="6"/>
  <c r="F127" i="6"/>
  <c r="E132" i="6"/>
  <c r="D132" i="6"/>
  <c r="D127" i="6"/>
  <c r="D124" i="24"/>
  <c r="H124" i="24" s="1"/>
  <c r="C118" i="23"/>
  <c r="G133" i="62"/>
  <c r="G117" i="62"/>
  <c r="H117" i="62" s="1"/>
  <c r="F132" i="62"/>
  <c r="E118" i="62"/>
  <c r="D128" i="62"/>
  <c r="H128" i="62" s="1"/>
  <c r="C124" i="62"/>
  <c r="G122" i="22"/>
  <c r="F131" i="22"/>
  <c r="F125" i="22"/>
  <c r="E122" i="22"/>
  <c r="D131" i="22"/>
  <c r="D125" i="22"/>
  <c r="G116" i="21"/>
  <c r="N20" i="49" s="1"/>
  <c r="D134" i="21"/>
  <c r="H134" i="21" s="1"/>
  <c r="D123" i="21"/>
  <c r="D124" i="57"/>
  <c r="H124" i="57" s="1"/>
  <c r="C129" i="57"/>
  <c r="H129" i="57" s="1"/>
  <c r="F133" i="20"/>
  <c r="G131" i="18"/>
  <c r="F135" i="18"/>
  <c r="E128" i="18"/>
  <c r="D131" i="18"/>
  <c r="H131" i="18" s="1"/>
  <c r="C129" i="18"/>
  <c r="G116" i="16"/>
  <c r="F120" i="16"/>
  <c r="E135" i="16"/>
  <c r="D134" i="16"/>
  <c r="H134" i="16" s="1"/>
  <c r="G123" i="15"/>
  <c r="F122" i="15"/>
  <c r="H122" i="15" s="1"/>
  <c r="F174" i="15" s="1"/>
  <c r="E125" i="14"/>
  <c r="E119" i="14"/>
  <c r="D123" i="14"/>
  <c r="G129" i="12"/>
  <c r="F133" i="12"/>
  <c r="F117" i="12"/>
  <c r="E131" i="12"/>
  <c r="D125" i="12"/>
  <c r="C123" i="12"/>
  <c r="E117" i="11"/>
  <c r="D132" i="11"/>
  <c r="C131" i="11"/>
  <c r="C126" i="11"/>
  <c r="H126" i="11" s="1"/>
  <c r="D178" i="11" s="1"/>
  <c r="F131" i="10"/>
  <c r="D133" i="9"/>
  <c r="D122" i="9"/>
  <c r="H122" i="9" s="1"/>
  <c r="F117" i="6"/>
  <c r="E117" i="6"/>
  <c r="C116" i="15"/>
  <c r="C136" i="15" s="1"/>
  <c r="G251" i="9"/>
  <c r="D130" i="21"/>
  <c r="C123" i="21"/>
  <c r="D122" i="57"/>
  <c r="C117" i="57"/>
  <c r="G132" i="20"/>
  <c r="F132" i="20"/>
  <c r="F117" i="20"/>
  <c r="E131" i="20"/>
  <c r="E126" i="20"/>
  <c r="E121" i="20"/>
  <c r="D130" i="20"/>
  <c r="D125" i="20"/>
  <c r="D120" i="20"/>
  <c r="C124" i="20"/>
  <c r="F135" i="19"/>
  <c r="H135" i="19" s="1"/>
  <c r="C187" i="19" s="1"/>
  <c r="F125" i="19"/>
  <c r="F120" i="19"/>
  <c r="H120" i="19" s="1"/>
  <c r="D134" i="19"/>
  <c r="C122" i="19"/>
  <c r="H122" i="19" s="1"/>
  <c r="G122" i="18"/>
  <c r="F132" i="18"/>
  <c r="D135" i="18"/>
  <c r="D119" i="18"/>
  <c r="C128" i="18"/>
  <c r="G131" i="17"/>
  <c r="G125" i="17"/>
  <c r="G120" i="17"/>
  <c r="F123" i="17"/>
  <c r="F118" i="17"/>
  <c r="F136" i="17" s="1"/>
  <c r="E132" i="17"/>
  <c r="E126" i="17"/>
  <c r="E120" i="17"/>
  <c r="D123" i="17"/>
  <c r="D118" i="17"/>
  <c r="C122" i="17"/>
  <c r="G132" i="16"/>
  <c r="E128" i="16"/>
  <c r="E117" i="16"/>
  <c r="D126" i="16"/>
  <c r="D120" i="16"/>
  <c r="G121" i="15"/>
  <c r="F121" i="15"/>
  <c r="E131" i="15"/>
  <c r="E126" i="15"/>
  <c r="C130" i="15"/>
  <c r="H130" i="15" s="1"/>
  <c r="C124" i="15"/>
  <c r="H124" i="15" s="1"/>
  <c r="C176" i="15" s="1"/>
  <c r="C118" i="15"/>
  <c r="E132" i="14"/>
  <c r="C119" i="14"/>
  <c r="F121" i="12"/>
  <c r="H121" i="12" s="1"/>
  <c r="F116" i="12"/>
  <c r="M11" i="49" s="1"/>
  <c r="E120" i="12"/>
  <c r="C128" i="12"/>
  <c r="C117" i="12"/>
  <c r="C136" i="12" s="1"/>
  <c r="G123" i="11"/>
  <c r="F124" i="11"/>
  <c r="E134" i="11"/>
  <c r="D119" i="11"/>
  <c r="C134" i="11"/>
  <c r="G133" i="10"/>
  <c r="F130" i="10"/>
  <c r="F124" i="10"/>
  <c r="D117" i="10"/>
  <c r="C131" i="10"/>
  <c r="C125" i="10"/>
  <c r="C119" i="10"/>
  <c r="G129" i="9"/>
  <c r="G124" i="9"/>
  <c r="D124" i="9"/>
  <c r="H124" i="9" s="1"/>
  <c r="D118" i="9"/>
  <c r="D136" i="9" s="1"/>
  <c r="C133" i="9"/>
  <c r="G129" i="6"/>
  <c r="G119" i="6"/>
  <c r="E130" i="6"/>
  <c r="H130" i="6" s="1"/>
  <c r="E120" i="6"/>
  <c r="H120" i="6" s="1"/>
  <c r="D125" i="6"/>
  <c r="C131" i="6"/>
  <c r="H131" i="6" s="1"/>
  <c r="C117" i="6"/>
  <c r="G134" i="57"/>
  <c r="H134" i="57" s="1"/>
  <c r="D117" i="57"/>
  <c r="C122" i="57"/>
  <c r="G117" i="20"/>
  <c r="C119" i="20"/>
  <c r="F130" i="19"/>
  <c r="H130" i="19" s="1"/>
  <c r="D123" i="19"/>
  <c r="C133" i="19"/>
  <c r="H133" i="19" s="1"/>
  <c r="C127" i="19"/>
  <c r="F121" i="18"/>
  <c r="E131" i="18"/>
  <c r="E125" i="18"/>
  <c r="E120" i="18"/>
  <c r="C133" i="18"/>
  <c r="C122" i="18"/>
  <c r="F134" i="17"/>
  <c r="G122" i="16"/>
  <c r="F132" i="16"/>
  <c r="F122" i="16"/>
  <c r="E132" i="16"/>
  <c r="C117" i="16"/>
  <c r="G126" i="15"/>
  <c r="H126" i="15" s="1"/>
  <c r="G178" i="15" s="1"/>
  <c r="F131" i="15"/>
  <c r="F126" i="15"/>
  <c r="D135" i="15"/>
  <c r="D125" i="15"/>
  <c r="C135" i="15"/>
  <c r="G116" i="14"/>
  <c r="F131" i="14"/>
  <c r="F117" i="14"/>
  <c r="E121" i="14"/>
  <c r="C124" i="14"/>
  <c r="G132" i="12"/>
  <c r="G116" i="12"/>
  <c r="N11" i="49" s="1"/>
  <c r="F131" i="12"/>
  <c r="F126" i="12"/>
  <c r="D129" i="12"/>
  <c r="C122" i="12"/>
  <c r="C116" i="12"/>
  <c r="J11" i="49" s="1"/>
  <c r="G127" i="11"/>
  <c r="H127" i="11" s="1"/>
  <c r="E119" i="11"/>
  <c r="D124" i="11"/>
  <c r="C116" i="16"/>
  <c r="F231" i="12"/>
  <c r="C118" i="9"/>
  <c r="G133" i="6"/>
  <c r="G128" i="6"/>
  <c r="E129" i="6"/>
  <c r="H129" i="6" s="1"/>
  <c r="C121" i="6"/>
  <c r="G176" i="30"/>
  <c r="E163" i="6"/>
  <c r="I160" i="6"/>
  <c r="G163" i="6"/>
  <c r="I147" i="9"/>
  <c r="K147" i="9" s="1"/>
  <c r="J147" i="9"/>
  <c r="I145" i="21"/>
  <c r="I153" i="24"/>
  <c r="D163" i="24"/>
  <c r="I147" i="27"/>
  <c r="H163" i="27"/>
  <c r="C163" i="57"/>
  <c r="C121" i="41"/>
  <c r="C74" i="44"/>
  <c r="C98" i="44" s="1"/>
  <c r="G129" i="40"/>
  <c r="H129" i="40" s="1"/>
  <c r="H104" i="40"/>
  <c r="E133" i="40"/>
  <c r="H133" i="40" s="1"/>
  <c r="H108" i="40"/>
  <c r="G125" i="39"/>
  <c r="H125" i="39" s="1"/>
  <c r="H100" i="39"/>
  <c r="F129" i="39"/>
  <c r="H104" i="39"/>
  <c r="D130" i="39"/>
  <c r="H130" i="39" s="1"/>
  <c r="H105" i="39"/>
  <c r="D116" i="59"/>
  <c r="K33" i="49" s="1"/>
  <c r="H91" i="59"/>
  <c r="F120" i="27"/>
  <c r="H120" i="27" s="1"/>
  <c r="F111" i="27"/>
  <c r="H95" i="27"/>
  <c r="E122" i="27"/>
  <c r="E111" i="27"/>
  <c r="D117" i="25"/>
  <c r="H92" i="25"/>
  <c r="C132" i="25"/>
  <c r="H107" i="25"/>
  <c r="C127" i="25"/>
  <c r="H102" i="25"/>
  <c r="E121" i="16"/>
  <c r="H121" i="16" s="1"/>
  <c r="H96" i="16"/>
  <c r="G117" i="11"/>
  <c r="G111" i="11"/>
  <c r="G70" i="44"/>
  <c r="H92" i="11"/>
  <c r="D116" i="9"/>
  <c r="K8" i="49" s="1"/>
  <c r="H91" i="9"/>
  <c r="D134" i="6"/>
  <c r="H134" i="6" s="1"/>
  <c r="D87" i="44"/>
  <c r="H109" i="6"/>
  <c r="D172" i="31"/>
  <c r="G172" i="31"/>
  <c r="E169" i="31"/>
  <c r="G183" i="24"/>
  <c r="C183" i="24"/>
  <c r="I160" i="9"/>
  <c r="K160" i="9" s="1"/>
  <c r="D111" i="9"/>
  <c r="E185" i="32"/>
  <c r="E163" i="21"/>
  <c r="F111" i="39"/>
  <c r="D170" i="19"/>
  <c r="E170" i="19"/>
  <c r="F170" i="19"/>
  <c r="E187" i="30"/>
  <c r="G187" i="30"/>
  <c r="C187" i="30"/>
  <c r="F187" i="30"/>
  <c r="D187" i="30"/>
  <c r="I144" i="21"/>
  <c r="G163" i="21"/>
  <c r="I160" i="21"/>
  <c r="G163" i="24"/>
  <c r="I159" i="24"/>
  <c r="F163" i="24"/>
  <c r="G163" i="27"/>
  <c r="I152" i="27"/>
  <c r="I163" i="27" s="1"/>
  <c r="E163" i="31"/>
  <c r="C111" i="25"/>
  <c r="C116" i="25"/>
  <c r="J25" i="49" s="1"/>
  <c r="H91" i="25"/>
  <c r="F127" i="24"/>
  <c r="H102" i="24"/>
  <c r="D121" i="24"/>
  <c r="D111" i="24"/>
  <c r="H96" i="24"/>
  <c r="F175" i="24"/>
  <c r="G175" i="24"/>
  <c r="G125" i="15"/>
  <c r="H100" i="15"/>
  <c r="G111" i="15"/>
  <c r="F118" i="11"/>
  <c r="F111" i="11"/>
  <c r="H93" i="11"/>
  <c r="D120" i="18"/>
  <c r="D111" i="18"/>
  <c r="H95" i="18"/>
  <c r="E125" i="11"/>
  <c r="E111" i="11"/>
  <c r="H100" i="11"/>
  <c r="D130" i="11"/>
  <c r="H130" i="11" s="1"/>
  <c r="H105" i="11"/>
  <c r="D111" i="11"/>
  <c r="C135" i="11"/>
  <c r="H135" i="11" s="1"/>
  <c r="C111" i="11"/>
  <c r="G134" i="10"/>
  <c r="H109" i="10"/>
  <c r="F125" i="10"/>
  <c r="F78" i="44"/>
  <c r="E186" i="9"/>
  <c r="G130" i="9"/>
  <c r="G111" i="9"/>
  <c r="H105" i="9"/>
  <c r="D126" i="6"/>
  <c r="D111" i="6"/>
  <c r="H101" i="6"/>
  <c r="C127" i="6"/>
  <c r="H102" i="6"/>
  <c r="C118" i="6"/>
  <c r="H93" i="6"/>
  <c r="C111" i="6"/>
  <c r="H111" i="6" s="1"/>
  <c r="H138" i="6" s="1"/>
  <c r="I144" i="57"/>
  <c r="H97" i="27"/>
  <c r="D184" i="59"/>
  <c r="E184" i="59"/>
  <c r="C184" i="59"/>
  <c r="G170" i="19"/>
  <c r="D169" i="29"/>
  <c r="E169" i="29"/>
  <c r="F169" i="29"/>
  <c r="C169" i="29"/>
  <c r="C125" i="6"/>
  <c r="H125" i="6" s="1"/>
  <c r="H100" i="6"/>
  <c r="F175" i="57"/>
  <c r="E175" i="57"/>
  <c r="F163" i="21"/>
  <c r="I146" i="24"/>
  <c r="C163" i="24"/>
  <c r="H163" i="62"/>
  <c r="I145" i="18"/>
  <c r="H163" i="18"/>
  <c r="I150" i="17"/>
  <c r="E163" i="17"/>
  <c r="H163" i="30"/>
  <c r="I145" i="36"/>
  <c r="I152" i="11"/>
  <c r="F163" i="11"/>
  <c r="I144" i="11"/>
  <c r="F163" i="31"/>
  <c r="I143" i="31"/>
  <c r="F163" i="62"/>
  <c r="G119" i="39"/>
  <c r="G111" i="39"/>
  <c r="F121" i="31"/>
  <c r="F111" i="31"/>
  <c r="I153" i="57"/>
  <c r="D178" i="57"/>
  <c r="I150" i="24"/>
  <c r="E163" i="24"/>
  <c r="D171" i="30"/>
  <c r="C171" i="30"/>
  <c r="G171" i="30"/>
  <c r="I151" i="11"/>
  <c r="H163" i="24"/>
  <c r="C170" i="24"/>
  <c r="E180" i="31"/>
  <c r="E171" i="30"/>
  <c r="E170" i="57"/>
  <c r="D170" i="57"/>
  <c r="G170" i="57"/>
  <c r="H111" i="57"/>
  <c r="H138" i="57" s="1"/>
  <c r="H102" i="39"/>
  <c r="G163" i="25"/>
  <c r="I150" i="20"/>
  <c r="F163" i="20"/>
  <c r="C169" i="62"/>
  <c r="D169" i="62"/>
  <c r="D180" i="31"/>
  <c r="G180" i="31"/>
  <c r="G122" i="39"/>
  <c r="H122" i="39" s="1"/>
  <c r="G174" i="39" s="1"/>
  <c r="G75" i="44"/>
  <c r="D127" i="29"/>
  <c r="H102" i="29"/>
  <c r="D122" i="29"/>
  <c r="H122" i="29" s="1"/>
  <c r="D111" i="29"/>
  <c r="H111" i="29" s="1"/>
  <c r="D135" i="25"/>
  <c r="H135" i="25" s="1"/>
  <c r="G187" i="25" s="1"/>
  <c r="H110" i="25"/>
  <c r="E132" i="18"/>
  <c r="H107" i="18"/>
  <c r="E121" i="18"/>
  <c r="H96" i="18"/>
  <c r="C117" i="17"/>
  <c r="C111" i="17"/>
  <c r="H92" i="17"/>
  <c r="F133" i="16"/>
  <c r="H108" i="16"/>
  <c r="F123" i="16"/>
  <c r="F111" i="16"/>
  <c r="E170" i="36"/>
  <c r="H105" i="25"/>
  <c r="C170" i="57"/>
  <c r="C170" i="19"/>
  <c r="E119" i="37"/>
  <c r="E111" i="37"/>
  <c r="C124" i="37"/>
  <c r="H99" i="37"/>
  <c r="G125" i="34"/>
  <c r="H125" i="34" s="1"/>
  <c r="H100" i="34"/>
  <c r="G111" i="34"/>
  <c r="F134" i="34"/>
  <c r="H109" i="34"/>
  <c r="D124" i="34"/>
  <c r="H99" i="34"/>
  <c r="D111" i="34"/>
  <c r="C117" i="34"/>
  <c r="H117" i="34" s="1"/>
  <c r="C169" i="34" s="1"/>
  <c r="H92" i="34"/>
  <c r="F122" i="59"/>
  <c r="H97" i="59"/>
  <c r="F117" i="59"/>
  <c r="F136" i="59" s="1"/>
  <c r="H92" i="59"/>
  <c r="F111" i="59"/>
  <c r="D133" i="31"/>
  <c r="H108" i="31"/>
  <c r="D123" i="31"/>
  <c r="D111" i="31"/>
  <c r="H98" i="31"/>
  <c r="H91" i="30"/>
  <c r="E116" i="30"/>
  <c r="E111" i="30"/>
  <c r="D131" i="30"/>
  <c r="H131" i="30" s="1"/>
  <c r="H106" i="30"/>
  <c r="E116" i="29"/>
  <c r="H91" i="29"/>
  <c r="H108" i="26"/>
  <c r="D133" i="26"/>
  <c r="H133" i="26" s="1"/>
  <c r="D185" i="26" s="1"/>
  <c r="G117" i="25"/>
  <c r="G111" i="25"/>
  <c r="F182" i="59"/>
  <c r="D182" i="59"/>
  <c r="H111" i="15"/>
  <c r="H97" i="29"/>
  <c r="D186" i="57"/>
  <c r="F187" i="59"/>
  <c r="C187" i="59"/>
  <c r="H96" i="31"/>
  <c r="D163" i="15"/>
  <c r="I150" i="15"/>
  <c r="I145" i="38"/>
  <c r="G116" i="31"/>
  <c r="H91" i="31"/>
  <c r="G111" i="31"/>
  <c r="D126" i="17"/>
  <c r="H126" i="17" s="1"/>
  <c r="D178" i="17" s="1"/>
  <c r="D111" i="17"/>
  <c r="H101" i="17"/>
  <c r="D122" i="12"/>
  <c r="H97" i="12"/>
  <c r="H101" i="35"/>
  <c r="I146" i="34"/>
  <c r="H105" i="59"/>
  <c r="D163" i="19"/>
  <c r="I160" i="12"/>
  <c r="I157" i="16"/>
  <c r="C163" i="30"/>
  <c r="I156" i="28"/>
  <c r="J148" i="9"/>
  <c r="I148" i="9"/>
  <c r="K148" i="9" s="1"/>
  <c r="C119" i="36"/>
  <c r="H94" i="36"/>
  <c r="G128" i="35"/>
  <c r="H103" i="35"/>
  <c r="G116" i="35"/>
  <c r="G136" i="35" s="1"/>
  <c r="G111" i="35"/>
  <c r="H111" i="35" s="1"/>
  <c r="H138" i="35" s="1"/>
  <c r="G124" i="32"/>
  <c r="H99" i="32"/>
  <c r="D118" i="30"/>
  <c r="H93" i="30"/>
  <c r="D118" i="27"/>
  <c r="H93" i="27"/>
  <c r="C124" i="27"/>
  <c r="H99" i="27"/>
  <c r="G122" i="26"/>
  <c r="H122" i="26" s="1"/>
  <c r="H97" i="26"/>
  <c r="D118" i="15"/>
  <c r="H93" i="15"/>
  <c r="C133" i="15"/>
  <c r="H108" i="15"/>
  <c r="C121" i="15"/>
  <c r="H121" i="15" s="1"/>
  <c r="H96" i="15"/>
  <c r="C122" i="14"/>
  <c r="H122" i="14" s="1"/>
  <c r="D174" i="14" s="1"/>
  <c r="H97" i="14"/>
  <c r="C111" i="14"/>
  <c r="E123" i="12"/>
  <c r="E111" i="12"/>
  <c r="H91" i="12"/>
  <c r="D111" i="12"/>
  <c r="I148" i="29"/>
  <c r="I146" i="29"/>
  <c r="I161" i="21"/>
  <c r="I158" i="6"/>
  <c r="I157" i="31"/>
  <c r="I149" i="6"/>
  <c r="C170" i="36"/>
  <c r="G163" i="30"/>
  <c r="I160" i="28"/>
  <c r="E163" i="28"/>
  <c r="I159" i="37"/>
  <c r="I143" i="57"/>
  <c r="E163" i="57"/>
  <c r="I155" i="30"/>
  <c r="I154" i="20"/>
  <c r="I148" i="30"/>
  <c r="I147" i="20"/>
  <c r="D163" i="30"/>
  <c r="I144" i="30"/>
  <c r="D163" i="20"/>
  <c r="F120" i="28"/>
  <c r="H120" i="28" s="1"/>
  <c r="H95" i="28"/>
  <c r="D121" i="28"/>
  <c r="D111" i="28"/>
  <c r="H111" i="28" s="1"/>
  <c r="H138" i="28" s="1"/>
  <c r="D111" i="26"/>
  <c r="I154" i="9"/>
  <c r="K154" i="9" s="1"/>
  <c r="I153" i="31"/>
  <c r="D128" i="59"/>
  <c r="H128" i="59" s="1"/>
  <c r="H103" i="59"/>
  <c r="H105" i="31"/>
  <c r="C130" i="31"/>
  <c r="D125" i="25"/>
  <c r="H100" i="25"/>
  <c r="D120" i="25"/>
  <c r="H95" i="25"/>
  <c r="C119" i="25"/>
  <c r="H94" i="25"/>
  <c r="F124" i="21"/>
  <c r="H124" i="21" s="1"/>
  <c r="H99" i="21"/>
  <c r="G163" i="18"/>
  <c r="I149" i="62"/>
  <c r="I156" i="30"/>
  <c r="D163" i="27"/>
  <c r="I157" i="37"/>
  <c r="I152" i="26"/>
  <c r="I145" i="26"/>
  <c r="D163" i="26"/>
  <c r="D163" i="40"/>
  <c r="I143" i="24"/>
  <c r="I162" i="35"/>
  <c r="I151" i="16"/>
  <c r="I151" i="14"/>
  <c r="H163" i="39"/>
  <c r="I148" i="22"/>
  <c r="I148" i="57"/>
  <c r="I148" i="6"/>
  <c r="G121" i="37"/>
  <c r="H96" i="37"/>
  <c r="C126" i="30"/>
  <c r="H101" i="30"/>
  <c r="H100" i="19"/>
  <c r="E125" i="19"/>
  <c r="G117" i="18"/>
  <c r="G111" i="18"/>
  <c r="F127" i="18"/>
  <c r="H102" i="18"/>
  <c r="H95" i="35"/>
  <c r="H96" i="17"/>
  <c r="I143" i="15"/>
  <c r="H100" i="17"/>
  <c r="F163" i="34"/>
  <c r="I155" i="59"/>
  <c r="C163" i="17"/>
  <c r="I158" i="62"/>
  <c r="C126" i="27"/>
  <c r="H101" i="27"/>
  <c r="C127" i="21"/>
  <c r="C111" i="21"/>
  <c r="H107" i="57"/>
  <c r="C132" i="57"/>
  <c r="C117" i="19"/>
  <c r="H117" i="19" s="1"/>
  <c r="H92" i="19"/>
  <c r="G132" i="14"/>
  <c r="H107" i="14"/>
  <c r="D125" i="14"/>
  <c r="H100" i="14"/>
  <c r="I143" i="6"/>
  <c r="F163" i="6"/>
  <c r="I162" i="11"/>
  <c r="I158" i="11"/>
  <c r="I156" i="11"/>
  <c r="I149" i="11"/>
  <c r="I148" i="11"/>
  <c r="I145" i="33"/>
  <c r="I144" i="62"/>
  <c r="I160" i="24"/>
  <c r="I158" i="24"/>
  <c r="I158" i="14"/>
  <c r="I157" i="35"/>
  <c r="I155" i="24"/>
  <c r="I154" i="35"/>
  <c r="I148" i="24"/>
  <c r="I145" i="24"/>
  <c r="I144" i="24"/>
  <c r="I144" i="14"/>
  <c r="D163" i="10"/>
  <c r="I143" i="10"/>
  <c r="I162" i="17"/>
  <c r="I152" i="31"/>
  <c r="I152" i="24"/>
  <c r="C163" i="31"/>
  <c r="D119" i="39"/>
  <c r="H94" i="39"/>
  <c r="C116" i="59"/>
  <c r="C111" i="59"/>
  <c r="C122" i="25"/>
  <c r="H97" i="25"/>
  <c r="E119" i="24"/>
  <c r="E111" i="24"/>
  <c r="G163" i="11"/>
  <c r="E163" i="27"/>
  <c r="I161" i="33"/>
  <c r="I144" i="35"/>
  <c r="I155" i="35"/>
  <c r="G163" i="36"/>
  <c r="E163" i="36"/>
  <c r="I160" i="14"/>
  <c r="C121" i="38"/>
  <c r="H121" i="38" s="1"/>
  <c r="H96" i="38"/>
  <c r="H127" i="24"/>
  <c r="H106" i="57"/>
  <c r="D131" i="57"/>
  <c r="F163" i="26"/>
  <c r="I153" i="12"/>
  <c r="I160" i="62"/>
  <c r="I151" i="37"/>
  <c r="I151" i="24"/>
  <c r="H106" i="38"/>
  <c r="D117" i="35"/>
  <c r="H92" i="35"/>
  <c r="H100" i="30"/>
  <c r="D125" i="30"/>
  <c r="H125" i="30" s="1"/>
  <c r="D134" i="17"/>
  <c r="H109" i="17"/>
  <c r="D128" i="17"/>
  <c r="H128" i="17" s="1"/>
  <c r="H103" i="17"/>
  <c r="I160" i="11"/>
  <c r="I154" i="17"/>
  <c r="I155" i="18"/>
  <c r="I153" i="18"/>
  <c r="G163" i="26"/>
  <c r="I150" i="30"/>
  <c r="I154" i="24"/>
  <c r="D122" i="40"/>
  <c r="H122" i="40" s="1"/>
  <c r="D174" i="40" s="1"/>
  <c r="H97" i="40"/>
  <c r="H132" i="36"/>
  <c r="D184" i="36" s="1"/>
  <c r="H99" i="36"/>
  <c r="D122" i="35"/>
  <c r="H97" i="35"/>
  <c r="H130" i="34"/>
  <c r="F116" i="24"/>
  <c r="F111" i="24"/>
  <c r="G111" i="62"/>
  <c r="G121" i="62"/>
  <c r="E135" i="20"/>
  <c r="H110" i="20"/>
  <c r="C128" i="20"/>
  <c r="H103" i="20"/>
  <c r="D118" i="18"/>
  <c r="H93" i="18"/>
  <c r="H108" i="11"/>
  <c r="G133" i="11"/>
  <c r="I147" i="24"/>
  <c r="D127" i="35"/>
  <c r="H102" i="35"/>
  <c r="C126" i="31"/>
  <c r="H101" i="31"/>
  <c r="C116" i="27"/>
  <c r="H91" i="27"/>
  <c r="D133" i="21"/>
  <c r="H108" i="21"/>
  <c r="C116" i="21"/>
  <c r="H91" i="21"/>
  <c r="H126" i="9"/>
  <c r="H163" i="19"/>
  <c r="I147" i="15"/>
  <c r="I162" i="26"/>
  <c r="I158" i="29"/>
  <c r="I158" i="9"/>
  <c r="K158" i="9" s="1"/>
  <c r="G134" i="37"/>
  <c r="H109" i="37"/>
  <c r="C133" i="37"/>
  <c r="H108" i="37"/>
  <c r="E123" i="35"/>
  <c r="H98" i="35"/>
  <c r="C126" i="59"/>
  <c r="H126" i="59" s="1"/>
  <c r="C178" i="59" s="1"/>
  <c r="F111" i="30"/>
  <c r="F117" i="30"/>
  <c r="H133" i="29"/>
  <c r="E185" i="29" s="1"/>
  <c r="C126" i="24"/>
  <c r="H126" i="24" s="1"/>
  <c r="D178" i="24" s="1"/>
  <c r="H101" i="24"/>
  <c r="F116" i="21"/>
  <c r="F111" i="21"/>
  <c r="G130" i="15"/>
  <c r="H123" i="12"/>
  <c r="G175" i="12" s="1"/>
  <c r="I153" i="26"/>
  <c r="I152" i="35"/>
  <c r="I162" i="22"/>
  <c r="I149" i="22"/>
  <c r="I146" i="22"/>
  <c r="I158" i="35"/>
  <c r="I146" i="30"/>
  <c r="C134" i="38"/>
  <c r="H109" i="38"/>
  <c r="C135" i="34"/>
  <c r="H135" i="34" s="1"/>
  <c r="H110" i="34"/>
  <c r="E132" i="31"/>
  <c r="H107" i="31"/>
  <c r="H95" i="30"/>
  <c r="G120" i="30"/>
  <c r="C111" i="30"/>
  <c r="H104" i="24"/>
  <c r="F129" i="24"/>
  <c r="H129" i="24" s="1"/>
  <c r="E130" i="24"/>
  <c r="H130" i="24" s="1"/>
  <c r="H105" i="24"/>
  <c r="I143" i="21"/>
  <c r="G118" i="21"/>
  <c r="H93" i="21"/>
  <c r="E133" i="10"/>
  <c r="H108" i="10"/>
  <c r="H108" i="24"/>
  <c r="F133" i="24"/>
  <c r="H133" i="24" s="1"/>
  <c r="G133" i="17"/>
  <c r="H133" i="17" s="1"/>
  <c r="D185" i="17" s="1"/>
  <c r="H108" i="17"/>
  <c r="F129" i="11"/>
  <c r="H129" i="11" s="1"/>
  <c r="F181" i="11" s="1"/>
  <c r="H104" i="11"/>
  <c r="F119" i="11"/>
  <c r="H94" i="11"/>
  <c r="C119" i="9"/>
  <c r="H94" i="9"/>
  <c r="I161" i="14"/>
  <c r="I160" i="40"/>
  <c r="I155" i="14"/>
  <c r="I152" i="59"/>
  <c r="H104" i="59"/>
  <c r="D132" i="30"/>
  <c r="H107" i="30"/>
  <c r="D127" i="30"/>
  <c r="H102" i="30"/>
  <c r="F118" i="62"/>
  <c r="F111" i="62"/>
  <c r="C130" i="62"/>
  <c r="H105" i="62"/>
  <c r="C119" i="21"/>
  <c r="H94" i="21"/>
  <c r="F133" i="9"/>
  <c r="F111" i="9"/>
  <c r="I157" i="14"/>
  <c r="G163" i="16"/>
  <c r="I159" i="16"/>
  <c r="I159" i="62"/>
  <c r="F163" i="14"/>
  <c r="I162" i="9"/>
  <c r="K162" i="9" s="1"/>
  <c r="H163" i="38"/>
  <c r="D122" i="37"/>
  <c r="D136" i="37" s="1"/>
  <c r="H97" i="37"/>
  <c r="H134" i="19"/>
  <c r="C186" i="19" s="1"/>
  <c r="D126" i="18"/>
  <c r="H126" i="18" s="1"/>
  <c r="H101" i="18"/>
  <c r="G163" i="19"/>
  <c r="I153" i="28"/>
  <c r="E163" i="25"/>
  <c r="I144" i="29"/>
  <c r="I163" i="29" s="1"/>
  <c r="I162" i="36"/>
  <c r="H163" i="12"/>
  <c r="C163" i="6"/>
  <c r="I154" i="37"/>
  <c r="I146" i="37"/>
  <c r="I160" i="10"/>
  <c r="I156" i="24"/>
  <c r="I156" i="14"/>
  <c r="I155" i="32"/>
  <c r="I155" i="62"/>
  <c r="C111" i="32"/>
  <c r="H124" i="17"/>
  <c r="D128" i="11"/>
  <c r="H103" i="11"/>
  <c r="I155" i="6"/>
  <c r="H163" i="6"/>
  <c r="G163" i="14"/>
  <c r="I153" i="33"/>
  <c r="I147" i="35"/>
  <c r="E163" i="35"/>
  <c r="I161" i="26"/>
  <c r="I161" i="16"/>
  <c r="I154" i="38"/>
  <c r="I148" i="32"/>
  <c r="H126" i="40"/>
  <c r="G178" i="40" s="1"/>
  <c r="E116" i="35"/>
  <c r="L36" i="49" s="1"/>
  <c r="E111" i="35"/>
  <c r="D135" i="9"/>
  <c r="H110" i="9"/>
  <c r="I147" i="14"/>
  <c r="I159" i="14"/>
  <c r="I145" i="16"/>
  <c r="E163" i="16"/>
  <c r="E163" i="32"/>
  <c r="I162" i="12"/>
  <c r="I160" i="20"/>
  <c r="I157" i="12"/>
  <c r="I149" i="36"/>
  <c r="H163" i="29"/>
  <c r="I148" i="59"/>
  <c r="I148" i="14"/>
  <c r="C163" i="59"/>
  <c r="H131" i="27"/>
  <c r="F183" i="27" s="1"/>
  <c r="E117" i="25"/>
  <c r="E111" i="25"/>
  <c r="C116" i="24"/>
  <c r="C111" i="24"/>
  <c r="H118" i="14"/>
  <c r="E170" i="14" s="1"/>
  <c r="I159" i="9"/>
  <c r="K159" i="9" s="1"/>
  <c r="I158" i="10"/>
  <c r="I149" i="29"/>
  <c r="I150" i="10"/>
  <c r="I144" i="36"/>
  <c r="G163" i="12"/>
  <c r="I149" i="14"/>
  <c r="G111" i="36"/>
  <c r="H117" i="59"/>
  <c r="E169" i="59" s="1"/>
  <c r="D116" i="25"/>
  <c r="K25" i="49" s="1"/>
  <c r="D111" i="25"/>
  <c r="H120" i="24"/>
  <c r="H99" i="12"/>
  <c r="I144" i="15"/>
  <c r="E176" i="59"/>
  <c r="I148" i="37"/>
  <c r="I145" i="37"/>
  <c r="I161" i="39"/>
  <c r="C163" i="29"/>
  <c r="I155" i="36"/>
  <c r="I155" i="27"/>
  <c r="I146" i="16"/>
  <c r="I144" i="26"/>
  <c r="H163" i="21"/>
  <c r="H98" i="38"/>
  <c r="H129" i="34"/>
  <c r="C127" i="9"/>
  <c r="H102" i="9"/>
  <c r="H163" i="25"/>
  <c r="I157" i="28"/>
  <c r="I152" i="28"/>
  <c r="I149" i="28"/>
  <c r="I147" i="28"/>
  <c r="I145" i="28"/>
  <c r="I143" i="28"/>
  <c r="H117" i="39"/>
  <c r="G169" i="39" s="1"/>
  <c r="H130" i="29"/>
  <c r="D182" i="29" s="1"/>
  <c r="I161" i="27"/>
  <c r="I156" i="27"/>
  <c r="I152" i="17"/>
  <c r="I149" i="17"/>
  <c r="I148" i="17"/>
  <c r="I158" i="32"/>
  <c r="I157" i="32"/>
  <c r="I154" i="32"/>
  <c r="I151" i="32"/>
  <c r="I144" i="32"/>
  <c r="I157" i="38"/>
  <c r="H163" i="16"/>
  <c r="H128" i="36"/>
  <c r="F180" i="36" s="1"/>
  <c r="F117" i="35"/>
  <c r="F111" i="35"/>
  <c r="H121" i="34"/>
  <c r="I143" i="14"/>
  <c r="C133" i="12"/>
  <c r="H108" i="12"/>
  <c r="H128" i="29"/>
  <c r="H131" i="15"/>
  <c r="H107" i="12"/>
  <c r="H127" i="12"/>
  <c r="H135" i="27"/>
  <c r="C187" i="27" s="1"/>
  <c r="H126" i="29"/>
  <c r="H133" i="16"/>
  <c r="H129" i="15"/>
  <c r="D163" i="14"/>
  <c r="I153" i="39"/>
  <c r="I158" i="37"/>
  <c r="I152" i="12"/>
  <c r="I161" i="30"/>
  <c r="I162" i="28"/>
  <c r="I156" i="26"/>
  <c r="H163" i="26"/>
  <c r="I148" i="19"/>
  <c r="H163" i="59"/>
  <c r="H126" i="62"/>
  <c r="G178" i="62" s="1"/>
  <c r="H129" i="35"/>
  <c r="G111" i="26"/>
  <c r="H130" i="62"/>
  <c r="E182" i="62" s="1"/>
  <c r="E111" i="16"/>
  <c r="H125" i="16"/>
  <c r="C177" i="16" s="1"/>
  <c r="F111" i="14"/>
  <c r="E163" i="29"/>
  <c r="D163" i="12"/>
  <c r="I150" i="14"/>
  <c r="I156" i="12"/>
  <c r="I149" i="12"/>
  <c r="I148" i="12"/>
  <c r="I146" i="12"/>
  <c r="I162" i="32"/>
  <c r="I158" i="59"/>
  <c r="I158" i="28"/>
  <c r="H163" i="22"/>
  <c r="H135" i="38"/>
  <c r="F187" i="38" s="1"/>
  <c r="H100" i="59"/>
  <c r="H117" i="27"/>
  <c r="E169" i="27" s="1"/>
  <c r="H128" i="25"/>
  <c r="F180" i="25" s="1"/>
  <c r="H135" i="62"/>
  <c r="H135" i="14"/>
  <c r="E187" i="14" s="1"/>
  <c r="H95" i="12"/>
  <c r="H130" i="12"/>
  <c r="H98" i="16"/>
  <c r="H128" i="12"/>
  <c r="F180" i="12" s="1"/>
  <c r="H118" i="12"/>
  <c r="C170" i="12" s="1"/>
  <c r="X9" i="49"/>
  <c r="G249" i="26"/>
  <c r="E228" i="9"/>
  <c r="G243" i="9"/>
  <c r="AI8" i="49" s="1"/>
  <c r="E230" i="26"/>
  <c r="F260" i="26"/>
  <c r="F250" i="26"/>
  <c r="F259" i="26"/>
  <c r="D254" i="26"/>
  <c r="D252" i="26"/>
  <c r="E246" i="26"/>
  <c r="E244" i="26"/>
  <c r="F256" i="26"/>
  <c r="F248" i="26"/>
  <c r="D256" i="26"/>
  <c r="D261" i="26"/>
  <c r="F253" i="26"/>
  <c r="F257" i="26"/>
  <c r="E250" i="26"/>
  <c r="F246" i="26"/>
  <c r="H246" i="26" s="1"/>
  <c r="F244" i="26"/>
  <c r="D249" i="26"/>
  <c r="D260" i="26"/>
  <c r="D250" i="26"/>
  <c r="F227" i="26"/>
  <c r="F243" i="26"/>
  <c r="F252" i="26"/>
  <c r="D257" i="26"/>
  <c r="F235" i="26"/>
  <c r="E245" i="26"/>
  <c r="D245" i="26"/>
  <c r="D258" i="26"/>
  <c r="E251" i="26"/>
  <c r="F254" i="26"/>
  <c r="D253" i="26"/>
  <c r="E243" i="26"/>
  <c r="AG26" i="49" s="1"/>
  <c r="D226" i="26"/>
  <c r="E252" i="26"/>
  <c r="D246" i="26"/>
  <c r="D262" i="26"/>
  <c r="F224" i="26"/>
  <c r="E261" i="26"/>
  <c r="D251" i="26"/>
  <c r="E258" i="26"/>
  <c r="F249" i="26"/>
  <c r="E247" i="26"/>
  <c r="F251" i="26"/>
  <c r="E249" i="26"/>
  <c r="D247" i="26"/>
  <c r="C249" i="26"/>
  <c r="C225" i="26"/>
  <c r="E253" i="26"/>
  <c r="E257" i="26"/>
  <c r="D244" i="26"/>
  <c r="E262" i="26"/>
  <c r="F247" i="26"/>
  <c r="H247" i="26" s="1"/>
  <c r="E255" i="26"/>
  <c r="F245" i="26"/>
  <c r="C221" i="26"/>
  <c r="C255" i="26"/>
  <c r="C246" i="26"/>
  <c r="C260" i="26"/>
  <c r="G228" i="26"/>
  <c r="G236" i="26"/>
  <c r="G258" i="26"/>
  <c r="F262" i="26"/>
  <c r="C245" i="26"/>
  <c r="C261" i="26"/>
  <c r="H261" i="26" s="1"/>
  <c r="C230" i="26"/>
  <c r="C259" i="26"/>
  <c r="G253" i="26"/>
  <c r="E248" i="26"/>
  <c r="D255" i="26"/>
  <c r="D221" i="26"/>
  <c r="C257" i="26"/>
  <c r="G227" i="26"/>
  <c r="G262" i="26"/>
  <c r="F258" i="26"/>
  <c r="D243" i="26"/>
  <c r="AF26" i="49" s="1"/>
  <c r="C258" i="26"/>
  <c r="E254" i="26"/>
  <c r="F255" i="26"/>
  <c r="C218" i="26"/>
  <c r="C262" i="26"/>
  <c r="G257" i="26"/>
  <c r="G254" i="26"/>
  <c r="G245" i="26"/>
  <c r="E259" i="26"/>
  <c r="E256" i="26"/>
  <c r="F221" i="26"/>
  <c r="C244" i="26"/>
  <c r="C228" i="26"/>
  <c r="G259" i="26"/>
  <c r="G261" i="26"/>
  <c r="D259" i="26"/>
  <c r="C248" i="26"/>
  <c r="H248" i="26" s="1"/>
  <c r="C250" i="26"/>
  <c r="G256" i="26"/>
  <c r="G243" i="26"/>
  <c r="AI26" i="49" s="1"/>
  <c r="E260" i="26"/>
  <c r="D248" i="26"/>
  <c r="G244" i="26"/>
  <c r="C243" i="26"/>
  <c r="G260" i="26"/>
  <c r="C251" i="26"/>
  <c r="G252" i="26"/>
  <c r="G224" i="26"/>
  <c r="F261" i="26"/>
  <c r="C247" i="26"/>
  <c r="G250" i="26"/>
  <c r="G246" i="26"/>
  <c r="C254" i="26"/>
  <c r="G234" i="26"/>
  <c r="G218" i="26"/>
  <c r="C238" i="15"/>
  <c r="G251" i="26"/>
  <c r="E237" i="28"/>
  <c r="J304" i="9"/>
  <c r="G220" i="26"/>
  <c r="C226" i="14"/>
  <c r="H25" i="14"/>
  <c r="G259" i="9"/>
  <c r="G253" i="9"/>
  <c r="E237" i="9"/>
  <c r="E256" i="9"/>
  <c r="G230" i="9"/>
  <c r="G257" i="9"/>
  <c r="G232" i="9"/>
  <c r="E244" i="9"/>
  <c r="E232" i="9"/>
  <c r="D222" i="9"/>
  <c r="G250" i="9"/>
  <c r="F248" i="9"/>
  <c r="D255" i="9"/>
  <c r="E261" i="9"/>
  <c r="G225" i="9"/>
  <c r="F243" i="9"/>
  <c r="E251" i="9"/>
  <c r="D235" i="9"/>
  <c r="E247" i="9"/>
  <c r="G236" i="9"/>
  <c r="G246" i="9"/>
  <c r="G255" i="9"/>
  <c r="F257" i="9"/>
  <c r="F253" i="9"/>
  <c r="F231" i="9"/>
  <c r="D228" i="9"/>
  <c r="D260" i="9"/>
  <c r="F218" i="9"/>
  <c r="AA8" i="49" s="1"/>
  <c r="E243" i="9"/>
  <c r="AG8" i="49" s="1"/>
  <c r="G252" i="9"/>
  <c r="G258" i="9"/>
  <c r="G222" i="9"/>
  <c r="F220" i="9"/>
  <c r="F259" i="9"/>
  <c r="F244" i="9"/>
  <c r="D253" i="9"/>
  <c r="D245" i="9"/>
  <c r="E227" i="9"/>
  <c r="E231" i="9"/>
  <c r="G227" i="9"/>
  <c r="G247" i="9"/>
  <c r="F250" i="9"/>
  <c r="F251" i="9"/>
  <c r="D225" i="9"/>
  <c r="D257" i="9"/>
  <c r="E229" i="9"/>
  <c r="F223" i="9"/>
  <c r="D219" i="9"/>
  <c r="E233" i="9"/>
  <c r="D243" i="9"/>
  <c r="E226" i="9"/>
  <c r="E245" i="9"/>
  <c r="E223" i="9"/>
  <c r="D221" i="9"/>
  <c r="G220" i="9"/>
  <c r="G260" i="9"/>
  <c r="F228" i="9"/>
  <c r="F224" i="9"/>
  <c r="D224" i="9"/>
  <c r="D248" i="9"/>
  <c r="E250" i="9"/>
  <c r="C218" i="9"/>
  <c r="X8" i="49" s="1"/>
  <c r="C249" i="9"/>
  <c r="C235" i="9"/>
  <c r="C250" i="9"/>
  <c r="G248" i="9"/>
  <c r="G237" i="9"/>
  <c r="F260" i="9"/>
  <c r="F245" i="9"/>
  <c r="D234" i="9"/>
  <c r="D220" i="9"/>
  <c r="E254" i="9"/>
  <c r="C221" i="9"/>
  <c r="C252" i="9"/>
  <c r="C236" i="9"/>
  <c r="D251" i="9"/>
  <c r="E262" i="9"/>
  <c r="E218" i="9"/>
  <c r="Z8" i="49" s="1"/>
  <c r="G245" i="9"/>
  <c r="G233" i="9"/>
  <c r="E246" i="9"/>
  <c r="E236" i="9"/>
  <c r="G262" i="9"/>
  <c r="G235" i="9"/>
  <c r="F229" i="9"/>
  <c r="D227" i="9"/>
  <c r="D232" i="9"/>
  <c r="E253" i="9"/>
  <c r="C245" i="9"/>
  <c r="C227" i="9"/>
  <c r="C237" i="9"/>
  <c r="G254" i="9"/>
  <c r="G244" i="9"/>
  <c r="G224" i="9"/>
  <c r="G249" i="9"/>
  <c r="F252" i="9"/>
  <c r="F249" i="9"/>
  <c r="D226" i="9"/>
  <c r="E255" i="9"/>
  <c r="C222" i="9"/>
  <c r="C232" i="9"/>
  <c r="C234" i="9"/>
  <c r="F261" i="9"/>
  <c r="G261" i="9"/>
  <c r="G223" i="9"/>
  <c r="F256" i="9"/>
  <c r="F262" i="9"/>
  <c r="D258" i="9"/>
  <c r="D254" i="9"/>
  <c r="E234" i="9"/>
  <c r="C247" i="9"/>
  <c r="C229" i="9"/>
  <c r="C228" i="9"/>
  <c r="E258" i="9"/>
  <c r="F222" i="9"/>
  <c r="D233" i="9"/>
  <c r="C226" i="9"/>
  <c r="C253" i="9"/>
  <c r="C230" i="9"/>
  <c r="E252" i="9"/>
  <c r="F233" i="9"/>
  <c r="F258" i="9"/>
  <c r="D244" i="9"/>
  <c r="C259" i="9"/>
  <c r="D246" i="9"/>
  <c r="F235" i="9"/>
  <c r="F247" i="9"/>
  <c r="D237" i="9"/>
  <c r="C257" i="9"/>
  <c r="C225" i="9"/>
  <c r="F225" i="9"/>
  <c r="D236" i="9"/>
  <c r="D229" i="9"/>
  <c r="C243" i="9"/>
  <c r="C254" i="9"/>
  <c r="G228" i="9"/>
  <c r="F230" i="9"/>
  <c r="D256" i="9"/>
  <c r="D249" i="9"/>
  <c r="E224" i="9"/>
  <c r="G229" i="9"/>
  <c r="F254" i="9"/>
  <c r="D252" i="9"/>
  <c r="D261" i="9"/>
  <c r="E230" i="9"/>
  <c r="C246" i="9"/>
  <c r="H246" i="9" s="1"/>
  <c r="C231" i="9"/>
  <c r="C258" i="9"/>
  <c r="G221" i="9"/>
  <c r="C255" i="9"/>
  <c r="G256" i="9"/>
  <c r="E248" i="9"/>
  <c r="E257" i="9"/>
  <c r="F234" i="9"/>
  <c r="D230" i="9"/>
  <c r="C233" i="9"/>
  <c r="E219" i="9"/>
  <c r="E222" i="9"/>
  <c r="F255" i="9"/>
  <c r="D250" i="9"/>
  <c r="C244" i="9"/>
  <c r="C262" i="9"/>
  <c r="E249" i="9"/>
  <c r="F236" i="9"/>
  <c r="D259" i="9"/>
  <c r="C219" i="9"/>
  <c r="C260" i="9"/>
  <c r="F219" i="9"/>
  <c r="D262" i="9"/>
  <c r="C220" i="9"/>
  <c r="F227" i="9"/>
  <c r="F246" i="9"/>
  <c r="C248" i="9"/>
  <c r="G218" i="9"/>
  <c r="AB8" i="49" s="1"/>
  <c r="E235" i="9"/>
  <c r="C256" i="9"/>
  <c r="C251" i="9"/>
  <c r="C223" i="9"/>
  <c r="E259" i="9"/>
  <c r="C224" i="9"/>
  <c r="G248" i="26"/>
  <c r="C253" i="26"/>
  <c r="H25" i="28"/>
  <c r="F244" i="18"/>
  <c r="F245" i="18"/>
  <c r="E247" i="18"/>
  <c r="D245" i="18"/>
  <c r="G250" i="18"/>
  <c r="D254" i="18"/>
  <c r="D257" i="18"/>
  <c r="D255" i="18"/>
  <c r="E226" i="18"/>
  <c r="D226" i="18"/>
  <c r="E252" i="18"/>
  <c r="E259" i="18"/>
  <c r="E243" i="18"/>
  <c r="AG16" i="49" s="1"/>
  <c r="D252" i="18"/>
  <c r="D258" i="18"/>
  <c r="E232" i="18"/>
  <c r="D218" i="18"/>
  <c r="Y16" i="49" s="1"/>
  <c r="G255" i="18"/>
  <c r="E257" i="18"/>
  <c r="D246" i="18"/>
  <c r="G260" i="18"/>
  <c r="G258" i="18"/>
  <c r="G248" i="18"/>
  <c r="F248" i="18"/>
  <c r="F262" i="18"/>
  <c r="E218" i="18"/>
  <c r="Z16" i="49" s="1"/>
  <c r="D232" i="18"/>
  <c r="G251" i="18"/>
  <c r="D256" i="18"/>
  <c r="E244" i="18"/>
  <c r="D248" i="18"/>
  <c r="D249" i="18"/>
  <c r="E256" i="18"/>
  <c r="D250" i="18"/>
  <c r="E262" i="18"/>
  <c r="E248" i="18"/>
  <c r="G230" i="18"/>
  <c r="E254" i="18"/>
  <c r="F251" i="18"/>
  <c r="D253" i="18"/>
  <c r="E249" i="18"/>
  <c r="G253" i="18"/>
  <c r="G227" i="18"/>
  <c r="E260" i="18"/>
  <c r="F247" i="18"/>
  <c r="F259" i="18"/>
  <c r="E251" i="18"/>
  <c r="G247" i="18"/>
  <c r="G254" i="18"/>
  <c r="E228" i="18"/>
  <c r="D262" i="18"/>
  <c r="D259" i="18"/>
  <c r="F257" i="18"/>
  <c r="E246" i="18"/>
  <c r="D247" i="18"/>
  <c r="F229" i="18"/>
  <c r="E224" i="18"/>
  <c r="D244" i="18"/>
  <c r="G226" i="18"/>
  <c r="G252" i="18"/>
  <c r="E250" i="18"/>
  <c r="G244" i="18"/>
  <c r="G261" i="18"/>
  <c r="G256" i="18"/>
  <c r="D261" i="18"/>
  <c r="D236" i="18"/>
  <c r="G257" i="18"/>
  <c r="G246" i="18"/>
  <c r="G262" i="18"/>
  <c r="F233" i="18"/>
  <c r="G249" i="18"/>
  <c r="D243" i="18"/>
  <c r="G245" i="18"/>
  <c r="F261" i="18"/>
  <c r="F224" i="18"/>
  <c r="F249" i="18"/>
  <c r="D225" i="18"/>
  <c r="G243" i="18"/>
  <c r="F250" i="18"/>
  <c r="D234" i="18"/>
  <c r="F252" i="18"/>
  <c r="C249" i="18"/>
  <c r="C256" i="18"/>
  <c r="C253" i="18"/>
  <c r="F256" i="18"/>
  <c r="G259" i="18"/>
  <c r="E255" i="18"/>
  <c r="F223" i="18"/>
  <c r="F246" i="18"/>
  <c r="E230" i="18"/>
  <c r="C244" i="18"/>
  <c r="C254" i="18"/>
  <c r="C233" i="18"/>
  <c r="D251" i="18"/>
  <c r="G222" i="18"/>
  <c r="C218" i="18"/>
  <c r="C223" i="18"/>
  <c r="C262" i="18"/>
  <c r="F243" i="18"/>
  <c r="G221" i="18"/>
  <c r="D260" i="18"/>
  <c r="C245" i="18"/>
  <c r="C251" i="18"/>
  <c r="C260" i="18"/>
  <c r="E258" i="18"/>
  <c r="E261" i="18"/>
  <c r="F258" i="18"/>
  <c r="F225" i="18"/>
  <c r="C219" i="18"/>
  <c r="C252" i="18"/>
  <c r="C261" i="18"/>
  <c r="F260" i="18"/>
  <c r="C246" i="18"/>
  <c r="C227" i="18"/>
  <c r="C259" i="18"/>
  <c r="E253" i="18"/>
  <c r="F253" i="18"/>
  <c r="C248" i="18"/>
  <c r="C225" i="18"/>
  <c r="C255" i="18"/>
  <c r="F254" i="18"/>
  <c r="C229" i="18"/>
  <c r="C228" i="18"/>
  <c r="C226" i="18"/>
  <c r="C232" i="18"/>
  <c r="C234" i="18"/>
  <c r="G224" i="18"/>
  <c r="C220" i="18"/>
  <c r="C231" i="18"/>
  <c r="E245" i="18"/>
  <c r="G237" i="18"/>
  <c r="C243" i="18"/>
  <c r="C257" i="18"/>
  <c r="E230" i="12"/>
  <c r="H230" i="12" s="1"/>
  <c r="E248" i="12"/>
  <c r="E243" i="12"/>
  <c r="AG11" i="49" s="1"/>
  <c r="E236" i="12"/>
  <c r="E250" i="12"/>
  <c r="E254" i="12"/>
  <c r="E237" i="12"/>
  <c r="E257" i="12"/>
  <c r="E252" i="12"/>
  <c r="E255" i="12"/>
  <c r="E231" i="12"/>
  <c r="E258" i="12"/>
  <c r="E256" i="12"/>
  <c r="E227" i="12"/>
  <c r="G228" i="12"/>
  <c r="G226" i="12"/>
  <c r="G246" i="12"/>
  <c r="G262" i="12"/>
  <c r="E233" i="12"/>
  <c r="G237" i="12"/>
  <c r="G244" i="12"/>
  <c r="G234" i="12"/>
  <c r="G249" i="12"/>
  <c r="G260" i="12"/>
  <c r="F261" i="12"/>
  <c r="F227" i="12"/>
  <c r="F255" i="12"/>
  <c r="C247" i="12"/>
  <c r="C223" i="12"/>
  <c r="C236" i="12"/>
  <c r="D244" i="12"/>
  <c r="D236" i="12"/>
  <c r="D230" i="12"/>
  <c r="G224" i="12"/>
  <c r="G233" i="12"/>
  <c r="G261" i="12"/>
  <c r="G222" i="12"/>
  <c r="G221" i="12"/>
  <c r="G251" i="12"/>
  <c r="E253" i="12"/>
  <c r="G253" i="12"/>
  <c r="G236" i="12"/>
  <c r="G223" i="12"/>
  <c r="F249" i="12"/>
  <c r="F221" i="12"/>
  <c r="F250" i="12"/>
  <c r="C244" i="12"/>
  <c r="C226" i="12"/>
  <c r="C256" i="12"/>
  <c r="C225" i="12"/>
  <c r="D247" i="12"/>
  <c r="D224" i="12"/>
  <c r="D255" i="12"/>
  <c r="D253" i="12"/>
  <c r="G257" i="12"/>
  <c r="G232" i="12"/>
  <c r="F224" i="12"/>
  <c r="F252" i="12"/>
  <c r="F230" i="12"/>
  <c r="C224" i="12"/>
  <c r="C235" i="12"/>
  <c r="H235" i="12" s="1"/>
  <c r="D218" i="12"/>
  <c r="D229" i="12"/>
  <c r="D259" i="12"/>
  <c r="G259" i="12"/>
  <c r="G255" i="12"/>
  <c r="G254" i="12"/>
  <c r="G229" i="12"/>
  <c r="F219" i="12"/>
  <c r="F262" i="12"/>
  <c r="F260" i="12"/>
  <c r="C218" i="12"/>
  <c r="X11" i="49" s="1"/>
  <c r="C231" i="12"/>
  <c r="C255" i="12"/>
  <c r="D226" i="12"/>
  <c r="D219" i="12"/>
  <c r="D234" i="12"/>
  <c r="G248" i="12"/>
  <c r="G220" i="12"/>
  <c r="F257" i="12"/>
  <c r="F237" i="12"/>
  <c r="F235" i="12"/>
  <c r="C246" i="12"/>
  <c r="C254" i="12"/>
  <c r="C237" i="12"/>
  <c r="D252" i="12"/>
  <c r="D245" i="12"/>
  <c r="G245" i="12"/>
  <c r="G258" i="12"/>
  <c r="F248" i="12"/>
  <c r="F236" i="12"/>
  <c r="C222" i="12"/>
  <c r="H222" i="12" s="1"/>
  <c r="C227" i="12"/>
  <c r="C234" i="12"/>
  <c r="D254" i="12"/>
  <c r="D260" i="12"/>
  <c r="G243" i="12"/>
  <c r="AI11" i="49" s="1"/>
  <c r="F244" i="12"/>
  <c r="F234" i="12"/>
  <c r="C251" i="12"/>
  <c r="C259" i="12"/>
  <c r="D221" i="12"/>
  <c r="D223" i="12"/>
  <c r="F226" i="12"/>
  <c r="C230" i="12"/>
  <c r="C228" i="12"/>
  <c r="D246" i="12"/>
  <c r="G247" i="12"/>
  <c r="F254" i="12"/>
  <c r="D220" i="12"/>
  <c r="D243" i="12"/>
  <c r="G230" i="12"/>
  <c r="F218" i="12"/>
  <c r="F253" i="12"/>
  <c r="C252" i="12"/>
  <c r="D222" i="12"/>
  <c r="D227" i="12"/>
  <c r="G219" i="12"/>
  <c r="F223" i="12"/>
  <c r="F225" i="12"/>
  <c r="C229" i="12"/>
  <c r="C253" i="12"/>
  <c r="D249" i="12"/>
  <c r="D262" i="12"/>
  <c r="F251" i="12"/>
  <c r="F259" i="12"/>
  <c r="C219" i="12"/>
  <c r="C232" i="12"/>
  <c r="D235" i="12"/>
  <c r="G252" i="12"/>
  <c r="F246" i="12"/>
  <c r="F229" i="12"/>
  <c r="C258" i="12"/>
  <c r="D251" i="12"/>
  <c r="D261" i="12"/>
  <c r="G218" i="12"/>
  <c r="AB11" i="49" s="1"/>
  <c r="F256" i="12"/>
  <c r="F228" i="12"/>
  <c r="C243" i="12"/>
  <c r="C257" i="12"/>
  <c r="D248" i="12"/>
  <c r="D237" i="12"/>
  <c r="E219" i="11"/>
  <c r="D262" i="11"/>
  <c r="E243" i="11"/>
  <c r="AG10" i="49" s="1"/>
  <c r="E262" i="11"/>
  <c r="D230" i="11"/>
  <c r="D229" i="11"/>
  <c r="F248" i="11"/>
  <c r="E246" i="11"/>
  <c r="E249" i="11"/>
  <c r="F223" i="11"/>
  <c r="D223" i="11"/>
  <c r="E254" i="11"/>
  <c r="D234" i="11"/>
  <c r="F245" i="11"/>
  <c r="D231" i="11"/>
  <c r="D228" i="11"/>
  <c r="D222" i="11"/>
  <c r="F222" i="11"/>
  <c r="F224" i="11"/>
  <c r="E230" i="11"/>
  <c r="F257" i="11"/>
  <c r="D221" i="11"/>
  <c r="F231" i="11"/>
  <c r="F221" i="11"/>
  <c r="D236" i="11"/>
  <c r="E221" i="11"/>
  <c r="F227" i="11"/>
  <c r="D260" i="11"/>
  <c r="C246" i="11"/>
  <c r="C252" i="11"/>
  <c r="C258" i="11"/>
  <c r="C259" i="11"/>
  <c r="E222" i="11"/>
  <c r="C222" i="11"/>
  <c r="C257" i="11"/>
  <c r="C256" i="11"/>
  <c r="E260" i="11"/>
  <c r="C220" i="11"/>
  <c r="C229" i="11"/>
  <c r="E229" i="11"/>
  <c r="F225" i="11"/>
  <c r="C223" i="11"/>
  <c r="C248" i="11"/>
  <c r="C261" i="11"/>
  <c r="F250" i="11"/>
  <c r="C251" i="11"/>
  <c r="C260" i="11"/>
  <c r="G225" i="11"/>
  <c r="G233" i="11"/>
  <c r="G243" i="11"/>
  <c r="AI10" i="49" s="1"/>
  <c r="C249" i="11"/>
  <c r="C235" i="11"/>
  <c r="C226" i="11"/>
  <c r="C236" i="11"/>
  <c r="E252" i="11"/>
  <c r="C224" i="11"/>
  <c r="C262" i="11"/>
  <c r="E258" i="11"/>
  <c r="D250" i="11"/>
  <c r="D227" i="11"/>
  <c r="C247" i="11"/>
  <c r="C228" i="11"/>
  <c r="G257" i="11"/>
  <c r="G247" i="11"/>
  <c r="G224" i="11"/>
  <c r="G258" i="11"/>
  <c r="D235" i="11"/>
  <c r="C233" i="11"/>
  <c r="G227" i="11"/>
  <c r="G221" i="11"/>
  <c r="C255" i="11"/>
  <c r="C218" i="11"/>
  <c r="C232" i="11"/>
  <c r="G228" i="11"/>
  <c r="G237" i="11"/>
  <c r="C243" i="11"/>
  <c r="C237" i="11"/>
  <c r="C219" i="11"/>
  <c r="C250" i="11"/>
  <c r="G259" i="11"/>
  <c r="G235" i="11"/>
  <c r="G220" i="11"/>
  <c r="C244" i="11"/>
  <c r="G231" i="11"/>
  <c r="G236" i="11"/>
  <c r="G254" i="11"/>
  <c r="C245" i="11"/>
  <c r="G261" i="11"/>
  <c r="G226" i="11"/>
  <c r="D254" i="11"/>
  <c r="F260" i="11"/>
  <c r="G222" i="11"/>
  <c r="C230" i="11"/>
  <c r="G249" i="11"/>
  <c r="G245" i="11"/>
  <c r="F234" i="11"/>
  <c r="C254" i="11"/>
  <c r="G255" i="11"/>
  <c r="C227" i="11"/>
  <c r="G256" i="11"/>
  <c r="G251" i="11"/>
  <c r="C225" i="11"/>
  <c r="G250" i="11"/>
  <c r="F230" i="11"/>
  <c r="C231" i="11"/>
  <c r="G234" i="11"/>
  <c r="G248" i="11"/>
  <c r="D256" i="11"/>
  <c r="G232" i="11"/>
  <c r="G262" i="11"/>
  <c r="G16" i="44"/>
  <c r="C236" i="18"/>
  <c r="G255" i="26"/>
  <c r="G223" i="11"/>
  <c r="F243" i="12"/>
  <c r="AH11" i="49" s="1"/>
  <c r="C237" i="26"/>
  <c r="C234" i="11"/>
  <c r="E260" i="9"/>
  <c r="C230" i="18"/>
  <c r="C250" i="12"/>
  <c r="F222" i="12"/>
  <c r="C252" i="26"/>
  <c r="H252" i="26" s="1"/>
  <c r="C221" i="11"/>
  <c r="C261" i="9"/>
  <c r="E225" i="9"/>
  <c r="G226" i="9"/>
  <c r="D228" i="12"/>
  <c r="C224" i="18"/>
  <c r="C262" i="12"/>
  <c r="F247" i="12"/>
  <c r="C256" i="26"/>
  <c r="D225" i="12"/>
  <c r="C222" i="18"/>
  <c r="C261" i="12"/>
  <c r="G246" i="11"/>
  <c r="F220" i="12"/>
  <c r="G227" i="12"/>
  <c r="G232" i="6"/>
  <c r="H25" i="6"/>
  <c r="C16" i="44"/>
  <c r="D250" i="12"/>
  <c r="C221" i="18"/>
  <c r="C233" i="12"/>
  <c r="G230" i="11"/>
  <c r="F245" i="12"/>
  <c r="F235" i="18"/>
  <c r="D256" i="12"/>
  <c r="C247" i="18"/>
  <c r="C260" i="12"/>
  <c r="G247" i="26"/>
  <c r="G260" i="11"/>
  <c r="G235" i="12"/>
  <c r="F255" i="18"/>
  <c r="H25" i="30"/>
  <c r="H25" i="29"/>
  <c r="X13" i="49"/>
  <c r="C263" i="15"/>
  <c r="F233" i="59"/>
  <c r="D245" i="32"/>
  <c r="F250" i="32"/>
  <c r="E262" i="32"/>
  <c r="D230" i="32"/>
  <c r="F251" i="32"/>
  <c r="F256" i="32"/>
  <c r="D261" i="32"/>
  <c r="D236" i="32"/>
  <c r="D222" i="32"/>
  <c r="F219" i="32"/>
  <c r="C262" i="32"/>
  <c r="D260" i="32"/>
  <c r="E246" i="32"/>
  <c r="D229" i="32"/>
  <c r="F246" i="32"/>
  <c r="F249" i="32"/>
  <c r="D223" i="32"/>
  <c r="F247" i="32"/>
  <c r="D259" i="32"/>
  <c r="F233" i="32"/>
  <c r="F248" i="32"/>
  <c r="D256" i="32"/>
  <c r="F260" i="32"/>
  <c r="F231" i="32"/>
  <c r="F245" i="32"/>
  <c r="E221" i="32"/>
  <c r="C244" i="32"/>
  <c r="E226" i="32"/>
  <c r="E260" i="32"/>
  <c r="E218" i="32"/>
  <c r="D220" i="32"/>
  <c r="F229" i="32"/>
  <c r="C250" i="32"/>
  <c r="F259" i="32"/>
  <c r="F262" i="32"/>
  <c r="D224" i="32"/>
  <c r="C259" i="32"/>
  <c r="F235" i="32"/>
  <c r="H25" i="31"/>
  <c r="H25" i="36"/>
  <c r="D262" i="36" s="1"/>
  <c r="H25" i="33"/>
  <c r="H25" i="59"/>
  <c r="C228" i="20"/>
  <c r="H25" i="20"/>
  <c r="H25" i="16"/>
  <c r="G225" i="40"/>
  <c r="F233" i="40"/>
  <c r="F248" i="35"/>
  <c r="F223" i="35"/>
  <c r="C221" i="35"/>
  <c r="H25" i="34"/>
  <c r="E221" i="24"/>
  <c r="E224" i="24"/>
  <c r="E250" i="62"/>
  <c r="C259" i="62"/>
  <c r="E254" i="62"/>
  <c r="D257" i="62"/>
  <c r="D252" i="62"/>
  <c r="E262" i="21"/>
  <c r="G256" i="21"/>
  <c r="E245" i="21"/>
  <c r="F254" i="21"/>
  <c r="C252" i="20"/>
  <c r="H25" i="17"/>
  <c r="D254" i="17" s="1"/>
  <c r="D248" i="40"/>
  <c r="G251" i="24"/>
  <c r="G261" i="62"/>
  <c r="E229" i="39"/>
  <c r="E219" i="39"/>
  <c r="E236" i="39"/>
  <c r="F226" i="39"/>
  <c r="E221" i="39"/>
  <c r="E218" i="39"/>
  <c r="Z40" i="49" s="1"/>
  <c r="G225" i="27"/>
  <c r="F247" i="25"/>
  <c r="H25" i="41"/>
  <c r="G228" i="41" s="1"/>
  <c r="H25" i="27"/>
  <c r="F218" i="35"/>
  <c r="E261" i="33"/>
  <c r="G222" i="26"/>
  <c r="F226" i="9"/>
  <c r="E226" i="23"/>
  <c r="D254" i="21"/>
  <c r="D251" i="35"/>
  <c r="E237" i="24"/>
  <c r="E227" i="25"/>
  <c r="G255" i="38"/>
  <c r="E244" i="38"/>
  <c r="D259" i="38"/>
  <c r="D249" i="38"/>
  <c r="G261" i="38"/>
  <c r="G243" i="40"/>
  <c r="D250" i="40"/>
  <c r="G244" i="40"/>
  <c r="G257" i="40"/>
  <c r="F262" i="40"/>
  <c r="F258" i="40"/>
  <c r="F261" i="40"/>
  <c r="E253" i="40"/>
  <c r="E259" i="40"/>
  <c r="C249" i="40"/>
  <c r="C262" i="40"/>
  <c r="G260" i="40"/>
  <c r="D260" i="40"/>
  <c r="G248" i="40"/>
  <c r="F253" i="40"/>
  <c r="F252" i="40"/>
  <c r="E246" i="40"/>
  <c r="C258" i="40"/>
  <c r="G251" i="40"/>
  <c r="E255" i="40"/>
  <c r="G253" i="40"/>
  <c r="G258" i="40"/>
  <c r="G252" i="40"/>
  <c r="F247" i="40"/>
  <c r="D251" i="40"/>
  <c r="F260" i="40"/>
  <c r="F251" i="40"/>
  <c r="C244" i="40"/>
  <c r="C248" i="40"/>
  <c r="F256" i="40"/>
  <c r="G255" i="40"/>
  <c r="D245" i="40"/>
  <c r="E243" i="40"/>
  <c r="F246" i="40"/>
  <c r="E256" i="40"/>
  <c r="E248" i="40"/>
  <c r="C243" i="40"/>
  <c r="C255" i="40"/>
  <c r="C259" i="40"/>
  <c r="D258" i="40"/>
  <c r="G254" i="40"/>
  <c r="D256" i="40"/>
  <c r="D255" i="40"/>
  <c r="E254" i="40"/>
  <c r="E245" i="40"/>
  <c r="C252" i="40"/>
  <c r="G247" i="40"/>
  <c r="D245" i="38"/>
  <c r="E250" i="38"/>
  <c r="C243" i="38"/>
  <c r="G259" i="40"/>
  <c r="G261" i="40"/>
  <c r="F244" i="40"/>
  <c r="H86" i="41"/>
  <c r="E251" i="40"/>
  <c r="F243" i="40"/>
  <c r="E262" i="38"/>
  <c r="C245" i="40"/>
  <c r="F243" i="38"/>
  <c r="C262" i="38"/>
  <c r="E249" i="40"/>
  <c r="F254" i="38"/>
  <c r="E260" i="40"/>
  <c r="D257" i="40"/>
  <c r="E249" i="41"/>
  <c r="E261" i="41"/>
  <c r="F259" i="41"/>
  <c r="G256" i="41"/>
  <c r="F258" i="41"/>
  <c r="F246" i="41"/>
  <c r="D258" i="41"/>
  <c r="E257" i="41"/>
  <c r="F245" i="41"/>
  <c r="G259" i="41"/>
  <c r="D262" i="41"/>
  <c r="E245" i="41"/>
  <c r="D253" i="41"/>
  <c r="E244" i="41"/>
  <c r="C256" i="41"/>
  <c r="C251" i="40"/>
  <c r="G249" i="38"/>
  <c r="F244" i="38"/>
  <c r="F255" i="38"/>
  <c r="C248" i="38"/>
  <c r="E250" i="40"/>
  <c r="F260" i="38"/>
  <c r="E261" i="40"/>
  <c r="C252" i="38"/>
  <c r="F250" i="40"/>
  <c r="D243" i="40"/>
  <c r="F248" i="38"/>
  <c r="D244" i="40"/>
  <c r="G246" i="40"/>
  <c r="E223" i="39"/>
  <c r="E224" i="39"/>
  <c r="F229" i="39"/>
  <c r="D222" i="39"/>
  <c r="C229" i="39"/>
  <c r="G235" i="39"/>
  <c r="F219" i="39"/>
  <c r="E232" i="39"/>
  <c r="D230" i="39"/>
  <c r="F231" i="39"/>
  <c r="C231" i="39"/>
  <c r="G234" i="39"/>
  <c r="E235" i="39"/>
  <c r="F221" i="39"/>
  <c r="F232" i="39"/>
  <c r="E222" i="39"/>
  <c r="E230" i="39"/>
  <c r="F236" i="39"/>
  <c r="D231" i="39"/>
  <c r="D237" i="39"/>
  <c r="C218" i="39"/>
  <c r="C232" i="39"/>
  <c r="G225" i="39"/>
  <c r="G223" i="39"/>
  <c r="F222" i="39"/>
  <c r="F224" i="39"/>
  <c r="F233" i="39"/>
  <c r="D226" i="39"/>
  <c r="D236" i="39"/>
  <c r="D218" i="39"/>
  <c r="F237" i="39"/>
  <c r="D228" i="39"/>
  <c r="C219" i="39"/>
  <c r="C235" i="39"/>
  <c r="G236" i="39"/>
  <c r="G227" i="39"/>
  <c r="E228" i="39"/>
  <c r="E227" i="39"/>
  <c r="E225" i="39"/>
  <c r="F230" i="39"/>
  <c r="D232" i="39"/>
  <c r="D229" i="39"/>
  <c r="D221" i="39"/>
  <c r="F234" i="39"/>
  <c r="C221" i="39"/>
  <c r="C236" i="39"/>
  <c r="G226" i="39"/>
  <c r="G220" i="39"/>
  <c r="D223" i="39"/>
  <c r="D260" i="38"/>
  <c r="D250" i="38"/>
  <c r="D246" i="38"/>
  <c r="C253" i="40"/>
  <c r="C260" i="38"/>
  <c r="E258" i="40"/>
  <c r="E257" i="40"/>
  <c r="F259" i="40"/>
  <c r="C261" i="38"/>
  <c r="G256" i="40"/>
  <c r="D261" i="40"/>
  <c r="H18" i="38"/>
  <c r="C259" i="38"/>
  <c r="F253" i="38"/>
  <c r="F250" i="38"/>
  <c r="G243" i="38"/>
  <c r="C251" i="38"/>
  <c r="C247" i="38"/>
  <c r="C255" i="38"/>
  <c r="F251" i="38"/>
  <c r="E261" i="38"/>
  <c r="G258" i="38"/>
  <c r="C253" i="38"/>
  <c r="F259" i="38"/>
  <c r="G260" i="38"/>
  <c r="G262" i="38"/>
  <c r="D243" i="38"/>
  <c r="D252" i="38"/>
  <c r="D257" i="38"/>
  <c r="D262" i="38"/>
  <c r="F261" i="38"/>
  <c r="C244" i="38"/>
  <c r="E251" i="38"/>
  <c r="F252" i="38"/>
  <c r="G250" i="38"/>
  <c r="D256" i="38"/>
  <c r="F258" i="38"/>
  <c r="C246" i="38"/>
  <c r="E255" i="38"/>
  <c r="E257" i="38"/>
  <c r="E260" i="38"/>
  <c r="G246" i="38"/>
  <c r="C249" i="38"/>
  <c r="D254" i="38"/>
  <c r="E243" i="38"/>
  <c r="F262" i="38"/>
  <c r="E249" i="38"/>
  <c r="E245" i="38"/>
  <c r="C258" i="38"/>
  <c r="F249" i="38"/>
  <c r="G247" i="38"/>
  <c r="G252" i="38"/>
  <c r="D247" i="38"/>
  <c r="G254" i="38"/>
  <c r="F257" i="38"/>
  <c r="C245" i="38"/>
  <c r="C261" i="40"/>
  <c r="D261" i="38"/>
  <c r="D244" i="38"/>
  <c r="C250" i="40"/>
  <c r="G248" i="38"/>
  <c r="C250" i="38"/>
  <c r="E262" i="40"/>
  <c r="F257" i="40"/>
  <c r="E258" i="38"/>
  <c r="F247" i="38"/>
  <c r="G250" i="40"/>
  <c r="G245" i="40"/>
  <c r="C254" i="40"/>
  <c r="G256" i="38"/>
  <c r="F246" i="38"/>
  <c r="E247" i="40"/>
  <c r="E254" i="38"/>
  <c r="F255" i="40"/>
  <c r="G244" i="38"/>
  <c r="E253" i="38"/>
  <c r="G249" i="40"/>
  <c r="F224" i="38"/>
  <c r="F226" i="38"/>
  <c r="E229" i="38"/>
  <c r="C233" i="38"/>
  <c r="C227" i="38"/>
  <c r="G227" i="38"/>
  <c r="G236" i="38"/>
  <c r="D221" i="38"/>
  <c r="D219" i="38"/>
  <c r="D236" i="38"/>
  <c r="F229" i="38"/>
  <c r="C230" i="38"/>
  <c r="F219" i="38"/>
  <c r="F225" i="38"/>
  <c r="C218" i="38"/>
  <c r="E218" i="38"/>
  <c r="E231" i="38"/>
  <c r="E225" i="38"/>
  <c r="G232" i="38"/>
  <c r="F234" i="38"/>
  <c r="F231" i="38"/>
  <c r="G226" i="38"/>
  <c r="C224" i="38"/>
  <c r="C228" i="38"/>
  <c r="F236" i="38"/>
  <c r="C235" i="38"/>
  <c r="F221" i="38"/>
  <c r="E219" i="38"/>
  <c r="E235" i="38"/>
  <c r="F218" i="38"/>
  <c r="G228" i="38"/>
  <c r="D220" i="38"/>
  <c r="D223" i="38"/>
  <c r="D233" i="38"/>
  <c r="E236" i="38"/>
  <c r="C237" i="38"/>
  <c r="E223" i="38"/>
  <c r="G223" i="38"/>
  <c r="G235" i="38"/>
  <c r="D232" i="38"/>
  <c r="F233" i="38"/>
  <c r="C234" i="38"/>
  <c r="C219" i="38"/>
  <c r="E230" i="38"/>
  <c r="E233" i="38"/>
  <c r="G233" i="38"/>
  <c r="C232" i="38"/>
  <c r="D229" i="38"/>
  <c r="D235" i="38"/>
  <c r="D237" i="38"/>
  <c r="D253" i="40"/>
  <c r="D258" i="38"/>
  <c r="D248" i="38"/>
  <c r="C257" i="40"/>
  <c r="G257" i="38"/>
  <c r="F245" i="38"/>
  <c r="F248" i="40"/>
  <c r="G253" i="38"/>
  <c r="E246" i="38"/>
  <c r="C254" i="38"/>
  <c r="D262" i="40"/>
  <c r="C256" i="38"/>
  <c r="E244" i="40"/>
  <c r="E247" i="38"/>
  <c r="C256" i="40"/>
  <c r="C247" i="40"/>
  <c r="G251" i="38"/>
  <c r="E256" i="38"/>
  <c r="E248" i="38"/>
  <c r="D249" i="40"/>
  <c r="C257" i="38"/>
  <c r="D252" i="40"/>
  <c r="D255" i="38"/>
  <c r="C260" i="40"/>
  <c r="G245" i="38"/>
  <c r="D247" i="40"/>
  <c r="H18" i="40"/>
  <c r="H86" i="40"/>
  <c r="C235" i="41"/>
  <c r="G229" i="41"/>
  <c r="G224" i="41"/>
  <c r="H18" i="39"/>
  <c r="E230" i="41"/>
  <c r="E232" i="41"/>
  <c r="D220" i="41"/>
  <c r="G226" i="41"/>
  <c r="E228" i="41"/>
  <c r="F236" i="41"/>
  <c r="C228" i="41"/>
  <c r="C232" i="41"/>
  <c r="E246" i="36"/>
  <c r="AG36" i="49"/>
  <c r="H215" i="36"/>
  <c r="H18" i="36"/>
  <c r="E248" i="35"/>
  <c r="E222" i="35"/>
  <c r="E245" i="35"/>
  <c r="G220" i="35"/>
  <c r="G251" i="35"/>
  <c r="G250" i="35"/>
  <c r="D220" i="35"/>
  <c r="D244" i="35"/>
  <c r="D228" i="35"/>
  <c r="C233" i="35"/>
  <c r="F225" i="35"/>
  <c r="C234" i="35"/>
  <c r="C258" i="35"/>
  <c r="C252" i="35"/>
  <c r="D243" i="35"/>
  <c r="F253" i="35"/>
  <c r="F219" i="35"/>
  <c r="F251" i="35"/>
  <c r="E234" i="35"/>
  <c r="E257" i="35"/>
  <c r="E247" i="35"/>
  <c r="G227" i="35"/>
  <c r="G221" i="35"/>
  <c r="G231" i="35"/>
  <c r="D262" i="35"/>
  <c r="D259" i="35"/>
  <c r="D254" i="35"/>
  <c r="C222" i="35"/>
  <c r="F261" i="35"/>
  <c r="C259" i="35"/>
  <c r="C228" i="35"/>
  <c r="C229" i="35"/>
  <c r="C232" i="35"/>
  <c r="F231" i="35"/>
  <c r="F244" i="35"/>
  <c r="H18" i="35"/>
  <c r="E253" i="35"/>
  <c r="E227" i="35"/>
  <c r="E232" i="35"/>
  <c r="E219" i="35"/>
  <c r="G258" i="35"/>
  <c r="G260" i="35"/>
  <c r="G253" i="35"/>
  <c r="D225" i="35"/>
  <c r="D260" i="35"/>
  <c r="C223" i="35"/>
  <c r="F233" i="35"/>
  <c r="F247" i="35"/>
  <c r="F237" i="35"/>
  <c r="E250" i="35"/>
  <c r="E223" i="35"/>
  <c r="E226" i="35"/>
  <c r="E244" i="35"/>
  <c r="G233" i="35"/>
  <c r="G224" i="35"/>
  <c r="G230" i="35"/>
  <c r="G234" i="35"/>
  <c r="D235" i="35"/>
  <c r="D252" i="35"/>
  <c r="C236" i="35"/>
  <c r="C246" i="35"/>
  <c r="C231" i="35"/>
  <c r="F257" i="35"/>
  <c r="D229" i="35"/>
  <c r="F260" i="35"/>
  <c r="F245" i="35"/>
  <c r="F227" i="35"/>
  <c r="E229" i="35"/>
  <c r="E235" i="35"/>
  <c r="E262" i="35"/>
  <c r="E224" i="35"/>
  <c r="G226" i="35"/>
  <c r="G255" i="35"/>
  <c r="G247" i="35"/>
  <c r="G257" i="35"/>
  <c r="D248" i="35"/>
  <c r="D237" i="35"/>
  <c r="C230" i="35"/>
  <c r="F249" i="35"/>
  <c r="D255" i="35"/>
  <c r="C249" i="35"/>
  <c r="D234" i="35"/>
  <c r="F224" i="35"/>
  <c r="G255" i="37"/>
  <c r="G254" i="37"/>
  <c r="G247" i="37"/>
  <c r="D256" i="37"/>
  <c r="C252" i="37"/>
  <c r="G256" i="37"/>
  <c r="F252" i="37"/>
  <c r="G253" i="37"/>
  <c r="F254" i="37"/>
  <c r="D252" i="37"/>
  <c r="D261" i="37"/>
  <c r="C244" i="37"/>
  <c r="C255" i="37"/>
  <c r="F256" i="37"/>
  <c r="F258" i="37"/>
  <c r="G259" i="37"/>
  <c r="F253" i="37"/>
  <c r="D257" i="37"/>
  <c r="D247" i="37"/>
  <c r="C259" i="37"/>
  <c r="F262" i="37"/>
  <c r="G252" i="37"/>
  <c r="D255" i="37"/>
  <c r="G250" i="37"/>
  <c r="F261" i="37"/>
  <c r="F251" i="37"/>
  <c r="D260" i="37"/>
  <c r="D245" i="37"/>
  <c r="C254" i="37"/>
  <c r="C258" i="37"/>
  <c r="G248" i="37"/>
  <c r="G245" i="37"/>
  <c r="F243" i="37"/>
  <c r="F244" i="37"/>
  <c r="D258" i="37"/>
  <c r="C256" i="37"/>
  <c r="G261" i="37"/>
  <c r="G262" i="37"/>
  <c r="F260" i="37"/>
  <c r="D262" i="37"/>
  <c r="C248" i="37"/>
  <c r="C260" i="37"/>
  <c r="G243" i="37"/>
  <c r="G246" i="37"/>
  <c r="G258" i="37"/>
  <c r="F257" i="37"/>
  <c r="F246" i="37"/>
  <c r="D250" i="37"/>
  <c r="D251" i="37"/>
  <c r="C246" i="37"/>
  <c r="C261" i="37"/>
  <c r="C250" i="37"/>
  <c r="G244" i="37"/>
  <c r="F248" i="37"/>
  <c r="F247" i="37"/>
  <c r="D243" i="37"/>
  <c r="G249" i="37"/>
  <c r="F249" i="37"/>
  <c r="D253" i="37"/>
  <c r="G251" i="37"/>
  <c r="F250" i="37"/>
  <c r="F245" i="37"/>
  <c r="D249" i="37"/>
  <c r="D254" i="37"/>
  <c r="C243" i="37"/>
  <c r="C251" i="37"/>
  <c r="F259" i="37"/>
  <c r="G260" i="37"/>
  <c r="G257" i="37"/>
  <c r="D248" i="37"/>
  <c r="E246" i="37"/>
  <c r="F255" i="37"/>
  <c r="D259" i="37"/>
  <c r="C245" i="37"/>
  <c r="C262" i="37"/>
  <c r="C253" i="37"/>
  <c r="D246" i="37"/>
  <c r="C249" i="37"/>
  <c r="C257" i="37"/>
  <c r="C247" i="37"/>
  <c r="D244" i="37"/>
  <c r="X38" i="49"/>
  <c r="F222" i="37"/>
  <c r="G231" i="37"/>
  <c r="F220" i="37"/>
  <c r="F234" i="37"/>
  <c r="D221" i="37"/>
  <c r="D223" i="37"/>
  <c r="F237" i="37"/>
  <c r="G222" i="37"/>
  <c r="D224" i="37"/>
  <c r="C220" i="37"/>
  <c r="C232" i="37"/>
  <c r="G223" i="37"/>
  <c r="D229" i="37"/>
  <c r="C230" i="37"/>
  <c r="C228" i="37"/>
  <c r="D218" i="37"/>
  <c r="D219" i="37"/>
  <c r="F230" i="37"/>
  <c r="G218" i="37"/>
  <c r="D236" i="37"/>
  <c r="C221" i="37"/>
  <c r="C227" i="37"/>
  <c r="C235" i="37"/>
  <c r="F232" i="37"/>
  <c r="D226" i="37"/>
  <c r="F225" i="37"/>
  <c r="F224" i="37"/>
  <c r="D230" i="37"/>
  <c r="E233" i="37"/>
  <c r="C234" i="37"/>
  <c r="G228" i="37"/>
  <c r="G220" i="37"/>
  <c r="D232" i="37"/>
  <c r="C219" i="37"/>
  <c r="C233" i="37"/>
  <c r="G234" i="37"/>
  <c r="F219" i="37"/>
  <c r="G229" i="37"/>
  <c r="G233" i="37"/>
  <c r="D231" i="37"/>
  <c r="C229" i="37"/>
  <c r="C225" i="37"/>
  <c r="G225" i="37"/>
  <c r="F218" i="37"/>
  <c r="F228" i="37"/>
  <c r="G237" i="37"/>
  <c r="G221" i="37"/>
  <c r="D220" i="37"/>
  <c r="C231" i="37"/>
  <c r="F235" i="37"/>
  <c r="G224" i="37"/>
  <c r="D227" i="37"/>
  <c r="D233" i="37"/>
  <c r="C223" i="37"/>
  <c r="C236" i="37"/>
  <c r="F223" i="37"/>
  <c r="G235" i="37"/>
  <c r="D222" i="37"/>
  <c r="C237" i="37"/>
  <c r="F227" i="37"/>
  <c r="F236" i="37"/>
  <c r="F226" i="37"/>
  <c r="G219" i="37"/>
  <c r="D235" i="37"/>
  <c r="D234" i="37"/>
  <c r="C224" i="37"/>
  <c r="F233" i="37"/>
  <c r="F229" i="37"/>
  <c r="G232" i="37"/>
  <c r="F221" i="37"/>
  <c r="F231" i="37"/>
  <c r="G236" i="37"/>
  <c r="G230" i="37"/>
  <c r="D228" i="37"/>
  <c r="G226" i="37"/>
  <c r="C222" i="37"/>
  <c r="D225" i="37"/>
  <c r="H18" i="37"/>
  <c r="E229" i="33"/>
  <c r="G224" i="33"/>
  <c r="E235" i="33"/>
  <c r="F232" i="33"/>
  <c r="D233" i="33"/>
  <c r="D236" i="33"/>
  <c r="E228" i="33"/>
  <c r="G232" i="33"/>
  <c r="E224" i="33"/>
  <c r="E225" i="33"/>
  <c r="C225" i="33"/>
  <c r="D218" i="33"/>
  <c r="D220" i="33"/>
  <c r="D237" i="33"/>
  <c r="D227" i="33"/>
  <c r="C230" i="33"/>
  <c r="C226" i="33"/>
  <c r="E226" i="33"/>
  <c r="F220" i="33"/>
  <c r="G222" i="33"/>
  <c r="F233" i="33"/>
  <c r="F223" i="33"/>
  <c r="C222" i="33"/>
  <c r="G231" i="33"/>
  <c r="E232" i="33"/>
  <c r="F235" i="33"/>
  <c r="G225" i="33"/>
  <c r="C221" i="33"/>
  <c r="C237" i="33"/>
  <c r="C220" i="33"/>
  <c r="D232" i="33"/>
  <c r="D231" i="33"/>
  <c r="G236" i="33"/>
  <c r="E220" i="33"/>
  <c r="G227" i="33"/>
  <c r="F224" i="33"/>
  <c r="E234" i="33"/>
  <c r="F230" i="33"/>
  <c r="C227" i="33"/>
  <c r="C231" i="33"/>
  <c r="D221" i="33"/>
  <c r="D226" i="33"/>
  <c r="D230" i="33"/>
  <c r="D235" i="33"/>
  <c r="E222" i="33"/>
  <c r="G237" i="33"/>
  <c r="G235" i="33"/>
  <c r="G228" i="33"/>
  <c r="C223" i="33"/>
  <c r="C224" i="33"/>
  <c r="C236" i="33"/>
  <c r="D224" i="33"/>
  <c r="G221" i="33"/>
  <c r="E230" i="33"/>
  <c r="E218" i="33"/>
  <c r="F221" i="33"/>
  <c r="G226" i="33"/>
  <c r="C234" i="33"/>
  <c r="E231" i="33"/>
  <c r="F218" i="33"/>
  <c r="C233" i="33"/>
  <c r="D223" i="33"/>
  <c r="F219" i="33"/>
  <c r="E219" i="33"/>
  <c r="E221" i="33"/>
  <c r="E233" i="33"/>
  <c r="E236" i="33"/>
  <c r="F225" i="33"/>
  <c r="G219" i="33"/>
  <c r="F226" i="33"/>
  <c r="E227" i="33"/>
  <c r="C228" i="33"/>
  <c r="C232" i="33"/>
  <c r="D225" i="33"/>
  <c r="D228" i="33"/>
  <c r="D222" i="33"/>
  <c r="C219" i="33"/>
  <c r="E225" i="34"/>
  <c r="D225" i="34"/>
  <c r="C224" i="34"/>
  <c r="F225" i="34"/>
  <c r="D229" i="34"/>
  <c r="G237" i="34"/>
  <c r="F235" i="34"/>
  <c r="G220" i="34"/>
  <c r="E221" i="34"/>
  <c r="D232" i="34"/>
  <c r="D230" i="34"/>
  <c r="C218" i="34"/>
  <c r="G222" i="34"/>
  <c r="E220" i="34"/>
  <c r="D221" i="34"/>
  <c r="D220" i="34"/>
  <c r="D228" i="34"/>
  <c r="C235" i="33"/>
  <c r="D234" i="33"/>
  <c r="F229" i="33"/>
  <c r="F222" i="33"/>
  <c r="F228" i="34"/>
  <c r="G233" i="33"/>
  <c r="D219" i="33"/>
  <c r="G230" i="33"/>
  <c r="D229" i="33"/>
  <c r="G234" i="33"/>
  <c r="C220" i="34"/>
  <c r="E237" i="33"/>
  <c r="G223" i="33"/>
  <c r="F234" i="33"/>
  <c r="E236" i="34"/>
  <c r="G220" i="33"/>
  <c r="F231" i="33"/>
  <c r="F237" i="33"/>
  <c r="E237" i="34"/>
  <c r="F227" i="33"/>
  <c r="C236" i="34"/>
  <c r="D235" i="34"/>
  <c r="G229" i="33"/>
  <c r="F236" i="33"/>
  <c r="E223" i="33"/>
  <c r="G244" i="34"/>
  <c r="D254" i="33"/>
  <c r="D247" i="33"/>
  <c r="C244" i="34"/>
  <c r="C259" i="33"/>
  <c r="C249" i="33"/>
  <c r="G246" i="33"/>
  <c r="C254" i="33"/>
  <c r="G255" i="33"/>
  <c r="F258" i="33"/>
  <c r="D252" i="34"/>
  <c r="E249" i="34"/>
  <c r="C244" i="33"/>
  <c r="C258" i="33"/>
  <c r="E257" i="33"/>
  <c r="G244" i="33"/>
  <c r="G252" i="33"/>
  <c r="F253" i="33"/>
  <c r="F244" i="34"/>
  <c r="E246" i="33"/>
  <c r="E244" i="33"/>
  <c r="F247" i="33"/>
  <c r="E254" i="34"/>
  <c r="E261" i="34"/>
  <c r="E255" i="34"/>
  <c r="D253" i="33"/>
  <c r="C251" i="34"/>
  <c r="C261" i="33"/>
  <c r="E256" i="33"/>
  <c r="F261" i="33"/>
  <c r="G254" i="33"/>
  <c r="F254" i="33"/>
  <c r="F251" i="34"/>
  <c r="F251" i="33"/>
  <c r="E255" i="33"/>
  <c r="D260" i="33"/>
  <c r="D246" i="33"/>
  <c r="E262" i="33"/>
  <c r="G257" i="33"/>
  <c r="E254" i="33"/>
  <c r="G262" i="33"/>
  <c r="F262" i="33"/>
  <c r="E253" i="33"/>
  <c r="D255" i="33"/>
  <c r="D248" i="33"/>
  <c r="C255" i="34"/>
  <c r="C246" i="34"/>
  <c r="C260" i="33"/>
  <c r="E248" i="33"/>
  <c r="C251" i="33"/>
  <c r="E259" i="33"/>
  <c r="G248" i="33"/>
  <c r="G253" i="33"/>
  <c r="F259" i="33"/>
  <c r="E250" i="33"/>
  <c r="D246" i="34"/>
  <c r="G258" i="34"/>
  <c r="C247" i="33"/>
  <c r="F244" i="33"/>
  <c r="F248" i="33"/>
  <c r="E260" i="33"/>
  <c r="G247" i="33"/>
  <c r="G243" i="33"/>
  <c r="G249" i="33"/>
  <c r="G261" i="33"/>
  <c r="G258" i="33"/>
  <c r="F254" i="34"/>
  <c r="E247" i="33"/>
  <c r="G251" i="33"/>
  <c r="D259" i="33"/>
  <c r="D245" i="33"/>
  <c r="C249" i="34"/>
  <c r="C253" i="33"/>
  <c r="C246" i="33"/>
  <c r="F252" i="33"/>
  <c r="G245" i="33"/>
  <c r="F250" i="34"/>
  <c r="E245" i="33"/>
  <c r="C227" i="59"/>
  <c r="G231" i="59"/>
  <c r="D226" i="59"/>
  <c r="E236" i="59"/>
  <c r="E219" i="59"/>
  <c r="F228" i="59"/>
  <c r="E223" i="59"/>
  <c r="F223" i="59"/>
  <c r="C236" i="59"/>
  <c r="C220" i="59"/>
  <c r="G227" i="59"/>
  <c r="D233" i="59"/>
  <c r="F232" i="59"/>
  <c r="G235" i="59"/>
  <c r="D230" i="59"/>
  <c r="F224" i="59"/>
  <c r="G223" i="59"/>
  <c r="E225" i="59"/>
  <c r="F221" i="59"/>
  <c r="E218" i="59"/>
  <c r="C237" i="59"/>
  <c r="G218" i="59"/>
  <c r="G229" i="59"/>
  <c r="G234" i="59"/>
  <c r="D235" i="59"/>
  <c r="D237" i="59"/>
  <c r="E226" i="59"/>
  <c r="C230" i="59"/>
  <c r="C219" i="59"/>
  <c r="G230" i="59"/>
  <c r="G233" i="59"/>
  <c r="F218" i="59"/>
  <c r="F222" i="59"/>
  <c r="E233" i="59"/>
  <c r="C228" i="59"/>
  <c r="C233" i="59"/>
  <c r="C229" i="59"/>
  <c r="G222" i="59"/>
  <c r="G224" i="59"/>
  <c r="G228" i="59"/>
  <c r="AF32" i="49"/>
  <c r="D228" i="59"/>
  <c r="E228" i="59"/>
  <c r="F235" i="59"/>
  <c r="F220" i="59"/>
  <c r="E227" i="59"/>
  <c r="C225" i="59"/>
  <c r="C223" i="59"/>
  <c r="G220" i="59"/>
  <c r="G236" i="59"/>
  <c r="G225" i="59"/>
  <c r="D234" i="59"/>
  <c r="D223" i="59"/>
  <c r="D232" i="59"/>
  <c r="E232" i="59"/>
  <c r="F234" i="59"/>
  <c r="H18" i="59"/>
  <c r="D231" i="59"/>
  <c r="D219" i="59"/>
  <c r="E237" i="59"/>
  <c r="F229" i="59"/>
  <c r="F237" i="59"/>
  <c r="F226" i="59"/>
  <c r="C235" i="59"/>
  <c r="E231" i="59"/>
  <c r="F231" i="59"/>
  <c r="D221" i="59"/>
  <c r="C234" i="59"/>
  <c r="C232" i="59"/>
  <c r="C226" i="59"/>
  <c r="C221" i="59"/>
  <c r="G226" i="59"/>
  <c r="D229" i="59"/>
  <c r="E229" i="59"/>
  <c r="E224" i="59"/>
  <c r="F225" i="59"/>
  <c r="D222" i="59"/>
  <c r="G237" i="59"/>
  <c r="G232" i="59"/>
  <c r="D225" i="59"/>
  <c r="E234" i="59"/>
  <c r="E222" i="59"/>
  <c r="F230" i="59"/>
  <c r="F230" i="31"/>
  <c r="F235" i="31"/>
  <c r="E226" i="31"/>
  <c r="E234" i="31"/>
  <c r="D226" i="31"/>
  <c r="C236" i="31"/>
  <c r="G225" i="31"/>
  <c r="G218" i="31"/>
  <c r="G237" i="31"/>
  <c r="G236" i="31"/>
  <c r="F232" i="31"/>
  <c r="F223" i="31"/>
  <c r="F233" i="31"/>
  <c r="E222" i="31"/>
  <c r="C237" i="31"/>
  <c r="D236" i="31"/>
  <c r="D223" i="31"/>
  <c r="C235" i="31"/>
  <c r="G231" i="31"/>
  <c r="G220" i="31"/>
  <c r="F236" i="31"/>
  <c r="F225" i="31"/>
  <c r="C220" i="31"/>
  <c r="D232" i="31"/>
  <c r="D219" i="31"/>
  <c r="D231" i="31"/>
  <c r="C231" i="31"/>
  <c r="G229" i="31"/>
  <c r="E232" i="31"/>
  <c r="F227" i="31"/>
  <c r="F220" i="31"/>
  <c r="D220" i="31"/>
  <c r="E233" i="31"/>
  <c r="C230" i="31"/>
  <c r="D225" i="31"/>
  <c r="C233" i="31"/>
  <c r="C219" i="31"/>
  <c r="G223" i="31"/>
  <c r="G235" i="31"/>
  <c r="G227" i="31"/>
  <c r="D221" i="31"/>
  <c r="F221" i="31"/>
  <c r="E229" i="31"/>
  <c r="C222" i="31"/>
  <c r="C229" i="31"/>
  <c r="D227" i="31"/>
  <c r="D228" i="31"/>
  <c r="C228" i="31"/>
  <c r="G234" i="31"/>
  <c r="F231" i="31"/>
  <c r="E230" i="31"/>
  <c r="E220" i="31"/>
  <c r="D229" i="31"/>
  <c r="F229" i="31"/>
  <c r="F218" i="31"/>
  <c r="E235" i="31"/>
  <c r="C224" i="31"/>
  <c r="E236" i="31"/>
  <c r="D235" i="31"/>
  <c r="G228" i="31"/>
  <c r="G226" i="31"/>
  <c r="F228" i="31"/>
  <c r="F222" i="31"/>
  <c r="E219" i="31"/>
  <c r="E227" i="31"/>
  <c r="D222" i="31"/>
  <c r="D237" i="31"/>
  <c r="G221" i="31"/>
  <c r="G230" i="31"/>
  <c r="F224" i="31"/>
  <c r="F219" i="31"/>
  <c r="E228" i="31"/>
  <c r="G224" i="31"/>
  <c r="E224" i="31"/>
  <c r="C227" i="31"/>
  <c r="D233" i="31"/>
  <c r="C218" i="31"/>
  <c r="E231" i="31"/>
  <c r="C232" i="31"/>
  <c r="G233" i="31"/>
  <c r="D230" i="31"/>
  <c r="G222" i="31"/>
  <c r="F226" i="31"/>
  <c r="E223" i="31"/>
  <c r="C234" i="31"/>
  <c r="D224" i="31"/>
  <c r="H86" i="31"/>
  <c r="H18" i="31"/>
  <c r="E225" i="31"/>
  <c r="F234" i="31"/>
  <c r="D234" i="31"/>
  <c r="C223" i="31"/>
  <c r="E218" i="31"/>
  <c r="F237" i="31"/>
  <c r="E221" i="31"/>
  <c r="D218" i="31"/>
  <c r="C226" i="31"/>
  <c r="G219" i="31"/>
  <c r="C221" i="31"/>
  <c r="E237" i="31"/>
  <c r="C225" i="31"/>
  <c r="F260" i="31"/>
  <c r="F258" i="31"/>
  <c r="E255" i="31"/>
  <c r="C254" i="31"/>
  <c r="D255" i="31"/>
  <c r="D262" i="31"/>
  <c r="D251" i="31"/>
  <c r="C248" i="31"/>
  <c r="F248" i="31"/>
  <c r="E261" i="31"/>
  <c r="E259" i="31"/>
  <c r="C261" i="31"/>
  <c r="G251" i="31"/>
  <c r="F253" i="31"/>
  <c r="E257" i="31"/>
  <c r="E247" i="31"/>
  <c r="D250" i="31"/>
  <c r="C256" i="31"/>
  <c r="G257" i="31"/>
  <c r="G249" i="31"/>
  <c r="G255" i="31"/>
  <c r="F250" i="31"/>
  <c r="C243" i="31"/>
  <c r="E248" i="31"/>
  <c r="E246" i="31"/>
  <c r="E245" i="31"/>
  <c r="D249" i="31"/>
  <c r="D261" i="31"/>
  <c r="G259" i="31"/>
  <c r="F259" i="31"/>
  <c r="F243" i="31"/>
  <c r="D247" i="31"/>
  <c r="E262" i="31"/>
  <c r="E244" i="31"/>
  <c r="E249" i="31"/>
  <c r="D258" i="31"/>
  <c r="C251" i="31"/>
  <c r="G248" i="31"/>
  <c r="F255" i="31"/>
  <c r="F247" i="31"/>
  <c r="E251" i="31"/>
  <c r="E252" i="31"/>
  <c r="C246" i="31"/>
  <c r="D256" i="31"/>
  <c r="D246" i="31"/>
  <c r="C245" i="31"/>
  <c r="C247" i="31"/>
  <c r="G262" i="31"/>
  <c r="G243" i="31"/>
  <c r="D248" i="31"/>
  <c r="C262" i="31"/>
  <c r="F257" i="31"/>
  <c r="G261" i="31"/>
  <c r="G247" i="31"/>
  <c r="D252" i="31"/>
  <c r="E243" i="31"/>
  <c r="G260" i="31"/>
  <c r="D243" i="31"/>
  <c r="D245" i="31"/>
  <c r="F252" i="31"/>
  <c r="F262" i="31"/>
  <c r="F261" i="31"/>
  <c r="C255" i="31"/>
  <c r="D244" i="31"/>
  <c r="E254" i="31"/>
  <c r="F246" i="31"/>
  <c r="F251" i="31"/>
  <c r="E250" i="31"/>
  <c r="F244" i="31"/>
  <c r="F254" i="31"/>
  <c r="F256" i="31"/>
  <c r="C257" i="31"/>
  <c r="D259" i="31"/>
  <c r="G246" i="31"/>
  <c r="G253" i="31"/>
  <c r="C250" i="31"/>
  <c r="C249" i="31"/>
  <c r="D253" i="31"/>
  <c r="D254" i="31"/>
  <c r="E253" i="31"/>
  <c r="E258" i="31"/>
  <c r="E229" i="28"/>
  <c r="G219" i="27"/>
  <c r="E233" i="27"/>
  <c r="D220" i="27"/>
  <c r="D236" i="27"/>
  <c r="E234" i="27"/>
  <c r="D222" i="27"/>
  <c r="C219" i="27"/>
  <c r="F232" i="27"/>
  <c r="G223" i="27"/>
  <c r="E221" i="27"/>
  <c r="E236" i="27"/>
  <c r="D226" i="27"/>
  <c r="E229" i="27"/>
  <c r="C223" i="27"/>
  <c r="C232" i="27"/>
  <c r="C235" i="27"/>
  <c r="D218" i="27"/>
  <c r="G226" i="27"/>
  <c r="F225" i="27"/>
  <c r="F227" i="27"/>
  <c r="G228" i="27"/>
  <c r="E223" i="27"/>
  <c r="E230" i="27"/>
  <c r="F229" i="27"/>
  <c r="D234" i="27"/>
  <c r="E237" i="27"/>
  <c r="C228" i="27"/>
  <c r="G222" i="27"/>
  <c r="G235" i="27"/>
  <c r="F226" i="27"/>
  <c r="F233" i="27"/>
  <c r="E218" i="27"/>
  <c r="E219" i="27"/>
  <c r="F228" i="27"/>
  <c r="C221" i="27"/>
  <c r="C224" i="27"/>
  <c r="C233" i="27"/>
  <c r="E226" i="27"/>
  <c r="F234" i="27"/>
  <c r="F220" i="27"/>
  <c r="F221" i="27"/>
  <c r="F237" i="27"/>
  <c r="E232" i="27"/>
  <c r="D237" i="27"/>
  <c r="C237" i="27"/>
  <c r="E225" i="27"/>
  <c r="E228" i="27"/>
  <c r="F218" i="27"/>
  <c r="G234" i="27"/>
  <c r="F230" i="27"/>
  <c r="D231" i="27"/>
  <c r="D235" i="27"/>
  <c r="G220" i="27"/>
  <c r="G229" i="27"/>
  <c r="F222" i="27"/>
  <c r="G231" i="27"/>
  <c r="D228" i="27"/>
  <c r="D219" i="27"/>
  <c r="D227" i="27"/>
  <c r="C222" i="27"/>
  <c r="C226" i="27"/>
  <c r="F236" i="27"/>
  <c r="E235" i="27"/>
  <c r="F223" i="27"/>
  <c r="D229" i="27"/>
  <c r="D233" i="27"/>
  <c r="D225" i="27"/>
  <c r="C218" i="27"/>
  <c r="C227" i="27"/>
  <c r="C225" i="27"/>
  <c r="G224" i="27"/>
  <c r="C236" i="27"/>
  <c r="F235" i="27"/>
  <c r="F224" i="27"/>
  <c r="E222" i="27"/>
  <c r="G218" i="27"/>
  <c r="F219" i="27"/>
  <c r="E227" i="27"/>
  <c r="D224" i="27"/>
  <c r="G230" i="27"/>
  <c r="C234" i="27"/>
  <c r="G221" i="27"/>
  <c r="G232" i="27"/>
  <c r="E231" i="27"/>
  <c r="G236" i="27"/>
  <c r="D232" i="27"/>
  <c r="C230" i="27"/>
  <c r="F231" i="27"/>
  <c r="D230" i="27"/>
  <c r="G233" i="27"/>
  <c r="D223" i="27"/>
  <c r="D221" i="27"/>
  <c r="G227" i="27"/>
  <c r="C229" i="27"/>
  <c r="C231" i="27"/>
  <c r="G218" i="28"/>
  <c r="F231" i="28"/>
  <c r="D220" i="28"/>
  <c r="F225" i="28"/>
  <c r="E227" i="28"/>
  <c r="D230" i="28"/>
  <c r="C230" i="28"/>
  <c r="C232" i="28"/>
  <c r="G233" i="28"/>
  <c r="E223" i="28"/>
  <c r="G236" i="28"/>
  <c r="G235" i="28"/>
  <c r="F229" i="28"/>
  <c r="E231" i="28"/>
  <c r="D236" i="28"/>
  <c r="C220" i="28"/>
  <c r="C234" i="28"/>
  <c r="D237" i="28"/>
  <c r="E224" i="28"/>
  <c r="D224" i="28"/>
  <c r="F233" i="28"/>
  <c r="F223" i="28"/>
  <c r="C226" i="28"/>
  <c r="C235" i="28"/>
  <c r="E235" i="28"/>
  <c r="E226" i="28"/>
  <c r="D232" i="28"/>
  <c r="F220" i="28"/>
  <c r="F235" i="28"/>
  <c r="F232" i="28"/>
  <c r="C229" i="28"/>
  <c r="D225" i="28"/>
  <c r="G219" i="28"/>
  <c r="F236" i="28"/>
  <c r="E232" i="28"/>
  <c r="D218" i="28"/>
  <c r="F219" i="28"/>
  <c r="G227" i="28"/>
  <c r="F228" i="28"/>
  <c r="F222" i="28"/>
  <c r="D235" i="28"/>
  <c r="C219" i="28"/>
  <c r="G228" i="28"/>
  <c r="D233" i="28"/>
  <c r="G232" i="28"/>
  <c r="E219" i="28"/>
  <c r="G226" i="28"/>
  <c r="E236" i="28"/>
  <c r="F237" i="28"/>
  <c r="D219" i="28"/>
  <c r="C236" i="28"/>
  <c r="C225" i="28"/>
  <c r="G222" i="28"/>
  <c r="D228" i="28"/>
  <c r="E218" i="28"/>
  <c r="C233" i="28"/>
  <c r="G220" i="28"/>
  <c r="G224" i="28"/>
  <c r="E221" i="28"/>
  <c r="D221" i="28"/>
  <c r="E233" i="28"/>
  <c r="G229" i="28"/>
  <c r="C221" i="28"/>
  <c r="C223" i="28"/>
  <c r="E220" i="28"/>
  <c r="G234" i="28"/>
  <c r="C227" i="28"/>
  <c r="C231" i="28"/>
  <c r="E230" i="28"/>
  <c r="G231" i="28"/>
  <c r="E228" i="28"/>
  <c r="F221" i="28"/>
  <c r="D234" i="28"/>
  <c r="C218" i="28"/>
  <c r="G237" i="28"/>
  <c r="D223" i="28"/>
  <c r="E234" i="28"/>
  <c r="D229" i="28"/>
  <c r="D231" i="28"/>
  <c r="D227" i="28"/>
  <c r="E225" i="28"/>
  <c r="C224" i="28"/>
  <c r="G223" i="28"/>
  <c r="D226" i="28"/>
  <c r="F224" i="28"/>
  <c r="C237" i="28"/>
  <c r="D222" i="28"/>
  <c r="G221" i="28"/>
  <c r="F226" i="28"/>
  <c r="E222" i="28"/>
  <c r="F234" i="28"/>
  <c r="G225" i="28"/>
  <c r="F230" i="28"/>
  <c r="C228" i="28"/>
  <c r="G230" i="28"/>
  <c r="C220" i="27"/>
  <c r="E220" i="27"/>
  <c r="G237" i="27"/>
  <c r="E224" i="27"/>
  <c r="C222" i="28"/>
  <c r="F227" i="28"/>
  <c r="F259" i="27"/>
  <c r="G248" i="27"/>
  <c r="E257" i="27"/>
  <c r="F257" i="27"/>
  <c r="F258" i="27"/>
  <c r="D256" i="27"/>
  <c r="C249" i="27"/>
  <c r="C258" i="27"/>
  <c r="C253" i="27"/>
  <c r="G258" i="27"/>
  <c r="G247" i="27"/>
  <c r="G246" i="27"/>
  <c r="F261" i="27"/>
  <c r="F262" i="27"/>
  <c r="E243" i="27"/>
  <c r="F260" i="27"/>
  <c r="D259" i="27"/>
  <c r="G253" i="27"/>
  <c r="E254" i="27"/>
  <c r="G251" i="27"/>
  <c r="F246" i="27"/>
  <c r="E244" i="27"/>
  <c r="D251" i="27"/>
  <c r="C246" i="27"/>
  <c r="E256" i="27"/>
  <c r="F253" i="27"/>
  <c r="F245" i="27"/>
  <c r="G259" i="27"/>
  <c r="E249" i="27"/>
  <c r="D246" i="27"/>
  <c r="D261" i="27"/>
  <c r="E248" i="27"/>
  <c r="D260" i="27"/>
  <c r="C262" i="27"/>
  <c r="F255" i="27"/>
  <c r="G261" i="27"/>
  <c r="E261" i="27"/>
  <c r="G256" i="27"/>
  <c r="E245" i="27"/>
  <c r="E262" i="27"/>
  <c r="D248" i="27"/>
  <c r="F250" i="27"/>
  <c r="D262" i="27"/>
  <c r="D255" i="27"/>
  <c r="D247" i="27"/>
  <c r="D253" i="27"/>
  <c r="C259" i="27"/>
  <c r="G252" i="27"/>
  <c r="F247" i="27"/>
  <c r="E247" i="27"/>
  <c r="E251" i="27"/>
  <c r="D250" i="27"/>
  <c r="D257" i="27"/>
  <c r="C247" i="27"/>
  <c r="C251" i="27"/>
  <c r="C256" i="27"/>
  <c r="G244" i="27"/>
  <c r="G262" i="27"/>
  <c r="G243" i="27"/>
  <c r="F248" i="27"/>
  <c r="E252" i="27"/>
  <c r="C243" i="27"/>
  <c r="C257" i="27"/>
  <c r="C261" i="27"/>
  <c r="G257" i="27"/>
  <c r="F244" i="27"/>
  <c r="G250" i="27"/>
  <c r="E258" i="27"/>
  <c r="D245" i="27"/>
  <c r="C260" i="27"/>
  <c r="H86" i="30"/>
  <c r="H18" i="30"/>
  <c r="F252" i="30"/>
  <c r="G256" i="30"/>
  <c r="G245" i="30"/>
  <c r="D257" i="30"/>
  <c r="D262" i="30"/>
  <c r="D250" i="30"/>
  <c r="F253" i="30"/>
  <c r="F260" i="30"/>
  <c r="E253" i="30"/>
  <c r="G251" i="30"/>
  <c r="G246" i="30"/>
  <c r="G259" i="30"/>
  <c r="F249" i="30"/>
  <c r="C245" i="30"/>
  <c r="G247" i="30"/>
  <c r="G262" i="30"/>
  <c r="G250" i="30"/>
  <c r="D245" i="30"/>
  <c r="F248" i="30"/>
  <c r="C244" i="30"/>
  <c r="C251" i="30"/>
  <c r="C255" i="30"/>
  <c r="C253" i="30"/>
  <c r="E243" i="30"/>
  <c r="G243" i="30"/>
  <c r="G249" i="30"/>
  <c r="G257" i="30"/>
  <c r="F259" i="30"/>
  <c r="F251" i="30"/>
  <c r="C254" i="30"/>
  <c r="C260" i="30"/>
  <c r="E260" i="30"/>
  <c r="D259" i="30"/>
  <c r="G252" i="30"/>
  <c r="D247" i="30"/>
  <c r="F256" i="30"/>
  <c r="F261" i="30"/>
  <c r="E245" i="30"/>
  <c r="G248" i="30"/>
  <c r="G253" i="30"/>
  <c r="D244" i="30"/>
  <c r="F245" i="30"/>
  <c r="F255" i="30"/>
  <c r="C246" i="30"/>
  <c r="E244" i="30"/>
  <c r="E246" i="30"/>
  <c r="E250" i="30"/>
  <c r="G260" i="30"/>
  <c r="F254" i="30"/>
  <c r="D261" i="30"/>
  <c r="F258" i="30"/>
  <c r="C248" i="30"/>
  <c r="E256" i="30"/>
  <c r="E259" i="30"/>
  <c r="D249" i="30"/>
  <c r="G258" i="30"/>
  <c r="D243" i="30"/>
  <c r="D258" i="30"/>
  <c r="D253" i="30"/>
  <c r="F257" i="30"/>
  <c r="C249" i="30"/>
  <c r="C258" i="30"/>
  <c r="E262" i="30"/>
  <c r="H86" i="27"/>
  <c r="H18" i="27"/>
  <c r="C245" i="24"/>
  <c r="C247" i="25"/>
  <c r="C246" i="25"/>
  <c r="D251" i="25"/>
  <c r="C244" i="25"/>
  <c r="E247" i="24"/>
  <c r="D245" i="24"/>
  <c r="F261" i="24"/>
  <c r="AB26" i="49"/>
  <c r="AE26" i="49"/>
  <c r="H243" i="26"/>
  <c r="G246" i="24"/>
  <c r="D259" i="24"/>
  <c r="D257" i="25"/>
  <c r="F245" i="25"/>
  <c r="F254" i="25"/>
  <c r="E251" i="25"/>
  <c r="F244" i="25"/>
  <c r="F243" i="25"/>
  <c r="D250" i="25"/>
  <c r="F257" i="25"/>
  <c r="C249" i="25"/>
  <c r="C252" i="25"/>
  <c r="C259" i="25"/>
  <c r="G251" i="25"/>
  <c r="E258" i="25"/>
  <c r="E260" i="25"/>
  <c r="E262" i="25"/>
  <c r="D244" i="25"/>
  <c r="G253" i="25"/>
  <c r="D262" i="25"/>
  <c r="E248" i="25"/>
  <c r="F252" i="25"/>
  <c r="F246" i="25"/>
  <c r="C251" i="25"/>
  <c r="C250" i="25"/>
  <c r="G259" i="25"/>
  <c r="G243" i="25"/>
  <c r="E254" i="25"/>
  <c r="E252" i="25"/>
  <c r="F255" i="25"/>
  <c r="D247" i="25"/>
  <c r="C262" i="25"/>
  <c r="G249" i="25"/>
  <c r="D254" i="25"/>
  <c r="F250" i="25"/>
  <c r="E249" i="25"/>
  <c r="E246" i="25"/>
  <c r="F262" i="25"/>
  <c r="F261" i="25"/>
  <c r="E250" i="25"/>
  <c r="E253" i="25"/>
  <c r="F251" i="25"/>
  <c r="C245" i="25"/>
  <c r="G250" i="25"/>
  <c r="G252" i="25"/>
  <c r="D248" i="25"/>
  <c r="F259" i="25"/>
  <c r="D249" i="25"/>
  <c r="E244" i="25"/>
  <c r="D256" i="25"/>
  <c r="D259" i="25"/>
  <c r="F253" i="25"/>
  <c r="F256" i="25"/>
  <c r="E257" i="25"/>
  <c r="E259" i="25"/>
  <c r="F249" i="25"/>
  <c r="D255" i="25"/>
  <c r="C257" i="25"/>
  <c r="G248" i="25"/>
  <c r="C243" i="25"/>
  <c r="E261" i="25"/>
  <c r="E243" i="25"/>
  <c r="F260" i="25"/>
  <c r="D252" i="25"/>
  <c r="D261" i="25"/>
  <c r="C248" i="25"/>
  <c r="G255" i="25"/>
  <c r="D260" i="25"/>
  <c r="C258" i="25"/>
  <c r="G246" i="25"/>
  <c r="G261" i="25"/>
  <c r="D246" i="25"/>
  <c r="F258" i="25"/>
  <c r="E255" i="25"/>
  <c r="C261" i="25"/>
  <c r="G245" i="25"/>
  <c r="G258" i="25"/>
  <c r="C253" i="25"/>
  <c r="G256" i="25"/>
  <c r="G254" i="25"/>
  <c r="G247" i="25"/>
  <c r="D258" i="25"/>
  <c r="D243" i="25"/>
  <c r="F248" i="25"/>
  <c r="C260" i="25"/>
  <c r="C256" i="25"/>
  <c r="G257" i="25"/>
  <c r="G252" i="24"/>
  <c r="G262" i="25"/>
  <c r="C255" i="25"/>
  <c r="F244" i="24"/>
  <c r="C256" i="24"/>
  <c r="G260" i="25"/>
  <c r="C254" i="25"/>
  <c r="G244" i="25"/>
  <c r="E247" i="25"/>
  <c r="E245" i="25"/>
  <c r="H86" i="26"/>
  <c r="H18" i="26"/>
  <c r="E250" i="24"/>
  <c r="E243" i="24"/>
  <c r="E259" i="24"/>
  <c r="F247" i="24"/>
  <c r="D253" i="24"/>
  <c r="D250" i="24"/>
  <c r="F259" i="24"/>
  <c r="G256" i="24"/>
  <c r="G244" i="24"/>
  <c r="C252" i="24"/>
  <c r="C260" i="24"/>
  <c r="C253" i="24"/>
  <c r="F254" i="24"/>
  <c r="F260" i="24"/>
  <c r="D251" i="24"/>
  <c r="G255" i="24"/>
  <c r="C246" i="24"/>
  <c r="E249" i="24"/>
  <c r="F253" i="24"/>
  <c r="F252" i="24"/>
  <c r="C262" i="24"/>
  <c r="F257" i="24"/>
  <c r="E253" i="24"/>
  <c r="E251" i="24"/>
  <c r="D243" i="24"/>
  <c r="E255" i="24"/>
  <c r="F258" i="24"/>
  <c r="D254" i="24"/>
  <c r="D252" i="24"/>
  <c r="G259" i="24"/>
  <c r="G243" i="24"/>
  <c r="G260" i="24"/>
  <c r="E261" i="24"/>
  <c r="E260" i="24"/>
  <c r="D258" i="24"/>
  <c r="D247" i="24"/>
  <c r="D257" i="24"/>
  <c r="E256" i="24"/>
  <c r="E244" i="24"/>
  <c r="D244" i="24"/>
  <c r="E254" i="24"/>
  <c r="D260" i="24"/>
  <c r="D261" i="24"/>
  <c r="F245" i="24"/>
  <c r="D246" i="24"/>
  <c r="G262" i="24"/>
  <c r="F246" i="24"/>
  <c r="D255" i="24"/>
  <c r="F248" i="24"/>
  <c r="G248" i="24"/>
  <c r="G249" i="24"/>
  <c r="C259" i="24"/>
  <c r="E252" i="24"/>
  <c r="C258" i="24"/>
  <c r="E262" i="24"/>
  <c r="G254" i="24"/>
  <c r="C254" i="24"/>
  <c r="C250" i="24"/>
  <c r="C244" i="24"/>
  <c r="C257" i="24"/>
  <c r="E257" i="24"/>
  <c r="D249" i="24"/>
  <c r="F256" i="24"/>
  <c r="G257" i="24"/>
  <c r="G258" i="24"/>
  <c r="C251" i="24"/>
  <c r="E258" i="24"/>
  <c r="D262" i="24"/>
  <c r="G253" i="24"/>
  <c r="G261" i="24"/>
  <c r="F251" i="24"/>
  <c r="F262" i="24"/>
  <c r="C247" i="24"/>
  <c r="E246" i="24"/>
  <c r="F250" i="24"/>
  <c r="D248" i="24"/>
  <c r="C243" i="24"/>
  <c r="C249" i="24"/>
  <c r="C255" i="24"/>
  <c r="E248" i="24"/>
  <c r="F255" i="24"/>
  <c r="G250" i="24"/>
  <c r="C248" i="24"/>
  <c r="F243" i="24"/>
  <c r="D253" i="25"/>
  <c r="E245" i="24"/>
  <c r="C261" i="24"/>
  <c r="G247" i="24"/>
  <c r="E256" i="25"/>
  <c r="C238" i="24"/>
  <c r="D230" i="26"/>
  <c r="F232" i="26"/>
  <c r="E235" i="26"/>
  <c r="D237" i="26"/>
  <c r="F220" i="26"/>
  <c r="C227" i="23"/>
  <c r="F233" i="23"/>
  <c r="E227" i="23"/>
  <c r="E228" i="26"/>
  <c r="D222" i="26"/>
  <c r="D219" i="26"/>
  <c r="E219" i="26"/>
  <c r="F233" i="26"/>
  <c r="D233" i="26"/>
  <c r="E234" i="26"/>
  <c r="E227" i="26"/>
  <c r="C226" i="26"/>
  <c r="C234" i="26"/>
  <c r="G221" i="26"/>
  <c r="F225" i="26"/>
  <c r="D231" i="26"/>
  <c r="F218" i="26"/>
  <c r="F219" i="26"/>
  <c r="F237" i="26"/>
  <c r="E226" i="26"/>
  <c r="F223" i="26"/>
  <c r="D229" i="26"/>
  <c r="C219" i="26"/>
  <c r="C224" i="26"/>
  <c r="C233" i="26"/>
  <c r="H233" i="26" s="1"/>
  <c r="G225" i="26"/>
  <c r="G223" i="26"/>
  <c r="E229" i="26"/>
  <c r="E223" i="26"/>
  <c r="E236" i="26"/>
  <c r="C232" i="26"/>
  <c r="G226" i="26"/>
  <c r="G233" i="26"/>
  <c r="F236" i="26"/>
  <c r="E231" i="26"/>
  <c r="D218" i="26"/>
  <c r="D235" i="26"/>
  <c r="C222" i="26"/>
  <c r="C236" i="26"/>
  <c r="G229" i="26"/>
  <c r="G219" i="26"/>
  <c r="E224" i="26"/>
  <c r="F226" i="26"/>
  <c r="D232" i="26"/>
  <c r="E220" i="26"/>
  <c r="D225" i="26"/>
  <c r="D224" i="26"/>
  <c r="D227" i="26"/>
  <c r="F231" i="26"/>
  <c r="F230" i="26"/>
  <c r="D236" i="26"/>
  <c r="E218" i="26"/>
  <c r="F229" i="26"/>
  <c r="E222" i="26"/>
  <c r="C220" i="26"/>
  <c r="C223" i="26"/>
  <c r="E233" i="26"/>
  <c r="D228" i="26"/>
  <c r="E232" i="26"/>
  <c r="D223" i="26"/>
  <c r="D220" i="26"/>
  <c r="E237" i="26"/>
  <c r="E225" i="26"/>
  <c r="E221" i="26"/>
  <c r="D234" i="23"/>
  <c r="G222" i="23"/>
  <c r="G226" i="23"/>
  <c r="D227" i="23"/>
  <c r="F218" i="23"/>
  <c r="F235" i="23"/>
  <c r="C224" i="23"/>
  <c r="C237" i="23"/>
  <c r="C228" i="23"/>
  <c r="G233" i="23"/>
  <c r="E218" i="23"/>
  <c r="D229" i="23"/>
  <c r="C219" i="23"/>
  <c r="C232" i="23"/>
  <c r="F232" i="23"/>
  <c r="F228" i="23"/>
  <c r="E230" i="23"/>
  <c r="G231" i="23"/>
  <c r="F226" i="23"/>
  <c r="D232" i="23"/>
  <c r="D237" i="23"/>
  <c r="E223" i="23"/>
  <c r="E220" i="23"/>
  <c r="G229" i="23"/>
  <c r="D223" i="23"/>
  <c r="D226" i="23"/>
  <c r="F227" i="23"/>
  <c r="C220" i="23"/>
  <c r="E228" i="23"/>
  <c r="G225" i="23"/>
  <c r="D228" i="23"/>
  <c r="G220" i="23"/>
  <c r="G237" i="23"/>
  <c r="G219" i="23"/>
  <c r="F236" i="23"/>
  <c r="D230" i="23"/>
  <c r="G232" i="23"/>
  <c r="D224" i="23"/>
  <c r="E225" i="23"/>
  <c r="E224" i="23"/>
  <c r="G223" i="23"/>
  <c r="F219" i="23"/>
  <c r="E222" i="23"/>
  <c r="F231" i="23"/>
  <c r="F220" i="23"/>
  <c r="D231" i="23"/>
  <c r="C223" i="23"/>
  <c r="E231" i="23"/>
  <c r="E234" i="23"/>
  <c r="F222" i="23"/>
  <c r="D220" i="23"/>
  <c r="E237" i="23"/>
  <c r="F230" i="23"/>
  <c r="F225" i="23"/>
  <c r="X26" i="49"/>
  <c r="G235" i="26"/>
  <c r="G230" i="26"/>
  <c r="C231" i="26"/>
  <c r="C227" i="26"/>
  <c r="F234" i="26"/>
  <c r="D233" i="23"/>
  <c r="E236" i="23"/>
  <c r="G232" i="26"/>
  <c r="C229" i="26"/>
  <c r="F222" i="26"/>
  <c r="D234" i="26"/>
  <c r="G236" i="23"/>
  <c r="G228" i="23"/>
  <c r="E219" i="23"/>
  <c r="E229" i="23"/>
  <c r="C225" i="23"/>
  <c r="C222" i="23"/>
  <c r="F223" i="23"/>
  <c r="F228" i="26"/>
  <c r="D236" i="23"/>
  <c r="G221" i="23"/>
  <c r="D218" i="23"/>
  <c r="F237" i="23"/>
  <c r="D219" i="23"/>
  <c r="G231" i="26"/>
  <c r="C226" i="23"/>
  <c r="F221" i="23"/>
  <c r="D235" i="23"/>
  <c r="G234" i="23"/>
  <c r="E232" i="23"/>
  <c r="H18" i="23"/>
  <c r="H86" i="23"/>
  <c r="G233" i="25"/>
  <c r="G234" i="25"/>
  <c r="C234" i="25"/>
  <c r="C226" i="25"/>
  <c r="C223" i="25"/>
  <c r="G223" i="24"/>
  <c r="F225" i="25"/>
  <c r="D225" i="25"/>
  <c r="D224" i="25"/>
  <c r="F231" i="24"/>
  <c r="F237" i="24"/>
  <c r="E234" i="25"/>
  <c r="D230" i="24"/>
  <c r="F224" i="25"/>
  <c r="G223" i="25"/>
  <c r="C233" i="25"/>
  <c r="C219" i="25"/>
  <c r="G224" i="24"/>
  <c r="G226" i="24"/>
  <c r="G236" i="24"/>
  <c r="G228" i="24"/>
  <c r="F230" i="25"/>
  <c r="D228" i="25"/>
  <c r="D228" i="24"/>
  <c r="E228" i="25"/>
  <c r="D218" i="25"/>
  <c r="E218" i="25"/>
  <c r="E234" i="24"/>
  <c r="D221" i="24"/>
  <c r="F224" i="24"/>
  <c r="G230" i="25"/>
  <c r="G229" i="25"/>
  <c r="G236" i="25"/>
  <c r="C228" i="25"/>
  <c r="C232" i="25"/>
  <c r="C221" i="25"/>
  <c r="G233" i="24"/>
  <c r="G225" i="24"/>
  <c r="F236" i="25"/>
  <c r="D229" i="25"/>
  <c r="D224" i="24"/>
  <c r="D236" i="24"/>
  <c r="F225" i="24"/>
  <c r="E225" i="25"/>
  <c r="F221" i="25"/>
  <c r="E235" i="24"/>
  <c r="E218" i="24"/>
  <c r="E229" i="24"/>
  <c r="E233" i="25"/>
  <c r="G221" i="25"/>
  <c r="G222" i="25"/>
  <c r="G225" i="25"/>
  <c r="G220" i="24"/>
  <c r="F226" i="25"/>
  <c r="D227" i="25"/>
  <c r="D229" i="24"/>
  <c r="F220" i="24"/>
  <c r="F236" i="24"/>
  <c r="F221" i="62"/>
  <c r="C227" i="62"/>
  <c r="E229" i="62"/>
  <c r="C222" i="62"/>
  <c r="D234" i="62"/>
  <c r="G228" i="62"/>
  <c r="D224" i="62"/>
  <c r="F231" i="62"/>
  <c r="F237" i="62"/>
  <c r="C236" i="62"/>
  <c r="C220" i="62"/>
  <c r="E221" i="62"/>
  <c r="C224" i="62"/>
  <c r="G231" i="62"/>
  <c r="D218" i="62"/>
  <c r="D219" i="62"/>
  <c r="G227" i="62"/>
  <c r="F226" i="62"/>
  <c r="D231" i="62"/>
  <c r="E227" i="62"/>
  <c r="E223" i="62"/>
  <c r="D237" i="62"/>
  <c r="E220" i="62"/>
  <c r="D230" i="62"/>
  <c r="F234" i="62"/>
  <c r="C229" i="62"/>
  <c r="E225" i="62"/>
  <c r="E233" i="62"/>
  <c r="G222" i="62"/>
  <c r="G223" i="62"/>
  <c r="E224" i="62"/>
  <c r="F235" i="62"/>
  <c r="G224" i="62"/>
  <c r="G235" i="62"/>
  <c r="C231" i="62"/>
  <c r="G230" i="62"/>
  <c r="G229" i="62"/>
  <c r="E235" i="62"/>
  <c r="E228" i="62"/>
  <c r="G234" i="62"/>
  <c r="F219" i="62"/>
  <c r="E226" i="62"/>
  <c r="D221" i="62"/>
  <c r="C232" i="62"/>
  <c r="C230" i="62"/>
  <c r="C235" i="62"/>
  <c r="G226" i="62"/>
  <c r="E218" i="62"/>
  <c r="D235" i="62"/>
  <c r="D222" i="62"/>
  <c r="F220" i="62"/>
  <c r="G233" i="62"/>
  <c r="F228" i="62"/>
  <c r="D236" i="62"/>
  <c r="C233" i="62"/>
  <c r="E231" i="62"/>
  <c r="E234" i="62"/>
  <c r="D229" i="62"/>
  <c r="D233" i="62"/>
  <c r="D226" i="62"/>
  <c r="F218" i="62"/>
  <c r="E222" i="62"/>
  <c r="G218" i="62"/>
  <c r="F227" i="62"/>
  <c r="G221" i="62"/>
  <c r="D227" i="62"/>
  <c r="C225" i="62"/>
  <c r="E237" i="62"/>
  <c r="G219" i="62"/>
  <c r="G220" i="62"/>
  <c r="C226" i="62"/>
  <c r="C234" i="62"/>
  <c r="G225" i="62"/>
  <c r="F223" i="62"/>
  <c r="E232" i="62"/>
  <c r="D223" i="62"/>
  <c r="F225" i="62"/>
  <c r="F232" i="62"/>
  <c r="C219" i="62"/>
  <c r="D228" i="62"/>
  <c r="C221" i="62"/>
  <c r="C237" i="62"/>
  <c r="F222" i="62"/>
  <c r="F236" i="62"/>
  <c r="C228" i="62"/>
  <c r="G236" i="62"/>
  <c r="E230" i="62"/>
  <c r="C223" i="62"/>
  <c r="G232" i="62"/>
  <c r="E219" i="62"/>
  <c r="E236" i="62"/>
  <c r="D220" i="62"/>
  <c r="C218" i="62"/>
  <c r="F229" i="62"/>
  <c r="D232" i="62"/>
  <c r="F230" i="62"/>
  <c r="G237" i="62"/>
  <c r="D225" i="62"/>
  <c r="F224" i="62"/>
  <c r="F260" i="62"/>
  <c r="F248" i="62"/>
  <c r="G244" i="62"/>
  <c r="G252" i="62"/>
  <c r="E260" i="62"/>
  <c r="F250" i="62"/>
  <c r="G249" i="62"/>
  <c r="C256" i="62"/>
  <c r="F256" i="62"/>
  <c r="C262" i="62"/>
  <c r="D251" i="62"/>
  <c r="H251" i="62" s="1"/>
  <c r="E248" i="62"/>
  <c r="E243" i="62"/>
  <c r="F249" i="62"/>
  <c r="E255" i="62"/>
  <c r="G251" i="62"/>
  <c r="C248" i="62"/>
  <c r="D259" i="62"/>
  <c r="C244" i="62"/>
  <c r="C254" i="62"/>
  <c r="C258" i="62"/>
  <c r="C243" i="62"/>
  <c r="E244" i="62"/>
  <c r="F257" i="62"/>
  <c r="C257" i="62"/>
  <c r="C255" i="62"/>
  <c r="C246" i="62"/>
  <c r="G246" i="62"/>
  <c r="H11" i="44"/>
  <c r="H163" i="44" s="1"/>
  <c r="F247" i="62"/>
  <c r="D245" i="62"/>
  <c r="D258" i="62"/>
  <c r="E261" i="62"/>
  <c r="G255" i="62"/>
  <c r="H86" i="62"/>
  <c r="F262" i="62"/>
  <c r="F254" i="62"/>
  <c r="F259" i="62"/>
  <c r="F244" i="62"/>
  <c r="D261" i="62"/>
  <c r="E253" i="62"/>
  <c r="C260" i="62"/>
  <c r="C250" i="62"/>
  <c r="D246" i="62"/>
  <c r="G250" i="62"/>
  <c r="C252" i="62"/>
  <c r="G260" i="62"/>
  <c r="E256" i="62"/>
  <c r="C249" i="62"/>
  <c r="H10" i="44"/>
  <c r="H187" i="44" s="1"/>
  <c r="G258" i="62"/>
  <c r="F253" i="62"/>
  <c r="D244" i="62"/>
  <c r="G259" i="62"/>
  <c r="C261" i="62"/>
  <c r="C245" i="62"/>
  <c r="G256" i="62"/>
  <c r="D262" i="62"/>
  <c r="G248" i="62"/>
  <c r="F258" i="62"/>
  <c r="F243" i="62"/>
  <c r="E251" i="62"/>
  <c r="F261" i="62"/>
  <c r="D256" i="62"/>
  <c r="E252" i="62"/>
  <c r="G247" i="62"/>
  <c r="E257" i="62"/>
  <c r="G262" i="62"/>
  <c r="D249" i="62"/>
  <c r="D247" i="62"/>
  <c r="D254" i="62"/>
  <c r="E249" i="62"/>
  <c r="F251" i="62"/>
  <c r="D260" i="62"/>
  <c r="E258" i="62"/>
  <c r="E237" i="21"/>
  <c r="E236" i="21"/>
  <c r="D226" i="21"/>
  <c r="F220" i="21"/>
  <c r="D225" i="21"/>
  <c r="C230" i="21"/>
  <c r="C228" i="21"/>
  <c r="E229" i="21"/>
  <c r="G218" i="21"/>
  <c r="E221" i="21"/>
  <c r="G228" i="21"/>
  <c r="G227" i="21"/>
  <c r="F235" i="21"/>
  <c r="E234" i="21"/>
  <c r="E235" i="21"/>
  <c r="F219" i="21"/>
  <c r="G237" i="21"/>
  <c r="F227" i="21"/>
  <c r="C218" i="21"/>
  <c r="C226" i="21"/>
  <c r="E233" i="21"/>
  <c r="G235" i="21"/>
  <c r="E231" i="21"/>
  <c r="G231" i="21"/>
  <c r="D222" i="21"/>
  <c r="G229" i="21"/>
  <c r="G223" i="21"/>
  <c r="F230" i="21"/>
  <c r="F222" i="21"/>
  <c r="C223" i="21"/>
  <c r="E230" i="21"/>
  <c r="D233" i="21"/>
  <c r="G226" i="21"/>
  <c r="G232" i="21"/>
  <c r="E219" i="21"/>
  <c r="D229" i="21"/>
  <c r="F228" i="21"/>
  <c r="F218" i="21"/>
  <c r="C222" i="21"/>
  <c r="C237" i="21"/>
  <c r="C225" i="21"/>
  <c r="E226" i="21"/>
  <c r="E225" i="21"/>
  <c r="D218" i="21"/>
  <c r="C232" i="21"/>
  <c r="D227" i="21"/>
  <c r="G220" i="21"/>
  <c r="E218" i="21"/>
  <c r="C220" i="21"/>
  <c r="D231" i="21"/>
  <c r="D235" i="21"/>
  <c r="F236" i="21"/>
  <c r="D221" i="21"/>
  <c r="G233" i="21"/>
  <c r="F237" i="21"/>
  <c r="E220" i="21"/>
  <c r="D223" i="21"/>
  <c r="D236" i="21"/>
  <c r="D237" i="21"/>
  <c r="F223" i="21"/>
  <c r="F231" i="21"/>
  <c r="C235" i="21"/>
  <c r="G222" i="21"/>
  <c r="D228" i="21"/>
  <c r="F224" i="21"/>
  <c r="F225" i="21"/>
  <c r="C227" i="21"/>
  <c r="C233" i="21"/>
  <c r="E223" i="21"/>
  <c r="G221" i="21"/>
  <c r="E232" i="21"/>
  <c r="G225" i="21"/>
  <c r="D220" i="21"/>
  <c r="F233" i="21"/>
  <c r="F226" i="21"/>
  <c r="E227" i="21"/>
  <c r="G234" i="21"/>
  <c r="F234" i="21"/>
  <c r="C224" i="21"/>
  <c r="C236" i="21"/>
  <c r="D232" i="21"/>
  <c r="F229" i="21"/>
  <c r="C221" i="21"/>
  <c r="D219" i="21"/>
  <c r="G230" i="21"/>
  <c r="D224" i="21"/>
  <c r="G224" i="21"/>
  <c r="C231" i="21"/>
  <c r="D234" i="21"/>
  <c r="F232" i="21"/>
  <c r="F221" i="21"/>
  <c r="E224" i="21"/>
  <c r="H86" i="21"/>
  <c r="H18" i="21"/>
  <c r="C229" i="21"/>
  <c r="E228" i="21"/>
  <c r="D248" i="21"/>
  <c r="E258" i="21"/>
  <c r="E247" i="21"/>
  <c r="E251" i="21"/>
  <c r="F256" i="21"/>
  <c r="E260" i="21"/>
  <c r="F252" i="21"/>
  <c r="E259" i="21"/>
  <c r="D257" i="21"/>
  <c r="G257" i="21"/>
  <c r="G249" i="21"/>
  <c r="D255" i="21"/>
  <c r="F244" i="21"/>
  <c r="F253" i="21"/>
  <c r="G253" i="21"/>
  <c r="G261" i="21"/>
  <c r="G248" i="21"/>
  <c r="F243" i="21"/>
  <c r="F251" i="21"/>
  <c r="D258" i="21"/>
  <c r="D259" i="21"/>
  <c r="F262" i="21"/>
  <c r="F258" i="21"/>
  <c r="C243" i="21"/>
  <c r="C247" i="21"/>
  <c r="C251" i="21"/>
  <c r="C258" i="21"/>
  <c r="D262" i="21"/>
  <c r="E250" i="21"/>
  <c r="E252" i="21"/>
  <c r="E246" i="21"/>
  <c r="G259" i="21"/>
  <c r="G255" i="21"/>
  <c r="F255" i="21"/>
  <c r="F246" i="21"/>
  <c r="C252" i="21"/>
  <c r="C256" i="21"/>
  <c r="C250" i="21"/>
  <c r="G254" i="21"/>
  <c r="E248" i="21"/>
  <c r="E254" i="21"/>
  <c r="G247" i="21"/>
  <c r="E243" i="21"/>
  <c r="D247" i="21"/>
  <c r="C262" i="21"/>
  <c r="G245" i="21"/>
  <c r="E261" i="21"/>
  <c r="E249" i="21"/>
  <c r="D244" i="21"/>
  <c r="C255" i="21"/>
  <c r="C248" i="21"/>
  <c r="D256" i="21"/>
  <c r="F261" i="21"/>
  <c r="G244" i="21"/>
  <c r="F231" i="22"/>
  <c r="F218" i="22"/>
  <c r="E231" i="22"/>
  <c r="G222" i="22"/>
  <c r="F232" i="22"/>
  <c r="C233" i="22"/>
  <c r="D222" i="22"/>
  <c r="E227" i="22"/>
  <c r="F226" i="22"/>
  <c r="F220" i="22"/>
  <c r="F227" i="22"/>
  <c r="E235" i="22"/>
  <c r="G229" i="22"/>
  <c r="G220" i="22"/>
  <c r="F236" i="22"/>
  <c r="C219" i="22"/>
  <c r="C235" i="22"/>
  <c r="D232" i="22"/>
  <c r="D233" i="22"/>
  <c r="G234" i="22"/>
  <c r="E233" i="22"/>
  <c r="E230" i="22"/>
  <c r="G230" i="22"/>
  <c r="F225" i="22"/>
  <c r="C231" i="22"/>
  <c r="D230" i="22"/>
  <c r="D237" i="22"/>
  <c r="F224" i="22"/>
  <c r="E223" i="22"/>
  <c r="E222" i="22"/>
  <c r="E229" i="22"/>
  <c r="G237" i="22"/>
  <c r="F235" i="22"/>
  <c r="D223" i="22"/>
  <c r="D225" i="22"/>
  <c r="E218" i="22"/>
  <c r="E228" i="22"/>
  <c r="G235" i="22"/>
  <c r="F228" i="22"/>
  <c r="C227" i="22"/>
  <c r="C229" i="22"/>
  <c r="D234" i="22"/>
  <c r="C257" i="21"/>
  <c r="C246" i="21"/>
  <c r="D252" i="21"/>
  <c r="D251" i="21"/>
  <c r="G243" i="21"/>
  <c r="E257" i="21"/>
  <c r="X21" i="49"/>
  <c r="F247" i="21"/>
  <c r="G258" i="21"/>
  <c r="D246" i="21"/>
  <c r="E253" i="21"/>
  <c r="G246" i="21"/>
  <c r="E254" i="22"/>
  <c r="G245" i="22"/>
  <c r="G253" i="22"/>
  <c r="G259" i="22"/>
  <c r="E258" i="22"/>
  <c r="E256" i="22"/>
  <c r="F251" i="22"/>
  <c r="C244" i="22"/>
  <c r="C252" i="22"/>
  <c r="D255" i="22"/>
  <c r="D257" i="22"/>
  <c r="G251" i="22"/>
  <c r="G246" i="22"/>
  <c r="G256" i="22"/>
  <c r="E249" i="22"/>
  <c r="E251" i="22"/>
  <c r="C255" i="22"/>
  <c r="D249" i="22"/>
  <c r="E262" i="22"/>
  <c r="G261" i="22"/>
  <c r="E259" i="22"/>
  <c r="E250" i="22"/>
  <c r="F261" i="22"/>
  <c r="C245" i="22"/>
  <c r="C261" i="22"/>
  <c r="D251" i="22"/>
  <c r="E260" i="22"/>
  <c r="E261" i="22"/>
  <c r="F254" i="22"/>
  <c r="F253" i="22"/>
  <c r="C248" i="22"/>
  <c r="C254" i="22"/>
  <c r="C253" i="22"/>
  <c r="D256" i="22"/>
  <c r="G255" i="22"/>
  <c r="F246" i="22"/>
  <c r="E247" i="22"/>
  <c r="C243" i="22"/>
  <c r="D252" i="22"/>
  <c r="D245" i="22"/>
  <c r="C259" i="21"/>
  <c r="C245" i="21"/>
  <c r="G252" i="21"/>
  <c r="E244" i="21"/>
  <c r="G250" i="21"/>
  <c r="D253" i="21"/>
  <c r="H9" i="44"/>
  <c r="H139" i="44" s="1"/>
  <c r="L39" i="56"/>
  <c r="G229" i="57"/>
  <c r="F223" i="57"/>
  <c r="G237" i="57"/>
  <c r="F220" i="57"/>
  <c r="E224" i="57"/>
  <c r="E233" i="57"/>
  <c r="D228" i="57"/>
  <c r="C230" i="57"/>
  <c r="C233" i="57"/>
  <c r="F234" i="57"/>
  <c r="G219" i="57"/>
  <c r="D227" i="57"/>
  <c r="E237" i="57"/>
  <c r="G222" i="57"/>
  <c r="F230" i="57"/>
  <c r="F231" i="57"/>
  <c r="G225" i="57"/>
  <c r="F218" i="57"/>
  <c r="D220" i="57"/>
  <c r="G228" i="57"/>
  <c r="E220" i="57"/>
  <c r="C224" i="57"/>
  <c r="D225" i="57"/>
  <c r="G221" i="57"/>
  <c r="G233" i="57"/>
  <c r="F227" i="57"/>
  <c r="D221" i="57"/>
  <c r="E235" i="57"/>
  <c r="E226" i="57"/>
  <c r="E234" i="57"/>
  <c r="D235" i="57"/>
  <c r="C220" i="57"/>
  <c r="C231" i="57"/>
  <c r="C236" i="57"/>
  <c r="D232" i="57"/>
  <c r="G226" i="57"/>
  <c r="G231" i="57"/>
  <c r="E230" i="57"/>
  <c r="D229" i="57"/>
  <c r="C234" i="57"/>
  <c r="G218" i="57"/>
  <c r="G232" i="57"/>
  <c r="F237" i="57"/>
  <c r="F224" i="57"/>
  <c r="D222" i="57"/>
  <c r="G227" i="57"/>
  <c r="E223" i="57"/>
  <c r="F225" i="57"/>
  <c r="F236" i="57"/>
  <c r="D218" i="57"/>
  <c r="D230" i="57"/>
  <c r="G223" i="57"/>
  <c r="E219" i="57"/>
  <c r="E232" i="57"/>
  <c r="D236" i="57"/>
  <c r="C223" i="57"/>
  <c r="C226" i="57"/>
  <c r="F228" i="57"/>
  <c r="D219" i="57"/>
  <c r="E236" i="57"/>
  <c r="C218" i="57"/>
  <c r="C235" i="57"/>
  <c r="C225" i="57"/>
  <c r="G228" i="14"/>
  <c r="C237" i="6"/>
  <c r="G223" i="6"/>
  <c r="F228" i="6"/>
  <c r="E237" i="20"/>
  <c r="F232" i="14"/>
  <c r="F233" i="6"/>
  <c r="C219" i="14"/>
  <c r="D220" i="14"/>
  <c r="E263" i="15"/>
  <c r="G234" i="14"/>
  <c r="F231" i="14"/>
  <c r="G221" i="6"/>
  <c r="C263" i="10"/>
  <c r="F234" i="14"/>
  <c r="E220" i="20"/>
  <c r="C218" i="14"/>
  <c r="C238" i="10"/>
  <c r="H254" i="12"/>
  <c r="G228" i="6"/>
  <c r="E233" i="14"/>
  <c r="H86" i="9"/>
  <c r="H18" i="9"/>
  <c r="H7" i="44"/>
  <c r="E236" i="6"/>
  <c r="E219" i="6"/>
  <c r="E227" i="6"/>
  <c r="F230" i="6"/>
  <c r="F218" i="6"/>
  <c r="E228" i="6"/>
  <c r="E220" i="6"/>
  <c r="E221" i="6"/>
  <c r="E222" i="6"/>
  <c r="F223" i="6"/>
  <c r="E233" i="6"/>
  <c r="E224" i="6"/>
  <c r="D221" i="6"/>
  <c r="D223" i="6"/>
  <c r="E226" i="6"/>
  <c r="D220" i="6"/>
  <c r="F226" i="6"/>
  <c r="E237" i="6"/>
  <c r="D237" i="6"/>
  <c r="D227" i="6"/>
  <c r="E234" i="6"/>
  <c r="D225" i="6"/>
  <c r="E232" i="6"/>
  <c r="D231" i="6"/>
  <c r="D235" i="6"/>
  <c r="F224" i="6"/>
  <c r="D233" i="6"/>
  <c r="D222" i="6"/>
  <c r="F225" i="6"/>
  <c r="F221" i="6"/>
  <c r="D234" i="6"/>
  <c r="F237" i="6"/>
  <c r="E231" i="6"/>
  <c r="D218" i="6"/>
  <c r="F235" i="6"/>
  <c r="F231" i="6"/>
  <c r="E223" i="6"/>
  <c r="F219" i="6"/>
  <c r="G218" i="6"/>
  <c r="G233" i="6"/>
  <c r="C218" i="6"/>
  <c r="C235" i="6"/>
  <c r="E218" i="6"/>
  <c r="G234" i="6"/>
  <c r="G236" i="6"/>
  <c r="G219" i="6"/>
  <c r="C219" i="6"/>
  <c r="C223" i="6"/>
  <c r="C229" i="6"/>
  <c r="C225" i="6"/>
  <c r="F236" i="6"/>
  <c r="F234" i="6"/>
  <c r="E235" i="6"/>
  <c r="D228" i="6"/>
  <c r="G225" i="6"/>
  <c r="C226" i="6"/>
  <c r="D232" i="6"/>
  <c r="F232" i="6"/>
  <c r="E225" i="6"/>
  <c r="G224" i="6"/>
  <c r="C221" i="6"/>
  <c r="D230" i="6"/>
  <c r="E230" i="6"/>
  <c r="G226" i="6"/>
  <c r="C231" i="6"/>
  <c r="F222" i="6"/>
  <c r="D236" i="6"/>
  <c r="E229" i="6"/>
  <c r="G235" i="6"/>
  <c r="G222" i="6"/>
  <c r="C224" i="6"/>
  <c r="C228" i="6"/>
  <c r="F220" i="6"/>
  <c r="D226" i="6"/>
  <c r="G229" i="6"/>
  <c r="G220" i="6"/>
  <c r="C220" i="6"/>
  <c r="F227" i="6"/>
  <c r="C230" i="6"/>
  <c r="C236" i="6"/>
  <c r="D219" i="6"/>
  <c r="G231" i="6"/>
  <c r="G237" i="6"/>
  <c r="C222" i="6"/>
  <c r="C233" i="6"/>
  <c r="C234" i="6"/>
  <c r="S6" i="48"/>
  <c r="E230" i="14"/>
  <c r="C230" i="14"/>
  <c r="C232" i="6"/>
  <c r="D224" i="6"/>
  <c r="E218" i="20"/>
  <c r="E223" i="14"/>
  <c r="G227" i="6"/>
  <c r="C229" i="20"/>
  <c r="E223" i="20"/>
  <c r="E228" i="20"/>
  <c r="E236" i="20"/>
  <c r="E226" i="20"/>
  <c r="E235" i="20"/>
  <c r="E227" i="20"/>
  <c r="C232" i="20"/>
  <c r="C219" i="20"/>
  <c r="C226" i="20"/>
  <c r="D220" i="20"/>
  <c r="C236" i="20"/>
  <c r="C223" i="20"/>
  <c r="E232" i="20"/>
  <c r="E221" i="20"/>
  <c r="E224" i="20"/>
  <c r="C233" i="20"/>
  <c r="E231" i="20"/>
  <c r="D218" i="20"/>
  <c r="C222" i="20"/>
  <c r="C224" i="20"/>
  <c r="E222" i="20"/>
  <c r="C235" i="20"/>
  <c r="C225" i="20"/>
  <c r="C230" i="20"/>
  <c r="E234" i="20"/>
  <c r="E225" i="20"/>
  <c r="E230" i="20"/>
  <c r="E229" i="20"/>
  <c r="E233" i="20"/>
  <c r="C237" i="20"/>
  <c r="E219" i="20"/>
  <c r="C218" i="20"/>
  <c r="C221" i="20"/>
  <c r="C231" i="20"/>
  <c r="C220" i="20"/>
  <c r="C227" i="20"/>
  <c r="C234" i="20"/>
  <c r="F236" i="14"/>
  <c r="G232" i="14"/>
  <c r="D232" i="14"/>
  <c r="G229" i="14"/>
  <c r="G219" i="14"/>
  <c r="F221" i="14"/>
  <c r="F228" i="14"/>
  <c r="D222" i="14"/>
  <c r="G226" i="14"/>
  <c r="G235" i="14"/>
  <c r="F219" i="14"/>
  <c r="F235" i="14"/>
  <c r="D227" i="14"/>
  <c r="D237" i="14"/>
  <c r="F220" i="14"/>
  <c r="F229" i="14"/>
  <c r="D233" i="14"/>
  <c r="F224" i="14"/>
  <c r="G218" i="14"/>
  <c r="D235" i="14"/>
  <c r="D219" i="14"/>
  <c r="G220" i="14"/>
  <c r="F233" i="14"/>
  <c r="F226" i="14"/>
  <c r="D228" i="14"/>
  <c r="G237" i="14"/>
  <c r="D231" i="14"/>
  <c r="F222" i="14"/>
  <c r="F237" i="14"/>
  <c r="F218" i="14"/>
  <c r="G233" i="14"/>
  <c r="F230" i="14"/>
  <c r="D225" i="14"/>
  <c r="G224" i="14"/>
  <c r="F223" i="14"/>
  <c r="F225" i="14"/>
  <c r="D234" i="14"/>
  <c r="G225" i="14"/>
  <c r="D236" i="14"/>
  <c r="D224" i="14"/>
  <c r="C221" i="14"/>
  <c r="C235" i="14"/>
  <c r="C228" i="14"/>
  <c r="E219" i="14"/>
  <c r="E221" i="14"/>
  <c r="G231" i="14"/>
  <c r="D230" i="14"/>
  <c r="C232" i="14"/>
  <c r="E222" i="14"/>
  <c r="D226" i="14"/>
  <c r="C222" i="14"/>
  <c r="C231" i="14"/>
  <c r="E218" i="14"/>
  <c r="E237" i="14"/>
  <c r="E228" i="14"/>
  <c r="D221" i="14"/>
  <c r="D229" i="14"/>
  <c r="G227" i="14"/>
  <c r="E220" i="14"/>
  <c r="E227" i="14"/>
  <c r="E225" i="14"/>
  <c r="D218" i="14"/>
  <c r="C220" i="14"/>
  <c r="E229" i="14"/>
  <c r="G236" i="14"/>
  <c r="C224" i="14"/>
  <c r="C229" i="14"/>
  <c r="C236" i="14"/>
  <c r="G222" i="14"/>
  <c r="C227" i="14"/>
  <c r="C225" i="14"/>
  <c r="E231" i="14"/>
  <c r="E234" i="14"/>
  <c r="D223" i="14"/>
  <c r="G223" i="14"/>
  <c r="C223" i="14"/>
  <c r="E224" i="14"/>
  <c r="F227" i="14"/>
  <c r="G221" i="14"/>
  <c r="C237" i="14"/>
  <c r="C234" i="14"/>
  <c r="E226" i="14"/>
  <c r="E235" i="14"/>
  <c r="E236" i="14"/>
  <c r="C227" i="6"/>
  <c r="F229" i="6"/>
  <c r="D229" i="6"/>
  <c r="E248" i="19"/>
  <c r="E262" i="19"/>
  <c r="E254" i="19"/>
  <c r="E251" i="19"/>
  <c r="E253" i="19"/>
  <c r="G248" i="19"/>
  <c r="E257" i="19"/>
  <c r="G256" i="19"/>
  <c r="G250" i="19"/>
  <c r="G253" i="19"/>
  <c r="G254" i="19"/>
  <c r="E252" i="19"/>
  <c r="E247" i="19"/>
  <c r="E258" i="19"/>
  <c r="E256" i="19"/>
  <c r="G255" i="19"/>
  <c r="G258" i="19"/>
  <c r="E243" i="19"/>
  <c r="E244" i="19"/>
  <c r="G246" i="19"/>
  <c r="C247" i="19"/>
  <c r="C255" i="19"/>
  <c r="D250" i="19"/>
  <c r="F245" i="19"/>
  <c r="F246" i="19"/>
  <c r="E255" i="19"/>
  <c r="G251" i="19"/>
  <c r="C261" i="19"/>
  <c r="D248" i="19"/>
  <c r="D256" i="19"/>
  <c r="D253" i="19"/>
  <c r="F251" i="19"/>
  <c r="F250" i="19"/>
  <c r="E260" i="19"/>
  <c r="G261" i="19"/>
  <c r="C256" i="19"/>
  <c r="D247" i="19"/>
  <c r="F247" i="19"/>
  <c r="G244" i="19"/>
  <c r="G245" i="19"/>
  <c r="C249" i="19"/>
  <c r="D260" i="19"/>
  <c r="F256" i="19"/>
  <c r="E245" i="19"/>
  <c r="E261" i="19"/>
  <c r="G252" i="19"/>
  <c r="C250" i="19"/>
  <c r="D249" i="19"/>
  <c r="D258" i="19"/>
  <c r="D262" i="19"/>
  <c r="F249" i="19"/>
  <c r="F259" i="19"/>
  <c r="C243" i="19"/>
  <c r="C248" i="19"/>
  <c r="C257" i="19"/>
  <c r="C259" i="19"/>
  <c r="D251" i="19"/>
  <c r="D257" i="19"/>
  <c r="F244" i="19"/>
  <c r="F248" i="19"/>
  <c r="F254" i="19"/>
  <c r="E246" i="19"/>
  <c r="E249" i="19"/>
  <c r="G260" i="19"/>
  <c r="C244" i="19"/>
  <c r="D261" i="19"/>
  <c r="F252" i="19"/>
  <c r="E250" i="19"/>
  <c r="G262" i="19"/>
  <c r="C245" i="19"/>
  <c r="C251" i="19"/>
  <c r="C258" i="19"/>
  <c r="C253" i="19"/>
  <c r="D246" i="19"/>
  <c r="F258" i="19"/>
  <c r="F260" i="19"/>
  <c r="G259" i="19"/>
  <c r="C254" i="19"/>
  <c r="D255" i="19"/>
  <c r="F243" i="19"/>
  <c r="F262" i="19"/>
  <c r="F253" i="19"/>
  <c r="D252" i="17"/>
  <c r="D248" i="17"/>
  <c r="E245" i="17"/>
  <c r="G257" i="17"/>
  <c r="D251" i="17"/>
  <c r="E262" i="17"/>
  <c r="G246" i="16"/>
  <c r="G244" i="16"/>
  <c r="E256" i="16"/>
  <c r="E253" i="16"/>
  <c r="D260" i="16"/>
  <c r="E250" i="16"/>
  <c r="D258" i="16"/>
  <c r="G259" i="16"/>
  <c r="E243" i="16"/>
  <c r="E258" i="16"/>
  <c r="E259" i="16"/>
  <c r="G255" i="16"/>
  <c r="G258" i="16"/>
  <c r="E245" i="16"/>
  <c r="E252" i="16"/>
  <c r="D252" i="16"/>
  <c r="G253" i="16"/>
  <c r="G261" i="16"/>
  <c r="E229" i="12"/>
  <c r="H229" i="12" s="1"/>
  <c r="E219" i="12"/>
  <c r="H219" i="12" s="1"/>
  <c r="E218" i="12"/>
  <c r="E234" i="12"/>
  <c r="H234" i="12" s="1"/>
  <c r="E223" i="12"/>
  <c r="E235" i="12"/>
  <c r="E220" i="12"/>
  <c r="E224" i="12"/>
  <c r="H224" i="12" s="1"/>
  <c r="E226" i="12"/>
  <c r="H226" i="12" s="1"/>
  <c r="E222" i="12"/>
  <c r="E228" i="12"/>
  <c r="H228" i="12" s="1"/>
  <c r="E232" i="12"/>
  <c r="E221" i="12"/>
  <c r="H221" i="12" s="1"/>
  <c r="E225" i="12"/>
  <c r="E232" i="15"/>
  <c r="E230" i="15"/>
  <c r="D219" i="15"/>
  <c r="D232" i="15"/>
  <c r="F230" i="15"/>
  <c r="F226" i="15"/>
  <c r="E228" i="15"/>
  <c r="E226" i="15"/>
  <c r="D235" i="15"/>
  <c r="D229" i="15"/>
  <c r="E233" i="15"/>
  <c r="F228" i="15"/>
  <c r="F227" i="15"/>
  <c r="D230" i="15"/>
  <c r="E223" i="15"/>
  <c r="E235" i="15"/>
  <c r="D222" i="15"/>
  <c r="F234" i="15"/>
  <c r="F236" i="15"/>
  <c r="F221" i="15"/>
  <c r="F231" i="15"/>
  <c r="F237" i="15"/>
  <c r="D224" i="15"/>
  <c r="E237" i="15"/>
  <c r="D220" i="15"/>
  <c r="F225" i="15"/>
  <c r="F218" i="15"/>
  <c r="D226" i="15"/>
  <c r="E221" i="15"/>
  <c r="E227" i="15"/>
  <c r="D233" i="15"/>
  <c r="D236" i="15"/>
  <c r="F220" i="15"/>
  <c r="E222" i="15"/>
  <c r="D218" i="15"/>
  <c r="D237" i="15"/>
  <c r="F233" i="15"/>
  <c r="D223" i="15"/>
  <c r="E219" i="15"/>
  <c r="D227" i="15"/>
  <c r="E236" i="15"/>
  <c r="F223" i="15"/>
  <c r="F219" i="15"/>
  <c r="E231" i="11"/>
  <c r="H231" i="11" s="1"/>
  <c r="F233" i="11"/>
  <c r="E234" i="11"/>
  <c r="F228" i="11"/>
  <c r="E237" i="11"/>
  <c r="E224" i="11"/>
  <c r="E226" i="11"/>
  <c r="E227" i="11"/>
  <c r="D232" i="11"/>
  <c r="D225" i="11"/>
  <c r="E232" i="11"/>
  <c r="D224" i="11"/>
  <c r="E233" i="11"/>
  <c r="F229" i="11"/>
  <c r="E236" i="11"/>
  <c r="D218" i="11"/>
  <c r="D220" i="11"/>
  <c r="F237" i="11"/>
  <c r="D237" i="11"/>
  <c r="F235" i="11"/>
  <c r="F232" i="11"/>
  <c r="F219" i="11"/>
  <c r="D226" i="11"/>
  <c r="E228" i="11"/>
  <c r="D233" i="11"/>
  <c r="F218" i="11"/>
  <c r="E218" i="11"/>
  <c r="D219" i="11"/>
  <c r="H219" i="11" s="1"/>
  <c r="E225" i="11"/>
  <c r="F226" i="11"/>
  <c r="E223" i="11"/>
  <c r="F236" i="11"/>
  <c r="F220" i="11"/>
  <c r="E220" i="11"/>
  <c r="E235" i="11"/>
  <c r="H18" i="12"/>
  <c r="H86" i="12"/>
  <c r="H18" i="19"/>
  <c r="L6" i="48"/>
  <c r="J303" i="9"/>
  <c r="H86" i="14"/>
  <c r="H18" i="14"/>
  <c r="D231" i="18"/>
  <c r="D227" i="18"/>
  <c r="E236" i="18"/>
  <c r="G220" i="18"/>
  <c r="E231" i="18"/>
  <c r="D228" i="18"/>
  <c r="D237" i="18"/>
  <c r="D233" i="18"/>
  <c r="E219" i="18"/>
  <c r="G232" i="18"/>
  <c r="G234" i="18"/>
  <c r="G235" i="18"/>
  <c r="E234" i="18"/>
  <c r="F236" i="18"/>
  <c r="F234" i="18"/>
  <c r="D235" i="18"/>
  <c r="E221" i="18"/>
  <c r="D221" i="18"/>
  <c r="G228" i="18"/>
  <c r="G233" i="18"/>
  <c r="G218" i="18"/>
  <c r="F226" i="18"/>
  <c r="H226" i="18" s="1"/>
  <c r="E233" i="18"/>
  <c r="E220" i="18"/>
  <c r="E222" i="18"/>
  <c r="D223" i="18"/>
  <c r="F220" i="18"/>
  <c r="G229" i="18"/>
  <c r="F219" i="18"/>
  <c r="F227" i="18"/>
  <c r="F222" i="18"/>
  <c r="F232" i="18"/>
  <c r="E237" i="18"/>
  <c r="G236" i="18"/>
  <c r="E225" i="18"/>
  <c r="F231" i="18"/>
  <c r="F237" i="18"/>
  <c r="D224" i="18"/>
  <c r="F221" i="18"/>
  <c r="D219" i="18"/>
  <c r="D220" i="18"/>
  <c r="G231" i="18"/>
  <c r="E229" i="18"/>
  <c r="F230" i="18"/>
  <c r="E223" i="18"/>
  <c r="G225" i="18"/>
  <c r="G223" i="18"/>
  <c r="F228" i="18"/>
  <c r="E227" i="18"/>
  <c r="F218" i="18"/>
  <c r="D222" i="18"/>
  <c r="G219" i="18"/>
  <c r="E235" i="18"/>
  <c r="D230" i="18"/>
  <c r="E244" i="12"/>
  <c r="E245" i="12"/>
  <c r="H245" i="12" s="1"/>
  <c r="E260" i="12"/>
  <c r="H260" i="12" s="1"/>
  <c r="E261" i="12"/>
  <c r="H261" i="12" s="1"/>
  <c r="E247" i="12"/>
  <c r="H247" i="12" s="1"/>
  <c r="E249" i="12"/>
  <c r="E259" i="12"/>
  <c r="H259" i="12" s="1"/>
  <c r="E246" i="12"/>
  <c r="E251" i="12"/>
  <c r="E262" i="12"/>
  <c r="E261" i="11"/>
  <c r="E251" i="11"/>
  <c r="E247" i="11"/>
  <c r="D249" i="11"/>
  <c r="F252" i="11"/>
  <c r="D253" i="11"/>
  <c r="D248" i="11"/>
  <c r="F244" i="11"/>
  <c r="F247" i="11"/>
  <c r="E256" i="11"/>
  <c r="E259" i="11"/>
  <c r="D259" i="11"/>
  <c r="F255" i="11"/>
  <c r="F261" i="11"/>
  <c r="D243" i="11"/>
  <c r="F256" i="11"/>
  <c r="E250" i="11"/>
  <c r="E253" i="11"/>
  <c r="D247" i="11"/>
  <c r="D245" i="11"/>
  <c r="F258" i="11"/>
  <c r="D258" i="11"/>
  <c r="F249" i="11"/>
  <c r="F243" i="11"/>
  <c r="E255" i="11"/>
  <c r="F251" i="11"/>
  <c r="E245" i="11"/>
  <c r="D244" i="11"/>
  <c r="D251" i="11"/>
  <c r="F254" i="11"/>
  <c r="H254" i="11" s="1"/>
  <c r="F259" i="11"/>
  <c r="E248" i="11"/>
  <c r="E257" i="11"/>
  <c r="D257" i="11"/>
  <c r="D255" i="11"/>
  <c r="D261" i="11"/>
  <c r="F246" i="11"/>
  <c r="E244" i="11"/>
  <c r="D246" i="11"/>
  <c r="F262" i="11"/>
  <c r="D252" i="11"/>
  <c r="F253" i="11"/>
  <c r="H18" i="6"/>
  <c r="H8" i="44"/>
  <c r="H18" i="15"/>
  <c r="H86" i="15"/>
  <c r="F221" i="9"/>
  <c r="E254" i="20"/>
  <c r="G231" i="9"/>
  <c r="F232" i="9"/>
  <c r="E257" i="20"/>
  <c r="E253" i="20"/>
  <c r="C256" i="20"/>
  <c r="D218" i="9"/>
  <c r="E245" i="20"/>
  <c r="D255" i="20"/>
  <c r="E262" i="20"/>
  <c r="C244" i="20"/>
  <c r="C248" i="20"/>
  <c r="E221" i="9"/>
  <c r="H221" i="9" s="1"/>
  <c r="C258" i="20"/>
  <c r="E252" i="20"/>
  <c r="C260" i="20"/>
  <c r="C253" i="20"/>
  <c r="C245" i="20"/>
  <c r="E220" i="9"/>
  <c r="G219" i="9"/>
  <c r="C261" i="20"/>
  <c r="E258" i="20"/>
  <c r="E248" i="20"/>
  <c r="C257" i="20"/>
  <c r="G234" i="9"/>
  <c r="E247" i="20"/>
  <c r="C249" i="20"/>
  <c r="D223" i="9"/>
  <c r="H223" i="9" s="1"/>
  <c r="C247" i="20"/>
  <c r="F237" i="9"/>
  <c r="E250" i="20"/>
  <c r="C246" i="20"/>
  <c r="C254" i="20"/>
  <c r="C262" i="20"/>
  <c r="C243" i="20"/>
  <c r="E256" i="20"/>
  <c r="H244" i="46"/>
  <c r="H172" i="46"/>
  <c r="A1" i="47"/>
  <c r="B2" i="30"/>
  <c r="B1" i="16"/>
  <c r="B1" i="22"/>
  <c r="B1" i="34"/>
  <c r="B2" i="39"/>
  <c r="B1" i="17"/>
  <c r="B1" i="30"/>
  <c r="B1" i="35"/>
  <c r="B2" i="16"/>
  <c r="B1" i="18"/>
  <c r="B1" i="39"/>
  <c r="B2" i="44"/>
  <c r="B2" i="25"/>
  <c r="B1" i="62"/>
  <c r="B1" i="40"/>
  <c r="B2" i="9"/>
  <c r="B1" i="36"/>
  <c r="B1" i="23"/>
  <c r="B2" i="28"/>
  <c r="B1" i="9"/>
  <c r="B1" i="21"/>
  <c r="B1" i="24"/>
  <c r="B1" i="6"/>
  <c r="B2" i="18"/>
  <c r="B2" i="27"/>
  <c r="B1" i="10"/>
  <c r="B1" i="19"/>
  <c r="B1" i="29"/>
  <c r="B1" i="32"/>
  <c r="B1" i="20"/>
  <c r="B1" i="25"/>
  <c r="E49" i="46"/>
  <c r="H107" i="46"/>
  <c r="B2" i="23"/>
  <c r="B2" i="59"/>
  <c r="B2" i="21"/>
  <c r="B2" i="12"/>
  <c r="A2" i="49"/>
  <c r="H87" i="46"/>
  <c r="B2" i="31"/>
  <c r="B2" i="6"/>
  <c r="B2" i="29"/>
  <c r="A2" i="48"/>
  <c r="B2" i="40"/>
  <c r="B2" i="38"/>
  <c r="B2" i="36"/>
  <c r="B2" i="10"/>
  <c r="B2" i="17"/>
  <c r="B2" i="19"/>
  <c r="B2" i="24"/>
  <c r="B2" i="26"/>
  <c r="B2" i="32"/>
  <c r="B2" i="33"/>
  <c r="B2" i="37"/>
  <c r="B2" i="15"/>
  <c r="B2" i="41"/>
  <c r="B2" i="11"/>
  <c r="H111" i="46"/>
  <c r="B2" i="22"/>
  <c r="B2" i="62"/>
  <c r="B2" i="20"/>
  <c r="B2" i="35"/>
  <c r="B1" i="44"/>
  <c r="A2" i="47"/>
  <c r="AE115" i="60"/>
  <c r="AG116" i="60"/>
  <c r="AK114" i="60"/>
  <c r="AN116" i="60"/>
  <c r="AE116" i="60"/>
  <c r="AH114" i="60"/>
  <c r="AF116" i="60"/>
  <c r="AK115" i="60"/>
  <c r="AJ115" i="60"/>
  <c r="AL114" i="60"/>
  <c r="AQ116" i="60"/>
  <c r="AN115" i="60"/>
  <c r="AG114" i="60"/>
  <c r="AB116" i="60"/>
  <c r="AR114" i="60"/>
  <c r="AQ114" i="60"/>
  <c r="AB115" i="60"/>
  <c r="AH116" i="60"/>
  <c r="AF114" i="60"/>
  <c r="AM115" i="60"/>
  <c r="AQ115" i="60"/>
  <c r="AI114" i="60"/>
  <c r="AJ114" i="60"/>
  <c r="AL116" i="60"/>
  <c r="AT115" i="60"/>
  <c r="AI115" i="60"/>
  <c r="AT114" i="60"/>
  <c r="AS115" i="60"/>
  <c r="AI116" i="60"/>
  <c r="AP116" i="60"/>
  <c r="AP115" i="60"/>
  <c r="AR115" i="60"/>
  <c r="AH115" i="60"/>
  <c r="AD115" i="60"/>
  <c r="AC114" i="60"/>
  <c r="AP114" i="60"/>
  <c r="AN114" i="60"/>
  <c r="AM116" i="60"/>
  <c r="AT116" i="60"/>
  <c r="AK116" i="60"/>
  <c r="AJ116" i="60"/>
  <c r="AS116" i="60"/>
  <c r="AR116" i="60"/>
  <c r="AC115" i="60"/>
  <c r="AL115" i="60"/>
  <c r="AF115" i="60"/>
  <c r="AG115" i="60"/>
  <c r="AD116" i="60"/>
  <c r="AC116" i="60"/>
  <c r="AD114" i="60"/>
  <c r="AO114" i="60"/>
  <c r="D169" i="27"/>
  <c r="F171" i="27"/>
  <c r="G171" i="27"/>
  <c r="C171" i="27"/>
  <c r="D171" i="27"/>
  <c r="E171" i="27"/>
  <c r="H134" i="27"/>
  <c r="H132" i="27"/>
  <c r="D183" i="27"/>
  <c r="G183" i="27"/>
  <c r="E176" i="33"/>
  <c r="H106" i="33"/>
  <c r="I146" i="33"/>
  <c r="I151" i="33"/>
  <c r="M8" i="49"/>
  <c r="H121" i="9"/>
  <c r="J8" i="49"/>
  <c r="H123" i="9"/>
  <c r="H127" i="9"/>
  <c r="L8" i="49"/>
  <c r="H120" i="9"/>
  <c r="H163" i="9"/>
  <c r="J297" i="9"/>
  <c r="I153" i="9"/>
  <c r="K153" i="9" s="1"/>
  <c r="K143" i="9"/>
  <c r="C163" i="9"/>
  <c r="D86" i="44"/>
  <c r="H110" i="41"/>
  <c r="D111" i="41"/>
  <c r="C70" i="44"/>
  <c r="C94" i="44" s="1"/>
  <c r="H108" i="41"/>
  <c r="H106" i="41"/>
  <c r="H104" i="41"/>
  <c r="H100" i="41"/>
  <c r="H92" i="41"/>
  <c r="I162" i="41"/>
  <c r="I157" i="41"/>
  <c r="I156" i="41"/>
  <c r="I151" i="41"/>
  <c r="I149" i="41"/>
  <c r="I145" i="41"/>
  <c r="I143" i="41"/>
  <c r="I161" i="41"/>
  <c r="H102" i="41"/>
  <c r="H98" i="41"/>
  <c r="I150" i="41"/>
  <c r="F111" i="41"/>
  <c r="E111" i="41"/>
  <c r="H107" i="41"/>
  <c r="G111" i="41"/>
  <c r="H91" i="41"/>
  <c r="H99" i="41"/>
  <c r="H109" i="41"/>
  <c r="H96" i="41"/>
  <c r="H105" i="41"/>
  <c r="H101" i="41"/>
  <c r="F163" i="40"/>
  <c r="C111" i="40"/>
  <c r="I158" i="40"/>
  <c r="I155" i="40"/>
  <c r="H109" i="40"/>
  <c r="H123" i="40"/>
  <c r="I145" i="40"/>
  <c r="I157" i="40"/>
  <c r="H92" i="40"/>
  <c r="H100" i="40"/>
  <c r="H105" i="40"/>
  <c r="C78" i="44"/>
  <c r="H101" i="40"/>
  <c r="H91" i="40"/>
  <c r="H106" i="40"/>
  <c r="I150" i="40"/>
  <c r="I161" i="40"/>
  <c r="H163" i="40"/>
  <c r="H119" i="40"/>
  <c r="G171" i="40" s="1"/>
  <c r="I143" i="40"/>
  <c r="I151" i="40"/>
  <c r="G83" i="44"/>
  <c r="H107" i="40"/>
  <c r="G87" i="44"/>
  <c r="G111" i="44" s="1"/>
  <c r="G69" i="44"/>
  <c r="H96" i="40"/>
  <c r="E117" i="40"/>
  <c r="C176" i="17"/>
  <c r="E176" i="17"/>
  <c r="H130" i="17"/>
  <c r="H121" i="17"/>
  <c r="I151" i="17"/>
  <c r="D163" i="17"/>
  <c r="F163" i="17"/>
  <c r="H119" i="17"/>
  <c r="F171" i="17" s="1"/>
  <c r="H132" i="17"/>
  <c r="D184" i="17" s="1"/>
  <c r="I157" i="17"/>
  <c r="I158" i="17"/>
  <c r="I144" i="33"/>
  <c r="H101" i="33"/>
  <c r="D70" i="44"/>
  <c r="D94" i="44" s="1"/>
  <c r="G163" i="41"/>
  <c r="E163" i="41"/>
  <c r="H93" i="41"/>
  <c r="I158" i="41"/>
  <c r="I144" i="41"/>
  <c r="I146" i="41"/>
  <c r="H94" i="41"/>
  <c r="I159" i="41"/>
  <c r="D163" i="41"/>
  <c r="C163" i="41"/>
  <c r="I154" i="41"/>
  <c r="I152" i="41"/>
  <c r="I148" i="41"/>
  <c r="I147" i="41"/>
  <c r="F163" i="41"/>
  <c r="H97" i="41"/>
  <c r="I155" i="41"/>
  <c r="H103" i="41"/>
  <c r="C111" i="41"/>
  <c r="H163" i="41"/>
  <c r="C75" i="44"/>
  <c r="L15" i="49"/>
  <c r="H116" i="17"/>
  <c r="J15" i="49"/>
  <c r="H129" i="17"/>
  <c r="E171" i="17"/>
  <c r="H127" i="17"/>
  <c r="H131" i="17"/>
  <c r="H163" i="17"/>
  <c r="D175" i="40"/>
  <c r="F175" i="40"/>
  <c r="E175" i="40"/>
  <c r="C175" i="40"/>
  <c r="E111" i="40"/>
  <c r="I154" i="40"/>
  <c r="I152" i="40"/>
  <c r="I149" i="40"/>
  <c r="I146" i="40"/>
  <c r="K41" i="49"/>
  <c r="G111" i="40"/>
  <c r="H135" i="40"/>
  <c r="E187" i="40" s="1"/>
  <c r="I148" i="40"/>
  <c r="F111" i="40"/>
  <c r="H95" i="40"/>
  <c r="C120" i="40"/>
  <c r="H103" i="40"/>
  <c r="I144" i="40"/>
  <c r="H98" i="40"/>
  <c r="I147" i="40"/>
  <c r="H102" i="40"/>
  <c r="H99" i="40"/>
  <c r="C124" i="40"/>
  <c r="H124" i="40" s="1"/>
  <c r="G176" i="40" s="1"/>
  <c r="H94" i="40"/>
  <c r="I153" i="40"/>
  <c r="I156" i="40"/>
  <c r="H110" i="40"/>
  <c r="G163" i="40"/>
  <c r="I159" i="40"/>
  <c r="C163" i="40"/>
  <c r="I162" i="40"/>
  <c r="E163" i="40"/>
  <c r="D111" i="40"/>
  <c r="G175" i="40"/>
  <c r="J10" i="49"/>
  <c r="H116" i="11"/>
  <c r="H118" i="34"/>
  <c r="G169" i="34"/>
  <c r="C173" i="34"/>
  <c r="D173" i="34"/>
  <c r="E173" i="34"/>
  <c r="F173" i="34"/>
  <c r="H173" i="34" s="1"/>
  <c r="G173" i="34"/>
  <c r="D181" i="34"/>
  <c r="H181" i="34" s="1"/>
  <c r="E181" i="34"/>
  <c r="F181" i="34"/>
  <c r="C181" i="34"/>
  <c r="G181" i="34"/>
  <c r="H122" i="34"/>
  <c r="I155" i="34"/>
  <c r="G163" i="34"/>
  <c r="I153" i="34"/>
  <c r="H132" i="34"/>
  <c r="G184" i="34" s="1"/>
  <c r="C69" i="44"/>
  <c r="C93" i="44" s="1"/>
  <c r="M18" i="49"/>
  <c r="K18" i="49"/>
  <c r="E71" i="44"/>
  <c r="I149" i="23"/>
  <c r="I159" i="23"/>
  <c r="C116" i="23"/>
  <c r="H93" i="23"/>
  <c r="H97" i="23"/>
  <c r="H105" i="23"/>
  <c r="F87" i="44"/>
  <c r="F111" i="44" s="1"/>
  <c r="E163" i="23"/>
  <c r="I143" i="23"/>
  <c r="I150" i="23"/>
  <c r="H96" i="23"/>
  <c r="D111" i="23"/>
  <c r="H98" i="23"/>
  <c r="H95" i="23"/>
  <c r="I160" i="23"/>
  <c r="I158" i="23"/>
  <c r="I157" i="23"/>
  <c r="I156" i="23"/>
  <c r="I154" i="23"/>
  <c r="I151" i="23"/>
  <c r="I147" i="23"/>
  <c r="I146" i="23"/>
  <c r="I145" i="23"/>
  <c r="H110" i="23"/>
  <c r="H109" i="23"/>
  <c r="H94" i="23"/>
  <c r="H100" i="23"/>
  <c r="H101" i="23"/>
  <c r="E111" i="23"/>
  <c r="H99" i="23"/>
  <c r="H108" i="23"/>
  <c r="G163" i="23"/>
  <c r="H91" i="23"/>
  <c r="C82" i="44"/>
  <c r="C106" i="44" s="1"/>
  <c r="C111" i="23"/>
  <c r="F111" i="23"/>
  <c r="H104" i="23"/>
  <c r="H163" i="23"/>
  <c r="I161" i="23"/>
  <c r="I152" i="23"/>
  <c r="I148" i="23"/>
  <c r="F163" i="23"/>
  <c r="H103" i="23"/>
  <c r="H119" i="23"/>
  <c r="E171" i="23" s="1"/>
  <c r="H131" i="23"/>
  <c r="C183" i="23" s="1"/>
  <c r="H120" i="23"/>
  <c r="G172" i="23" s="1"/>
  <c r="E83" i="44"/>
  <c r="D163" i="23"/>
  <c r="C163" i="23"/>
  <c r="H132" i="23"/>
  <c r="F184" i="23" s="1"/>
  <c r="H130" i="23"/>
  <c r="C182" i="23" s="1"/>
  <c r="H107" i="23"/>
  <c r="G111" i="23"/>
  <c r="H124" i="23"/>
  <c r="C176" i="23" s="1"/>
  <c r="I144" i="23"/>
  <c r="H92" i="23"/>
  <c r="H123" i="23"/>
  <c r="D175" i="23" s="1"/>
  <c r="I155" i="23"/>
  <c r="I162" i="23"/>
  <c r="H117" i="23"/>
  <c r="H126" i="23"/>
  <c r="L23" i="49"/>
  <c r="H125" i="23"/>
  <c r="H133" i="23"/>
  <c r="H118" i="23"/>
  <c r="H119" i="33"/>
  <c r="I150" i="33"/>
  <c r="C163" i="33"/>
  <c r="F75" i="44"/>
  <c r="F71" i="44"/>
  <c r="I157" i="33"/>
  <c r="H129" i="33"/>
  <c r="C181" i="33" s="1"/>
  <c r="H163" i="33"/>
  <c r="E163" i="33"/>
  <c r="I143" i="33"/>
  <c r="D79" i="44"/>
  <c r="D103" i="44" s="1"/>
  <c r="H125" i="33"/>
  <c r="E177" i="33" s="1"/>
  <c r="H97" i="33"/>
  <c r="H110" i="33"/>
  <c r="E86" i="44"/>
  <c r="D111" i="33"/>
  <c r="I160" i="33"/>
  <c r="H118" i="33"/>
  <c r="F171" i="33"/>
  <c r="H91" i="33"/>
  <c r="H108" i="33"/>
  <c r="I162" i="33"/>
  <c r="I158" i="33"/>
  <c r="I156" i="33"/>
  <c r="I152" i="33"/>
  <c r="I149" i="33"/>
  <c r="I148" i="33"/>
  <c r="I147" i="33"/>
  <c r="F134" i="33"/>
  <c r="E130" i="33"/>
  <c r="D126" i="33"/>
  <c r="C122" i="33"/>
  <c r="H105" i="33"/>
  <c r="D74" i="44"/>
  <c r="D98" i="44" s="1"/>
  <c r="E75" i="44"/>
  <c r="E99" i="44" s="1"/>
  <c r="H104" i="33"/>
  <c r="G73" i="44"/>
  <c r="G97" i="44" s="1"/>
  <c r="C111" i="33"/>
  <c r="H93" i="33"/>
  <c r="H96" i="33"/>
  <c r="H109" i="33"/>
  <c r="G176" i="33"/>
  <c r="C86" i="44"/>
  <c r="C110" i="44" s="1"/>
  <c r="E111" i="33"/>
  <c r="I159" i="33"/>
  <c r="F176" i="33"/>
  <c r="H92" i="33"/>
  <c r="H95" i="33"/>
  <c r="F111" i="33"/>
  <c r="H103" i="33"/>
  <c r="H100" i="33"/>
  <c r="H107" i="33"/>
  <c r="I153" i="41"/>
  <c r="H127" i="41"/>
  <c r="D179" i="41" s="1"/>
  <c r="H126" i="41"/>
  <c r="J42" i="49"/>
  <c r="H133" i="41"/>
  <c r="H121" i="41"/>
  <c r="M42" i="49"/>
  <c r="J28" i="49"/>
  <c r="H127" i="28"/>
  <c r="N28" i="49"/>
  <c r="D187" i="28"/>
  <c r="I159" i="28"/>
  <c r="G163" i="28"/>
  <c r="I144" i="28"/>
  <c r="I161" i="28"/>
  <c r="D163" i="28"/>
  <c r="I148" i="28"/>
  <c r="F163" i="28"/>
  <c r="I146" i="28"/>
  <c r="I151" i="28"/>
  <c r="C163" i="28"/>
  <c r="D187" i="19"/>
  <c r="E187" i="19"/>
  <c r="F187" i="19"/>
  <c r="G187" i="19"/>
  <c r="H124" i="19"/>
  <c r="D186" i="19"/>
  <c r="G186" i="19"/>
  <c r="H132" i="19"/>
  <c r="L17" i="49"/>
  <c r="H131" i="19"/>
  <c r="J17" i="49"/>
  <c r="C111" i="19"/>
  <c r="I147" i="19"/>
  <c r="E163" i="19"/>
  <c r="D111" i="19"/>
  <c r="E111" i="19"/>
  <c r="G111" i="19"/>
  <c r="C163" i="19"/>
  <c r="F84" i="44"/>
  <c r="I145" i="19"/>
  <c r="H98" i="19"/>
  <c r="I159" i="19"/>
  <c r="H102" i="19"/>
  <c r="H110" i="19"/>
  <c r="H106" i="19"/>
  <c r="I161" i="19"/>
  <c r="E119" i="19"/>
  <c r="G183" i="59"/>
  <c r="D183" i="59"/>
  <c r="F183" i="59"/>
  <c r="E183" i="59"/>
  <c r="C176" i="59"/>
  <c r="I143" i="59"/>
  <c r="I157" i="59"/>
  <c r="E78" i="44"/>
  <c r="E102" i="44" s="1"/>
  <c r="G82" i="44"/>
  <c r="G106" i="44" s="1"/>
  <c r="F86" i="44"/>
  <c r="F110" i="44" s="1"/>
  <c r="I144" i="59"/>
  <c r="D82" i="44"/>
  <c r="D106" i="44" s="1"/>
  <c r="D111" i="59"/>
  <c r="H96" i="59"/>
  <c r="F74" i="44"/>
  <c r="I156" i="59"/>
  <c r="G111" i="59"/>
  <c r="I153" i="59"/>
  <c r="F82" i="44"/>
  <c r="G86" i="44"/>
  <c r="E74" i="44"/>
  <c r="I151" i="59"/>
  <c r="E111" i="59"/>
  <c r="D176" i="59"/>
  <c r="G163" i="59"/>
  <c r="G176" i="59"/>
  <c r="G74" i="44"/>
  <c r="G98" i="44" s="1"/>
  <c r="E70" i="44"/>
  <c r="H108" i="59"/>
  <c r="D129" i="59"/>
  <c r="D125" i="59"/>
  <c r="I161" i="10"/>
  <c r="I157" i="10"/>
  <c r="I156" i="10"/>
  <c r="I152" i="10"/>
  <c r="I151" i="10"/>
  <c r="I148" i="10"/>
  <c r="I147" i="10"/>
  <c r="I146" i="10"/>
  <c r="I145" i="10"/>
  <c r="I144" i="10"/>
  <c r="H123" i="10"/>
  <c r="H92" i="10"/>
  <c r="I149" i="10"/>
  <c r="I159" i="10"/>
  <c r="F163" i="10"/>
  <c r="H95" i="10"/>
  <c r="I153" i="10"/>
  <c r="D78" i="44"/>
  <c r="D102" i="44" s="1"/>
  <c r="H99" i="10"/>
  <c r="F70" i="44"/>
  <c r="H163" i="10"/>
  <c r="G77" i="44"/>
  <c r="H100" i="10"/>
  <c r="C87" i="44"/>
  <c r="C111" i="44" s="1"/>
  <c r="E163" i="10"/>
  <c r="H133" i="10"/>
  <c r="F185" i="10" s="1"/>
  <c r="D83" i="44"/>
  <c r="D107" i="44" s="1"/>
  <c r="H129" i="10"/>
  <c r="H121" i="10"/>
  <c r="H125" i="10"/>
  <c r="E79" i="44"/>
  <c r="E103" i="44" s="1"/>
  <c r="H97" i="10"/>
  <c r="H93" i="10"/>
  <c r="H105" i="10"/>
  <c r="H120" i="10"/>
  <c r="E172" i="10" s="1"/>
  <c r="C163" i="10"/>
  <c r="H98" i="10"/>
  <c r="G111" i="10"/>
  <c r="H91" i="10"/>
  <c r="H103" i="10"/>
  <c r="H107" i="10"/>
  <c r="F111" i="10"/>
  <c r="H124" i="10"/>
  <c r="F176" i="10" s="1"/>
  <c r="G79" i="44"/>
  <c r="G103" i="44" s="1"/>
  <c r="D111" i="10"/>
  <c r="G163" i="10"/>
  <c r="E111" i="10"/>
  <c r="H128" i="10"/>
  <c r="E180" i="10" s="1"/>
  <c r="H101" i="10"/>
  <c r="C71" i="44"/>
  <c r="C95" i="44" s="1"/>
  <c r="C111" i="10"/>
  <c r="H106" i="10"/>
  <c r="H102" i="10"/>
  <c r="C136" i="10"/>
  <c r="H127" i="10"/>
  <c r="G172" i="10"/>
  <c r="C172" i="10"/>
  <c r="D172" i="10"/>
  <c r="F172" i="10"/>
  <c r="H131" i="10"/>
  <c r="H135" i="10"/>
  <c r="H130" i="10"/>
  <c r="E136" i="10"/>
  <c r="H119" i="10"/>
  <c r="N9" i="49"/>
  <c r="H116" i="10"/>
  <c r="G186" i="35"/>
  <c r="J36" i="49"/>
  <c r="C181" i="35"/>
  <c r="F181" i="35"/>
  <c r="H163" i="35"/>
  <c r="I159" i="35"/>
  <c r="I161" i="38"/>
  <c r="I160" i="38"/>
  <c r="D163" i="38"/>
  <c r="I162" i="38"/>
  <c r="F116" i="38"/>
  <c r="F111" i="38"/>
  <c r="N39" i="49"/>
  <c r="G163" i="38"/>
  <c r="I152" i="38"/>
  <c r="F163" i="38"/>
  <c r="H125" i="38"/>
  <c r="G177" i="38" s="1"/>
  <c r="C120" i="38"/>
  <c r="C111" i="38"/>
  <c r="C124" i="38"/>
  <c r="H99" i="38"/>
  <c r="E116" i="38"/>
  <c r="E111" i="38"/>
  <c r="C128" i="38"/>
  <c r="C81" i="44"/>
  <c r="H103" i="38"/>
  <c r="H127" i="38"/>
  <c r="C163" i="38"/>
  <c r="I146" i="38"/>
  <c r="C132" i="38"/>
  <c r="H107" i="38"/>
  <c r="D116" i="38"/>
  <c r="H91" i="38"/>
  <c r="D111" i="38"/>
  <c r="H129" i="37"/>
  <c r="H134" i="37"/>
  <c r="H118" i="37"/>
  <c r="H133" i="37"/>
  <c r="H117" i="37"/>
  <c r="H116" i="37"/>
  <c r="J38" i="49"/>
  <c r="H127" i="37"/>
  <c r="H135" i="37"/>
  <c r="G163" i="37"/>
  <c r="H123" i="18"/>
  <c r="H116" i="18"/>
  <c r="J16" i="49"/>
  <c r="F83" i="44"/>
  <c r="N12" i="49"/>
  <c r="L12" i="49"/>
  <c r="J12" i="49"/>
  <c r="H163" i="14"/>
  <c r="I153" i="14"/>
  <c r="F130" i="14"/>
  <c r="F126" i="14"/>
  <c r="I162" i="14"/>
  <c r="C163" i="14"/>
  <c r="I154" i="14"/>
  <c r="H101" i="14"/>
  <c r="F79" i="44"/>
  <c r="C187" i="62"/>
  <c r="F187" i="62"/>
  <c r="H116" i="62"/>
  <c r="K22" i="49"/>
  <c r="C163" i="62"/>
  <c r="I145" i="62"/>
  <c r="N22" i="49"/>
  <c r="F178" i="62"/>
  <c r="I154" i="62"/>
  <c r="H124" i="62"/>
  <c r="C136" i="62"/>
  <c r="G168" i="62"/>
  <c r="G163" i="62"/>
  <c r="I143" i="62"/>
  <c r="D163" i="62"/>
  <c r="I153" i="62"/>
  <c r="I156" i="62"/>
  <c r="M22" i="49"/>
  <c r="H123" i="62"/>
  <c r="H134" i="62"/>
  <c r="H127" i="62"/>
  <c r="C179" i="62" s="1"/>
  <c r="H116" i="22"/>
  <c r="J21" i="49"/>
  <c r="O21" i="49" s="1"/>
  <c r="G163" i="22"/>
  <c r="H125" i="22"/>
  <c r="H130" i="22"/>
  <c r="E182" i="22" s="1"/>
  <c r="C135" i="22"/>
  <c r="C88" i="44"/>
  <c r="H110" i="22"/>
  <c r="C119" i="22"/>
  <c r="H94" i="22"/>
  <c r="C111" i="22"/>
  <c r="I153" i="22"/>
  <c r="I159" i="22"/>
  <c r="H134" i="22"/>
  <c r="G123" i="22"/>
  <c r="G76" i="44"/>
  <c r="G100" i="44" s="1"/>
  <c r="D88" i="44"/>
  <c r="D135" i="22"/>
  <c r="D72" i="44"/>
  <c r="D96" i="44" s="1"/>
  <c r="D119" i="22"/>
  <c r="D111" i="22"/>
  <c r="C123" i="22"/>
  <c r="H98" i="22"/>
  <c r="H133" i="22"/>
  <c r="C163" i="22"/>
  <c r="I160" i="22"/>
  <c r="H122" i="22"/>
  <c r="G127" i="22"/>
  <c r="G80" i="44"/>
  <c r="E111" i="22"/>
  <c r="E119" i="22"/>
  <c r="C127" i="22"/>
  <c r="H102" i="22"/>
  <c r="I158" i="22"/>
  <c r="I157" i="22"/>
  <c r="I156" i="22"/>
  <c r="I152" i="22"/>
  <c r="I147" i="22"/>
  <c r="I145" i="22"/>
  <c r="E163" i="22"/>
  <c r="I144" i="22"/>
  <c r="F163" i="22"/>
  <c r="I150" i="22"/>
  <c r="G131" i="22"/>
  <c r="G84" i="44"/>
  <c r="G108" i="44" s="1"/>
  <c r="F135" i="22"/>
  <c r="F88" i="44"/>
  <c r="F112" i="44" s="1"/>
  <c r="F119" i="22"/>
  <c r="F111" i="22"/>
  <c r="D127" i="22"/>
  <c r="D80" i="44"/>
  <c r="D104" i="44" s="1"/>
  <c r="H106" i="22"/>
  <c r="C131" i="22"/>
  <c r="C84" i="44"/>
  <c r="C108" i="44" s="1"/>
  <c r="D84" i="44"/>
  <c r="M29" i="49"/>
  <c r="C180" i="29"/>
  <c r="D180" i="29"/>
  <c r="H132" i="29"/>
  <c r="E178" i="29"/>
  <c r="G178" i="29"/>
  <c r="C178" i="29"/>
  <c r="F178" i="29"/>
  <c r="D178" i="29"/>
  <c r="N29" i="49"/>
  <c r="D136" i="29"/>
  <c r="K29" i="49"/>
  <c r="G185" i="29"/>
  <c r="F185" i="29"/>
  <c r="E136" i="29"/>
  <c r="J29" i="49"/>
  <c r="H120" i="29"/>
  <c r="I150" i="29"/>
  <c r="I161" i="29"/>
  <c r="F163" i="29"/>
  <c r="G181" i="29"/>
  <c r="F181" i="29"/>
  <c r="G163" i="29"/>
  <c r="G169" i="29"/>
  <c r="E180" i="12"/>
  <c r="D180" i="12"/>
  <c r="D174" i="12"/>
  <c r="L11" i="49"/>
  <c r="C179" i="12"/>
  <c r="G179" i="12"/>
  <c r="H125" i="12"/>
  <c r="G177" i="12" s="1"/>
  <c r="E171" i="12"/>
  <c r="I147" i="12"/>
  <c r="D132" i="12"/>
  <c r="D124" i="12"/>
  <c r="D120" i="12"/>
  <c r="D116" i="12"/>
  <c r="C182" i="12"/>
  <c r="I150" i="12"/>
  <c r="I159" i="12"/>
  <c r="E253" i="39"/>
  <c r="F261" i="39"/>
  <c r="D250" i="39"/>
  <c r="D248" i="39"/>
  <c r="F254" i="39"/>
  <c r="C249" i="39"/>
  <c r="C261" i="39"/>
  <c r="G253" i="39"/>
  <c r="F248" i="39"/>
  <c r="E247" i="39"/>
  <c r="F246" i="39"/>
  <c r="D256" i="39"/>
  <c r="D258" i="39"/>
  <c r="D257" i="39"/>
  <c r="C262" i="39"/>
  <c r="G259" i="39"/>
  <c r="G244" i="39"/>
  <c r="G243" i="39"/>
  <c r="F262" i="39"/>
  <c r="D244" i="39"/>
  <c r="D251" i="39"/>
  <c r="D259" i="39"/>
  <c r="F252" i="39"/>
  <c r="G258" i="39"/>
  <c r="G246" i="39"/>
  <c r="G247" i="39"/>
  <c r="F245" i="39"/>
  <c r="F251" i="39"/>
  <c r="D252" i="39"/>
  <c r="D253" i="39"/>
  <c r="F253" i="39"/>
  <c r="C247" i="39"/>
  <c r="C258" i="39"/>
  <c r="G260" i="39"/>
  <c r="E250" i="39"/>
  <c r="F243" i="39"/>
  <c r="F244" i="39"/>
  <c r="C251" i="39"/>
  <c r="C253" i="39"/>
  <c r="G249" i="39"/>
  <c r="G262" i="39"/>
  <c r="E259" i="39"/>
  <c r="E244" i="39"/>
  <c r="E262" i="39"/>
  <c r="E252" i="39"/>
  <c r="D246" i="39"/>
  <c r="C248" i="39"/>
  <c r="G256" i="39"/>
  <c r="G261" i="39"/>
  <c r="E261" i="39"/>
  <c r="E243" i="39"/>
  <c r="E257" i="39"/>
  <c r="E256" i="39"/>
  <c r="F258" i="39"/>
  <c r="D254" i="39"/>
  <c r="C245" i="39"/>
  <c r="C256" i="39"/>
  <c r="C250" i="39"/>
  <c r="F256" i="39"/>
  <c r="F257" i="39"/>
  <c r="E245" i="39"/>
  <c r="D243" i="39"/>
  <c r="C257" i="39"/>
  <c r="G250" i="39"/>
  <c r="G255" i="39"/>
  <c r="E254" i="39"/>
  <c r="G251" i="39"/>
  <c r="E260" i="39"/>
  <c r="E248" i="39"/>
  <c r="D245" i="39"/>
  <c r="F259" i="39"/>
  <c r="D260" i="39"/>
  <c r="D261" i="39"/>
  <c r="C243" i="39"/>
  <c r="C252" i="39"/>
  <c r="G254" i="39"/>
  <c r="F260" i="39"/>
  <c r="D249" i="39"/>
  <c r="C246" i="39"/>
  <c r="G257" i="39"/>
  <c r="E255" i="39"/>
  <c r="E246" i="39"/>
  <c r="F247" i="39"/>
  <c r="D255" i="39"/>
  <c r="D262" i="39"/>
  <c r="C254" i="39"/>
  <c r="C255" i="39"/>
  <c r="E251" i="39"/>
  <c r="D247" i="39"/>
  <c r="F249" i="39"/>
  <c r="G245" i="39"/>
  <c r="E258" i="39"/>
  <c r="E249" i="39"/>
  <c r="F250" i="39"/>
  <c r="F255" i="39"/>
  <c r="C244" i="39"/>
  <c r="C260" i="39"/>
  <c r="C259" i="39"/>
  <c r="G248" i="39"/>
  <c r="G252" i="39"/>
  <c r="D73" i="44"/>
  <c r="D120" i="39"/>
  <c r="J40" i="49"/>
  <c r="I155" i="39"/>
  <c r="I149" i="39"/>
  <c r="G163" i="39"/>
  <c r="F163" i="39"/>
  <c r="D124" i="39"/>
  <c r="D77" i="44"/>
  <c r="D101" i="44" s="1"/>
  <c r="C120" i="39"/>
  <c r="H95" i="39"/>
  <c r="C111" i="39"/>
  <c r="C73" i="44"/>
  <c r="I147" i="39"/>
  <c r="C163" i="39"/>
  <c r="H134" i="39"/>
  <c r="H99" i="39"/>
  <c r="C124" i="39"/>
  <c r="C77" i="44"/>
  <c r="C101" i="44" s="1"/>
  <c r="H123" i="39"/>
  <c r="N40" i="49"/>
  <c r="D132" i="39"/>
  <c r="D85" i="44"/>
  <c r="D109" i="44" s="1"/>
  <c r="C128" i="39"/>
  <c r="H128" i="39" s="1"/>
  <c r="E180" i="39" s="1"/>
  <c r="H103" i="39"/>
  <c r="F169" i="39"/>
  <c r="I162" i="39"/>
  <c r="I160" i="39"/>
  <c r="E111" i="39"/>
  <c r="E116" i="39"/>
  <c r="C132" i="39"/>
  <c r="C85" i="44"/>
  <c r="D179" i="39"/>
  <c r="E179" i="39"/>
  <c r="F179" i="39"/>
  <c r="G179" i="39"/>
  <c r="C179" i="39"/>
  <c r="H121" i="39"/>
  <c r="H131" i="39"/>
  <c r="D116" i="39"/>
  <c r="D111" i="39"/>
  <c r="H91" i="39"/>
  <c r="D69" i="44"/>
  <c r="D93" i="44" s="1"/>
  <c r="H135" i="39"/>
  <c r="D163" i="39"/>
  <c r="E73" i="44"/>
  <c r="E97" i="44" s="1"/>
  <c r="N25" i="49"/>
  <c r="H116" i="15"/>
  <c r="E180" i="15"/>
  <c r="C180" i="15"/>
  <c r="G173" i="15"/>
  <c r="C173" i="15"/>
  <c r="D173" i="15"/>
  <c r="E173" i="15"/>
  <c r="F173" i="15"/>
  <c r="C183" i="15"/>
  <c r="F183" i="15"/>
  <c r="D183" i="15"/>
  <c r="E183" i="15"/>
  <c r="G183" i="15"/>
  <c r="F176" i="15"/>
  <c r="E176" i="15"/>
  <c r="C181" i="15"/>
  <c r="E181" i="15"/>
  <c r="D181" i="15"/>
  <c r="G181" i="15"/>
  <c r="F181" i="15"/>
  <c r="C169" i="15"/>
  <c r="D169" i="15"/>
  <c r="E169" i="15"/>
  <c r="F169" i="15"/>
  <c r="G169" i="15"/>
  <c r="G119" i="32"/>
  <c r="G111" i="32"/>
  <c r="G72" i="44"/>
  <c r="G96" i="44" s="1"/>
  <c r="I153" i="32"/>
  <c r="C172" i="32"/>
  <c r="D172" i="32"/>
  <c r="E172" i="32"/>
  <c r="G172" i="32"/>
  <c r="E135" i="32"/>
  <c r="H135" i="32" s="1"/>
  <c r="C187" i="32" s="1"/>
  <c r="E88" i="44"/>
  <c r="E112" i="44" s="1"/>
  <c r="H110" i="32"/>
  <c r="E169" i="32"/>
  <c r="G169" i="32"/>
  <c r="G185" i="32"/>
  <c r="G163" i="32"/>
  <c r="C177" i="32"/>
  <c r="E177" i="32"/>
  <c r="J32" i="49"/>
  <c r="H116" i="32"/>
  <c r="G168" i="32" s="1"/>
  <c r="F163" i="32"/>
  <c r="I149" i="32"/>
  <c r="F123" i="32"/>
  <c r="F76" i="44"/>
  <c r="H124" i="32"/>
  <c r="H94" i="32"/>
  <c r="E119" i="32"/>
  <c r="E111" i="32"/>
  <c r="E72" i="44"/>
  <c r="L32" i="49"/>
  <c r="I160" i="32"/>
  <c r="C181" i="32"/>
  <c r="I156" i="32"/>
  <c r="C130" i="32"/>
  <c r="H130" i="32" s="1"/>
  <c r="H105" i="32"/>
  <c r="I159" i="32"/>
  <c r="I150" i="32"/>
  <c r="F127" i="32"/>
  <c r="F80" i="44"/>
  <c r="F104" i="44" s="1"/>
  <c r="E123" i="32"/>
  <c r="E76" i="44"/>
  <c r="E100" i="44" s="1"/>
  <c r="N32" i="49"/>
  <c r="E127" i="32"/>
  <c r="H127" i="32" s="1"/>
  <c r="E80" i="44"/>
  <c r="E104" i="44" s="1"/>
  <c r="H102" i="32"/>
  <c r="D185" i="32"/>
  <c r="C163" i="32"/>
  <c r="C122" i="32"/>
  <c r="H122" i="32" s="1"/>
  <c r="H97" i="32"/>
  <c r="F119" i="32"/>
  <c r="F111" i="32"/>
  <c r="F72" i="44"/>
  <c r="F96" i="44" s="1"/>
  <c r="C79" i="44"/>
  <c r="C126" i="32"/>
  <c r="H126" i="32" s="1"/>
  <c r="F178" i="32" s="1"/>
  <c r="H101" i="32"/>
  <c r="D163" i="32"/>
  <c r="M32" i="49"/>
  <c r="E131" i="32"/>
  <c r="H131" i="32" s="1"/>
  <c r="H106" i="32"/>
  <c r="E84" i="44"/>
  <c r="E108" i="44" s="1"/>
  <c r="D118" i="32"/>
  <c r="D136" i="32" s="1"/>
  <c r="H93" i="32"/>
  <c r="D111" i="32"/>
  <c r="D71" i="44"/>
  <c r="H128" i="32"/>
  <c r="I146" i="32"/>
  <c r="I143" i="32"/>
  <c r="K37" i="49"/>
  <c r="D182" i="36"/>
  <c r="E182" i="36"/>
  <c r="F182" i="36"/>
  <c r="C182" i="36"/>
  <c r="D180" i="36"/>
  <c r="E180" i="36"/>
  <c r="G180" i="36"/>
  <c r="G117" i="36"/>
  <c r="E124" i="36"/>
  <c r="D131" i="36"/>
  <c r="H135" i="36"/>
  <c r="G187" i="36" s="1"/>
  <c r="I158" i="36"/>
  <c r="E82" i="44"/>
  <c r="E106" i="44" s="1"/>
  <c r="H104" i="36"/>
  <c r="C180" i="36"/>
  <c r="H106" i="36"/>
  <c r="I148" i="36"/>
  <c r="E111" i="36"/>
  <c r="C83" i="44"/>
  <c r="H108" i="36"/>
  <c r="H97" i="36"/>
  <c r="F163" i="36"/>
  <c r="H133" i="36"/>
  <c r="H105" i="36"/>
  <c r="H91" i="36"/>
  <c r="D76" i="44"/>
  <c r="D100" i="44" s="1"/>
  <c r="I152" i="36"/>
  <c r="I160" i="36"/>
  <c r="I156" i="36"/>
  <c r="I146" i="36"/>
  <c r="H163" i="36"/>
  <c r="D111" i="36"/>
  <c r="H107" i="36"/>
  <c r="C111" i="36"/>
  <c r="I159" i="36"/>
  <c r="E69" i="44"/>
  <c r="E93" i="44" s="1"/>
  <c r="C163" i="36"/>
  <c r="F81" i="44"/>
  <c r="F105" i="44" s="1"/>
  <c r="D75" i="44"/>
  <c r="D99" i="44" s="1"/>
  <c r="H103" i="36"/>
  <c r="H122" i="36"/>
  <c r="H133" i="34"/>
  <c r="C184" i="34"/>
  <c r="H128" i="34"/>
  <c r="M34" i="49"/>
  <c r="H128" i="33"/>
  <c r="D177" i="33"/>
  <c r="D163" i="36"/>
  <c r="I143" i="36"/>
  <c r="H131" i="35"/>
  <c r="E136" i="35"/>
  <c r="H119" i="35"/>
  <c r="I154" i="34"/>
  <c r="E182" i="34"/>
  <c r="C119" i="34"/>
  <c r="C111" i="34"/>
  <c r="H94" i="34"/>
  <c r="G163" i="35"/>
  <c r="F163" i="35"/>
  <c r="C163" i="35"/>
  <c r="I151" i="35"/>
  <c r="I163" i="35" s="1"/>
  <c r="H135" i="35"/>
  <c r="C123" i="34"/>
  <c r="H123" i="34" s="1"/>
  <c r="D175" i="34" s="1"/>
  <c r="C76" i="44"/>
  <c r="C100" i="44" s="1"/>
  <c r="D170" i="36"/>
  <c r="H124" i="35"/>
  <c r="C185" i="35"/>
  <c r="I158" i="34"/>
  <c r="I156" i="34"/>
  <c r="I152" i="34"/>
  <c r="I151" i="34"/>
  <c r="I149" i="34"/>
  <c r="I148" i="34"/>
  <c r="I147" i="34"/>
  <c r="I144" i="34"/>
  <c r="E163" i="34"/>
  <c r="H163" i="34"/>
  <c r="F127" i="34"/>
  <c r="F136" i="34" s="1"/>
  <c r="H102" i="34"/>
  <c r="I161" i="34"/>
  <c r="I160" i="34"/>
  <c r="I155" i="33"/>
  <c r="I154" i="33"/>
  <c r="D163" i="33"/>
  <c r="G163" i="33"/>
  <c r="G132" i="33"/>
  <c r="G111" i="33"/>
  <c r="G85" i="44"/>
  <c r="G109" i="44" s="1"/>
  <c r="F163" i="33"/>
  <c r="F77" i="44"/>
  <c r="F101" i="44" s="1"/>
  <c r="E85" i="44"/>
  <c r="F69" i="44"/>
  <c r="F93" i="44" s="1"/>
  <c r="E77" i="44"/>
  <c r="E101" i="44" s="1"/>
  <c r="F85" i="44"/>
  <c r="F73" i="44"/>
  <c r="E81" i="44"/>
  <c r="H134" i="26"/>
  <c r="K26" i="49"/>
  <c r="F174" i="26"/>
  <c r="G174" i="26"/>
  <c r="E174" i="26"/>
  <c r="D174" i="26"/>
  <c r="H121" i="26"/>
  <c r="H123" i="26"/>
  <c r="L26" i="49"/>
  <c r="C174" i="26"/>
  <c r="H129" i="26"/>
  <c r="C181" i="26" s="1"/>
  <c r="J26" i="49"/>
  <c r="H91" i="26"/>
  <c r="I149" i="26"/>
  <c r="G116" i="26"/>
  <c r="F132" i="26"/>
  <c r="F124" i="26"/>
  <c r="F120" i="26"/>
  <c r="F116" i="26"/>
  <c r="E132" i="26"/>
  <c r="E128" i="26"/>
  <c r="H128" i="26" s="1"/>
  <c r="G180" i="26" s="1"/>
  <c r="E124" i="26"/>
  <c r="H95" i="26"/>
  <c r="H103" i="26"/>
  <c r="C163" i="26"/>
  <c r="C80" i="44"/>
  <c r="F111" i="26"/>
  <c r="H107" i="26"/>
  <c r="E111" i="26"/>
  <c r="G78" i="44"/>
  <c r="G102" i="44" s="1"/>
  <c r="I155" i="26"/>
  <c r="H104" i="26"/>
  <c r="C72" i="44"/>
  <c r="C96" i="44" s="1"/>
  <c r="H100" i="26"/>
  <c r="H132" i="16"/>
  <c r="F184" i="16" s="1"/>
  <c r="D185" i="16"/>
  <c r="F185" i="16"/>
  <c r="E185" i="16"/>
  <c r="G185" i="16"/>
  <c r="C185" i="16"/>
  <c r="K14" i="49"/>
  <c r="H130" i="16"/>
  <c r="H124" i="16"/>
  <c r="J14" i="49"/>
  <c r="C163" i="16"/>
  <c r="E116" i="16"/>
  <c r="D128" i="16"/>
  <c r="H128" i="16" s="1"/>
  <c r="C127" i="16"/>
  <c r="H127" i="16" s="1"/>
  <c r="E179" i="16" s="1"/>
  <c r="C123" i="16"/>
  <c r="C119" i="16"/>
  <c r="H102" i="16"/>
  <c r="I154" i="16"/>
  <c r="D81" i="44"/>
  <c r="D111" i="16"/>
  <c r="I143" i="16"/>
  <c r="I156" i="16"/>
  <c r="G29" i="49"/>
  <c r="G34" i="49"/>
  <c r="H15" i="49"/>
  <c r="H7" i="49"/>
  <c r="H121" i="6"/>
  <c r="J7" i="49"/>
  <c r="H116" i="6"/>
  <c r="H133" i="6"/>
  <c r="F176" i="6"/>
  <c r="I150" i="6"/>
  <c r="C176" i="6"/>
  <c r="I147" i="6"/>
  <c r="G13" i="49"/>
  <c r="G176" i="6"/>
  <c r="G15" i="49"/>
  <c r="D176" i="6"/>
  <c r="G17" i="49"/>
  <c r="G8" i="49"/>
  <c r="G35" i="49"/>
  <c r="G27" i="49"/>
  <c r="G39" i="49"/>
  <c r="H27" i="49"/>
  <c r="H8" i="49"/>
  <c r="G19" i="49"/>
  <c r="G20" i="49"/>
  <c r="H31" i="49"/>
  <c r="H35" i="49"/>
  <c r="H25" i="49"/>
  <c r="H28" i="49"/>
  <c r="H13" i="49"/>
  <c r="F96" i="49"/>
  <c r="G10" i="49"/>
  <c r="G38" i="49"/>
  <c r="H38" i="49"/>
  <c r="H34" i="49"/>
  <c r="H11" i="49"/>
  <c r="G40" i="49"/>
  <c r="H17" i="49"/>
  <c r="H16" i="49"/>
  <c r="H39" i="49"/>
  <c r="H29" i="49"/>
  <c r="G28" i="49"/>
  <c r="G25" i="49"/>
  <c r="G12" i="49"/>
  <c r="G7" i="49"/>
  <c r="H20" i="49"/>
  <c r="H40" i="49"/>
  <c r="E95" i="49"/>
  <c r="F112" i="49"/>
  <c r="F122" i="49"/>
  <c r="G14" i="49"/>
  <c r="G31" i="49"/>
  <c r="H19" i="49"/>
  <c r="H12" i="49"/>
  <c r="G11" i="49"/>
  <c r="G16" i="49"/>
  <c r="H10" i="49"/>
  <c r="H14" i="49"/>
  <c r="H18" i="49" l="1"/>
  <c r="H120" i="20"/>
  <c r="H125" i="20"/>
  <c r="H130" i="20"/>
  <c r="H111" i="20"/>
  <c r="D243" i="20"/>
  <c r="D234" i="20"/>
  <c r="F221" i="20"/>
  <c r="G104" i="44"/>
  <c r="D248" i="20"/>
  <c r="D225" i="20"/>
  <c r="F108" i="44"/>
  <c r="D174" i="20"/>
  <c r="F97" i="44"/>
  <c r="F179" i="20"/>
  <c r="H124" i="20"/>
  <c r="E176" i="20" s="1"/>
  <c r="C112" i="44"/>
  <c r="G101" i="44"/>
  <c r="E94" i="44"/>
  <c r="G99" i="44"/>
  <c r="F102" i="44"/>
  <c r="F94" i="44"/>
  <c r="E107" i="44"/>
  <c r="F107" i="44"/>
  <c r="D110" i="44"/>
  <c r="F99" i="44"/>
  <c r="G236" i="20"/>
  <c r="E95" i="44"/>
  <c r="D105" i="44"/>
  <c r="F103" i="44"/>
  <c r="F100" i="44"/>
  <c r="C102" i="44"/>
  <c r="H109" i="46"/>
  <c r="D230" i="20"/>
  <c r="D231" i="20"/>
  <c r="H94" i="46"/>
  <c r="D246" i="20"/>
  <c r="D251" i="20"/>
  <c r="D222" i="20"/>
  <c r="D233" i="20"/>
  <c r="D229" i="20"/>
  <c r="E98" i="44"/>
  <c r="D258" i="20"/>
  <c r="D256" i="20"/>
  <c r="D257" i="20"/>
  <c r="D226" i="20"/>
  <c r="E105" i="44"/>
  <c r="G110" i="44"/>
  <c r="D244" i="20"/>
  <c r="D228" i="20"/>
  <c r="D250" i="20"/>
  <c r="D224" i="20"/>
  <c r="D223" i="20"/>
  <c r="D221" i="20"/>
  <c r="D232" i="20"/>
  <c r="G93" i="44"/>
  <c r="C109" i="44"/>
  <c r="D254" i="20"/>
  <c r="D227" i="20"/>
  <c r="D260" i="20"/>
  <c r="D249" i="20"/>
  <c r="D259" i="20"/>
  <c r="D261" i="20"/>
  <c r="D235" i="20"/>
  <c r="D237" i="20"/>
  <c r="H118" i="20"/>
  <c r="E170" i="20" s="1"/>
  <c r="E174" i="20"/>
  <c r="E109" i="44"/>
  <c r="D97" i="44"/>
  <c r="H128" i="20"/>
  <c r="H117" i="20"/>
  <c r="C169" i="20" s="1"/>
  <c r="H129" i="20"/>
  <c r="F181" i="20" s="1"/>
  <c r="F234" i="20"/>
  <c r="G237" i="20"/>
  <c r="F231" i="20"/>
  <c r="F95" i="44"/>
  <c r="G107" i="44"/>
  <c r="G233" i="20"/>
  <c r="G224" i="20"/>
  <c r="G231" i="20"/>
  <c r="G229" i="20"/>
  <c r="G218" i="20"/>
  <c r="G223" i="20"/>
  <c r="G234" i="20"/>
  <c r="H24" i="44"/>
  <c r="F106" i="44"/>
  <c r="H106" i="44" s="1"/>
  <c r="G227" i="20"/>
  <c r="G235" i="20"/>
  <c r="G219" i="20"/>
  <c r="H219" i="20" s="1"/>
  <c r="H132" i="20"/>
  <c r="F184" i="20" s="1"/>
  <c r="F109" i="44"/>
  <c r="G222" i="20"/>
  <c r="G230" i="20"/>
  <c r="G225" i="20"/>
  <c r="E96" i="44"/>
  <c r="H96" i="44" s="1"/>
  <c r="F235" i="20"/>
  <c r="G221" i="20"/>
  <c r="G220" i="20"/>
  <c r="C103" i="44"/>
  <c r="H103" i="44" s="1"/>
  <c r="C107" i="44"/>
  <c r="F98" i="44"/>
  <c r="G232" i="20"/>
  <c r="G226" i="20"/>
  <c r="H118" i="46"/>
  <c r="G228" i="20"/>
  <c r="G18" i="49"/>
  <c r="D108" i="44"/>
  <c r="F251" i="20"/>
  <c r="F224" i="20"/>
  <c r="D95" i="44"/>
  <c r="H29" i="44"/>
  <c r="D136" i="20"/>
  <c r="H138" i="20"/>
  <c r="D112" i="44"/>
  <c r="F229" i="20"/>
  <c r="H37" i="44"/>
  <c r="H57" i="44"/>
  <c r="H31" i="44"/>
  <c r="H21" i="44"/>
  <c r="H59" i="44"/>
  <c r="C105" i="44"/>
  <c r="C99" i="44"/>
  <c r="H108" i="46"/>
  <c r="F249" i="20"/>
  <c r="F223" i="20"/>
  <c r="D111" i="44"/>
  <c r="H60" i="44"/>
  <c r="H23" i="44"/>
  <c r="F258" i="20"/>
  <c r="F236" i="20"/>
  <c r="F230" i="20"/>
  <c r="H230" i="20" s="1"/>
  <c r="F237" i="20"/>
  <c r="F136" i="20"/>
  <c r="F250" i="20"/>
  <c r="F245" i="20"/>
  <c r="F232" i="20"/>
  <c r="H99" i="46"/>
  <c r="F64" i="44"/>
  <c r="C97" i="44"/>
  <c r="F246" i="20"/>
  <c r="F244" i="20"/>
  <c r="F220" i="20"/>
  <c r="F233" i="20"/>
  <c r="D179" i="20"/>
  <c r="H116" i="20"/>
  <c r="E168" i="20" s="1"/>
  <c r="F252" i="20"/>
  <c r="F248" i="20"/>
  <c r="F222" i="20"/>
  <c r="H222" i="20" s="1"/>
  <c r="F225" i="20"/>
  <c r="F218" i="20"/>
  <c r="F227" i="20"/>
  <c r="G94" i="44"/>
  <c r="H63" i="44"/>
  <c r="H55" i="44"/>
  <c r="F226" i="20"/>
  <c r="F228" i="20"/>
  <c r="E64" i="44"/>
  <c r="H84" i="46"/>
  <c r="D181" i="16"/>
  <c r="F181" i="16"/>
  <c r="E181" i="16"/>
  <c r="G181" i="16"/>
  <c r="E177" i="16"/>
  <c r="D177" i="16"/>
  <c r="H117" i="16"/>
  <c r="D169" i="16" s="1"/>
  <c r="H120" i="16"/>
  <c r="H122" i="16"/>
  <c r="G174" i="16" s="1"/>
  <c r="H111" i="16"/>
  <c r="H106" i="46"/>
  <c r="H123" i="46"/>
  <c r="G173" i="27"/>
  <c r="F173" i="27"/>
  <c r="F169" i="27"/>
  <c r="G169" i="27"/>
  <c r="H169" i="27" s="1"/>
  <c r="C169" i="27"/>
  <c r="H123" i="27"/>
  <c r="E179" i="27"/>
  <c r="H118" i="27"/>
  <c r="G174" i="9"/>
  <c r="F174" i="9"/>
  <c r="C174" i="9"/>
  <c r="E174" i="9"/>
  <c r="D174" i="9"/>
  <c r="H116" i="9"/>
  <c r="G168" i="9" s="1"/>
  <c r="G184" i="9"/>
  <c r="D184" i="9"/>
  <c r="H129" i="9"/>
  <c r="F181" i="9" s="1"/>
  <c r="C184" i="9"/>
  <c r="H184" i="9" s="1"/>
  <c r="F136" i="9"/>
  <c r="F184" i="9"/>
  <c r="H118" i="9"/>
  <c r="H111" i="9"/>
  <c r="H135" i="9"/>
  <c r="C169" i="16"/>
  <c r="F169" i="16"/>
  <c r="C174" i="16"/>
  <c r="D174" i="16"/>
  <c r="F174" i="16"/>
  <c r="E183" i="16"/>
  <c r="G183" i="16"/>
  <c r="D183" i="16"/>
  <c r="F183" i="16"/>
  <c r="C183" i="16"/>
  <c r="H123" i="16"/>
  <c r="H116" i="16"/>
  <c r="G168" i="16" s="1"/>
  <c r="H134" i="18"/>
  <c r="H133" i="18"/>
  <c r="H133" i="21"/>
  <c r="G185" i="21" s="1"/>
  <c r="H120" i="21"/>
  <c r="C172" i="21" s="1"/>
  <c r="H123" i="14"/>
  <c r="H130" i="14"/>
  <c r="C174" i="14"/>
  <c r="F174" i="14"/>
  <c r="H125" i="14"/>
  <c r="D177" i="14" s="1"/>
  <c r="H128" i="14"/>
  <c r="D180" i="14" s="1"/>
  <c r="H127" i="14"/>
  <c r="E179" i="14" s="1"/>
  <c r="H131" i="14"/>
  <c r="G183" i="14" s="1"/>
  <c r="H132" i="14"/>
  <c r="E184" i="14" s="1"/>
  <c r="H124" i="14"/>
  <c r="C176" i="14" s="1"/>
  <c r="H133" i="14"/>
  <c r="D185" i="14" s="1"/>
  <c r="H121" i="14"/>
  <c r="C173" i="14" s="1"/>
  <c r="E186" i="14"/>
  <c r="D186" i="14"/>
  <c r="G186" i="14"/>
  <c r="C186" i="14"/>
  <c r="F186" i="14"/>
  <c r="G175" i="14"/>
  <c r="F175" i="14"/>
  <c r="C175" i="14"/>
  <c r="E175" i="14"/>
  <c r="D175" i="14"/>
  <c r="H175" i="14" s="1"/>
  <c r="C136" i="14"/>
  <c r="C170" i="14"/>
  <c r="H119" i="14"/>
  <c r="H129" i="14"/>
  <c r="F181" i="14" s="1"/>
  <c r="G136" i="14"/>
  <c r="I163" i="14"/>
  <c r="D170" i="14"/>
  <c r="H116" i="14"/>
  <c r="C168" i="14" s="1"/>
  <c r="D136" i="14"/>
  <c r="G174" i="14"/>
  <c r="E174" i="14"/>
  <c r="H117" i="14"/>
  <c r="D169" i="14" s="1"/>
  <c r="H111" i="14"/>
  <c r="H138" i="14" s="1"/>
  <c r="C173" i="19"/>
  <c r="G173" i="19"/>
  <c r="D173" i="19"/>
  <c r="F173" i="19"/>
  <c r="E173" i="19"/>
  <c r="G182" i="19"/>
  <c r="F182" i="19"/>
  <c r="C182" i="19"/>
  <c r="D182" i="19"/>
  <c r="E182" i="19"/>
  <c r="G174" i="19"/>
  <c r="C174" i="19"/>
  <c r="C178" i="19"/>
  <c r="D178" i="19"/>
  <c r="C181" i="19"/>
  <c r="D181" i="19"/>
  <c r="G181" i="19"/>
  <c r="E181" i="19"/>
  <c r="F181" i="19"/>
  <c r="F172" i="19"/>
  <c r="E172" i="19"/>
  <c r="G172" i="19"/>
  <c r="C172" i="19"/>
  <c r="D172" i="19"/>
  <c r="G136" i="19"/>
  <c r="K17" i="49"/>
  <c r="O17" i="49" s="1"/>
  <c r="D136" i="19"/>
  <c r="H127" i="19"/>
  <c r="E179" i="19" s="1"/>
  <c r="C136" i="19"/>
  <c r="H111" i="19"/>
  <c r="C263" i="18"/>
  <c r="F238" i="19"/>
  <c r="C263" i="57"/>
  <c r="C238" i="19"/>
  <c r="H228" i="18"/>
  <c r="H229" i="18"/>
  <c r="H230" i="18"/>
  <c r="H221" i="18"/>
  <c r="H234" i="18"/>
  <c r="G238" i="19"/>
  <c r="H257" i="18"/>
  <c r="E180" i="17"/>
  <c r="C180" i="17"/>
  <c r="H118" i="17"/>
  <c r="I163" i="17"/>
  <c r="H122" i="17"/>
  <c r="H111" i="17"/>
  <c r="H138" i="17" s="1"/>
  <c r="H127" i="18"/>
  <c r="G136" i="18"/>
  <c r="E136" i="18"/>
  <c r="H119" i="18"/>
  <c r="D171" i="18" s="1"/>
  <c r="F136" i="18"/>
  <c r="H135" i="18"/>
  <c r="H129" i="18"/>
  <c r="H125" i="18"/>
  <c r="E177" i="18" s="1"/>
  <c r="H118" i="11"/>
  <c r="H122" i="11"/>
  <c r="H132" i="11"/>
  <c r="H117" i="11"/>
  <c r="H123" i="11"/>
  <c r="E175" i="11" s="1"/>
  <c r="H121" i="11"/>
  <c r="D173" i="11" s="1"/>
  <c r="O16" i="49"/>
  <c r="H132" i="18"/>
  <c r="D184" i="18" s="1"/>
  <c r="I163" i="18"/>
  <c r="H128" i="18"/>
  <c r="G180" i="18" s="1"/>
  <c r="H117" i="18"/>
  <c r="E169" i="18" s="1"/>
  <c r="G186" i="18"/>
  <c r="C186" i="18"/>
  <c r="D186" i="18"/>
  <c r="E186" i="18"/>
  <c r="F186" i="18"/>
  <c r="H111" i="18"/>
  <c r="H121" i="18"/>
  <c r="C173" i="18" s="1"/>
  <c r="H37" i="49"/>
  <c r="C136" i="18"/>
  <c r="H135" i="16"/>
  <c r="E187" i="16" s="1"/>
  <c r="H81" i="16"/>
  <c r="H138" i="16" s="1"/>
  <c r="H81" i="36"/>
  <c r="G244" i="36"/>
  <c r="G250" i="36"/>
  <c r="H262" i="11"/>
  <c r="H39" i="44"/>
  <c r="H224" i="11"/>
  <c r="H237" i="11"/>
  <c r="H133" i="33"/>
  <c r="H122" i="33"/>
  <c r="F174" i="33" s="1"/>
  <c r="H116" i="33"/>
  <c r="G168" i="33" s="1"/>
  <c r="AP34" i="49" s="1"/>
  <c r="H130" i="33"/>
  <c r="C182" i="33" s="1"/>
  <c r="H123" i="33"/>
  <c r="F175" i="33" s="1"/>
  <c r="G136" i="33"/>
  <c r="D187" i="34"/>
  <c r="G187" i="34"/>
  <c r="C187" i="34"/>
  <c r="E187" i="34"/>
  <c r="F187" i="34"/>
  <c r="G178" i="34"/>
  <c r="C178" i="34"/>
  <c r="D178" i="34"/>
  <c r="G136" i="34"/>
  <c r="E169" i="34"/>
  <c r="H134" i="34"/>
  <c r="C186" i="34" s="1"/>
  <c r="D169" i="34"/>
  <c r="H169" i="34" s="1"/>
  <c r="E184" i="34"/>
  <c r="F169" i="34"/>
  <c r="H111" i="34"/>
  <c r="D136" i="11"/>
  <c r="H131" i="11"/>
  <c r="F183" i="11" s="1"/>
  <c r="E174" i="11"/>
  <c r="C174" i="11"/>
  <c r="H128" i="11"/>
  <c r="E180" i="11" s="1"/>
  <c r="H133" i="11"/>
  <c r="G185" i="11" s="1"/>
  <c r="H124" i="11"/>
  <c r="H134" i="11"/>
  <c r="F186" i="11" s="1"/>
  <c r="I163" i="37"/>
  <c r="H122" i="37"/>
  <c r="H111" i="37"/>
  <c r="H138" i="37" s="1"/>
  <c r="G136" i="37"/>
  <c r="H117" i="38"/>
  <c r="H134" i="38"/>
  <c r="D186" i="38" s="1"/>
  <c r="F175" i="38"/>
  <c r="H120" i="38"/>
  <c r="H130" i="38"/>
  <c r="G182" i="38" s="1"/>
  <c r="H128" i="38"/>
  <c r="E180" i="38" s="1"/>
  <c r="F136" i="37"/>
  <c r="H118" i="38"/>
  <c r="F170" i="38" s="1"/>
  <c r="H126" i="38"/>
  <c r="D178" i="38" s="1"/>
  <c r="D175" i="38"/>
  <c r="F183" i="37"/>
  <c r="E183" i="37"/>
  <c r="D183" i="37"/>
  <c r="H183" i="37" s="1"/>
  <c r="C183" i="37"/>
  <c r="H122" i="38"/>
  <c r="G174" i="38" s="1"/>
  <c r="H133" i="38"/>
  <c r="D185" i="38" s="1"/>
  <c r="H124" i="37"/>
  <c r="D176" i="37" s="1"/>
  <c r="E136" i="37"/>
  <c r="H132" i="37"/>
  <c r="F184" i="37" s="1"/>
  <c r="H121" i="37"/>
  <c r="C173" i="37" s="1"/>
  <c r="H130" i="37"/>
  <c r="G171" i="38"/>
  <c r="C171" i="38"/>
  <c r="E171" i="38"/>
  <c r="D171" i="38"/>
  <c r="F171" i="38"/>
  <c r="H132" i="38"/>
  <c r="F184" i="38" s="1"/>
  <c r="H131" i="38"/>
  <c r="G183" i="38" s="1"/>
  <c r="F136" i="12"/>
  <c r="C187" i="12"/>
  <c r="E187" i="12"/>
  <c r="F174" i="12"/>
  <c r="G136" i="12"/>
  <c r="E183" i="12"/>
  <c r="H133" i="12"/>
  <c r="H120" i="12"/>
  <c r="G172" i="12" s="1"/>
  <c r="C174" i="12"/>
  <c r="G170" i="12"/>
  <c r="H111" i="12"/>
  <c r="F187" i="12"/>
  <c r="E174" i="12"/>
  <c r="G187" i="12"/>
  <c r="D170" i="12"/>
  <c r="H117" i="12"/>
  <c r="H126" i="12"/>
  <c r="G180" i="12"/>
  <c r="C180" i="12"/>
  <c r="H118" i="22"/>
  <c r="E170" i="22" s="1"/>
  <c r="E136" i="22"/>
  <c r="H127" i="26"/>
  <c r="H119" i="26"/>
  <c r="C136" i="26"/>
  <c r="H120" i="26"/>
  <c r="E178" i="26"/>
  <c r="H111" i="26"/>
  <c r="H138" i="26" s="1"/>
  <c r="H135" i="26"/>
  <c r="H118" i="26"/>
  <c r="C178" i="26"/>
  <c r="F178" i="26"/>
  <c r="G178" i="26"/>
  <c r="H174" i="26"/>
  <c r="H117" i="6"/>
  <c r="F136" i="6"/>
  <c r="H119" i="6"/>
  <c r="H132" i="6"/>
  <c r="G184" i="6" s="1"/>
  <c r="H184" i="6" s="1"/>
  <c r="H124" i="36"/>
  <c r="G184" i="36"/>
  <c r="E184" i="36"/>
  <c r="H131" i="36"/>
  <c r="G183" i="36" s="1"/>
  <c r="H116" i="36"/>
  <c r="C168" i="36" s="1"/>
  <c r="D184" i="6"/>
  <c r="C184" i="6"/>
  <c r="E184" i="6"/>
  <c r="F184" i="6"/>
  <c r="C136" i="6"/>
  <c r="D136" i="6"/>
  <c r="G171" i="6"/>
  <c r="E136" i="6"/>
  <c r="C169" i="39"/>
  <c r="G136" i="39"/>
  <c r="I163" i="39"/>
  <c r="F136" i="39"/>
  <c r="H119" i="39"/>
  <c r="E169" i="39"/>
  <c r="D169" i="39"/>
  <c r="H129" i="39"/>
  <c r="C181" i="39" s="1"/>
  <c r="H126" i="39"/>
  <c r="E178" i="39" s="1"/>
  <c r="D186" i="24"/>
  <c r="F186" i="24"/>
  <c r="E186" i="24"/>
  <c r="C186" i="24"/>
  <c r="G186" i="24"/>
  <c r="C175" i="24"/>
  <c r="G136" i="24"/>
  <c r="H121" i="24"/>
  <c r="C173" i="24" s="1"/>
  <c r="H128" i="24"/>
  <c r="E180" i="24" s="1"/>
  <c r="D175" i="24"/>
  <c r="H175" i="24" s="1"/>
  <c r="D170" i="24"/>
  <c r="H170" i="24" s="1"/>
  <c r="H125" i="28"/>
  <c r="C177" i="28" s="1"/>
  <c r="H123" i="28"/>
  <c r="D136" i="28"/>
  <c r="H116" i="28"/>
  <c r="D168" i="28" s="1"/>
  <c r="H124" i="28"/>
  <c r="D176" i="28" s="1"/>
  <c r="C171" i="29"/>
  <c r="F171" i="29"/>
  <c r="G171" i="29"/>
  <c r="E170" i="29"/>
  <c r="G170" i="29"/>
  <c r="C170" i="29"/>
  <c r="D170" i="29"/>
  <c r="F170" i="29"/>
  <c r="G136" i="29"/>
  <c r="F136" i="29"/>
  <c r="C136" i="29"/>
  <c r="H136" i="29" s="1"/>
  <c r="C171" i="15"/>
  <c r="H171" i="15" s="1"/>
  <c r="G171" i="15"/>
  <c r="D171" i="15"/>
  <c r="E171" i="15"/>
  <c r="F171" i="15"/>
  <c r="E182" i="15"/>
  <c r="D182" i="15"/>
  <c r="C172" i="15"/>
  <c r="G172" i="15"/>
  <c r="F172" i="15"/>
  <c r="E184" i="15"/>
  <c r="C184" i="15"/>
  <c r="F184" i="15"/>
  <c r="D184" i="15"/>
  <c r="H184" i="15" s="1"/>
  <c r="G184" i="15"/>
  <c r="J13" i="49"/>
  <c r="O13" i="49" s="1"/>
  <c r="F178" i="15"/>
  <c r="H178" i="15" s="1"/>
  <c r="E178" i="15"/>
  <c r="C174" i="15"/>
  <c r="H138" i="15"/>
  <c r="H134" i="15"/>
  <c r="G186" i="15" s="1"/>
  <c r="G174" i="15"/>
  <c r="G176" i="15"/>
  <c r="D176" i="15"/>
  <c r="G180" i="15"/>
  <c r="F180" i="15"/>
  <c r="H180" i="15" s="1"/>
  <c r="H123" i="15"/>
  <c r="H125" i="15"/>
  <c r="D184" i="32"/>
  <c r="F184" i="32"/>
  <c r="C173" i="32"/>
  <c r="E173" i="32"/>
  <c r="D173" i="32"/>
  <c r="F173" i="32"/>
  <c r="G173" i="32"/>
  <c r="F136" i="32"/>
  <c r="E180" i="28"/>
  <c r="G180" i="28"/>
  <c r="F180" i="28"/>
  <c r="C180" i="28"/>
  <c r="D180" i="28"/>
  <c r="H133" i="28"/>
  <c r="G185" i="28" s="1"/>
  <c r="H118" i="28"/>
  <c r="F170" i="28" s="1"/>
  <c r="H131" i="28"/>
  <c r="C183" i="28" s="1"/>
  <c r="F186" i="28"/>
  <c r="C186" i="28"/>
  <c r="D186" i="28"/>
  <c r="G186" i="28"/>
  <c r="E186" i="28"/>
  <c r="G177" i="28"/>
  <c r="H122" i="28"/>
  <c r="G174" i="28" s="1"/>
  <c r="H132" i="28"/>
  <c r="C184" i="28" s="1"/>
  <c r="H130" i="28"/>
  <c r="F182" i="28" s="1"/>
  <c r="E136" i="28"/>
  <c r="H119" i="28"/>
  <c r="C171" i="28" s="1"/>
  <c r="H117" i="25"/>
  <c r="C169" i="25" s="1"/>
  <c r="H125" i="25"/>
  <c r="C177" i="25" s="1"/>
  <c r="H130" i="25"/>
  <c r="H118" i="25"/>
  <c r="E170" i="25" s="1"/>
  <c r="H126" i="25"/>
  <c r="D178" i="25" s="1"/>
  <c r="H131" i="25"/>
  <c r="G183" i="25" s="1"/>
  <c r="I163" i="25"/>
  <c r="G136" i="25"/>
  <c r="C183" i="25"/>
  <c r="F136" i="25"/>
  <c r="H122" i="25"/>
  <c r="C174" i="25" s="1"/>
  <c r="H121" i="25"/>
  <c r="C173" i="25" s="1"/>
  <c r="H124" i="25"/>
  <c r="F176" i="25" s="1"/>
  <c r="H132" i="25"/>
  <c r="C184" i="25" s="1"/>
  <c r="H116" i="25"/>
  <c r="G168" i="25" s="1"/>
  <c r="C136" i="25"/>
  <c r="D136" i="25"/>
  <c r="H111" i="25"/>
  <c r="H138" i="25" s="1"/>
  <c r="F184" i="25"/>
  <c r="E184" i="25"/>
  <c r="G180" i="25"/>
  <c r="H134" i="25"/>
  <c r="E186" i="25" s="1"/>
  <c r="C170" i="25"/>
  <c r="C180" i="25"/>
  <c r="G170" i="25"/>
  <c r="E180" i="25"/>
  <c r="E136" i="25"/>
  <c r="H120" i="25"/>
  <c r="C172" i="25" s="1"/>
  <c r="D180" i="25"/>
  <c r="H127" i="25"/>
  <c r="H135" i="21"/>
  <c r="F187" i="21" s="1"/>
  <c r="C178" i="21"/>
  <c r="E178" i="21"/>
  <c r="F178" i="21"/>
  <c r="E187" i="21"/>
  <c r="G174" i="21"/>
  <c r="G187" i="21"/>
  <c r="D174" i="21"/>
  <c r="C187" i="21"/>
  <c r="C174" i="21"/>
  <c r="D187" i="21"/>
  <c r="H123" i="21"/>
  <c r="C175" i="21" s="1"/>
  <c r="D136" i="21"/>
  <c r="F174" i="21"/>
  <c r="F180" i="21"/>
  <c r="D180" i="21"/>
  <c r="E180" i="21"/>
  <c r="G180" i="21"/>
  <c r="I163" i="21"/>
  <c r="D169" i="21"/>
  <c r="E169" i="21"/>
  <c r="H130" i="21"/>
  <c r="C182" i="21" s="1"/>
  <c r="E136" i="21"/>
  <c r="D181" i="21"/>
  <c r="E181" i="21"/>
  <c r="G181" i="21"/>
  <c r="C181" i="21"/>
  <c r="H119" i="21"/>
  <c r="D171" i="21" s="1"/>
  <c r="H111" i="21"/>
  <c r="H138" i="21" s="1"/>
  <c r="H132" i="21"/>
  <c r="E184" i="21" s="1"/>
  <c r="G169" i="21"/>
  <c r="F181" i="21"/>
  <c r="H133" i="20"/>
  <c r="F185" i="20" s="1"/>
  <c r="H121" i="20"/>
  <c r="I163" i="20"/>
  <c r="C136" i="20"/>
  <c r="H119" i="20"/>
  <c r="D171" i="20" s="1"/>
  <c r="C173" i="35"/>
  <c r="D173" i="35"/>
  <c r="E173" i="35"/>
  <c r="F173" i="35"/>
  <c r="G173" i="35"/>
  <c r="E184" i="35"/>
  <c r="F184" i="35"/>
  <c r="C174" i="35"/>
  <c r="F174" i="35"/>
  <c r="C177" i="35"/>
  <c r="H177" i="35" s="1"/>
  <c r="G177" i="35"/>
  <c r="D177" i="35"/>
  <c r="E177" i="35"/>
  <c r="F177" i="35"/>
  <c r="D182" i="35"/>
  <c r="C182" i="35"/>
  <c r="H128" i="35"/>
  <c r="F136" i="35"/>
  <c r="H117" i="35"/>
  <c r="E169" i="35" s="1"/>
  <c r="C170" i="59"/>
  <c r="D170" i="59"/>
  <c r="H170" i="59" s="1"/>
  <c r="F170" i="59"/>
  <c r="G170" i="59"/>
  <c r="E170" i="59"/>
  <c r="C172" i="59"/>
  <c r="E172" i="59"/>
  <c r="D172" i="59"/>
  <c r="F172" i="59"/>
  <c r="G172" i="59"/>
  <c r="G184" i="59"/>
  <c r="H121" i="59"/>
  <c r="G173" i="59" s="1"/>
  <c r="F169" i="59"/>
  <c r="D169" i="59"/>
  <c r="H169" i="59" s="1"/>
  <c r="G182" i="59"/>
  <c r="H187" i="59"/>
  <c r="H122" i="59"/>
  <c r="F174" i="59" s="1"/>
  <c r="H134" i="59"/>
  <c r="E187" i="59"/>
  <c r="H132" i="41"/>
  <c r="H128" i="41"/>
  <c r="D180" i="41" s="1"/>
  <c r="F136" i="41"/>
  <c r="D136" i="41"/>
  <c r="H134" i="41"/>
  <c r="G186" i="41" s="1"/>
  <c r="H131" i="41"/>
  <c r="E183" i="41" s="1"/>
  <c r="H130" i="41"/>
  <c r="H122" i="41"/>
  <c r="F174" i="41" s="1"/>
  <c r="G182" i="62"/>
  <c r="F182" i="62"/>
  <c r="D182" i="62"/>
  <c r="H182" i="62" s="1"/>
  <c r="G174" i="62"/>
  <c r="E136" i="62"/>
  <c r="C182" i="62"/>
  <c r="F174" i="62"/>
  <c r="E174" i="62"/>
  <c r="D178" i="62"/>
  <c r="D174" i="62"/>
  <c r="C178" i="62"/>
  <c r="D136" i="62"/>
  <c r="H136" i="62" s="1"/>
  <c r="E178" i="62"/>
  <c r="H111" i="62"/>
  <c r="C177" i="62"/>
  <c r="H177" i="62" s="1"/>
  <c r="E177" i="62"/>
  <c r="D177" i="62"/>
  <c r="G177" i="62"/>
  <c r="G136" i="41"/>
  <c r="H120" i="41"/>
  <c r="G172" i="41" s="1"/>
  <c r="H119" i="41"/>
  <c r="H129" i="41"/>
  <c r="E181" i="41" s="1"/>
  <c r="C179" i="57"/>
  <c r="G179" i="57"/>
  <c r="I163" i="57"/>
  <c r="H133" i="57"/>
  <c r="F185" i="57" s="1"/>
  <c r="H170" i="57"/>
  <c r="H117" i="57"/>
  <c r="H135" i="57"/>
  <c r="D187" i="57" s="1"/>
  <c r="H130" i="57"/>
  <c r="E182" i="57" s="1"/>
  <c r="H116" i="57"/>
  <c r="J19" i="49"/>
  <c r="O19" i="49" s="1"/>
  <c r="E170" i="31"/>
  <c r="C170" i="31"/>
  <c r="F170" i="31"/>
  <c r="D170" i="31"/>
  <c r="G170" i="31"/>
  <c r="F186" i="31"/>
  <c r="H133" i="31"/>
  <c r="C185" i="31" s="1"/>
  <c r="H131" i="31"/>
  <c r="D183" i="31" s="1"/>
  <c r="G186" i="31"/>
  <c r="D186" i="31"/>
  <c r="H186" i="31" s="1"/>
  <c r="E186" i="31"/>
  <c r="H111" i="31"/>
  <c r="E177" i="31"/>
  <c r="H135" i="31"/>
  <c r="F187" i="31" s="1"/>
  <c r="E111" i="44"/>
  <c r="I163" i="31"/>
  <c r="D136" i="31"/>
  <c r="F136" i="40"/>
  <c r="H117" i="40"/>
  <c r="F169" i="40" s="1"/>
  <c r="H121" i="40"/>
  <c r="E173" i="40" s="1"/>
  <c r="H173" i="40" s="1"/>
  <c r="H116" i="40"/>
  <c r="D168" i="40" s="1"/>
  <c r="D174" i="30"/>
  <c r="F174" i="30"/>
  <c r="G174" i="30"/>
  <c r="C174" i="30"/>
  <c r="H174" i="30" s="1"/>
  <c r="E174" i="30"/>
  <c r="H127" i="30"/>
  <c r="H133" i="30"/>
  <c r="F185" i="30" s="1"/>
  <c r="H121" i="30"/>
  <c r="C173" i="30" s="1"/>
  <c r="H22" i="49"/>
  <c r="E136" i="23"/>
  <c r="H121" i="23"/>
  <c r="H116" i="23"/>
  <c r="G26" i="49"/>
  <c r="G33" i="49"/>
  <c r="H33" i="49"/>
  <c r="D43" i="49"/>
  <c r="D47" i="49" s="1"/>
  <c r="G32" i="49"/>
  <c r="O10" i="49"/>
  <c r="G9" i="49"/>
  <c r="C43" i="49"/>
  <c r="C47" i="49" s="1"/>
  <c r="H26" i="49"/>
  <c r="G36" i="49"/>
  <c r="H36" i="49"/>
  <c r="H42" i="49"/>
  <c r="G30" i="49"/>
  <c r="B43" i="49"/>
  <c r="B47" i="49" s="1"/>
  <c r="H24" i="49"/>
  <c r="H41" i="49"/>
  <c r="F43" i="49"/>
  <c r="F47" i="49" s="1"/>
  <c r="G42" i="49"/>
  <c r="G24" i="49"/>
  <c r="E43" i="49"/>
  <c r="E47" i="49" s="1"/>
  <c r="O37" i="49"/>
  <c r="O41" i="49"/>
  <c r="H23" i="49"/>
  <c r="G37" i="49"/>
  <c r="G23" i="49"/>
  <c r="G41" i="49"/>
  <c r="O34" i="49"/>
  <c r="H21" i="49"/>
  <c r="G21" i="49"/>
  <c r="H30" i="49"/>
  <c r="O38" i="49"/>
  <c r="F173" i="40"/>
  <c r="C173" i="40"/>
  <c r="G173" i="40"/>
  <c r="D173" i="40"/>
  <c r="D175" i="25"/>
  <c r="F175" i="25"/>
  <c r="G175" i="25"/>
  <c r="E175" i="25"/>
  <c r="C175" i="25"/>
  <c r="G178" i="17"/>
  <c r="F178" i="17"/>
  <c r="E178" i="17"/>
  <c r="G179" i="40"/>
  <c r="H225" i="37"/>
  <c r="D174" i="19"/>
  <c r="F174" i="19"/>
  <c r="E174" i="19"/>
  <c r="F182" i="15"/>
  <c r="G182" i="15"/>
  <c r="C182" i="15"/>
  <c r="F136" i="16"/>
  <c r="E177" i="15"/>
  <c r="F177" i="15"/>
  <c r="E184" i="24"/>
  <c r="F184" i="24"/>
  <c r="G184" i="24"/>
  <c r="C184" i="24"/>
  <c r="D184" i="24"/>
  <c r="G174" i="24"/>
  <c r="C174" i="24"/>
  <c r="D174" i="24"/>
  <c r="E174" i="24"/>
  <c r="F174" i="24"/>
  <c r="C177" i="21"/>
  <c r="E177" i="21"/>
  <c r="D177" i="21"/>
  <c r="G177" i="21"/>
  <c r="F186" i="29"/>
  <c r="D186" i="29"/>
  <c r="E186" i="29"/>
  <c r="H130" i="9"/>
  <c r="G136" i="9"/>
  <c r="H136" i="9" s="1"/>
  <c r="D186" i="20"/>
  <c r="G186" i="20"/>
  <c r="E186" i="20"/>
  <c r="C186" i="20"/>
  <c r="F186" i="20"/>
  <c r="H122" i="10"/>
  <c r="F136" i="10"/>
  <c r="F184" i="28"/>
  <c r="F180" i="24"/>
  <c r="G180" i="24"/>
  <c r="D180" i="24"/>
  <c r="C180" i="24"/>
  <c r="C175" i="59"/>
  <c r="H175" i="59" s="1"/>
  <c r="E175" i="59"/>
  <c r="F175" i="59"/>
  <c r="F186" i="35"/>
  <c r="C186" i="35"/>
  <c r="H186" i="35" s="1"/>
  <c r="E186" i="35"/>
  <c r="D181" i="29"/>
  <c r="C181" i="29"/>
  <c r="E248" i="37"/>
  <c r="H252" i="18"/>
  <c r="H262" i="18"/>
  <c r="H234" i="9"/>
  <c r="D179" i="12"/>
  <c r="E179" i="12"/>
  <c r="H179" i="12" s="1"/>
  <c r="F179" i="12"/>
  <c r="H125" i="11"/>
  <c r="F177" i="11" s="1"/>
  <c r="E136" i="11"/>
  <c r="D178" i="15"/>
  <c r="C178" i="15"/>
  <c r="D174" i="15"/>
  <c r="E174" i="15"/>
  <c r="H122" i="6"/>
  <c r="G136" i="6"/>
  <c r="D170" i="17"/>
  <c r="E170" i="17"/>
  <c r="C170" i="17"/>
  <c r="G187" i="31"/>
  <c r="D187" i="31"/>
  <c r="C187" i="31"/>
  <c r="E187" i="31"/>
  <c r="E175" i="38"/>
  <c r="C175" i="38"/>
  <c r="D169" i="31"/>
  <c r="F169" i="31"/>
  <c r="G169" i="31"/>
  <c r="C169" i="31"/>
  <c r="H169" i="31" s="1"/>
  <c r="D171" i="17"/>
  <c r="G171" i="17"/>
  <c r="C171" i="17"/>
  <c r="H171" i="17" s="1"/>
  <c r="E171" i="29"/>
  <c r="H223" i="11"/>
  <c r="G182" i="12"/>
  <c r="F182" i="12"/>
  <c r="D182" i="12"/>
  <c r="E182" i="12"/>
  <c r="C170" i="9"/>
  <c r="D170" i="9"/>
  <c r="E170" i="9"/>
  <c r="G170" i="9"/>
  <c r="F170" i="9"/>
  <c r="C172" i="6"/>
  <c r="G172" i="6"/>
  <c r="E172" i="6"/>
  <c r="F172" i="6"/>
  <c r="D136" i="10"/>
  <c r="H136" i="10" s="1"/>
  <c r="H117" i="10"/>
  <c r="F169" i="10" s="1"/>
  <c r="H126" i="16"/>
  <c r="H120" i="17"/>
  <c r="G136" i="17"/>
  <c r="G175" i="15"/>
  <c r="C175" i="15"/>
  <c r="C136" i="41"/>
  <c r="H118" i="41"/>
  <c r="C170" i="41" s="1"/>
  <c r="H125" i="36"/>
  <c r="F180" i="39"/>
  <c r="F136" i="22"/>
  <c r="E172" i="15"/>
  <c r="D185" i="29"/>
  <c r="D171" i="29"/>
  <c r="H171" i="29" s="1"/>
  <c r="D175" i="59"/>
  <c r="F136" i="28"/>
  <c r="H134" i="33"/>
  <c r="C186" i="33" s="1"/>
  <c r="H249" i="12"/>
  <c r="E227" i="37"/>
  <c r="C182" i="6"/>
  <c r="D182" i="6"/>
  <c r="E182" i="6"/>
  <c r="F182" i="6"/>
  <c r="G182" i="6"/>
  <c r="H116" i="41"/>
  <c r="C168" i="41" s="1"/>
  <c r="L42" i="49"/>
  <c r="O42" i="49" s="1"/>
  <c r="E136" i="41"/>
  <c r="E136" i="36"/>
  <c r="H124" i="26"/>
  <c r="E136" i="34"/>
  <c r="D172" i="15"/>
  <c r="C185" i="29"/>
  <c r="G175" i="59"/>
  <c r="H119" i="19"/>
  <c r="G187" i="33"/>
  <c r="C178" i="17"/>
  <c r="H178" i="17" s="1"/>
  <c r="E173" i="17"/>
  <c r="D173" i="17"/>
  <c r="C173" i="17"/>
  <c r="H230" i="26"/>
  <c r="E244" i="37"/>
  <c r="C178" i="9"/>
  <c r="H178" i="9" s="1"/>
  <c r="F178" i="9"/>
  <c r="D182" i="34"/>
  <c r="F182" i="34"/>
  <c r="G182" i="34"/>
  <c r="C182" i="34"/>
  <c r="H182" i="34" s="1"/>
  <c r="F186" i="21"/>
  <c r="D186" i="21"/>
  <c r="E186" i="21"/>
  <c r="G186" i="21"/>
  <c r="C186" i="21"/>
  <c r="D136" i="23"/>
  <c r="H128" i="23"/>
  <c r="E180" i="23" s="1"/>
  <c r="G136" i="28"/>
  <c r="G136" i="20"/>
  <c r="N18" i="49"/>
  <c r="O18" i="49" s="1"/>
  <c r="E174" i="31"/>
  <c r="H174" i="31" s="1"/>
  <c r="F174" i="31"/>
  <c r="D174" i="31"/>
  <c r="G174" i="31"/>
  <c r="C174" i="31"/>
  <c r="E218" i="37"/>
  <c r="H125" i="26"/>
  <c r="G177" i="26" s="1"/>
  <c r="F136" i="27"/>
  <c r="C176" i="33"/>
  <c r="D176" i="33"/>
  <c r="D136" i="35"/>
  <c r="H128" i="40"/>
  <c r="F179" i="23"/>
  <c r="C179" i="23"/>
  <c r="E136" i="14"/>
  <c r="G185" i="30"/>
  <c r="D185" i="30"/>
  <c r="E185" i="30"/>
  <c r="E177" i="57"/>
  <c r="F177" i="57"/>
  <c r="D177" i="57"/>
  <c r="G177" i="57"/>
  <c r="C177" i="57"/>
  <c r="D173" i="29"/>
  <c r="G173" i="29"/>
  <c r="C173" i="29"/>
  <c r="H173" i="29" s="1"/>
  <c r="F173" i="29"/>
  <c r="H118" i="40"/>
  <c r="D170" i="40" s="1"/>
  <c r="E136" i="40"/>
  <c r="H117" i="36"/>
  <c r="E169" i="36" s="1"/>
  <c r="G136" i="36"/>
  <c r="E136" i="32"/>
  <c r="G238" i="11"/>
  <c r="E136" i="31"/>
  <c r="H132" i="31"/>
  <c r="F184" i="31" s="1"/>
  <c r="E173" i="30"/>
  <c r="G173" i="30"/>
  <c r="E220" i="37"/>
  <c r="E251" i="37"/>
  <c r="E222" i="37"/>
  <c r="E258" i="37"/>
  <c r="E262" i="37"/>
  <c r="E256" i="37"/>
  <c r="E253" i="37"/>
  <c r="E254" i="37"/>
  <c r="H254" i="37" s="1"/>
  <c r="E231" i="37"/>
  <c r="E243" i="37"/>
  <c r="E219" i="37"/>
  <c r="E232" i="37"/>
  <c r="E257" i="37"/>
  <c r="E250" i="37"/>
  <c r="E228" i="37"/>
  <c r="E255" i="37"/>
  <c r="E234" i="37"/>
  <c r="E247" i="37"/>
  <c r="E249" i="37"/>
  <c r="E245" i="37"/>
  <c r="E261" i="37"/>
  <c r="E252" i="37"/>
  <c r="E221" i="37"/>
  <c r="E223" i="37"/>
  <c r="E229" i="37"/>
  <c r="E235" i="37"/>
  <c r="E259" i="37"/>
  <c r="E230" i="37"/>
  <c r="E236" i="37"/>
  <c r="E224" i="37"/>
  <c r="H125" i="27"/>
  <c r="G136" i="27"/>
  <c r="D182" i="23"/>
  <c r="H223" i="24"/>
  <c r="E187" i="62"/>
  <c r="D187" i="62"/>
  <c r="G187" i="62"/>
  <c r="E173" i="27"/>
  <c r="D173" i="27"/>
  <c r="C173" i="27"/>
  <c r="H138" i="18"/>
  <c r="F177" i="21"/>
  <c r="D136" i="17"/>
  <c r="E176" i="24"/>
  <c r="D176" i="24"/>
  <c r="G176" i="24"/>
  <c r="F176" i="24"/>
  <c r="C176" i="24"/>
  <c r="H176" i="24" s="1"/>
  <c r="F85" i="46"/>
  <c r="F124" i="46"/>
  <c r="H119" i="59"/>
  <c r="E136" i="12"/>
  <c r="G186" i="29"/>
  <c r="H236" i="15"/>
  <c r="E226" i="37"/>
  <c r="E186" i="38"/>
  <c r="F186" i="38"/>
  <c r="E184" i="32"/>
  <c r="G184" i="32"/>
  <c r="C184" i="32"/>
  <c r="F184" i="36"/>
  <c r="C184" i="36"/>
  <c r="H184" i="36" s="1"/>
  <c r="H126" i="27"/>
  <c r="G178" i="27" s="1"/>
  <c r="D172" i="6"/>
  <c r="H172" i="6" s="1"/>
  <c r="D177" i="32"/>
  <c r="F177" i="32"/>
  <c r="G177" i="32"/>
  <c r="F169" i="32"/>
  <c r="H169" i="32" s="1"/>
  <c r="C169" i="32"/>
  <c r="D169" i="32"/>
  <c r="C136" i="37"/>
  <c r="F179" i="40"/>
  <c r="E179" i="40"/>
  <c r="C179" i="40"/>
  <c r="H179" i="40" s="1"/>
  <c r="H228" i="11"/>
  <c r="H228" i="15"/>
  <c r="E237" i="37"/>
  <c r="E260" i="37"/>
  <c r="AI16" i="49"/>
  <c r="G263" i="18"/>
  <c r="F170" i="14"/>
  <c r="G170" i="14"/>
  <c r="C186" i="30"/>
  <c r="D186" i="30"/>
  <c r="E186" i="30"/>
  <c r="G186" i="30"/>
  <c r="F186" i="30"/>
  <c r="F181" i="32"/>
  <c r="G181" i="32"/>
  <c r="D181" i="32"/>
  <c r="H181" i="32" s="1"/>
  <c r="E181" i="32"/>
  <c r="F136" i="36"/>
  <c r="E177" i="28"/>
  <c r="H257" i="38"/>
  <c r="H224" i="38"/>
  <c r="C169" i="59"/>
  <c r="G169" i="59"/>
  <c r="E186" i="19"/>
  <c r="F186" i="19"/>
  <c r="J27" i="49"/>
  <c r="O27" i="49" s="1"/>
  <c r="H116" i="27"/>
  <c r="G168" i="27" s="1"/>
  <c r="H133" i="15"/>
  <c r="G186" i="9"/>
  <c r="C186" i="9"/>
  <c r="F186" i="9"/>
  <c r="D186" i="9"/>
  <c r="H120" i="35"/>
  <c r="C185" i="32"/>
  <c r="F185" i="32"/>
  <c r="H126" i="33"/>
  <c r="F178" i="33" s="1"/>
  <c r="H249" i="11"/>
  <c r="H229" i="11"/>
  <c r="H247" i="19"/>
  <c r="H260" i="25"/>
  <c r="H223" i="38"/>
  <c r="H121" i="28"/>
  <c r="D173" i="28" s="1"/>
  <c r="F177" i="31"/>
  <c r="C178" i="11"/>
  <c r="E178" i="11"/>
  <c r="F178" i="11"/>
  <c r="H129" i="31"/>
  <c r="H117" i="22"/>
  <c r="H119" i="31"/>
  <c r="H127" i="31"/>
  <c r="C183" i="29"/>
  <c r="H183" i="29" s="1"/>
  <c r="G183" i="29"/>
  <c r="F183" i="29"/>
  <c r="E183" i="29"/>
  <c r="D183" i="29"/>
  <c r="H120" i="34"/>
  <c r="H52" i="44"/>
  <c r="H81" i="38"/>
  <c r="C64" i="44"/>
  <c r="H44" i="44"/>
  <c r="D259" i="57"/>
  <c r="D248" i="57"/>
  <c r="D243" i="57"/>
  <c r="D253" i="57"/>
  <c r="D249" i="57"/>
  <c r="D255" i="57"/>
  <c r="D234" i="57"/>
  <c r="D254" i="57"/>
  <c r="D261" i="57"/>
  <c r="D226" i="57"/>
  <c r="H226" i="57" s="1"/>
  <c r="D233" i="57"/>
  <c r="D237" i="57"/>
  <c r="H237" i="57" s="1"/>
  <c r="D258" i="57"/>
  <c r="D256" i="57"/>
  <c r="D260" i="57"/>
  <c r="D244" i="57"/>
  <c r="D224" i="57"/>
  <c r="H224" i="57" s="1"/>
  <c r="D257" i="57"/>
  <c r="D250" i="57"/>
  <c r="D252" i="57"/>
  <c r="H52" i="57"/>
  <c r="D223" i="57"/>
  <c r="D247" i="57"/>
  <c r="D245" i="57"/>
  <c r="D246" i="57"/>
  <c r="D262" i="57"/>
  <c r="D251" i="57"/>
  <c r="D231" i="57"/>
  <c r="F224" i="40"/>
  <c r="F223" i="40"/>
  <c r="F231" i="40"/>
  <c r="F254" i="40"/>
  <c r="F218" i="40"/>
  <c r="F226" i="40"/>
  <c r="F227" i="40"/>
  <c r="F225" i="40"/>
  <c r="F232" i="40"/>
  <c r="F222" i="40"/>
  <c r="F245" i="40"/>
  <c r="H245" i="40" s="1"/>
  <c r="F237" i="40"/>
  <c r="F236" i="40"/>
  <c r="F220" i="40"/>
  <c r="F235" i="40"/>
  <c r="F230" i="40"/>
  <c r="F228" i="40"/>
  <c r="F229" i="40"/>
  <c r="F234" i="40"/>
  <c r="F249" i="40"/>
  <c r="F219" i="40"/>
  <c r="F221" i="40"/>
  <c r="H25" i="44"/>
  <c r="H27" i="44"/>
  <c r="C244" i="44"/>
  <c r="C292" i="44" s="1"/>
  <c r="D231" i="9"/>
  <c r="H231" i="9" s="1"/>
  <c r="H52" i="9"/>
  <c r="D247" i="9"/>
  <c r="C253" i="44"/>
  <c r="C301" i="44" s="1"/>
  <c r="H36" i="44"/>
  <c r="H128" i="6"/>
  <c r="H62" i="44"/>
  <c r="C92" i="46"/>
  <c r="H92" i="46" s="1"/>
  <c r="H116" i="46"/>
  <c r="F246" i="35"/>
  <c r="F232" i="35"/>
  <c r="F243" i="35"/>
  <c r="AH36" i="49" s="1"/>
  <c r="F220" i="35"/>
  <c r="F221" i="35"/>
  <c r="F256" i="35"/>
  <c r="F229" i="35"/>
  <c r="F230" i="35"/>
  <c r="F228" i="35"/>
  <c r="F252" i="35"/>
  <c r="F262" i="35"/>
  <c r="F254" i="35"/>
  <c r="F226" i="35"/>
  <c r="F238" i="35" s="1"/>
  <c r="F234" i="35"/>
  <c r="F258" i="35"/>
  <c r="F259" i="35"/>
  <c r="F236" i="35"/>
  <c r="F255" i="35"/>
  <c r="F222" i="35"/>
  <c r="F235" i="35"/>
  <c r="F250" i="35"/>
  <c r="E222" i="21"/>
  <c r="E256" i="21"/>
  <c r="E255" i="21"/>
  <c r="D248" i="22"/>
  <c r="H248" i="22" s="1"/>
  <c r="D262" i="22"/>
  <c r="D254" i="22"/>
  <c r="D235" i="22"/>
  <c r="D244" i="22"/>
  <c r="D261" i="22"/>
  <c r="D226" i="22"/>
  <c r="D229" i="22"/>
  <c r="D236" i="22"/>
  <c r="H236" i="22" s="1"/>
  <c r="D227" i="22"/>
  <c r="D221" i="22"/>
  <c r="D231" i="22"/>
  <c r="H231" i="22" s="1"/>
  <c r="D243" i="22"/>
  <c r="AF21" i="49" s="1"/>
  <c r="D224" i="22"/>
  <c r="H224" i="22" s="1"/>
  <c r="D218" i="22"/>
  <c r="Y21" i="49" s="1"/>
  <c r="D260" i="22"/>
  <c r="D258" i="22"/>
  <c r="D259" i="22"/>
  <c r="D250" i="22"/>
  <c r="D228" i="22"/>
  <c r="H228" i="22" s="1"/>
  <c r="D253" i="22"/>
  <c r="D220" i="22"/>
  <c r="D247" i="22"/>
  <c r="D246" i="22"/>
  <c r="D219" i="22"/>
  <c r="H219" i="22" s="1"/>
  <c r="E263" i="35"/>
  <c r="H221" i="11"/>
  <c r="H253" i="12"/>
  <c r="H255" i="12"/>
  <c r="E263" i="9"/>
  <c r="C136" i="11"/>
  <c r="G136" i="11"/>
  <c r="D169" i="57"/>
  <c r="E169" i="57"/>
  <c r="F169" i="57"/>
  <c r="G169" i="57"/>
  <c r="C181" i="57"/>
  <c r="E181" i="57"/>
  <c r="D181" i="57"/>
  <c r="F181" i="57"/>
  <c r="G181" i="57"/>
  <c r="G180" i="22"/>
  <c r="D180" i="22"/>
  <c r="E180" i="22"/>
  <c r="F180" i="22"/>
  <c r="C180" i="22"/>
  <c r="E185" i="57"/>
  <c r="G185" i="57"/>
  <c r="H132" i="22"/>
  <c r="C180" i="37"/>
  <c r="D180" i="37"/>
  <c r="E180" i="37"/>
  <c r="F180" i="37"/>
  <c r="H119" i="46"/>
  <c r="D95" i="46"/>
  <c r="H95" i="46" s="1"/>
  <c r="D247" i="23"/>
  <c r="D222" i="23"/>
  <c r="D257" i="23"/>
  <c r="D243" i="23"/>
  <c r="D225" i="23"/>
  <c r="D259" i="23"/>
  <c r="D258" i="23"/>
  <c r="D255" i="23"/>
  <c r="D248" i="23"/>
  <c r="D253" i="23"/>
  <c r="D244" i="23"/>
  <c r="D221" i="23"/>
  <c r="D249" i="23"/>
  <c r="D254" i="23"/>
  <c r="D261" i="23"/>
  <c r="D262" i="23"/>
  <c r="D256" i="23"/>
  <c r="D246" i="23"/>
  <c r="D245" i="23"/>
  <c r="D260" i="23"/>
  <c r="D250" i="23"/>
  <c r="D252" i="23"/>
  <c r="D251" i="23"/>
  <c r="G64" i="44"/>
  <c r="E258" i="10"/>
  <c r="E260" i="10"/>
  <c r="E220" i="10"/>
  <c r="E244" i="10"/>
  <c r="E234" i="10"/>
  <c r="E259" i="10"/>
  <c r="E251" i="10"/>
  <c r="E233" i="10"/>
  <c r="H233" i="10" s="1"/>
  <c r="E219" i="10"/>
  <c r="E249" i="10"/>
  <c r="E227" i="10"/>
  <c r="E225" i="10"/>
  <c r="E256" i="10"/>
  <c r="E253" i="10"/>
  <c r="E232" i="10"/>
  <c r="E243" i="10"/>
  <c r="E257" i="10"/>
  <c r="E224" i="10"/>
  <c r="E222" i="10"/>
  <c r="E246" i="10"/>
  <c r="H246" i="10" s="1"/>
  <c r="E248" i="10"/>
  <c r="E231" i="10"/>
  <c r="E252" i="10"/>
  <c r="E223" i="10"/>
  <c r="E261" i="10"/>
  <c r="E262" i="10"/>
  <c r="E236" i="10"/>
  <c r="E250" i="10"/>
  <c r="E230" i="10"/>
  <c r="E229" i="10"/>
  <c r="E221" i="10"/>
  <c r="E255" i="10"/>
  <c r="E237" i="10"/>
  <c r="E226" i="10"/>
  <c r="E228" i="10"/>
  <c r="E254" i="10"/>
  <c r="E218" i="10"/>
  <c r="E245" i="10"/>
  <c r="E247" i="10"/>
  <c r="E235" i="10"/>
  <c r="E221" i="38"/>
  <c r="E237" i="38"/>
  <c r="E252" i="38"/>
  <c r="E234" i="38"/>
  <c r="E259" i="38"/>
  <c r="E220" i="38"/>
  <c r="H220" i="38" s="1"/>
  <c r="E226" i="38"/>
  <c r="E232" i="38"/>
  <c r="E222" i="38"/>
  <c r="E227" i="38"/>
  <c r="E228" i="38"/>
  <c r="E224" i="38"/>
  <c r="C89" i="46"/>
  <c r="H89" i="46" s="1"/>
  <c r="H113" i="46"/>
  <c r="H52" i="59"/>
  <c r="H61" i="44"/>
  <c r="H52" i="18"/>
  <c r="F227" i="39"/>
  <c r="F225" i="39"/>
  <c r="H225" i="39" s="1"/>
  <c r="F223" i="39"/>
  <c r="F218" i="39"/>
  <c r="AA40" i="49" s="1"/>
  <c r="F220" i="39"/>
  <c r="F228" i="39"/>
  <c r="H52" i="39"/>
  <c r="F235" i="39"/>
  <c r="D187" i="6"/>
  <c r="C187" i="6"/>
  <c r="E187" i="6"/>
  <c r="G187" i="6"/>
  <c r="F187" i="6"/>
  <c r="D249" i="10"/>
  <c r="D255" i="10"/>
  <c r="D261" i="10"/>
  <c r="D251" i="10"/>
  <c r="D230" i="10"/>
  <c r="D237" i="10"/>
  <c r="D248" i="10"/>
  <c r="D256" i="10"/>
  <c r="H256" i="10" s="1"/>
  <c r="D235" i="10"/>
  <c r="D223" i="10"/>
  <c r="H223" i="10" s="1"/>
  <c r="D257" i="10"/>
  <c r="H257" i="10" s="1"/>
  <c r="D233" i="10"/>
  <c r="D218" i="10"/>
  <c r="D231" i="10"/>
  <c r="D228" i="10"/>
  <c r="D222" i="10"/>
  <c r="D220" i="10"/>
  <c r="D232" i="10"/>
  <c r="H232" i="10" s="1"/>
  <c r="D259" i="10"/>
  <c r="D247" i="10"/>
  <c r="H247" i="10" s="1"/>
  <c r="D236" i="10"/>
  <c r="H236" i="10" s="1"/>
  <c r="D224" i="10"/>
  <c r="H224" i="10" s="1"/>
  <c r="D226" i="10"/>
  <c r="H226" i="10" s="1"/>
  <c r="D229" i="10"/>
  <c r="H52" i="10"/>
  <c r="D252" i="10"/>
  <c r="H252" i="10" s="1"/>
  <c r="D260" i="10"/>
  <c r="D254" i="10"/>
  <c r="D262" i="10"/>
  <c r="D225" i="10"/>
  <c r="D234" i="10"/>
  <c r="D221" i="10"/>
  <c r="H221" i="10" s="1"/>
  <c r="D219" i="10"/>
  <c r="D243" i="10"/>
  <c r="D245" i="10"/>
  <c r="H245" i="10" s="1"/>
  <c r="D258" i="10"/>
  <c r="D227" i="10"/>
  <c r="H227" i="10" s="1"/>
  <c r="D253" i="10"/>
  <c r="D250" i="10"/>
  <c r="D244" i="10"/>
  <c r="D246" i="10"/>
  <c r="E231" i="25"/>
  <c r="E226" i="25"/>
  <c r="E222" i="25"/>
  <c r="E237" i="25"/>
  <c r="E219" i="25"/>
  <c r="E232" i="25"/>
  <c r="E238" i="25" s="1"/>
  <c r="E223" i="25"/>
  <c r="E229" i="25"/>
  <c r="E220" i="25"/>
  <c r="E230" i="25"/>
  <c r="E235" i="25"/>
  <c r="E221" i="25"/>
  <c r="E224" i="25"/>
  <c r="E236" i="25"/>
  <c r="H222" i="23"/>
  <c r="H254" i="35"/>
  <c r="H227" i="9"/>
  <c r="H245" i="26"/>
  <c r="H138" i="29"/>
  <c r="H180" i="31"/>
  <c r="G136" i="40"/>
  <c r="G185" i="19"/>
  <c r="E185" i="19"/>
  <c r="D185" i="19"/>
  <c r="C185" i="19"/>
  <c r="F185" i="19"/>
  <c r="C187" i="57"/>
  <c r="E187" i="57"/>
  <c r="G187" i="57"/>
  <c r="E172" i="37"/>
  <c r="F172" i="37"/>
  <c r="G172" i="37"/>
  <c r="C172" i="37"/>
  <c r="D172" i="37"/>
  <c r="G183" i="21"/>
  <c r="E183" i="21"/>
  <c r="H38" i="44"/>
  <c r="G254" i="62"/>
  <c r="G245" i="62"/>
  <c r="G253" i="62"/>
  <c r="G257" i="62"/>
  <c r="G313" i="62"/>
  <c r="G363" i="62" s="1"/>
  <c r="G243" i="62"/>
  <c r="AI22" i="49" s="1"/>
  <c r="D237" i="25"/>
  <c r="D219" i="25"/>
  <c r="D233" i="25"/>
  <c r="D230" i="25"/>
  <c r="D221" i="25"/>
  <c r="D226" i="25"/>
  <c r="D223" i="25"/>
  <c r="H223" i="25" s="1"/>
  <c r="D222" i="25"/>
  <c r="D235" i="25"/>
  <c r="D232" i="25"/>
  <c r="H232" i="25" s="1"/>
  <c r="D234" i="25"/>
  <c r="D236" i="25"/>
  <c r="D231" i="25"/>
  <c r="D245" i="25"/>
  <c r="H122" i="46"/>
  <c r="C98" i="46"/>
  <c r="H98" i="46" s="1"/>
  <c r="E80" i="46"/>
  <c r="E100" i="46" s="1"/>
  <c r="E124" i="46"/>
  <c r="C185" i="27"/>
  <c r="D185" i="27"/>
  <c r="F185" i="27"/>
  <c r="E185" i="27"/>
  <c r="G185" i="27"/>
  <c r="E221" i="40"/>
  <c r="E226" i="40"/>
  <c r="E223" i="40"/>
  <c r="E229" i="40"/>
  <c r="E252" i="40"/>
  <c r="E230" i="40"/>
  <c r="E225" i="40"/>
  <c r="E220" i="40"/>
  <c r="E222" i="40"/>
  <c r="E228" i="40"/>
  <c r="E218" i="40"/>
  <c r="E233" i="40"/>
  <c r="E219" i="40"/>
  <c r="E227" i="40"/>
  <c r="E224" i="40"/>
  <c r="E234" i="40"/>
  <c r="E232" i="40"/>
  <c r="E237" i="40"/>
  <c r="E235" i="40"/>
  <c r="E236" i="40"/>
  <c r="E231" i="40"/>
  <c r="D227" i="35"/>
  <c r="D218" i="35"/>
  <c r="Y36" i="49" s="1"/>
  <c r="D256" i="35"/>
  <c r="D223" i="35"/>
  <c r="D224" i="35"/>
  <c r="D236" i="35"/>
  <c r="D222" i="35"/>
  <c r="D261" i="35"/>
  <c r="D249" i="35"/>
  <c r="D226" i="35"/>
  <c r="D245" i="35"/>
  <c r="D246" i="35"/>
  <c r="D233" i="35"/>
  <c r="D232" i="35"/>
  <c r="D219" i="35"/>
  <c r="D231" i="35"/>
  <c r="D250" i="35"/>
  <c r="D253" i="35"/>
  <c r="D230" i="35"/>
  <c r="D258" i="35"/>
  <c r="D247" i="35"/>
  <c r="D257" i="35"/>
  <c r="D221" i="35"/>
  <c r="H221" i="35" s="1"/>
  <c r="H20" i="44"/>
  <c r="C40" i="44"/>
  <c r="C196" i="44" s="1"/>
  <c r="H52" i="34"/>
  <c r="E259" i="62"/>
  <c r="E262" i="62"/>
  <c r="E247" i="62"/>
  <c r="E245" i="62"/>
  <c r="H245" i="62" s="1"/>
  <c r="E246" i="62"/>
  <c r="G136" i="32"/>
  <c r="H138" i="19"/>
  <c r="H237" i="9"/>
  <c r="H262" i="12"/>
  <c r="H225" i="22"/>
  <c r="G246" i="34"/>
  <c r="H247" i="37"/>
  <c r="D136" i="40"/>
  <c r="H130" i="31"/>
  <c r="F182" i="31" s="1"/>
  <c r="H118" i="6"/>
  <c r="E169" i="62"/>
  <c r="G169" i="62"/>
  <c r="H124" i="18"/>
  <c r="D182" i="57"/>
  <c r="F182" i="57"/>
  <c r="G182" i="57"/>
  <c r="C182" i="57"/>
  <c r="C172" i="31"/>
  <c r="H172" i="31" s="1"/>
  <c r="F172" i="31"/>
  <c r="E173" i="21"/>
  <c r="C173" i="21"/>
  <c r="F173" i="21"/>
  <c r="D173" i="21"/>
  <c r="G173" i="21"/>
  <c r="D176" i="22"/>
  <c r="E176" i="22"/>
  <c r="C176" i="22"/>
  <c r="F176" i="22"/>
  <c r="G176" i="22"/>
  <c r="H81" i="39"/>
  <c r="G219" i="21"/>
  <c r="G313" i="21"/>
  <c r="G363" i="21" s="1"/>
  <c r="G236" i="21"/>
  <c r="G260" i="21"/>
  <c r="G262" i="21"/>
  <c r="G251" i="21"/>
  <c r="H52" i="37"/>
  <c r="D237" i="37"/>
  <c r="H52" i="6"/>
  <c r="H115" i="46"/>
  <c r="G91" i="46"/>
  <c r="G235" i="24"/>
  <c r="G230" i="24"/>
  <c r="H230" i="24" s="1"/>
  <c r="G221" i="24"/>
  <c r="G222" i="24"/>
  <c r="G232" i="24"/>
  <c r="G231" i="24"/>
  <c r="H231" i="24" s="1"/>
  <c r="G229" i="24"/>
  <c r="G218" i="24"/>
  <c r="AB24" i="49" s="1"/>
  <c r="G237" i="24"/>
  <c r="H237" i="24" s="1"/>
  <c r="G245" i="24"/>
  <c r="G219" i="24"/>
  <c r="G234" i="24"/>
  <c r="G227" i="24"/>
  <c r="G313" i="24"/>
  <c r="G363" i="24" s="1"/>
  <c r="H128" i="27"/>
  <c r="E40" i="44"/>
  <c r="D80" i="46"/>
  <c r="H104" i="46"/>
  <c r="D124" i="46"/>
  <c r="H81" i="34"/>
  <c r="H138" i="34" s="1"/>
  <c r="C231" i="23"/>
  <c r="C238" i="23" s="1"/>
  <c r="C262" i="23"/>
  <c r="C243" i="23"/>
  <c r="C249" i="23"/>
  <c r="C236" i="23"/>
  <c r="C218" i="23"/>
  <c r="X23" i="49" s="1"/>
  <c r="C229" i="23"/>
  <c r="C250" i="23"/>
  <c r="C244" i="23"/>
  <c r="C256" i="23"/>
  <c r="H256" i="23" s="1"/>
  <c r="C253" i="23"/>
  <c r="C245" i="23"/>
  <c r="C233" i="23"/>
  <c r="H233" i="23" s="1"/>
  <c r="C248" i="23"/>
  <c r="C234" i="23"/>
  <c r="C252" i="23"/>
  <c r="C259" i="23"/>
  <c r="H52" i="23"/>
  <c r="C251" i="23"/>
  <c r="C230" i="23"/>
  <c r="C258" i="23"/>
  <c r="C257" i="23"/>
  <c r="C235" i="23"/>
  <c r="H235" i="23" s="1"/>
  <c r="C261" i="23"/>
  <c r="C254" i="23"/>
  <c r="C247" i="23"/>
  <c r="C246" i="23"/>
  <c r="C221" i="23"/>
  <c r="C260" i="23"/>
  <c r="C255" i="23"/>
  <c r="H50" i="44"/>
  <c r="H22" i="44"/>
  <c r="F40" i="44"/>
  <c r="D235" i="24"/>
  <c r="H235" i="24" s="1"/>
  <c r="D222" i="24"/>
  <c r="H222" i="24" s="1"/>
  <c r="D234" i="24"/>
  <c r="H234" i="24" s="1"/>
  <c r="D231" i="24"/>
  <c r="D233" i="24"/>
  <c r="H233" i="24" s="1"/>
  <c r="D232" i="24"/>
  <c r="H232" i="24" s="1"/>
  <c r="D219" i="24"/>
  <c r="D237" i="24"/>
  <c r="D220" i="24"/>
  <c r="D223" i="24"/>
  <c r="D256" i="24"/>
  <c r="D218" i="24"/>
  <c r="Y24" i="49" s="1"/>
  <c r="D225" i="24"/>
  <c r="D227" i="24"/>
  <c r="H227" i="24" s="1"/>
  <c r="D226" i="24"/>
  <c r="H226" i="24" s="1"/>
  <c r="H52" i="24"/>
  <c r="F248" i="57"/>
  <c r="F251" i="57"/>
  <c r="F260" i="57"/>
  <c r="F232" i="57"/>
  <c r="F243" i="57"/>
  <c r="F254" i="57"/>
  <c r="F222" i="57"/>
  <c r="F259" i="57"/>
  <c r="F226" i="57"/>
  <c r="F221" i="57"/>
  <c r="F219" i="57"/>
  <c r="H219" i="57" s="1"/>
  <c r="F258" i="57"/>
  <c r="F245" i="57"/>
  <c r="F256" i="57"/>
  <c r="F262" i="57"/>
  <c r="F229" i="57"/>
  <c r="F244" i="57"/>
  <c r="F252" i="57"/>
  <c r="F257" i="57"/>
  <c r="F253" i="57"/>
  <c r="F250" i="57"/>
  <c r="F255" i="57"/>
  <c r="F247" i="57"/>
  <c r="F249" i="57"/>
  <c r="F246" i="57"/>
  <c r="F233" i="57"/>
  <c r="F235" i="57"/>
  <c r="F313" i="57"/>
  <c r="F363" i="57" s="1"/>
  <c r="F261" i="57"/>
  <c r="H124" i="12"/>
  <c r="F169" i="28"/>
  <c r="H224" i="28"/>
  <c r="H246" i="35"/>
  <c r="H253" i="26"/>
  <c r="H127" i="21"/>
  <c r="E179" i="21" s="1"/>
  <c r="C183" i="21"/>
  <c r="C180" i="18"/>
  <c r="H126" i="20"/>
  <c r="D186" i="12"/>
  <c r="C186" i="12"/>
  <c r="E186" i="12"/>
  <c r="F186" i="12"/>
  <c r="G186" i="12"/>
  <c r="D220" i="25"/>
  <c r="G222" i="38"/>
  <c r="G230" i="38"/>
  <c r="G231" i="38"/>
  <c r="G218" i="38"/>
  <c r="AB39" i="49" s="1"/>
  <c r="G229" i="38"/>
  <c r="G238" i="38" s="1"/>
  <c r="G234" i="38"/>
  <c r="G259" i="38"/>
  <c r="G237" i="38"/>
  <c r="G225" i="38"/>
  <c r="G220" i="38"/>
  <c r="G221" i="38"/>
  <c r="G224" i="38"/>
  <c r="G219" i="38"/>
  <c r="F244" i="10"/>
  <c r="F262" i="10"/>
  <c r="F235" i="10"/>
  <c r="F259" i="10"/>
  <c r="H259" i="10" s="1"/>
  <c r="F258" i="10"/>
  <c r="F236" i="10"/>
  <c r="F254" i="10"/>
  <c r="F257" i="10"/>
  <c r="F233" i="10"/>
  <c r="F225" i="10"/>
  <c r="F261" i="10"/>
  <c r="F231" i="10"/>
  <c r="F245" i="10"/>
  <c r="F251" i="10"/>
  <c r="F226" i="10"/>
  <c r="F243" i="10"/>
  <c r="F229" i="10"/>
  <c r="F247" i="10"/>
  <c r="F237" i="10"/>
  <c r="F218" i="10"/>
  <c r="F227" i="10"/>
  <c r="F248" i="10"/>
  <c r="F223" i="10"/>
  <c r="F232" i="10"/>
  <c r="F246" i="10"/>
  <c r="F249" i="10"/>
  <c r="F222" i="10"/>
  <c r="F230" i="10"/>
  <c r="F252" i="10"/>
  <c r="F253" i="10"/>
  <c r="F255" i="10"/>
  <c r="F256" i="10"/>
  <c r="F228" i="10"/>
  <c r="F250" i="10"/>
  <c r="F224" i="10"/>
  <c r="F221" i="10"/>
  <c r="F219" i="10"/>
  <c r="F234" i="10"/>
  <c r="F260" i="10"/>
  <c r="F220" i="10"/>
  <c r="D64" i="44"/>
  <c r="G313" i="26"/>
  <c r="G363" i="26" s="1"/>
  <c r="G237" i="26"/>
  <c r="H237" i="26" s="1"/>
  <c r="H28" i="44"/>
  <c r="H81" i="9"/>
  <c r="H138" i="9" s="1"/>
  <c r="G172" i="11"/>
  <c r="C172" i="11"/>
  <c r="D172" i="11"/>
  <c r="F172" i="11"/>
  <c r="E172" i="11"/>
  <c r="D255" i="62"/>
  <c r="D248" i="62"/>
  <c r="D253" i="62"/>
  <c r="D243" i="62"/>
  <c r="AF22" i="49" s="1"/>
  <c r="H52" i="62"/>
  <c r="D250" i="62"/>
  <c r="E254" i="23"/>
  <c r="E250" i="23"/>
  <c r="E235" i="23"/>
  <c r="E257" i="23"/>
  <c r="E251" i="23"/>
  <c r="E258" i="23"/>
  <c r="E247" i="23"/>
  <c r="E255" i="23"/>
  <c r="E262" i="23"/>
  <c r="E249" i="23"/>
  <c r="E253" i="23"/>
  <c r="E260" i="23"/>
  <c r="E259" i="23"/>
  <c r="E252" i="23"/>
  <c r="E233" i="23"/>
  <c r="E246" i="23"/>
  <c r="E221" i="23"/>
  <c r="H221" i="23" s="1"/>
  <c r="E248" i="23"/>
  <c r="E261" i="23"/>
  <c r="E256" i="23"/>
  <c r="E243" i="23"/>
  <c r="E245" i="23"/>
  <c r="E244" i="23"/>
  <c r="F245" i="21"/>
  <c r="F249" i="21"/>
  <c r="F259" i="21"/>
  <c r="F257" i="21"/>
  <c r="F250" i="21"/>
  <c r="F260" i="21"/>
  <c r="F248" i="21"/>
  <c r="H132" i="12"/>
  <c r="H169" i="29"/>
  <c r="H246" i="12"/>
  <c r="H227" i="11"/>
  <c r="H223" i="12"/>
  <c r="H223" i="39"/>
  <c r="H233" i="40"/>
  <c r="H248" i="12"/>
  <c r="H250" i="18"/>
  <c r="H134" i="17"/>
  <c r="D136" i="27"/>
  <c r="G178" i="11"/>
  <c r="F183" i="21"/>
  <c r="H127" i="29"/>
  <c r="G179" i="29" s="1"/>
  <c r="C169" i="57"/>
  <c r="G182" i="20"/>
  <c r="F182" i="20"/>
  <c r="E182" i="20"/>
  <c r="D182" i="20"/>
  <c r="C182" i="20"/>
  <c r="N14" i="49"/>
  <c r="G136" i="16"/>
  <c r="G182" i="30"/>
  <c r="C182" i="30"/>
  <c r="D182" i="30"/>
  <c r="E182" i="30"/>
  <c r="F182" i="30"/>
  <c r="H120" i="36"/>
  <c r="H123" i="30"/>
  <c r="H133" i="39"/>
  <c r="G260" i="57"/>
  <c r="G224" i="57"/>
  <c r="G262" i="57"/>
  <c r="G246" i="57"/>
  <c r="G243" i="57"/>
  <c r="G250" i="57"/>
  <c r="G252" i="57"/>
  <c r="G236" i="57"/>
  <c r="H236" i="57" s="1"/>
  <c r="G257" i="57"/>
  <c r="G249" i="57"/>
  <c r="G259" i="57"/>
  <c r="G230" i="57"/>
  <c r="G254" i="57"/>
  <c r="G247" i="57"/>
  <c r="G248" i="57"/>
  <c r="G245" i="57"/>
  <c r="G251" i="57"/>
  <c r="G253" i="57"/>
  <c r="G234" i="57"/>
  <c r="G261" i="57"/>
  <c r="G220" i="57"/>
  <c r="G313" i="57"/>
  <c r="G363" i="57" s="1"/>
  <c r="G244" i="57"/>
  <c r="G256" i="57"/>
  <c r="G235" i="57"/>
  <c r="H235" i="57" s="1"/>
  <c r="G258" i="57"/>
  <c r="G255" i="57"/>
  <c r="G256" i="12"/>
  <c r="H256" i="12" s="1"/>
  <c r="G225" i="12"/>
  <c r="H225" i="12" s="1"/>
  <c r="G231" i="12"/>
  <c r="G250" i="12"/>
  <c r="D179" i="57"/>
  <c r="H179" i="57" s="1"/>
  <c r="F179" i="57"/>
  <c r="H304" i="57"/>
  <c r="M17" i="48" s="1"/>
  <c r="E179" i="57"/>
  <c r="G40" i="44"/>
  <c r="D81" i="46"/>
  <c r="H81" i="46" s="1"/>
  <c r="H105" i="46"/>
  <c r="C124" i="46"/>
  <c r="D40" i="44"/>
  <c r="J35" i="49"/>
  <c r="O35" i="49" s="1"/>
  <c r="H116" i="34"/>
  <c r="H81" i="59"/>
  <c r="H81" i="62"/>
  <c r="F227" i="25"/>
  <c r="F219" i="25"/>
  <c r="F235" i="25"/>
  <c r="F229" i="25"/>
  <c r="F234" i="25"/>
  <c r="F222" i="25"/>
  <c r="F233" i="25"/>
  <c r="F228" i="25"/>
  <c r="F218" i="25"/>
  <c r="AA25" i="49" s="1"/>
  <c r="F237" i="25"/>
  <c r="F220" i="25"/>
  <c r="F223" i="25"/>
  <c r="F231" i="25"/>
  <c r="F232" i="25"/>
  <c r="F258" i="12"/>
  <c r="F233" i="12"/>
  <c r="F238" i="12" s="1"/>
  <c r="F232" i="12"/>
  <c r="D225" i="38"/>
  <c r="H225" i="38" s="1"/>
  <c r="D228" i="38"/>
  <c r="D234" i="38"/>
  <c r="H234" i="38" s="1"/>
  <c r="D253" i="38"/>
  <c r="H253" i="38" s="1"/>
  <c r="D224" i="38"/>
  <c r="D227" i="38"/>
  <c r="D231" i="38"/>
  <c r="H231" i="38" s="1"/>
  <c r="D230" i="38"/>
  <c r="H52" i="38"/>
  <c r="D218" i="38"/>
  <c r="Y39" i="49" s="1"/>
  <c r="D226" i="38"/>
  <c r="H226" i="38" s="1"/>
  <c r="D222" i="38"/>
  <c r="D251" i="38"/>
  <c r="D231" i="40"/>
  <c r="D226" i="40"/>
  <c r="D229" i="40"/>
  <c r="D220" i="40"/>
  <c r="D233" i="40"/>
  <c r="D236" i="40"/>
  <c r="D259" i="40"/>
  <c r="D237" i="40"/>
  <c r="D230" i="40"/>
  <c r="D254" i="40"/>
  <c r="H254" i="40" s="1"/>
  <c r="D232" i="40"/>
  <c r="D221" i="40"/>
  <c r="D224" i="40"/>
  <c r="D222" i="40"/>
  <c r="D223" i="40"/>
  <c r="D246" i="40"/>
  <c r="D235" i="40"/>
  <c r="D218" i="40"/>
  <c r="D219" i="40"/>
  <c r="D227" i="40"/>
  <c r="D225" i="40"/>
  <c r="D234" i="40"/>
  <c r="D228" i="40"/>
  <c r="D231" i="15"/>
  <c r="H231" i="15" s="1"/>
  <c r="D252" i="15"/>
  <c r="D251" i="15"/>
  <c r="D261" i="15"/>
  <c r="D256" i="15"/>
  <c r="D262" i="15"/>
  <c r="D243" i="15"/>
  <c r="D250" i="15"/>
  <c r="D246" i="15"/>
  <c r="D234" i="15"/>
  <c r="H234" i="15" s="1"/>
  <c r="D253" i="15"/>
  <c r="D260" i="15"/>
  <c r="D249" i="15"/>
  <c r="H249" i="15" s="1"/>
  <c r="D258" i="15"/>
  <c r="D228" i="15"/>
  <c r="D244" i="15"/>
  <c r="H244" i="15" s="1"/>
  <c r="D221" i="15"/>
  <c r="D247" i="15"/>
  <c r="H247" i="15" s="1"/>
  <c r="D245" i="15"/>
  <c r="D255" i="15"/>
  <c r="D257" i="15"/>
  <c r="D254" i="15"/>
  <c r="D248" i="15"/>
  <c r="H248" i="15" s="1"/>
  <c r="H52" i="15"/>
  <c r="D259" i="15"/>
  <c r="D225" i="15"/>
  <c r="H225" i="15" s="1"/>
  <c r="G243" i="23"/>
  <c r="G253" i="23"/>
  <c r="G224" i="23"/>
  <c r="G235" i="23"/>
  <c r="G257" i="23"/>
  <c r="G252" i="23"/>
  <c r="G249" i="23"/>
  <c r="G254" i="23"/>
  <c r="G255" i="23"/>
  <c r="G262" i="23"/>
  <c r="G260" i="23"/>
  <c r="G227" i="23"/>
  <c r="G218" i="23"/>
  <c r="AB23" i="49" s="1"/>
  <c r="G259" i="23"/>
  <c r="G261" i="23"/>
  <c r="G256" i="23"/>
  <c r="G248" i="23"/>
  <c r="G245" i="23"/>
  <c r="G258" i="23"/>
  <c r="G313" i="23"/>
  <c r="G363" i="23" s="1"/>
  <c r="G251" i="23"/>
  <c r="G230" i="23"/>
  <c r="G247" i="23"/>
  <c r="G246" i="23"/>
  <c r="G244" i="23"/>
  <c r="G250" i="23"/>
  <c r="C230" i="25"/>
  <c r="C224" i="25"/>
  <c r="C231" i="25"/>
  <c r="C235" i="25"/>
  <c r="C218" i="25"/>
  <c r="X25" i="49" s="1"/>
  <c r="C220" i="25"/>
  <c r="C222" i="25"/>
  <c r="H222" i="25" s="1"/>
  <c r="C229" i="25"/>
  <c r="C227" i="25"/>
  <c r="H227" i="25" s="1"/>
  <c r="C237" i="25"/>
  <c r="H237" i="25" s="1"/>
  <c r="C236" i="25"/>
  <c r="H236" i="25" s="1"/>
  <c r="C225" i="25"/>
  <c r="H225" i="25" s="1"/>
  <c r="H52" i="25"/>
  <c r="F259" i="22"/>
  <c r="F260" i="22"/>
  <c r="F244" i="22"/>
  <c r="F256" i="22"/>
  <c r="F233" i="22"/>
  <c r="F245" i="22"/>
  <c r="F248" i="22"/>
  <c r="F222" i="22"/>
  <c r="F252" i="22"/>
  <c r="F250" i="22"/>
  <c r="F243" i="22"/>
  <c r="AH21" i="49" s="1"/>
  <c r="F234" i="22"/>
  <c r="F229" i="22"/>
  <c r="F219" i="22"/>
  <c r="F230" i="22"/>
  <c r="H230" i="22" s="1"/>
  <c r="F237" i="22"/>
  <c r="F262" i="22"/>
  <c r="H262" i="22" s="1"/>
  <c r="F223" i="22"/>
  <c r="H223" i="22" s="1"/>
  <c r="F247" i="22"/>
  <c r="F258" i="22"/>
  <c r="H258" i="22" s="1"/>
  <c r="F249" i="22"/>
  <c r="F257" i="22"/>
  <c r="F221" i="22"/>
  <c r="F255" i="22"/>
  <c r="H33" i="44"/>
  <c r="H251" i="57"/>
  <c r="C221" i="40"/>
  <c r="C233" i="40"/>
  <c r="C223" i="40"/>
  <c r="C236" i="40"/>
  <c r="C224" i="40"/>
  <c r="C237" i="40"/>
  <c r="C218" i="40"/>
  <c r="C235" i="40"/>
  <c r="H235" i="40" s="1"/>
  <c r="C226" i="40"/>
  <c r="H226" i="40" s="1"/>
  <c r="C228" i="40"/>
  <c r="C220" i="40"/>
  <c r="C225" i="40"/>
  <c r="H225" i="40" s="1"/>
  <c r="C219" i="40"/>
  <c r="C234" i="40"/>
  <c r="C246" i="40"/>
  <c r="H52" i="40"/>
  <c r="C222" i="40"/>
  <c r="C232" i="40"/>
  <c r="C227" i="40"/>
  <c r="H227" i="40" s="1"/>
  <c r="C229" i="40"/>
  <c r="C231" i="40"/>
  <c r="H231" i="40" s="1"/>
  <c r="C230" i="40"/>
  <c r="C88" i="46"/>
  <c r="H88" i="46" s="1"/>
  <c r="H112" i="46"/>
  <c r="C243" i="32"/>
  <c r="C221" i="32"/>
  <c r="C251" i="32"/>
  <c r="C256" i="32"/>
  <c r="C228" i="32"/>
  <c r="C255" i="32"/>
  <c r="H255" i="32" s="1"/>
  <c r="C231" i="32"/>
  <c r="H231" i="32" s="1"/>
  <c r="C246" i="32"/>
  <c r="C225" i="32"/>
  <c r="H225" i="32" s="1"/>
  <c r="C234" i="32"/>
  <c r="C227" i="32"/>
  <c r="C254" i="32"/>
  <c r="H254" i="32" s="1"/>
  <c r="C260" i="32"/>
  <c r="C232" i="32"/>
  <c r="C258" i="32"/>
  <c r="C253" i="32"/>
  <c r="H253" i="32" s="1"/>
  <c r="C219" i="32"/>
  <c r="C247" i="32"/>
  <c r="C245" i="32"/>
  <c r="H245" i="32" s="1"/>
  <c r="C236" i="32"/>
  <c r="H236" i="32" s="1"/>
  <c r="C248" i="32"/>
  <c r="H248" i="32" s="1"/>
  <c r="C237" i="32"/>
  <c r="C249" i="32"/>
  <c r="H249" i="32" s="1"/>
  <c r="C235" i="32"/>
  <c r="H235" i="32" s="1"/>
  <c r="C230" i="32"/>
  <c r="C233" i="32"/>
  <c r="C222" i="32"/>
  <c r="H222" i="32" s="1"/>
  <c r="C226" i="32"/>
  <c r="H226" i="32" s="1"/>
  <c r="C224" i="32"/>
  <c r="C229" i="32"/>
  <c r="H52" i="32"/>
  <c r="C223" i="32"/>
  <c r="C218" i="32"/>
  <c r="C261" i="32"/>
  <c r="H261" i="32" s="1"/>
  <c r="C252" i="32"/>
  <c r="C220" i="32"/>
  <c r="C257" i="32"/>
  <c r="C90" i="46"/>
  <c r="H114" i="46"/>
  <c r="E228" i="57"/>
  <c r="E221" i="57"/>
  <c r="E260" i="57"/>
  <c r="E258" i="57"/>
  <c r="E255" i="57"/>
  <c r="E254" i="57"/>
  <c r="E248" i="57"/>
  <c r="E218" i="57"/>
  <c r="Z19" i="49" s="1"/>
  <c r="E262" i="57"/>
  <c r="E249" i="57"/>
  <c r="E257" i="57"/>
  <c r="E256" i="57"/>
  <c r="E243" i="57"/>
  <c r="E222" i="57"/>
  <c r="H222" i="57" s="1"/>
  <c r="E229" i="57"/>
  <c r="H229" i="57" s="1"/>
  <c r="E261" i="57"/>
  <c r="E259" i="57"/>
  <c r="E244" i="57"/>
  <c r="E250" i="57"/>
  <c r="E251" i="57"/>
  <c r="E225" i="57"/>
  <c r="H225" i="57" s="1"/>
  <c r="E253" i="57"/>
  <c r="E245" i="57"/>
  <c r="E247" i="57"/>
  <c r="E227" i="57"/>
  <c r="E246" i="57"/>
  <c r="E252" i="57"/>
  <c r="E231" i="57"/>
  <c r="H231" i="57" s="1"/>
  <c r="H52" i="36"/>
  <c r="C182" i="59"/>
  <c r="F259" i="23"/>
  <c r="F257" i="23"/>
  <c r="F246" i="23"/>
  <c r="F258" i="23"/>
  <c r="F244" i="23"/>
  <c r="F262" i="23"/>
  <c r="F224" i="23"/>
  <c r="F251" i="23"/>
  <c r="F250" i="23"/>
  <c r="F249" i="23"/>
  <c r="F245" i="23"/>
  <c r="F256" i="23"/>
  <c r="F243" i="23"/>
  <c r="F254" i="23"/>
  <c r="F255" i="23"/>
  <c r="F247" i="23"/>
  <c r="F248" i="23"/>
  <c r="F261" i="23"/>
  <c r="F252" i="23"/>
  <c r="F253" i="23"/>
  <c r="F229" i="23"/>
  <c r="F260" i="23"/>
  <c r="F234" i="23"/>
  <c r="H234" i="23" s="1"/>
  <c r="H231" i="6"/>
  <c r="H234" i="21"/>
  <c r="H247" i="62"/>
  <c r="H224" i="26"/>
  <c r="H220" i="33"/>
  <c r="H218" i="37"/>
  <c r="H235" i="35"/>
  <c r="H229" i="32"/>
  <c r="H260" i="18"/>
  <c r="D177" i="31"/>
  <c r="H177" i="31" s="1"/>
  <c r="H127" i="6"/>
  <c r="E179" i="6" s="1"/>
  <c r="C176" i="30"/>
  <c r="H135" i="15"/>
  <c r="H122" i="18"/>
  <c r="H122" i="57"/>
  <c r="H123" i="17"/>
  <c r="C173" i="57"/>
  <c r="D173" i="57"/>
  <c r="E173" i="57"/>
  <c r="F173" i="57"/>
  <c r="G173" i="57"/>
  <c r="H127" i="15"/>
  <c r="H128" i="30"/>
  <c r="H133" i="62"/>
  <c r="G178" i="57"/>
  <c r="F178" i="57"/>
  <c r="C178" i="57"/>
  <c r="H178" i="57" s="1"/>
  <c r="E178" i="57"/>
  <c r="F169" i="62"/>
  <c r="C235" i="26"/>
  <c r="H235" i="26" s="1"/>
  <c r="H54" i="44"/>
  <c r="H52" i="17"/>
  <c r="D258" i="12"/>
  <c r="H258" i="12" s="1"/>
  <c r="D231" i="12"/>
  <c r="D257" i="12"/>
  <c r="D232" i="12"/>
  <c r="D233" i="12"/>
  <c r="H233" i="12" s="1"/>
  <c r="H52" i="12"/>
  <c r="G231" i="40"/>
  <c r="G228" i="40"/>
  <c r="G262" i="40"/>
  <c r="G232" i="40"/>
  <c r="G224" i="40"/>
  <c r="G220" i="40"/>
  <c r="G230" i="40"/>
  <c r="G218" i="40"/>
  <c r="G236" i="40"/>
  <c r="G233" i="40"/>
  <c r="G229" i="40"/>
  <c r="G221" i="40"/>
  <c r="G234" i="40"/>
  <c r="G237" i="40"/>
  <c r="G219" i="40"/>
  <c r="G222" i="40"/>
  <c r="G226" i="40"/>
  <c r="G227" i="40"/>
  <c r="G235" i="40"/>
  <c r="G223" i="40"/>
  <c r="H81" i="29"/>
  <c r="H81" i="24"/>
  <c r="H56" i="44"/>
  <c r="H32" i="44"/>
  <c r="H129" i="62"/>
  <c r="G243" i="35"/>
  <c r="AI36" i="49" s="1"/>
  <c r="G252" i="35"/>
  <c r="H252" i="35" s="1"/>
  <c r="G262" i="35"/>
  <c r="G236" i="35"/>
  <c r="H236" i="35" s="1"/>
  <c r="G254" i="35"/>
  <c r="G228" i="35"/>
  <c r="G249" i="35"/>
  <c r="H249" i="35" s="1"/>
  <c r="G237" i="35"/>
  <c r="G248" i="35"/>
  <c r="G219" i="35"/>
  <c r="G245" i="35"/>
  <c r="G259" i="35"/>
  <c r="G218" i="35"/>
  <c r="AB36" i="49" s="1"/>
  <c r="G232" i="35"/>
  <c r="G229" i="35"/>
  <c r="G256" i="35"/>
  <c r="G235" i="35"/>
  <c r="G244" i="35"/>
  <c r="G222" i="35"/>
  <c r="G223" i="35"/>
  <c r="G225" i="35"/>
  <c r="G246" i="35"/>
  <c r="G261" i="35"/>
  <c r="H52" i="20"/>
  <c r="E253" i="22"/>
  <c r="E245" i="22"/>
  <c r="E220" i="22"/>
  <c r="H220" i="22" s="1"/>
  <c r="E224" i="22"/>
  <c r="E219" i="22"/>
  <c r="E243" i="22"/>
  <c r="E257" i="22"/>
  <c r="H257" i="22" s="1"/>
  <c r="E221" i="22"/>
  <c r="E236" i="22"/>
  <c r="E226" i="22"/>
  <c r="E252" i="22"/>
  <c r="E244" i="22"/>
  <c r="H244" i="22" s="1"/>
  <c r="E246" i="22"/>
  <c r="E225" i="22"/>
  <c r="E234" i="22"/>
  <c r="H234" i="22" s="1"/>
  <c r="E255" i="22"/>
  <c r="E248" i="22"/>
  <c r="E237" i="22"/>
  <c r="H237" i="22" s="1"/>
  <c r="E232" i="22"/>
  <c r="H220" i="9"/>
  <c r="H225" i="18"/>
  <c r="H251" i="37"/>
  <c r="H123" i="35"/>
  <c r="H125" i="19"/>
  <c r="C177" i="31"/>
  <c r="D176" i="30"/>
  <c r="C179" i="20"/>
  <c r="E179" i="20"/>
  <c r="G179" i="20"/>
  <c r="E136" i="15"/>
  <c r="G175" i="20"/>
  <c r="E175" i="20"/>
  <c r="C175" i="20"/>
  <c r="D175" i="20"/>
  <c r="F175" i="20"/>
  <c r="F136" i="15"/>
  <c r="H129" i="30"/>
  <c r="H120" i="22"/>
  <c r="F172" i="57"/>
  <c r="G172" i="57"/>
  <c r="C172" i="57"/>
  <c r="D172" i="57"/>
  <c r="E172" i="57"/>
  <c r="F170" i="36"/>
  <c r="H170" i="36" s="1"/>
  <c r="H53" i="44"/>
  <c r="H120" i="46"/>
  <c r="C96" i="46"/>
  <c r="C186" i="15"/>
  <c r="D186" i="15"/>
  <c r="E186" i="15"/>
  <c r="F186" i="15"/>
  <c r="G124" i="46"/>
  <c r="G83" i="46"/>
  <c r="F181" i="27"/>
  <c r="G181" i="27"/>
  <c r="C181" i="27"/>
  <c r="D181" i="27"/>
  <c r="D226" i="19"/>
  <c r="D230" i="19"/>
  <c r="D219" i="19"/>
  <c r="D245" i="19"/>
  <c r="D252" i="19"/>
  <c r="H252" i="19" s="1"/>
  <c r="D229" i="19"/>
  <c r="H229" i="19" s="1"/>
  <c r="D254" i="19"/>
  <c r="H254" i="19" s="1"/>
  <c r="D233" i="19"/>
  <c r="D236" i="19"/>
  <c r="D231" i="19"/>
  <c r="D221" i="19"/>
  <c r="D237" i="19"/>
  <c r="D220" i="19"/>
  <c r="D235" i="19"/>
  <c r="D222" i="19"/>
  <c r="D244" i="19"/>
  <c r="D243" i="19"/>
  <c r="AF17" i="49" s="1"/>
  <c r="D259" i="19"/>
  <c r="D232" i="19"/>
  <c r="D225" i="19"/>
  <c r="D234" i="19"/>
  <c r="D228" i="19"/>
  <c r="D218" i="19"/>
  <c r="D224" i="19"/>
  <c r="D223" i="19"/>
  <c r="D227" i="19"/>
  <c r="H52" i="19"/>
  <c r="H34" i="44"/>
  <c r="H52" i="30"/>
  <c r="H48" i="44"/>
  <c r="H81" i="11"/>
  <c r="C225" i="35"/>
  <c r="C257" i="35"/>
  <c r="C255" i="35"/>
  <c r="C224" i="35"/>
  <c r="H224" i="35" s="1"/>
  <c r="C220" i="35"/>
  <c r="C256" i="35"/>
  <c r="C218" i="35"/>
  <c r="C262" i="35"/>
  <c r="H262" i="35" s="1"/>
  <c r="C247" i="35"/>
  <c r="C227" i="35"/>
  <c r="H227" i="35" s="1"/>
  <c r="C251" i="35"/>
  <c r="H52" i="35"/>
  <c r="C244" i="35"/>
  <c r="C260" i="35"/>
  <c r="C250" i="35"/>
  <c r="H250" i="35" s="1"/>
  <c r="C248" i="35"/>
  <c r="H248" i="35" s="1"/>
  <c r="C235" i="35"/>
  <c r="C243" i="35"/>
  <c r="AE36" i="49" s="1"/>
  <c r="C245" i="35"/>
  <c r="C226" i="35"/>
  <c r="C219" i="35"/>
  <c r="C261" i="35"/>
  <c r="C237" i="35"/>
  <c r="H237" i="35" s="1"/>
  <c r="C253" i="35"/>
  <c r="C254" i="35"/>
  <c r="H52" i="31"/>
  <c r="H35" i="44"/>
  <c r="H26" i="44"/>
  <c r="C247" i="44"/>
  <c r="C295" i="44" s="1"/>
  <c r="H30" i="44"/>
  <c r="H117" i="46"/>
  <c r="F93" i="46"/>
  <c r="H93" i="46" s="1"/>
  <c r="F247" i="15"/>
  <c r="F222" i="15"/>
  <c r="F246" i="15"/>
  <c r="F232" i="15"/>
  <c r="F251" i="15"/>
  <c r="F261" i="15"/>
  <c r="F252" i="15"/>
  <c r="F259" i="15"/>
  <c r="F248" i="15"/>
  <c r="F260" i="15"/>
  <c r="F224" i="15"/>
  <c r="H224" i="15" s="1"/>
  <c r="F243" i="15"/>
  <c r="AH13" i="49" s="1"/>
  <c r="F250" i="15"/>
  <c r="F249" i="15"/>
  <c r="F253" i="15"/>
  <c r="F254" i="15"/>
  <c r="F245" i="15"/>
  <c r="F255" i="15"/>
  <c r="F244" i="15"/>
  <c r="F229" i="15"/>
  <c r="H229" i="15" s="1"/>
  <c r="F262" i="15"/>
  <c r="F256" i="15"/>
  <c r="F258" i="15"/>
  <c r="F235" i="15"/>
  <c r="H235" i="15" s="1"/>
  <c r="F257" i="15"/>
  <c r="H52" i="22"/>
  <c r="C169" i="21"/>
  <c r="G218" i="15"/>
  <c r="G224" i="15"/>
  <c r="G222" i="15"/>
  <c r="H222" i="15" s="1"/>
  <c r="G237" i="15"/>
  <c r="G313" i="15"/>
  <c r="G363" i="15" s="1"/>
  <c r="G247" i="15"/>
  <c r="G235" i="15"/>
  <c r="G259" i="15"/>
  <c r="G243" i="15"/>
  <c r="G225" i="15"/>
  <c r="G227" i="15"/>
  <c r="G261" i="15"/>
  <c r="G249" i="15"/>
  <c r="G258" i="15"/>
  <c r="G248" i="15"/>
  <c r="G256" i="15"/>
  <c r="G220" i="15"/>
  <c r="H220" i="15" s="1"/>
  <c r="G219" i="15"/>
  <c r="G231" i="15"/>
  <c r="G229" i="15"/>
  <c r="G233" i="15"/>
  <c r="H233" i="15" s="1"/>
  <c r="G234" i="15"/>
  <c r="G230" i="15"/>
  <c r="H230" i="15" s="1"/>
  <c r="G221" i="15"/>
  <c r="H221" i="15" s="1"/>
  <c r="G253" i="15"/>
  <c r="G262" i="15"/>
  <c r="G244" i="15"/>
  <c r="G228" i="15"/>
  <c r="G254" i="15"/>
  <c r="G250" i="15"/>
  <c r="G260" i="15"/>
  <c r="G223" i="15"/>
  <c r="H223" i="15" s="1"/>
  <c r="G236" i="15"/>
  <c r="G226" i="15"/>
  <c r="G232" i="15"/>
  <c r="G246" i="15"/>
  <c r="G245" i="15"/>
  <c r="G252" i="15"/>
  <c r="G255" i="15"/>
  <c r="G251" i="15"/>
  <c r="G257" i="15"/>
  <c r="H257" i="15" s="1"/>
  <c r="F176" i="30"/>
  <c r="C186" i="57"/>
  <c r="H186" i="57" s="1"/>
  <c r="E186" i="57"/>
  <c r="F186" i="57"/>
  <c r="G186" i="57"/>
  <c r="H128" i="57"/>
  <c r="G136" i="57"/>
  <c r="E169" i="24"/>
  <c r="G169" i="24"/>
  <c r="F169" i="24"/>
  <c r="C169" i="24"/>
  <c r="D169" i="24"/>
  <c r="E170" i="24"/>
  <c r="G170" i="24"/>
  <c r="C136" i="28"/>
  <c r="H131" i="20"/>
  <c r="F174" i="11"/>
  <c r="C177" i="29"/>
  <c r="D177" i="29"/>
  <c r="E177" i="29"/>
  <c r="F177" i="29"/>
  <c r="G177" i="29"/>
  <c r="H131" i="34"/>
  <c r="E187" i="24"/>
  <c r="F187" i="24"/>
  <c r="G187" i="24"/>
  <c r="C187" i="24"/>
  <c r="D187" i="24"/>
  <c r="E219" i="19"/>
  <c r="E220" i="19"/>
  <c r="E218" i="19"/>
  <c r="E221" i="19"/>
  <c r="E236" i="19"/>
  <c r="E226" i="19"/>
  <c r="E237" i="19"/>
  <c r="E231" i="19"/>
  <c r="E223" i="19"/>
  <c r="E225" i="19"/>
  <c r="E232" i="19"/>
  <c r="E222" i="19"/>
  <c r="E230" i="19"/>
  <c r="E224" i="19"/>
  <c r="E259" i="19"/>
  <c r="E227" i="19"/>
  <c r="E228" i="19"/>
  <c r="E233" i="19"/>
  <c r="E235" i="19"/>
  <c r="E229" i="19"/>
  <c r="E234" i="19"/>
  <c r="G250" i="32"/>
  <c r="G248" i="32"/>
  <c r="G255" i="32"/>
  <c r="G236" i="32"/>
  <c r="G225" i="32"/>
  <c r="G229" i="32"/>
  <c r="G260" i="32"/>
  <c r="H260" i="32" s="1"/>
  <c r="G226" i="32"/>
  <c r="G257" i="32"/>
  <c r="G252" i="32"/>
  <c r="G235" i="32"/>
  <c r="G246" i="32"/>
  <c r="G228" i="32"/>
  <c r="H228" i="32" s="1"/>
  <c r="G249" i="32"/>
  <c r="G220" i="32"/>
  <c r="G243" i="32"/>
  <c r="G259" i="32"/>
  <c r="G222" i="32"/>
  <c r="G251" i="32"/>
  <c r="G230" i="32"/>
  <c r="H230" i="32" s="1"/>
  <c r="G261" i="32"/>
  <c r="G233" i="32"/>
  <c r="G254" i="32"/>
  <c r="G253" i="32"/>
  <c r="G234" i="32"/>
  <c r="G218" i="32"/>
  <c r="G244" i="32"/>
  <c r="G223" i="32"/>
  <c r="G247" i="32"/>
  <c r="G237" i="32"/>
  <c r="G227" i="32"/>
  <c r="G245" i="32"/>
  <c r="G262" i="32"/>
  <c r="G219" i="32"/>
  <c r="G224" i="32"/>
  <c r="G221" i="32"/>
  <c r="G258" i="32"/>
  <c r="G232" i="32"/>
  <c r="G256" i="32"/>
  <c r="G231" i="32"/>
  <c r="D249" i="21"/>
  <c r="H249" i="21" s="1"/>
  <c r="D245" i="21"/>
  <c r="D260" i="21"/>
  <c r="H260" i="21" s="1"/>
  <c r="D243" i="21"/>
  <c r="AF20" i="49" s="1"/>
  <c r="D250" i="21"/>
  <c r="D230" i="21"/>
  <c r="H230" i="21" s="1"/>
  <c r="D261" i="21"/>
  <c r="H81" i="23"/>
  <c r="E247" i="32"/>
  <c r="E232" i="32"/>
  <c r="E255" i="32"/>
  <c r="E236" i="32"/>
  <c r="E222" i="32"/>
  <c r="E224" i="32"/>
  <c r="E256" i="32"/>
  <c r="E234" i="32"/>
  <c r="E250" i="32"/>
  <c r="H250" i="32" s="1"/>
  <c r="E258" i="32"/>
  <c r="E253" i="32"/>
  <c r="E252" i="32"/>
  <c r="E235" i="32"/>
  <c r="E259" i="32"/>
  <c r="H259" i="32" s="1"/>
  <c r="E230" i="32"/>
  <c r="E233" i="32"/>
  <c r="E251" i="32"/>
  <c r="H251" i="32" s="1"/>
  <c r="E228" i="32"/>
  <c r="E219" i="32"/>
  <c r="E243" i="32"/>
  <c r="AG32" i="49" s="1"/>
  <c r="E261" i="32"/>
  <c r="E237" i="32"/>
  <c r="E231" i="32"/>
  <c r="E249" i="32"/>
  <c r="E223" i="32"/>
  <c r="E245" i="32"/>
  <c r="E225" i="32"/>
  <c r="E229" i="32"/>
  <c r="E244" i="32"/>
  <c r="H244" i="32" s="1"/>
  <c r="E254" i="32"/>
  <c r="E227" i="32"/>
  <c r="E257" i="32"/>
  <c r="E248" i="32"/>
  <c r="E220" i="32"/>
  <c r="C86" i="46"/>
  <c r="H86" i="46" s="1"/>
  <c r="H110" i="46"/>
  <c r="H52" i="33"/>
  <c r="E187" i="29"/>
  <c r="F187" i="29"/>
  <c r="C187" i="29"/>
  <c r="D187" i="29"/>
  <c r="G178" i="21"/>
  <c r="H303" i="21"/>
  <c r="L18" i="48" s="1"/>
  <c r="D178" i="21"/>
  <c r="H129" i="59"/>
  <c r="G181" i="59" s="1"/>
  <c r="H250" i="11"/>
  <c r="H234" i="11"/>
  <c r="H232" i="12"/>
  <c r="H224" i="14"/>
  <c r="H256" i="22"/>
  <c r="H250" i="22"/>
  <c r="H133" i="9"/>
  <c r="H132" i="30"/>
  <c r="E184" i="30" s="1"/>
  <c r="H118" i="18"/>
  <c r="F170" i="18" s="1"/>
  <c r="H119" i="25"/>
  <c r="H123" i="31"/>
  <c r="H124" i="34"/>
  <c r="G176" i="34" s="1"/>
  <c r="C180" i="21"/>
  <c r="H126" i="6"/>
  <c r="G178" i="6" s="1"/>
  <c r="E183" i="24"/>
  <c r="F183" i="24"/>
  <c r="D183" i="24"/>
  <c r="E176" i="31"/>
  <c r="D176" i="31"/>
  <c r="F176" i="31"/>
  <c r="C176" i="31"/>
  <c r="G176" i="31"/>
  <c r="H46" i="44"/>
  <c r="H81" i="41"/>
  <c r="F172" i="21"/>
  <c r="D172" i="21"/>
  <c r="E172" i="21"/>
  <c r="G172" i="21"/>
  <c r="H45" i="44"/>
  <c r="H58" i="44"/>
  <c r="C97" i="46"/>
  <c r="H97" i="46" s="1"/>
  <c r="H121" i="46"/>
  <c r="G231" i="39"/>
  <c r="G230" i="39"/>
  <c r="G219" i="39"/>
  <c r="G238" i="39" s="1"/>
  <c r="G218" i="39"/>
  <c r="AB40" i="49" s="1"/>
  <c r="G228" i="39"/>
  <c r="G232" i="39"/>
  <c r="G229" i="39"/>
  <c r="G222" i="39"/>
  <c r="G237" i="39"/>
  <c r="H237" i="39" s="1"/>
  <c r="G221" i="39"/>
  <c r="H221" i="39" s="1"/>
  <c r="G313" i="39"/>
  <c r="G363" i="39" s="1"/>
  <c r="G233" i="39"/>
  <c r="H233" i="39" s="1"/>
  <c r="G224" i="39"/>
  <c r="F245" i="62"/>
  <c r="F255" i="62"/>
  <c r="F263" i="62" s="1"/>
  <c r="F252" i="62"/>
  <c r="F246" i="62"/>
  <c r="F233" i="62"/>
  <c r="F238" i="62" s="1"/>
  <c r="F313" i="62"/>
  <c r="F363" i="62" s="1"/>
  <c r="H51" i="44"/>
  <c r="H49" i="44"/>
  <c r="O25" i="49"/>
  <c r="F177" i="39"/>
  <c r="C177" i="39"/>
  <c r="H177" i="39" s="1"/>
  <c r="E177" i="39"/>
  <c r="D177" i="39"/>
  <c r="G177" i="39"/>
  <c r="G173" i="16"/>
  <c r="E173" i="16"/>
  <c r="F173" i="16"/>
  <c r="C173" i="16"/>
  <c r="D173" i="16"/>
  <c r="H185" i="32"/>
  <c r="C182" i="27"/>
  <c r="F182" i="27"/>
  <c r="E182" i="27"/>
  <c r="D183" i="6"/>
  <c r="C183" i="6"/>
  <c r="E183" i="6"/>
  <c r="F183" i="6"/>
  <c r="G183" i="6"/>
  <c r="H170" i="19"/>
  <c r="C136" i="17"/>
  <c r="H117" i="17"/>
  <c r="E169" i="17" s="1"/>
  <c r="E136" i="27"/>
  <c r="H122" i="27"/>
  <c r="H116" i="31"/>
  <c r="G136" i="31"/>
  <c r="N31" i="49"/>
  <c r="O31" i="49" s="1"/>
  <c r="C179" i="41"/>
  <c r="F180" i="29"/>
  <c r="E180" i="29"/>
  <c r="G180" i="29"/>
  <c r="D179" i="59"/>
  <c r="E179" i="59"/>
  <c r="G179" i="59"/>
  <c r="F179" i="59"/>
  <c r="C179" i="59"/>
  <c r="E173" i="28"/>
  <c r="D136" i="15"/>
  <c r="H118" i="15"/>
  <c r="N36" i="49"/>
  <c r="O36" i="49" s="1"/>
  <c r="H116" i="35"/>
  <c r="E173" i="18"/>
  <c r="C177" i="24"/>
  <c r="F177" i="24"/>
  <c r="E177" i="24"/>
  <c r="D177" i="24"/>
  <c r="G177" i="24"/>
  <c r="F187" i="27"/>
  <c r="G187" i="27"/>
  <c r="D187" i="27"/>
  <c r="E187" i="27"/>
  <c r="I163" i="11"/>
  <c r="I163" i="6"/>
  <c r="G182" i="35"/>
  <c r="H111" i="32"/>
  <c r="H138" i="32" s="1"/>
  <c r="H173" i="15"/>
  <c r="H183" i="59"/>
  <c r="F178" i="19"/>
  <c r="H186" i="19"/>
  <c r="E171" i="33"/>
  <c r="G171" i="33"/>
  <c r="C171" i="33"/>
  <c r="D171" i="33"/>
  <c r="F184" i="17"/>
  <c r="E184" i="17"/>
  <c r="G184" i="17"/>
  <c r="E182" i="29"/>
  <c r="F182" i="29"/>
  <c r="G182" i="29"/>
  <c r="C182" i="29"/>
  <c r="H135" i="20"/>
  <c r="E136" i="20"/>
  <c r="F172" i="28"/>
  <c r="G172" i="28"/>
  <c r="D172" i="28"/>
  <c r="E172" i="28"/>
  <c r="C172" i="28"/>
  <c r="E184" i="18"/>
  <c r="G184" i="18"/>
  <c r="C184" i="18"/>
  <c r="G184" i="31"/>
  <c r="E184" i="31"/>
  <c r="H179" i="39"/>
  <c r="I163" i="36"/>
  <c r="H181" i="15"/>
  <c r="H124" i="38"/>
  <c r="E176" i="38" s="1"/>
  <c r="C136" i="38"/>
  <c r="H132" i="26"/>
  <c r="F182" i="35"/>
  <c r="H180" i="36"/>
  <c r="H172" i="32"/>
  <c r="C184" i="17"/>
  <c r="F180" i="17"/>
  <c r="H180" i="17" s="1"/>
  <c r="D180" i="17"/>
  <c r="G180" i="17"/>
  <c r="C171" i="12"/>
  <c r="F171" i="12"/>
  <c r="H171" i="12" s="1"/>
  <c r="D171" i="12"/>
  <c r="G187" i="38"/>
  <c r="D187" i="38"/>
  <c r="C187" i="38"/>
  <c r="E187" i="38"/>
  <c r="F183" i="12"/>
  <c r="G183" i="12"/>
  <c r="C183" i="12"/>
  <c r="H183" i="12" s="1"/>
  <c r="C174" i="29"/>
  <c r="D174" i="29"/>
  <c r="F174" i="29"/>
  <c r="G174" i="29"/>
  <c r="E174" i="29"/>
  <c r="E187" i="28"/>
  <c r="G187" i="28"/>
  <c r="C187" i="28"/>
  <c r="F187" i="28"/>
  <c r="F136" i="62"/>
  <c r="H118" i="62"/>
  <c r="H126" i="31"/>
  <c r="C136" i="31"/>
  <c r="H121" i="62"/>
  <c r="G136" i="62"/>
  <c r="J33" i="49"/>
  <c r="O33" i="49" s="1"/>
  <c r="H116" i="59"/>
  <c r="C136" i="59"/>
  <c r="H116" i="29"/>
  <c r="C168" i="29" s="1"/>
  <c r="L29" i="49"/>
  <c r="O29" i="49" s="1"/>
  <c r="G181" i="35"/>
  <c r="D181" i="35"/>
  <c r="E181" i="35"/>
  <c r="E178" i="40"/>
  <c r="C178" i="40"/>
  <c r="D178" i="40"/>
  <c r="F178" i="40"/>
  <c r="G175" i="29"/>
  <c r="D175" i="29"/>
  <c r="F175" i="29"/>
  <c r="C175" i="29"/>
  <c r="E175" i="29"/>
  <c r="H119" i="9"/>
  <c r="C136" i="9"/>
  <c r="I163" i="30"/>
  <c r="H124" i="27"/>
  <c r="C136" i="27"/>
  <c r="D136" i="24"/>
  <c r="H120" i="18"/>
  <c r="D136" i="18"/>
  <c r="H136" i="18" s="1"/>
  <c r="I163" i="26"/>
  <c r="D183" i="62"/>
  <c r="E183" i="62"/>
  <c r="G183" i="62"/>
  <c r="C183" i="62"/>
  <c r="F183" i="62"/>
  <c r="H134" i="10"/>
  <c r="E186" i="10" s="1"/>
  <c r="G136" i="10"/>
  <c r="F175" i="10"/>
  <c r="C175" i="10"/>
  <c r="E175" i="10"/>
  <c r="F187" i="14"/>
  <c r="C187" i="14"/>
  <c r="D187" i="14"/>
  <c r="E178" i="19"/>
  <c r="G178" i="19"/>
  <c r="C172" i="24"/>
  <c r="F172" i="24"/>
  <c r="D172" i="24"/>
  <c r="G172" i="24"/>
  <c r="E172" i="24"/>
  <c r="G178" i="18"/>
  <c r="E178" i="18"/>
  <c r="F178" i="18"/>
  <c r="C178" i="18"/>
  <c r="D178" i="18"/>
  <c r="G179" i="30"/>
  <c r="D179" i="30"/>
  <c r="C179" i="30"/>
  <c r="F179" i="30"/>
  <c r="E179" i="30"/>
  <c r="F136" i="11"/>
  <c r="H119" i="11"/>
  <c r="E171" i="11" s="1"/>
  <c r="E175" i="12"/>
  <c r="C175" i="12"/>
  <c r="F175" i="12"/>
  <c r="D175" i="12"/>
  <c r="D178" i="9"/>
  <c r="G178" i="9"/>
  <c r="E178" i="9"/>
  <c r="C186" i="6"/>
  <c r="F186" i="6"/>
  <c r="E186" i="6"/>
  <c r="G186" i="6"/>
  <c r="D186" i="6"/>
  <c r="H173" i="19"/>
  <c r="G182" i="27"/>
  <c r="G186" i="38"/>
  <c r="C186" i="38"/>
  <c r="F187" i="9"/>
  <c r="C187" i="9"/>
  <c r="D187" i="9"/>
  <c r="D178" i="27"/>
  <c r="E178" i="27"/>
  <c r="C178" i="27"/>
  <c r="H131" i="57"/>
  <c r="D136" i="57"/>
  <c r="F136" i="31"/>
  <c r="H121" i="31"/>
  <c r="H181" i="29"/>
  <c r="E182" i="35"/>
  <c r="J23" i="49"/>
  <c r="O23" i="49" s="1"/>
  <c r="C136" i="23"/>
  <c r="H136" i="23" s="1"/>
  <c r="C174" i="40"/>
  <c r="E174" i="40"/>
  <c r="F174" i="40"/>
  <c r="G174" i="40"/>
  <c r="E185" i="17"/>
  <c r="G185" i="17"/>
  <c r="C185" i="17"/>
  <c r="F185" i="17"/>
  <c r="G175" i="6"/>
  <c r="C175" i="6"/>
  <c r="F175" i="6"/>
  <c r="D175" i="6"/>
  <c r="E175" i="6"/>
  <c r="G184" i="30"/>
  <c r="D184" i="30"/>
  <c r="F184" i="30"/>
  <c r="C184" i="30"/>
  <c r="C181" i="11"/>
  <c r="E181" i="11"/>
  <c r="D181" i="11"/>
  <c r="G181" i="11"/>
  <c r="G175" i="35"/>
  <c r="F175" i="35"/>
  <c r="C175" i="35"/>
  <c r="E173" i="24"/>
  <c r="D173" i="24"/>
  <c r="G173" i="24"/>
  <c r="D136" i="36"/>
  <c r="C168" i="33"/>
  <c r="AL34" i="49" s="1"/>
  <c r="G187" i="14"/>
  <c r="C183" i="40"/>
  <c r="D183" i="40"/>
  <c r="E183" i="40"/>
  <c r="G183" i="40"/>
  <c r="E170" i="12"/>
  <c r="F170" i="12"/>
  <c r="C179" i="27"/>
  <c r="F179" i="27"/>
  <c r="G179" i="27"/>
  <c r="G176" i="17"/>
  <c r="F176" i="17"/>
  <c r="D176" i="17"/>
  <c r="H111" i="27"/>
  <c r="H138" i="27" s="1"/>
  <c r="G182" i="18"/>
  <c r="E182" i="18"/>
  <c r="D182" i="18"/>
  <c r="C182" i="18"/>
  <c r="F182" i="18"/>
  <c r="J20" i="49"/>
  <c r="H116" i="21"/>
  <c r="C136" i="21"/>
  <c r="G182" i="11"/>
  <c r="D182" i="11"/>
  <c r="F182" i="11"/>
  <c r="E182" i="11"/>
  <c r="C182" i="11"/>
  <c r="H176" i="33"/>
  <c r="G173" i="17"/>
  <c r="H111" i="24"/>
  <c r="H138" i="24" s="1"/>
  <c r="C182" i="24"/>
  <c r="D182" i="24"/>
  <c r="G182" i="24"/>
  <c r="F182" i="24"/>
  <c r="E182" i="24"/>
  <c r="F136" i="21"/>
  <c r="M20" i="49"/>
  <c r="C179" i="24"/>
  <c r="D179" i="24"/>
  <c r="F179" i="24"/>
  <c r="G179" i="24"/>
  <c r="E179" i="24"/>
  <c r="F177" i="19"/>
  <c r="D177" i="19"/>
  <c r="G177" i="19"/>
  <c r="C177" i="19"/>
  <c r="E177" i="19"/>
  <c r="C180" i="59"/>
  <c r="D180" i="59"/>
  <c r="E180" i="59"/>
  <c r="F180" i="59"/>
  <c r="G180" i="59"/>
  <c r="F183" i="30"/>
  <c r="G183" i="30"/>
  <c r="D183" i="30"/>
  <c r="C183" i="30"/>
  <c r="E183" i="30"/>
  <c r="C177" i="34"/>
  <c r="G177" i="34"/>
  <c r="F177" i="34"/>
  <c r="D177" i="34"/>
  <c r="E177" i="34"/>
  <c r="C187" i="25"/>
  <c r="D187" i="25"/>
  <c r="E187" i="25"/>
  <c r="F187" i="25"/>
  <c r="H184" i="59"/>
  <c r="G170" i="11"/>
  <c r="C170" i="11"/>
  <c r="D170" i="11"/>
  <c r="E170" i="11"/>
  <c r="F170" i="11"/>
  <c r="H184" i="24"/>
  <c r="H187" i="30"/>
  <c r="H131" i="22"/>
  <c r="F183" i="22" s="1"/>
  <c r="I163" i="38"/>
  <c r="H138" i="31"/>
  <c r="C178" i="16"/>
  <c r="F178" i="16"/>
  <c r="G178" i="16"/>
  <c r="I163" i="15"/>
  <c r="H116" i="24"/>
  <c r="J24" i="49"/>
  <c r="C136" i="24"/>
  <c r="C171" i="21"/>
  <c r="G185" i="24"/>
  <c r="E185" i="24"/>
  <c r="F185" i="24"/>
  <c r="C185" i="24"/>
  <c r="D185" i="24"/>
  <c r="E181" i="24"/>
  <c r="G181" i="24"/>
  <c r="F181" i="24"/>
  <c r="C181" i="24"/>
  <c r="D181" i="24"/>
  <c r="D185" i="21"/>
  <c r="F185" i="21"/>
  <c r="E185" i="21"/>
  <c r="C185" i="21"/>
  <c r="C178" i="35"/>
  <c r="D178" i="35"/>
  <c r="G178" i="35"/>
  <c r="E178" i="35"/>
  <c r="F178" i="35"/>
  <c r="C185" i="10"/>
  <c r="E136" i="19"/>
  <c r="F173" i="17"/>
  <c r="G178" i="24"/>
  <c r="F178" i="24"/>
  <c r="E178" i="24"/>
  <c r="C178" i="24"/>
  <c r="E136" i="24"/>
  <c r="H119" i="24"/>
  <c r="I163" i="24"/>
  <c r="C176" i="21"/>
  <c r="D176" i="21"/>
  <c r="E176" i="21"/>
  <c r="F176" i="21"/>
  <c r="G176" i="21"/>
  <c r="D136" i="30"/>
  <c r="H118" i="30"/>
  <c r="E136" i="30"/>
  <c r="L30" i="49"/>
  <c r="O30" i="49" s="1"/>
  <c r="H116" i="30"/>
  <c r="H120" i="39"/>
  <c r="C172" i="39" s="1"/>
  <c r="H123" i="22"/>
  <c r="F175" i="22" s="1"/>
  <c r="I163" i="19"/>
  <c r="H171" i="27"/>
  <c r="H138" i="62"/>
  <c r="H111" i="30"/>
  <c r="H138" i="30" s="1"/>
  <c r="G184" i="11"/>
  <c r="D184" i="11"/>
  <c r="E184" i="11"/>
  <c r="C184" i="11"/>
  <c r="F184" i="11"/>
  <c r="C169" i="19"/>
  <c r="E169" i="19"/>
  <c r="D169" i="19"/>
  <c r="F169" i="19"/>
  <c r="G169" i="19"/>
  <c r="H126" i="30"/>
  <c r="C136" i="30"/>
  <c r="F179" i="6"/>
  <c r="D179" i="6"/>
  <c r="C179" i="6"/>
  <c r="G136" i="15"/>
  <c r="H173" i="27"/>
  <c r="C176" i="28"/>
  <c r="C183" i="27"/>
  <c r="E183" i="27"/>
  <c r="H183" i="27" s="1"/>
  <c r="H120" i="30"/>
  <c r="G136" i="30"/>
  <c r="H117" i="30"/>
  <c r="F136" i="30"/>
  <c r="H132" i="57"/>
  <c r="C136" i="57"/>
  <c r="C185" i="15"/>
  <c r="D185" i="15"/>
  <c r="G185" i="15"/>
  <c r="F185" i="15"/>
  <c r="E185" i="15"/>
  <c r="D179" i="29"/>
  <c r="E179" i="29"/>
  <c r="F179" i="29"/>
  <c r="C179" i="29"/>
  <c r="H171" i="30"/>
  <c r="H174" i="19"/>
  <c r="H138" i="12"/>
  <c r="D178" i="59"/>
  <c r="E178" i="59"/>
  <c r="F178" i="59"/>
  <c r="G178" i="59"/>
  <c r="C176" i="34"/>
  <c r="H111" i="11"/>
  <c r="I163" i="12"/>
  <c r="G136" i="22"/>
  <c r="I163" i="28"/>
  <c r="H111" i="41"/>
  <c r="E169" i="16"/>
  <c r="G169" i="16"/>
  <c r="F177" i="16"/>
  <c r="G177" i="16"/>
  <c r="C181" i="16"/>
  <c r="G136" i="21"/>
  <c r="H118" i="21"/>
  <c r="C176" i="57"/>
  <c r="D176" i="57"/>
  <c r="G176" i="57"/>
  <c r="E176" i="57"/>
  <c r="F176" i="57"/>
  <c r="M24" i="49"/>
  <c r="F136" i="24"/>
  <c r="G177" i="30"/>
  <c r="C177" i="30"/>
  <c r="D177" i="30"/>
  <c r="F177" i="30"/>
  <c r="E177" i="30"/>
  <c r="E182" i="31"/>
  <c r="C182" i="31"/>
  <c r="D182" i="31"/>
  <c r="F185" i="31"/>
  <c r="E185" i="31"/>
  <c r="C182" i="9"/>
  <c r="F182" i="9"/>
  <c r="G182" i="9"/>
  <c r="D182" i="9"/>
  <c r="E182" i="9"/>
  <c r="H183" i="24"/>
  <c r="C172" i="27"/>
  <c r="D172" i="27"/>
  <c r="F172" i="27"/>
  <c r="E172" i="27"/>
  <c r="G172" i="27"/>
  <c r="H248" i="11"/>
  <c r="D261" i="17"/>
  <c r="F251" i="36"/>
  <c r="H244" i="38"/>
  <c r="H236" i="39"/>
  <c r="H232" i="39"/>
  <c r="AE10" i="49"/>
  <c r="C263" i="11"/>
  <c r="H235" i="11"/>
  <c r="F263" i="12"/>
  <c r="Y11" i="49"/>
  <c r="H261" i="18"/>
  <c r="AH16" i="49"/>
  <c r="F263" i="18"/>
  <c r="E263" i="18"/>
  <c r="H256" i="9"/>
  <c r="H251" i="26"/>
  <c r="D253" i="17"/>
  <c r="D263" i="22"/>
  <c r="F250" i="36"/>
  <c r="G261" i="36"/>
  <c r="G226" i="16"/>
  <c r="G250" i="16"/>
  <c r="E226" i="16"/>
  <c r="D244" i="16"/>
  <c r="G225" i="16"/>
  <c r="E219" i="16"/>
  <c r="D218" i="16"/>
  <c r="G230" i="16"/>
  <c r="E222" i="16"/>
  <c r="D243" i="16"/>
  <c r="AF14" i="49" s="1"/>
  <c r="G228" i="16"/>
  <c r="G218" i="16"/>
  <c r="AB14" i="49" s="1"/>
  <c r="E251" i="16"/>
  <c r="E230" i="16"/>
  <c r="D227" i="16"/>
  <c r="D253" i="16"/>
  <c r="G234" i="16"/>
  <c r="E224" i="16"/>
  <c r="E231" i="16"/>
  <c r="E260" i="16"/>
  <c r="D262" i="16"/>
  <c r="D234" i="16"/>
  <c r="G232" i="16"/>
  <c r="E218" i="16"/>
  <c r="Z14" i="49" s="1"/>
  <c r="G260" i="16"/>
  <c r="G227" i="16"/>
  <c r="E257" i="16"/>
  <c r="E255" i="16"/>
  <c r="D231" i="16"/>
  <c r="D254" i="16"/>
  <c r="G256" i="16"/>
  <c r="G237" i="16"/>
  <c r="G233" i="16"/>
  <c r="G249" i="16"/>
  <c r="D247" i="16"/>
  <c r="E246" i="16"/>
  <c r="G235" i="16"/>
  <c r="G257" i="16"/>
  <c r="G251" i="16"/>
  <c r="E262" i="16"/>
  <c r="D261" i="16"/>
  <c r="D259" i="16"/>
  <c r="G223" i="16"/>
  <c r="E236" i="16"/>
  <c r="D249" i="16"/>
  <c r="D229" i="16"/>
  <c r="C219" i="16"/>
  <c r="C230" i="16"/>
  <c r="C231" i="16"/>
  <c r="C234" i="16"/>
  <c r="F244" i="16"/>
  <c r="F262" i="16"/>
  <c r="F234" i="16"/>
  <c r="G221" i="16"/>
  <c r="E237" i="16"/>
  <c r="G247" i="16"/>
  <c r="E228" i="16"/>
  <c r="D233" i="16"/>
  <c r="D230" i="16"/>
  <c r="C221" i="16"/>
  <c r="C256" i="16"/>
  <c r="C237" i="16"/>
  <c r="G220" i="16"/>
  <c r="G229" i="16"/>
  <c r="E225" i="16"/>
  <c r="D219" i="16"/>
  <c r="E232" i="16"/>
  <c r="G219" i="16"/>
  <c r="G236" i="16"/>
  <c r="E223" i="16"/>
  <c r="E229" i="16"/>
  <c r="D235" i="16"/>
  <c r="D226" i="16"/>
  <c r="G224" i="16"/>
  <c r="E220" i="16"/>
  <c r="E235" i="16"/>
  <c r="D224" i="16"/>
  <c r="D221" i="16"/>
  <c r="C248" i="16"/>
  <c r="C227" i="16"/>
  <c r="C236" i="16"/>
  <c r="F218" i="16"/>
  <c r="F232" i="16"/>
  <c r="F250" i="16"/>
  <c r="E254" i="16"/>
  <c r="D222" i="16"/>
  <c r="C244" i="16"/>
  <c r="C229" i="16"/>
  <c r="C250" i="16"/>
  <c r="F233" i="16"/>
  <c r="F226" i="16"/>
  <c r="F229" i="16"/>
  <c r="C220" i="16"/>
  <c r="C252" i="16"/>
  <c r="F257" i="16"/>
  <c r="E234" i="16"/>
  <c r="D220" i="16"/>
  <c r="F258" i="16"/>
  <c r="D245" i="16"/>
  <c r="C246" i="16"/>
  <c r="C255" i="16"/>
  <c r="C225" i="16"/>
  <c r="F261" i="16"/>
  <c r="F252" i="16"/>
  <c r="D251" i="16"/>
  <c r="D236" i="16"/>
  <c r="D257" i="16"/>
  <c r="C223" i="16"/>
  <c r="C258" i="16"/>
  <c r="F243" i="16"/>
  <c r="F236" i="16"/>
  <c r="F228" i="16"/>
  <c r="C222" i="16"/>
  <c r="C260" i="16"/>
  <c r="F245" i="16"/>
  <c r="F260" i="16"/>
  <c r="C261" i="16"/>
  <c r="F231" i="16"/>
  <c r="C245" i="16"/>
  <c r="F230" i="16"/>
  <c r="G231" i="16"/>
  <c r="C249" i="16"/>
  <c r="C259" i="16"/>
  <c r="F227" i="16"/>
  <c r="F255" i="16"/>
  <c r="E221" i="16"/>
  <c r="C224" i="16"/>
  <c r="E248" i="16"/>
  <c r="D232" i="16"/>
  <c r="C251" i="16"/>
  <c r="C253" i="16"/>
  <c r="F249" i="16"/>
  <c r="F225" i="16"/>
  <c r="E249" i="16"/>
  <c r="D237" i="16"/>
  <c r="C226" i="16"/>
  <c r="C228" i="16"/>
  <c r="F222" i="16"/>
  <c r="F235" i="16"/>
  <c r="C235" i="16"/>
  <c r="F223" i="16"/>
  <c r="G222" i="16"/>
  <c r="F247" i="16"/>
  <c r="F224" i="16"/>
  <c r="F220" i="16"/>
  <c r="D228" i="16"/>
  <c r="C247" i="16"/>
  <c r="F237" i="16"/>
  <c r="D225" i="16"/>
  <c r="C243" i="16"/>
  <c r="F251" i="16"/>
  <c r="D248" i="16"/>
  <c r="C218" i="16"/>
  <c r="F256" i="16"/>
  <c r="C262" i="16"/>
  <c r="C257" i="16"/>
  <c r="E233" i="16"/>
  <c r="C232" i="16"/>
  <c r="E261" i="16"/>
  <c r="C233" i="16"/>
  <c r="F219" i="16"/>
  <c r="E227" i="16"/>
  <c r="F246" i="16"/>
  <c r="F248" i="16"/>
  <c r="F259" i="16"/>
  <c r="F254" i="16"/>
  <c r="D223" i="16"/>
  <c r="F253" i="16"/>
  <c r="C254" i="16"/>
  <c r="F221" i="16"/>
  <c r="G252" i="16"/>
  <c r="D255" i="16"/>
  <c r="E247" i="16"/>
  <c r="G262" i="16"/>
  <c r="E244" i="16"/>
  <c r="G245" i="16"/>
  <c r="C238" i="12"/>
  <c r="G263" i="9"/>
  <c r="Z32" i="49"/>
  <c r="H218" i="32"/>
  <c r="H250" i="27"/>
  <c r="H232" i="9"/>
  <c r="H251" i="11"/>
  <c r="H223" i="18"/>
  <c r="H237" i="18"/>
  <c r="E238" i="18"/>
  <c r="H236" i="11"/>
  <c r="G248" i="16"/>
  <c r="G254" i="16"/>
  <c r="E247" i="17"/>
  <c r="E250" i="17"/>
  <c r="H257" i="19"/>
  <c r="H244" i="37"/>
  <c r="G248" i="36"/>
  <c r="D244" i="36"/>
  <c r="AA36" i="49"/>
  <c r="H220" i="26"/>
  <c r="H244" i="11"/>
  <c r="H232" i="18"/>
  <c r="H233" i="18"/>
  <c r="D259" i="17"/>
  <c r="D247" i="17"/>
  <c r="H248" i="19"/>
  <c r="H260" i="19"/>
  <c r="D238" i="22"/>
  <c r="H228" i="33"/>
  <c r="G253" i="36"/>
  <c r="E253" i="36"/>
  <c r="F263" i="32"/>
  <c r="H246" i="32"/>
  <c r="H235" i="14"/>
  <c r="H246" i="11"/>
  <c r="E255" i="17"/>
  <c r="H223" i="62"/>
  <c r="G238" i="25"/>
  <c r="G238" i="23"/>
  <c r="H223" i="27"/>
  <c r="H254" i="33"/>
  <c r="E245" i="36"/>
  <c r="H224" i="32"/>
  <c r="D238" i="32"/>
  <c r="F238" i="32"/>
  <c r="H259" i="22"/>
  <c r="E238" i="39"/>
  <c r="H222" i="39"/>
  <c r="E218" i="17"/>
  <c r="E248" i="17"/>
  <c r="E224" i="17"/>
  <c r="E252" i="17"/>
  <c r="E236" i="17"/>
  <c r="E251" i="17"/>
  <c r="D236" i="17"/>
  <c r="E223" i="17"/>
  <c r="E235" i="17"/>
  <c r="E221" i="17"/>
  <c r="E226" i="17"/>
  <c r="E237" i="17"/>
  <c r="D224" i="17"/>
  <c r="E261" i="17"/>
  <c r="D229" i="17"/>
  <c r="E219" i="17"/>
  <c r="E258" i="17"/>
  <c r="E249" i="17"/>
  <c r="D218" i="17"/>
  <c r="Y15" i="49" s="1"/>
  <c r="E232" i="17"/>
  <c r="G225" i="17"/>
  <c r="G260" i="17"/>
  <c r="G220" i="17"/>
  <c r="G226" i="17"/>
  <c r="D226" i="17"/>
  <c r="E227" i="17"/>
  <c r="D245" i="17"/>
  <c r="D220" i="17"/>
  <c r="D232" i="17"/>
  <c r="D237" i="17"/>
  <c r="D231" i="17"/>
  <c r="D230" i="17"/>
  <c r="E233" i="17"/>
  <c r="D222" i="17"/>
  <c r="D258" i="17"/>
  <c r="D223" i="17"/>
  <c r="D260" i="17"/>
  <c r="D233" i="17"/>
  <c r="E231" i="17"/>
  <c r="E229" i="17"/>
  <c r="D255" i="17"/>
  <c r="G219" i="17"/>
  <c r="G253" i="17"/>
  <c r="G222" i="17"/>
  <c r="E228" i="17"/>
  <c r="G256" i="17"/>
  <c r="G254" i="17"/>
  <c r="G258" i="17"/>
  <c r="E220" i="17"/>
  <c r="D219" i="17"/>
  <c r="G259" i="17"/>
  <c r="G224" i="17"/>
  <c r="G248" i="17"/>
  <c r="D262" i="17"/>
  <c r="G234" i="17"/>
  <c r="G255" i="17"/>
  <c r="D235" i="17"/>
  <c r="G250" i="17"/>
  <c r="G243" i="17"/>
  <c r="D250" i="17"/>
  <c r="G231" i="17"/>
  <c r="G251" i="17"/>
  <c r="C218" i="17"/>
  <c r="C224" i="17"/>
  <c r="C231" i="17"/>
  <c r="C250" i="17"/>
  <c r="F249" i="17"/>
  <c r="F258" i="17"/>
  <c r="F250" i="17"/>
  <c r="G249" i="17"/>
  <c r="D228" i="17"/>
  <c r="G228" i="17"/>
  <c r="E230" i="17"/>
  <c r="D234" i="17"/>
  <c r="G261" i="17"/>
  <c r="D221" i="17"/>
  <c r="E253" i="17"/>
  <c r="G229" i="17"/>
  <c r="G223" i="17"/>
  <c r="E254" i="17"/>
  <c r="E225" i="17"/>
  <c r="G247" i="17"/>
  <c r="G237" i="17"/>
  <c r="C219" i="17"/>
  <c r="C252" i="17"/>
  <c r="C262" i="17"/>
  <c r="F257" i="17"/>
  <c r="F237" i="17"/>
  <c r="F230" i="17"/>
  <c r="E234" i="17"/>
  <c r="D227" i="17"/>
  <c r="G244" i="17"/>
  <c r="C223" i="17"/>
  <c r="C260" i="17"/>
  <c r="F244" i="17"/>
  <c r="F227" i="17"/>
  <c r="F235" i="17"/>
  <c r="G252" i="17"/>
  <c r="D225" i="17"/>
  <c r="G232" i="17"/>
  <c r="C245" i="17"/>
  <c r="C229" i="17"/>
  <c r="C235" i="17"/>
  <c r="F226" i="17"/>
  <c r="F221" i="17"/>
  <c r="F229" i="17"/>
  <c r="G230" i="17"/>
  <c r="G218" i="17"/>
  <c r="C220" i="17"/>
  <c r="C227" i="17"/>
  <c r="C236" i="17"/>
  <c r="F261" i="17"/>
  <c r="F232" i="17"/>
  <c r="F259" i="17"/>
  <c r="G227" i="17"/>
  <c r="C246" i="17"/>
  <c r="C226" i="17"/>
  <c r="C253" i="17"/>
  <c r="F251" i="17"/>
  <c r="F236" i="17"/>
  <c r="G233" i="17"/>
  <c r="C232" i="17"/>
  <c r="C234" i="17"/>
  <c r="F256" i="17"/>
  <c r="F253" i="17"/>
  <c r="F248" i="17"/>
  <c r="G235" i="17"/>
  <c r="C256" i="17"/>
  <c r="F231" i="17"/>
  <c r="F234" i="17"/>
  <c r="G246" i="17"/>
  <c r="C243" i="17"/>
  <c r="C257" i="17"/>
  <c r="F252" i="17"/>
  <c r="F254" i="17"/>
  <c r="G236" i="17"/>
  <c r="C244" i="17"/>
  <c r="C258" i="17"/>
  <c r="F262" i="17"/>
  <c r="C222" i="17"/>
  <c r="C237" i="17"/>
  <c r="F220" i="17"/>
  <c r="G221" i="17"/>
  <c r="C247" i="17"/>
  <c r="C233" i="17"/>
  <c r="F218" i="17"/>
  <c r="F246" i="17"/>
  <c r="G245" i="17"/>
  <c r="C221" i="17"/>
  <c r="C255" i="17"/>
  <c r="F245" i="17"/>
  <c r="F233" i="17"/>
  <c r="C251" i="17"/>
  <c r="F255" i="17"/>
  <c r="F260" i="17"/>
  <c r="C261" i="17"/>
  <c r="C259" i="17"/>
  <c r="F247" i="17"/>
  <c r="C228" i="17"/>
  <c r="F222" i="17"/>
  <c r="F219" i="17"/>
  <c r="E222" i="17"/>
  <c r="F243" i="17"/>
  <c r="C248" i="17"/>
  <c r="F223" i="17"/>
  <c r="C249" i="17"/>
  <c r="C230" i="17"/>
  <c r="F228" i="17"/>
  <c r="C254" i="17"/>
  <c r="F225" i="17"/>
  <c r="C225" i="17"/>
  <c r="F224" i="17"/>
  <c r="E243" i="17"/>
  <c r="E257" i="17"/>
  <c r="D246" i="17"/>
  <c r="E246" i="17"/>
  <c r="D257" i="17"/>
  <c r="E259" i="17"/>
  <c r="E260" i="17"/>
  <c r="D249" i="17"/>
  <c r="E262" i="36"/>
  <c r="E257" i="36"/>
  <c r="D253" i="36"/>
  <c r="D259" i="36"/>
  <c r="C260" i="36"/>
  <c r="F261" i="36"/>
  <c r="F252" i="36"/>
  <c r="D255" i="36"/>
  <c r="C244" i="36"/>
  <c r="E251" i="36"/>
  <c r="F246" i="36"/>
  <c r="C248" i="36"/>
  <c r="F254" i="36"/>
  <c r="G260" i="36"/>
  <c r="F253" i="36"/>
  <c r="C243" i="36"/>
  <c r="AE37" i="49" s="1"/>
  <c r="D243" i="36"/>
  <c r="AF37" i="49" s="1"/>
  <c r="E247" i="36"/>
  <c r="C258" i="36"/>
  <c r="E243" i="36"/>
  <c r="AG37" i="49" s="1"/>
  <c r="D246" i="36"/>
  <c r="C257" i="36"/>
  <c r="G259" i="36"/>
  <c r="G255" i="36"/>
  <c r="G246" i="36"/>
  <c r="G247" i="36"/>
  <c r="D248" i="36"/>
  <c r="D258" i="36"/>
  <c r="D261" i="36"/>
  <c r="G243" i="36"/>
  <c r="AI37" i="49" s="1"/>
  <c r="F248" i="36"/>
  <c r="F257" i="36"/>
  <c r="C262" i="36"/>
  <c r="C259" i="36"/>
  <c r="G257" i="36"/>
  <c r="C254" i="36"/>
  <c r="G251" i="36"/>
  <c r="G245" i="36"/>
  <c r="F247" i="36"/>
  <c r="E261" i="36"/>
  <c r="C253" i="36"/>
  <c r="G254" i="36"/>
  <c r="F258" i="36"/>
  <c r="C245" i="36"/>
  <c r="E244" i="36"/>
  <c r="E259" i="36"/>
  <c r="F259" i="36"/>
  <c r="F262" i="36"/>
  <c r="F245" i="36"/>
  <c r="G262" i="36"/>
  <c r="D256" i="36"/>
  <c r="E258" i="36"/>
  <c r="G256" i="36"/>
  <c r="E255" i="36"/>
  <c r="E256" i="36"/>
  <c r="D249" i="36"/>
  <c r="C252" i="36"/>
  <c r="D250" i="36"/>
  <c r="D251" i="36"/>
  <c r="F244" i="36"/>
  <c r="D260" i="36"/>
  <c r="E260" i="36"/>
  <c r="G249" i="36"/>
  <c r="C251" i="36"/>
  <c r="E250" i="36"/>
  <c r="F243" i="36"/>
  <c r="D247" i="36"/>
  <c r="D257" i="36"/>
  <c r="G258" i="36"/>
  <c r="C250" i="36"/>
  <c r="E249" i="36"/>
  <c r="E254" i="36"/>
  <c r="C249" i="36"/>
  <c r="C256" i="36"/>
  <c r="F256" i="36"/>
  <c r="D254" i="36"/>
  <c r="E248" i="36"/>
  <c r="C255" i="36"/>
  <c r="C247" i="36"/>
  <c r="D245" i="36"/>
  <c r="C261" i="36"/>
  <c r="D252" i="36"/>
  <c r="F260" i="36"/>
  <c r="F255" i="36"/>
  <c r="D256" i="16"/>
  <c r="G243" i="16"/>
  <c r="AI14" i="49" s="1"/>
  <c r="E256" i="17"/>
  <c r="G262" i="17"/>
  <c r="E252" i="36"/>
  <c r="E253" i="34"/>
  <c r="E252" i="34"/>
  <c r="F255" i="34"/>
  <c r="F257" i="34"/>
  <c r="D248" i="34"/>
  <c r="F262" i="34"/>
  <c r="H262" i="34" s="1"/>
  <c r="F252" i="34"/>
  <c r="E244" i="34"/>
  <c r="F249" i="34"/>
  <c r="H249" i="34" s="1"/>
  <c r="F261" i="34"/>
  <c r="D244" i="34"/>
  <c r="D255" i="34"/>
  <c r="D249" i="34"/>
  <c r="D251" i="34"/>
  <c r="F246" i="34"/>
  <c r="E257" i="34"/>
  <c r="F253" i="34"/>
  <c r="D233" i="34"/>
  <c r="F256" i="34"/>
  <c r="D262" i="34"/>
  <c r="F248" i="34"/>
  <c r="F245" i="34"/>
  <c r="C247" i="34"/>
  <c r="E219" i="34"/>
  <c r="D222" i="34"/>
  <c r="C233" i="34"/>
  <c r="C252" i="34"/>
  <c r="C258" i="34"/>
  <c r="C261" i="34"/>
  <c r="C253" i="34"/>
  <c r="D260" i="34"/>
  <c r="G249" i="34"/>
  <c r="G261" i="34"/>
  <c r="G255" i="34"/>
  <c r="G243" i="34"/>
  <c r="AI35" i="49" s="1"/>
  <c r="G248" i="34"/>
  <c r="G256" i="34"/>
  <c r="G245" i="34"/>
  <c r="G252" i="34"/>
  <c r="C245" i="34"/>
  <c r="C237" i="34"/>
  <c r="G219" i="34"/>
  <c r="D237" i="34"/>
  <c r="C230" i="34"/>
  <c r="D219" i="34"/>
  <c r="C235" i="34"/>
  <c r="G251" i="34"/>
  <c r="E243" i="34"/>
  <c r="AG35" i="49" s="1"/>
  <c r="C248" i="34"/>
  <c r="F247" i="34"/>
  <c r="G225" i="34"/>
  <c r="D226" i="34"/>
  <c r="F219" i="34"/>
  <c r="C232" i="34"/>
  <c r="C223" i="34"/>
  <c r="G229" i="34"/>
  <c r="F236" i="34"/>
  <c r="H236" i="34" s="1"/>
  <c r="G218" i="34"/>
  <c r="AB35" i="49" s="1"/>
  <c r="D256" i="34"/>
  <c r="G262" i="34"/>
  <c r="G247" i="34"/>
  <c r="D250" i="34"/>
  <c r="G236" i="34"/>
  <c r="F231" i="34"/>
  <c r="E218" i="34"/>
  <c r="C228" i="34"/>
  <c r="C231" i="34"/>
  <c r="C227" i="34"/>
  <c r="G227" i="34"/>
  <c r="C219" i="34"/>
  <c r="E262" i="34"/>
  <c r="C243" i="34"/>
  <c r="AE35" i="49" s="1"/>
  <c r="G259" i="34"/>
  <c r="D253" i="34"/>
  <c r="E248" i="34"/>
  <c r="E260" i="34"/>
  <c r="G224" i="34"/>
  <c r="F224" i="34"/>
  <c r="E235" i="34"/>
  <c r="G232" i="34"/>
  <c r="C225" i="34"/>
  <c r="H225" i="34" s="1"/>
  <c r="F233" i="34"/>
  <c r="D236" i="34"/>
  <c r="D231" i="34"/>
  <c r="C256" i="34"/>
  <c r="F258" i="34"/>
  <c r="G254" i="34"/>
  <c r="D254" i="34"/>
  <c r="F220" i="34"/>
  <c r="F221" i="34"/>
  <c r="H221" i="34" s="1"/>
  <c r="F226" i="34"/>
  <c r="C234" i="34"/>
  <c r="G226" i="34"/>
  <c r="H226" i="34" s="1"/>
  <c r="F232" i="34"/>
  <c r="E222" i="34"/>
  <c r="E226" i="34"/>
  <c r="G257" i="34"/>
  <c r="D261" i="34"/>
  <c r="E247" i="34"/>
  <c r="C250" i="34"/>
  <c r="E250" i="34"/>
  <c r="G260" i="34"/>
  <c r="F260" i="34"/>
  <c r="F234" i="34"/>
  <c r="F222" i="34"/>
  <c r="H222" i="34" s="1"/>
  <c r="D224" i="34"/>
  <c r="G233" i="34"/>
  <c r="F229" i="34"/>
  <c r="E229" i="34"/>
  <c r="G221" i="34"/>
  <c r="C229" i="34"/>
  <c r="C221" i="34"/>
  <c r="D257" i="34"/>
  <c r="D258" i="34"/>
  <c r="C257" i="34"/>
  <c r="G253" i="34"/>
  <c r="G250" i="34"/>
  <c r="E258" i="34"/>
  <c r="C226" i="34"/>
  <c r="E233" i="34"/>
  <c r="C222" i="34"/>
  <c r="E230" i="34"/>
  <c r="F223" i="34"/>
  <c r="F237" i="34"/>
  <c r="G231" i="34"/>
  <c r="D227" i="34"/>
  <c r="F243" i="34"/>
  <c r="E259" i="34"/>
  <c r="D247" i="34"/>
  <c r="H247" i="34" s="1"/>
  <c r="D259" i="34"/>
  <c r="F259" i="34"/>
  <c r="E228" i="34"/>
  <c r="F230" i="34"/>
  <c r="H230" i="34" s="1"/>
  <c r="G228" i="34"/>
  <c r="E234" i="34"/>
  <c r="E224" i="34"/>
  <c r="E223" i="34"/>
  <c r="G223" i="34"/>
  <c r="F218" i="34"/>
  <c r="AA35" i="49" s="1"/>
  <c r="E231" i="34"/>
  <c r="C259" i="34"/>
  <c r="D245" i="34"/>
  <c r="E245" i="34"/>
  <c r="E246" i="34"/>
  <c r="E227" i="34"/>
  <c r="D223" i="34"/>
  <c r="G230" i="34"/>
  <c r="E232" i="34"/>
  <c r="D234" i="34"/>
  <c r="D218" i="34"/>
  <c r="Y35" i="49" s="1"/>
  <c r="F227" i="34"/>
  <c r="G235" i="34"/>
  <c r="C254" i="34"/>
  <c r="H254" i="34" s="1"/>
  <c r="E256" i="34"/>
  <c r="D243" i="34"/>
  <c r="E251" i="34"/>
  <c r="C260" i="34"/>
  <c r="C262" i="34"/>
  <c r="H224" i="18"/>
  <c r="H230" i="11"/>
  <c r="H243" i="12"/>
  <c r="AE11" i="49"/>
  <c r="C263" i="12"/>
  <c r="H252" i="12"/>
  <c r="G263" i="12"/>
  <c r="H254" i="18"/>
  <c r="H246" i="18"/>
  <c r="C238" i="9"/>
  <c r="H260" i="26"/>
  <c r="H249" i="26"/>
  <c r="C263" i="26"/>
  <c r="AH26" i="49"/>
  <c r="AJ26" i="49" s="1"/>
  <c r="F263" i="26"/>
  <c r="H235" i="22"/>
  <c r="H255" i="11"/>
  <c r="H251" i="12"/>
  <c r="H222" i="18"/>
  <c r="H220" i="18"/>
  <c r="H236" i="18"/>
  <c r="H227" i="15"/>
  <c r="H226" i="15"/>
  <c r="H232" i="15"/>
  <c r="D250" i="16"/>
  <c r="D246" i="16"/>
  <c r="E244" i="17"/>
  <c r="D244" i="17"/>
  <c r="H253" i="19"/>
  <c r="F249" i="36"/>
  <c r="D263" i="32"/>
  <c r="D243" i="29"/>
  <c r="D227" i="29"/>
  <c r="E227" i="29"/>
  <c r="D250" i="29"/>
  <c r="D225" i="29"/>
  <c r="D221" i="29"/>
  <c r="D258" i="29"/>
  <c r="G254" i="29"/>
  <c r="D259" i="29"/>
  <c r="D224" i="29"/>
  <c r="D226" i="29"/>
  <c r="G256" i="29"/>
  <c r="D247" i="29"/>
  <c r="D246" i="29"/>
  <c r="E226" i="29"/>
  <c r="F257" i="29"/>
  <c r="E223" i="29"/>
  <c r="G262" i="29"/>
  <c r="E218" i="29"/>
  <c r="D222" i="29"/>
  <c r="D219" i="29"/>
  <c r="D252" i="29"/>
  <c r="E228" i="29"/>
  <c r="D232" i="29"/>
  <c r="E252" i="29"/>
  <c r="D251" i="29"/>
  <c r="D260" i="29"/>
  <c r="D218" i="29"/>
  <c r="D254" i="29"/>
  <c r="G230" i="29"/>
  <c r="G222" i="29"/>
  <c r="G233" i="29"/>
  <c r="F259" i="29"/>
  <c r="F248" i="29"/>
  <c r="F227" i="29"/>
  <c r="E225" i="29"/>
  <c r="D262" i="29"/>
  <c r="D229" i="29"/>
  <c r="F233" i="29"/>
  <c r="G258" i="29"/>
  <c r="G261" i="29"/>
  <c r="F236" i="29"/>
  <c r="F223" i="29"/>
  <c r="F245" i="29"/>
  <c r="E220" i="29"/>
  <c r="E254" i="29"/>
  <c r="E244" i="29"/>
  <c r="G226" i="29"/>
  <c r="D223" i="29"/>
  <c r="D233" i="29"/>
  <c r="G232" i="29"/>
  <c r="G251" i="29"/>
  <c r="F235" i="29"/>
  <c r="F244" i="29"/>
  <c r="E253" i="29"/>
  <c r="E231" i="29"/>
  <c r="D245" i="29"/>
  <c r="D261" i="29"/>
  <c r="G237" i="29"/>
  <c r="F231" i="29"/>
  <c r="F246" i="29"/>
  <c r="F262" i="29"/>
  <c r="D244" i="29"/>
  <c r="D234" i="29"/>
  <c r="D235" i="29"/>
  <c r="G249" i="29"/>
  <c r="D256" i="29"/>
  <c r="D228" i="29"/>
  <c r="E243" i="29"/>
  <c r="D248" i="29"/>
  <c r="F219" i="29"/>
  <c r="E261" i="29"/>
  <c r="D236" i="29"/>
  <c r="E245" i="29"/>
  <c r="D255" i="29"/>
  <c r="G236" i="29"/>
  <c r="G235" i="29"/>
  <c r="F247" i="29"/>
  <c r="F243" i="29"/>
  <c r="E229" i="29"/>
  <c r="E232" i="29"/>
  <c r="D230" i="29"/>
  <c r="G218" i="29"/>
  <c r="G225" i="29"/>
  <c r="F221" i="29"/>
  <c r="F237" i="29"/>
  <c r="E221" i="29"/>
  <c r="D257" i="29"/>
  <c r="G246" i="29"/>
  <c r="F252" i="29"/>
  <c r="F226" i="29"/>
  <c r="E256" i="29"/>
  <c r="D253" i="29"/>
  <c r="F251" i="29"/>
  <c r="G260" i="29"/>
  <c r="G220" i="29"/>
  <c r="G259" i="29"/>
  <c r="F255" i="29"/>
  <c r="F232" i="29"/>
  <c r="E224" i="29"/>
  <c r="E255" i="29"/>
  <c r="D220" i="29"/>
  <c r="G228" i="29"/>
  <c r="G221" i="29"/>
  <c r="F250" i="29"/>
  <c r="F253" i="29"/>
  <c r="E246" i="29"/>
  <c r="E222" i="29"/>
  <c r="G219" i="29"/>
  <c r="F222" i="29"/>
  <c r="G227" i="29"/>
  <c r="F230" i="29"/>
  <c r="E230" i="29"/>
  <c r="C221" i="29"/>
  <c r="C235" i="29"/>
  <c r="C259" i="29"/>
  <c r="D231" i="29"/>
  <c r="G252" i="29"/>
  <c r="G257" i="29"/>
  <c r="F258" i="29"/>
  <c r="E248" i="29"/>
  <c r="F261" i="29"/>
  <c r="D237" i="29"/>
  <c r="G243" i="29"/>
  <c r="F229" i="29"/>
  <c r="E249" i="29"/>
  <c r="G244" i="29"/>
  <c r="F254" i="29"/>
  <c r="F225" i="29"/>
  <c r="E236" i="29"/>
  <c r="D249" i="29"/>
  <c r="G253" i="29"/>
  <c r="F249" i="29"/>
  <c r="E260" i="29"/>
  <c r="E247" i="29"/>
  <c r="G245" i="29"/>
  <c r="F220" i="29"/>
  <c r="E251" i="29"/>
  <c r="C243" i="29"/>
  <c r="C222" i="29"/>
  <c r="C258" i="29"/>
  <c r="C237" i="29"/>
  <c r="G224" i="29"/>
  <c r="F256" i="29"/>
  <c r="E262" i="29"/>
  <c r="C223" i="29"/>
  <c r="C257" i="29"/>
  <c r="C234" i="29"/>
  <c r="G231" i="29"/>
  <c r="F228" i="29"/>
  <c r="E250" i="29"/>
  <c r="G229" i="29"/>
  <c r="F234" i="29"/>
  <c r="E257" i="29"/>
  <c r="C252" i="29"/>
  <c r="C236" i="29"/>
  <c r="C250" i="29"/>
  <c r="F260" i="29"/>
  <c r="E259" i="29"/>
  <c r="F224" i="29"/>
  <c r="C251" i="29"/>
  <c r="C232" i="29"/>
  <c r="C228" i="29"/>
  <c r="C248" i="29"/>
  <c r="C231" i="29"/>
  <c r="E219" i="29"/>
  <c r="C245" i="29"/>
  <c r="C260" i="29"/>
  <c r="C244" i="29"/>
  <c r="C255" i="29"/>
  <c r="C220" i="29"/>
  <c r="C256" i="29"/>
  <c r="F218" i="29"/>
  <c r="C219" i="29"/>
  <c r="C229" i="29"/>
  <c r="G250" i="29"/>
  <c r="C247" i="29"/>
  <c r="G255" i="29"/>
  <c r="C246" i="29"/>
  <c r="G247" i="29"/>
  <c r="C224" i="29"/>
  <c r="C261" i="29"/>
  <c r="E234" i="29"/>
  <c r="C249" i="29"/>
  <c r="E237" i="29"/>
  <c r="C230" i="29"/>
  <c r="E235" i="29"/>
  <c r="C227" i="29"/>
  <c r="C233" i="29"/>
  <c r="C262" i="29"/>
  <c r="G234" i="29"/>
  <c r="C225" i="29"/>
  <c r="E233" i="29"/>
  <c r="G223" i="29"/>
  <c r="G248" i="29"/>
  <c r="C218" i="29"/>
  <c r="C254" i="29"/>
  <c r="C226" i="29"/>
  <c r="C253" i="29"/>
  <c r="E258" i="29"/>
  <c r="D256" i="17"/>
  <c r="D243" i="17"/>
  <c r="AF15" i="49" s="1"/>
  <c r="H251" i="34"/>
  <c r="C246" i="36"/>
  <c r="H260" i="40"/>
  <c r="H226" i="26"/>
  <c r="H227" i="23"/>
  <c r="G238" i="35"/>
  <c r="E235" i="41"/>
  <c r="D221" i="41"/>
  <c r="D238" i="38"/>
  <c r="H233" i="38"/>
  <c r="G262" i="41"/>
  <c r="F248" i="41"/>
  <c r="H248" i="41" s="1"/>
  <c r="C254" i="41"/>
  <c r="D261" i="41"/>
  <c r="H262" i="32"/>
  <c r="H262" i="9"/>
  <c r="H255" i="9"/>
  <c r="H244" i="26"/>
  <c r="H220" i="12"/>
  <c r="H220" i="14"/>
  <c r="H222" i="14"/>
  <c r="H219" i="6"/>
  <c r="H227" i="22"/>
  <c r="G238" i="22"/>
  <c r="H224" i="23"/>
  <c r="F234" i="41"/>
  <c r="C223" i="41"/>
  <c r="D222" i="41"/>
  <c r="H261" i="40"/>
  <c r="H227" i="39"/>
  <c r="H224" i="39"/>
  <c r="F255" i="41"/>
  <c r="F247" i="41"/>
  <c r="C248" i="41"/>
  <c r="D256" i="41"/>
  <c r="H256" i="32"/>
  <c r="H243" i="18"/>
  <c r="AE16" i="49"/>
  <c r="H255" i="18"/>
  <c r="C238" i="18"/>
  <c r="X16" i="49"/>
  <c r="H253" i="18"/>
  <c r="AF16" i="49"/>
  <c r="D263" i="18"/>
  <c r="G254" i="28"/>
  <c r="G250" i="28"/>
  <c r="E248" i="28"/>
  <c r="D251" i="28"/>
  <c r="E260" i="28"/>
  <c r="E251" i="28"/>
  <c r="D260" i="28"/>
  <c r="D262" i="28"/>
  <c r="E256" i="28"/>
  <c r="D261" i="28"/>
  <c r="D252" i="28"/>
  <c r="G251" i="28"/>
  <c r="E261" i="28"/>
  <c r="D247" i="28"/>
  <c r="G248" i="28"/>
  <c r="F246" i="28"/>
  <c r="F218" i="28"/>
  <c r="AA28" i="49" s="1"/>
  <c r="E254" i="28"/>
  <c r="D258" i="28"/>
  <c r="G244" i="28"/>
  <c r="D246" i="28"/>
  <c r="D245" i="28"/>
  <c r="G252" i="28"/>
  <c r="G253" i="28"/>
  <c r="G260" i="28"/>
  <c r="G257" i="28"/>
  <c r="D243" i="28"/>
  <c r="G259" i="28"/>
  <c r="E262" i="28"/>
  <c r="F261" i="28"/>
  <c r="D244" i="28"/>
  <c r="G243" i="28"/>
  <c r="G261" i="28"/>
  <c r="F260" i="28"/>
  <c r="E257" i="28"/>
  <c r="D259" i="28"/>
  <c r="E250" i="28"/>
  <c r="F255" i="28"/>
  <c r="E253" i="28"/>
  <c r="E244" i="28"/>
  <c r="D249" i="28"/>
  <c r="F250" i="28"/>
  <c r="F258" i="28"/>
  <c r="G262" i="28"/>
  <c r="F243" i="28"/>
  <c r="F262" i="28"/>
  <c r="E252" i="28"/>
  <c r="E259" i="28"/>
  <c r="D257" i="28"/>
  <c r="G245" i="28"/>
  <c r="E255" i="28"/>
  <c r="F245" i="28"/>
  <c r="F254" i="28"/>
  <c r="F253" i="28"/>
  <c r="G249" i="28"/>
  <c r="F257" i="28"/>
  <c r="F247" i="28"/>
  <c r="F248" i="28"/>
  <c r="F244" i="28"/>
  <c r="F251" i="28"/>
  <c r="D250" i="28"/>
  <c r="D256" i="28"/>
  <c r="E246" i="28"/>
  <c r="E258" i="28"/>
  <c r="F249" i="28"/>
  <c r="G246" i="28"/>
  <c r="G255" i="28"/>
  <c r="F256" i="28"/>
  <c r="E249" i="28"/>
  <c r="D254" i="28"/>
  <c r="C257" i="28"/>
  <c r="E243" i="28"/>
  <c r="F259" i="28"/>
  <c r="G258" i="28"/>
  <c r="D255" i="28"/>
  <c r="C246" i="28"/>
  <c r="C260" i="28"/>
  <c r="C249" i="28"/>
  <c r="E245" i="28"/>
  <c r="E247" i="28"/>
  <c r="C254" i="28"/>
  <c r="F252" i="28"/>
  <c r="C255" i="28"/>
  <c r="C256" i="28"/>
  <c r="G256" i="28"/>
  <c r="C245" i="28"/>
  <c r="C244" i="28"/>
  <c r="C247" i="28"/>
  <c r="G247" i="28"/>
  <c r="C258" i="28"/>
  <c r="C248" i="28"/>
  <c r="C251" i="28"/>
  <c r="C252" i="28"/>
  <c r="C243" i="28"/>
  <c r="C261" i="28"/>
  <c r="C262" i="28"/>
  <c r="H262" i="28" s="1"/>
  <c r="C250" i="28"/>
  <c r="C253" i="28"/>
  <c r="D253" i="28"/>
  <c r="C259" i="28"/>
  <c r="D248" i="28"/>
  <c r="H248" i="9"/>
  <c r="H244" i="9"/>
  <c r="H228" i="9"/>
  <c r="H245" i="9"/>
  <c r="H250" i="9"/>
  <c r="H258" i="26"/>
  <c r="G263" i="19"/>
  <c r="H226" i="14"/>
  <c r="H259" i="62"/>
  <c r="H234" i="62"/>
  <c r="H228" i="25"/>
  <c r="H230" i="25"/>
  <c r="H229" i="26"/>
  <c r="H228" i="26"/>
  <c r="H225" i="26"/>
  <c r="D224" i="41"/>
  <c r="F233" i="41"/>
  <c r="D229" i="41"/>
  <c r="G253" i="41"/>
  <c r="G243" i="41"/>
  <c r="AI42" i="49" s="1"/>
  <c r="E262" i="41"/>
  <c r="D249" i="41"/>
  <c r="H256" i="26"/>
  <c r="H250" i="12"/>
  <c r="C238" i="11"/>
  <c r="X10" i="49"/>
  <c r="H256" i="18"/>
  <c r="H258" i="9"/>
  <c r="H259" i="9"/>
  <c r="H229" i="9"/>
  <c r="H222" i="9"/>
  <c r="H235" i="9"/>
  <c r="F263" i="9"/>
  <c r="AH8" i="49"/>
  <c r="H227" i="57"/>
  <c r="D263" i="62"/>
  <c r="H253" i="62"/>
  <c r="H231" i="62"/>
  <c r="H220" i="24"/>
  <c r="H230" i="23"/>
  <c r="H256" i="25"/>
  <c r="H257" i="27"/>
  <c r="H222" i="28"/>
  <c r="H226" i="37"/>
  <c r="D231" i="41"/>
  <c r="G225" i="41"/>
  <c r="E231" i="41"/>
  <c r="H234" i="39"/>
  <c r="C251" i="41"/>
  <c r="C262" i="41"/>
  <c r="D260" i="41"/>
  <c r="F257" i="41"/>
  <c r="H16" i="44"/>
  <c r="G263" i="11"/>
  <c r="H260" i="11"/>
  <c r="H227" i="12"/>
  <c r="H248" i="18"/>
  <c r="H249" i="18"/>
  <c r="H258" i="18"/>
  <c r="H254" i="9"/>
  <c r="H247" i="9"/>
  <c r="H236" i="9"/>
  <c r="H249" i="9"/>
  <c r="H225" i="9"/>
  <c r="H254" i="26"/>
  <c r="H262" i="26"/>
  <c r="H257" i="26"/>
  <c r="G263" i="62"/>
  <c r="H237" i="62"/>
  <c r="H235" i="62"/>
  <c r="H229" i="24"/>
  <c r="H236" i="23"/>
  <c r="H259" i="25"/>
  <c r="H228" i="27"/>
  <c r="C238" i="37"/>
  <c r="E222" i="41"/>
  <c r="E237" i="41"/>
  <c r="C220" i="41"/>
  <c r="C243" i="41"/>
  <c r="C255" i="41"/>
  <c r="H255" i="41" s="1"/>
  <c r="F251" i="41"/>
  <c r="F256" i="41"/>
  <c r="F254" i="6"/>
  <c r="E246" i="6"/>
  <c r="E257" i="6"/>
  <c r="E243" i="6"/>
  <c r="AG7" i="49" s="1"/>
  <c r="E249" i="6"/>
  <c r="E248" i="6"/>
  <c r="F249" i="6"/>
  <c r="F244" i="6"/>
  <c r="E258" i="6"/>
  <c r="D243" i="6"/>
  <c r="AF7" i="49" s="1"/>
  <c r="E247" i="6"/>
  <c r="D249" i="6"/>
  <c r="F260" i="6"/>
  <c r="F252" i="6"/>
  <c r="E251" i="6"/>
  <c r="D251" i="6"/>
  <c r="F256" i="6"/>
  <c r="F248" i="6"/>
  <c r="E244" i="6"/>
  <c r="F259" i="6"/>
  <c r="E256" i="6"/>
  <c r="D258" i="6"/>
  <c r="F250" i="6"/>
  <c r="E252" i="6"/>
  <c r="E262" i="6"/>
  <c r="D247" i="6"/>
  <c r="F246" i="6"/>
  <c r="E250" i="6"/>
  <c r="D255" i="6"/>
  <c r="D250" i="6"/>
  <c r="F251" i="6"/>
  <c r="D252" i="6"/>
  <c r="G245" i="6"/>
  <c r="F258" i="6"/>
  <c r="F261" i="6"/>
  <c r="D246" i="6"/>
  <c r="G253" i="6"/>
  <c r="G247" i="6"/>
  <c r="F253" i="6"/>
  <c r="F247" i="6"/>
  <c r="E245" i="6"/>
  <c r="D257" i="6"/>
  <c r="F257" i="6"/>
  <c r="E261" i="6"/>
  <c r="D262" i="6"/>
  <c r="G257" i="6"/>
  <c r="G258" i="6"/>
  <c r="E253" i="6"/>
  <c r="D254" i="6"/>
  <c r="G246" i="6"/>
  <c r="G262" i="6"/>
  <c r="C246" i="6"/>
  <c r="C261" i="6"/>
  <c r="D248" i="6"/>
  <c r="G261" i="6"/>
  <c r="G243" i="6"/>
  <c r="E255" i="6"/>
  <c r="F262" i="6"/>
  <c r="D260" i="6"/>
  <c r="G260" i="6"/>
  <c r="F255" i="6"/>
  <c r="D244" i="6"/>
  <c r="F245" i="6"/>
  <c r="D245" i="6"/>
  <c r="F243" i="6"/>
  <c r="D261" i="6"/>
  <c r="G255" i="6"/>
  <c r="C257" i="6"/>
  <c r="G244" i="6"/>
  <c r="C244" i="6"/>
  <c r="H244" i="6" s="1"/>
  <c r="C262" i="6"/>
  <c r="G250" i="6"/>
  <c r="C252" i="6"/>
  <c r="C253" i="6"/>
  <c r="E260" i="6"/>
  <c r="G256" i="6"/>
  <c r="E254" i="6"/>
  <c r="D256" i="6"/>
  <c r="G259" i="6"/>
  <c r="C256" i="6"/>
  <c r="C259" i="6"/>
  <c r="E259" i="6"/>
  <c r="D259" i="6"/>
  <c r="G254" i="6"/>
  <c r="C249" i="6"/>
  <c r="C260" i="6"/>
  <c r="G230" i="6"/>
  <c r="C250" i="6"/>
  <c r="G249" i="6"/>
  <c r="G251" i="6"/>
  <c r="C248" i="6"/>
  <c r="G252" i="6"/>
  <c r="C243" i="6"/>
  <c r="D253" i="6"/>
  <c r="C245" i="6"/>
  <c r="G248" i="6"/>
  <c r="C251" i="6"/>
  <c r="C254" i="6"/>
  <c r="C247" i="6"/>
  <c r="C258" i="6"/>
  <c r="C255" i="6"/>
  <c r="H257" i="12"/>
  <c r="G238" i="12"/>
  <c r="H236" i="12"/>
  <c r="H237" i="12"/>
  <c r="AE8" i="49"/>
  <c r="C263" i="9"/>
  <c r="H263" i="9" s="1"/>
  <c r="H243" i="9"/>
  <c r="H252" i="9"/>
  <c r="D263" i="9"/>
  <c r="AF8" i="49"/>
  <c r="H261" i="9"/>
  <c r="G263" i="26"/>
  <c r="D263" i="26"/>
  <c r="H235" i="6"/>
  <c r="G263" i="22"/>
  <c r="H255" i="62"/>
  <c r="D238" i="24"/>
  <c r="H246" i="27"/>
  <c r="H228" i="28"/>
  <c r="F238" i="28"/>
  <c r="H235" i="33"/>
  <c r="C229" i="41"/>
  <c r="C237" i="41"/>
  <c r="H236" i="38"/>
  <c r="H249" i="38"/>
  <c r="H230" i="39"/>
  <c r="D250" i="41"/>
  <c r="D259" i="41"/>
  <c r="G244" i="41"/>
  <c r="G245" i="27"/>
  <c r="F243" i="27"/>
  <c r="AH27" i="49" s="1"/>
  <c r="G254" i="27"/>
  <c r="F256" i="27"/>
  <c r="H256" i="27" s="1"/>
  <c r="E255" i="27"/>
  <c r="F252" i="27"/>
  <c r="D258" i="27"/>
  <c r="H258" i="27" s="1"/>
  <c r="D243" i="27"/>
  <c r="E250" i="27"/>
  <c r="E263" i="27" s="1"/>
  <c r="F249" i="27"/>
  <c r="E259" i="27"/>
  <c r="G249" i="27"/>
  <c r="F251" i="27"/>
  <c r="H251" i="27" s="1"/>
  <c r="D244" i="27"/>
  <c r="D254" i="27"/>
  <c r="E260" i="27"/>
  <c r="E246" i="27"/>
  <c r="G260" i="27"/>
  <c r="G255" i="27"/>
  <c r="H255" i="27" s="1"/>
  <c r="F254" i="27"/>
  <c r="E253" i="27"/>
  <c r="D252" i="27"/>
  <c r="D249" i="27"/>
  <c r="C244" i="27"/>
  <c r="C252" i="27"/>
  <c r="C254" i="27"/>
  <c r="C248" i="27"/>
  <c r="H248" i="27" s="1"/>
  <c r="C255" i="27"/>
  <c r="C250" i="27"/>
  <c r="C245" i="27"/>
  <c r="E251" i="20"/>
  <c r="E243" i="20"/>
  <c r="D262" i="20"/>
  <c r="E255" i="20"/>
  <c r="E260" i="20"/>
  <c r="D247" i="20"/>
  <c r="F261" i="20"/>
  <c r="C251" i="20"/>
  <c r="F256" i="20"/>
  <c r="C255" i="20"/>
  <c r="F243" i="20"/>
  <c r="AH18" i="49" s="1"/>
  <c r="E246" i="20"/>
  <c r="E259" i="20"/>
  <c r="D236" i="20"/>
  <c r="E249" i="20"/>
  <c r="E261" i="20"/>
  <c r="D253" i="20"/>
  <c r="F247" i="20"/>
  <c r="E244" i="20"/>
  <c r="C259" i="20"/>
  <c r="F257" i="20"/>
  <c r="C250" i="20"/>
  <c r="F255" i="20"/>
  <c r="G253" i="20"/>
  <c r="G243" i="20"/>
  <c r="D245" i="20"/>
  <c r="G254" i="20"/>
  <c r="G258" i="20"/>
  <c r="F254" i="20"/>
  <c r="G255" i="20"/>
  <c r="F253" i="20"/>
  <c r="F260" i="20"/>
  <c r="G245" i="20"/>
  <c r="F259" i="20"/>
  <c r="G246" i="20"/>
  <c r="G260" i="20"/>
  <c r="G244" i="20"/>
  <c r="G252" i="20"/>
  <c r="G251" i="20"/>
  <c r="G249" i="20"/>
  <c r="G262" i="20"/>
  <c r="G259" i="20"/>
  <c r="G247" i="20"/>
  <c r="G250" i="20"/>
  <c r="G257" i="20"/>
  <c r="G248" i="20"/>
  <c r="F262" i="20"/>
  <c r="G261" i="20"/>
  <c r="G256" i="20"/>
  <c r="D252" i="20"/>
  <c r="G261" i="30"/>
  <c r="G244" i="30"/>
  <c r="D248" i="30"/>
  <c r="D246" i="30"/>
  <c r="G254" i="30"/>
  <c r="D224" i="30"/>
  <c r="D260" i="30"/>
  <c r="H260" i="30" s="1"/>
  <c r="F246" i="30"/>
  <c r="F250" i="30"/>
  <c r="D219" i="30"/>
  <c r="D251" i="30"/>
  <c r="G255" i="30"/>
  <c r="D221" i="30"/>
  <c r="G228" i="30"/>
  <c r="D255" i="30"/>
  <c r="F219" i="30"/>
  <c r="F226" i="30"/>
  <c r="F234" i="30"/>
  <c r="D237" i="30"/>
  <c r="G234" i="30"/>
  <c r="F223" i="30"/>
  <c r="D218" i="30"/>
  <c r="D254" i="30"/>
  <c r="D223" i="30"/>
  <c r="F247" i="30"/>
  <c r="F230" i="30"/>
  <c r="D236" i="30"/>
  <c r="G222" i="30"/>
  <c r="D234" i="30"/>
  <c r="G236" i="30"/>
  <c r="C247" i="30"/>
  <c r="C232" i="30"/>
  <c r="D252" i="30"/>
  <c r="F228" i="30"/>
  <c r="D222" i="30"/>
  <c r="G224" i="30"/>
  <c r="C222" i="30"/>
  <c r="C236" i="30"/>
  <c r="F243" i="30"/>
  <c r="F233" i="30"/>
  <c r="F235" i="30"/>
  <c r="D229" i="30"/>
  <c r="G227" i="30"/>
  <c r="F218" i="30"/>
  <c r="F222" i="30"/>
  <c r="F220" i="30"/>
  <c r="D232" i="30"/>
  <c r="G225" i="30"/>
  <c r="G221" i="30"/>
  <c r="C224" i="30"/>
  <c r="C262" i="30"/>
  <c r="E219" i="30"/>
  <c r="F225" i="30"/>
  <c r="G233" i="30"/>
  <c r="C220" i="30"/>
  <c r="C256" i="30"/>
  <c r="E226" i="30"/>
  <c r="E233" i="30"/>
  <c r="D220" i="30"/>
  <c r="G220" i="30"/>
  <c r="C219" i="30"/>
  <c r="C229" i="30"/>
  <c r="D230" i="30"/>
  <c r="G223" i="30"/>
  <c r="C252" i="30"/>
  <c r="C237" i="30"/>
  <c r="E218" i="30"/>
  <c r="E237" i="30"/>
  <c r="F236" i="30"/>
  <c r="D233" i="30"/>
  <c r="G232" i="30"/>
  <c r="F262" i="30"/>
  <c r="F231" i="30"/>
  <c r="D231" i="30"/>
  <c r="F244" i="30"/>
  <c r="F232" i="30"/>
  <c r="D227" i="30"/>
  <c r="G229" i="30"/>
  <c r="C231" i="30"/>
  <c r="C234" i="30"/>
  <c r="E252" i="30"/>
  <c r="E225" i="30"/>
  <c r="D228" i="30"/>
  <c r="C218" i="30"/>
  <c r="E232" i="30"/>
  <c r="E255" i="30"/>
  <c r="F237" i="30"/>
  <c r="C223" i="30"/>
  <c r="E231" i="30"/>
  <c r="C225" i="30"/>
  <c r="E228" i="30"/>
  <c r="F221" i="30"/>
  <c r="F224" i="30"/>
  <c r="C221" i="30"/>
  <c r="C228" i="30"/>
  <c r="E247" i="30"/>
  <c r="E234" i="30"/>
  <c r="F227" i="30"/>
  <c r="C226" i="30"/>
  <c r="G235" i="30"/>
  <c r="C230" i="30"/>
  <c r="E261" i="30"/>
  <c r="E229" i="30"/>
  <c r="G231" i="30"/>
  <c r="C227" i="30"/>
  <c r="E227" i="30"/>
  <c r="E254" i="30"/>
  <c r="D256" i="30"/>
  <c r="C250" i="30"/>
  <c r="E248" i="30"/>
  <c r="C259" i="30"/>
  <c r="E249" i="30"/>
  <c r="E251" i="30"/>
  <c r="E224" i="30"/>
  <c r="G219" i="30"/>
  <c r="E257" i="30"/>
  <c r="E236" i="30"/>
  <c r="C233" i="30"/>
  <c r="E235" i="30"/>
  <c r="C261" i="30"/>
  <c r="E230" i="30"/>
  <c r="C235" i="30"/>
  <c r="G230" i="30"/>
  <c r="G237" i="30"/>
  <c r="F229" i="30"/>
  <c r="D226" i="30"/>
  <c r="E222" i="30"/>
  <c r="D235" i="30"/>
  <c r="G218" i="30"/>
  <c r="E221" i="30"/>
  <c r="D225" i="30"/>
  <c r="E223" i="30"/>
  <c r="C243" i="30"/>
  <c r="H243" i="30" s="1"/>
  <c r="E220" i="30"/>
  <c r="C257" i="30"/>
  <c r="E258" i="30"/>
  <c r="G226" i="30"/>
  <c r="H247" i="18"/>
  <c r="H222" i="11"/>
  <c r="H259" i="18"/>
  <c r="H251" i="18"/>
  <c r="H244" i="18"/>
  <c r="H224" i="9"/>
  <c r="H233" i="9"/>
  <c r="D246" i="14"/>
  <c r="D257" i="14"/>
  <c r="D261" i="14"/>
  <c r="G245" i="14"/>
  <c r="G262" i="14"/>
  <c r="F256" i="14"/>
  <c r="D256" i="14"/>
  <c r="G248" i="14"/>
  <c r="G244" i="14"/>
  <c r="G253" i="14"/>
  <c r="F261" i="14"/>
  <c r="F257" i="14"/>
  <c r="G246" i="14"/>
  <c r="D252" i="14"/>
  <c r="D251" i="14"/>
  <c r="D262" i="14"/>
  <c r="F247" i="14"/>
  <c r="G252" i="14"/>
  <c r="D260" i="14"/>
  <c r="G257" i="14"/>
  <c r="F244" i="14"/>
  <c r="F259" i="14"/>
  <c r="G258" i="14"/>
  <c r="D253" i="14"/>
  <c r="G259" i="14"/>
  <c r="D249" i="14"/>
  <c r="F254" i="14"/>
  <c r="G251" i="14"/>
  <c r="G250" i="14"/>
  <c r="C249" i="14"/>
  <c r="C261" i="14"/>
  <c r="E261" i="14"/>
  <c r="F252" i="14"/>
  <c r="D250" i="14"/>
  <c r="G247" i="14"/>
  <c r="D245" i="14"/>
  <c r="G243" i="14"/>
  <c r="AI12" i="49" s="1"/>
  <c r="D259" i="14"/>
  <c r="G230" i="14"/>
  <c r="F246" i="14"/>
  <c r="F250" i="14"/>
  <c r="F255" i="14"/>
  <c r="F249" i="14"/>
  <c r="G261" i="14"/>
  <c r="G255" i="14"/>
  <c r="C252" i="14"/>
  <c r="E249" i="14"/>
  <c r="E245" i="14"/>
  <c r="H245" i="14" s="1"/>
  <c r="F253" i="14"/>
  <c r="G256" i="14"/>
  <c r="C254" i="14"/>
  <c r="E232" i="14"/>
  <c r="H232" i="14" s="1"/>
  <c r="E260" i="14"/>
  <c r="G260" i="14"/>
  <c r="D248" i="14"/>
  <c r="C258" i="14"/>
  <c r="E246" i="14"/>
  <c r="F258" i="14"/>
  <c r="F245" i="14"/>
  <c r="D258" i="14"/>
  <c r="C243" i="14"/>
  <c r="C233" i="14"/>
  <c r="E256" i="14"/>
  <c r="F251" i="14"/>
  <c r="F260" i="14"/>
  <c r="C244" i="14"/>
  <c r="C260" i="14"/>
  <c r="E257" i="14"/>
  <c r="D255" i="14"/>
  <c r="C245" i="14"/>
  <c r="E258" i="14"/>
  <c r="C255" i="14"/>
  <c r="F243" i="14"/>
  <c r="C246" i="14"/>
  <c r="E262" i="14"/>
  <c r="F262" i="14"/>
  <c r="C251" i="14"/>
  <c r="E254" i="14"/>
  <c r="F248" i="14"/>
  <c r="C256" i="14"/>
  <c r="E253" i="14"/>
  <c r="E255" i="14"/>
  <c r="G254" i="14"/>
  <c r="E244" i="14"/>
  <c r="E259" i="14"/>
  <c r="D254" i="14"/>
  <c r="C248" i="14"/>
  <c r="G249" i="14"/>
  <c r="C257" i="14"/>
  <c r="E250" i="14"/>
  <c r="D244" i="14"/>
  <c r="D247" i="14"/>
  <c r="E243" i="14"/>
  <c r="C247" i="14"/>
  <c r="E251" i="14"/>
  <c r="C259" i="14"/>
  <c r="E247" i="14"/>
  <c r="E252" i="14"/>
  <c r="C250" i="14"/>
  <c r="D243" i="14"/>
  <c r="C253" i="14"/>
  <c r="C262" i="14"/>
  <c r="E248" i="14"/>
  <c r="H250" i="26"/>
  <c r="H221" i="21"/>
  <c r="H257" i="62"/>
  <c r="H219" i="62"/>
  <c r="H225" i="62"/>
  <c r="H221" i="24"/>
  <c r="G238" i="26"/>
  <c r="H257" i="25"/>
  <c r="H259" i="27"/>
  <c r="H227" i="37"/>
  <c r="H244" i="40"/>
  <c r="F253" i="41"/>
  <c r="F254" i="41"/>
  <c r="G222" i="41"/>
  <c r="G234" i="41"/>
  <c r="F221" i="41"/>
  <c r="G223" i="41"/>
  <c r="F220" i="41"/>
  <c r="F230" i="41"/>
  <c r="F225" i="41"/>
  <c r="F223" i="41"/>
  <c r="G220" i="41"/>
  <c r="F219" i="41"/>
  <c r="F218" i="41"/>
  <c r="AA42" i="49" s="1"/>
  <c r="G251" i="41"/>
  <c r="G247" i="41"/>
  <c r="F227" i="41"/>
  <c r="G245" i="41"/>
  <c r="F261" i="41"/>
  <c r="G254" i="41"/>
  <c r="D252" i="41"/>
  <c r="D225" i="41"/>
  <c r="F250" i="41"/>
  <c r="F237" i="41"/>
  <c r="G248" i="41"/>
  <c r="D255" i="41"/>
  <c r="D228" i="41"/>
  <c r="H228" i="41" s="1"/>
  <c r="F249" i="41"/>
  <c r="G230" i="41"/>
  <c r="D223" i="41"/>
  <c r="D254" i="41"/>
  <c r="F262" i="41"/>
  <c r="G257" i="41"/>
  <c r="D244" i="41"/>
  <c r="D233" i="41"/>
  <c r="F228" i="41"/>
  <c r="F229" i="41"/>
  <c r="G221" i="41"/>
  <c r="D245" i="41"/>
  <c r="D234" i="41"/>
  <c r="E251" i="41"/>
  <c r="E225" i="41"/>
  <c r="H225" i="41" s="1"/>
  <c r="C249" i="41"/>
  <c r="C260" i="41"/>
  <c r="F231" i="41"/>
  <c r="G219" i="41"/>
  <c r="D247" i="41"/>
  <c r="G255" i="41"/>
  <c r="F244" i="41"/>
  <c r="G232" i="41"/>
  <c r="D232" i="41"/>
  <c r="E227" i="41"/>
  <c r="E234" i="41"/>
  <c r="G218" i="41"/>
  <c r="AB42" i="49" s="1"/>
  <c r="F252" i="41"/>
  <c r="G231" i="41"/>
  <c r="D218" i="41"/>
  <c r="Y42" i="49" s="1"/>
  <c r="F260" i="41"/>
  <c r="G249" i="41"/>
  <c r="F243" i="41"/>
  <c r="AH42" i="49" s="1"/>
  <c r="G261" i="41"/>
  <c r="D230" i="41"/>
  <c r="E223" i="41"/>
  <c r="E256" i="41"/>
  <c r="C227" i="41"/>
  <c r="C253" i="41"/>
  <c r="D248" i="41"/>
  <c r="E220" i="41"/>
  <c r="C233" i="41"/>
  <c r="D219" i="41"/>
  <c r="E252" i="41"/>
  <c r="D227" i="41"/>
  <c r="E236" i="41"/>
  <c r="C245" i="41"/>
  <c r="C231" i="41"/>
  <c r="D237" i="41"/>
  <c r="F235" i="41"/>
  <c r="G227" i="41"/>
  <c r="D251" i="41"/>
  <c r="E258" i="41"/>
  <c r="C246" i="41"/>
  <c r="H246" i="41" s="1"/>
  <c r="C261" i="41"/>
  <c r="F222" i="41"/>
  <c r="G233" i="41"/>
  <c r="D226" i="41"/>
  <c r="E233" i="41"/>
  <c r="C221" i="41"/>
  <c r="C234" i="41"/>
  <c r="G260" i="41"/>
  <c r="E224" i="41"/>
  <c r="H224" i="41" s="1"/>
  <c r="C224" i="41"/>
  <c r="G236" i="41"/>
  <c r="E226" i="41"/>
  <c r="C222" i="41"/>
  <c r="D243" i="41"/>
  <c r="E248" i="41"/>
  <c r="C257" i="41"/>
  <c r="D236" i="41"/>
  <c r="E218" i="41"/>
  <c r="Z42" i="49" s="1"/>
  <c r="C236" i="41"/>
  <c r="E255" i="41"/>
  <c r="C250" i="41"/>
  <c r="D235" i="41"/>
  <c r="E253" i="41"/>
  <c r="C258" i="41"/>
  <c r="H258" i="41" s="1"/>
  <c r="D257" i="41"/>
  <c r="E254" i="41"/>
  <c r="C225" i="41"/>
  <c r="C218" i="41"/>
  <c r="G252" i="41"/>
  <c r="C244" i="41"/>
  <c r="E219" i="41"/>
  <c r="C226" i="41"/>
  <c r="E246" i="41"/>
  <c r="C230" i="41"/>
  <c r="E247" i="41"/>
  <c r="C259" i="41"/>
  <c r="E221" i="41"/>
  <c r="E260" i="41"/>
  <c r="E229" i="41"/>
  <c r="C247" i="41"/>
  <c r="AA11" i="49"/>
  <c r="H245" i="18"/>
  <c r="H260" i="9"/>
  <c r="H230" i="9"/>
  <c r="E263" i="26"/>
  <c r="H246" i="22"/>
  <c r="H224" i="21"/>
  <c r="H227" i="21"/>
  <c r="H228" i="21"/>
  <c r="H229" i="25"/>
  <c r="H233" i="25"/>
  <c r="H226" i="25"/>
  <c r="H229" i="23"/>
  <c r="H221" i="26"/>
  <c r="H258" i="25"/>
  <c r="H260" i="27"/>
  <c r="H233" i="28"/>
  <c r="H235" i="31"/>
  <c r="H236" i="31"/>
  <c r="H226" i="59"/>
  <c r="H223" i="59"/>
  <c r="H233" i="59"/>
  <c r="H247" i="33"/>
  <c r="H229" i="37"/>
  <c r="H221" i="37"/>
  <c r="H255" i="35"/>
  <c r="H225" i="35"/>
  <c r="H257" i="35"/>
  <c r="H244" i="35"/>
  <c r="G235" i="41"/>
  <c r="F232" i="41"/>
  <c r="F224" i="41"/>
  <c r="E259" i="41"/>
  <c r="D246" i="41"/>
  <c r="G246" i="41"/>
  <c r="C252" i="41"/>
  <c r="H259" i="40"/>
  <c r="F236" i="59"/>
  <c r="F257" i="59"/>
  <c r="E245" i="59"/>
  <c r="E246" i="59"/>
  <c r="D243" i="59"/>
  <c r="AF33" i="49" s="1"/>
  <c r="E243" i="59"/>
  <c r="D218" i="59"/>
  <c r="E247" i="59"/>
  <c r="D247" i="59"/>
  <c r="F247" i="59"/>
  <c r="F262" i="59"/>
  <c r="F259" i="59"/>
  <c r="E258" i="59"/>
  <c r="D251" i="59"/>
  <c r="E252" i="59"/>
  <c r="D246" i="59"/>
  <c r="E244" i="59"/>
  <c r="E251" i="59"/>
  <c r="E230" i="59"/>
  <c r="H230" i="59" s="1"/>
  <c r="D220" i="59"/>
  <c r="F261" i="59"/>
  <c r="F246" i="59"/>
  <c r="E254" i="59"/>
  <c r="D257" i="59"/>
  <c r="F227" i="59"/>
  <c r="F256" i="59"/>
  <c r="F248" i="59"/>
  <c r="F245" i="59"/>
  <c r="F252" i="59"/>
  <c r="F255" i="59"/>
  <c r="F244" i="59"/>
  <c r="F260" i="59"/>
  <c r="E261" i="59"/>
  <c r="E260" i="59"/>
  <c r="D261" i="59"/>
  <c r="F249" i="59"/>
  <c r="E250" i="59"/>
  <c r="D258" i="59"/>
  <c r="D259" i="59"/>
  <c r="E235" i="59"/>
  <c r="D244" i="59"/>
  <c r="E248" i="59"/>
  <c r="D262" i="59"/>
  <c r="E220" i="59"/>
  <c r="F258" i="59"/>
  <c r="E256" i="59"/>
  <c r="D248" i="59"/>
  <c r="E257" i="59"/>
  <c r="D250" i="59"/>
  <c r="G221" i="59"/>
  <c r="G238" i="59" s="1"/>
  <c r="C247" i="59"/>
  <c r="C261" i="59"/>
  <c r="D224" i="59"/>
  <c r="E253" i="59"/>
  <c r="D249" i="59"/>
  <c r="E249" i="59"/>
  <c r="D253" i="59"/>
  <c r="G256" i="59"/>
  <c r="G244" i="59"/>
  <c r="E255" i="59"/>
  <c r="D227" i="59"/>
  <c r="H227" i="59" s="1"/>
  <c r="G250" i="59"/>
  <c r="G254" i="59"/>
  <c r="C218" i="59"/>
  <c r="X33" i="49" s="1"/>
  <c r="C256" i="59"/>
  <c r="H256" i="59" s="1"/>
  <c r="F219" i="59"/>
  <c r="D255" i="59"/>
  <c r="G260" i="59"/>
  <c r="G247" i="59"/>
  <c r="C246" i="59"/>
  <c r="C231" i="59"/>
  <c r="H231" i="59" s="1"/>
  <c r="E259" i="59"/>
  <c r="D260" i="59"/>
  <c r="G246" i="59"/>
  <c r="F243" i="59"/>
  <c r="AH33" i="49" s="1"/>
  <c r="G245" i="59"/>
  <c r="F251" i="59"/>
  <c r="E221" i="59"/>
  <c r="G258" i="59"/>
  <c r="C245" i="59"/>
  <c r="C258" i="59"/>
  <c r="E262" i="59"/>
  <c r="G252" i="59"/>
  <c r="C249" i="59"/>
  <c r="C250" i="59"/>
  <c r="G255" i="59"/>
  <c r="C224" i="59"/>
  <c r="C253" i="59"/>
  <c r="F253" i="59"/>
  <c r="D256" i="59"/>
  <c r="G248" i="59"/>
  <c r="C243" i="59"/>
  <c r="F254" i="59"/>
  <c r="C257" i="59"/>
  <c r="D236" i="59"/>
  <c r="G219" i="59"/>
  <c r="C244" i="59"/>
  <c r="D254" i="59"/>
  <c r="G251" i="59"/>
  <c r="C248" i="59"/>
  <c r="D252" i="59"/>
  <c r="C222" i="59"/>
  <c r="H222" i="59" s="1"/>
  <c r="G253" i="59"/>
  <c r="C251" i="59"/>
  <c r="G259" i="59"/>
  <c r="C252" i="59"/>
  <c r="G249" i="59"/>
  <c r="C255" i="59"/>
  <c r="D245" i="59"/>
  <c r="C262" i="59"/>
  <c r="C259" i="59"/>
  <c r="G257" i="59"/>
  <c r="G262" i="59"/>
  <c r="G243" i="59"/>
  <c r="C260" i="59"/>
  <c r="F250" i="59"/>
  <c r="G261" i="59"/>
  <c r="C254" i="59"/>
  <c r="F249" i="31"/>
  <c r="H249" i="31" s="1"/>
  <c r="C258" i="31"/>
  <c r="F245" i="31"/>
  <c r="D260" i="31"/>
  <c r="D257" i="31"/>
  <c r="C244" i="31"/>
  <c r="E256" i="31"/>
  <c r="E260" i="31"/>
  <c r="C259" i="31"/>
  <c r="C252" i="31"/>
  <c r="G245" i="31"/>
  <c r="G254" i="31"/>
  <c r="C253" i="31"/>
  <c r="G250" i="31"/>
  <c r="G256" i="31"/>
  <c r="G232" i="31"/>
  <c r="H232" i="31" s="1"/>
  <c r="G252" i="31"/>
  <c r="C260" i="31"/>
  <c r="G258" i="31"/>
  <c r="H258" i="31" s="1"/>
  <c r="G244" i="31"/>
  <c r="H244" i="31" s="1"/>
  <c r="H253" i="9"/>
  <c r="H223" i="21"/>
  <c r="H231" i="26"/>
  <c r="D263" i="27"/>
  <c r="H227" i="28"/>
  <c r="H229" i="28"/>
  <c r="H229" i="27"/>
  <c r="H232" i="59"/>
  <c r="H225" i="59"/>
  <c r="H228" i="59"/>
  <c r="H237" i="37"/>
  <c r="H228" i="35"/>
  <c r="H220" i="35"/>
  <c r="C219" i="41"/>
  <c r="G237" i="41"/>
  <c r="F226" i="41"/>
  <c r="H219" i="38"/>
  <c r="H250" i="40"/>
  <c r="E243" i="41"/>
  <c r="AG42" i="49" s="1"/>
  <c r="G258" i="41"/>
  <c r="G250" i="41"/>
  <c r="E250" i="41"/>
  <c r="E258" i="33"/>
  <c r="E251" i="33"/>
  <c r="F250" i="33"/>
  <c r="E243" i="33"/>
  <c r="F257" i="33"/>
  <c r="F245" i="33"/>
  <c r="C248" i="33"/>
  <c r="H248" i="33" s="1"/>
  <c r="C252" i="33"/>
  <c r="G260" i="33"/>
  <c r="E249" i="33"/>
  <c r="C243" i="33"/>
  <c r="F246" i="33"/>
  <c r="C255" i="33"/>
  <c r="H255" i="33" s="1"/>
  <c r="C218" i="33"/>
  <c r="G218" i="33"/>
  <c r="AB34" i="49" s="1"/>
  <c r="C245" i="33"/>
  <c r="G259" i="33"/>
  <c r="H259" i="33" s="1"/>
  <c r="G256" i="33"/>
  <c r="F243" i="33"/>
  <c r="AH34" i="49" s="1"/>
  <c r="C257" i="33"/>
  <c r="C229" i="33"/>
  <c r="H229" i="33" s="1"/>
  <c r="E252" i="33"/>
  <c r="C262" i="33"/>
  <c r="D251" i="33"/>
  <c r="H251" i="33" s="1"/>
  <c r="D250" i="33"/>
  <c r="F249" i="33"/>
  <c r="F255" i="33"/>
  <c r="F260" i="33"/>
  <c r="H260" i="33" s="1"/>
  <c r="F256" i="33"/>
  <c r="D244" i="33"/>
  <c r="H244" i="33" s="1"/>
  <c r="D258" i="33"/>
  <c r="D262" i="33"/>
  <c r="G250" i="33"/>
  <c r="D256" i="33"/>
  <c r="D252" i="33"/>
  <c r="F228" i="33"/>
  <c r="F238" i="33" s="1"/>
  <c r="C250" i="33"/>
  <c r="H250" i="33" s="1"/>
  <c r="D243" i="33"/>
  <c r="D261" i="33"/>
  <c r="D249" i="33"/>
  <c r="D257" i="33"/>
  <c r="C256" i="33"/>
  <c r="H255" i="26"/>
  <c r="AF11" i="49"/>
  <c r="D263" i="12"/>
  <c r="H251" i="9"/>
  <c r="H257" i="9"/>
  <c r="H226" i="9"/>
  <c r="H259" i="26"/>
  <c r="H250" i="38"/>
  <c r="H255" i="38"/>
  <c r="H237" i="41"/>
  <c r="H256" i="38"/>
  <c r="H227" i="38"/>
  <c r="H247" i="38"/>
  <c r="H255" i="40"/>
  <c r="Z39" i="49"/>
  <c r="H251" i="38"/>
  <c r="H231" i="39"/>
  <c r="H251" i="40"/>
  <c r="C263" i="40"/>
  <c r="H243" i="40"/>
  <c r="AE41" i="49"/>
  <c r="AI41" i="49"/>
  <c r="G263" i="40"/>
  <c r="X39" i="49"/>
  <c r="H218" i="38"/>
  <c r="C238" i="38"/>
  <c r="G263" i="38"/>
  <c r="AI39" i="49"/>
  <c r="H235" i="39"/>
  <c r="F263" i="40"/>
  <c r="AH41" i="49"/>
  <c r="H254" i="38"/>
  <c r="H235" i="38"/>
  <c r="AF39" i="49"/>
  <c r="D263" i="38"/>
  <c r="H260" i="38"/>
  <c r="C238" i="39"/>
  <c r="H218" i="39"/>
  <c r="X40" i="49"/>
  <c r="AF41" i="49"/>
  <c r="D263" i="40"/>
  <c r="AE42" i="49"/>
  <c r="H262" i="40"/>
  <c r="H138" i="41"/>
  <c r="H246" i="38"/>
  <c r="H228" i="39"/>
  <c r="H252" i="40"/>
  <c r="H249" i="40"/>
  <c r="H220" i="39"/>
  <c r="H237" i="38"/>
  <c r="H228" i="38"/>
  <c r="H230" i="38"/>
  <c r="H258" i="38"/>
  <c r="H259" i="38"/>
  <c r="F238" i="39"/>
  <c r="H252" i="38"/>
  <c r="E263" i="40"/>
  <c r="AG41" i="49"/>
  <c r="H247" i="40"/>
  <c r="H232" i="38"/>
  <c r="H253" i="40"/>
  <c r="Y40" i="49"/>
  <c r="D238" i="39"/>
  <c r="AA39" i="49"/>
  <c r="F238" i="38"/>
  <c r="H261" i="38"/>
  <c r="H256" i="40"/>
  <c r="H245" i="38"/>
  <c r="H229" i="39"/>
  <c r="H226" i="39"/>
  <c r="H262" i="38"/>
  <c r="H258" i="40"/>
  <c r="H257" i="40"/>
  <c r="H221" i="38"/>
  <c r="E263" i="38"/>
  <c r="AG39" i="49"/>
  <c r="H248" i="38"/>
  <c r="F263" i="38"/>
  <c r="AH39" i="49"/>
  <c r="AE39" i="49"/>
  <c r="C263" i="38"/>
  <c r="H243" i="38"/>
  <c r="H248" i="40"/>
  <c r="H230" i="35"/>
  <c r="H259" i="35"/>
  <c r="H251" i="35"/>
  <c r="E227" i="36"/>
  <c r="F230" i="36"/>
  <c r="E218" i="36"/>
  <c r="C221" i="36"/>
  <c r="E222" i="36"/>
  <c r="D221" i="36"/>
  <c r="D228" i="36"/>
  <c r="G234" i="36"/>
  <c r="G230" i="36"/>
  <c r="G233" i="36"/>
  <c r="F236" i="36"/>
  <c r="F221" i="36"/>
  <c r="E228" i="36"/>
  <c r="C219" i="36"/>
  <c r="C228" i="36"/>
  <c r="D233" i="36"/>
  <c r="D226" i="36"/>
  <c r="D232" i="36"/>
  <c r="G226" i="36"/>
  <c r="F220" i="36"/>
  <c r="C232" i="36"/>
  <c r="F237" i="36"/>
  <c r="D222" i="36"/>
  <c r="C218" i="36"/>
  <c r="E231" i="36"/>
  <c r="C225" i="36"/>
  <c r="C233" i="36"/>
  <c r="D236" i="36"/>
  <c r="G235" i="36"/>
  <c r="C224" i="36"/>
  <c r="F233" i="36"/>
  <c r="F218" i="36"/>
  <c r="C223" i="36"/>
  <c r="C222" i="36"/>
  <c r="C236" i="36"/>
  <c r="D220" i="36"/>
  <c r="F222" i="36"/>
  <c r="F229" i="36"/>
  <c r="E230" i="36"/>
  <c r="C229" i="36"/>
  <c r="D231" i="36"/>
  <c r="D224" i="36"/>
  <c r="D234" i="36"/>
  <c r="G231" i="36"/>
  <c r="G237" i="36"/>
  <c r="D235" i="36"/>
  <c r="D219" i="36"/>
  <c r="E232" i="36"/>
  <c r="C237" i="36"/>
  <c r="G224" i="36"/>
  <c r="C227" i="36"/>
  <c r="F224" i="36"/>
  <c r="D218" i="36"/>
  <c r="C231" i="36"/>
  <c r="F235" i="36"/>
  <c r="E224" i="36"/>
  <c r="D237" i="36"/>
  <c r="G227" i="36"/>
  <c r="G236" i="36"/>
  <c r="E234" i="36"/>
  <c r="E221" i="36"/>
  <c r="G232" i="36"/>
  <c r="F225" i="36"/>
  <c r="E219" i="36"/>
  <c r="C220" i="36"/>
  <c r="G225" i="36"/>
  <c r="F223" i="36"/>
  <c r="E233" i="36"/>
  <c r="C234" i="36"/>
  <c r="D227" i="36"/>
  <c r="G228" i="36"/>
  <c r="G219" i="36"/>
  <c r="F231" i="36"/>
  <c r="E236" i="36"/>
  <c r="G229" i="36"/>
  <c r="F232" i="36"/>
  <c r="D229" i="36"/>
  <c r="G220" i="36"/>
  <c r="E226" i="36"/>
  <c r="D225" i="36"/>
  <c r="G223" i="36"/>
  <c r="D223" i="36"/>
  <c r="G218" i="36"/>
  <c r="D230" i="36"/>
  <c r="F228" i="36"/>
  <c r="C226" i="36"/>
  <c r="F227" i="36"/>
  <c r="G221" i="36"/>
  <c r="F234" i="36"/>
  <c r="E223" i="36"/>
  <c r="C230" i="36"/>
  <c r="E225" i="36"/>
  <c r="E235" i="36"/>
  <c r="F219" i="36"/>
  <c r="F226" i="36"/>
  <c r="E229" i="36"/>
  <c r="E220" i="36"/>
  <c r="C235" i="36"/>
  <c r="E237" i="36"/>
  <c r="G222" i="36"/>
  <c r="H226" i="35"/>
  <c r="E238" i="35"/>
  <c r="AF36" i="49"/>
  <c r="D263" i="35"/>
  <c r="G263" i="35"/>
  <c r="H231" i="35"/>
  <c r="H219" i="35"/>
  <c r="H253" i="35"/>
  <c r="H258" i="35"/>
  <c r="D238" i="35"/>
  <c r="H234" i="35"/>
  <c r="H243" i="35"/>
  <c r="F263" i="35"/>
  <c r="H223" i="35"/>
  <c r="H233" i="35"/>
  <c r="H246" i="36"/>
  <c r="H229" i="35"/>
  <c r="H260" i="35"/>
  <c r="H232" i="35"/>
  <c r="H247" i="35"/>
  <c r="H253" i="37"/>
  <c r="H231" i="37"/>
  <c r="H245" i="37"/>
  <c r="H243" i="37"/>
  <c r="AE38" i="49"/>
  <c r="C263" i="37"/>
  <c r="D263" i="37"/>
  <c r="AF38" i="49"/>
  <c r="H256" i="37"/>
  <c r="H232" i="37"/>
  <c r="H252" i="37"/>
  <c r="H262" i="37"/>
  <c r="AB38" i="49"/>
  <c r="G238" i="37"/>
  <c r="H220" i="37"/>
  <c r="H255" i="37"/>
  <c r="H222" i="37"/>
  <c r="H224" i="37"/>
  <c r="G263" i="37"/>
  <c r="AI38" i="49"/>
  <c r="F263" i="37"/>
  <c r="AH38" i="49"/>
  <c r="H234" i="37"/>
  <c r="H236" i="37"/>
  <c r="H260" i="37"/>
  <c r="H223" i="37"/>
  <c r="H233" i="37"/>
  <c r="H250" i="37"/>
  <c r="H248" i="37"/>
  <c r="H219" i="37"/>
  <c r="E238" i="37"/>
  <c r="Z38" i="49"/>
  <c r="Y38" i="49"/>
  <c r="D238" i="37"/>
  <c r="H238" i="37" s="1"/>
  <c r="H261" i="37"/>
  <c r="H259" i="37"/>
  <c r="F238" i="37"/>
  <c r="AA38" i="49"/>
  <c r="H228" i="37"/>
  <c r="H257" i="37"/>
  <c r="H246" i="37"/>
  <c r="H235" i="37"/>
  <c r="H230" i="37"/>
  <c r="H249" i="37"/>
  <c r="H258" i="37"/>
  <c r="AG38" i="49"/>
  <c r="E263" i="37"/>
  <c r="H220" i="34"/>
  <c r="H246" i="33"/>
  <c r="H219" i="33"/>
  <c r="E238" i="33"/>
  <c r="Z34" i="49"/>
  <c r="H253" i="33"/>
  <c r="H231" i="34"/>
  <c r="H244" i="34"/>
  <c r="H223" i="34"/>
  <c r="H237" i="33"/>
  <c r="H226" i="33"/>
  <c r="AF35" i="49"/>
  <c r="H231" i="33"/>
  <c r="H221" i="33"/>
  <c r="H230" i="33"/>
  <c r="X35" i="49"/>
  <c r="H236" i="33"/>
  <c r="H227" i="33"/>
  <c r="AH35" i="49"/>
  <c r="H224" i="33"/>
  <c r="AI34" i="49"/>
  <c r="H232" i="33"/>
  <c r="H233" i="33"/>
  <c r="H223" i="33"/>
  <c r="H261" i="33"/>
  <c r="AA34" i="49"/>
  <c r="D238" i="33"/>
  <c r="Y34" i="49"/>
  <c r="H218" i="33"/>
  <c r="H222" i="33"/>
  <c r="H225" i="33"/>
  <c r="H234" i="33"/>
  <c r="H234" i="59"/>
  <c r="AB33" i="49"/>
  <c r="H237" i="59"/>
  <c r="AA33" i="49"/>
  <c r="Z33" i="49"/>
  <c r="H235" i="59"/>
  <c r="H219" i="59"/>
  <c r="H229" i="59"/>
  <c r="H225" i="31"/>
  <c r="H227" i="31"/>
  <c r="H231" i="31"/>
  <c r="H237" i="31"/>
  <c r="H250" i="31"/>
  <c r="H254" i="31"/>
  <c r="H255" i="31"/>
  <c r="H262" i="31"/>
  <c r="H234" i="31"/>
  <c r="H219" i="31"/>
  <c r="H228" i="31"/>
  <c r="H233" i="31"/>
  <c r="AI31" i="49"/>
  <c r="H251" i="31"/>
  <c r="H221" i="31"/>
  <c r="H220" i="31"/>
  <c r="D238" i="31"/>
  <c r="Y31" i="49"/>
  <c r="H257" i="31"/>
  <c r="H261" i="31"/>
  <c r="H230" i="31"/>
  <c r="H247" i="31"/>
  <c r="AE31" i="49"/>
  <c r="H243" i="31"/>
  <c r="H226" i="31"/>
  <c r="H224" i="31"/>
  <c r="H229" i="31"/>
  <c r="AF31" i="49"/>
  <c r="H222" i="31"/>
  <c r="AB31" i="49"/>
  <c r="AG31" i="49"/>
  <c r="H248" i="31"/>
  <c r="E238" i="31"/>
  <c r="Z31" i="49"/>
  <c r="H246" i="31"/>
  <c r="AH31" i="49"/>
  <c r="H223" i="31"/>
  <c r="H218" i="31"/>
  <c r="C238" i="31"/>
  <c r="X31" i="49"/>
  <c r="H253" i="31"/>
  <c r="F238" i="31"/>
  <c r="AA31" i="49"/>
  <c r="AG27" i="49"/>
  <c r="H226" i="28"/>
  <c r="H230" i="27"/>
  <c r="H232" i="27"/>
  <c r="AE27" i="49"/>
  <c r="AF30" i="49"/>
  <c r="D263" i="30"/>
  <c r="H231" i="27"/>
  <c r="H226" i="27"/>
  <c r="H233" i="27"/>
  <c r="H231" i="28"/>
  <c r="H232" i="28"/>
  <c r="H236" i="27"/>
  <c r="H222" i="27"/>
  <c r="F238" i="27"/>
  <c r="AA27" i="49"/>
  <c r="H224" i="27"/>
  <c r="H250" i="30"/>
  <c r="AI27" i="49"/>
  <c r="E238" i="28"/>
  <c r="Z28" i="49"/>
  <c r="H230" i="28"/>
  <c r="H221" i="27"/>
  <c r="H262" i="27"/>
  <c r="H219" i="28"/>
  <c r="H225" i="27"/>
  <c r="H259" i="30"/>
  <c r="H253" i="27"/>
  <c r="H234" i="28"/>
  <c r="H234" i="27"/>
  <c r="H227" i="27"/>
  <c r="H237" i="27"/>
  <c r="H220" i="27"/>
  <c r="H223" i="28"/>
  <c r="H225" i="28"/>
  <c r="H220" i="28"/>
  <c r="H218" i="27"/>
  <c r="C238" i="27"/>
  <c r="X27" i="49"/>
  <c r="E238" i="27"/>
  <c r="Z27" i="49"/>
  <c r="H245" i="30"/>
  <c r="H221" i="28"/>
  <c r="H236" i="28"/>
  <c r="H219" i="27"/>
  <c r="AI30" i="49"/>
  <c r="H247" i="27"/>
  <c r="H237" i="28"/>
  <c r="H218" i="28"/>
  <c r="C238" i="28"/>
  <c r="X28" i="49"/>
  <c r="AG30" i="49"/>
  <c r="AB28" i="49"/>
  <c r="G238" i="28"/>
  <c r="D238" i="27"/>
  <c r="Y27" i="49"/>
  <c r="H253" i="30"/>
  <c r="H261" i="27"/>
  <c r="D238" i="28"/>
  <c r="Y28" i="49"/>
  <c r="H235" i="28"/>
  <c r="AB27" i="49"/>
  <c r="G238" i="27"/>
  <c r="H235" i="27"/>
  <c r="H226" i="23"/>
  <c r="H225" i="23"/>
  <c r="H220" i="23"/>
  <c r="H219" i="26"/>
  <c r="H255" i="24"/>
  <c r="AI24" i="49"/>
  <c r="G263" i="24"/>
  <c r="H262" i="25"/>
  <c r="F263" i="25"/>
  <c r="AH25" i="49"/>
  <c r="H244" i="25"/>
  <c r="D238" i="26"/>
  <c r="Y26" i="49"/>
  <c r="H221" i="25"/>
  <c r="H228" i="24"/>
  <c r="H249" i="24"/>
  <c r="H251" i="24"/>
  <c r="H258" i="24"/>
  <c r="H245" i="25"/>
  <c r="Z24" i="49"/>
  <c r="E238" i="24"/>
  <c r="H232" i="23"/>
  <c r="AE24" i="49"/>
  <c r="C263" i="24"/>
  <c r="H243" i="24"/>
  <c r="H246" i="24"/>
  <c r="H253" i="25"/>
  <c r="H248" i="25"/>
  <c r="H236" i="24"/>
  <c r="H227" i="26"/>
  <c r="H219" i="23"/>
  <c r="H223" i="26"/>
  <c r="H261" i="24"/>
  <c r="H259" i="24"/>
  <c r="H246" i="25"/>
  <c r="F238" i="24"/>
  <c r="H224" i="25"/>
  <c r="H232" i="26"/>
  <c r="H254" i="25"/>
  <c r="AA23" i="49"/>
  <c r="H223" i="23"/>
  <c r="Z23" i="49"/>
  <c r="E238" i="23"/>
  <c r="AG24" i="49"/>
  <c r="E263" i="24"/>
  <c r="H261" i="25"/>
  <c r="AI25" i="49"/>
  <c r="G263" i="25"/>
  <c r="Y25" i="49"/>
  <c r="D238" i="25"/>
  <c r="H245" i="24"/>
  <c r="H225" i="24"/>
  <c r="Y23" i="49"/>
  <c r="D238" i="23"/>
  <c r="F238" i="26"/>
  <c r="AA26" i="49"/>
  <c r="H247" i="24"/>
  <c r="AF24" i="49"/>
  <c r="D263" i="24"/>
  <c r="H256" i="24"/>
  <c r="E263" i="25"/>
  <c r="AG25" i="49"/>
  <c r="H247" i="25"/>
  <c r="H228" i="23"/>
  <c r="C238" i="26"/>
  <c r="E238" i="26"/>
  <c r="Z26" i="49"/>
  <c r="H218" i="24"/>
  <c r="AH24" i="49"/>
  <c r="F263" i="24"/>
  <c r="H257" i="24"/>
  <c r="H253" i="24"/>
  <c r="H250" i="25"/>
  <c r="H224" i="24"/>
  <c r="H219" i="25"/>
  <c r="C238" i="25"/>
  <c r="H237" i="23"/>
  <c r="H236" i="26"/>
  <c r="H248" i="24"/>
  <c r="H244" i="24"/>
  <c r="H260" i="24"/>
  <c r="C263" i="25"/>
  <c r="AE25" i="49"/>
  <c r="H243" i="25"/>
  <c r="H251" i="25"/>
  <c r="H252" i="25"/>
  <c r="H218" i="26"/>
  <c r="H222" i="26"/>
  <c r="H250" i="24"/>
  <c r="H252" i="24"/>
  <c r="AF25" i="49"/>
  <c r="D263" i="25"/>
  <c r="H249" i="25"/>
  <c r="Z25" i="49"/>
  <c r="H234" i="25"/>
  <c r="H234" i="26"/>
  <c r="H254" i="24"/>
  <c r="H262" i="24"/>
  <c r="H255" i="25"/>
  <c r="H236" i="62"/>
  <c r="H218" i="62"/>
  <c r="C238" i="62"/>
  <c r="X22" i="49"/>
  <c r="H221" i="62"/>
  <c r="H230" i="62"/>
  <c r="H252" i="62"/>
  <c r="C263" i="62"/>
  <c r="H243" i="62"/>
  <c r="AE22" i="49"/>
  <c r="H262" i="62"/>
  <c r="H232" i="62"/>
  <c r="H220" i="62"/>
  <c r="H258" i="62"/>
  <c r="H233" i="62"/>
  <c r="H254" i="62"/>
  <c r="H256" i="62"/>
  <c r="H249" i="62"/>
  <c r="AG22" i="49"/>
  <c r="E263" i="62"/>
  <c r="H261" i="62"/>
  <c r="H250" i="62"/>
  <c r="H244" i="62"/>
  <c r="H260" i="62"/>
  <c r="H222" i="62"/>
  <c r="E238" i="62"/>
  <c r="Z22" i="49"/>
  <c r="H248" i="62"/>
  <c r="G238" i="62"/>
  <c r="AB22" i="49"/>
  <c r="Y22" i="49"/>
  <c r="D238" i="62"/>
  <c r="H226" i="62"/>
  <c r="H229" i="62"/>
  <c r="H227" i="62"/>
  <c r="AH22" i="49"/>
  <c r="H246" i="62"/>
  <c r="H228" i="62"/>
  <c r="AA22" i="49"/>
  <c r="H224" i="62"/>
  <c r="H229" i="21"/>
  <c r="H253" i="21"/>
  <c r="H246" i="21"/>
  <c r="Z21" i="49"/>
  <c r="E263" i="21"/>
  <c r="AG20" i="49"/>
  <c r="H231" i="21"/>
  <c r="H253" i="22"/>
  <c r="H252" i="22"/>
  <c r="H257" i="21"/>
  <c r="F263" i="21"/>
  <c r="AH20" i="49"/>
  <c r="D263" i="21"/>
  <c r="H225" i="21"/>
  <c r="H254" i="22"/>
  <c r="H254" i="21"/>
  <c r="H237" i="21"/>
  <c r="H248" i="21"/>
  <c r="H222" i="21"/>
  <c r="H245" i="21"/>
  <c r="H249" i="22"/>
  <c r="C238" i="22"/>
  <c r="H247" i="22"/>
  <c r="H258" i="21"/>
  <c r="H235" i="21"/>
  <c r="AA20" i="49"/>
  <c r="F238" i="21"/>
  <c r="H259" i="21"/>
  <c r="H255" i="22"/>
  <c r="H218" i="22"/>
  <c r="H222" i="22"/>
  <c r="H255" i="21"/>
  <c r="H250" i="21"/>
  <c r="H251" i="21"/>
  <c r="H251" i="22"/>
  <c r="H220" i="21"/>
  <c r="X20" i="49"/>
  <c r="C238" i="21"/>
  <c r="H218" i="21"/>
  <c r="H232" i="22"/>
  <c r="H233" i="22"/>
  <c r="H256" i="21"/>
  <c r="H247" i="21"/>
  <c r="H244" i="21"/>
  <c r="H219" i="21"/>
  <c r="E238" i="21"/>
  <c r="Z20" i="49"/>
  <c r="H261" i="22"/>
  <c r="AI20" i="49"/>
  <c r="G263" i="21"/>
  <c r="H232" i="21"/>
  <c r="AB20" i="49"/>
  <c r="G238" i="21"/>
  <c r="H229" i="22"/>
  <c r="H252" i="21"/>
  <c r="H243" i="21"/>
  <c r="AE20" i="49"/>
  <c r="C263" i="21"/>
  <c r="H236" i="21"/>
  <c r="AE21" i="49"/>
  <c r="C263" i="22"/>
  <c r="H261" i="21"/>
  <c r="H245" i="22"/>
  <c r="AA21" i="49"/>
  <c r="F238" i="22"/>
  <c r="H262" i="21"/>
  <c r="H233" i="21"/>
  <c r="Y20" i="49"/>
  <c r="H226" i="21"/>
  <c r="Y19" i="49"/>
  <c r="C238" i="57"/>
  <c r="X19" i="49"/>
  <c r="F238" i="57"/>
  <c r="AA19" i="49"/>
  <c r="AB19" i="49"/>
  <c r="H232" i="57"/>
  <c r="H223" i="57"/>
  <c r="H220" i="57"/>
  <c r="H230" i="57"/>
  <c r="H228" i="57"/>
  <c r="Z10" i="49"/>
  <c r="E238" i="11"/>
  <c r="Z7" i="49"/>
  <c r="E238" i="6"/>
  <c r="G238" i="9"/>
  <c r="H253" i="11"/>
  <c r="D238" i="11"/>
  <c r="Y10" i="49"/>
  <c r="H218" i="11"/>
  <c r="D238" i="15"/>
  <c r="Y13" i="49"/>
  <c r="H218" i="15"/>
  <c r="H245" i="19"/>
  <c r="H255" i="19"/>
  <c r="H229" i="14"/>
  <c r="H228" i="14"/>
  <c r="AB12" i="49"/>
  <c r="G238" i="14"/>
  <c r="H236" i="6"/>
  <c r="H226" i="6"/>
  <c r="H219" i="14"/>
  <c r="H237" i="6"/>
  <c r="AA10" i="49"/>
  <c r="F238" i="11"/>
  <c r="AH17" i="49"/>
  <c r="F263" i="19"/>
  <c r="Z12" i="49"/>
  <c r="AF10" i="49"/>
  <c r="H243" i="11"/>
  <c r="D263" i="11"/>
  <c r="E263" i="12"/>
  <c r="H244" i="12"/>
  <c r="H233" i="11"/>
  <c r="H223" i="14"/>
  <c r="H231" i="14"/>
  <c r="Y18" i="49"/>
  <c r="H232" i="6"/>
  <c r="H220" i="6"/>
  <c r="H218" i="6"/>
  <c r="X7" i="49"/>
  <c r="C238" i="6"/>
  <c r="AA7" i="49"/>
  <c r="F238" i="6"/>
  <c r="H218" i="14"/>
  <c r="X12" i="49"/>
  <c r="E263" i="11"/>
  <c r="AG14" i="49"/>
  <c r="AG17" i="49"/>
  <c r="E263" i="19"/>
  <c r="H226" i="11"/>
  <c r="H244" i="19"/>
  <c r="H243" i="19"/>
  <c r="C263" i="19"/>
  <c r="AE17" i="49"/>
  <c r="H249" i="19"/>
  <c r="H227" i="6"/>
  <c r="Y12" i="49"/>
  <c r="D238" i="14"/>
  <c r="H230" i="14"/>
  <c r="AB7" i="49"/>
  <c r="AB16" i="49"/>
  <c r="G238" i="18"/>
  <c r="H219" i="18"/>
  <c r="D238" i="9"/>
  <c r="Y8" i="49"/>
  <c r="AC8" i="49" s="1"/>
  <c r="H218" i="9"/>
  <c r="H261" i="11"/>
  <c r="F263" i="11"/>
  <c r="AH10" i="49"/>
  <c r="H259" i="11"/>
  <c r="D238" i="18"/>
  <c r="H235" i="18"/>
  <c r="H225" i="11"/>
  <c r="H244" i="16"/>
  <c r="H261" i="19"/>
  <c r="H234" i="6"/>
  <c r="H225" i="6"/>
  <c r="H252" i="11"/>
  <c r="F238" i="9"/>
  <c r="H232" i="11"/>
  <c r="H233" i="6"/>
  <c r="H221" i="6"/>
  <c r="H229" i="6"/>
  <c r="H257" i="11"/>
  <c r="H258" i="11"/>
  <c r="H256" i="11"/>
  <c r="AA16" i="49"/>
  <c r="F238" i="18"/>
  <c r="H218" i="18"/>
  <c r="H227" i="18"/>
  <c r="E238" i="15"/>
  <c r="AA13" i="49"/>
  <c r="H219" i="15"/>
  <c r="AG15" i="49"/>
  <c r="H246" i="19"/>
  <c r="D263" i="19"/>
  <c r="H262" i="19"/>
  <c r="H225" i="14"/>
  <c r="H219" i="9"/>
  <c r="C238" i="20"/>
  <c r="X18" i="49"/>
  <c r="H226" i="20"/>
  <c r="Z18" i="49"/>
  <c r="E238" i="20"/>
  <c r="H222" i="6"/>
  <c r="H228" i="6"/>
  <c r="H223" i="6"/>
  <c r="H66" i="44"/>
  <c r="H12" i="44"/>
  <c r="E238" i="9"/>
  <c r="H221" i="14"/>
  <c r="AE18" i="49"/>
  <c r="H231" i="18"/>
  <c r="H227" i="14"/>
  <c r="H224" i="6"/>
  <c r="H245" i="11"/>
  <c r="E238" i="12"/>
  <c r="Z11" i="49"/>
  <c r="H218" i="12"/>
  <c r="H258" i="19"/>
  <c r="H256" i="19"/>
  <c r="H234" i="14"/>
  <c r="AA18" i="49"/>
  <c r="D238" i="6"/>
  <c r="Y7" i="49"/>
  <c r="AA12" i="49"/>
  <c r="F238" i="14"/>
  <c r="AF18" i="49"/>
  <c r="H247" i="11"/>
  <c r="H220" i="11"/>
  <c r="H237" i="15"/>
  <c r="H251" i="19"/>
  <c r="H250" i="19"/>
  <c r="H237" i="14"/>
  <c r="H236" i="14"/>
  <c r="H82" i="46"/>
  <c r="E168" i="27"/>
  <c r="F168" i="27"/>
  <c r="D168" i="27"/>
  <c r="D186" i="27"/>
  <c r="E186" i="27"/>
  <c r="F186" i="27"/>
  <c r="C186" i="27"/>
  <c r="G186" i="27"/>
  <c r="G184" i="27"/>
  <c r="C184" i="27"/>
  <c r="D184" i="27"/>
  <c r="F184" i="27"/>
  <c r="E184" i="27"/>
  <c r="D187" i="33"/>
  <c r="D183" i="33"/>
  <c r="C187" i="33"/>
  <c r="F173" i="33"/>
  <c r="E136" i="33"/>
  <c r="C177" i="33"/>
  <c r="F136" i="33"/>
  <c r="E173" i="33"/>
  <c r="E187" i="33"/>
  <c r="O8" i="49"/>
  <c r="H174" i="9"/>
  <c r="I163" i="9"/>
  <c r="D185" i="9"/>
  <c r="C185" i="9"/>
  <c r="F185" i="9"/>
  <c r="G185" i="9"/>
  <c r="E185" i="9"/>
  <c r="D169" i="9"/>
  <c r="E169" i="9"/>
  <c r="C169" i="9"/>
  <c r="F169" i="9"/>
  <c r="G169" i="9"/>
  <c r="D180" i="9"/>
  <c r="C180" i="9"/>
  <c r="E180" i="9"/>
  <c r="G180" i="9"/>
  <c r="F180" i="9"/>
  <c r="G175" i="9"/>
  <c r="F175" i="9"/>
  <c r="C175" i="9"/>
  <c r="E175" i="9"/>
  <c r="D175" i="9"/>
  <c r="D177" i="9"/>
  <c r="E177" i="9"/>
  <c r="C177" i="9"/>
  <c r="F177" i="9"/>
  <c r="G177" i="9"/>
  <c r="C172" i="9"/>
  <c r="D172" i="9"/>
  <c r="F172" i="9"/>
  <c r="E172" i="9"/>
  <c r="G172" i="9"/>
  <c r="C168" i="9"/>
  <c r="D168" i="9"/>
  <c r="E168" i="9"/>
  <c r="F168" i="9"/>
  <c r="G173" i="9"/>
  <c r="C173" i="9"/>
  <c r="D173" i="9"/>
  <c r="E173" i="9"/>
  <c r="F173" i="9"/>
  <c r="E183" i="9"/>
  <c r="G183" i="9"/>
  <c r="C183" i="9"/>
  <c r="D183" i="9"/>
  <c r="F183" i="9"/>
  <c r="E179" i="9"/>
  <c r="G179" i="9"/>
  <c r="C179" i="9"/>
  <c r="D179" i="9"/>
  <c r="F179" i="9"/>
  <c r="F176" i="9"/>
  <c r="C176" i="9"/>
  <c r="G176" i="9"/>
  <c r="D176" i="9"/>
  <c r="E176" i="9"/>
  <c r="O15" i="49"/>
  <c r="E170" i="40"/>
  <c r="C182" i="40"/>
  <c r="E171" i="40"/>
  <c r="G182" i="40"/>
  <c r="F182" i="40"/>
  <c r="D171" i="40"/>
  <c r="E176" i="40"/>
  <c r="G170" i="40"/>
  <c r="F171" i="40"/>
  <c r="E182" i="40"/>
  <c r="C171" i="40"/>
  <c r="C176" i="40"/>
  <c r="D169" i="40"/>
  <c r="E169" i="40"/>
  <c r="G169" i="40"/>
  <c r="C169" i="40"/>
  <c r="I163" i="40"/>
  <c r="E177" i="40"/>
  <c r="C174" i="17"/>
  <c r="F174" i="17"/>
  <c r="E174" i="17"/>
  <c r="D174" i="17"/>
  <c r="G174" i="17"/>
  <c r="D172" i="17"/>
  <c r="F172" i="17"/>
  <c r="E172" i="17"/>
  <c r="G172" i="17"/>
  <c r="C172" i="17"/>
  <c r="G186" i="17"/>
  <c r="F186" i="17"/>
  <c r="C186" i="17"/>
  <c r="E186" i="17"/>
  <c r="D186" i="17"/>
  <c r="C182" i="17"/>
  <c r="D182" i="17"/>
  <c r="E182" i="17"/>
  <c r="F182" i="17"/>
  <c r="G182" i="17"/>
  <c r="F181" i="33"/>
  <c r="H111" i="33"/>
  <c r="H138" i="33" s="1"/>
  <c r="F183" i="33"/>
  <c r="I163" i="33"/>
  <c r="G183" i="33"/>
  <c r="D181" i="33"/>
  <c r="G177" i="33"/>
  <c r="G181" i="33"/>
  <c r="F177" i="33"/>
  <c r="E181" i="33"/>
  <c r="I163" i="41"/>
  <c r="D183" i="41"/>
  <c r="G179" i="41"/>
  <c r="F180" i="41"/>
  <c r="C180" i="41"/>
  <c r="G180" i="41"/>
  <c r="F179" i="41"/>
  <c r="E179" i="41"/>
  <c r="F168" i="17"/>
  <c r="G168" i="17"/>
  <c r="C168" i="17"/>
  <c r="D168" i="17"/>
  <c r="E168" i="17"/>
  <c r="C187" i="17"/>
  <c r="E187" i="17"/>
  <c r="D187" i="17"/>
  <c r="F187" i="17"/>
  <c r="G187" i="17"/>
  <c r="C177" i="17"/>
  <c r="F177" i="17"/>
  <c r="G177" i="17"/>
  <c r="D177" i="17"/>
  <c r="E177" i="17"/>
  <c r="C183" i="17"/>
  <c r="D183" i="17"/>
  <c r="F183" i="17"/>
  <c r="G183" i="17"/>
  <c r="E183" i="17"/>
  <c r="D169" i="17"/>
  <c r="F179" i="17"/>
  <c r="E179" i="17"/>
  <c r="G179" i="17"/>
  <c r="C179" i="17"/>
  <c r="D179" i="17"/>
  <c r="D181" i="17"/>
  <c r="E181" i="17"/>
  <c r="F181" i="17"/>
  <c r="C181" i="17"/>
  <c r="G181" i="17"/>
  <c r="O28" i="49"/>
  <c r="D184" i="40"/>
  <c r="F184" i="40"/>
  <c r="C184" i="40"/>
  <c r="E184" i="40"/>
  <c r="H120" i="40"/>
  <c r="C136" i="40"/>
  <c r="H136" i="40" s="1"/>
  <c r="E185" i="40"/>
  <c r="F185" i="40"/>
  <c r="D185" i="40"/>
  <c r="G185" i="40"/>
  <c r="C185" i="40"/>
  <c r="H87" i="44"/>
  <c r="E186" i="40"/>
  <c r="D186" i="40"/>
  <c r="F186" i="40"/>
  <c r="G186" i="40"/>
  <c r="C186" i="40"/>
  <c r="F181" i="40"/>
  <c r="E181" i="40"/>
  <c r="G181" i="40"/>
  <c r="D181" i="40"/>
  <c r="H175" i="40"/>
  <c r="F176" i="40"/>
  <c r="D176" i="40"/>
  <c r="C170" i="40"/>
  <c r="F170" i="40"/>
  <c r="G187" i="40"/>
  <c r="F187" i="40"/>
  <c r="C187" i="40"/>
  <c r="D187" i="40"/>
  <c r="G184" i="40"/>
  <c r="F177" i="40"/>
  <c r="C177" i="40"/>
  <c r="G177" i="40"/>
  <c r="F180" i="40"/>
  <c r="G180" i="40"/>
  <c r="E180" i="40"/>
  <c r="C180" i="40"/>
  <c r="D180" i="40"/>
  <c r="C168" i="40"/>
  <c r="E168" i="40"/>
  <c r="F168" i="40"/>
  <c r="H111" i="40"/>
  <c r="H138" i="40" s="1"/>
  <c r="C181" i="40"/>
  <c r="C168" i="11"/>
  <c r="F168" i="11"/>
  <c r="AO10" i="49" s="1"/>
  <c r="G168" i="11"/>
  <c r="AP10" i="49" s="1"/>
  <c r="D168" i="11"/>
  <c r="AM10" i="49" s="1"/>
  <c r="E168" i="11"/>
  <c r="AN10" i="49" s="1"/>
  <c r="C169" i="11"/>
  <c r="F169" i="11"/>
  <c r="E169" i="11"/>
  <c r="D169" i="11"/>
  <c r="G169" i="11"/>
  <c r="E187" i="11"/>
  <c r="C187" i="11"/>
  <c r="F187" i="11"/>
  <c r="G187" i="11"/>
  <c r="D187" i="11"/>
  <c r="D179" i="11"/>
  <c r="F179" i="11"/>
  <c r="C179" i="11"/>
  <c r="E179" i="11"/>
  <c r="G179" i="11"/>
  <c r="G171" i="11"/>
  <c r="C171" i="11"/>
  <c r="D171" i="11"/>
  <c r="C174" i="34"/>
  <c r="D174" i="34"/>
  <c r="E174" i="34"/>
  <c r="F174" i="34"/>
  <c r="G174" i="34"/>
  <c r="D184" i="34"/>
  <c r="F184" i="34"/>
  <c r="E178" i="34"/>
  <c r="F178" i="34"/>
  <c r="H187" i="34"/>
  <c r="F170" i="34"/>
  <c r="E170" i="34"/>
  <c r="G170" i="34"/>
  <c r="C170" i="34"/>
  <c r="D170" i="34"/>
  <c r="D177" i="20"/>
  <c r="F177" i="20"/>
  <c r="E177" i="20"/>
  <c r="G177" i="20"/>
  <c r="C177" i="20"/>
  <c r="C172" i="20"/>
  <c r="D172" i="20"/>
  <c r="E172" i="20"/>
  <c r="F172" i="20"/>
  <c r="G172" i="20"/>
  <c r="C173" i="20"/>
  <c r="D173" i="20"/>
  <c r="E173" i="20"/>
  <c r="F173" i="20"/>
  <c r="G173" i="20"/>
  <c r="C180" i="20"/>
  <c r="D180" i="20"/>
  <c r="F180" i="20"/>
  <c r="E180" i="20"/>
  <c r="G180" i="20"/>
  <c r="D176" i="20"/>
  <c r="F176" i="20"/>
  <c r="E176" i="23"/>
  <c r="D176" i="23"/>
  <c r="G179" i="23"/>
  <c r="H111" i="23"/>
  <c r="H138" i="23" s="1"/>
  <c r="H86" i="44"/>
  <c r="G183" i="23"/>
  <c r="F183" i="23"/>
  <c r="C187" i="23"/>
  <c r="C184" i="23"/>
  <c r="G176" i="23"/>
  <c r="G184" i="23"/>
  <c r="D183" i="23"/>
  <c r="F176" i="23"/>
  <c r="E110" i="44"/>
  <c r="F175" i="23"/>
  <c r="F172" i="23"/>
  <c r="G175" i="23"/>
  <c r="D180" i="23"/>
  <c r="E175" i="23"/>
  <c r="F180" i="23"/>
  <c r="D187" i="23"/>
  <c r="G187" i="23"/>
  <c r="F187" i="23"/>
  <c r="D179" i="23"/>
  <c r="E172" i="23"/>
  <c r="D172" i="23"/>
  <c r="C172" i="23"/>
  <c r="C175" i="23"/>
  <c r="F182" i="23"/>
  <c r="G182" i="23"/>
  <c r="E179" i="23"/>
  <c r="E182" i="23"/>
  <c r="E183" i="23"/>
  <c r="G171" i="23"/>
  <c r="F171" i="23"/>
  <c r="C171" i="23"/>
  <c r="D171" i="23"/>
  <c r="C180" i="23"/>
  <c r="E184" i="23"/>
  <c r="G180" i="23"/>
  <c r="C186" i="23"/>
  <c r="G186" i="23"/>
  <c r="F186" i="23"/>
  <c r="E186" i="23"/>
  <c r="D184" i="23"/>
  <c r="I163" i="23"/>
  <c r="C185" i="23"/>
  <c r="D185" i="23"/>
  <c r="G185" i="23"/>
  <c r="F185" i="23"/>
  <c r="E185" i="23"/>
  <c r="C177" i="23"/>
  <c r="D177" i="23"/>
  <c r="E177" i="23"/>
  <c r="F177" i="23"/>
  <c r="G177" i="23"/>
  <c r="G168" i="23"/>
  <c r="C168" i="23"/>
  <c r="D168" i="23"/>
  <c r="E168" i="23"/>
  <c r="F168" i="23"/>
  <c r="G169" i="23"/>
  <c r="D169" i="23"/>
  <c r="E169" i="23"/>
  <c r="F169" i="23"/>
  <c r="C169" i="23"/>
  <c r="G178" i="23"/>
  <c r="C178" i="23"/>
  <c r="E178" i="23"/>
  <c r="D178" i="23"/>
  <c r="F178" i="23"/>
  <c r="C174" i="23"/>
  <c r="D174" i="23"/>
  <c r="E174" i="23"/>
  <c r="F174" i="23"/>
  <c r="G174" i="23"/>
  <c r="E181" i="23"/>
  <c r="C181" i="23"/>
  <c r="D181" i="23"/>
  <c r="F181" i="23"/>
  <c r="G181" i="23"/>
  <c r="F173" i="23"/>
  <c r="C173" i="23"/>
  <c r="E173" i="23"/>
  <c r="D173" i="23"/>
  <c r="G173" i="23"/>
  <c r="F170" i="23"/>
  <c r="E170" i="23"/>
  <c r="G170" i="23"/>
  <c r="C170" i="23"/>
  <c r="D170" i="23"/>
  <c r="E183" i="33"/>
  <c r="F185" i="33"/>
  <c r="G185" i="33"/>
  <c r="D173" i="33"/>
  <c r="G173" i="33"/>
  <c r="D178" i="33"/>
  <c r="G178" i="33"/>
  <c r="C178" i="33"/>
  <c r="E182" i="33"/>
  <c r="G182" i="33"/>
  <c r="G186" i="33"/>
  <c r="D186" i="33"/>
  <c r="F168" i="33"/>
  <c r="AO34" i="49" s="1"/>
  <c r="E168" i="33"/>
  <c r="D168" i="33"/>
  <c r="AM34" i="49" s="1"/>
  <c r="G174" i="33"/>
  <c r="C175" i="33"/>
  <c r="C179" i="33"/>
  <c r="D179" i="33"/>
  <c r="G179" i="33"/>
  <c r="F179" i="33"/>
  <c r="E179" i="33"/>
  <c r="D174" i="33"/>
  <c r="E174" i="33"/>
  <c r="C174" i="33"/>
  <c r="H174" i="33" s="1"/>
  <c r="C136" i="33"/>
  <c r="G170" i="33"/>
  <c r="C170" i="33"/>
  <c r="D170" i="33"/>
  <c r="E170" i="33"/>
  <c r="F170" i="33"/>
  <c r="E180" i="41"/>
  <c r="D182" i="41"/>
  <c r="C182" i="41"/>
  <c r="E182" i="41"/>
  <c r="F182" i="41"/>
  <c r="G182" i="41"/>
  <c r="C187" i="41"/>
  <c r="D187" i="41"/>
  <c r="F187" i="41"/>
  <c r="E187" i="41"/>
  <c r="G187" i="41"/>
  <c r="C173" i="41"/>
  <c r="D173" i="41"/>
  <c r="E173" i="41"/>
  <c r="F173" i="41"/>
  <c r="G173" i="41"/>
  <c r="F181" i="41"/>
  <c r="C181" i="41"/>
  <c r="F185" i="41"/>
  <c r="C185" i="41"/>
  <c r="D185" i="41"/>
  <c r="E185" i="41"/>
  <c r="G185" i="41"/>
  <c r="F175" i="41"/>
  <c r="G175" i="41"/>
  <c r="E175" i="41"/>
  <c r="D175" i="41"/>
  <c r="C175" i="41"/>
  <c r="G168" i="41"/>
  <c r="E176" i="41"/>
  <c r="F176" i="41"/>
  <c r="C176" i="41"/>
  <c r="G176" i="41"/>
  <c r="D176" i="41"/>
  <c r="E186" i="41"/>
  <c r="F186" i="41"/>
  <c r="D186" i="41"/>
  <c r="F178" i="41"/>
  <c r="E178" i="41"/>
  <c r="D178" i="41"/>
  <c r="G178" i="41"/>
  <c r="C178" i="41"/>
  <c r="E172" i="41"/>
  <c r="D172" i="41"/>
  <c r="D174" i="41"/>
  <c r="E174" i="41"/>
  <c r="C174" i="41"/>
  <c r="G184" i="41"/>
  <c r="D184" i="41"/>
  <c r="C184" i="41"/>
  <c r="F184" i="41"/>
  <c r="E184" i="41"/>
  <c r="F171" i="41"/>
  <c r="C171" i="41"/>
  <c r="E171" i="41"/>
  <c r="D171" i="41"/>
  <c r="G171" i="41"/>
  <c r="F177" i="41"/>
  <c r="G177" i="41"/>
  <c r="C177" i="41"/>
  <c r="D177" i="41"/>
  <c r="E177" i="41"/>
  <c r="D169" i="41"/>
  <c r="E169" i="41"/>
  <c r="G169" i="41"/>
  <c r="C169" i="41"/>
  <c r="F169" i="41"/>
  <c r="H74" i="44"/>
  <c r="D179" i="28"/>
  <c r="C179" i="28"/>
  <c r="F179" i="28"/>
  <c r="G179" i="28"/>
  <c r="E179" i="28"/>
  <c r="D185" i="28"/>
  <c r="F185" i="28"/>
  <c r="H70" i="44"/>
  <c r="F168" i="28"/>
  <c r="G168" i="28"/>
  <c r="C168" i="28"/>
  <c r="E168" i="28"/>
  <c r="F175" i="28"/>
  <c r="E175" i="28"/>
  <c r="G175" i="28"/>
  <c r="C175" i="28"/>
  <c r="D175" i="28"/>
  <c r="C178" i="28"/>
  <c r="G178" i="28"/>
  <c r="E178" i="28"/>
  <c r="D178" i="28"/>
  <c r="AM28" i="49"/>
  <c r="D181" i="28"/>
  <c r="E181" i="28"/>
  <c r="G181" i="28"/>
  <c r="F181" i="28"/>
  <c r="H180" i="28"/>
  <c r="F183" i="28"/>
  <c r="C169" i="28"/>
  <c r="D169" i="28"/>
  <c r="E169" i="28"/>
  <c r="AN17" i="49"/>
  <c r="C179" i="19"/>
  <c r="D179" i="19"/>
  <c r="F179" i="19"/>
  <c r="G179" i="19"/>
  <c r="H172" i="19"/>
  <c r="H182" i="19"/>
  <c r="C171" i="19"/>
  <c r="F171" i="19"/>
  <c r="E171" i="19"/>
  <c r="D171" i="19"/>
  <c r="G171" i="19"/>
  <c r="C176" i="19"/>
  <c r="F176" i="19"/>
  <c r="D176" i="19"/>
  <c r="E176" i="19"/>
  <c r="G176" i="19"/>
  <c r="H136" i="19"/>
  <c r="F180" i="19"/>
  <c r="D180" i="19"/>
  <c r="G180" i="19"/>
  <c r="C180" i="19"/>
  <c r="E180" i="19"/>
  <c r="E175" i="19"/>
  <c r="D175" i="19"/>
  <c r="C175" i="19"/>
  <c r="G175" i="19"/>
  <c r="F175" i="19"/>
  <c r="D168" i="19"/>
  <c r="C168" i="19"/>
  <c r="F168" i="19"/>
  <c r="G168" i="19"/>
  <c r="C183" i="19"/>
  <c r="F183" i="19"/>
  <c r="E183" i="19"/>
  <c r="G183" i="19"/>
  <c r="D183" i="19"/>
  <c r="C184" i="19"/>
  <c r="D184" i="19"/>
  <c r="G184" i="19"/>
  <c r="E184" i="19"/>
  <c r="F184" i="19"/>
  <c r="H187" i="19"/>
  <c r="I163" i="59"/>
  <c r="H176" i="59"/>
  <c r="H111" i="59"/>
  <c r="H138" i="59" s="1"/>
  <c r="H172" i="59"/>
  <c r="D136" i="59"/>
  <c r="H125" i="59"/>
  <c r="D181" i="59"/>
  <c r="C181" i="59"/>
  <c r="E181" i="59"/>
  <c r="F181" i="59"/>
  <c r="C185" i="59"/>
  <c r="D185" i="59"/>
  <c r="G185" i="59"/>
  <c r="E185" i="59"/>
  <c r="F185" i="59"/>
  <c r="F184" i="10"/>
  <c r="D185" i="10"/>
  <c r="E185" i="10"/>
  <c r="G185" i="10"/>
  <c r="E176" i="10"/>
  <c r="C176" i="10"/>
  <c r="G175" i="10"/>
  <c r="I163" i="10"/>
  <c r="D175" i="10"/>
  <c r="H175" i="10" s="1"/>
  <c r="G180" i="10"/>
  <c r="C184" i="10"/>
  <c r="E184" i="10"/>
  <c r="D184" i="10"/>
  <c r="C180" i="10"/>
  <c r="F180" i="10"/>
  <c r="H172" i="10"/>
  <c r="H111" i="10"/>
  <c r="H138" i="10" s="1"/>
  <c r="D176" i="10"/>
  <c r="G176" i="10"/>
  <c r="C177" i="10"/>
  <c r="D177" i="10"/>
  <c r="E177" i="10"/>
  <c r="F177" i="10"/>
  <c r="G177" i="10"/>
  <c r="D180" i="10"/>
  <c r="C173" i="10"/>
  <c r="D173" i="10"/>
  <c r="F173" i="10"/>
  <c r="E173" i="10"/>
  <c r="G173" i="10"/>
  <c r="C181" i="10"/>
  <c r="E181" i="10"/>
  <c r="F181" i="10"/>
  <c r="G181" i="10"/>
  <c r="D181" i="10"/>
  <c r="O9" i="49"/>
  <c r="C182" i="10"/>
  <c r="E182" i="10"/>
  <c r="D182" i="10"/>
  <c r="F182" i="10"/>
  <c r="G182" i="10"/>
  <c r="D187" i="10"/>
  <c r="C187" i="10"/>
  <c r="E187" i="10"/>
  <c r="F187" i="10"/>
  <c r="G187" i="10"/>
  <c r="C171" i="10"/>
  <c r="D171" i="10"/>
  <c r="E171" i="10"/>
  <c r="F171" i="10"/>
  <c r="G171" i="10"/>
  <c r="C168" i="10"/>
  <c r="D168" i="10"/>
  <c r="E168" i="10"/>
  <c r="F168" i="10"/>
  <c r="G168" i="10"/>
  <c r="D174" i="10"/>
  <c r="E174" i="10"/>
  <c r="F174" i="10"/>
  <c r="G174" i="10"/>
  <c r="C174" i="10"/>
  <c r="D179" i="10"/>
  <c r="F179" i="10"/>
  <c r="C179" i="10"/>
  <c r="G179" i="10"/>
  <c r="E179" i="10"/>
  <c r="C186" i="10"/>
  <c r="C170" i="10"/>
  <c r="D170" i="10"/>
  <c r="E170" i="10"/>
  <c r="F170" i="10"/>
  <c r="G170" i="10"/>
  <c r="C178" i="10"/>
  <c r="D178" i="10"/>
  <c r="F178" i="10"/>
  <c r="G178" i="10"/>
  <c r="E178" i="10"/>
  <c r="C183" i="10"/>
  <c r="E183" i="10"/>
  <c r="F183" i="10"/>
  <c r="D183" i="10"/>
  <c r="G183" i="10"/>
  <c r="D184" i="35"/>
  <c r="C184" i="35"/>
  <c r="G184" i="35"/>
  <c r="H173" i="35"/>
  <c r="F185" i="35"/>
  <c r="G185" i="35"/>
  <c r="D185" i="35"/>
  <c r="E185" i="35"/>
  <c r="G174" i="35"/>
  <c r="E174" i="35"/>
  <c r="D174" i="35"/>
  <c r="D169" i="35"/>
  <c r="C169" i="35"/>
  <c r="F169" i="35"/>
  <c r="G169" i="35"/>
  <c r="F170" i="35"/>
  <c r="C170" i="35"/>
  <c r="D170" i="35"/>
  <c r="E170" i="35"/>
  <c r="E168" i="35"/>
  <c r="AN36" i="49" s="1"/>
  <c r="C168" i="35"/>
  <c r="AL36" i="49" s="1"/>
  <c r="D168" i="35"/>
  <c r="AM36" i="49" s="1"/>
  <c r="G180" i="35"/>
  <c r="F180" i="35"/>
  <c r="E180" i="35"/>
  <c r="H83" i="44"/>
  <c r="K39" i="49"/>
  <c r="D136" i="38"/>
  <c r="D179" i="38"/>
  <c r="G179" i="38"/>
  <c r="E179" i="38"/>
  <c r="F179" i="38"/>
  <c r="C179" i="38"/>
  <c r="H116" i="38"/>
  <c r="E173" i="38"/>
  <c r="G173" i="38"/>
  <c r="C173" i="38"/>
  <c r="D173" i="38"/>
  <c r="F173" i="38"/>
  <c r="D182" i="38"/>
  <c r="E182" i="38"/>
  <c r="F182" i="38"/>
  <c r="C182" i="38"/>
  <c r="F136" i="38"/>
  <c r="M39" i="49"/>
  <c r="D181" i="38"/>
  <c r="E181" i="38"/>
  <c r="C181" i="38"/>
  <c r="G181" i="38"/>
  <c r="F181" i="38"/>
  <c r="C180" i="38"/>
  <c r="D180" i="38"/>
  <c r="F180" i="38"/>
  <c r="H111" i="38"/>
  <c r="H138" i="38" s="1"/>
  <c r="C169" i="38"/>
  <c r="D169" i="38"/>
  <c r="E169" i="38"/>
  <c r="F169" i="38"/>
  <c r="G169" i="38"/>
  <c r="G172" i="38"/>
  <c r="C172" i="38"/>
  <c r="D172" i="38"/>
  <c r="E172" i="38"/>
  <c r="F172" i="38"/>
  <c r="L39" i="49"/>
  <c r="E136" i="38"/>
  <c r="E177" i="38"/>
  <c r="F177" i="38"/>
  <c r="D177" i="38"/>
  <c r="C177" i="38"/>
  <c r="C179" i="37"/>
  <c r="D179" i="37"/>
  <c r="G179" i="37"/>
  <c r="F179" i="37"/>
  <c r="E179" i="37"/>
  <c r="C177" i="37"/>
  <c r="E177" i="37"/>
  <c r="D177" i="37"/>
  <c r="F177" i="37"/>
  <c r="G177" i="37"/>
  <c r="H136" i="37"/>
  <c r="C168" i="37"/>
  <c r="D168" i="37"/>
  <c r="E168" i="37"/>
  <c r="F168" i="37"/>
  <c r="G168" i="37"/>
  <c r="D174" i="37"/>
  <c r="E174" i="37"/>
  <c r="C174" i="37"/>
  <c r="F174" i="37"/>
  <c r="G174" i="37"/>
  <c r="E171" i="37"/>
  <c r="F171" i="37"/>
  <c r="C171" i="37"/>
  <c r="D171" i="37"/>
  <c r="G171" i="37"/>
  <c r="C187" i="37"/>
  <c r="D187" i="37"/>
  <c r="E187" i="37"/>
  <c r="F187" i="37"/>
  <c r="G187" i="37"/>
  <c r="E169" i="37"/>
  <c r="F169" i="37"/>
  <c r="G169" i="37"/>
  <c r="D169" i="37"/>
  <c r="C169" i="37"/>
  <c r="G185" i="37"/>
  <c r="C185" i="37"/>
  <c r="E185" i="37"/>
  <c r="D185" i="37"/>
  <c r="F185" i="37"/>
  <c r="F178" i="37"/>
  <c r="C178" i="37"/>
  <c r="E178" i="37"/>
  <c r="D178" i="37"/>
  <c r="G178" i="37"/>
  <c r="C175" i="37"/>
  <c r="E175" i="37"/>
  <c r="D175" i="37"/>
  <c r="G175" i="37"/>
  <c r="F175" i="37"/>
  <c r="C170" i="37"/>
  <c r="D170" i="37"/>
  <c r="E170" i="37"/>
  <c r="G170" i="37"/>
  <c r="F170" i="37"/>
  <c r="C186" i="37"/>
  <c r="D186" i="37"/>
  <c r="E186" i="37"/>
  <c r="F186" i="37"/>
  <c r="G186" i="37"/>
  <c r="C181" i="37"/>
  <c r="D181" i="37"/>
  <c r="F181" i="37"/>
  <c r="E181" i="37"/>
  <c r="G181" i="37"/>
  <c r="G185" i="18"/>
  <c r="F185" i="18"/>
  <c r="E185" i="18"/>
  <c r="C185" i="18"/>
  <c r="D185" i="18"/>
  <c r="O12" i="49"/>
  <c r="C171" i="18"/>
  <c r="F171" i="18"/>
  <c r="G171" i="18"/>
  <c r="F168" i="18"/>
  <c r="G168" i="18"/>
  <c r="C168" i="18"/>
  <c r="D168" i="18"/>
  <c r="E168" i="18"/>
  <c r="C181" i="18"/>
  <c r="D181" i="18"/>
  <c r="E181" i="18"/>
  <c r="G181" i="18"/>
  <c r="F181" i="18"/>
  <c r="C183" i="18"/>
  <c r="D183" i="18"/>
  <c r="E183" i="18"/>
  <c r="F183" i="18"/>
  <c r="G183" i="18"/>
  <c r="F169" i="18"/>
  <c r="C169" i="18"/>
  <c r="G169" i="18"/>
  <c r="G177" i="18"/>
  <c r="F177" i="18"/>
  <c r="C179" i="18"/>
  <c r="D179" i="18"/>
  <c r="F179" i="18"/>
  <c r="E179" i="18"/>
  <c r="G179" i="18"/>
  <c r="G187" i="18"/>
  <c r="D187" i="18"/>
  <c r="E187" i="18"/>
  <c r="F187" i="18"/>
  <c r="C187" i="18"/>
  <c r="C175" i="18"/>
  <c r="G175" i="18"/>
  <c r="E175" i="18"/>
  <c r="D175" i="18"/>
  <c r="F175" i="18"/>
  <c r="E182" i="14"/>
  <c r="F182" i="14"/>
  <c r="G182" i="14"/>
  <c r="C182" i="14"/>
  <c r="D182" i="14"/>
  <c r="O22" i="49"/>
  <c r="F136" i="14"/>
  <c r="H126" i="14"/>
  <c r="F180" i="14"/>
  <c r="C180" i="14"/>
  <c r="F185" i="14"/>
  <c r="G185" i="14"/>
  <c r="C185" i="14"/>
  <c r="F172" i="14"/>
  <c r="G172" i="14"/>
  <c r="C172" i="14"/>
  <c r="D172" i="14"/>
  <c r="E172" i="14"/>
  <c r="G184" i="14"/>
  <c r="G173" i="14"/>
  <c r="H80" i="44"/>
  <c r="D179" i="62"/>
  <c r="G179" i="62"/>
  <c r="E179" i="62"/>
  <c r="F179" i="62"/>
  <c r="I163" i="62"/>
  <c r="E172" i="62"/>
  <c r="F172" i="62"/>
  <c r="G172" i="62"/>
  <c r="C172" i="62"/>
  <c r="D172" i="62"/>
  <c r="E184" i="62"/>
  <c r="F184" i="62"/>
  <c r="C184" i="62"/>
  <c r="D184" i="62"/>
  <c r="G184" i="62"/>
  <c r="H178" i="62"/>
  <c r="F186" i="62"/>
  <c r="G186" i="62"/>
  <c r="D186" i="62"/>
  <c r="E186" i="62"/>
  <c r="C186" i="62"/>
  <c r="AP22" i="49"/>
  <c r="F175" i="62"/>
  <c r="G175" i="62"/>
  <c r="E175" i="62"/>
  <c r="C175" i="62"/>
  <c r="D175" i="62"/>
  <c r="E171" i="62"/>
  <c r="C171" i="62"/>
  <c r="F171" i="62"/>
  <c r="D171" i="62"/>
  <c r="G171" i="62"/>
  <c r="D180" i="62"/>
  <c r="E180" i="62"/>
  <c r="F180" i="62"/>
  <c r="G180" i="62"/>
  <c r="C180" i="62"/>
  <c r="C168" i="62"/>
  <c r="D168" i="62"/>
  <c r="F168" i="62"/>
  <c r="E168" i="62"/>
  <c r="E176" i="62"/>
  <c r="F176" i="62"/>
  <c r="C176" i="62"/>
  <c r="D176" i="62"/>
  <c r="G176" i="62"/>
  <c r="H187" i="62"/>
  <c r="H88" i="44"/>
  <c r="H174" i="62"/>
  <c r="C168" i="22"/>
  <c r="D168" i="22"/>
  <c r="AM21" i="49" s="1"/>
  <c r="E168" i="22"/>
  <c r="AN21" i="49" s="1"/>
  <c r="F168" i="22"/>
  <c r="AO21" i="49" s="1"/>
  <c r="G168" i="22"/>
  <c r="AP21" i="49" s="1"/>
  <c r="D178" i="22"/>
  <c r="E178" i="22"/>
  <c r="G178" i="22"/>
  <c r="C178" i="22"/>
  <c r="C174" i="22"/>
  <c r="D174" i="22"/>
  <c r="E174" i="22"/>
  <c r="F174" i="22"/>
  <c r="G174" i="22"/>
  <c r="C183" i="22"/>
  <c r="D183" i="22"/>
  <c r="D173" i="22"/>
  <c r="F173" i="22"/>
  <c r="G173" i="22"/>
  <c r="C173" i="22"/>
  <c r="F178" i="22"/>
  <c r="I163" i="22"/>
  <c r="C136" i="22"/>
  <c r="H111" i="22"/>
  <c r="H138" i="22" s="1"/>
  <c r="D185" i="22"/>
  <c r="G185" i="22"/>
  <c r="C185" i="22"/>
  <c r="E185" i="22"/>
  <c r="F185" i="22"/>
  <c r="E183" i="22"/>
  <c r="H119" i="22"/>
  <c r="C177" i="22"/>
  <c r="D177" i="22"/>
  <c r="F177" i="22"/>
  <c r="H127" i="22"/>
  <c r="G175" i="22"/>
  <c r="C175" i="22"/>
  <c r="F170" i="22"/>
  <c r="C170" i="22"/>
  <c r="D170" i="22"/>
  <c r="G170" i="22"/>
  <c r="F186" i="22"/>
  <c r="G186" i="22"/>
  <c r="D186" i="22"/>
  <c r="C186" i="22"/>
  <c r="E186" i="22"/>
  <c r="H135" i="22"/>
  <c r="D136" i="22"/>
  <c r="C181" i="22"/>
  <c r="D181" i="22"/>
  <c r="F181" i="22"/>
  <c r="G181" i="22"/>
  <c r="E177" i="22"/>
  <c r="F182" i="22"/>
  <c r="G182" i="22"/>
  <c r="C182" i="22"/>
  <c r="D182" i="22"/>
  <c r="G177" i="22"/>
  <c r="H185" i="29"/>
  <c r="D176" i="29"/>
  <c r="E176" i="29"/>
  <c r="F176" i="29"/>
  <c r="G176" i="29"/>
  <c r="C176" i="29"/>
  <c r="F172" i="29"/>
  <c r="D172" i="29"/>
  <c r="E172" i="29"/>
  <c r="G172" i="29"/>
  <c r="C172" i="29"/>
  <c r="H186" i="29"/>
  <c r="H170" i="29"/>
  <c r="G168" i="29"/>
  <c r="H178" i="29"/>
  <c r="G184" i="29"/>
  <c r="C184" i="29"/>
  <c r="D184" i="29"/>
  <c r="F184" i="29"/>
  <c r="E184" i="29"/>
  <c r="G184" i="12"/>
  <c r="E184" i="12"/>
  <c r="F184" i="12"/>
  <c r="D184" i="12"/>
  <c r="C184" i="12"/>
  <c r="G181" i="12"/>
  <c r="E181" i="12"/>
  <c r="C181" i="12"/>
  <c r="D181" i="12"/>
  <c r="F181" i="12"/>
  <c r="H174" i="12"/>
  <c r="E173" i="12"/>
  <c r="F173" i="12"/>
  <c r="G173" i="12"/>
  <c r="C173" i="12"/>
  <c r="D173" i="12"/>
  <c r="H180" i="12"/>
  <c r="C177" i="12"/>
  <c r="E177" i="12"/>
  <c r="F177" i="12"/>
  <c r="D177" i="12"/>
  <c r="D136" i="12"/>
  <c r="H136" i="12" s="1"/>
  <c r="K11" i="49"/>
  <c r="H116" i="12"/>
  <c r="D172" i="12"/>
  <c r="E172" i="12"/>
  <c r="F172" i="12"/>
  <c r="F169" i="12"/>
  <c r="D169" i="12"/>
  <c r="E169" i="12"/>
  <c r="G169" i="12"/>
  <c r="C169" i="12"/>
  <c r="D176" i="12"/>
  <c r="E176" i="12"/>
  <c r="G176" i="12"/>
  <c r="C176" i="12"/>
  <c r="F176" i="12"/>
  <c r="C185" i="12"/>
  <c r="D185" i="12"/>
  <c r="F185" i="12"/>
  <c r="E185" i="12"/>
  <c r="G185" i="12"/>
  <c r="C172" i="12"/>
  <c r="H182" i="12"/>
  <c r="H245" i="39"/>
  <c r="H247" i="39"/>
  <c r="H259" i="39"/>
  <c r="H254" i="39"/>
  <c r="H251" i="39"/>
  <c r="H246" i="39"/>
  <c r="H261" i="39"/>
  <c r="G263" i="39"/>
  <c r="AI40" i="49"/>
  <c r="H249" i="39"/>
  <c r="H255" i="39"/>
  <c r="H252" i="39"/>
  <c r="H257" i="39"/>
  <c r="E263" i="39"/>
  <c r="AG40" i="49"/>
  <c r="H253" i="39"/>
  <c r="H262" i="39"/>
  <c r="C263" i="39"/>
  <c r="AE40" i="49"/>
  <c r="H243" i="39"/>
  <c r="D263" i="39"/>
  <c r="AF40" i="49"/>
  <c r="H260" i="39"/>
  <c r="H244" i="39"/>
  <c r="AH40" i="49"/>
  <c r="F263" i="39"/>
  <c r="H248" i="39"/>
  <c r="H250" i="39"/>
  <c r="H256" i="39"/>
  <c r="H258" i="39"/>
  <c r="C170" i="39"/>
  <c r="D170" i="39"/>
  <c r="E170" i="39"/>
  <c r="F170" i="39"/>
  <c r="G170" i="39"/>
  <c r="D175" i="39"/>
  <c r="E175" i="39"/>
  <c r="F175" i="39"/>
  <c r="G175" i="39"/>
  <c r="C175" i="39"/>
  <c r="H71" i="44"/>
  <c r="C182" i="39"/>
  <c r="D182" i="39"/>
  <c r="E182" i="39"/>
  <c r="F182" i="39"/>
  <c r="G182" i="39"/>
  <c r="K40" i="49"/>
  <c r="D136" i="39"/>
  <c r="H124" i="39"/>
  <c r="H132" i="39"/>
  <c r="E136" i="39"/>
  <c r="L40" i="49"/>
  <c r="H111" i="39"/>
  <c r="H138" i="39" s="1"/>
  <c r="C174" i="39"/>
  <c r="D174" i="39"/>
  <c r="F174" i="39"/>
  <c r="E174" i="39"/>
  <c r="H169" i="39"/>
  <c r="H116" i="39"/>
  <c r="F183" i="39"/>
  <c r="E183" i="39"/>
  <c r="G183" i="39"/>
  <c r="C183" i="39"/>
  <c r="D183" i="39"/>
  <c r="F172" i="39"/>
  <c r="E172" i="39"/>
  <c r="D172" i="39"/>
  <c r="G172" i="39"/>
  <c r="C136" i="39"/>
  <c r="D173" i="39"/>
  <c r="E173" i="39"/>
  <c r="F173" i="39"/>
  <c r="G173" i="39"/>
  <c r="C173" i="39"/>
  <c r="D180" i="39"/>
  <c r="G180" i="39"/>
  <c r="C180" i="39"/>
  <c r="E171" i="39"/>
  <c r="G171" i="39"/>
  <c r="D171" i="39"/>
  <c r="F171" i="39"/>
  <c r="C171" i="39"/>
  <c r="H171" i="39" s="1"/>
  <c r="H101" i="44"/>
  <c r="C187" i="39"/>
  <c r="E187" i="39"/>
  <c r="F187" i="39"/>
  <c r="G187" i="39"/>
  <c r="F186" i="39"/>
  <c r="G186" i="39"/>
  <c r="C186" i="39"/>
  <c r="E186" i="39"/>
  <c r="D186" i="39"/>
  <c r="F178" i="39"/>
  <c r="G178" i="39"/>
  <c r="H79" i="44"/>
  <c r="D187" i="39"/>
  <c r="D181" i="39"/>
  <c r="F181" i="39"/>
  <c r="E181" i="39"/>
  <c r="H81" i="44"/>
  <c r="E185" i="25"/>
  <c r="C185" i="25"/>
  <c r="F185" i="25"/>
  <c r="G185" i="25"/>
  <c r="D181" i="25"/>
  <c r="F181" i="25"/>
  <c r="E181" i="25"/>
  <c r="G181" i="25"/>
  <c r="C181" i="25"/>
  <c r="D177" i="25"/>
  <c r="F177" i="25"/>
  <c r="G177" i="25"/>
  <c r="O32" i="49"/>
  <c r="D169" i="25"/>
  <c r="C182" i="25"/>
  <c r="F182" i="25"/>
  <c r="D182" i="25"/>
  <c r="G182" i="25"/>
  <c r="E182" i="25"/>
  <c r="H76" i="44"/>
  <c r="H84" i="44"/>
  <c r="H73" i="44"/>
  <c r="H176" i="15"/>
  <c r="H72" i="44"/>
  <c r="H182" i="15"/>
  <c r="H172" i="15"/>
  <c r="H169" i="15"/>
  <c r="H183" i="15"/>
  <c r="E168" i="15"/>
  <c r="D168" i="15"/>
  <c r="F168" i="15"/>
  <c r="G168" i="15"/>
  <c r="C168" i="15"/>
  <c r="H174" i="15"/>
  <c r="C179" i="32"/>
  <c r="G179" i="32"/>
  <c r="D179" i="32"/>
  <c r="E179" i="32"/>
  <c r="F179" i="32"/>
  <c r="C183" i="32"/>
  <c r="G183" i="32"/>
  <c r="E183" i="32"/>
  <c r="D183" i="32"/>
  <c r="F183" i="32"/>
  <c r="D180" i="32"/>
  <c r="E180" i="32"/>
  <c r="G180" i="32"/>
  <c r="F180" i="32"/>
  <c r="C180" i="32"/>
  <c r="H173" i="32"/>
  <c r="G178" i="32"/>
  <c r="E178" i="32"/>
  <c r="C178" i="32"/>
  <c r="D178" i="32"/>
  <c r="C168" i="32"/>
  <c r="E168" i="32"/>
  <c r="F168" i="32"/>
  <c r="D168" i="32"/>
  <c r="C136" i="32"/>
  <c r="H136" i="32" s="1"/>
  <c r="F186" i="32"/>
  <c r="E186" i="32"/>
  <c r="G186" i="32"/>
  <c r="C186" i="32"/>
  <c r="D186" i="32"/>
  <c r="H119" i="32"/>
  <c r="H118" i="32"/>
  <c r="F89" i="44"/>
  <c r="H100" i="44"/>
  <c r="H123" i="32"/>
  <c r="C182" i="32"/>
  <c r="D182" i="32"/>
  <c r="E182" i="32"/>
  <c r="F182" i="32"/>
  <c r="G182" i="32"/>
  <c r="F176" i="32"/>
  <c r="E176" i="32"/>
  <c r="D176" i="32"/>
  <c r="C176" i="32"/>
  <c r="G176" i="32"/>
  <c r="D187" i="32"/>
  <c r="E187" i="32"/>
  <c r="F187" i="32"/>
  <c r="G187" i="32"/>
  <c r="H75" i="44"/>
  <c r="H184" i="32"/>
  <c r="F174" i="32"/>
  <c r="E174" i="32"/>
  <c r="D174" i="32"/>
  <c r="G174" i="32"/>
  <c r="C174" i="32"/>
  <c r="I163" i="32"/>
  <c r="AP32" i="49"/>
  <c r="H93" i="44"/>
  <c r="H69" i="44"/>
  <c r="C104" i="44"/>
  <c r="H104" i="44" s="1"/>
  <c r="H77" i="44"/>
  <c r="G169" i="36"/>
  <c r="H111" i="36"/>
  <c r="H138" i="36" s="1"/>
  <c r="H82" i="44"/>
  <c r="C171" i="36"/>
  <c r="D171" i="36"/>
  <c r="F171" i="36"/>
  <c r="E171" i="36"/>
  <c r="H85" i="44"/>
  <c r="C179" i="36"/>
  <c r="G179" i="36"/>
  <c r="D179" i="36"/>
  <c r="E179" i="36"/>
  <c r="F179" i="36"/>
  <c r="H102" i="44"/>
  <c r="D175" i="36"/>
  <c r="C175" i="36"/>
  <c r="G175" i="36"/>
  <c r="E175" i="36"/>
  <c r="F175" i="36"/>
  <c r="D181" i="36"/>
  <c r="F181" i="36"/>
  <c r="E181" i="36"/>
  <c r="G181" i="36"/>
  <c r="C181" i="36"/>
  <c r="C185" i="36"/>
  <c r="F185" i="36"/>
  <c r="E185" i="36"/>
  <c r="C187" i="36"/>
  <c r="D187" i="36"/>
  <c r="E187" i="36"/>
  <c r="F187" i="36"/>
  <c r="G185" i="36"/>
  <c r="E183" i="36"/>
  <c r="D183" i="36"/>
  <c r="F183" i="36"/>
  <c r="H182" i="36"/>
  <c r="D185" i="36"/>
  <c r="D168" i="36"/>
  <c r="AM37" i="49" s="1"/>
  <c r="H109" i="44"/>
  <c r="C183" i="36"/>
  <c r="H127" i="34"/>
  <c r="E89" i="44"/>
  <c r="C136" i="34"/>
  <c r="H119" i="34"/>
  <c r="H132" i="33"/>
  <c r="E179" i="35"/>
  <c r="D179" i="35"/>
  <c r="C179" i="35"/>
  <c r="F179" i="35"/>
  <c r="G179" i="35"/>
  <c r="G169" i="33"/>
  <c r="E169" i="33"/>
  <c r="F169" i="33"/>
  <c r="C169" i="33"/>
  <c r="D169" i="33"/>
  <c r="C185" i="34"/>
  <c r="G185" i="34"/>
  <c r="F185" i="34"/>
  <c r="D185" i="34"/>
  <c r="E185" i="34"/>
  <c r="C173" i="36"/>
  <c r="E173" i="36"/>
  <c r="F173" i="36"/>
  <c r="G173" i="36"/>
  <c r="D173" i="36"/>
  <c r="F175" i="34"/>
  <c r="E175" i="34"/>
  <c r="C175" i="34"/>
  <c r="G175" i="34"/>
  <c r="I163" i="34"/>
  <c r="J163" i="34" s="1"/>
  <c r="G187" i="35"/>
  <c r="F187" i="35"/>
  <c r="C187" i="35"/>
  <c r="D187" i="35"/>
  <c r="E187" i="35"/>
  <c r="C186" i="36"/>
  <c r="G186" i="36"/>
  <c r="F186" i="36"/>
  <c r="D186" i="36"/>
  <c r="E186" i="36"/>
  <c r="E183" i="35"/>
  <c r="F183" i="35"/>
  <c r="G183" i="35"/>
  <c r="D183" i="35"/>
  <c r="C183" i="35"/>
  <c r="C176" i="35"/>
  <c r="G176" i="35"/>
  <c r="D176" i="35"/>
  <c r="F176" i="35"/>
  <c r="E176" i="35"/>
  <c r="H178" i="34"/>
  <c r="AN34" i="49"/>
  <c r="H136" i="35"/>
  <c r="C176" i="36"/>
  <c r="F176" i="36"/>
  <c r="D176" i="36"/>
  <c r="E176" i="36"/>
  <c r="G176" i="36"/>
  <c r="C180" i="33"/>
  <c r="G180" i="33"/>
  <c r="F180" i="33"/>
  <c r="E180" i="33"/>
  <c r="D180" i="33"/>
  <c r="C174" i="36"/>
  <c r="D174" i="36"/>
  <c r="F174" i="36"/>
  <c r="G174" i="36"/>
  <c r="E174" i="36"/>
  <c r="E171" i="35"/>
  <c r="G171" i="35"/>
  <c r="C171" i="35"/>
  <c r="F171" i="35"/>
  <c r="D171" i="35"/>
  <c r="C172" i="33"/>
  <c r="D172" i="33"/>
  <c r="E172" i="33"/>
  <c r="F172" i="33"/>
  <c r="G172" i="33"/>
  <c r="E178" i="36"/>
  <c r="F178" i="36"/>
  <c r="C178" i="36"/>
  <c r="D178" i="36"/>
  <c r="G178" i="36"/>
  <c r="C180" i="34"/>
  <c r="F180" i="34"/>
  <c r="E180" i="34"/>
  <c r="G180" i="34"/>
  <c r="D180" i="34"/>
  <c r="D176" i="26"/>
  <c r="F176" i="26"/>
  <c r="E176" i="26"/>
  <c r="G176" i="26"/>
  <c r="C176" i="26"/>
  <c r="C184" i="26"/>
  <c r="E184" i="26"/>
  <c r="D184" i="26"/>
  <c r="G184" i="26"/>
  <c r="F184" i="26"/>
  <c r="G89" i="44"/>
  <c r="E136" i="26"/>
  <c r="M26" i="49"/>
  <c r="F136" i="26"/>
  <c r="C173" i="26"/>
  <c r="F173" i="26"/>
  <c r="D173" i="26"/>
  <c r="E173" i="26"/>
  <c r="G173" i="26"/>
  <c r="D89" i="44"/>
  <c r="C89" i="44"/>
  <c r="F169" i="26"/>
  <c r="G169" i="26"/>
  <c r="C169" i="26"/>
  <c r="D169" i="26"/>
  <c r="E169" i="26"/>
  <c r="D179" i="26"/>
  <c r="F179" i="26"/>
  <c r="G179" i="26"/>
  <c r="E179" i="26"/>
  <c r="C179" i="26"/>
  <c r="C187" i="26"/>
  <c r="F187" i="26"/>
  <c r="D187" i="26"/>
  <c r="E187" i="26"/>
  <c r="G187" i="26"/>
  <c r="C180" i="26"/>
  <c r="D180" i="26"/>
  <c r="F180" i="26"/>
  <c r="E180" i="26"/>
  <c r="F170" i="26"/>
  <c r="C170" i="26"/>
  <c r="D170" i="26"/>
  <c r="E170" i="26"/>
  <c r="G170" i="26"/>
  <c r="C182" i="26"/>
  <c r="F182" i="26"/>
  <c r="D182" i="26"/>
  <c r="E182" i="26"/>
  <c r="G182" i="26"/>
  <c r="G136" i="26"/>
  <c r="N26" i="49"/>
  <c r="H78" i="44"/>
  <c r="F183" i="26"/>
  <c r="D183" i="26"/>
  <c r="C183" i="26"/>
  <c r="E183" i="26"/>
  <c r="G183" i="26"/>
  <c r="C171" i="26"/>
  <c r="D171" i="26"/>
  <c r="E171" i="26"/>
  <c r="F171" i="26"/>
  <c r="G171" i="26"/>
  <c r="G185" i="26"/>
  <c r="E185" i="26"/>
  <c r="F185" i="26"/>
  <c r="C185" i="26"/>
  <c r="H116" i="26"/>
  <c r="D172" i="26"/>
  <c r="E172" i="26"/>
  <c r="F172" i="26"/>
  <c r="G172" i="26"/>
  <c r="C172" i="26"/>
  <c r="F186" i="26"/>
  <c r="G186" i="26"/>
  <c r="C186" i="26"/>
  <c r="D186" i="26"/>
  <c r="E186" i="26"/>
  <c r="D181" i="26"/>
  <c r="E181" i="26"/>
  <c r="F181" i="26"/>
  <c r="G181" i="26"/>
  <c r="D175" i="26"/>
  <c r="G175" i="26"/>
  <c r="C175" i="26"/>
  <c r="E175" i="26"/>
  <c r="F175" i="26"/>
  <c r="D168" i="16"/>
  <c r="C168" i="16"/>
  <c r="F168" i="16"/>
  <c r="G182" i="16"/>
  <c r="F182" i="16"/>
  <c r="E182" i="16"/>
  <c r="C182" i="16"/>
  <c r="D182" i="16"/>
  <c r="I163" i="16"/>
  <c r="H119" i="16"/>
  <c r="C136" i="16"/>
  <c r="F172" i="16"/>
  <c r="D172" i="16"/>
  <c r="C172" i="16"/>
  <c r="E172" i="16"/>
  <c r="G172" i="16"/>
  <c r="H185" i="16"/>
  <c r="G175" i="16"/>
  <c r="F175" i="16"/>
  <c r="E175" i="16"/>
  <c r="D175" i="16"/>
  <c r="C176" i="16"/>
  <c r="D176" i="16"/>
  <c r="F176" i="16"/>
  <c r="G176" i="16"/>
  <c r="E176" i="16"/>
  <c r="C179" i="16"/>
  <c r="D179" i="16"/>
  <c r="F179" i="16"/>
  <c r="G179" i="16"/>
  <c r="C175" i="16"/>
  <c r="E186" i="16"/>
  <c r="G186" i="16"/>
  <c r="D186" i="16"/>
  <c r="F186" i="16"/>
  <c r="C186" i="16"/>
  <c r="E180" i="16"/>
  <c r="G180" i="16"/>
  <c r="F180" i="16"/>
  <c r="C180" i="16"/>
  <c r="D180" i="16"/>
  <c r="D136" i="16"/>
  <c r="L14" i="49"/>
  <c r="E136" i="16"/>
  <c r="C184" i="16"/>
  <c r="G184" i="16"/>
  <c r="E184" i="16"/>
  <c r="D184" i="16"/>
  <c r="F170" i="16"/>
  <c r="E170" i="16"/>
  <c r="D170" i="16"/>
  <c r="C170" i="16"/>
  <c r="O7" i="49"/>
  <c r="G177" i="6"/>
  <c r="C177" i="6"/>
  <c r="E177" i="6"/>
  <c r="F177" i="6"/>
  <c r="D177" i="6"/>
  <c r="H94" i="44"/>
  <c r="D168" i="6"/>
  <c r="E168" i="6"/>
  <c r="F168" i="6"/>
  <c r="G168" i="6"/>
  <c r="C168" i="6"/>
  <c r="H176" i="6"/>
  <c r="C185" i="6"/>
  <c r="D185" i="6"/>
  <c r="E185" i="6"/>
  <c r="G185" i="6"/>
  <c r="F185" i="6"/>
  <c r="E181" i="6"/>
  <c r="F181" i="6"/>
  <c r="D181" i="6"/>
  <c r="G181" i="6"/>
  <c r="C181" i="6"/>
  <c r="C173" i="6"/>
  <c r="D173" i="6"/>
  <c r="E173" i="6"/>
  <c r="F173" i="6"/>
  <c r="G173" i="6"/>
  <c r="F169" i="6"/>
  <c r="E169" i="6"/>
  <c r="D169" i="6"/>
  <c r="G169" i="6"/>
  <c r="C169" i="6"/>
  <c r="G181" i="20" l="1"/>
  <c r="H99" i="44"/>
  <c r="H97" i="44"/>
  <c r="D185" i="20"/>
  <c r="H105" i="44"/>
  <c r="H224" i="20"/>
  <c r="H234" i="20"/>
  <c r="H228" i="20"/>
  <c r="H108" i="44"/>
  <c r="C176" i="20"/>
  <c r="H174" i="20"/>
  <c r="G176" i="20"/>
  <c r="H176" i="20" s="1"/>
  <c r="H112" i="44"/>
  <c r="E181" i="20"/>
  <c r="D168" i="20"/>
  <c r="C181" i="20"/>
  <c r="C168" i="20"/>
  <c r="AL18" i="49" s="1"/>
  <c r="G168" i="20"/>
  <c r="F168" i="20"/>
  <c r="G169" i="20"/>
  <c r="H218" i="20"/>
  <c r="H232" i="20"/>
  <c r="H221" i="20"/>
  <c r="H98" i="44"/>
  <c r="D169" i="20"/>
  <c r="G113" i="44"/>
  <c r="H237" i="20"/>
  <c r="D181" i="20"/>
  <c r="H107" i="44"/>
  <c r="F113" i="44"/>
  <c r="H235" i="20"/>
  <c r="H227" i="20"/>
  <c r="H231" i="20"/>
  <c r="E169" i="20"/>
  <c r="H110" i="44"/>
  <c r="F169" i="20"/>
  <c r="C185" i="20"/>
  <c r="D238" i="20"/>
  <c r="H95" i="44"/>
  <c r="E185" i="20"/>
  <c r="F170" i="20"/>
  <c r="H248" i="20"/>
  <c r="G184" i="20"/>
  <c r="C170" i="20"/>
  <c r="H179" i="20"/>
  <c r="E184" i="20"/>
  <c r="D170" i="20"/>
  <c r="H233" i="20"/>
  <c r="H223" i="20"/>
  <c r="C184" i="20"/>
  <c r="G170" i="20"/>
  <c r="H225" i="20"/>
  <c r="G238" i="20"/>
  <c r="H229" i="20"/>
  <c r="D184" i="20"/>
  <c r="G185" i="20"/>
  <c r="D113" i="44"/>
  <c r="AB18" i="49"/>
  <c r="F238" i="20"/>
  <c r="C263" i="20"/>
  <c r="H258" i="20"/>
  <c r="H111" i="44"/>
  <c r="H136" i="20"/>
  <c r="F196" i="20" s="1"/>
  <c r="H220" i="20"/>
  <c r="H183" i="16"/>
  <c r="H181" i="16"/>
  <c r="E174" i="16"/>
  <c r="H174" i="16" s="1"/>
  <c r="E168" i="16"/>
  <c r="H168" i="16" s="1"/>
  <c r="C100" i="46"/>
  <c r="C170" i="27"/>
  <c r="D170" i="27"/>
  <c r="G170" i="27"/>
  <c r="H181" i="27"/>
  <c r="E170" i="27"/>
  <c r="F175" i="27"/>
  <c r="G175" i="27"/>
  <c r="E175" i="27"/>
  <c r="D175" i="27"/>
  <c r="C175" i="27"/>
  <c r="H175" i="27" s="1"/>
  <c r="H179" i="27"/>
  <c r="F170" i="27"/>
  <c r="C168" i="27"/>
  <c r="E181" i="9"/>
  <c r="D181" i="9"/>
  <c r="C181" i="9"/>
  <c r="G187" i="9"/>
  <c r="E187" i="9"/>
  <c r="G181" i="9"/>
  <c r="H181" i="9" s="1"/>
  <c r="H169" i="16"/>
  <c r="D177" i="18"/>
  <c r="C177" i="18"/>
  <c r="G176" i="14"/>
  <c r="D176" i="14"/>
  <c r="E176" i="14"/>
  <c r="F176" i="14"/>
  <c r="G171" i="21"/>
  <c r="E171" i="21"/>
  <c r="E177" i="14"/>
  <c r="H174" i="14"/>
  <c r="C177" i="14"/>
  <c r="C179" i="14"/>
  <c r="D179" i="14"/>
  <c r="E180" i="14"/>
  <c r="H180" i="14" s="1"/>
  <c r="G180" i="14"/>
  <c r="H186" i="14"/>
  <c r="E173" i="14"/>
  <c r="E185" i="14"/>
  <c r="H185" i="14" s="1"/>
  <c r="G177" i="14"/>
  <c r="F173" i="14"/>
  <c r="D173" i="14"/>
  <c r="F177" i="14"/>
  <c r="G179" i="14"/>
  <c r="F168" i="14"/>
  <c r="AO12" i="49" s="1"/>
  <c r="C183" i="14"/>
  <c r="F179" i="14"/>
  <c r="F183" i="14"/>
  <c r="E168" i="14"/>
  <c r="D183" i="14"/>
  <c r="D168" i="14"/>
  <c r="AM12" i="49" s="1"/>
  <c r="E183" i="14"/>
  <c r="G168" i="14"/>
  <c r="AP12" i="49" s="1"/>
  <c r="F169" i="14"/>
  <c r="E169" i="14"/>
  <c r="H170" i="14"/>
  <c r="F184" i="14"/>
  <c r="C184" i="14"/>
  <c r="D184" i="14"/>
  <c r="H136" i="14"/>
  <c r="G181" i="14"/>
  <c r="E181" i="14"/>
  <c r="D181" i="14"/>
  <c r="C181" i="14"/>
  <c r="D171" i="14"/>
  <c r="C171" i="14"/>
  <c r="G171" i="14"/>
  <c r="F171" i="14"/>
  <c r="E171" i="14"/>
  <c r="C169" i="14"/>
  <c r="G169" i="14"/>
  <c r="H178" i="19"/>
  <c r="H181" i="19"/>
  <c r="H250" i="20"/>
  <c r="H233" i="19"/>
  <c r="H263" i="18"/>
  <c r="H254" i="20"/>
  <c r="H262" i="20"/>
  <c r="H227" i="19"/>
  <c r="H230" i="19"/>
  <c r="H234" i="57"/>
  <c r="D263" i="20"/>
  <c r="H243" i="20"/>
  <c r="H233" i="57"/>
  <c r="H259" i="20"/>
  <c r="H251" i="20"/>
  <c r="H229" i="17"/>
  <c r="H221" i="57"/>
  <c r="D238" i="57"/>
  <c r="H260" i="20"/>
  <c r="H246" i="20"/>
  <c r="H221" i="19"/>
  <c r="H231" i="19"/>
  <c r="H258" i="17"/>
  <c r="H225" i="17"/>
  <c r="H234" i="19"/>
  <c r="G238" i="57"/>
  <c r="H238" i="57" s="1"/>
  <c r="H218" i="57"/>
  <c r="H255" i="17"/>
  <c r="H251" i="17"/>
  <c r="H256" i="20"/>
  <c r="E238" i="57"/>
  <c r="H259" i="19"/>
  <c r="H256" i="17"/>
  <c r="H260" i="57"/>
  <c r="H256" i="57"/>
  <c r="G169" i="17"/>
  <c r="F169" i="17"/>
  <c r="C169" i="17"/>
  <c r="H173" i="17"/>
  <c r="G170" i="17"/>
  <c r="G188" i="17" s="1"/>
  <c r="F170" i="17"/>
  <c r="H184" i="17"/>
  <c r="F184" i="18"/>
  <c r="H184" i="18" s="1"/>
  <c r="G173" i="18"/>
  <c r="F173" i="18"/>
  <c r="E171" i="18"/>
  <c r="H171" i="18" s="1"/>
  <c r="F175" i="11"/>
  <c r="C175" i="11"/>
  <c r="G173" i="11"/>
  <c r="D175" i="11"/>
  <c r="C173" i="11"/>
  <c r="G175" i="11"/>
  <c r="H175" i="11" s="1"/>
  <c r="E183" i="11"/>
  <c r="D180" i="11"/>
  <c r="F173" i="11"/>
  <c r="G177" i="11"/>
  <c r="E173" i="11"/>
  <c r="H173" i="11" s="1"/>
  <c r="E177" i="11"/>
  <c r="D177" i="11"/>
  <c r="C177" i="11"/>
  <c r="F185" i="11"/>
  <c r="D174" i="11"/>
  <c r="G174" i="11"/>
  <c r="C183" i="11"/>
  <c r="C186" i="11"/>
  <c r="E186" i="11"/>
  <c r="E185" i="11"/>
  <c r="G183" i="11"/>
  <c r="D183" i="11"/>
  <c r="H138" i="11"/>
  <c r="D169" i="18"/>
  <c r="H169" i="18" s="1"/>
  <c r="D180" i="18"/>
  <c r="F180" i="18"/>
  <c r="D173" i="18"/>
  <c r="E180" i="18"/>
  <c r="H180" i="18" s="1"/>
  <c r="H186" i="18"/>
  <c r="C187" i="16"/>
  <c r="G187" i="16"/>
  <c r="F187" i="16"/>
  <c r="D187" i="16"/>
  <c r="H136" i="36"/>
  <c r="H245" i="36"/>
  <c r="H256" i="36"/>
  <c r="F178" i="44"/>
  <c r="E186" i="33"/>
  <c r="F186" i="33"/>
  <c r="E175" i="33"/>
  <c r="E178" i="33"/>
  <c r="D175" i="33"/>
  <c r="D182" i="33"/>
  <c r="G175" i="33"/>
  <c r="H175" i="33" s="1"/>
  <c r="F182" i="33"/>
  <c r="C185" i="33"/>
  <c r="H185" i="33" s="1"/>
  <c r="D185" i="33"/>
  <c r="E185" i="33"/>
  <c r="H136" i="34"/>
  <c r="H184" i="34"/>
  <c r="E176" i="34"/>
  <c r="D186" i="34"/>
  <c r="F176" i="34"/>
  <c r="E186" i="34"/>
  <c r="D176" i="34"/>
  <c r="H176" i="34" s="1"/>
  <c r="G186" i="34"/>
  <c r="F186" i="34"/>
  <c r="H186" i="34" s="1"/>
  <c r="C185" i="11"/>
  <c r="H178" i="11"/>
  <c r="D185" i="11"/>
  <c r="F180" i="11"/>
  <c r="G180" i="11"/>
  <c r="G186" i="11"/>
  <c r="H136" i="11"/>
  <c r="C201" i="11" s="1"/>
  <c r="C180" i="11"/>
  <c r="D186" i="11"/>
  <c r="F176" i="11"/>
  <c r="C176" i="11"/>
  <c r="E176" i="11"/>
  <c r="G176" i="11"/>
  <c r="D176" i="11"/>
  <c r="D173" i="37"/>
  <c r="G173" i="37"/>
  <c r="F173" i="37"/>
  <c r="E173" i="37"/>
  <c r="C170" i="38"/>
  <c r="G180" i="38"/>
  <c r="F178" i="38"/>
  <c r="C178" i="38"/>
  <c r="G178" i="38"/>
  <c r="G170" i="38"/>
  <c r="E178" i="38"/>
  <c r="E170" i="38"/>
  <c r="D170" i="38"/>
  <c r="F183" i="38"/>
  <c r="H170" i="38"/>
  <c r="H175" i="38"/>
  <c r="H171" i="38"/>
  <c r="D184" i="38"/>
  <c r="E184" i="38"/>
  <c r="C184" i="38"/>
  <c r="G184" i="38"/>
  <c r="F176" i="37"/>
  <c r="E184" i="37"/>
  <c r="D184" i="37"/>
  <c r="H184" i="37" s="1"/>
  <c r="C184" i="37"/>
  <c r="F174" i="38"/>
  <c r="D174" i="38"/>
  <c r="E174" i="38"/>
  <c r="C174" i="38"/>
  <c r="G185" i="38"/>
  <c r="G134" i="44" s="1"/>
  <c r="F185" i="38"/>
  <c r="E185" i="38"/>
  <c r="C185" i="38"/>
  <c r="F176" i="38"/>
  <c r="G184" i="37"/>
  <c r="D182" i="37"/>
  <c r="E182" i="37"/>
  <c r="E131" i="44" s="1"/>
  <c r="C182" i="37"/>
  <c r="F182" i="37"/>
  <c r="G182" i="37"/>
  <c r="E176" i="37"/>
  <c r="G176" i="37"/>
  <c r="C176" i="37"/>
  <c r="D183" i="38"/>
  <c r="C183" i="38"/>
  <c r="E183" i="38"/>
  <c r="E178" i="12"/>
  <c r="D178" i="12"/>
  <c r="G178" i="12"/>
  <c r="C178" i="12"/>
  <c r="F178" i="12"/>
  <c r="H187" i="12"/>
  <c r="G183" i="22"/>
  <c r="D175" i="22"/>
  <c r="E175" i="22"/>
  <c r="D199" i="44"/>
  <c r="G205" i="44"/>
  <c r="D171" i="44"/>
  <c r="C192" i="44"/>
  <c r="D173" i="44"/>
  <c r="D165" i="44"/>
  <c r="D183" i="44"/>
  <c r="C198" i="44"/>
  <c r="C208" i="44"/>
  <c r="D206" i="44"/>
  <c r="C165" i="44"/>
  <c r="D207" i="44"/>
  <c r="C169" i="44"/>
  <c r="F167" i="44"/>
  <c r="D170" i="44"/>
  <c r="G181" i="44"/>
  <c r="F193" i="44"/>
  <c r="F189" i="44"/>
  <c r="D191" i="44"/>
  <c r="F181" i="44"/>
  <c r="C189" i="44"/>
  <c r="C194" i="44"/>
  <c r="E177" i="44"/>
  <c r="F173" i="44"/>
  <c r="C204" i="44"/>
  <c r="C202" i="44"/>
  <c r="D195" i="44"/>
  <c r="E171" i="44"/>
  <c r="F200" i="44"/>
  <c r="D202" i="44"/>
  <c r="D178" i="44"/>
  <c r="D184" i="44"/>
  <c r="G170" i="44"/>
  <c r="F202" i="44"/>
  <c r="D198" i="44"/>
  <c r="C168" i="44"/>
  <c r="D193" i="44"/>
  <c r="C205" i="44"/>
  <c r="E178" i="44"/>
  <c r="C182" i="44"/>
  <c r="C199" i="44"/>
  <c r="F207" i="44"/>
  <c r="F196" i="44"/>
  <c r="F206" i="44"/>
  <c r="C178" i="44"/>
  <c r="C172" i="44"/>
  <c r="C167" i="44"/>
  <c r="D205" i="44"/>
  <c r="D200" i="44"/>
  <c r="F177" i="44"/>
  <c r="F203" i="44"/>
  <c r="G173" i="44"/>
  <c r="D201" i="44"/>
  <c r="F166" i="44"/>
  <c r="E204" i="44"/>
  <c r="D175" i="44"/>
  <c r="E181" i="44"/>
  <c r="G199" i="44"/>
  <c r="F175" i="44"/>
  <c r="E202" i="44"/>
  <c r="E172" i="44"/>
  <c r="F198" i="44"/>
  <c r="G183" i="44"/>
  <c r="D174" i="44"/>
  <c r="E199" i="44"/>
  <c r="C206" i="44"/>
  <c r="G180" i="44"/>
  <c r="D176" i="44"/>
  <c r="C170" i="44"/>
  <c r="E201" i="44"/>
  <c r="F195" i="44"/>
  <c r="E195" i="44"/>
  <c r="F165" i="44"/>
  <c r="C177" i="44"/>
  <c r="C173" i="44"/>
  <c r="F169" i="44"/>
  <c r="F194" i="44"/>
  <c r="E192" i="44"/>
  <c r="E190" i="44"/>
  <c r="E194" i="44"/>
  <c r="F192" i="44"/>
  <c r="F191" i="44"/>
  <c r="C174" i="44"/>
  <c r="C179" i="44"/>
  <c r="D204" i="44"/>
  <c r="H178" i="26"/>
  <c r="F177" i="26"/>
  <c r="C177" i="26"/>
  <c r="D177" i="26"/>
  <c r="E177" i="26"/>
  <c r="H136" i="6"/>
  <c r="F171" i="6"/>
  <c r="E171" i="6"/>
  <c r="C171" i="6"/>
  <c r="D171" i="6"/>
  <c r="F168" i="36"/>
  <c r="AO37" i="49" s="1"/>
  <c r="E168" i="36"/>
  <c r="AN37" i="49" s="1"/>
  <c r="D169" i="36"/>
  <c r="G168" i="36"/>
  <c r="AP37" i="49" s="1"/>
  <c r="C169" i="36"/>
  <c r="H169" i="36" s="1"/>
  <c r="F169" i="36"/>
  <c r="G179" i="6"/>
  <c r="H187" i="6"/>
  <c r="G181" i="39"/>
  <c r="D178" i="39"/>
  <c r="C178" i="39"/>
  <c r="H186" i="24"/>
  <c r="F173" i="24"/>
  <c r="C193" i="10"/>
  <c r="D207" i="10"/>
  <c r="D195" i="10"/>
  <c r="G169" i="10"/>
  <c r="D169" i="10"/>
  <c r="C185" i="28"/>
  <c r="E176" i="28"/>
  <c r="H177" i="28"/>
  <c r="E185" i="28"/>
  <c r="G176" i="28"/>
  <c r="F176" i="28"/>
  <c r="D174" i="28"/>
  <c r="E170" i="28"/>
  <c r="D170" i="28"/>
  <c r="D188" i="28" s="1"/>
  <c r="D183" i="28"/>
  <c r="H183" i="28" s="1"/>
  <c r="C170" i="28"/>
  <c r="H170" i="28" s="1"/>
  <c r="G183" i="28"/>
  <c r="G170" i="28"/>
  <c r="H186" i="28"/>
  <c r="E183" i="28"/>
  <c r="F177" i="28"/>
  <c r="D177" i="28"/>
  <c r="H177" i="29"/>
  <c r="H180" i="29"/>
  <c r="C177" i="15"/>
  <c r="H177" i="15" s="1"/>
  <c r="D177" i="15"/>
  <c r="G177" i="15"/>
  <c r="E175" i="15"/>
  <c r="H175" i="15" s="1"/>
  <c r="F175" i="15"/>
  <c r="D175" i="15"/>
  <c r="H180" i="32"/>
  <c r="H177" i="32"/>
  <c r="D171" i="28"/>
  <c r="F171" i="28"/>
  <c r="E171" i="28"/>
  <c r="H136" i="28"/>
  <c r="D200" i="28" s="1"/>
  <c r="D275" i="28" s="1"/>
  <c r="C182" i="28"/>
  <c r="G182" i="28"/>
  <c r="F173" i="28"/>
  <c r="E182" i="28"/>
  <c r="E188" i="28" s="1"/>
  <c r="C173" i="28"/>
  <c r="C188" i="28" s="1"/>
  <c r="F174" i="28"/>
  <c r="D182" i="28"/>
  <c r="G173" i="28"/>
  <c r="G171" i="28"/>
  <c r="E174" i="28"/>
  <c r="D184" i="28"/>
  <c r="C174" i="28"/>
  <c r="G184" i="28"/>
  <c r="H176" i="28"/>
  <c r="E184" i="28"/>
  <c r="E177" i="25"/>
  <c r="C178" i="25"/>
  <c r="G169" i="25"/>
  <c r="E178" i="25"/>
  <c r="F169" i="25"/>
  <c r="G178" i="25"/>
  <c r="E169" i="25"/>
  <c r="H169" i="25" s="1"/>
  <c r="F178" i="25"/>
  <c r="F168" i="25"/>
  <c r="AO25" i="49" s="1"/>
  <c r="D170" i="25"/>
  <c r="F183" i="25"/>
  <c r="E183" i="25"/>
  <c r="F186" i="25"/>
  <c r="D184" i="25"/>
  <c r="D183" i="25"/>
  <c r="F170" i="25"/>
  <c r="C176" i="25"/>
  <c r="G176" i="25"/>
  <c r="E176" i="25"/>
  <c r="G173" i="25"/>
  <c r="F173" i="25"/>
  <c r="E173" i="25"/>
  <c r="G174" i="25"/>
  <c r="C186" i="25"/>
  <c r="D173" i="25"/>
  <c r="F174" i="25"/>
  <c r="G186" i="25"/>
  <c r="E174" i="25"/>
  <c r="H136" i="25"/>
  <c r="C193" i="25" s="1"/>
  <c r="D174" i="25"/>
  <c r="G184" i="25"/>
  <c r="H184" i="25" s="1"/>
  <c r="D172" i="25"/>
  <c r="G172" i="25"/>
  <c r="E168" i="25"/>
  <c r="AN25" i="49" s="1"/>
  <c r="F172" i="25"/>
  <c r="D176" i="25"/>
  <c r="H180" i="25"/>
  <c r="D168" i="25"/>
  <c r="AM25" i="49" s="1"/>
  <c r="C168" i="25"/>
  <c r="E179" i="25"/>
  <c r="C179" i="25"/>
  <c r="D179" i="25"/>
  <c r="G179" i="25"/>
  <c r="F179" i="25"/>
  <c r="E172" i="25"/>
  <c r="D186" i="25"/>
  <c r="H175" i="25"/>
  <c r="F171" i="21"/>
  <c r="H187" i="21"/>
  <c r="F179" i="21"/>
  <c r="H174" i="21"/>
  <c r="H178" i="21"/>
  <c r="H186" i="21"/>
  <c r="G175" i="21"/>
  <c r="F175" i="21"/>
  <c r="G182" i="21"/>
  <c r="E175" i="21"/>
  <c r="H180" i="21"/>
  <c r="F182" i="21"/>
  <c r="D175" i="21"/>
  <c r="G179" i="21"/>
  <c r="D179" i="21"/>
  <c r="C179" i="21"/>
  <c r="H169" i="21"/>
  <c r="D184" i="21"/>
  <c r="D182" i="21"/>
  <c r="G184" i="21"/>
  <c r="H185" i="21"/>
  <c r="E182" i="21"/>
  <c r="H177" i="21"/>
  <c r="C184" i="21"/>
  <c r="H172" i="21"/>
  <c r="F184" i="21"/>
  <c r="H181" i="21"/>
  <c r="F171" i="20"/>
  <c r="C171" i="20"/>
  <c r="G171" i="20"/>
  <c r="E171" i="20"/>
  <c r="H182" i="20"/>
  <c r="C180" i="35"/>
  <c r="D180" i="35"/>
  <c r="H184" i="35"/>
  <c r="C173" i="59"/>
  <c r="D174" i="59"/>
  <c r="H182" i="59"/>
  <c r="E173" i="59"/>
  <c r="C174" i="59"/>
  <c r="F173" i="59"/>
  <c r="D173" i="59"/>
  <c r="G174" i="59"/>
  <c r="H179" i="59"/>
  <c r="C186" i="59"/>
  <c r="F186" i="59"/>
  <c r="E186" i="59"/>
  <c r="E135" i="44" s="1"/>
  <c r="G186" i="59"/>
  <c r="D186" i="59"/>
  <c r="E174" i="59"/>
  <c r="G170" i="41"/>
  <c r="F170" i="41"/>
  <c r="D170" i="41"/>
  <c r="E170" i="41"/>
  <c r="F183" i="41"/>
  <c r="G183" i="41"/>
  <c r="G174" i="41"/>
  <c r="C186" i="41"/>
  <c r="H186" i="41" s="1"/>
  <c r="C183" i="41"/>
  <c r="H183" i="41" s="1"/>
  <c r="F168" i="41"/>
  <c r="F172" i="41"/>
  <c r="E168" i="41"/>
  <c r="H168" i="41" s="1"/>
  <c r="D168" i="41"/>
  <c r="H136" i="41"/>
  <c r="C210" i="41" s="1"/>
  <c r="C285" i="41" s="1"/>
  <c r="C172" i="41"/>
  <c r="H169" i="62"/>
  <c r="D181" i="41"/>
  <c r="G181" i="41"/>
  <c r="G130" i="44" s="1"/>
  <c r="H173" i="57"/>
  <c r="C168" i="57"/>
  <c r="F168" i="57"/>
  <c r="AO19" i="49" s="1"/>
  <c r="D168" i="57"/>
  <c r="AM19" i="49" s="1"/>
  <c r="E168" i="57"/>
  <c r="AN19" i="49" s="1"/>
  <c r="G168" i="57"/>
  <c r="AP19" i="49" s="1"/>
  <c r="F187" i="57"/>
  <c r="D185" i="57"/>
  <c r="H177" i="57"/>
  <c r="H169" i="57"/>
  <c r="C185" i="57"/>
  <c r="D185" i="31"/>
  <c r="G185" i="31"/>
  <c r="C183" i="31"/>
  <c r="G182" i="31"/>
  <c r="G183" i="31"/>
  <c r="D184" i="31"/>
  <c r="F183" i="31"/>
  <c r="H170" i="31"/>
  <c r="C184" i="31"/>
  <c r="E183" i="31"/>
  <c r="H183" i="31" s="1"/>
  <c r="H174" i="40"/>
  <c r="G168" i="40"/>
  <c r="H178" i="40"/>
  <c r="F173" i="30"/>
  <c r="C185" i="30"/>
  <c r="H185" i="30" s="1"/>
  <c r="D173" i="30"/>
  <c r="H173" i="30" s="1"/>
  <c r="G43" i="49"/>
  <c r="AJ36" i="49"/>
  <c r="H43" i="49"/>
  <c r="F204" i="10"/>
  <c r="D202" i="10"/>
  <c r="C207" i="10"/>
  <c r="E212" i="10"/>
  <c r="E287" i="10" s="1"/>
  <c r="D210" i="10"/>
  <c r="D285" i="10" s="1"/>
  <c r="D310" i="10" s="1"/>
  <c r="D360" i="10" s="1"/>
  <c r="G175" i="31"/>
  <c r="F175" i="31"/>
  <c r="E175" i="31"/>
  <c r="C175" i="31"/>
  <c r="X32" i="49"/>
  <c r="C238" i="32"/>
  <c r="G193" i="10"/>
  <c r="E196" i="10"/>
  <c r="H176" i="26"/>
  <c r="G201" i="10"/>
  <c r="F195" i="10"/>
  <c r="F270" i="10" s="1"/>
  <c r="F295" i="10" s="1"/>
  <c r="F345" i="10" s="1"/>
  <c r="E202" i="10"/>
  <c r="E277" i="10" s="1"/>
  <c r="E302" i="10" s="1"/>
  <c r="E352" i="10" s="1"/>
  <c r="E195" i="10"/>
  <c r="E270" i="10" s="1"/>
  <c r="E295" i="10" s="1"/>
  <c r="E345" i="10" s="1"/>
  <c r="D204" i="10"/>
  <c r="D279" i="10" s="1"/>
  <c r="H256" i="33"/>
  <c r="H261" i="14"/>
  <c r="C238" i="59"/>
  <c r="E238" i="32"/>
  <c r="AB41" i="49"/>
  <c r="G238" i="40"/>
  <c r="D238" i="12"/>
  <c r="H231" i="12"/>
  <c r="G179" i="15"/>
  <c r="G188" i="15" s="1"/>
  <c r="F179" i="15"/>
  <c r="F188" i="15" s="1"/>
  <c r="E179" i="15"/>
  <c r="D179" i="15"/>
  <c r="C179" i="15"/>
  <c r="D183" i="34"/>
  <c r="E183" i="34"/>
  <c r="F183" i="34"/>
  <c r="G183" i="34"/>
  <c r="C183" i="34"/>
  <c r="C197" i="10"/>
  <c r="E207" i="10"/>
  <c r="E282" i="10" s="1"/>
  <c r="E206" i="10"/>
  <c r="E281" i="10" s="1"/>
  <c r="E306" i="10" s="1"/>
  <c r="E356" i="10" s="1"/>
  <c r="E197" i="10"/>
  <c r="E272" i="10" s="1"/>
  <c r="D201" i="10"/>
  <c r="D276" i="10" s="1"/>
  <c r="E194" i="10"/>
  <c r="G197" i="10"/>
  <c r="G272" i="10" s="1"/>
  <c r="H263" i="62"/>
  <c r="F238" i="23"/>
  <c r="H238" i="23" s="1"/>
  <c r="H254" i="16"/>
  <c r="H178" i="59"/>
  <c r="AG21" i="49"/>
  <c r="AJ21" i="49" s="1"/>
  <c r="E263" i="22"/>
  <c r="H263" i="22" s="1"/>
  <c r="H243" i="22"/>
  <c r="H247" i="32"/>
  <c r="H260" i="22"/>
  <c r="D238" i="19"/>
  <c r="Y17" i="49"/>
  <c r="H218" i="19"/>
  <c r="G198" i="10"/>
  <c r="G273" i="10" s="1"/>
  <c r="F197" i="41"/>
  <c r="C200" i="10"/>
  <c r="H252" i="20"/>
  <c r="H219" i="39"/>
  <c r="C198" i="10"/>
  <c r="C199" i="10"/>
  <c r="C195" i="10"/>
  <c r="D212" i="10"/>
  <c r="F198" i="10"/>
  <c r="F273" i="10" s="1"/>
  <c r="F298" i="10" s="1"/>
  <c r="F348" i="10" s="1"/>
  <c r="F238" i="15"/>
  <c r="H238" i="15" s="1"/>
  <c r="G238" i="31"/>
  <c r="H238" i="31" s="1"/>
  <c r="C263" i="35"/>
  <c r="H263" i="35" s="1"/>
  <c r="H252" i="33"/>
  <c r="H256" i="28"/>
  <c r="C180" i="57"/>
  <c r="D180" i="57"/>
  <c r="E180" i="57"/>
  <c r="F180" i="57"/>
  <c r="G180" i="57"/>
  <c r="F263" i="15"/>
  <c r="H219" i="32"/>
  <c r="F203" i="10"/>
  <c r="F278" i="10" s="1"/>
  <c r="F193" i="10"/>
  <c r="F268" i="10" s="1"/>
  <c r="H259" i="14"/>
  <c r="H245" i="20"/>
  <c r="H183" i="35"/>
  <c r="H181" i="36"/>
  <c r="H136" i="38"/>
  <c r="C194" i="38" s="1"/>
  <c r="H170" i="35"/>
  <c r="F205" i="10"/>
  <c r="F280" i="10" s="1"/>
  <c r="E203" i="10"/>
  <c r="E200" i="10"/>
  <c r="E275" i="10" s="1"/>
  <c r="G199" i="10"/>
  <c r="G274" i="10" s="1"/>
  <c r="D203" i="10"/>
  <c r="D278" i="10" s="1"/>
  <c r="D208" i="10"/>
  <c r="H208" i="10" s="1"/>
  <c r="H236" i="20"/>
  <c r="D238" i="21"/>
  <c r="H258" i="33"/>
  <c r="H187" i="29"/>
  <c r="H261" i="35"/>
  <c r="AG19" i="49"/>
  <c r="E263" i="57"/>
  <c r="H236" i="40"/>
  <c r="H253" i="15"/>
  <c r="G202" i="44"/>
  <c r="G200" i="44"/>
  <c r="G208" i="44"/>
  <c r="G167" i="44"/>
  <c r="G192" i="44"/>
  <c r="H222" i="35"/>
  <c r="C206" i="10"/>
  <c r="G202" i="10"/>
  <c r="G277" i="10" s="1"/>
  <c r="C203" i="10"/>
  <c r="H257" i="20"/>
  <c r="G206" i="10"/>
  <c r="G281" i="10" s="1"/>
  <c r="G306" i="10" s="1"/>
  <c r="G356" i="10" s="1"/>
  <c r="G195" i="10"/>
  <c r="G212" i="10"/>
  <c r="G287" i="10" s="1"/>
  <c r="F199" i="10"/>
  <c r="F274" i="10" s="1"/>
  <c r="F238" i="34"/>
  <c r="H247" i="6"/>
  <c r="H248" i="34"/>
  <c r="H255" i="36"/>
  <c r="F263" i="36"/>
  <c r="AH37" i="49"/>
  <c r="AJ37" i="49" s="1"/>
  <c r="E263" i="17"/>
  <c r="H233" i="32"/>
  <c r="G209" i="10"/>
  <c r="G284" i="10" s="1"/>
  <c r="F208" i="10"/>
  <c r="F283" i="10" s="1"/>
  <c r="F308" i="10" s="1"/>
  <c r="F358" i="10" s="1"/>
  <c r="F211" i="10"/>
  <c r="F206" i="10"/>
  <c r="F281" i="10" s="1"/>
  <c r="F306" i="10" s="1"/>
  <c r="F356" i="10" s="1"/>
  <c r="F194" i="10"/>
  <c r="F269" i="10" s="1"/>
  <c r="F294" i="10" s="1"/>
  <c r="F344" i="10" s="1"/>
  <c r="C205" i="10"/>
  <c r="H172" i="17"/>
  <c r="H169" i="40"/>
  <c r="H179" i="9"/>
  <c r="H245" i="33"/>
  <c r="H219" i="41"/>
  <c r="C263" i="31"/>
  <c r="H251" i="59"/>
  <c r="E238" i="59"/>
  <c r="D175" i="31"/>
  <c r="H136" i="15"/>
  <c r="H245" i="35"/>
  <c r="X36" i="49"/>
  <c r="AC36" i="49" s="1"/>
  <c r="H218" i="35"/>
  <c r="C238" i="35"/>
  <c r="H235" i="19"/>
  <c r="H96" i="46"/>
  <c r="C48" i="46"/>
  <c r="D175" i="35"/>
  <c r="E175" i="35"/>
  <c r="D209" i="10"/>
  <c r="D284" i="10" s="1"/>
  <c r="D212" i="41"/>
  <c r="D287" i="41" s="1"/>
  <c r="D312" i="41" s="1"/>
  <c r="D362" i="41" s="1"/>
  <c r="G212" i="41"/>
  <c r="G287" i="41" s="1"/>
  <c r="G203" i="41"/>
  <c r="G278" i="41" s="1"/>
  <c r="G204" i="41"/>
  <c r="G279" i="41" s="1"/>
  <c r="G204" i="10"/>
  <c r="H260" i="16"/>
  <c r="H181" i="26"/>
  <c r="G200" i="10"/>
  <c r="G275" i="10" s="1"/>
  <c r="F263" i="33"/>
  <c r="H230" i="6"/>
  <c r="G238" i="6"/>
  <c r="H180" i="62"/>
  <c r="F207" i="10"/>
  <c r="H207" i="10" s="1"/>
  <c r="F201" i="10"/>
  <c r="F276" i="10" s="1"/>
  <c r="D194" i="10"/>
  <c r="D269" i="10" s="1"/>
  <c r="D294" i="10" s="1"/>
  <c r="D344" i="10" s="1"/>
  <c r="D205" i="10"/>
  <c r="D280" i="10" s="1"/>
  <c r="D199" i="10"/>
  <c r="E238" i="22"/>
  <c r="H237" i="30"/>
  <c r="H247" i="20"/>
  <c r="C178" i="6"/>
  <c r="E178" i="6"/>
  <c r="D178" i="6"/>
  <c r="F178" i="6"/>
  <c r="H220" i="32"/>
  <c r="AF13" i="49"/>
  <c r="H243" i="15"/>
  <c r="D263" i="15"/>
  <c r="Y41" i="49"/>
  <c r="D238" i="40"/>
  <c r="C201" i="10"/>
  <c r="C276" i="10" s="1"/>
  <c r="E199" i="10"/>
  <c r="E274" i="10" s="1"/>
  <c r="G210" i="10"/>
  <c r="G285" i="10" s="1"/>
  <c r="D211" i="10"/>
  <c r="C208" i="10"/>
  <c r="C283" i="10" s="1"/>
  <c r="E210" i="10"/>
  <c r="E285" i="10" s="1"/>
  <c r="E208" i="10"/>
  <c r="G196" i="10"/>
  <c r="C204" i="10"/>
  <c r="C279" i="10" s="1"/>
  <c r="G211" i="10"/>
  <c r="C196" i="10"/>
  <c r="G207" i="10"/>
  <c r="F196" i="10"/>
  <c r="E198" i="10"/>
  <c r="C211" i="10"/>
  <c r="G208" i="10"/>
  <c r="G283" i="10" s="1"/>
  <c r="G205" i="10"/>
  <c r="G280" i="10" s="1"/>
  <c r="D197" i="10"/>
  <c r="D272" i="10" s="1"/>
  <c r="D196" i="10"/>
  <c r="D271" i="10" s="1"/>
  <c r="D296" i="10" s="1"/>
  <c r="D346" i="10" s="1"/>
  <c r="G193" i="41"/>
  <c r="G268" i="41" s="1"/>
  <c r="H250" i="17"/>
  <c r="E211" i="10"/>
  <c r="F197" i="10"/>
  <c r="F272" i="10" s="1"/>
  <c r="D193" i="10"/>
  <c r="C212" i="10"/>
  <c r="C287" i="10" s="1"/>
  <c r="C194" i="10"/>
  <c r="F200" i="10"/>
  <c r="F275" i="10" s="1"/>
  <c r="G201" i="41"/>
  <c r="G276" i="41" s="1"/>
  <c r="H181" i="33"/>
  <c r="X34" i="49"/>
  <c r="AC34" i="49" s="1"/>
  <c r="C238" i="33"/>
  <c r="H221" i="59"/>
  <c r="H256" i="41"/>
  <c r="H224" i="29"/>
  <c r="H244" i="29"/>
  <c r="H253" i="36"/>
  <c r="H246" i="17"/>
  <c r="H258" i="16"/>
  <c r="H234" i="16"/>
  <c r="C174" i="18"/>
  <c r="G174" i="18"/>
  <c r="E174" i="18"/>
  <c r="D174" i="18"/>
  <c r="F174" i="18"/>
  <c r="H254" i="29"/>
  <c r="H232" i="34"/>
  <c r="H250" i="34"/>
  <c r="J43" i="49"/>
  <c r="H170" i="12"/>
  <c r="H171" i="33"/>
  <c r="H176" i="31"/>
  <c r="D170" i="18"/>
  <c r="E170" i="18"/>
  <c r="G170" i="18"/>
  <c r="H236" i="19"/>
  <c r="H250" i="23"/>
  <c r="H218" i="40"/>
  <c r="X41" i="49"/>
  <c r="C238" i="40"/>
  <c r="H258" i="15"/>
  <c r="H252" i="15"/>
  <c r="AI19" i="49"/>
  <c r="G263" i="57"/>
  <c r="H253" i="23"/>
  <c r="C176" i="18"/>
  <c r="D176" i="18"/>
  <c r="E176" i="18"/>
  <c r="F176" i="18"/>
  <c r="G176" i="18"/>
  <c r="H219" i="10"/>
  <c r="H235" i="10"/>
  <c r="H221" i="22"/>
  <c r="H246" i="57"/>
  <c r="H258" i="57"/>
  <c r="H259" i="57"/>
  <c r="C171" i="31"/>
  <c r="G171" i="31"/>
  <c r="D171" i="31"/>
  <c r="E171" i="31"/>
  <c r="F171" i="31"/>
  <c r="H171" i="31" s="1"/>
  <c r="H186" i="9"/>
  <c r="H186" i="30"/>
  <c r="H258" i="28"/>
  <c r="H249" i="28"/>
  <c r="H234" i="41"/>
  <c r="H229" i="34"/>
  <c r="H252" i="34"/>
  <c r="H246" i="34"/>
  <c r="H255" i="16"/>
  <c r="H226" i="16"/>
  <c r="E263" i="16"/>
  <c r="H182" i="9"/>
  <c r="H136" i="59"/>
  <c r="G202" i="59" s="1"/>
  <c r="H177" i="24"/>
  <c r="H225" i="19"/>
  <c r="G35" i="46"/>
  <c r="H83" i="46"/>
  <c r="G100" i="46"/>
  <c r="H172" i="57"/>
  <c r="D175" i="17"/>
  <c r="C175" i="17"/>
  <c r="G175" i="17"/>
  <c r="F175" i="17"/>
  <c r="F188" i="17" s="1"/>
  <c r="E175" i="17"/>
  <c r="H237" i="40"/>
  <c r="H259" i="15"/>
  <c r="H257" i="23"/>
  <c r="H185" i="27"/>
  <c r="H181" i="57"/>
  <c r="H245" i="57"/>
  <c r="D169" i="22"/>
  <c r="F169" i="22"/>
  <c r="G169" i="22"/>
  <c r="E169" i="22"/>
  <c r="C169" i="22"/>
  <c r="H170" i="9"/>
  <c r="H187" i="31"/>
  <c r="H180" i="10"/>
  <c r="H263" i="12"/>
  <c r="H218" i="25"/>
  <c r="H229" i="38"/>
  <c r="H248" i="59"/>
  <c r="H232" i="41"/>
  <c r="H221" i="41"/>
  <c r="H256" i="6"/>
  <c r="H257" i="29"/>
  <c r="H245" i="16"/>
  <c r="H185" i="24"/>
  <c r="H170" i="11"/>
  <c r="H187" i="9"/>
  <c r="E238" i="19"/>
  <c r="Z17" i="49"/>
  <c r="H245" i="15"/>
  <c r="AB13" i="49"/>
  <c r="AC13" i="49" s="1"/>
  <c r="G238" i="15"/>
  <c r="H232" i="19"/>
  <c r="G181" i="62"/>
  <c r="C181" i="62"/>
  <c r="D181" i="62"/>
  <c r="F181" i="62"/>
  <c r="F130" i="44" s="1"/>
  <c r="E181" i="62"/>
  <c r="D174" i="57"/>
  <c r="G174" i="57"/>
  <c r="C174" i="57"/>
  <c r="F174" i="57"/>
  <c r="E174" i="57"/>
  <c r="H222" i="40"/>
  <c r="H224" i="40"/>
  <c r="H260" i="15"/>
  <c r="H222" i="38"/>
  <c r="H231" i="23"/>
  <c r="H172" i="11"/>
  <c r="H244" i="23"/>
  <c r="H80" i="46"/>
  <c r="D100" i="46"/>
  <c r="H187" i="57"/>
  <c r="H234" i="10"/>
  <c r="H248" i="10"/>
  <c r="H180" i="37"/>
  <c r="C180" i="6"/>
  <c r="D180" i="6"/>
  <c r="D129" i="44" s="1"/>
  <c r="E180" i="6"/>
  <c r="F180" i="6"/>
  <c r="G180" i="6"/>
  <c r="H247" i="57"/>
  <c r="H64" i="44"/>
  <c r="C181" i="31"/>
  <c r="D181" i="31"/>
  <c r="E181" i="31"/>
  <c r="F181" i="31"/>
  <c r="G181" i="31"/>
  <c r="D178" i="16"/>
  <c r="E178" i="16"/>
  <c r="H173" i="21"/>
  <c r="H225" i="10"/>
  <c r="H237" i="10"/>
  <c r="E184" i="22"/>
  <c r="G184" i="22"/>
  <c r="C184" i="22"/>
  <c r="D184" i="22"/>
  <c r="F184" i="22"/>
  <c r="D171" i="59"/>
  <c r="C171" i="59"/>
  <c r="G171" i="59"/>
  <c r="E171" i="59"/>
  <c r="F171" i="59"/>
  <c r="E169" i="10"/>
  <c r="C169" i="10"/>
  <c r="C188" i="10" s="1"/>
  <c r="F178" i="27"/>
  <c r="H182" i="29"/>
  <c r="H183" i="6"/>
  <c r="AI32" i="49"/>
  <c r="G263" i="32"/>
  <c r="G172" i="22"/>
  <c r="E172" i="22"/>
  <c r="C172" i="22"/>
  <c r="D172" i="22"/>
  <c r="F172" i="22"/>
  <c r="D187" i="15"/>
  <c r="E187" i="15"/>
  <c r="F187" i="15"/>
  <c r="C187" i="15"/>
  <c r="C188" i="15" s="1"/>
  <c r="G187" i="15"/>
  <c r="H258" i="32"/>
  <c r="H246" i="40"/>
  <c r="H223" i="40"/>
  <c r="H220" i="25"/>
  <c r="H254" i="15"/>
  <c r="H183" i="21"/>
  <c r="AH19" i="49"/>
  <c r="F263" i="57"/>
  <c r="H251" i="23"/>
  <c r="E180" i="27"/>
  <c r="F180" i="27"/>
  <c r="D180" i="27"/>
  <c r="C180" i="27"/>
  <c r="G180" i="27"/>
  <c r="H232" i="40"/>
  <c r="H262" i="10"/>
  <c r="H220" i="10"/>
  <c r="H230" i="10"/>
  <c r="AG9" i="49"/>
  <c r="E263" i="10"/>
  <c r="H226" i="22"/>
  <c r="AA41" i="49"/>
  <c r="F238" i="40"/>
  <c r="H261" i="57"/>
  <c r="H124" i="46"/>
  <c r="D177" i="27"/>
  <c r="E177" i="27"/>
  <c r="F177" i="27"/>
  <c r="C177" i="27"/>
  <c r="G177" i="27"/>
  <c r="H228" i="36"/>
  <c r="E238" i="38"/>
  <c r="H261" i="59"/>
  <c r="H243" i="41"/>
  <c r="H260" i="29"/>
  <c r="H236" i="29"/>
  <c r="H221" i="17"/>
  <c r="H245" i="17"/>
  <c r="H136" i="21"/>
  <c r="C207" i="21" s="1"/>
  <c r="H176" i="17"/>
  <c r="H186" i="38"/>
  <c r="H181" i="35"/>
  <c r="H187" i="27"/>
  <c r="C183" i="20"/>
  <c r="D183" i="20"/>
  <c r="E183" i="20"/>
  <c r="F183" i="20"/>
  <c r="G183" i="20"/>
  <c r="D181" i="30"/>
  <c r="E181" i="30"/>
  <c r="F181" i="30"/>
  <c r="C181" i="30"/>
  <c r="G181" i="30"/>
  <c r="F185" i="62"/>
  <c r="E185" i="62"/>
  <c r="G185" i="62"/>
  <c r="D185" i="62"/>
  <c r="C185" i="62"/>
  <c r="H176" i="30"/>
  <c r="H258" i="23"/>
  <c r="C42" i="46"/>
  <c r="H90" i="46"/>
  <c r="H232" i="32"/>
  <c r="H221" i="32"/>
  <c r="H234" i="40"/>
  <c r="H246" i="15"/>
  <c r="F185" i="39"/>
  <c r="D185" i="39"/>
  <c r="E185" i="39"/>
  <c r="G185" i="39"/>
  <c r="C185" i="39"/>
  <c r="H255" i="23"/>
  <c r="H244" i="10"/>
  <c r="H254" i="10"/>
  <c r="H222" i="10"/>
  <c r="H251" i="10"/>
  <c r="AF23" i="49"/>
  <c r="D263" i="23"/>
  <c r="H252" i="57"/>
  <c r="H254" i="57"/>
  <c r="C172" i="34"/>
  <c r="D172" i="34"/>
  <c r="E172" i="34"/>
  <c r="F172" i="34"/>
  <c r="G172" i="34"/>
  <c r="H85" i="46"/>
  <c r="F100" i="46"/>
  <c r="H218" i="23"/>
  <c r="H226" i="36"/>
  <c r="H262" i="33"/>
  <c r="H259" i="59"/>
  <c r="H251" i="14"/>
  <c r="H244" i="20"/>
  <c r="H252" i="27"/>
  <c r="G263" i="27"/>
  <c r="H245" i="29"/>
  <c r="H256" i="34"/>
  <c r="H259" i="34"/>
  <c r="H224" i="34"/>
  <c r="C238" i="34"/>
  <c r="H235" i="34"/>
  <c r="E263" i="32"/>
  <c r="H253" i="16"/>
  <c r="H177" i="30"/>
  <c r="H136" i="27"/>
  <c r="H136" i="31"/>
  <c r="F201" i="31" s="1"/>
  <c r="F276" i="31" s="1"/>
  <c r="H174" i="29"/>
  <c r="AB32" i="49"/>
  <c r="G238" i="32"/>
  <c r="H187" i="24"/>
  <c r="AI13" i="49"/>
  <c r="G263" i="15"/>
  <c r="H222" i="19"/>
  <c r="H219" i="19"/>
  <c r="H186" i="15"/>
  <c r="F180" i="30"/>
  <c r="G180" i="30"/>
  <c r="E180" i="30"/>
  <c r="C180" i="30"/>
  <c r="D180" i="30"/>
  <c r="AE32" i="49"/>
  <c r="C263" i="32"/>
  <c r="H263" i="32" s="1"/>
  <c r="H243" i="32"/>
  <c r="H219" i="40"/>
  <c r="H221" i="40"/>
  <c r="H235" i="25"/>
  <c r="H255" i="15"/>
  <c r="H250" i="15"/>
  <c r="F175" i="30"/>
  <c r="G175" i="30"/>
  <c r="C175" i="30"/>
  <c r="D175" i="30"/>
  <c r="E175" i="30"/>
  <c r="AA9" i="49"/>
  <c r="F238" i="10"/>
  <c r="H219" i="24"/>
  <c r="H260" i="23"/>
  <c r="H259" i="23"/>
  <c r="H172" i="37"/>
  <c r="H250" i="10"/>
  <c r="H260" i="10"/>
  <c r="H228" i="10"/>
  <c r="H261" i="10"/>
  <c r="H250" i="57"/>
  <c r="H174" i="24"/>
  <c r="C172" i="36"/>
  <c r="D172" i="36"/>
  <c r="E172" i="36"/>
  <c r="G172" i="36"/>
  <c r="F172" i="36"/>
  <c r="H186" i="12"/>
  <c r="H252" i="23"/>
  <c r="H249" i="23"/>
  <c r="G43" i="46"/>
  <c r="H91" i="46"/>
  <c r="H182" i="57"/>
  <c r="H231" i="25"/>
  <c r="H253" i="10"/>
  <c r="H231" i="10"/>
  <c r="H255" i="10"/>
  <c r="Z9" i="49"/>
  <c r="E238" i="10"/>
  <c r="H180" i="22"/>
  <c r="H257" i="57"/>
  <c r="H255" i="57"/>
  <c r="C177" i="36"/>
  <c r="E177" i="36"/>
  <c r="D177" i="36"/>
  <c r="F177" i="36"/>
  <c r="G177" i="36"/>
  <c r="F238" i="59"/>
  <c r="H236" i="59"/>
  <c r="H253" i="41"/>
  <c r="H260" i="41"/>
  <c r="H255" i="28"/>
  <c r="H257" i="28"/>
  <c r="H256" i="16"/>
  <c r="H259" i="16"/>
  <c r="H261" i="16"/>
  <c r="H220" i="16"/>
  <c r="H236" i="16"/>
  <c r="G238" i="16"/>
  <c r="H136" i="30"/>
  <c r="D210" i="30" s="1"/>
  <c r="D285" i="30" s="1"/>
  <c r="H175" i="6"/>
  <c r="H183" i="62"/>
  <c r="H256" i="35"/>
  <c r="H223" i="19"/>
  <c r="H220" i="19"/>
  <c r="H226" i="19"/>
  <c r="AH23" i="49"/>
  <c r="F263" i="23"/>
  <c r="H252" i="32"/>
  <c r="H227" i="32"/>
  <c r="H220" i="40"/>
  <c r="H262" i="15"/>
  <c r="AG23" i="49"/>
  <c r="E263" i="23"/>
  <c r="H246" i="23"/>
  <c r="H243" i="23"/>
  <c r="AE23" i="49"/>
  <c r="C263" i="23"/>
  <c r="G170" i="6"/>
  <c r="G188" i="6" s="1"/>
  <c r="F170" i="6"/>
  <c r="E170" i="6"/>
  <c r="D170" i="6"/>
  <c r="C170" i="6"/>
  <c r="Y9" i="49"/>
  <c r="D238" i="10"/>
  <c r="H249" i="10"/>
  <c r="H249" i="57"/>
  <c r="H180" i="24"/>
  <c r="H186" i="20"/>
  <c r="F238" i="25"/>
  <c r="H263" i="26"/>
  <c r="H235" i="41"/>
  <c r="H249" i="41"/>
  <c r="H248" i="30"/>
  <c r="H236" i="30"/>
  <c r="H249" i="20"/>
  <c r="H251" i="6"/>
  <c r="H227" i="34"/>
  <c r="H249" i="36"/>
  <c r="H260" i="36"/>
  <c r="H254" i="17"/>
  <c r="H233" i="17"/>
  <c r="H220" i="17"/>
  <c r="H252" i="17"/>
  <c r="G238" i="24"/>
  <c r="H238" i="24" s="1"/>
  <c r="H252" i="16"/>
  <c r="H230" i="16"/>
  <c r="H136" i="57"/>
  <c r="E201" i="57" s="1"/>
  <c r="E276" i="57" s="1"/>
  <c r="H181" i="24"/>
  <c r="H180" i="59"/>
  <c r="H179" i="24"/>
  <c r="H182" i="35"/>
  <c r="H187" i="14"/>
  <c r="H136" i="17"/>
  <c r="H224" i="19"/>
  <c r="H237" i="19"/>
  <c r="H175" i="20"/>
  <c r="H237" i="32"/>
  <c r="H234" i="32"/>
  <c r="H230" i="40"/>
  <c r="H228" i="40"/>
  <c r="H256" i="15"/>
  <c r="C168" i="34"/>
  <c r="D168" i="34"/>
  <c r="AM35" i="49" s="1"/>
  <c r="E168" i="34"/>
  <c r="AN35" i="49" s="1"/>
  <c r="F168" i="34"/>
  <c r="AO35" i="49" s="1"/>
  <c r="G168" i="34"/>
  <c r="AP35" i="49" s="1"/>
  <c r="D178" i="20"/>
  <c r="G178" i="20"/>
  <c r="F178" i="20"/>
  <c r="E178" i="20"/>
  <c r="C178" i="20"/>
  <c r="H247" i="23"/>
  <c r="H248" i="23"/>
  <c r="H262" i="23"/>
  <c r="H176" i="22"/>
  <c r="H218" i="10"/>
  <c r="H185" i="19"/>
  <c r="H258" i="10"/>
  <c r="H229" i="10"/>
  <c r="H244" i="57"/>
  <c r="H253" i="57"/>
  <c r="F263" i="22"/>
  <c r="H182" i="6"/>
  <c r="H261" i="15"/>
  <c r="AH9" i="49"/>
  <c r="F263" i="10"/>
  <c r="H254" i="23"/>
  <c r="Z41" i="49"/>
  <c r="E238" i="40"/>
  <c r="D263" i="57"/>
  <c r="AF19" i="49"/>
  <c r="H243" i="57"/>
  <c r="H230" i="29"/>
  <c r="H250" i="16"/>
  <c r="H251" i="36"/>
  <c r="H243" i="16"/>
  <c r="H225" i="16"/>
  <c r="H185" i="17"/>
  <c r="C170" i="18"/>
  <c r="D171" i="25"/>
  <c r="E171" i="25"/>
  <c r="F171" i="25"/>
  <c r="G171" i="25"/>
  <c r="C171" i="25"/>
  <c r="H257" i="32"/>
  <c r="H169" i="24"/>
  <c r="H228" i="19"/>
  <c r="H223" i="32"/>
  <c r="H229" i="40"/>
  <c r="AI23" i="49"/>
  <c r="G263" i="23"/>
  <c r="H251" i="15"/>
  <c r="H182" i="30"/>
  <c r="H261" i="23"/>
  <c r="H245" i="23"/>
  <c r="H40" i="44"/>
  <c r="D263" i="10"/>
  <c r="H243" i="10"/>
  <c r="AF9" i="49"/>
  <c r="H262" i="57"/>
  <c r="H248" i="57"/>
  <c r="C179" i="31"/>
  <c r="D179" i="31"/>
  <c r="G179" i="31"/>
  <c r="F179" i="31"/>
  <c r="E179" i="31"/>
  <c r="F172" i="35"/>
  <c r="G172" i="35"/>
  <c r="C172" i="35"/>
  <c r="C188" i="35" s="1"/>
  <c r="D172" i="35"/>
  <c r="D188" i="35" s="1"/>
  <c r="E172" i="35"/>
  <c r="E188" i="35" s="1"/>
  <c r="D174" i="6"/>
  <c r="E174" i="6"/>
  <c r="C174" i="6"/>
  <c r="G174" i="6"/>
  <c r="F174" i="6"/>
  <c r="G197" i="30"/>
  <c r="C197" i="30"/>
  <c r="C272" i="30" s="1"/>
  <c r="C193" i="30"/>
  <c r="C207" i="30"/>
  <c r="C282" i="30" s="1"/>
  <c r="D200" i="30"/>
  <c r="C198" i="30"/>
  <c r="C273" i="30" s="1"/>
  <c r="C298" i="30" s="1"/>
  <c r="C348" i="30" s="1"/>
  <c r="D206" i="21"/>
  <c r="D281" i="21" s="1"/>
  <c r="D306" i="21" s="1"/>
  <c r="D356" i="21" s="1"/>
  <c r="D195" i="21"/>
  <c r="E200" i="21"/>
  <c r="G194" i="21"/>
  <c r="G269" i="21" s="1"/>
  <c r="C211" i="21"/>
  <c r="H183" i="40"/>
  <c r="E169" i="30"/>
  <c r="F169" i="30"/>
  <c r="G169" i="30"/>
  <c r="C169" i="30"/>
  <c r="D169" i="30"/>
  <c r="H177" i="16"/>
  <c r="C205" i="15"/>
  <c r="C280" i="15" s="1"/>
  <c r="C197" i="15"/>
  <c r="C272" i="15" s="1"/>
  <c r="C202" i="15"/>
  <c r="C277" i="15" s="1"/>
  <c r="E202" i="15"/>
  <c r="E277" i="15" s="1"/>
  <c r="E302" i="15" s="1"/>
  <c r="E352" i="15" s="1"/>
  <c r="D203" i="15"/>
  <c r="D278" i="15" s="1"/>
  <c r="E196" i="15"/>
  <c r="E271" i="15" s="1"/>
  <c r="E296" i="15" s="1"/>
  <c r="E346" i="15" s="1"/>
  <c r="F201" i="15"/>
  <c r="F276" i="15" s="1"/>
  <c r="E205" i="15"/>
  <c r="E280" i="15" s="1"/>
  <c r="C194" i="15"/>
  <c r="C269" i="15" s="1"/>
  <c r="G205" i="15"/>
  <c r="G280" i="15" s="1"/>
  <c r="G199" i="15"/>
  <c r="G274" i="15" s="1"/>
  <c r="D200" i="15"/>
  <c r="D275" i="15" s="1"/>
  <c r="F210" i="15"/>
  <c r="F285" i="15" s="1"/>
  <c r="G203" i="15"/>
  <c r="G278" i="15" s="1"/>
  <c r="C198" i="15"/>
  <c r="C273" i="15" s="1"/>
  <c r="C211" i="15"/>
  <c r="D205" i="15"/>
  <c r="D280" i="15" s="1"/>
  <c r="F204" i="15"/>
  <c r="E203" i="15"/>
  <c r="E278" i="15" s="1"/>
  <c r="F203" i="15"/>
  <c r="F278" i="15" s="1"/>
  <c r="C210" i="15"/>
  <c r="C285" i="15" s="1"/>
  <c r="C173" i="62"/>
  <c r="E173" i="62"/>
  <c r="G173" i="62"/>
  <c r="D173" i="62"/>
  <c r="F173" i="62"/>
  <c r="H179" i="62"/>
  <c r="C176" i="38"/>
  <c r="H180" i="19"/>
  <c r="E178" i="30"/>
  <c r="D178" i="30"/>
  <c r="G178" i="30"/>
  <c r="F178" i="30"/>
  <c r="C178" i="30"/>
  <c r="H182" i="26"/>
  <c r="E208" i="27"/>
  <c r="E283" i="27" s="1"/>
  <c r="E308" i="27" s="1"/>
  <c r="E358" i="27" s="1"/>
  <c r="H186" i="6"/>
  <c r="H179" i="30"/>
  <c r="D176" i="27"/>
  <c r="E176" i="27"/>
  <c r="F176" i="27"/>
  <c r="C176" i="27"/>
  <c r="G176" i="27"/>
  <c r="G178" i="31"/>
  <c r="D178" i="31"/>
  <c r="F178" i="31"/>
  <c r="C178" i="31"/>
  <c r="E178" i="31"/>
  <c r="H174" i="35"/>
  <c r="F194" i="41"/>
  <c r="F171" i="11"/>
  <c r="E211" i="27"/>
  <c r="E286" i="27" s="1"/>
  <c r="E311" i="27" s="1"/>
  <c r="E361" i="27" s="1"/>
  <c r="G209" i="27"/>
  <c r="G284" i="27" s="1"/>
  <c r="G309" i="27" s="1"/>
  <c r="G359" i="27" s="1"/>
  <c r="E210" i="27"/>
  <c r="E285" i="27" s="1"/>
  <c r="E198" i="27"/>
  <c r="E273" i="27" s="1"/>
  <c r="E298" i="27" s="1"/>
  <c r="E348" i="27" s="1"/>
  <c r="E206" i="27"/>
  <c r="E281" i="27" s="1"/>
  <c r="E306" i="27" s="1"/>
  <c r="E356" i="27" s="1"/>
  <c r="C193" i="27"/>
  <c r="H179" i="6"/>
  <c r="H178" i="24"/>
  <c r="F170" i="62"/>
  <c r="F188" i="62" s="1"/>
  <c r="C170" i="62"/>
  <c r="D170" i="62"/>
  <c r="G170" i="62"/>
  <c r="E170" i="62"/>
  <c r="H181" i="22"/>
  <c r="F212" i="27"/>
  <c r="F287" i="27" s="1"/>
  <c r="F312" i="27" s="1"/>
  <c r="F362" i="27" s="1"/>
  <c r="F208" i="27"/>
  <c r="F283" i="27" s="1"/>
  <c r="F308" i="27" s="1"/>
  <c r="F358" i="27" s="1"/>
  <c r="G196" i="27"/>
  <c r="G271" i="27" s="1"/>
  <c r="E212" i="27"/>
  <c r="E287" i="27" s="1"/>
  <c r="E312" i="27" s="1"/>
  <c r="E362" i="27" s="1"/>
  <c r="C211" i="27"/>
  <c r="C168" i="30"/>
  <c r="F168" i="30"/>
  <c r="G168" i="30"/>
  <c r="D168" i="30"/>
  <c r="E168" i="30"/>
  <c r="H172" i="24"/>
  <c r="G174" i="27"/>
  <c r="G274" i="27" s="1"/>
  <c r="C174" i="27"/>
  <c r="E174" i="27"/>
  <c r="F174" i="27"/>
  <c r="D174" i="27"/>
  <c r="H136" i="26"/>
  <c r="G200" i="26" s="1"/>
  <c r="G275" i="26" s="1"/>
  <c r="H183" i="32"/>
  <c r="H184" i="29"/>
  <c r="H172" i="29"/>
  <c r="H182" i="38"/>
  <c r="H173" i="38"/>
  <c r="C209" i="41"/>
  <c r="C284" i="41" s="1"/>
  <c r="D211" i="27"/>
  <c r="D286" i="27" s="1"/>
  <c r="D311" i="27" s="1"/>
  <c r="D361" i="27" s="1"/>
  <c r="D196" i="27"/>
  <c r="D271" i="27" s="1"/>
  <c r="D296" i="27" s="1"/>
  <c r="D346" i="27" s="1"/>
  <c r="F198" i="27"/>
  <c r="F273" i="27" s="1"/>
  <c r="F298" i="27" s="1"/>
  <c r="F348" i="27" s="1"/>
  <c r="F200" i="27"/>
  <c r="F275" i="27" s="1"/>
  <c r="D210" i="27"/>
  <c r="D285" i="27" s="1"/>
  <c r="D310" i="27" s="1"/>
  <c r="D360" i="27" s="1"/>
  <c r="D204" i="27"/>
  <c r="D279" i="27" s="1"/>
  <c r="D304" i="27" s="1"/>
  <c r="D354" i="27" s="1"/>
  <c r="AJ8" i="49"/>
  <c r="H171" i="21"/>
  <c r="H182" i="11"/>
  <c r="H182" i="18"/>
  <c r="F173" i="31"/>
  <c r="G173" i="31"/>
  <c r="D173" i="31"/>
  <c r="E173" i="31"/>
  <c r="C173" i="31"/>
  <c r="H182" i="27"/>
  <c r="H178" i="37"/>
  <c r="H182" i="31"/>
  <c r="H178" i="35"/>
  <c r="H177" i="19"/>
  <c r="D203" i="27"/>
  <c r="D278" i="27" s="1"/>
  <c r="G200" i="27"/>
  <c r="G275" i="27" s="1"/>
  <c r="G300" i="27" s="1"/>
  <c r="G350" i="27" s="1"/>
  <c r="D172" i="30"/>
  <c r="C172" i="30"/>
  <c r="E172" i="30"/>
  <c r="F172" i="30"/>
  <c r="G172" i="30"/>
  <c r="H182" i="24"/>
  <c r="H179" i="26"/>
  <c r="G279" i="10"/>
  <c r="G199" i="41"/>
  <c r="G274" i="41" s="1"/>
  <c r="H187" i="11"/>
  <c r="H186" i="17"/>
  <c r="H171" i="40"/>
  <c r="H183" i="9"/>
  <c r="F194" i="27"/>
  <c r="F269" i="27" s="1"/>
  <c r="F294" i="27" s="1"/>
  <c r="F344" i="27" s="1"/>
  <c r="F201" i="27"/>
  <c r="F276" i="27" s="1"/>
  <c r="F301" i="27" s="1"/>
  <c r="F351" i="27" s="1"/>
  <c r="F202" i="27"/>
  <c r="C201" i="27"/>
  <c r="D194" i="27"/>
  <c r="D269" i="27" s="1"/>
  <c r="D294" i="27" s="1"/>
  <c r="D344" i="27" s="1"/>
  <c r="C196" i="27"/>
  <c r="D206" i="27"/>
  <c r="D281" i="27" s="1"/>
  <c r="D306" i="27" s="1"/>
  <c r="D356" i="27" s="1"/>
  <c r="C170" i="30"/>
  <c r="D170" i="30"/>
  <c r="E170" i="30"/>
  <c r="F170" i="30"/>
  <c r="G170" i="30"/>
  <c r="H178" i="18"/>
  <c r="H174" i="59"/>
  <c r="C187" i="20"/>
  <c r="E187" i="20"/>
  <c r="F187" i="20"/>
  <c r="D187" i="20"/>
  <c r="G187" i="20"/>
  <c r="C168" i="31"/>
  <c r="D168" i="31"/>
  <c r="E168" i="31"/>
  <c r="F168" i="31"/>
  <c r="G168" i="31"/>
  <c r="H181" i="37"/>
  <c r="E188" i="19"/>
  <c r="D171" i="24"/>
  <c r="E171" i="24"/>
  <c r="F171" i="24"/>
  <c r="G171" i="24"/>
  <c r="C171" i="24"/>
  <c r="H183" i="30"/>
  <c r="C168" i="21"/>
  <c r="E168" i="21"/>
  <c r="G168" i="21"/>
  <c r="D168" i="21"/>
  <c r="F168" i="21"/>
  <c r="E211" i="31"/>
  <c r="E286" i="31" s="1"/>
  <c r="E311" i="31" s="1"/>
  <c r="E361" i="31" s="1"/>
  <c r="C202" i="31"/>
  <c r="F199" i="31"/>
  <c r="F274" i="31" s="1"/>
  <c r="G197" i="31"/>
  <c r="G272" i="31" s="1"/>
  <c r="D194" i="31"/>
  <c r="D269" i="31" s="1"/>
  <c r="D294" i="31" s="1"/>
  <c r="D344" i="31" s="1"/>
  <c r="F195" i="31"/>
  <c r="G194" i="31"/>
  <c r="G269" i="31" s="1"/>
  <c r="D206" i="31"/>
  <c r="D281" i="31" s="1"/>
  <c r="D306" i="31" s="1"/>
  <c r="D356" i="31" s="1"/>
  <c r="C196" i="31"/>
  <c r="C205" i="31"/>
  <c r="G205" i="31"/>
  <c r="G280" i="31" s="1"/>
  <c r="C212" i="31"/>
  <c r="G195" i="31"/>
  <c r="G270" i="31" s="1"/>
  <c r="C195" i="31"/>
  <c r="G200" i="31"/>
  <c r="G275" i="31" s="1"/>
  <c r="D196" i="31"/>
  <c r="D271" i="31" s="1"/>
  <c r="D296" i="31" s="1"/>
  <c r="D346" i="31" s="1"/>
  <c r="C211" i="31"/>
  <c r="G204" i="31"/>
  <c r="E196" i="31"/>
  <c r="E271" i="31" s="1"/>
  <c r="E296" i="31" s="1"/>
  <c r="E346" i="31" s="1"/>
  <c r="C203" i="31"/>
  <c r="E197" i="31"/>
  <c r="E272" i="31" s="1"/>
  <c r="E208" i="31"/>
  <c r="C210" i="31"/>
  <c r="E212" i="31"/>
  <c r="E287" i="31" s="1"/>
  <c r="E312" i="31" s="1"/>
  <c r="E362" i="31" s="1"/>
  <c r="D208" i="31"/>
  <c r="D283" i="31" s="1"/>
  <c r="D308" i="31" s="1"/>
  <c r="D358" i="31" s="1"/>
  <c r="F210" i="31"/>
  <c r="F285" i="31" s="1"/>
  <c r="D198" i="31"/>
  <c r="G212" i="31"/>
  <c r="G287" i="31" s="1"/>
  <c r="F203" i="31"/>
  <c r="F278" i="31" s="1"/>
  <c r="D200" i="31"/>
  <c r="D201" i="31"/>
  <c r="D276" i="31" s="1"/>
  <c r="D301" i="31" s="1"/>
  <c r="D351" i="31" s="1"/>
  <c r="E201" i="31"/>
  <c r="E276" i="31" s="1"/>
  <c r="D210" i="31"/>
  <c r="D285" i="31" s="1"/>
  <c r="D310" i="31" s="1"/>
  <c r="D360" i="31" s="1"/>
  <c r="C197" i="31"/>
  <c r="G193" i="31"/>
  <c r="D205" i="31"/>
  <c r="D280" i="31" s="1"/>
  <c r="G202" i="31"/>
  <c r="G277" i="31" s="1"/>
  <c r="C200" i="31"/>
  <c r="D199" i="31"/>
  <c r="D274" i="31" s="1"/>
  <c r="D299" i="31" s="1"/>
  <c r="D349" i="31" s="1"/>
  <c r="G210" i="31"/>
  <c r="G285" i="31" s="1"/>
  <c r="D202" i="31"/>
  <c r="D277" i="31" s="1"/>
  <c r="G211" i="31"/>
  <c r="G286" i="31" s="1"/>
  <c r="G207" i="31"/>
  <c r="G282" i="31" s="1"/>
  <c r="D211" i="31"/>
  <c r="D286" i="31" s="1"/>
  <c r="D311" i="31" s="1"/>
  <c r="D361" i="31" s="1"/>
  <c r="F194" i="31"/>
  <c r="F269" i="31" s="1"/>
  <c r="E193" i="31"/>
  <c r="G199" i="31"/>
  <c r="G274" i="31" s="1"/>
  <c r="C204" i="31"/>
  <c r="F204" i="31"/>
  <c r="F207" i="31"/>
  <c r="F282" i="31" s="1"/>
  <c r="E200" i="31"/>
  <c r="G208" i="31"/>
  <c r="G283" i="31" s="1"/>
  <c r="F211" i="31"/>
  <c r="F286" i="31" s="1"/>
  <c r="F202" i="31"/>
  <c r="F277" i="31" s="1"/>
  <c r="F200" i="31"/>
  <c r="C194" i="31"/>
  <c r="E209" i="31"/>
  <c r="E284" i="31" s="1"/>
  <c r="D193" i="31"/>
  <c r="G206" i="31"/>
  <c r="G281" i="31" s="1"/>
  <c r="C209" i="31"/>
  <c r="C284" i="31" s="1"/>
  <c r="G201" i="31"/>
  <c r="G276" i="31" s="1"/>
  <c r="C199" i="31"/>
  <c r="G203" i="31"/>
  <c r="G278" i="31" s="1"/>
  <c r="G209" i="31"/>
  <c r="G284" i="31" s="1"/>
  <c r="E202" i="31"/>
  <c r="E277" i="31" s="1"/>
  <c r="G198" i="31"/>
  <c r="D204" i="31"/>
  <c r="E207" i="31"/>
  <c r="E282" i="31" s="1"/>
  <c r="H184" i="31"/>
  <c r="F197" i="27"/>
  <c r="F272" i="27" s="1"/>
  <c r="O20" i="49"/>
  <c r="H172" i="39"/>
  <c r="H185" i="35"/>
  <c r="H184" i="10"/>
  <c r="H185" i="10"/>
  <c r="H181" i="59"/>
  <c r="F209" i="41"/>
  <c r="H136" i="33"/>
  <c r="C193" i="33" s="1"/>
  <c r="H182" i="40"/>
  <c r="E200" i="27"/>
  <c r="E275" i="27" s="1"/>
  <c r="G208" i="27"/>
  <c r="G283" i="27" s="1"/>
  <c r="E193" i="27"/>
  <c r="E201" i="27"/>
  <c r="C207" i="27"/>
  <c r="C282" i="27" s="1"/>
  <c r="D197" i="27"/>
  <c r="D272" i="27" s="1"/>
  <c r="G211" i="27"/>
  <c r="G286" i="27" s="1"/>
  <c r="C199" i="27"/>
  <c r="C274" i="27" s="1"/>
  <c r="H169" i="19"/>
  <c r="H187" i="25"/>
  <c r="H175" i="12"/>
  <c r="H187" i="28"/>
  <c r="H187" i="38"/>
  <c r="G168" i="35"/>
  <c r="AP36" i="49" s="1"/>
  <c r="F168" i="35"/>
  <c r="AO36" i="49" s="1"/>
  <c r="F168" i="29"/>
  <c r="AO29" i="49" s="1"/>
  <c r="D186" i="10"/>
  <c r="H183" i="33"/>
  <c r="C194" i="27"/>
  <c r="C269" i="27" s="1"/>
  <c r="D200" i="27"/>
  <c r="D275" i="27" s="1"/>
  <c r="D199" i="27"/>
  <c r="D208" i="27"/>
  <c r="D283" i="27" s="1"/>
  <c r="D308" i="27" s="1"/>
  <c r="D358" i="27" s="1"/>
  <c r="G199" i="27"/>
  <c r="C200" i="27"/>
  <c r="E202" i="27"/>
  <c r="C209" i="27"/>
  <c r="C284" i="27" s="1"/>
  <c r="H172" i="27"/>
  <c r="H176" i="57"/>
  <c r="H185" i="15"/>
  <c r="H184" i="11"/>
  <c r="H178" i="27"/>
  <c r="D170" i="15"/>
  <c r="E170" i="15"/>
  <c r="F170" i="15"/>
  <c r="G170" i="15"/>
  <c r="C170" i="15"/>
  <c r="D130" i="44"/>
  <c r="E168" i="29"/>
  <c r="E188" i="29" s="1"/>
  <c r="G176" i="38"/>
  <c r="G186" i="10"/>
  <c r="C201" i="41"/>
  <c r="C276" i="41" s="1"/>
  <c r="F193" i="41"/>
  <c r="G206" i="27"/>
  <c r="G281" i="27" s="1"/>
  <c r="C208" i="27"/>
  <c r="C210" i="27"/>
  <c r="D205" i="27"/>
  <c r="D209" i="27"/>
  <c r="D284" i="27" s="1"/>
  <c r="C202" i="27"/>
  <c r="D193" i="27"/>
  <c r="F203" i="27"/>
  <c r="F278" i="27" s="1"/>
  <c r="E170" i="21"/>
  <c r="F170" i="21"/>
  <c r="C170" i="21"/>
  <c r="D170" i="21"/>
  <c r="G170" i="21"/>
  <c r="C197" i="57"/>
  <c r="C272" i="57" s="1"/>
  <c r="F202" i="57"/>
  <c r="F277" i="57" s="1"/>
  <c r="G195" i="57"/>
  <c r="G270" i="57" s="1"/>
  <c r="E195" i="57"/>
  <c r="E270" i="57" s="1"/>
  <c r="E295" i="57" s="1"/>
  <c r="E345" i="57" s="1"/>
  <c r="F208" i="57"/>
  <c r="D200" i="57"/>
  <c r="D275" i="57" s="1"/>
  <c r="G198" i="57"/>
  <c r="G273" i="57" s="1"/>
  <c r="F211" i="57"/>
  <c r="F286" i="57" s="1"/>
  <c r="C204" i="57"/>
  <c r="C279" i="57" s="1"/>
  <c r="G206" i="57"/>
  <c r="G281" i="57" s="1"/>
  <c r="D204" i="57"/>
  <c r="D279" i="57" s="1"/>
  <c r="E196" i="57"/>
  <c r="E271" i="57" s="1"/>
  <c r="E296" i="57" s="1"/>
  <c r="E346" i="57" s="1"/>
  <c r="F203" i="57"/>
  <c r="F278" i="57" s="1"/>
  <c r="E210" i="57"/>
  <c r="E285" i="57" s="1"/>
  <c r="E197" i="57"/>
  <c r="E272" i="57" s="1"/>
  <c r="E204" i="57"/>
  <c r="E279" i="57" s="1"/>
  <c r="F207" i="57"/>
  <c r="F282" i="57" s="1"/>
  <c r="E203" i="57"/>
  <c r="E278" i="57" s="1"/>
  <c r="F204" i="57"/>
  <c r="F279" i="57" s="1"/>
  <c r="D195" i="57"/>
  <c r="D270" i="57" s="1"/>
  <c r="D295" i="57" s="1"/>
  <c r="D345" i="57" s="1"/>
  <c r="G209" i="57"/>
  <c r="D210" i="57"/>
  <c r="D285" i="57" s="1"/>
  <c r="D310" i="57" s="1"/>
  <c r="D360" i="57" s="1"/>
  <c r="D209" i="57"/>
  <c r="C202" i="57"/>
  <c r="C277" i="57" s="1"/>
  <c r="F206" i="57"/>
  <c r="F281" i="57" s="1"/>
  <c r="G196" i="57"/>
  <c r="G271" i="57" s="1"/>
  <c r="F193" i="57"/>
  <c r="F197" i="57"/>
  <c r="F272" i="57" s="1"/>
  <c r="C209" i="57"/>
  <c r="C195" i="57"/>
  <c r="C270" i="57" s="1"/>
  <c r="C295" i="57" s="1"/>
  <c r="C345" i="57" s="1"/>
  <c r="C200" i="57"/>
  <c r="F200" i="57"/>
  <c r="F275" i="57" s="1"/>
  <c r="G205" i="57"/>
  <c r="G280" i="57" s="1"/>
  <c r="C201" i="57"/>
  <c r="E208" i="57"/>
  <c r="G199" i="57"/>
  <c r="G274" i="57" s="1"/>
  <c r="F194" i="57"/>
  <c r="F269" i="57" s="1"/>
  <c r="C205" i="57"/>
  <c r="G207" i="57"/>
  <c r="G282" i="57" s="1"/>
  <c r="D199" i="57"/>
  <c r="F212" i="57"/>
  <c r="F287" i="57" s="1"/>
  <c r="G201" i="57"/>
  <c r="G276" i="57" s="1"/>
  <c r="D207" i="57"/>
  <c r="D282" i="57" s="1"/>
  <c r="G193" i="57"/>
  <c r="E198" i="57"/>
  <c r="E273" i="57" s="1"/>
  <c r="E298" i="57" s="1"/>
  <c r="E348" i="57" s="1"/>
  <c r="D194" i="57"/>
  <c r="F196" i="57"/>
  <c r="F271" i="57" s="1"/>
  <c r="C198" i="57"/>
  <c r="E194" i="57"/>
  <c r="E269" i="57" s="1"/>
  <c r="E294" i="57" s="1"/>
  <c r="E344" i="57" s="1"/>
  <c r="G200" i="57"/>
  <c r="G275" i="57" s="1"/>
  <c r="F205" i="57"/>
  <c r="F280" i="57" s="1"/>
  <c r="D193" i="57"/>
  <c r="D211" i="57"/>
  <c r="D286" i="57" s="1"/>
  <c r="D311" i="57" s="1"/>
  <c r="D361" i="57" s="1"/>
  <c r="C196" i="57"/>
  <c r="G203" i="57"/>
  <c r="G278" i="57" s="1"/>
  <c r="C211" i="57"/>
  <c r="G204" i="57"/>
  <c r="E193" i="57"/>
  <c r="H136" i="24"/>
  <c r="D171" i="9"/>
  <c r="D188" i="9" s="1"/>
  <c r="E171" i="9"/>
  <c r="E188" i="9" s="1"/>
  <c r="F171" i="9"/>
  <c r="G171" i="9"/>
  <c r="G188" i="9" s="1"/>
  <c r="C171" i="9"/>
  <c r="C168" i="59"/>
  <c r="D168" i="59"/>
  <c r="AM33" i="49" s="1"/>
  <c r="G168" i="59"/>
  <c r="AP33" i="49" s="1"/>
  <c r="E168" i="59"/>
  <c r="AN33" i="49" s="1"/>
  <c r="F168" i="59"/>
  <c r="AO33" i="49" s="1"/>
  <c r="C183" i="57"/>
  <c r="D183" i="57"/>
  <c r="G183" i="57"/>
  <c r="E183" i="57"/>
  <c r="F183" i="57"/>
  <c r="H186" i="26"/>
  <c r="H184" i="26"/>
  <c r="H187" i="32"/>
  <c r="D168" i="29"/>
  <c r="D188" i="29" s="1"/>
  <c r="H177" i="38"/>
  <c r="D176" i="38"/>
  <c r="H180" i="35"/>
  <c r="F186" i="10"/>
  <c r="H186" i="10" s="1"/>
  <c r="G282" i="10"/>
  <c r="H181" i="28"/>
  <c r="H168" i="33"/>
  <c r="E199" i="27"/>
  <c r="E204" i="27"/>
  <c r="E279" i="27" s="1"/>
  <c r="C198" i="27"/>
  <c r="C206" i="27"/>
  <c r="E209" i="27"/>
  <c r="E284" i="27" s="1"/>
  <c r="C197" i="27"/>
  <c r="C272" i="27" s="1"/>
  <c r="G204" i="27"/>
  <c r="G279" i="27" s="1"/>
  <c r="E196" i="27"/>
  <c r="E271" i="27" s="1"/>
  <c r="E296" i="27" s="1"/>
  <c r="E346" i="27" s="1"/>
  <c r="H185" i="31"/>
  <c r="H179" i="29"/>
  <c r="D184" i="57"/>
  <c r="F184" i="57"/>
  <c r="E184" i="57"/>
  <c r="G184" i="57"/>
  <c r="C184" i="57"/>
  <c r="O24" i="49"/>
  <c r="H173" i="24"/>
  <c r="H181" i="11"/>
  <c r="H173" i="16"/>
  <c r="H170" i="16"/>
  <c r="H172" i="26"/>
  <c r="D203" i="41"/>
  <c r="D278" i="41" s="1"/>
  <c r="F199" i="41"/>
  <c r="F274" i="41" s="1"/>
  <c r="C212" i="27"/>
  <c r="C287" i="27" s="1"/>
  <c r="G205" i="27"/>
  <c r="G280" i="27" s="1"/>
  <c r="G198" i="27"/>
  <c r="G273" i="27" s="1"/>
  <c r="C204" i="27"/>
  <c r="F211" i="27"/>
  <c r="G212" i="27"/>
  <c r="G287" i="27" s="1"/>
  <c r="G197" i="27"/>
  <c r="G272" i="27" s="1"/>
  <c r="H176" i="21"/>
  <c r="C168" i="24"/>
  <c r="D168" i="24"/>
  <c r="E168" i="24"/>
  <c r="F168" i="24"/>
  <c r="G168" i="24"/>
  <c r="H177" i="34"/>
  <c r="H184" i="30"/>
  <c r="G172" i="18"/>
  <c r="C172" i="18"/>
  <c r="D172" i="18"/>
  <c r="E172" i="18"/>
  <c r="F172" i="18"/>
  <c r="H175" i="29"/>
  <c r="H172" i="28"/>
  <c r="AC11" i="49"/>
  <c r="H229" i="30"/>
  <c r="H252" i="28"/>
  <c r="H244" i="59"/>
  <c r="AF12" i="49"/>
  <c r="D263" i="14"/>
  <c r="H223" i="30"/>
  <c r="F263" i="20"/>
  <c r="C263" i="27"/>
  <c r="H263" i="27" s="1"/>
  <c r="G263" i="41"/>
  <c r="H257" i="6"/>
  <c r="G263" i="6"/>
  <c r="AI7" i="49"/>
  <c r="E263" i="6"/>
  <c r="H220" i="41"/>
  <c r="H258" i="30"/>
  <c r="H256" i="31"/>
  <c r="G238" i="34"/>
  <c r="H219" i="34"/>
  <c r="H257" i="33"/>
  <c r="H253" i="20"/>
  <c r="H248" i="6"/>
  <c r="H254" i="28"/>
  <c r="F263" i="28"/>
  <c r="AH28" i="49"/>
  <c r="H261" i="28"/>
  <c r="H261" i="41"/>
  <c r="H246" i="16"/>
  <c r="F263" i="34"/>
  <c r="H260" i="34"/>
  <c r="E263" i="36"/>
  <c r="F238" i="41"/>
  <c r="H252" i="30"/>
  <c r="C263" i="30"/>
  <c r="X14" i="49"/>
  <c r="C238" i="16"/>
  <c r="H238" i="22"/>
  <c r="H249" i="30"/>
  <c r="G263" i="31"/>
  <c r="D263" i="31"/>
  <c r="H263" i="31" s="1"/>
  <c r="H224" i="59"/>
  <c r="H247" i="59"/>
  <c r="D263" i="59"/>
  <c r="H246" i="14"/>
  <c r="H233" i="14"/>
  <c r="C238" i="14"/>
  <c r="H235" i="30"/>
  <c r="H255" i="30"/>
  <c r="H231" i="30"/>
  <c r="H224" i="30"/>
  <c r="G263" i="30"/>
  <c r="H244" i="30"/>
  <c r="H261" i="20"/>
  <c r="F263" i="27"/>
  <c r="H250" i="41"/>
  <c r="H233" i="41"/>
  <c r="H226" i="29"/>
  <c r="H219" i="29"/>
  <c r="H221" i="29"/>
  <c r="H259" i="17"/>
  <c r="Z15" i="49"/>
  <c r="E238" i="17"/>
  <c r="AE34" i="49"/>
  <c r="C263" i="33"/>
  <c r="D263" i="17"/>
  <c r="H238" i="12"/>
  <c r="H229" i="36"/>
  <c r="G263" i="33"/>
  <c r="H226" i="41"/>
  <c r="H223" i="41"/>
  <c r="AA29" i="49"/>
  <c r="F238" i="29"/>
  <c r="H251" i="29"/>
  <c r="E238" i="34"/>
  <c r="H238" i="34" s="1"/>
  <c r="Z35" i="49"/>
  <c r="AC35" i="49" s="1"/>
  <c r="H218" i="34"/>
  <c r="H237" i="34"/>
  <c r="H244" i="36"/>
  <c r="H254" i="36"/>
  <c r="H249" i="17"/>
  <c r="AE15" i="49"/>
  <c r="C263" i="17"/>
  <c r="AB15" i="49"/>
  <c r="G238" i="17"/>
  <c r="H219" i="17"/>
  <c r="H259" i="31"/>
  <c r="H230" i="41"/>
  <c r="H238" i="11"/>
  <c r="H250" i="59"/>
  <c r="H257" i="14"/>
  <c r="H256" i="30"/>
  <c r="X30" i="49"/>
  <c r="H218" i="30"/>
  <c r="C238" i="30"/>
  <c r="H238" i="30" s="1"/>
  <c r="AF27" i="49"/>
  <c r="AJ27" i="49" s="1"/>
  <c r="H243" i="27"/>
  <c r="AJ16" i="49"/>
  <c r="G263" i="16"/>
  <c r="E238" i="14"/>
  <c r="E263" i="31"/>
  <c r="H235" i="36"/>
  <c r="H249" i="33"/>
  <c r="AG34" i="49"/>
  <c r="E263" i="33"/>
  <c r="H247" i="41"/>
  <c r="X42" i="49"/>
  <c r="AC42" i="49" s="1"/>
  <c r="H218" i="41"/>
  <c r="H257" i="41"/>
  <c r="F263" i="41"/>
  <c r="H232" i="30"/>
  <c r="H251" i="30"/>
  <c r="G263" i="20"/>
  <c r="AI18" i="49"/>
  <c r="D177" i="44"/>
  <c r="G182" i="44"/>
  <c r="D166" i="44"/>
  <c r="G184" i="44"/>
  <c r="F174" i="44"/>
  <c r="D192" i="44"/>
  <c r="F171" i="44"/>
  <c r="F197" i="44"/>
  <c r="C181" i="44"/>
  <c r="C175" i="44"/>
  <c r="E175" i="44"/>
  <c r="G194" i="44"/>
  <c r="E189" i="44"/>
  <c r="G196" i="44"/>
  <c r="E170" i="44"/>
  <c r="E196" i="44"/>
  <c r="G171" i="44"/>
  <c r="G207" i="44"/>
  <c r="G190" i="44"/>
  <c r="F208" i="44"/>
  <c r="E167" i="44"/>
  <c r="D172" i="44"/>
  <c r="D182" i="44"/>
  <c r="D181" i="44"/>
  <c r="E198" i="44"/>
  <c r="F184" i="44"/>
  <c r="C184" i="44"/>
  <c r="D197" i="44"/>
  <c r="G169" i="44"/>
  <c r="F201" i="44"/>
  <c r="E180" i="44"/>
  <c r="E206" i="44"/>
  <c r="E197" i="44"/>
  <c r="G198" i="44"/>
  <c r="F179" i="44"/>
  <c r="F205" i="44"/>
  <c r="C197" i="44"/>
  <c r="G206" i="44"/>
  <c r="E176" i="44"/>
  <c r="G166" i="44"/>
  <c r="G165" i="44"/>
  <c r="G179" i="44"/>
  <c r="E200" i="44"/>
  <c r="E208" i="44"/>
  <c r="F170" i="44"/>
  <c r="E184" i="44"/>
  <c r="C203" i="44"/>
  <c r="G197" i="44"/>
  <c r="C200" i="44"/>
  <c r="F199" i="44"/>
  <c r="F176" i="44"/>
  <c r="G191" i="44"/>
  <c r="C176" i="44"/>
  <c r="E165" i="44"/>
  <c r="E183" i="44"/>
  <c r="G178" i="44"/>
  <c r="G172" i="44"/>
  <c r="F204" i="44"/>
  <c r="D208" i="44"/>
  <c r="E168" i="44"/>
  <c r="E173" i="44"/>
  <c r="D196" i="44"/>
  <c r="C201" i="44"/>
  <c r="G189" i="44"/>
  <c r="C195" i="44"/>
  <c r="E207" i="44"/>
  <c r="G203" i="44"/>
  <c r="F183" i="44"/>
  <c r="E174" i="44"/>
  <c r="D180" i="44"/>
  <c r="C166" i="44"/>
  <c r="E169" i="44"/>
  <c r="E182" i="44"/>
  <c r="G168" i="44"/>
  <c r="C183" i="44"/>
  <c r="G201" i="44"/>
  <c r="C190" i="44"/>
  <c r="F168" i="44"/>
  <c r="C171" i="44"/>
  <c r="E203" i="44"/>
  <c r="E205" i="44"/>
  <c r="F182" i="44"/>
  <c r="G195" i="44"/>
  <c r="D203" i="44"/>
  <c r="F190" i="44"/>
  <c r="G174" i="44"/>
  <c r="F180" i="44"/>
  <c r="G175" i="44"/>
  <c r="D167" i="44"/>
  <c r="D169" i="44"/>
  <c r="E166" i="44"/>
  <c r="C207" i="44"/>
  <c r="E191" i="44"/>
  <c r="C180" i="44"/>
  <c r="G176" i="44"/>
  <c r="G204" i="44"/>
  <c r="C193" i="44"/>
  <c r="G177" i="44"/>
  <c r="E193" i="44"/>
  <c r="G193" i="44"/>
  <c r="D194" i="44"/>
  <c r="F172" i="44"/>
  <c r="C263" i="36"/>
  <c r="H220" i="29"/>
  <c r="E263" i="34"/>
  <c r="H255" i="34"/>
  <c r="H249" i="27"/>
  <c r="H252" i="31"/>
  <c r="C263" i="59"/>
  <c r="H243" i="59"/>
  <c r="AE33" i="49"/>
  <c r="H260" i="59"/>
  <c r="H220" i="59"/>
  <c r="H259" i="41"/>
  <c r="H262" i="17"/>
  <c r="Y33" i="49"/>
  <c r="AC33" i="49" s="1"/>
  <c r="H218" i="59"/>
  <c r="E263" i="41"/>
  <c r="AG28" i="49"/>
  <c r="E263" i="28"/>
  <c r="H245" i="34"/>
  <c r="D263" i="34"/>
  <c r="H261" i="36"/>
  <c r="D238" i="34"/>
  <c r="F270" i="31"/>
  <c r="F263" i="31"/>
  <c r="H245" i="59"/>
  <c r="C263" i="41"/>
  <c r="H245" i="41"/>
  <c r="C263" i="14"/>
  <c r="H255" i="14"/>
  <c r="H261" i="30"/>
  <c r="E263" i="30"/>
  <c r="AG18" i="49"/>
  <c r="E263" i="20"/>
  <c r="H253" i="28"/>
  <c r="C263" i="34"/>
  <c r="H233" i="16"/>
  <c r="E238" i="16"/>
  <c r="H245" i="31"/>
  <c r="D189" i="44"/>
  <c r="D179" i="44"/>
  <c r="C191" i="44"/>
  <c r="D190" i="44"/>
  <c r="E179" i="44"/>
  <c r="D168" i="44"/>
  <c r="H254" i="30"/>
  <c r="D238" i="59"/>
  <c r="H243" i="36"/>
  <c r="H244" i="27"/>
  <c r="H247" i="14"/>
  <c r="H252" i="14"/>
  <c r="H250" i="14"/>
  <c r="H245" i="27"/>
  <c r="H262" i="36"/>
  <c r="D263" i="16"/>
  <c r="H246" i="30"/>
  <c r="H243" i="33"/>
  <c r="AF42" i="49"/>
  <c r="AJ42" i="49" s="1"/>
  <c r="D263" i="41"/>
  <c r="H249" i="6"/>
  <c r="H252" i="6"/>
  <c r="D238" i="41"/>
  <c r="AF29" i="49"/>
  <c r="D263" i="29"/>
  <c r="H248" i="17"/>
  <c r="H243" i="17"/>
  <c r="H230" i="30"/>
  <c r="C238" i="41"/>
  <c r="H255" i="20"/>
  <c r="H262" i="41"/>
  <c r="H225" i="29"/>
  <c r="H221" i="30"/>
  <c r="H228" i="30"/>
  <c r="Y30" i="49"/>
  <c r="D238" i="30"/>
  <c r="E238" i="41"/>
  <c r="AB29" i="49"/>
  <c r="G238" i="29"/>
  <c r="H260" i="17"/>
  <c r="H248" i="16"/>
  <c r="H243" i="34"/>
  <c r="H249" i="59"/>
  <c r="H255" i="59"/>
  <c r="F263" i="59"/>
  <c r="E263" i="14"/>
  <c r="AG12" i="49"/>
  <c r="G263" i="14"/>
  <c r="AB30" i="49"/>
  <c r="G238" i="30"/>
  <c r="H227" i="30"/>
  <c r="H222" i="30"/>
  <c r="H255" i="6"/>
  <c r="AH7" i="49"/>
  <c r="F263" i="6"/>
  <c r="C263" i="6"/>
  <c r="H261" i="6"/>
  <c r="G238" i="41"/>
  <c r="H259" i="28"/>
  <c r="H247" i="28"/>
  <c r="H246" i="28"/>
  <c r="H262" i="29"/>
  <c r="H237" i="29"/>
  <c r="H248" i="29"/>
  <c r="H261" i="34"/>
  <c r="H253" i="34"/>
  <c r="H250" i="36"/>
  <c r="H259" i="36"/>
  <c r="H231" i="16"/>
  <c r="H252" i="29"/>
  <c r="D263" i="36"/>
  <c r="AF34" i="49"/>
  <c r="D263" i="33"/>
  <c r="H262" i="59"/>
  <c r="H252" i="41"/>
  <c r="H227" i="41"/>
  <c r="H256" i="14"/>
  <c r="H258" i="14"/>
  <c r="H234" i="30"/>
  <c r="F238" i="30"/>
  <c r="AA30" i="49"/>
  <c r="H229" i="41"/>
  <c r="H258" i="6"/>
  <c r="H250" i="6"/>
  <c r="H246" i="6"/>
  <c r="H231" i="41"/>
  <c r="H244" i="28"/>
  <c r="AF28" i="49"/>
  <c r="D263" i="28"/>
  <c r="H248" i="28"/>
  <c r="H233" i="29"/>
  <c r="H247" i="29"/>
  <c r="H258" i="29"/>
  <c r="H250" i="29"/>
  <c r="AG29" i="49"/>
  <c r="E263" i="29"/>
  <c r="H252" i="36"/>
  <c r="H257" i="17"/>
  <c r="H237" i="17"/>
  <c r="H226" i="17"/>
  <c r="H223" i="17"/>
  <c r="H257" i="16"/>
  <c r="H223" i="16"/>
  <c r="H221" i="16"/>
  <c r="H233" i="30"/>
  <c r="H225" i="30"/>
  <c r="D263" i="6"/>
  <c r="H260" i="28"/>
  <c r="H254" i="41"/>
  <c r="H246" i="29"/>
  <c r="H249" i="29"/>
  <c r="F238" i="16"/>
  <c r="H249" i="16"/>
  <c r="H222" i="16"/>
  <c r="H237" i="16"/>
  <c r="AC39" i="49"/>
  <c r="H254" i="59"/>
  <c r="H252" i="59"/>
  <c r="H257" i="59"/>
  <c r="H236" i="41"/>
  <c r="H248" i="14"/>
  <c r="H260" i="14"/>
  <c r="Z30" i="49"/>
  <c r="E238" i="30"/>
  <c r="H220" i="30"/>
  <c r="H247" i="30"/>
  <c r="H245" i="28"/>
  <c r="H227" i="29"/>
  <c r="H259" i="29"/>
  <c r="H231" i="29"/>
  <c r="H244" i="17"/>
  <c r="H233" i="34"/>
  <c r="H257" i="36"/>
  <c r="H222" i="17"/>
  <c r="H219" i="16"/>
  <c r="H234" i="29"/>
  <c r="AI15" i="49"/>
  <c r="G263" i="17"/>
  <c r="H232" i="16"/>
  <c r="AH14" i="49"/>
  <c r="F263" i="16"/>
  <c r="H238" i="9"/>
  <c r="H258" i="59"/>
  <c r="H244" i="41"/>
  <c r="H262" i="14"/>
  <c r="H244" i="14"/>
  <c r="H249" i="14"/>
  <c r="H254" i="27"/>
  <c r="H254" i="6"/>
  <c r="H260" i="6"/>
  <c r="H253" i="6"/>
  <c r="H250" i="28"/>
  <c r="H229" i="29"/>
  <c r="H228" i="29"/>
  <c r="H243" i="29"/>
  <c r="AE29" i="49"/>
  <c r="C263" i="29"/>
  <c r="H235" i="29"/>
  <c r="AH29" i="49"/>
  <c r="F263" i="29"/>
  <c r="H253" i="29"/>
  <c r="Z29" i="49"/>
  <c r="E238" i="29"/>
  <c r="H247" i="36"/>
  <c r="F263" i="17"/>
  <c r="AH15" i="49"/>
  <c r="H235" i="17"/>
  <c r="G263" i="34"/>
  <c r="H251" i="16"/>
  <c r="H218" i="16"/>
  <c r="AA14" i="49"/>
  <c r="H261" i="17"/>
  <c r="H248" i="36"/>
  <c r="H230" i="17"/>
  <c r="H231" i="17"/>
  <c r="H235" i="16"/>
  <c r="H229" i="16"/>
  <c r="H227" i="16"/>
  <c r="H222" i="41"/>
  <c r="AI33" i="49"/>
  <c r="G263" i="59"/>
  <c r="E263" i="59"/>
  <c r="AG33" i="49"/>
  <c r="H254" i="14"/>
  <c r="H257" i="30"/>
  <c r="H226" i="30"/>
  <c r="H262" i="30"/>
  <c r="F263" i="30"/>
  <c r="AH30" i="49"/>
  <c r="H245" i="6"/>
  <c r="H259" i="6"/>
  <c r="H262" i="6"/>
  <c r="H243" i="28"/>
  <c r="C263" i="28"/>
  <c r="AE28" i="49"/>
  <c r="H218" i="29"/>
  <c r="C238" i="29"/>
  <c r="X29" i="49"/>
  <c r="H256" i="29"/>
  <c r="AI29" i="49"/>
  <c r="G263" i="29"/>
  <c r="D238" i="29"/>
  <c r="Y29" i="49"/>
  <c r="H234" i="34"/>
  <c r="H258" i="36"/>
  <c r="H224" i="17"/>
  <c r="H224" i="16"/>
  <c r="Y14" i="49"/>
  <c r="D238" i="16"/>
  <c r="H253" i="17"/>
  <c r="H232" i="29"/>
  <c r="H257" i="34"/>
  <c r="H228" i="17"/>
  <c r="H234" i="17"/>
  <c r="H236" i="17"/>
  <c r="C238" i="17"/>
  <c r="H218" i="17"/>
  <c r="X15" i="49"/>
  <c r="H262" i="16"/>
  <c r="C263" i="16"/>
  <c r="AE14" i="49"/>
  <c r="H263" i="21"/>
  <c r="H260" i="31"/>
  <c r="H253" i="59"/>
  <c r="H246" i="59"/>
  <c r="AH12" i="49"/>
  <c r="F263" i="14"/>
  <c r="H243" i="14"/>
  <c r="AE12" i="49"/>
  <c r="H253" i="14"/>
  <c r="AE30" i="49"/>
  <c r="H219" i="30"/>
  <c r="H243" i="6"/>
  <c r="AE7" i="49"/>
  <c r="H251" i="41"/>
  <c r="G238" i="33"/>
  <c r="H238" i="33" s="1"/>
  <c r="H251" i="28"/>
  <c r="AI28" i="49"/>
  <c r="G263" i="28"/>
  <c r="H261" i="29"/>
  <c r="H255" i="29"/>
  <c r="H223" i="29"/>
  <c r="H222" i="29"/>
  <c r="AJ11" i="49"/>
  <c r="H258" i="34"/>
  <c r="H228" i="34"/>
  <c r="G263" i="36"/>
  <c r="AA15" i="49"/>
  <c r="F238" i="17"/>
  <c r="H232" i="17"/>
  <c r="H227" i="17"/>
  <c r="D238" i="17"/>
  <c r="H247" i="17"/>
  <c r="H247" i="16"/>
  <c r="H228" i="16"/>
  <c r="AJ41" i="49"/>
  <c r="AC40" i="49"/>
  <c r="H263" i="40"/>
  <c r="H238" i="39"/>
  <c r="H263" i="38"/>
  <c r="AJ39" i="49"/>
  <c r="H238" i="38"/>
  <c r="C238" i="36"/>
  <c r="X37" i="49"/>
  <c r="H218" i="36"/>
  <c r="G238" i="36"/>
  <c r="AB37" i="49"/>
  <c r="H236" i="36"/>
  <c r="H222" i="36"/>
  <c r="H227" i="36"/>
  <c r="H225" i="36"/>
  <c r="H238" i="35"/>
  <c r="H234" i="36"/>
  <c r="H223" i="36"/>
  <c r="H232" i="36"/>
  <c r="AC38" i="49"/>
  <c r="AA37" i="49"/>
  <c r="F238" i="36"/>
  <c r="H230" i="36"/>
  <c r="H231" i="36"/>
  <c r="H224" i="36"/>
  <c r="H221" i="36"/>
  <c r="H233" i="36"/>
  <c r="E238" i="36"/>
  <c r="Z37" i="49"/>
  <c r="H219" i="36"/>
  <c r="H237" i="36"/>
  <c r="H220" i="36"/>
  <c r="Y37" i="49"/>
  <c r="D238" i="36"/>
  <c r="H263" i="37"/>
  <c r="AJ38" i="49"/>
  <c r="AJ35" i="49"/>
  <c r="H263" i="34"/>
  <c r="AC31" i="49"/>
  <c r="AJ31" i="49"/>
  <c r="AC28" i="49"/>
  <c r="H238" i="28"/>
  <c r="AC27" i="49"/>
  <c r="H238" i="27"/>
  <c r="AC16" i="49"/>
  <c r="AC25" i="49"/>
  <c r="H238" i="26"/>
  <c r="AC24" i="49"/>
  <c r="AJ25" i="49"/>
  <c r="H263" i="25"/>
  <c r="H238" i="25"/>
  <c r="AC23" i="49"/>
  <c r="AC26" i="49"/>
  <c r="H263" i="24"/>
  <c r="AJ24" i="49"/>
  <c r="AC22" i="49"/>
  <c r="AC21" i="49"/>
  <c r="H238" i="62"/>
  <c r="AJ22" i="49"/>
  <c r="AJ20" i="49"/>
  <c r="H238" i="21"/>
  <c r="AC20" i="49"/>
  <c r="AC19" i="49"/>
  <c r="AC10" i="49"/>
  <c r="AJ17" i="49"/>
  <c r="H263" i="19"/>
  <c r="H238" i="6"/>
  <c r="H238" i="18"/>
  <c r="AC7" i="49"/>
  <c r="H263" i="11"/>
  <c r="AC18" i="49"/>
  <c r="AJ10" i="49"/>
  <c r="AC12" i="49"/>
  <c r="S27" i="49"/>
  <c r="E268" i="27"/>
  <c r="AP27" i="49"/>
  <c r="H208" i="27"/>
  <c r="C283" i="27"/>
  <c r="C285" i="27"/>
  <c r="C273" i="27"/>
  <c r="C281" i="27"/>
  <c r="AO27" i="49"/>
  <c r="C279" i="27"/>
  <c r="F286" i="27"/>
  <c r="F311" i="27" s="1"/>
  <c r="F361" i="27" s="1"/>
  <c r="C286" i="27"/>
  <c r="Q27" i="49"/>
  <c r="C268" i="27"/>
  <c r="AM27" i="49"/>
  <c r="H184" i="27"/>
  <c r="C271" i="27"/>
  <c r="H168" i="27"/>
  <c r="AL27" i="49"/>
  <c r="H186" i="27"/>
  <c r="H200" i="27"/>
  <c r="AN27" i="49"/>
  <c r="H187" i="33"/>
  <c r="H177" i="33"/>
  <c r="H173" i="33"/>
  <c r="H173" i="9"/>
  <c r="H172" i="9"/>
  <c r="H169" i="9"/>
  <c r="D193" i="9"/>
  <c r="D208" i="9"/>
  <c r="D283" i="9" s="1"/>
  <c r="D308" i="9" s="1"/>
  <c r="D358" i="9" s="1"/>
  <c r="F207" i="9"/>
  <c r="F282" i="9" s="1"/>
  <c r="F307" i="9" s="1"/>
  <c r="F357" i="9" s="1"/>
  <c r="E204" i="9"/>
  <c r="E279" i="9" s="1"/>
  <c r="C203" i="9"/>
  <c r="D204" i="9"/>
  <c r="D279" i="9" s="1"/>
  <c r="D202" i="9"/>
  <c r="D277" i="9" s="1"/>
  <c r="D302" i="9" s="1"/>
  <c r="D352" i="9" s="1"/>
  <c r="E198" i="9"/>
  <c r="E273" i="9" s="1"/>
  <c r="E298" i="9" s="1"/>
  <c r="E348" i="9" s="1"/>
  <c r="F211" i="9"/>
  <c r="F286" i="9" s="1"/>
  <c r="F311" i="9" s="1"/>
  <c r="F361" i="9" s="1"/>
  <c r="G202" i="9"/>
  <c r="G277" i="9" s="1"/>
  <c r="G208" i="9"/>
  <c r="G283" i="9" s="1"/>
  <c r="E195" i="9"/>
  <c r="E270" i="9" s="1"/>
  <c r="E295" i="9" s="1"/>
  <c r="E345" i="9" s="1"/>
  <c r="C198" i="9"/>
  <c r="G206" i="9"/>
  <c r="G281" i="9" s="1"/>
  <c r="G306" i="9" s="1"/>
  <c r="G356" i="9" s="1"/>
  <c r="E193" i="9"/>
  <c r="F193" i="9"/>
  <c r="C195" i="9"/>
  <c r="F195" i="9"/>
  <c r="F270" i="9" s="1"/>
  <c r="F295" i="9" s="1"/>
  <c r="F345" i="9" s="1"/>
  <c r="G199" i="9"/>
  <c r="G274" i="9" s="1"/>
  <c r="G205" i="9"/>
  <c r="G280" i="9" s="1"/>
  <c r="D205" i="9"/>
  <c r="D280" i="9" s="1"/>
  <c r="F202" i="9"/>
  <c r="F277" i="9" s="1"/>
  <c r="F302" i="9" s="1"/>
  <c r="F352" i="9" s="1"/>
  <c r="F204" i="9"/>
  <c r="F279" i="9" s="1"/>
  <c r="D200" i="9"/>
  <c r="D275" i="9" s="1"/>
  <c r="D199" i="9"/>
  <c r="D274" i="9" s="1"/>
  <c r="D299" i="9" s="1"/>
  <c r="D349" i="9" s="1"/>
  <c r="G204" i="9"/>
  <c r="G279" i="9" s="1"/>
  <c r="G203" i="9"/>
  <c r="G278" i="9" s="1"/>
  <c r="D198" i="9"/>
  <c r="D273" i="9" s="1"/>
  <c r="D298" i="9" s="1"/>
  <c r="D348" i="9" s="1"/>
  <c r="F210" i="9"/>
  <c r="F285" i="9" s="1"/>
  <c r="D195" i="9"/>
  <c r="D270" i="9" s="1"/>
  <c r="D295" i="9" s="1"/>
  <c r="D345" i="9" s="1"/>
  <c r="C199" i="9"/>
  <c r="F199" i="9"/>
  <c r="F274" i="9" s="1"/>
  <c r="F299" i="9" s="1"/>
  <c r="F349" i="9" s="1"/>
  <c r="C202" i="9"/>
  <c r="C193" i="9"/>
  <c r="E194" i="9"/>
  <c r="E269" i="9" s="1"/>
  <c r="E294" i="9" s="1"/>
  <c r="E344" i="9" s="1"/>
  <c r="D209" i="9"/>
  <c r="D284" i="9" s="1"/>
  <c r="E200" i="9"/>
  <c r="E275" i="9" s="1"/>
  <c r="D201" i="9"/>
  <c r="D276" i="9" s="1"/>
  <c r="D301" i="9" s="1"/>
  <c r="D351" i="9" s="1"/>
  <c r="G198" i="9"/>
  <c r="G273" i="9" s="1"/>
  <c r="C197" i="9"/>
  <c r="D211" i="9"/>
  <c r="D286" i="9" s="1"/>
  <c r="C200" i="9"/>
  <c r="F208" i="9"/>
  <c r="F283" i="9" s="1"/>
  <c r="F308" i="9" s="1"/>
  <c r="F358" i="9" s="1"/>
  <c r="G196" i="9"/>
  <c r="F197" i="9"/>
  <c r="F272" i="9" s="1"/>
  <c r="C194" i="9"/>
  <c r="G209" i="9"/>
  <c r="G284" i="9" s="1"/>
  <c r="G200" i="9"/>
  <c r="G275" i="9" s="1"/>
  <c r="G300" i="9" s="1"/>
  <c r="G350" i="9" s="1"/>
  <c r="C212" i="9"/>
  <c r="C205" i="9"/>
  <c r="E207" i="9"/>
  <c r="E282" i="9" s="1"/>
  <c r="E307" i="9" s="1"/>
  <c r="E357" i="9" s="1"/>
  <c r="F212" i="9"/>
  <c r="F287" i="9" s="1"/>
  <c r="F312" i="9" s="1"/>
  <c r="F362" i="9" s="1"/>
  <c r="C209" i="9"/>
  <c r="F194" i="9"/>
  <c r="F269" i="9" s="1"/>
  <c r="F294" i="9" s="1"/>
  <c r="F344" i="9" s="1"/>
  <c r="C204" i="9"/>
  <c r="C208" i="9"/>
  <c r="E205" i="9"/>
  <c r="E280" i="9" s="1"/>
  <c r="C206" i="9"/>
  <c r="F196" i="9"/>
  <c r="F271" i="9" s="1"/>
  <c r="F296" i="9" s="1"/>
  <c r="F346" i="9" s="1"/>
  <c r="F201" i="9"/>
  <c r="F276" i="9" s="1"/>
  <c r="F301" i="9" s="1"/>
  <c r="F351" i="9" s="1"/>
  <c r="E209" i="9"/>
  <c r="E284" i="9" s="1"/>
  <c r="C196" i="9"/>
  <c r="G211" i="9"/>
  <c r="G286" i="9" s="1"/>
  <c r="D197" i="9"/>
  <c r="D272" i="9" s="1"/>
  <c r="G194" i="9"/>
  <c r="G269" i="9" s="1"/>
  <c r="E197" i="9"/>
  <c r="E272" i="9" s="1"/>
  <c r="D212" i="9"/>
  <c r="D287" i="9" s="1"/>
  <c r="D312" i="9" s="1"/>
  <c r="D362" i="9" s="1"/>
  <c r="G207" i="9"/>
  <c r="G282" i="9" s="1"/>
  <c r="G307" i="9" s="1"/>
  <c r="G357" i="9" s="1"/>
  <c r="C210" i="9"/>
  <c r="D206" i="9"/>
  <c r="D281" i="9" s="1"/>
  <c r="D306" i="9" s="1"/>
  <c r="D356" i="9" s="1"/>
  <c r="F198" i="9"/>
  <c r="F273" i="9" s="1"/>
  <c r="F298" i="9" s="1"/>
  <c r="F348" i="9" s="1"/>
  <c r="F209" i="9"/>
  <c r="F284" i="9" s="1"/>
  <c r="D210" i="9"/>
  <c r="D285" i="9" s="1"/>
  <c r="D207" i="9"/>
  <c r="D282" i="9" s="1"/>
  <c r="D307" i="9" s="1"/>
  <c r="D357" i="9" s="1"/>
  <c r="G197" i="9"/>
  <c r="G272" i="9" s="1"/>
  <c r="E202" i="9"/>
  <c r="E277" i="9" s="1"/>
  <c r="E302" i="9" s="1"/>
  <c r="E352" i="9" s="1"/>
  <c r="C207" i="9"/>
  <c r="E208" i="9"/>
  <c r="E283" i="9" s="1"/>
  <c r="E308" i="9" s="1"/>
  <c r="E358" i="9" s="1"/>
  <c r="F203" i="9"/>
  <c r="F278" i="9" s="1"/>
  <c r="E206" i="9"/>
  <c r="E281" i="9" s="1"/>
  <c r="E306" i="9" s="1"/>
  <c r="E356" i="9" s="1"/>
  <c r="D196" i="9"/>
  <c r="E210" i="9"/>
  <c r="E285" i="9" s="1"/>
  <c r="E199" i="9"/>
  <c r="E274" i="9" s="1"/>
  <c r="E299" i="9" s="1"/>
  <c r="E349" i="9" s="1"/>
  <c r="G212" i="9"/>
  <c r="G287" i="9" s="1"/>
  <c r="E201" i="9"/>
  <c r="E276" i="9" s="1"/>
  <c r="E301" i="9" s="1"/>
  <c r="E351" i="9" s="1"/>
  <c r="F200" i="9"/>
  <c r="F275" i="9" s="1"/>
  <c r="C211" i="9"/>
  <c r="E212" i="9"/>
  <c r="E287" i="9" s="1"/>
  <c r="E312" i="9" s="1"/>
  <c r="E362" i="9" s="1"/>
  <c r="E203" i="9"/>
  <c r="E278" i="9" s="1"/>
  <c r="C201" i="9"/>
  <c r="F206" i="9"/>
  <c r="F281" i="9" s="1"/>
  <c r="F306" i="9" s="1"/>
  <c r="F356" i="9" s="1"/>
  <c r="E211" i="9"/>
  <c r="E286" i="9" s="1"/>
  <c r="E311" i="9" s="1"/>
  <c r="E361" i="9" s="1"/>
  <c r="G201" i="9"/>
  <c r="G276" i="9" s="1"/>
  <c r="D194" i="9"/>
  <c r="D269" i="9" s="1"/>
  <c r="D294" i="9" s="1"/>
  <c r="D344" i="9" s="1"/>
  <c r="E196" i="9"/>
  <c r="G193" i="9"/>
  <c r="D203" i="9"/>
  <c r="D278" i="9" s="1"/>
  <c r="G195" i="9"/>
  <c r="G270" i="9" s="1"/>
  <c r="G210" i="9"/>
  <c r="G285" i="9" s="1"/>
  <c r="F205" i="9"/>
  <c r="F280" i="9" s="1"/>
  <c r="AP8" i="49"/>
  <c r="H177" i="9"/>
  <c r="AN8" i="49"/>
  <c r="AM8" i="49"/>
  <c r="H185" i="9"/>
  <c r="H176" i="9"/>
  <c r="H168" i="9"/>
  <c r="AL8" i="49"/>
  <c r="C188" i="9"/>
  <c r="H175" i="9"/>
  <c r="H180" i="9"/>
  <c r="F188" i="9"/>
  <c r="AO8" i="49"/>
  <c r="H180" i="41"/>
  <c r="H179" i="41"/>
  <c r="H176" i="40"/>
  <c r="H177" i="40"/>
  <c r="H184" i="40"/>
  <c r="H187" i="40"/>
  <c r="H182" i="17"/>
  <c r="H174" i="17"/>
  <c r="G202" i="41"/>
  <c r="G277" i="41" s="1"/>
  <c r="D200" i="41"/>
  <c r="D275" i="41" s="1"/>
  <c r="D195" i="41"/>
  <c r="G195" i="41"/>
  <c r="G270" i="41" s="1"/>
  <c r="D211" i="41"/>
  <c r="D286" i="41" s="1"/>
  <c r="D311" i="41" s="1"/>
  <c r="D361" i="41" s="1"/>
  <c r="E199" i="41"/>
  <c r="E274" i="41" s="1"/>
  <c r="E299" i="41" s="1"/>
  <c r="E349" i="41" s="1"/>
  <c r="G205" i="41"/>
  <c r="G280" i="41" s="1"/>
  <c r="E209" i="41"/>
  <c r="E284" i="41" s="1"/>
  <c r="D205" i="41"/>
  <c r="D280" i="41" s="1"/>
  <c r="D305" i="41" s="1"/>
  <c r="D355" i="41" s="1"/>
  <c r="F198" i="41"/>
  <c r="F273" i="41" s="1"/>
  <c r="F201" i="41"/>
  <c r="F203" i="41"/>
  <c r="D196" i="41"/>
  <c r="D271" i="41" s="1"/>
  <c r="D296" i="41" s="1"/>
  <c r="D346" i="41" s="1"/>
  <c r="G200" i="41"/>
  <c r="G275" i="41" s="1"/>
  <c r="F206" i="41"/>
  <c r="F281" i="41" s="1"/>
  <c r="E204" i="41"/>
  <c r="E279" i="41" s="1"/>
  <c r="E207" i="41"/>
  <c r="E282" i="41" s="1"/>
  <c r="E205" i="41"/>
  <c r="E280" i="41" s="1"/>
  <c r="G194" i="41"/>
  <c r="G269" i="41" s="1"/>
  <c r="C196" i="41"/>
  <c r="C271" i="41" s="1"/>
  <c r="E211" i="41"/>
  <c r="E286" i="41" s="1"/>
  <c r="E311" i="41" s="1"/>
  <c r="E361" i="41" s="1"/>
  <c r="C203" i="41"/>
  <c r="C207" i="41"/>
  <c r="C282" i="41" s="1"/>
  <c r="F204" i="41"/>
  <c r="F279" i="41" s="1"/>
  <c r="D208" i="41"/>
  <c r="D283" i="41" s="1"/>
  <c r="D308" i="41" s="1"/>
  <c r="D358" i="41" s="1"/>
  <c r="E201" i="41"/>
  <c r="E276" i="41" s="1"/>
  <c r="F207" i="41"/>
  <c r="F282" i="41" s="1"/>
  <c r="E193" i="41"/>
  <c r="E195" i="41"/>
  <c r="E270" i="41" s="1"/>
  <c r="E295" i="41" s="1"/>
  <c r="E345" i="41" s="1"/>
  <c r="D204" i="41"/>
  <c r="D279" i="41" s="1"/>
  <c r="D304" i="41" s="1"/>
  <c r="D354" i="41" s="1"/>
  <c r="F202" i="41"/>
  <c r="F277" i="41" s="1"/>
  <c r="G207" i="41"/>
  <c r="G282" i="41" s="1"/>
  <c r="C208" i="41"/>
  <c r="C205" i="41"/>
  <c r="G209" i="41"/>
  <c r="G284" i="41" s="1"/>
  <c r="D193" i="41"/>
  <c r="D268" i="41" s="1"/>
  <c r="E206" i="41"/>
  <c r="E281" i="41" s="1"/>
  <c r="E306" i="41" s="1"/>
  <c r="E356" i="41" s="1"/>
  <c r="E210" i="41"/>
  <c r="E285" i="41" s="1"/>
  <c r="D210" i="41"/>
  <c r="D285" i="41" s="1"/>
  <c r="D310" i="41" s="1"/>
  <c r="D360" i="41" s="1"/>
  <c r="E202" i="41"/>
  <c r="E277" i="41" s="1"/>
  <c r="C204" i="41"/>
  <c r="C279" i="41" s="1"/>
  <c r="E200" i="41"/>
  <c r="E275" i="41" s="1"/>
  <c r="C193" i="41"/>
  <c r="C268" i="41" s="1"/>
  <c r="C197" i="41"/>
  <c r="C198" i="41"/>
  <c r="C273" i="41" s="1"/>
  <c r="C200" i="41"/>
  <c r="G196" i="41"/>
  <c r="G271" i="41" s="1"/>
  <c r="C212" i="41"/>
  <c r="C287" i="41" s="1"/>
  <c r="D206" i="41"/>
  <c r="D281" i="41" s="1"/>
  <c r="D306" i="41" s="1"/>
  <c r="D356" i="41" s="1"/>
  <c r="G208" i="41"/>
  <c r="G283" i="41" s="1"/>
  <c r="F205" i="41"/>
  <c r="F280" i="41" s="1"/>
  <c r="E196" i="41"/>
  <c r="E271" i="41" s="1"/>
  <c r="E296" i="41" s="1"/>
  <c r="E346" i="41" s="1"/>
  <c r="D194" i="41"/>
  <c r="D269" i="41" s="1"/>
  <c r="D294" i="41" s="1"/>
  <c r="D344" i="41" s="1"/>
  <c r="E198" i="41"/>
  <c r="E273" i="41" s="1"/>
  <c r="G211" i="41"/>
  <c r="G286" i="41" s="1"/>
  <c r="G210" i="41"/>
  <c r="G285" i="41" s="1"/>
  <c r="F200" i="41"/>
  <c r="F275" i="41" s="1"/>
  <c r="F195" i="41"/>
  <c r="F270" i="41" s="1"/>
  <c r="E203" i="41"/>
  <c r="E278" i="41" s="1"/>
  <c r="G206" i="41"/>
  <c r="G197" i="41"/>
  <c r="G272" i="41" s="1"/>
  <c r="D198" i="41"/>
  <c r="D273" i="41" s="1"/>
  <c r="D298" i="41" s="1"/>
  <c r="D348" i="41" s="1"/>
  <c r="F196" i="41"/>
  <c r="F271" i="41" s="1"/>
  <c r="D197" i="41"/>
  <c r="E208" i="41"/>
  <c r="E283" i="41" s="1"/>
  <c r="E308" i="41" s="1"/>
  <c r="E358" i="41" s="1"/>
  <c r="C202" i="41"/>
  <c r="C277" i="41" s="1"/>
  <c r="F211" i="41"/>
  <c r="F286" i="41" s="1"/>
  <c r="C211" i="41"/>
  <c r="F210" i="41"/>
  <c r="F285" i="41" s="1"/>
  <c r="D209" i="41"/>
  <c r="D202" i="41"/>
  <c r="D277" i="41" s="1"/>
  <c r="C199" i="41"/>
  <c r="C274" i="41" s="1"/>
  <c r="E194" i="41"/>
  <c r="F212" i="41"/>
  <c r="F287" i="41" s="1"/>
  <c r="E197" i="41"/>
  <c r="E272" i="41" s="1"/>
  <c r="E297" i="41" s="1"/>
  <c r="E347" i="41" s="1"/>
  <c r="D207" i="41"/>
  <c r="D282" i="41" s="1"/>
  <c r="E212" i="41"/>
  <c r="E287" i="41" s="1"/>
  <c r="C194" i="41"/>
  <c r="C269" i="41" s="1"/>
  <c r="G198" i="41"/>
  <c r="G273" i="41" s="1"/>
  <c r="F208" i="41"/>
  <c r="F283" i="41" s="1"/>
  <c r="C206" i="41"/>
  <c r="C195" i="41"/>
  <c r="H187" i="23"/>
  <c r="H179" i="17"/>
  <c r="H181" i="17"/>
  <c r="H187" i="17"/>
  <c r="H183" i="17"/>
  <c r="AN15" i="49"/>
  <c r="E188" i="17"/>
  <c r="D188" i="17"/>
  <c r="AM15" i="49"/>
  <c r="AL15" i="49"/>
  <c r="C188" i="17"/>
  <c r="H168" i="17"/>
  <c r="AP15" i="49"/>
  <c r="AO15" i="49"/>
  <c r="H169" i="17"/>
  <c r="H177" i="17"/>
  <c r="AN41" i="49"/>
  <c r="H168" i="40"/>
  <c r="AL41" i="49"/>
  <c r="H185" i="40"/>
  <c r="H180" i="40"/>
  <c r="E113" i="44"/>
  <c r="H181" i="40"/>
  <c r="H170" i="40"/>
  <c r="H186" i="40"/>
  <c r="C197" i="40"/>
  <c r="C212" i="40"/>
  <c r="E198" i="40"/>
  <c r="E273" i="40" s="1"/>
  <c r="E298" i="40" s="1"/>
  <c r="E348" i="40" s="1"/>
  <c r="E197" i="40"/>
  <c r="E196" i="40"/>
  <c r="E271" i="40" s="1"/>
  <c r="E296" i="40" s="1"/>
  <c r="E346" i="40" s="1"/>
  <c r="G200" i="40"/>
  <c r="G275" i="40" s="1"/>
  <c r="E210" i="40"/>
  <c r="E285" i="40" s="1"/>
  <c r="D209" i="40"/>
  <c r="D284" i="40" s="1"/>
  <c r="C201" i="40"/>
  <c r="D197" i="40"/>
  <c r="D199" i="40"/>
  <c r="D274" i="40" s="1"/>
  <c r="D299" i="40" s="1"/>
  <c r="D349" i="40" s="1"/>
  <c r="D208" i="40"/>
  <c r="D283" i="40" s="1"/>
  <c r="D308" i="40" s="1"/>
  <c r="D358" i="40" s="1"/>
  <c r="F197" i="40"/>
  <c r="F193" i="40"/>
  <c r="F212" i="40"/>
  <c r="F287" i="40" s="1"/>
  <c r="E204" i="40"/>
  <c r="E279" i="40" s="1"/>
  <c r="G210" i="40"/>
  <c r="G285" i="40" s="1"/>
  <c r="G211" i="40"/>
  <c r="G286" i="40" s="1"/>
  <c r="C205" i="40"/>
  <c r="D211" i="40"/>
  <c r="D286" i="40" s="1"/>
  <c r="D311" i="40" s="1"/>
  <c r="D361" i="40" s="1"/>
  <c r="F206" i="40"/>
  <c r="F281" i="40" s="1"/>
  <c r="F306" i="40" s="1"/>
  <c r="F356" i="40" s="1"/>
  <c r="F199" i="40"/>
  <c r="F274" i="40" s="1"/>
  <c r="F211" i="40"/>
  <c r="F286" i="40" s="1"/>
  <c r="C203" i="40"/>
  <c r="E205" i="40"/>
  <c r="E280" i="40" s="1"/>
  <c r="C202" i="40"/>
  <c r="D202" i="40"/>
  <c r="D277" i="40" s="1"/>
  <c r="G203" i="40"/>
  <c r="G278" i="40" s="1"/>
  <c r="F194" i="40"/>
  <c r="F269" i="40" s="1"/>
  <c r="F294" i="40" s="1"/>
  <c r="F344" i="40" s="1"/>
  <c r="G205" i="40"/>
  <c r="G280" i="40" s="1"/>
  <c r="D200" i="40"/>
  <c r="D275" i="40" s="1"/>
  <c r="C199" i="40"/>
  <c r="E202" i="40"/>
  <c r="E277" i="40" s="1"/>
  <c r="E200" i="40"/>
  <c r="E275" i="40" s="1"/>
  <c r="F210" i="40"/>
  <c r="F285" i="40" s="1"/>
  <c r="G208" i="40"/>
  <c r="G283" i="40" s="1"/>
  <c r="C204" i="40"/>
  <c r="C210" i="40"/>
  <c r="D206" i="40"/>
  <c r="D281" i="40" s="1"/>
  <c r="D306" i="40" s="1"/>
  <c r="D356" i="40" s="1"/>
  <c r="D207" i="40"/>
  <c r="D282" i="40" s="1"/>
  <c r="E211" i="40"/>
  <c r="E286" i="40" s="1"/>
  <c r="E311" i="40" s="1"/>
  <c r="E361" i="40" s="1"/>
  <c r="G209" i="40"/>
  <c r="G284" i="40" s="1"/>
  <c r="C200" i="40"/>
  <c r="G202" i="40"/>
  <c r="G277" i="40" s="1"/>
  <c r="G198" i="40"/>
  <c r="G273" i="40" s="1"/>
  <c r="C196" i="40"/>
  <c r="D193" i="40"/>
  <c r="D198" i="40"/>
  <c r="D273" i="40" s="1"/>
  <c r="D298" i="40" s="1"/>
  <c r="D348" i="40" s="1"/>
  <c r="E195" i="40"/>
  <c r="E270" i="40" s="1"/>
  <c r="E295" i="40" s="1"/>
  <c r="E345" i="40" s="1"/>
  <c r="F195" i="40"/>
  <c r="F270" i="40" s="1"/>
  <c r="D203" i="40"/>
  <c r="D278" i="40" s="1"/>
  <c r="C209" i="40"/>
  <c r="G197" i="40"/>
  <c r="G193" i="40"/>
  <c r="C195" i="40"/>
  <c r="D195" i="40"/>
  <c r="D270" i="40" s="1"/>
  <c r="D295" i="40" s="1"/>
  <c r="D345" i="40" s="1"/>
  <c r="D204" i="40"/>
  <c r="D279" i="40" s="1"/>
  <c r="E206" i="40"/>
  <c r="E281" i="40" s="1"/>
  <c r="E306" i="40" s="1"/>
  <c r="E356" i="40" s="1"/>
  <c r="G207" i="40"/>
  <c r="G282" i="40" s="1"/>
  <c r="G199" i="40"/>
  <c r="G274" i="40" s="1"/>
  <c r="F203" i="40"/>
  <c r="F278" i="40" s="1"/>
  <c r="G195" i="40"/>
  <c r="G270" i="40" s="1"/>
  <c r="D201" i="40"/>
  <c r="D276" i="40" s="1"/>
  <c r="D301" i="40" s="1"/>
  <c r="D351" i="40" s="1"/>
  <c r="E208" i="40"/>
  <c r="E283" i="40" s="1"/>
  <c r="E308" i="40" s="1"/>
  <c r="E358" i="40" s="1"/>
  <c r="D205" i="40"/>
  <c r="D280" i="40" s="1"/>
  <c r="E212" i="40"/>
  <c r="E287" i="40" s="1"/>
  <c r="E312" i="40" s="1"/>
  <c r="E362" i="40" s="1"/>
  <c r="G206" i="40"/>
  <c r="G281" i="40" s="1"/>
  <c r="G306" i="40" s="1"/>
  <c r="G356" i="40" s="1"/>
  <c r="F204" i="40"/>
  <c r="F279" i="40" s="1"/>
  <c r="E207" i="40"/>
  <c r="E282" i="40" s="1"/>
  <c r="D196" i="40"/>
  <c r="D271" i="40" s="1"/>
  <c r="D296" i="40" s="1"/>
  <c r="D346" i="40" s="1"/>
  <c r="E199" i="40"/>
  <c r="E274" i="40" s="1"/>
  <c r="E299" i="40" s="1"/>
  <c r="E349" i="40" s="1"/>
  <c r="F209" i="40"/>
  <c r="F284" i="40" s="1"/>
  <c r="F201" i="40"/>
  <c r="F276" i="40" s="1"/>
  <c r="G204" i="40"/>
  <c r="G279" i="40" s="1"/>
  <c r="G196" i="40"/>
  <c r="G271" i="40" s="1"/>
  <c r="F196" i="40"/>
  <c r="F271" i="40" s="1"/>
  <c r="F296" i="40" s="1"/>
  <c r="F346" i="40" s="1"/>
  <c r="F205" i="40"/>
  <c r="F280" i="40" s="1"/>
  <c r="C208" i="40"/>
  <c r="E201" i="40"/>
  <c r="E276" i="40" s="1"/>
  <c r="E301" i="40" s="1"/>
  <c r="E351" i="40" s="1"/>
  <c r="E209" i="40"/>
  <c r="E284" i="40" s="1"/>
  <c r="C211" i="40"/>
  <c r="F198" i="40"/>
  <c r="F273" i="40" s="1"/>
  <c r="F298" i="40" s="1"/>
  <c r="F348" i="40" s="1"/>
  <c r="C193" i="40"/>
  <c r="F207" i="40"/>
  <c r="F282" i="40" s="1"/>
  <c r="C194" i="40"/>
  <c r="G212" i="40"/>
  <c r="G287" i="40" s="1"/>
  <c r="D210" i="40"/>
  <c r="D285" i="40" s="1"/>
  <c r="D310" i="40" s="1"/>
  <c r="D360" i="40" s="1"/>
  <c r="D212" i="40"/>
  <c r="D287" i="40" s="1"/>
  <c r="D312" i="40" s="1"/>
  <c r="D362" i="40" s="1"/>
  <c r="G201" i="40"/>
  <c r="G276" i="40" s="1"/>
  <c r="C198" i="40"/>
  <c r="D194" i="40"/>
  <c r="D269" i="40" s="1"/>
  <c r="D294" i="40" s="1"/>
  <c r="D344" i="40" s="1"/>
  <c r="F200" i="40"/>
  <c r="F275" i="40" s="1"/>
  <c r="E203" i="40"/>
  <c r="E278" i="40" s="1"/>
  <c r="C206" i="40"/>
  <c r="E193" i="40"/>
  <c r="F202" i="40"/>
  <c r="F277" i="40" s="1"/>
  <c r="C207" i="40"/>
  <c r="E194" i="40"/>
  <c r="E269" i="40" s="1"/>
  <c r="E294" i="40" s="1"/>
  <c r="E344" i="40" s="1"/>
  <c r="F208" i="40"/>
  <c r="F283" i="40" s="1"/>
  <c r="F308" i="40" s="1"/>
  <c r="F358" i="40" s="1"/>
  <c r="G194" i="40"/>
  <c r="G269" i="40" s="1"/>
  <c r="F172" i="40"/>
  <c r="F188" i="40" s="1"/>
  <c r="C172" i="40"/>
  <c r="E172" i="40"/>
  <c r="E188" i="40" s="1"/>
  <c r="G172" i="40"/>
  <c r="G188" i="40" s="1"/>
  <c r="D172" i="40"/>
  <c r="D188" i="40" s="1"/>
  <c r="AM41" i="49"/>
  <c r="AP41" i="49"/>
  <c r="AO41" i="49"/>
  <c r="H168" i="11"/>
  <c r="AL10" i="49"/>
  <c r="AQ10" i="49" s="1"/>
  <c r="H179" i="11"/>
  <c r="H169" i="11"/>
  <c r="H170" i="34"/>
  <c r="H174" i="34"/>
  <c r="AP18" i="49"/>
  <c r="AO18" i="49"/>
  <c r="AN18" i="49"/>
  <c r="H180" i="20"/>
  <c r="H172" i="20"/>
  <c r="H173" i="20"/>
  <c r="H177" i="20"/>
  <c r="C194" i="20"/>
  <c r="D204" i="20"/>
  <c r="D279" i="20" s="1"/>
  <c r="H184" i="23"/>
  <c r="H172" i="23"/>
  <c r="H176" i="23"/>
  <c r="H175" i="23"/>
  <c r="H180" i="23"/>
  <c r="H179" i="23"/>
  <c r="H186" i="23"/>
  <c r="H183" i="23"/>
  <c r="H171" i="23"/>
  <c r="H182" i="23"/>
  <c r="H181" i="23"/>
  <c r="H169" i="23"/>
  <c r="H170" i="23"/>
  <c r="C188" i="23"/>
  <c r="AL23" i="49"/>
  <c r="H168" i="23"/>
  <c r="AP23" i="49"/>
  <c r="G188" i="23"/>
  <c r="H178" i="23"/>
  <c r="H177" i="23"/>
  <c r="H173" i="23"/>
  <c r="H174" i="23"/>
  <c r="AO23" i="49"/>
  <c r="F188" i="23"/>
  <c r="C204" i="23"/>
  <c r="D210" i="23"/>
  <c r="D285" i="23" s="1"/>
  <c r="D310" i="23" s="1"/>
  <c r="D360" i="23" s="1"/>
  <c r="F207" i="23"/>
  <c r="F282" i="23" s="1"/>
  <c r="F203" i="23"/>
  <c r="F278" i="23" s="1"/>
  <c r="E193" i="23"/>
  <c r="C211" i="23"/>
  <c r="G205" i="23"/>
  <c r="G280" i="23" s="1"/>
  <c r="C209" i="23"/>
  <c r="E201" i="23"/>
  <c r="E276" i="23" s="1"/>
  <c r="D200" i="23"/>
  <c r="D275" i="23" s="1"/>
  <c r="C202" i="23"/>
  <c r="D212" i="23"/>
  <c r="D287" i="23" s="1"/>
  <c r="D312" i="23" s="1"/>
  <c r="D362" i="23" s="1"/>
  <c r="E211" i="23"/>
  <c r="E286" i="23" s="1"/>
  <c r="E311" i="23" s="1"/>
  <c r="E361" i="23" s="1"/>
  <c r="G212" i="23"/>
  <c r="G287" i="23" s="1"/>
  <c r="F198" i="23"/>
  <c r="F273" i="23" s="1"/>
  <c r="F199" i="23"/>
  <c r="F274" i="23" s="1"/>
  <c r="D207" i="23"/>
  <c r="D282" i="23" s="1"/>
  <c r="F209" i="23"/>
  <c r="F284" i="23" s="1"/>
  <c r="E206" i="23"/>
  <c r="E281" i="23" s="1"/>
  <c r="E306" i="23" s="1"/>
  <c r="E356" i="23" s="1"/>
  <c r="C201" i="23"/>
  <c r="D204" i="23"/>
  <c r="D279" i="23" s="1"/>
  <c r="F193" i="23"/>
  <c r="E203" i="23"/>
  <c r="E278" i="23" s="1"/>
  <c r="G202" i="23"/>
  <c r="G277" i="23" s="1"/>
  <c r="C195" i="23"/>
  <c r="F202" i="23"/>
  <c r="F277" i="23" s="1"/>
  <c r="D209" i="23"/>
  <c r="D284" i="23" s="1"/>
  <c r="C205" i="23"/>
  <c r="D199" i="23"/>
  <c r="D274" i="23" s="1"/>
  <c r="D299" i="23" s="1"/>
  <c r="D349" i="23" s="1"/>
  <c r="F194" i="23"/>
  <c r="F269" i="23" s="1"/>
  <c r="G208" i="23"/>
  <c r="G283" i="23" s="1"/>
  <c r="F200" i="23"/>
  <c r="F275" i="23" s="1"/>
  <c r="C193" i="23"/>
  <c r="F212" i="23"/>
  <c r="F287" i="23" s="1"/>
  <c r="G200" i="23"/>
  <c r="G275" i="23" s="1"/>
  <c r="E202" i="23"/>
  <c r="E277" i="23" s="1"/>
  <c r="C206" i="23"/>
  <c r="G211" i="23"/>
  <c r="G286" i="23" s="1"/>
  <c r="C210" i="23"/>
  <c r="D211" i="23"/>
  <c r="D286" i="23" s="1"/>
  <c r="F206" i="23"/>
  <c r="F281" i="23" s="1"/>
  <c r="E210" i="23"/>
  <c r="E285" i="23" s="1"/>
  <c r="C207" i="23"/>
  <c r="G204" i="23"/>
  <c r="G279" i="23" s="1"/>
  <c r="D193" i="23"/>
  <c r="D198" i="23"/>
  <c r="D273" i="23" s="1"/>
  <c r="D298" i="23" s="1"/>
  <c r="D348" i="23" s="1"/>
  <c r="G196" i="23"/>
  <c r="G271" i="23" s="1"/>
  <c r="C212" i="23"/>
  <c r="D202" i="23"/>
  <c r="D277" i="23" s="1"/>
  <c r="E196" i="23"/>
  <c r="E271" i="23" s="1"/>
  <c r="E296" i="23" s="1"/>
  <c r="E346" i="23" s="1"/>
  <c r="F204" i="23"/>
  <c r="F279" i="23" s="1"/>
  <c r="G210" i="23"/>
  <c r="G285" i="23" s="1"/>
  <c r="D206" i="23"/>
  <c r="D281" i="23" s="1"/>
  <c r="D306" i="23" s="1"/>
  <c r="D356" i="23" s="1"/>
  <c r="G199" i="23"/>
  <c r="G274" i="23" s="1"/>
  <c r="G197" i="23"/>
  <c r="G272" i="23" s="1"/>
  <c r="F196" i="23"/>
  <c r="F271" i="23" s="1"/>
  <c r="D208" i="23"/>
  <c r="D283" i="23" s="1"/>
  <c r="D308" i="23" s="1"/>
  <c r="D358" i="23" s="1"/>
  <c r="E195" i="23"/>
  <c r="E270" i="23" s="1"/>
  <c r="E295" i="23" s="1"/>
  <c r="E345" i="23" s="1"/>
  <c r="D205" i="23"/>
  <c r="D280" i="23" s="1"/>
  <c r="D195" i="23"/>
  <c r="D270" i="23" s="1"/>
  <c r="D295" i="23" s="1"/>
  <c r="D345" i="23" s="1"/>
  <c r="E212" i="23"/>
  <c r="E287" i="23" s="1"/>
  <c r="E312" i="23" s="1"/>
  <c r="E362" i="23" s="1"/>
  <c r="E200" i="23"/>
  <c r="E275" i="23" s="1"/>
  <c r="E208" i="23"/>
  <c r="E283" i="23" s="1"/>
  <c r="E308" i="23" s="1"/>
  <c r="E358" i="23" s="1"/>
  <c r="G198" i="23"/>
  <c r="G273" i="23" s="1"/>
  <c r="E197" i="23"/>
  <c r="E272" i="23" s="1"/>
  <c r="C203" i="23"/>
  <c r="E209" i="23"/>
  <c r="E284" i="23" s="1"/>
  <c r="F205" i="23"/>
  <c r="F280" i="23" s="1"/>
  <c r="G206" i="23"/>
  <c r="G281" i="23" s="1"/>
  <c r="F201" i="23"/>
  <c r="F276" i="23" s="1"/>
  <c r="C199" i="23"/>
  <c r="E199" i="23"/>
  <c r="E274" i="23" s="1"/>
  <c r="G195" i="23"/>
  <c r="G270" i="23" s="1"/>
  <c r="F197" i="23"/>
  <c r="F272" i="23" s="1"/>
  <c r="D203" i="23"/>
  <c r="D278" i="23" s="1"/>
  <c r="E198" i="23"/>
  <c r="E273" i="23" s="1"/>
  <c r="E298" i="23" s="1"/>
  <c r="E348" i="23" s="1"/>
  <c r="F195" i="23"/>
  <c r="F270" i="23" s="1"/>
  <c r="F211" i="23"/>
  <c r="F286" i="23" s="1"/>
  <c r="G193" i="23"/>
  <c r="E194" i="23"/>
  <c r="E269" i="23" s="1"/>
  <c r="E294" i="23" s="1"/>
  <c r="E344" i="23" s="1"/>
  <c r="C194" i="23"/>
  <c r="E205" i="23"/>
  <c r="E280" i="23" s="1"/>
  <c r="G203" i="23"/>
  <c r="G278" i="23" s="1"/>
  <c r="D194" i="23"/>
  <c r="D269" i="23" s="1"/>
  <c r="D294" i="23" s="1"/>
  <c r="D344" i="23" s="1"/>
  <c r="F208" i="23"/>
  <c r="F283" i="23" s="1"/>
  <c r="F308" i="23" s="1"/>
  <c r="F358" i="23" s="1"/>
  <c r="C196" i="23"/>
  <c r="D197" i="23"/>
  <c r="D272" i="23" s="1"/>
  <c r="G207" i="23"/>
  <c r="G282" i="23" s="1"/>
  <c r="G194" i="23"/>
  <c r="G269" i="23" s="1"/>
  <c r="C208" i="23"/>
  <c r="C197" i="23"/>
  <c r="G201" i="23"/>
  <c r="G276" i="23" s="1"/>
  <c r="C198" i="23"/>
  <c r="D196" i="23"/>
  <c r="D271" i="23" s="1"/>
  <c r="D296" i="23" s="1"/>
  <c r="D346" i="23" s="1"/>
  <c r="E207" i="23"/>
  <c r="E282" i="23" s="1"/>
  <c r="G209" i="23"/>
  <c r="G284" i="23" s="1"/>
  <c r="E204" i="23"/>
  <c r="E279" i="23" s="1"/>
  <c r="D201" i="23"/>
  <c r="D276" i="23" s="1"/>
  <c r="D301" i="23" s="1"/>
  <c r="D351" i="23" s="1"/>
  <c r="C200" i="23"/>
  <c r="F210" i="23"/>
  <c r="F285" i="23" s="1"/>
  <c r="E188" i="23"/>
  <c r="AN23" i="49"/>
  <c r="AM23" i="49"/>
  <c r="D188" i="23"/>
  <c r="H185" i="23"/>
  <c r="H182" i="33"/>
  <c r="H186" i="33"/>
  <c r="H178" i="33"/>
  <c r="H170" i="33"/>
  <c r="H179" i="33"/>
  <c r="H174" i="41"/>
  <c r="D284" i="41"/>
  <c r="H177" i="41"/>
  <c r="H176" i="41"/>
  <c r="H173" i="41"/>
  <c r="H178" i="41"/>
  <c r="R42" i="49"/>
  <c r="C280" i="41"/>
  <c r="C275" i="41"/>
  <c r="H175" i="41"/>
  <c r="H185" i="41"/>
  <c r="E269" i="41"/>
  <c r="E294" i="41" s="1"/>
  <c r="E344" i="41" s="1"/>
  <c r="AM42" i="49"/>
  <c r="D188" i="41"/>
  <c r="H169" i="41"/>
  <c r="H171" i="41"/>
  <c r="AL42" i="49"/>
  <c r="F269" i="41"/>
  <c r="C270" i="41"/>
  <c r="H187" i="41"/>
  <c r="G188" i="41"/>
  <c r="AP42" i="49"/>
  <c r="H181" i="41"/>
  <c r="F278" i="41"/>
  <c r="F284" i="41"/>
  <c r="H184" i="41"/>
  <c r="C278" i="41"/>
  <c r="H182" i="41"/>
  <c r="H185" i="28"/>
  <c r="H179" i="28"/>
  <c r="AN28" i="49"/>
  <c r="F188" i="28"/>
  <c r="AO28" i="49"/>
  <c r="H168" i="28"/>
  <c r="AL28" i="49"/>
  <c r="C199" i="28"/>
  <c r="G196" i="28"/>
  <c r="G271" i="28" s="1"/>
  <c r="G201" i="28"/>
  <c r="G276" i="28" s="1"/>
  <c r="C208" i="28"/>
  <c r="D196" i="28"/>
  <c r="D271" i="28" s="1"/>
  <c r="D296" i="28" s="1"/>
  <c r="D346" i="28" s="1"/>
  <c r="D210" i="28"/>
  <c r="D285" i="28" s="1"/>
  <c r="D310" i="28" s="1"/>
  <c r="D360" i="28" s="1"/>
  <c r="F197" i="28"/>
  <c r="F272" i="28" s="1"/>
  <c r="F206" i="28"/>
  <c r="F281" i="28" s="1"/>
  <c r="F202" i="28"/>
  <c r="F277" i="28" s="1"/>
  <c r="D209" i="28"/>
  <c r="D284" i="28" s="1"/>
  <c r="F205" i="28"/>
  <c r="F280" i="28" s="1"/>
  <c r="C197" i="28"/>
  <c r="C206" i="28"/>
  <c r="D208" i="28"/>
  <c r="D283" i="28" s="1"/>
  <c r="D308" i="28" s="1"/>
  <c r="D358" i="28" s="1"/>
  <c r="D201" i="28"/>
  <c r="D276" i="28" s="1"/>
  <c r="D301" i="28" s="1"/>
  <c r="D351" i="28" s="1"/>
  <c r="E199" i="28"/>
  <c r="E274" i="28" s="1"/>
  <c r="E299" i="28" s="1"/>
  <c r="E349" i="28" s="1"/>
  <c r="E196" i="28"/>
  <c r="E271" i="28" s="1"/>
  <c r="E296" i="28" s="1"/>
  <c r="E346" i="28" s="1"/>
  <c r="F196" i="28"/>
  <c r="F271" i="28" s="1"/>
  <c r="F296" i="28" s="1"/>
  <c r="F346" i="28" s="1"/>
  <c r="E211" i="28"/>
  <c r="E286" i="28" s="1"/>
  <c r="E311" i="28" s="1"/>
  <c r="E361" i="28" s="1"/>
  <c r="G195" i="28"/>
  <c r="G270" i="28" s="1"/>
  <c r="F203" i="28"/>
  <c r="F278" i="28" s="1"/>
  <c r="G193" i="28"/>
  <c r="D204" i="28"/>
  <c r="D279" i="28" s="1"/>
  <c r="D304" i="28" s="1"/>
  <c r="D354" i="28" s="1"/>
  <c r="D197" i="28"/>
  <c r="D272" i="28" s="1"/>
  <c r="E202" i="28"/>
  <c r="E277" i="28" s="1"/>
  <c r="E302" i="28" s="1"/>
  <c r="E352" i="28" s="1"/>
  <c r="G203" i="28"/>
  <c r="G278" i="28" s="1"/>
  <c r="D203" i="28"/>
  <c r="D278" i="28" s="1"/>
  <c r="C202" i="28"/>
  <c r="E208" i="28"/>
  <c r="E283" i="28" s="1"/>
  <c r="E308" i="28" s="1"/>
  <c r="E358" i="28" s="1"/>
  <c r="G202" i="28"/>
  <c r="G277" i="28" s="1"/>
  <c r="F200" i="28"/>
  <c r="F275" i="28" s="1"/>
  <c r="E194" i="28"/>
  <c r="E269" i="28" s="1"/>
  <c r="E294" i="28" s="1"/>
  <c r="E344" i="28" s="1"/>
  <c r="C200" i="28"/>
  <c r="D193" i="28"/>
  <c r="D198" i="28"/>
  <c r="D273" i="28" s="1"/>
  <c r="D298" i="28" s="1"/>
  <c r="D348" i="28" s="1"/>
  <c r="F199" i="28"/>
  <c r="E200" i="28"/>
  <c r="E275" i="28" s="1"/>
  <c r="G211" i="28"/>
  <c r="G286" i="28" s="1"/>
  <c r="C203" i="28"/>
  <c r="C205" i="28"/>
  <c r="C210" i="28"/>
  <c r="D207" i="28"/>
  <c r="E201" i="28"/>
  <c r="E276" i="28" s="1"/>
  <c r="G206" i="28"/>
  <c r="G281" i="28" s="1"/>
  <c r="D194" i="28"/>
  <c r="D269" i="28" s="1"/>
  <c r="D294" i="28" s="1"/>
  <c r="D344" i="28" s="1"/>
  <c r="C212" i="28"/>
  <c r="E212" i="28"/>
  <c r="E287" i="28" s="1"/>
  <c r="F201" i="28"/>
  <c r="F276" i="28" s="1"/>
  <c r="G197" i="28"/>
  <c r="G272" i="28" s="1"/>
  <c r="E205" i="28"/>
  <c r="E280" i="28" s="1"/>
  <c r="G212" i="28"/>
  <c r="G287" i="28" s="1"/>
  <c r="C193" i="28"/>
  <c r="C204" i="28"/>
  <c r="E193" i="28"/>
  <c r="E207" i="28"/>
  <c r="E210" i="28"/>
  <c r="E285" i="28" s="1"/>
  <c r="G199" i="28"/>
  <c r="G274" i="28" s="1"/>
  <c r="F209" i="28"/>
  <c r="F284" i="28" s="1"/>
  <c r="C211" i="28"/>
  <c r="D205" i="28"/>
  <c r="D280" i="28" s="1"/>
  <c r="E197" i="28"/>
  <c r="E272" i="28" s="1"/>
  <c r="D206" i="28"/>
  <c r="D281" i="28" s="1"/>
  <c r="D306" i="28" s="1"/>
  <c r="D356" i="28" s="1"/>
  <c r="F194" i="28"/>
  <c r="F269" i="28" s="1"/>
  <c r="F198" i="28"/>
  <c r="F273" i="28" s="1"/>
  <c r="F207" i="28"/>
  <c r="F282" i="28" s="1"/>
  <c r="E209" i="28"/>
  <c r="E284" i="28" s="1"/>
  <c r="C207" i="28"/>
  <c r="D199" i="28"/>
  <c r="D274" i="28" s="1"/>
  <c r="D299" i="28" s="1"/>
  <c r="D349" i="28" s="1"/>
  <c r="F193" i="28"/>
  <c r="F211" i="28"/>
  <c r="F286" i="28" s="1"/>
  <c r="G207" i="28"/>
  <c r="G282" i="28" s="1"/>
  <c r="F204" i="28"/>
  <c r="F279" i="28" s="1"/>
  <c r="D202" i="28"/>
  <c r="D277" i="28" s="1"/>
  <c r="D302" i="28" s="1"/>
  <c r="D352" i="28" s="1"/>
  <c r="D212" i="28"/>
  <c r="D287" i="28" s="1"/>
  <c r="D312" i="28" s="1"/>
  <c r="D362" i="28" s="1"/>
  <c r="E195" i="28"/>
  <c r="E270" i="28" s="1"/>
  <c r="E295" i="28" s="1"/>
  <c r="E345" i="28" s="1"/>
  <c r="G200" i="28"/>
  <c r="G275" i="28" s="1"/>
  <c r="G204" i="28"/>
  <c r="G279" i="28" s="1"/>
  <c r="E203" i="28"/>
  <c r="E278" i="28" s="1"/>
  <c r="F210" i="28"/>
  <c r="F285" i="28" s="1"/>
  <c r="E206" i="28"/>
  <c r="E281" i="28" s="1"/>
  <c r="E306" i="28" s="1"/>
  <c r="E356" i="28" s="1"/>
  <c r="F212" i="28"/>
  <c r="F287" i="28" s="1"/>
  <c r="C196" i="28"/>
  <c r="D195" i="28"/>
  <c r="D270" i="28" s="1"/>
  <c r="D295" i="28" s="1"/>
  <c r="D345" i="28" s="1"/>
  <c r="E198" i="28"/>
  <c r="E273" i="28" s="1"/>
  <c r="E298" i="28" s="1"/>
  <c r="E348" i="28" s="1"/>
  <c r="F195" i="28"/>
  <c r="F270" i="28" s="1"/>
  <c r="G205" i="28"/>
  <c r="G280" i="28" s="1"/>
  <c r="E204" i="28"/>
  <c r="E279" i="28" s="1"/>
  <c r="C209" i="28"/>
  <c r="D211" i="28"/>
  <c r="D286" i="28" s="1"/>
  <c r="D311" i="28" s="1"/>
  <c r="D361" i="28" s="1"/>
  <c r="G209" i="28"/>
  <c r="G208" i="28"/>
  <c r="G194" i="28"/>
  <c r="G269" i="28" s="1"/>
  <c r="H178" i="28"/>
  <c r="AP28" i="49"/>
  <c r="H175" i="28"/>
  <c r="H169" i="28"/>
  <c r="G188" i="19"/>
  <c r="AP17" i="49"/>
  <c r="H171" i="19"/>
  <c r="F188" i="19"/>
  <c r="AO17" i="49"/>
  <c r="H183" i="19"/>
  <c r="AL17" i="49"/>
  <c r="C188" i="19"/>
  <c r="H168" i="19"/>
  <c r="C195" i="19"/>
  <c r="E202" i="19"/>
  <c r="E277" i="19" s="1"/>
  <c r="E211" i="19"/>
  <c r="E286" i="19" s="1"/>
  <c r="E311" i="19" s="1"/>
  <c r="E361" i="19" s="1"/>
  <c r="F207" i="19"/>
  <c r="F282" i="19" s="1"/>
  <c r="D209" i="19"/>
  <c r="D284" i="19" s="1"/>
  <c r="E205" i="19"/>
  <c r="E280" i="19" s="1"/>
  <c r="E204" i="19"/>
  <c r="E279" i="19" s="1"/>
  <c r="C196" i="19"/>
  <c r="C201" i="19"/>
  <c r="D201" i="19"/>
  <c r="D276" i="19" s="1"/>
  <c r="D301" i="19" s="1"/>
  <c r="D351" i="19" s="1"/>
  <c r="E193" i="19"/>
  <c r="F198" i="19"/>
  <c r="F273" i="19" s="1"/>
  <c r="F298" i="19" s="1"/>
  <c r="F348" i="19" s="1"/>
  <c r="F211" i="19"/>
  <c r="F286" i="19" s="1"/>
  <c r="E210" i="19"/>
  <c r="E285" i="19" s="1"/>
  <c r="G211" i="19"/>
  <c r="G286" i="19" s="1"/>
  <c r="C198" i="19"/>
  <c r="C208" i="19"/>
  <c r="C212" i="19"/>
  <c r="E195" i="19"/>
  <c r="E270" i="19" s="1"/>
  <c r="E208" i="19"/>
  <c r="E283" i="19" s="1"/>
  <c r="E308" i="19" s="1"/>
  <c r="E358" i="19" s="1"/>
  <c r="E197" i="19"/>
  <c r="E272" i="19" s="1"/>
  <c r="E297" i="19" s="1"/>
  <c r="E347" i="19" s="1"/>
  <c r="F201" i="19"/>
  <c r="F276" i="19" s="1"/>
  <c r="G201" i="19"/>
  <c r="G276" i="19" s="1"/>
  <c r="G212" i="19"/>
  <c r="G287" i="19" s="1"/>
  <c r="C209" i="19"/>
  <c r="C206" i="19"/>
  <c r="C210" i="19"/>
  <c r="D195" i="19"/>
  <c r="D270" i="19" s="1"/>
  <c r="D295" i="19" s="1"/>
  <c r="D345" i="19" s="1"/>
  <c r="D206" i="19"/>
  <c r="D281" i="19" s="1"/>
  <c r="D306" i="19" s="1"/>
  <c r="D356" i="19" s="1"/>
  <c r="D212" i="19"/>
  <c r="D287" i="19" s="1"/>
  <c r="D312" i="19" s="1"/>
  <c r="D362" i="19" s="1"/>
  <c r="D211" i="19"/>
  <c r="D286" i="19" s="1"/>
  <c r="D311" i="19" s="1"/>
  <c r="D361" i="19" s="1"/>
  <c r="G200" i="19"/>
  <c r="G275" i="19" s="1"/>
  <c r="G204" i="19"/>
  <c r="G279" i="19" s="1"/>
  <c r="F203" i="19"/>
  <c r="F278" i="19" s="1"/>
  <c r="F209" i="19"/>
  <c r="F284" i="19" s="1"/>
  <c r="C203" i="19"/>
  <c r="E206" i="19"/>
  <c r="E281" i="19" s="1"/>
  <c r="E306" i="19" s="1"/>
  <c r="E356" i="19" s="1"/>
  <c r="F197" i="19"/>
  <c r="F272" i="19" s="1"/>
  <c r="F193" i="19"/>
  <c r="F205" i="19"/>
  <c r="F280" i="19" s="1"/>
  <c r="G208" i="19"/>
  <c r="G283" i="19" s="1"/>
  <c r="C202" i="19"/>
  <c r="C207" i="19"/>
  <c r="D205" i="19"/>
  <c r="D280" i="19" s="1"/>
  <c r="F196" i="19"/>
  <c r="F271" i="19" s="1"/>
  <c r="F296" i="19" s="1"/>
  <c r="F346" i="19" s="1"/>
  <c r="F199" i="19"/>
  <c r="F274" i="19" s="1"/>
  <c r="G206" i="19"/>
  <c r="G281" i="19" s="1"/>
  <c r="G196" i="19"/>
  <c r="G271" i="19" s="1"/>
  <c r="G194" i="19"/>
  <c r="G269" i="19" s="1"/>
  <c r="G197" i="19"/>
  <c r="G272" i="19" s="1"/>
  <c r="G202" i="19"/>
  <c r="G277" i="19" s="1"/>
  <c r="C199" i="19"/>
  <c r="C211" i="19"/>
  <c r="D199" i="19"/>
  <c r="D274" i="19" s="1"/>
  <c r="D299" i="19" s="1"/>
  <c r="D349" i="19" s="1"/>
  <c r="D210" i="19"/>
  <c r="D285" i="19" s="1"/>
  <c r="D310" i="19" s="1"/>
  <c r="D360" i="19" s="1"/>
  <c r="D208" i="19"/>
  <c r="D283" i="19" s="1"/>
  <c r="D308" i="19" s="1"/>
  <c r="D358" i="19" s="1"/>
  <c r="D204" i="19"/>
  <c r="D279" i="19" s="1"/>
  <c r="E207" i="19"/>
  <c r="E282" i="19" s="1"/>
  <c r="E212" i="19"/>
  <c r="E287" i="19" s="1"/>
  <c r="E312" i="19" s="1"/>
  <c r="E362" i="19" s="1"/>
  <c r="F195" i="19"/>
  <c r="F270" i="19" s="1"/>
  <c r="E196" i="19"/>
  <c r="E271" i="19" s="1"/>
  <c r="E296" i="19" s="1"/>
  <c r="E346" i="19" s="1"/>
  <c r="C200" i="19"/>
  <c r="G199" i="19"/>
  <c r="G274" i="19" s="1"/>
  <c r="C205" i="19"/>
  <c r="C204" i="19"/>
  <c r="D197" i="19"/>
  <c r="D272" i="19" s="1"/>
  <c r="D297" i="19" s="1"/>
  <c r="D347" i="19" s="1"/>
  <c r="D194" i="19"/>
  <c r="D269" i="19" s="1"/>
  <c r="D294" i="19" s="1"/>
  <c r="D344" i="19" s="1"/>
  <c r="D198" i="19"/>
  <c r="D273" i="19" s="1"/>
  <c r="D298" i="19" s="1"/>
  <c r="D348" i="19" s="1"/>
  <c r="D202" i="19"/>
  <c r="D277" i="19" s="1"/>
  <c r="E198" i="19"/>
  <c r="E273" i="19" s="1"/>
  <c r="E298" i="19" s="1"/>
  <c r="E348" i="19" s="1"/>
  <c r="F202" i="19"/>
  <c r="F277" i="19" s="1"/>
  <c r="G207" i="19"/>
  <c r="G282" i="19" s="1"/>
  <c r="G193" i="19"/>
  <c r="F200" i="19"/>
  <c r="F275" i="19" s="1"/>
  <c r="G210" i="19"/>
  <c r="G285" i="19" s="1"/>
  <c r="C193" i="19"/>
  <c r="E194" i="19"/>
  <c r="E269" i="19" s="1"/>
  <c r="E294" i="19" s="1"/>
  <c r="E344" i="19" s="1"/>
  <c r="E201" i="19"/>
  <c r="E276" i="19" s="1"/>
  <c r="E301" i="19" s="1"/>
  <c r="E351" i="19" s="1"/>
  <c r="D203" i="19"/>
  <c r="D278" i="19" s="1"/>
  <c r="G198" i="19"/>
  <c r="G273" i="19" s="1"/>
  <c r="G205" i="19"/>
  <c r="G280" i="19" s="1"/>
  <c r="C197" i="19"/>
  <c r="D193" i="19"/>
  <c r="D207" i="19"/>
  <c r="D282" i="19" s="1"/>
  <c r="F206" i="19"/>
  <c r="F281" i="19" s="1"/>
  <c r="F208" i="19"/>
  <c r="F283" i="19" s="1"/>
  <c r="G203" i="19"/>
  <c r="G278" i="19" s="1"/>
  <c r="E203" i="19"/>
  <c r="E278" i="19" s="1"/>
  <c r="E200" i="19"/>
  <c r="E275" i="19" s="1"/>
  <c r="C194" i="19"/>
  <c r="D196" i="19"/>
  <c r="D271" i="19" s="1"/>
  <c r="D296" i="19" s="1"/>
  <c r="D346" i="19" s="1"/>
  <c r="E199" i="19"/>
  <c r="E274" i="19" s="1"/>
  <c r="E299" i="19" s="1"/>
  <c r="E349" i="19" s="1"/>
  <c r="F194" i="19"/>
  <c r="F269" i="19" s="1"/>
  <c r="G195" i="19"/>
  <c r="G270" i="19" s="1"/>
  <c r="D200" i="19"/>
  <c r="D275" i="19" s="1"/>
  <c r="F204" i="19"/>
  <c r="F279" i="19" s="1"/>
  <c r="F212" i="19"/>
  <c r="F287" i="19" s="1"/>
  <c r="F312" i="19" s="1"/>
  <c r="F362" i="19" s="1"/>
  <c r="G209" i="19"/>
  <c r="G284" i="19" s="1"/>
  <c r="E209" i="19"/>
  <c r="E284" i="19" s="1"/>
  <c r="F210" i="19"/>
  <c r="F285" i="19" s="1"/>
  <c r="AM17" i="49"/>
  <c r="D188" i="19"/>
  <c r="H184" i="19"/>
  <c r="H175" i="19"/>
  <c r="H176" i="19"/>
  <c r="H179" i="19"/>
  <c r="E201" i="59"/>
  <c r="E276" i="59" s="1"/>
  <c r="C205" i="59"/>
  <c r="D203" i="59"/>
  <c r="D278" i="59" s="1"/>
  <c r="C201" i="59"/>
  <c r="G200" i="59"/>
  <c r="G275" i="59" s="1"/>
  <c r="G300" i="59" s="1"/>
  <c r="G350" i="59" s="1"/>
  <c r="C196" i="59"/>
  <c r="D193" i="59"/>
  <c r="D199" i="59"/>
  <c r="D274" i="59" s="1"/>
  <c r="D299" i="59" s="1"/>
  <c r="D349" i="59" s="1"/>
  <c r="C177" i="59"/>
  <c r="D177" i="59"/>
  <c r="D188" i="59" s="1"/>
  <c r="E177" i="59"/>
  <c r="F177" i="59"/>
  <c r="G177" i="59"/>
  <c r="H185" i="59"/>
  <c r="H176" i="10"/>
  <c r="D282" i="10"/>
  <c r="E205" i="10"/>
  <c r="E280" i="10" s="1"/>
  <c r="E204" i="10"/>
  <c r="E279" i="10" s="1"/>
  <c r="C209" i="10"/>
  <c r="G271" i="10"/>
  <c r="F202" i="10"/>
  <c r="F277" i="10" s="1"/>
  <c r="F210" i="10"/>
  <c r="F285" i="10" s="1"/>
  <c r="F209" i="10"/>
  <c r="F284" i="10" s="1"/>
  <c r="G203" i="10"/>
  <c r="F212" i="10"/>
  <c r="D198" i="10"/>
  <c r="D273" i="10" s="1"/>
  <c r="D298" i="10" s="1"/>
  <c r="D348" i="10" s="1"/>
  <c r="G194" i="10"/>
  <c r="G269" i="10" s="1"/>
  <c r="C210" i="10"/>
  <c r="C285" i="10" s="1"/>
  <c r="E209" i="10"/>
  <c r="E284" i="10" s="1"/>
  <c r="D206" i="10"/>
  <c r="D281" i="10" s="1"/>
  <c r="D306" i="10" s="1"/>
  <c r="D356" i="10" s="1"/>
  <c r="D200" i="10"/>
  <c r="D275" i="10" s="1"/>
  <c r="E201" i="10"/>
  <c r="E276" i="10" s="1"/>
  <c r="C202" i="10"/>
  <c r="C277" i="10" s="1"/>
  <c r="E193" i="10"/>
  <c r="S9" i="49" s="1"/>
  <c r="E271" i="10"/>
  <c r="E296" i="10" s="1"/>
  <c r="E346" i="10" s="1"/>
  <c r="E273" i="10"/>
  <c r="E298" i="10" s="1"/>
  <c r="E348" i="10" s="1"/>
  <c r="G276" i="10"/>
  <c r="F271" i="10"/>
  <c r="F296" i="10" s="1"/>
  <c r="F346" i="10" s="1"/>
  <c r="E278" i="10"/>
  <c r="F279" i="10"/>
  <c r="E283" i="10"/>
  <c r="E308" i="10" s="1"/>
  <c r="E358" i="10" s="1"/>
  <c r="H181" i="10"/>
  <c r="H177" i="10"/>
  <c r="E286" i="10"/>
  <c r="E311" i="10" s="1"/>
  <c r="E361" i="10" s="1"/>
  <c r="D277" i="10"/>
  <c r="D302" i="10" s="1"/>
  <c r="D352" i="10" s="1"/>
  <c r="H173" i="10"/>
  <c r="C278" i="10"/>
  <c r="D274" i="10"/>
  <c r="G188" i="10"/>
  <c r="AP9" i="49"/>
  <c r="C282" i="10"/>
  <c r="C275" i="10"/>
  <c r="AO9" i="49"/>
  <c r="H187" i="10"/>
  <c r="AN9" i="49"/>
  <c r="D287" i="10"/>
  <c r="AM9" i="49"/>
  <c r="C273" i="10"/>
  <c r="D268" i="10"/>
  <c r="R9" i="49"/>
  <c r="H170" i="10"/>
  <c r="C271" i="10"/>
  <c r="H179" i="10"/>
  <c r="AL9" i="49"/>
  <c r="H168" i="10"/>
  <c r="H183" i="10"/>
  <c r="G270" i="10"/>
  <c r="C274" i="10"/>
  <c r="C280" i="10"/>
  <c r="C268" i="10"/>
  <c r="Q9" i="49"/>
  <c r="G286" i="10"/>
  <c r="H174" i="10"/>
  <c r="H182" i="10"/>
  <c r="C281" i="10"/>
  <c r="U9" i="49"/>
  <c r="G268" i="10"/>
  <c r="C270" i="10"/>
  <c r="H195" i="10"/>
  <c r="C272" i="10"/>
  <c r="H171" i="10"/>
  <c r="H178" i="10"/>
  <c r="D270" i="10"/>
  <c r="D295" i="10" s="1"/>
  <c r="D345" i="10" s="1"/>
  <c r="F287" i="10"/>
  <c r="H169" i="35"/>
  <c r="E207" i="38"/>
  <c r="E282" i="38" s="1"/>
  <c r="H181" i="38"/>
  <c r="H179" i="38"/>
  <c r="H169" i="38"/>
  <c r="H180" i="38"/>
  <c r="C168" i="38"/>
  <c r="D168" i="38"/>
  <c r="E168" i="38"/>
  <c r="F168" i="38"/>
  <c r="G168" i="38"/>
  <c r="O39" i="49"/>
  <c r="H172" i="38"/>
  <c r="H178" i="38"/>
  <c r="H171" i="37"/>
  <c r="H168" i="37"/>
  <c r="AL38" i="49"/>
  <c r="F203" i="37"/>
  <c r="F278" i="37" s="1"/>
  <c r="G209" i="37"/>
  <c r="F193" i="37"/>
  <c r="C200" i="37"/>
  <c r="F197" i="37"/>
  <c r="F272" i="37" s="1"/>
  <c r="F297" i="37" s="1"/>
  <c r="F347" i="37" s="1"/>
  <c r="E212" i="37"/>
  <c r="E287" i="37" s="1"/>
  <c r="E312" i="37" s="1"/>
  <c r="E362" i="37" s="1"/>
  <c r="C198" i="37"/>
  <c r="F198" i="37"/>
  <c r="F273" i="37" s="1"/>
  <c r="F298" i="37" s="1"/>
  <c r="F348" i="37" s="1"/>
  <c r="F194" i="37"/>
  <c r="F269" i="37" s="1"/>
  <c r="F294" i="37" s="1"/>
  <c r="F344" i="37" s="1"/>
  <c r="G196" i="37"/>
  <c r="G271" i="37" s="1"/>
  <c r="F199" i="37"/>
  <c r="F274" i="37" s="1"/>
  <c r="F299" i="37" s="1"/>
  <c r="F349" i="37" s="1"/>
  <c r="F201" i="37"/>
  <c r="F276" i="37" s="1"/>
  <c r="D205" i="37"/>
  <c r="D280" i="37" s="1"/>
  <c r="G210" i="37"/>
  <c r="G285" i="37" s="1"/>
  <c r="D202" i="37"/>
  <c r="D277" i="37" s="1"/>
  <c r="D302" i="37" s="1"/>
  <c r="D352" i="37" s="1"/>
  <c r="E193" i="37"/>
  <c r="F196" i="37"/>
  <c r="F271" i="37" s="1"/>
  <c r="F296" i="37" s="1"/>
  <c r="F346" i="37" s="1"/>
  <c r="E196" i="37"/>
  <c r="E271" i="37" s="1"/>
  <c r="E296" i="37" s="1"/>
  <c r="E346" i="37" s="1"/>
  <c r="D209" i="37"/>
  <c r="D197" i="37"/>
  <c r="D272" i="37" s="1"/>
  <c r="D297" i="37" s="1"/>
  <c r="D347" i="37" s="1"/>
  <c r="F211" i="37"/>
  <c r="F286" i="37" s="1"/>
  <c r="D212" i="37"/>
  <c r="D287" i="37" s="1"/>
  <c r="D312" i="37" s="1"/>
  <c r="D362" i="37" s="1"/>
  <c r="E209" i="37"/>
  <c r="C201" i="37"/>
  <c r="E199" i="37"/>
  <c r="E274" i="37" s="1"/>
  <c r="E299" i="37" s="1"/>
  <c r="E349" i="37" s="1"/>
  <c r="D211" i="37"/>
  <c r="D286" i="37" s="1"/>
  <c r="D311" i="37" s="1"/>
  <c r="D361" i="37" s="1"/>
  <c r="C202" i="37"/>
  <c r="D206" i="37"/>
  <c r="D281" i="37" s="1"/>
  <c r="D306" i="37" s="1"/>
  <c r="D356" i="37" s="1"/>
  <c r="E210" i="37"/>
  <c r="E285" i="37" s="1"/>
  <c r="D203" i="37"/>
  <c r="D278" i="37" s="1"/>
  <c r="C211" i="37"/>
  <c r="C196" i="37"/>
  <c r="E206" i="37"/>
  <c r="E281" i="37" s="1"/>
  <c r="E306" i="37" s="1"/>
  <c r="E356" i="37" s="1"/>
  <c r="D193" i="37"/>
  <c r="E204" i="37"/>
  <c r="E279" i="37" s="1"/>
  <c r="D198" i="37"/>
  <c r="D273" i="37" s="1"/>
  <c r="D298" i="37" s="1"/>
  <c r="D348" i="37" s="1"/>
  <c r="F209" i="37"/>
  <c r="F284" i="37" s="1"/>
  <c r="D210" i="37"/>
  <c r="D285" i="37" s="1"/>
  <c r="D310" i="37" s="1"/>
  <c r="D360" i="37" s="1"/>
  <c r="F212" i="37"/>
  <c r="F287" i="37" s="1"/>
  <c r="F312" i="37" s="1"/>
  <c r="F362" i="37" s="1"/>
  <c r="D196" i="37"/>
  <c r="D271" i="37" s="1"/>
  <c r="D296" i="37" s="1"/>
  <c r="D346" i="37" s="1"/>
  <c r="C195" i="37"/>
  <c r="E202" i="37"/>
  <c r="E277" i="37" s="1"/>
  <c r="E302" i="37" s="1"/>
  <c r="E352" i="37" s="1"/>
  <c r="E197" i="37"/>
  <c r="E272" i="37" s="1"/>
  <c r="E297" i="37" s="1"/>
  <c r="E347" i="37" s="1"/>
  <c r="F205" i="37"/>
  <c r="F280" i="37" s="1"/>
  <c r="G205" i="37"/>
  <c r="G280" i="37" s="1"/>
  <c r="G212" i="37"/>
  <c r="G287" i="37" s="1"/>
  <c r="F204" i="37"/>
  <c r="F279" i="37" s="1"/>
  <c r="D207" i="37"/>
  <c r="G206" i="37"/>
  <c r="G281" i="37" s="1"/>
  <c r="G306" i="37" s="1"/>
  <c r="G356" i="37" s="1"/>
  <c r="C197" i="37"/>
  <c r="E198" i="37"/>
  <c r="E273" i="37" s="1"/>
  <c r="E298" i="37" s="1"/>
  <c r="E348" i="37" s="1"/>
  <c r="D208" i="37"/>
  <c r="D283" i="37" s="1"/>
  <c r="D308" i="37" s="1"/>
  <c r="D358" i="37" s="1"/>
  <c r="G198" i="37"/>
  <c r="G273" i="37" s="1"/>
  <c r="G195" i="37"/>
  <c r="G270" i="37" s="1"/>
  <c r="E205" i="37"/>
  <c r="E280" i="37" s="1"/>
  <c r="D195" i="37"/>
  <c r="D270" i="37" s="1"/>
  <c r="D295" i="37" s="1"/>
  <c r="D345" i="37" s="1"/>
  <c r="F210" i="37"/>
  <c r="F285" i="37" s="1"/>
  <c r="D204" i="37"/>
  <c r="D279" i="37" s="1"/>
  <c r="F195" i="37"/>
  <c r="F270" i="37" s="1"/>
  <c r="F295" i="37" s="1"/>
  <c r="F345" i="37" s="1"/>
  <c r="C205" i="37"/>
  <c r="F207" i="37"/>
  <c r="C206" i="37"/>
  <c r="G194" i="37"/>
  <c r="G269" i="37" s="1"/>
  <c r="F200" i="37"/>
  <c r="F275" i="37" s="1"/>
  <c r="C208" i="37"/>
  <c r="C212" i="37"/>
  <c r="C209" i="37"/>
  <c r="G211" i="37"/>
  <c r="G286" i="37" s="1"/>
  <c r="C204" i="37"/>
  <c r="E200" i="37"/>
  <c r="E275" i="37" s="1"/>
  <c r="G193" i="37"/>
  <c r="E194" i="37"/>
  <c r="E269" i="37" s="1"/>
  <c r="E294" i="37" s="1"/>
  <c r="E344" i="37" s="1"/>
  <c r="G197" i="37"/>
  <c r="G272" i="37" s="1"/>
  <c r="F202" i="37"/>
  <c r="F277" i="37" s="1"/>
  <c r="F302" i="37" s="1"/>
  <c r="F352" i="37" s="1"/>
  <c r="C210" i="37"/>
  <c r="E195" i="37"/>
  <c r="E270" i="37" s="1"/>
  <c r="E295" i="37" s="1"/>
  <c r="E345" i="37" s="1"/>
  <c r="G200" i="37"/>
  <c r="G275" i="37" s="1"/>
  <c r="F208" i="37"/>
  <c r="F283" i="37" s="1"/>
  <c r="F308" i="37" s="1"/>
  <c r="F358" i="37" s="1"/>
  <c r="C199" i="37"/>
  <c r="E207" i="37"/>
  <c r="C193" i="37"/>
  <c r="G201" i="37"/>
  <c r="C194" i="37"/>
  <c r="G202" i="37"/>
  <c r="G277" i="37" s="1"/>
  <c r="D194" i="37"/>
  <c r="D269" i="37" s="1"/>
  <c r="D294" i="37" s="1"/>
  <c r="D344" i="37" s="1"/>
  <c r="G207" i="37"/>
  <c r="G282" i="37" s="1"/>
  <c r="D201" i="37"/>
  <c r="D276" i="37" s="1"/>
  <c r="D301" i="37" s="1"/>
  <c r="D351" i="37" s="1"/>
  <c r="G199" i="37"/>
  <c r="G274" i="37" s="1"/>
  <c r="C207" i="37"/>
  <c r="G203" i="37"/>
  <c r="G278" i="37" s="1"/>
  <c r="F206" i="37"/>
  <c r="F281" i="37" s="1"/>
  <c r="F306" i="37" s="1"/>
  <c r="F356" i="37" s="1"/>
  <c r="E201" i="37"/>
  <c r="E203" i="37"/>
  <c r="E278" i="37" s="1"/>
  <c r="G204" i="37"/>
  <c r="G279" i="37" s="1"/>
  <c r="E208" i="37"/>
  <c r="E283" i="37" s="1"/>
  <c r="E308" i="37" s="1"/>
  <c r="E358" i="37" s="1"/>
  <c r="C203" i="37"/>
  <c r="E211" i="37"/>
  <c r="E286" i="37" s="1"/>
  <c r="E311" i="37" s="1"/>
  <c r="E361" i="37" s="1"/>
  <c r="D200" i="37"/>
  <c r="D275" i="37" s="1"/>
  <c r="D199" i="37"/>
  <c r="D274" i="37" s="1"/>
  <c r="D299" i="37" s="1"/>
  <c r="D349" i="37" s="1"/>
  <c r="G208" i="37"/>
  <c r="G283" i="37" s="1"/>
  <c r="H174" i="37"/>
  <c r="H170" i="37"/>
  <c r="H177" i="37"/>
  <c r="H186" i="37"/>
  <c r="AP38" i="49"/>
  <c r="H185" i="37"/>
  <c r="H187" i="37"/>
  <c r="AO38" i="49"/>
  <c r="AN38" i="49"/>
  <c r="H175" i="37"/>
  <c r="H169" i="37"/>
  <c r="AM38" i="49"/>
  <c r="H179" i="37"/>
  <c r="H181" i="18"/>
  <c r="C201" i="18"/>
  <c r="C208" i="18"/>
  <c r="D196" i="18"/>
  <c r="D271" i="18" s="1"/>
  <c r="E193" i="18"/>
  <c r="D200" i="18"/>
  <c r="D275" i="18" s="1"/>
  <c r="G212" i="18"/>
  <c r="G287" i="18" s="1"/>
  <c r="G196" i="18"/>
  <c r="G271" i="18" s="1"/>
  <c r="E211" i="18"/>
  <c r="E286" i="18" s="1"/>
  <c r="F195" i="18"/>
  <c r="F270" i="18" s="1"/>
  <c r="F210" i="18"/>
  <c r="F285" i="18" s="1"/>
  <c r="F205" i="18"/>
  <c r="F280" i="18" s="1"/>
  <c r="C194" i="18"/>
  <c r="F206" i="18"/>
  <c r="F281" i="18" s="1"/>
  <c r="C204" i="18"/>
  <c r="D195" i="18"/>
  <c r="D202" i="18"/>
  <c r="D277" i="18" s="1"/>
  <c r="D302" i="18" s="1"/>
  <c r="D352" i="18" s="1"/>
  <c r="D199" i="18"/>
  <c r="F209" i="18"/>
  <c r="F284" i="18" s="1"/>
  <c r="C209" i="18"/>
  <c r="G202" i="18"/>
  <c r="G277" i="18" s="1"/>
  <c r="C198" i="18"/>
  <c r="E194" i="18"/>
  <c r="E269" i="18" s="1"/>
  <c r="E294" i="18" s="1"/>
  <c r="E344" i="18" s="1"/>
  <c r="E198" i="18"/>
  <c r="E273" i="18" s="1"/>
  <c r="E298" i="18" s="1"/>
  <c r="E348" i="18" s="1"/>
  <c r="E196" i="18"/>
  <c r="F196" i="18"/>
  <c r="F271" i="18" s="1"/>
  <c r="F197" i="18"/>
  <c r="F201" i="18"/>
  <c r="F193" i="18"/>
  <c r="E205" i="18"/>
  <c r="F200" i="18"/>
  <c r="F275" i="18" s="1"/>
  <c r="E204" i="18"/>
  <c r="E279" i="18" s="1"/>
  <c r="C210" i="18"/>
  <c r="D205" i="18"/>
  <c r="D280" i="18" s="1"/>
  <c r="F212" i="18"/>
  <c r="F287" i="18" s="1"/>
  <c r="F204" i="18"/>
  <c r="F279" i="18" s="1"/>
  <c r="E210" i="18"/>
  <c r="E285" i="18" s="1"/>
  <c r="G193" i="18"/>
  <c r="C196" i="18"/>
  <c r="D210" i="18"/>
  <c r="D285" i="18" s="1"/>
  <c r="E195" i="18"/>
  <c r="E270" i="18" s="1"/>
  <c r="F198" i="18"/>
  <c r="F273" i="18" s="1"/>
  <c r="F298" i="18" s="1"/>
  <c r="F348" i="18" s="1"/>
  <c r="G203" i="18"/>
  <c r="G278" i="18" s="1"/>
  <c r="G204" i="18"/>
  <c r="G279" i="18" s="1"/>
  <c r="C203" i="18"/>
  <c r="G198" i="18"/>
  <c r="C197" i="18"/>
  <c r="C211" i="18"/>
  <c r="C212" i="18"/>
  <c r="D204" i="18"/>
  <c r="D279" i="18" s="1"/>
  <c r="D304" i="18" s="1"/>
  <c r="D354" i="18" s="1"/>
  <c r="D201" i="18"/>
  <c r="D276" i="18" s="1"/>
  <c r="G206" i="18"/>
  <c r="G281" i="18" s="1"/>
  <c r="E203" i="18"/>
  <c r="E278" i="18" s="1"/>
  <c r="E209" i="18"/>
  <c r="E284" i="18" s="1"/>
  <c r="C202" i="18"/>
  <c r="D193" i="18"/>
  <c r="D212" i="18"/>
  <c r="D287" i="18" s="1"/>
  <c r="D197" i="18"/>
  <c r="E199" i="18"/>
  <c r="F194" i="18"/>
  <c r="F269" i="18" s="1"/>
  <c r="F294" i="18" s="1"/>
  <c r="F344" i="18" s="1"/>
  <c r="F199" i="18"/>
  <c r="G200" i="18"/>
  <c r="G275" i="18" s="1"/>
  <c r="F203" i="18"/>
  <c r="F278" i="18" s="1"/>
  <c r="G197" i="18"/>
  <c r="G210" i="18"/>
  <c r="G285" i="18" s="1"/>
  <c r="C199" i="18"/>
  <c r="C206" i="18"/>
  <c r="D194" i="18"/>
  <c r="D206" i="18"/>
  <c r="D281" i="18" s="1"/>
  <c r="D306" i="18" s="1"/>
  <c r="D356" i="18" s="1"/>
  <c r="G207" i="18"/>
  <c r="G282" i="18" s="1"/>
  <c r="G208" i="18"/>
  <c r="G283" i="18" s="1"/>
  <c r="G194" i="18"/>
  <c r="G269" i="18" s="1"/>
  <c r="C193" i="18"/>
  <c r="D207" i="18"/>
  <c r="D282" i="18" s="1"/>
  <c r="E201" i="18"/>
  <c r="E212" i="18"/>
  <c r="E287" i="18" s="1"/>
  <c r="F207" i="18"/>
  <c r="F282" i="18" s="1"/>
  <c r="F208" i="18"/>
  <c r="F283" i="18" s="1"/>
  <c r="G211" i="18"/>
  <c r="G286" i="18" s="1"/>
  <c r="G199" i="18"/>
  <c r="G274" i="18" s="1"/>
  <c r="D203" i="18"/>
  <c r="D278" i="18" s="1"/>
  <c r="E206" i="18"/>
  <c r="E281" i="18" s="1"/>
  <c r="C205" i="18"/>
  <c r="C207" i="18"/>
  <c r="D198" i="18"/>
  <c r="D273" i="18" s="1"/>
  <c r="D298" i="18" s="1"/>
  <c r="D348" i="18" s="1"/>
  <c r="G209" i="18"/>
  <c r="G284" i="18" s="1"/>
  <c r="E200" i="18"/>
  <c r="E275" i="18" s="1"/>
  <c r="G205" i="18"/>
  <c r="G280" i="18" s="1"/>
  <c r="G201" i="18"/>
  <c r="C195" i="18"/>
  <c r="D208" i="18"/>
  <c r="D283" i="18" s="1"/>
  <c r="D308" i="18" s="1"/>
  <c r="D358" i="18" s="1"/>
  <c r="D211" i="18"/>
  <c r="D286" i="18" s="1"/>
  <c r="D311" i="18" s="1"/>
  <c r="D361" i="18" s="1"/>
  <c r="E207" i="18"/>
  <c r="E282" i="18" s="1"/>
  <c r="E208" i="18"/>
  <c r="E283" i="18" s="1"/>
  <c r="E308" i="18" s="1"/>
  <c r="E358" i="18" s="1"/>
  <c r="E202" i="18"/>
  <c r="E277" i="18" s="1"/>
  <c r="F211" i="18"/>
  <c r="F286" i="18" s="1"/>
  <c r="F202" i="18"/>
  <c r="F277" i="18" s="1"/>
  <c r="G195" i="18"/>
  <c r="G270" i="18" s="1"/>
  <c r="D209" i="18"/>
  <c r="D284" i="18" s="1"/>
  <c r="C200" i="18"/>
  <c r="E197" i="18"/>
  <c r="AN16" i="49"/>
  <c r="AM16" i="49"/>
  <c r="H185" i="18"/>
  <c r="H168" i="18"/>
  <c r="AL16" i="49"/>
  <c r="H179" i="18"/>
  <c r="AP16" i="49"/>
  <c r="AO16" i="49"/>
  <c r="H175" i="18"/>
  <c r="H187" i="18"/>
  <c r="H177" i="18"/>
  <c r="H183" i="18"/>
  <c r="H176" i="14"/>
  <c r="G178" i="14"/>
  <c r="E178" i="14"/>
  <c r="C178" i="14"/>
  <c r="D178" i="14"/>
  <c r="F178" i="14"/>
  <c r="H173" i="14"/>
  <c r="AN12" i="49"/>
  <c r="AL12" i="49"/>
  <c r="H182" i="14"/>
  <c r="C193" i="14"/>
  <c r="C210" i="14"/>
  <c r="D199" i="14"/>
  <c r="D274" i="14" s="1"/>
  <c r="D299" i="14" s="1"/>
  <c r="D349" i="14" s="1"/>
  <c r="E194" i="14"/>
  <c r="G211" i="14"/>
  <c r="G286" i="14" s="1"/>
  <c r="G205" i="14"/>
  <c r="G280" i="14" s="1"/>
  <c r="E200" i="14"/>
  <c r="E275" i="14" s="1"/>
  <c r="C194" i="14"/>
  <c r="C205" i="14"/>
  <c r="E196" i="14"/>
  <c r="E199" i="14"/>
  <c r="E274" i="14" s="1"/>
  <c r="E202" i="14"/>
  <c r="E277" i="14" s="1"/>
  <c r="G203" i="14"/>
  <c r="G207" i="14"/>
  <c r="G282" i="14" s="1"/>
  <c r="G195" i="14"/>
  <c r="G270" i="14" s="1"/>
  <c r="D209" i="14"/>
  <c r="G194" i="14"/>
  <c r="C196" i="14"/>
  <c r="C207" i="14"/>
  <c r="D202" i="14"/>
  <c r="D277" i="14" s="1"/>
  <c r="D302" i="14" s="1"/>
  <c r="D352" i="14" s="1"/>
  <c r="D212" i="14"/>
  <c r="D287" i="14" s="1"/>
  <c r="D312" i="14" s="1"/>
  <c r="D362" i="14" s="1"/>
  <c r="E212" i="14"/>
  <c r="E287" i="14" s="1"/>
  <c r="G204" i="14"/>
  <c r="G212" i="14"/>
  <c r="G287" i="14" s="1"/>
  <c r="C206" i="14"/>
  <c r="D205" i="14"/>
  <c r="D280" i="14" s="1"/>
  <c r="E201" i="14"/>
  <c r="E276" i="14" s="1"/>
  <c r="F194" i="14"/>
  <c r="F207" i="14"/>
  <c r="F282" i="14" s="1"/>
  <c r="F202" i="14"/>
  <c r="F277" i="14" s="1"/>
  <c r="C209" i="14"/>
  <c r="F210" i="14"/>
  <c r="F285" i="14" s="1"/>
  <c r="F204" i="14"/>
  <c r="C197" i="14"/>
  <c r="C202" i="14"/>
  <c r="C212" i="14"/>
  <c r="E197" i="14"/>
  <c r="E272" i="14" s="1"/>
  <c r="F193" i="14"/>
  <c r="C203" i="14"/>
  <c r="G208" i="14"/>
  <c r="G283" i="14" s="1"/>
  <c r="C204" i="14"/>
  <c r="C211" i="14"/>
  <c r="D211" i="14"/>
  <c r="D286" i="14" s="1"/>
  <c r="D311" i="14" s="1"/>
  <c r="D361" i="14" s="1"/>
  <c r="E207" i="14"/>
  <c r="E282" i="14" s="1"/>
  <c r="E206" i="14"/>
  <c r="F199" i="14"/>
  <c r="F274" i="14" s="1"/>
  <c r="F211" i="14"/>
  <c r="F286" i="14" s="1"/>
  <c r="F208" i="14"/>
  <c r="F283" i="14" s="1"/>
  <c r="G201" i="14"/>
  <c r="G276" i="14" s="1"/>
  <c r="D200" i="14"/>
  <c r="D275" i="14" s="1"/>
  <c r="E210" i="14"/>
  <c r="C198" i="14"/>
  <c r="D194" i="14"/>
  <c r="D269" i="14" s="1"/>
  <c r="D294" i="14" s="1"/>
  <c r="D344" i="14" s="1"/>
  <c r="D204" i="14"/>
  <c r="D206" i="14"/>
  <c r="D281" i="14" s="1"/>
  <c r="D306" i="14" s="1"/>
  <c r="D356" i="14" s="1"/>
  <c r="D207" i="14"/>
  <c r="D282" i="14" s="1"/>
  <c r="F196" i="14"/>
  <c r="F205" i="14"/>
  <c r="F280" i="14" s="1"/>
  <c r="G193" i="14"/>
  <c r="G197" i="14"/>
  <c r="G272" i="14" s="1"/>
  <c r="C199" i="14"/>
  <c r="D195" i="14"/>
  <c r="D270" i="14" s="1"/>
  <c r="D295" i="14" s="1"/>
  <c r="D345" i="14" s="1"/>
  <c r="D197" i="14"/>
  <c r="D272" i="14" s="1"/>
  <c r="D208" i="14"/>
  <c r="D283" i="14" s="1"/>
  <c r="D308" i="14" s="1"/>
  <c r="D358" i="14" s="1"/>
  <c r="F198" i="14"/>
  <c r="F273" i="14" s="1"/>
  <c r="F200" i="14"/>
  <c r="F275" i="14" s="1"/>
  <c r="G196" i="14"/>
  <c r="E205" i="14"/>
  <c r="C195" i="14"/>
  <c r="E195" i="14"/>
  <c r="E270" i="14" s="1"/>
  <c r="E295" i="14" s="1"/>
  <c r="E345" i="14" s="1"/>
  <c r="E198" i="14"/>
  <c r="E273" i="14" s="1"/>
  <c r="E298" i="14" s="1"/>
  <c r="E348" i="14" s="1"/>
  <c r="F201" i="14"/>
  <c r="F276" i="14" s="1"/>
  <c r="G200" i="14"/>
  <c r="G275" i="14" s="1"/>
  <c r="F212" i="14"/>
  <c r="F287" i="14" s="1"/>
  <c r="C200" i="14"/>
  <c r="D203" i="14"/>
  <c r="D196" i="14"/>
  <c r="D193" i="14"/>
  <c r="D210" i="14"/>
  <c r="D285" i="14" s="1"/>
  <c r="D310" i="14" s="1"/>
  <c r="D360" i="14" s="1"/>
  <c r="E208" i="14"/>
  <c r="G202" i="14"/>
  <c r="G199" i="14"/>
  <c r="G274" i="14" s="1"/>
  <c r="G198" i="14"/>
  <c r="G273" i="14" s="1"/>
  <c r="C201" i="14"/>
  <c r="D198" i="14"/>
  <c r="D273" i="14" s="1"/>
  <c r="D298" i="14" s="1"/>
  <c r="D348" i="14" s="1"/>
  <c r="E193" i="14"/>
  <c r="F195" i="14"/>
  <c r="F270" i="14" s="1"/>
  <c r="G206" i="14"/>
  <c r="G281" i="14" s="1"/>
  <c r="E209" i="14"/>
  <c r="E284" i="14" s="1"/>
  <c r="F209" i="14"/>
  <c r="E203" i="14"/>
  <c r="E211" i="14"/>
  <c r="E286" i="14" s="1"/>
  <c r="F197" i="14"/>
  <c r="F272" i="14" s="1"/>
  <c r="G209" i="14"/>
  <c r="G284" i="14" s="1"/>
  <c r="F206" i="14"/>
  <c r="F281" i="14" s="1"/>
  <c r="C208" i="14"/>
  <c r="E204" i="14"/>
  <c r="E279" i="14" s="1"/>
  <c r="F203" i="14"/>
  <c r="D201" i="14"/>
  <c r="D276" i="14" s="1"/>
  <c r="D301" i="14" s="1"/>
  <c r="D351" i="14" s="1"/>
  <c r="G210" i="14"/>
  <c r="G285" i="14" s="1"/>
  <c r="H172" i="14"/>
  <c r="H176" i="62"/>
  <c r="AN22" i="49"/>
  <c r="AO22" i="49"/>
  <c r="H171" i="62"/>
  <c r="AM22" i="49"/>
  <c r="D193" i="62"/>
  <c r="D201" i="62"/>
  <c r="D276" i="62" s="1"/>
  <c r="G209" i="62"/>
  <c r="G284" i="62" s="1"/>
  <c r="F205" i="62"/>
  <c r="F280" i="62" s="1"/>
  <c r="E210" i="62"/>
  <c r="E285" i="62" s="1"/>
  <c r="D207" i="62"/>
  <c r="D282" i="62" s="1"/>
  <c r="G210" i="62"/>
  <c r="G285" i="62" s="1"/>
  <c r="F211" i="62"/>
  <c r="F286" i="62" s="1"/>
  <c r="E202" i="62"/>
  <c r="E277" i="62" s="1"/>
  <c r="C197" i="62"/>
  <c r="G207" i="62"/>
  <c r="G282" i="62" s="1"/>
  <c r="D196" i="62"/>
  <c r="D271" i="62" s="1"/>
  <c r="D296" i="62" s="1"/>
  <c r="D346" i="62" s="1"/>
  <c r="F196" i="62"/>
  <c r="F271" i="62" s="1"/>
  <c r="G193" i="62"/>
  <c r="C211" i="62"/>
  <c r="E193" i="62"/>
  <c r="E205" i="62"/>
  <c r="E280" i="62" s="1"/>
  <c r="C193" i="62"/>
  <c r="G199" i="62"/>
  <c r="G274" i="62" s="1"/>
  <c r="E201" i="62"/>
  <c r="E276" i="62" s="1"/>
  <c r="C194" i="62"/>
  <c r="D210" i="62"/>
  <c r="E206" i="62"/>
  <c r="F212" i="62"/>
  <c r="F287" i="62" s="1"/>
  <c r="G194" i="62"/>
  <c r="G269" i="62" s="1"/>
  <c r="E209" i="62"/>
  <c r="E284" i="62" s="1"/>
  <c r="C202" i="62"/>
  <c r="F204" i="62"/>
  <c r="F279" i="62" s="1"/>
  <c r="G202" i="62"/>
  <c r="G277" i="62" s="1"/>
  <c r="G212" i="62"/>
  <c r="G287" i="62" s="1"/>
  <c r="C196" i="62"/>
  <c r="D204" i="62"/>
  <c r="D279" i="62" s="1"/>
  <c r="E194" i="62"/>
  <c r="E269" i="62" s="1"/>
  <c r="E294" i="62" s="1"/>
  <c r="E344" i="62" s="1"/>
  <c r="F198" i="62"/>
  <c r="C212" i="62"/>
  <c r="F197" i="62"/>
  <c r="F272" i="62" s="1"/>
  <c r="C199" i="62"/>
  <c r="E198" i="62"/>
  <c r="E195" i="62"/>
  <c r="E270" i="62" s="1"/>
  <c r="D209" i="62"/>
  <c r="D284" i="62" s="1"/>
  <c r="D203" i="62"/>
  <c r="D278" i="62" s="1"/>
  <c r="G196" i="62"/>
  <c r="G271" i="62" s="1"/>
  <c r="F207" i="62"/>
  <c r="F282" i="62" s="1"/>
  <c r="D208" i="62"/>
  <c r="D283" i="62" s="1"/>
  <c r="D308" i="62" s="1"/>
  <c r="D358" i="62" s="1"/>
  <c r="E203" i="62"/>
  <c r="E278" i="62" s="1"/>
  <c r="G195" i="62"/>
  <c r="G270" i="62" s="1"/>
  <c r="E199" i="62"/>
  <c r="E274" i="62" s="1"/>
  <c r="E299" i="62" s="1"/>
  <c r="E349" i="62" s="1"/>
  <c r="G204" i="62"/>
  <c r="G279" i="62" s="1"/>
  <c r="C198" i="62"/>
  <c r="D205" i="62"/>
  <c r="D280" i="62" s="1"/>
  <c r="F194" i="62"/>
  <c r="F269" i="62" s="1"/>
  <c r="C204" i="62"/>
  <c r="F206" i="62"/>
  <c r="C201" i="62"/>
  <c r="D198" i="62"/>
  <c r="D273" i="62" s="1"/>
  <c r="D298" i="62" s="1"/>
  <c r="D348" i="62" s="1"/>
  <c r="G203" i="62"/>
  <c r="G278" i="62" s="1"/>
  <c r="F203" i="62"/>
  <c r="F278" i="62" s="1"/>
  <c r="C209" i="62"/>
  <c r="F209" i="62"/>
  <c r="F284" i="62" s="1"/>
  <c r="D194" i="62"/>
  <c r="D269" i="62" s="1"/>
  <c r="D294" i="62" s="1"/>
  <c r="D344" i="62" s="1"/>
  <c r="F208" i="62"/>
  <c r="F283" i="62" s="1"/>
  <c r="C206" i="62"/>
  <c r="G198" i="62"/>
  <c r="C195" i="62"/>
  <c r="C207" i="62"/>
  <c r="F193" i="62"/>
  <c r="G206" i="62"/>
  <c r="G281" i="62" s="1"/>
  <c r="D200" i="62"/>
  <c r="D275" i="62" s="1"/>
  <c r="F210" i="62"/>
  <c r="F285" i="62" s="1"/>
  <c r="D202" i="62"/>
  <c r="D277" i="62" s="1"/>
  <c r="D199" i="62"/>
  <c r="D274" i="62" s="1"/>
  <c r="D195" i="62"/>
  <c r="D270" i="62" s="1"/>
  <c r="D295" i="62" s="1"/>
  <c r="D345" i="62" s="1"/>
  <c r="C210" i="62"/>
  <c r="D211" i="62"/>
  <c r="D286" i="62" s="1"/>
  <c r="D311" i="62" s="1"/>
  <c r="D361" i="62" s="1"/>
  <c r="E208" i="62"/>
  <c r="E283" i="62" s="1"/>
  <c r="E308" i="62" s="1"/>
  <c r="E358" i="62" s="1"/>
  <c r="F202" i="62"/>
  <c r="F277" i="62" s="1"/>
  <c r="G205" i="62"/>
  <c r="G280" i="62" s="1"/>
  <c r="E200" i="62"/>
  <c r="E275" i="62" s="1"/>
  <c r="C203" i="62"/>
  <c r="D197" i="62"/>
  <c r="D272" i="62" s="1"/>
  <c r="D212" i="62"/>
  <c r="D287" i="62" s="1"/>
  <c r="C205" i="62"/>
  <c r="F195" i="62"/>
  <c r="C208" i="62"/>
  <c r="E212" i="62"/>
  <c r="E287" i="62" s="1"/>
  <c r="F200" i="62"/>
  <c r="F275" i="62" s="1"/>
  <c r="E207" i="62"/>
  <c r="E282" i="62" s="1"/>
  <c r="G211" i="62"/>
  <c r="G286" i="62" s="1"/>
  <c r="G200" i="62"/>
  <c r="G275" i="62" s="1"/>
  <c r="E204" i="62"/>
  <c r="E279" i="62" s="1"/>
  <c r="C200" i="62"/>
  <c r="F199" i="62"/>
  <c r="F274" i="62" s="1"/>
  <c r="E197" i="62"/>
  <c r="E272" i="62" s="1"/>
  <c r="G197" i="62"/>
  <c r="G272" i="62" s="1"/>
  <c r="D206" i="62"/>
  <c r="E196" i="62"/>
  <c r="E271" i="62" s="1"/>
  <c r="E296" i="62" s="1"/>
  <c r="E346" i="62" s="1"/>
  <c r="G201" i="62"/>
  <c r="G276" i="62" s="1"/>
  <c r="F201" i="62"/>
  <c r="F276" i="62" s="1"/>
  <c r="G208" i="62"/>
  <c r="G283" i="62" s="1"/>
  <c r="E211" i="62"/>
  <c r="E286" i="62" s="1"/>
  <c r="E311" i="62" s="1"/>
  <c r="E361" i="62" s="1"/>
  <c r="H175" i="62"/>
  <c r="H168" i="62"/>
  <c r="AL22" i="49"/>
  <c r="H184" i="62"/>
  <c r="H186" i="62"/>
  <c r="H172" i="62"/>
  <c r="AL21" i="49"/>
  <c r="AQ21" i="49" s="1"/>
  <c r="H168" i="22"/>
  <c r="H183" i="22"/>
  <c r="H177" i="22"/>
  <c r="H136" i="22"/>
  <c r="H170" i="22"/>
  <c r="C171" i="22"/>
  <c r="D171" i="22"/>
  <c r="F171" i="22"/>
  <c r="G171" i="22"/>
  <c r="E171" i="22"/>
  <c r="H175" i="22"/>
  <c r="F187" i="22"/>
  <c r="G187" i="22"/>
  <c r="C187" i="22"/>
  <c r="D187" i="22"/>
  <c r="E187" i="22"/>
  <c r="H185" i="22"/>
  <c r="H173" i="22"/>
  <c r="H174" i="22"/>
  <c r="H178" i="22"/>
  <c r="H182" i="22"/>
  <c r="H186" i="22"/>
  <c r="E179" i="22"/>
  <c r="D179" i="22"/>
  <c r="C179" i="22"/>
  <c r="G179" i="22"/>
  <c r="F179" i="22"/>
  <c r="G188" i="29"/>
  <c r="AP29" i="49"/>
  <c r="F188" i="29"/>
  <c r="H176" i="29"/>
  <c r="AM29" i="49"/>
  <c r="C188" i="29"/>
  <c r="AL29" i="49"/>
  <c r="C194" i="29"/>
  <c r="C212" i="29"/>
  <c r="D194" i="29"/>
  <c r="D269" i="29" s="1"/>
  <c r="D294" i="29" s="1"/>
  <c r="D344" i="29" s="1"/>
  <c r="D199" i="29"/>
  <c r="D274" i="29" s="1"/>
  <c r="D299" i="29" s="1"/>
  <c r="D349" i="29" s="1"/>
  <c r="F199" i="29"/>
  <c r="F274" i="29" s="1"/>
  <c r="G209" i="29"/>
  <c r="G284" i="29" s="1"/>
  <c r="G202" i="29"/>
  <c r="G277" i="29" s="1"/>
  <c r="E210" i="29"/>
  <c r="E285" i="29" s="1"/>
  <c r="C197" i="29"/>
  <c r="D193" i="29"/>
  <c r="D208" i="29"/>
  <c r="D283" i="29" s="1"/>
  <c r="D308" i="29" s="1"/>
  <c r="D358" i="29" s="1"/>
  <c r="E211" i="29"/>
  <c r="E286" i="29" s="1"/>
  <c r="E311" i="29" s="1"/>
  <c r="E361" i="29" s="1"/>
  <c r="F200" i="29"/>
  <c r="F275" i="29" s="1"/>
  <c r="G194" i="29"/>
  <c r="G269" i="29" s="1"/>
  <c r="G212" i="29"/>
  <c r="G287" i="29" s="1"/>
  <c r="F204" i="29"/>
  <c r="F279" i="29" s="1"/>
  <c r="C196" i="29"/>
  <c r="C211" i="29"/>
  <c r="D211" i="29"/>
  <c r="D286" i="29" s="1"/>
  <c r="D311" i="29" s="1"/>
  <c r="D361" i="29" s="1"/>
  <c r="F206" i="29"/>
  <c r="F281" i="29" s="1"/>
  <c r="G203" i="29"/>
  <c r="G278" i="29" s="1"/>
  <c r="C198" i="29"/>
  <c r="C210" i="29"/>
  <c r="E193" i="29"/>
  <c r="E212" i="29"/>
  <c r="E287" i="29" s="1"/>
  <c r="F209" i="29"/>
  <c r="F284" i="29" s="1"/>
  <c r="C209" i="29"/>
  <c r="E203" i="29"/>
  <c r="E278" i="29" s="1"/>
  <c r="E204" i="29"/>
  <c r="E279" i="29" s="1"/>
  <c r="C202" i="29"/>
  <c r="D195" i="29"/>
  <c r="D270" i="29" s="1"/>
  <c r="D295" i="29" s="1"/>
  <c r="D345" i="29" s="1"/>
  <c r="D201" i="29"/>
  <c r="D276" i="29" s="1"/>
  <c r="D301" i="29" s="1"/>
  <c r="D351" i="29" s="1"/>
  <c r="D210" i="29"/>
  <c r="D285" i="29" s="1"/>
  <c r="D310" i="29" s="1"/>
  <c r="D360" i="29" s="1"/>
  <c r="E199" i="29"/>
  <c r="E274" i="29" s="1"/>
  <c r="F196" i="29"/>
  <c r="F271" i="29" s="1"/>
  <c r="G206" i="29"/>
  <c r="G281" i="29" s="1"/>
  <c r="F203" i="29"/>
  <c r="F278" i="29" s="1"/>
  <c r="E205" i="29"/>
  <c r="E280" i="29" s="1"/>
  <c r="C206" i="29"/>
  <c r="D197" i="29"/>
  <c r="D272" i="29" s="1"/>
  <c r="E195" i="29"/>
  <c r="E270" i="29" s="1"/>
  <c r="F194" i="29"/>
  <c r="F269" i="29" s="1"/>
  <c r="F202" i="29"/>
  <c r="F277" i="29" s="1"/>
  <c r="F211" i="29"/>
  <c r="F286" i="29" s="1"/>
  <c r="D209" i="29"/>
  <c r="D284" i="29" s="1"/>
  <c r="D200" i="29"/>
  <c r="D275" i="29" s="1"/>
  <c r="G211" i="29"/>
  <c r="G286" i="29" s="1"/>
  <c r="G208" i="29"/>
  <c r="G283" i="29" s="1"/>
  <c r="C201" i="29"/>
  <c r="D196" i="29"/>
  <c r="D271" i="29" s="1"/>
  <c r="D296" i="29" s="1"/>
  <c r="D346" i="29" s="1"/>
  <c r="E198" i="29"/>
  <c r="E273" i="29" s="1"/>
  <c r="E298" i="29" s="1"/>
  <c r="E348" i="29" s="1"/>
  <c r="E206" i="29"/>
  <c r="E281" i="29" s="1"/>
  <c r="E201" i="29"/>
  <c r="E276" i="29" s="1"/>
  <c r="F208" i="29"/>
  <c r="F283" i="29" s="1"/>
  <c r="F198" i="29"/>
  <c r="F273" i="29" s="1"/>
  <c r="G201" i="29"/>
  <c r="G276" i="29" s="1"/>
  <c r="C199" i="29"/>
  <c r="E194" i="29"/>
  <c r="E269" i="29" s="1"/>
  <c r="E294" i="29" s="1"/>
  <c r="E344" i="29" s="1"/>
  <c r="F201" i="29"/>
  <c r="F276" i="29" s="1"/>
  <c r="G210" i="29"/>
  <c r="G285" i="29" s="1"/>
  <c r="G198" i="29"/>
  <c r="G273" i="29" s="1"/>
  <c r="C200" i="29"/>
  <c r="D203" i="29"/>
  <c r="D278" i="29" s="1"/>
  <c r="C205" i="29"/>
  <c r="D206" i="29"/>
  <c r="D281" i="29" s="1"/>
  <c r="D306" i="29" s="1"/>
  <c r="D356" i="29" s="1"/>
  <c r="D207" i="29"/>
  <c r="D282" i="29" s="1"/>
  <c r="E196" i="29"/>
  <c r="E271" i="29" s="1"/>
  <c r="E296" i="29" s="1"/>
  <c r="E346" i="29" s="1"/>
  <c r="F195" i="29"/>
  <c r="F270" i="29" s="1"/>
  <c r="F212" i="29"/>
  <c r="F287" i="29" s="1"/>
  <c r="G197" i="29"/>
  <c r="G272" i="29" s="1"/>
  <c r="F210" i="29"/>
  <c r="F285" i="29" s="1"/>
  <c r="G205" i="29"/>
  <c r="G280" i="29" s="1"/>
  <c r="G199" i="29"/>
  <c r="G274" i="29" s="1"/>
  <c r="C195" i="29"/>
  <c r="E208" i="29"/>
  <c r="E283" i="29" s="1"/>
  <c r="E308" i="29" s="1"/>
  <c r="E358" i="29" s="1"/>
  <c r="E207" i="29"/>
  <c r="E282" i="29" s="1"/>
  <c r="G207" i="29"/>
  <c r="G282" i="29" s="1"/>
  <c r="G196" i="29"/>
  <c r="G271" i="29" s="1"/>
  <c r="G193" i="29"/>
  <c r="C208" i="29"/>
  <c r="D198" i="29"/>
  <c r="D273" i="29" s="1"/>
  <c r="D298" i="29" s="1"/>
  <c r="D348" i="29" s="1"/>
  <c r="E197" i="29"/>
  <c r="E272" i="29" s="1"/>
  <c r="F207" i="29"/>
  <c r="F282" i="29" s="1"/>
  <c r="G200" i="29"/>
  <c r="G275" i="29" s="1"/>
  <c r="G204" i="29"/>
  <c r="G279" i="29" s="1"/>
  <c r="E209" i="29"/>
  <c r="E284" i="29" s="1"/>
  <c r="C204" i="29"/>
  <c r="D212" i="29"/>
  <c r="D287" i="29" s="1"/>
  <c r="D312" i="29" s="1"/>
  <c r="D362" i="29" s="1"/>
  <c r="C193" i="29"/>
  <c r="C207" i="29"/>
  <c r="D205" i="29"/>
  <c r="D280" i="29" s="1"/>
  <c r="D204" i="29"/>
  <c r="D279" i="29" s="1"/>
  <c r="D202" i="29"/>
  <c r="D277" i="29" s="1"/>
  <c r="E202" i="29"/>
  <c r="E277" i="29" s="1"/>
  <c r="F197" i="29"/>
  <c r="F272" i="29" s="1"/>
  <c r="F193" i="29"/>
  <c r="G195" i="29"/>
  <c r="G270" i="29" s="1"/>
  <c r="C203" i="29"/>
  <c r="F205" i="29"/>
  <c r="F280" i="29" s="1"/>
  <c r="E200" i="29"/>
  <c r="E275" i="29" s="1"/>
  <c r="C199" i="12"/>
  <c r="C211" i="12"/>
  <c r="D207" i="12"/>
  <c r="D282" i="12" s="1"/>
  <c r="E196" i="12"/>
  <c r="E271" i="12" s="1"/>
  <c r="E296" i="12" s="1"/>
  <c r="E346" i="12" s="1"/>
  <c r="F206" i="12"/>
  <c r="F281" i="12" s="1"/>
  <c r="F306" i="12" s="1"/>
  <c r="F356" i="12" s="1"/>
  <c r="C200" i="12"/>
  <c r="F204" i="12"/>
  <c r="F279" i="12" s="1"/>
  <c r="C193" i="12"/>
  <c r="D193" i="12"/>
  <c r="E212" i="12"/>
  <c r="E287" i="12" s="1"/>
  <c r="E312" i="12" s="1"/>
  <c r="E362" i="12" s="1"/>
  <c r="F193" i="12"/>
  <c r="G198" i="12"/>
  <c r="G273" i="12" s="1"/>
  <c r="F200" i="12"/>
  <c r="F275" i="12" s="1"/>
  <c r="C194" i="12"/>
  <c r="D196" i="12"/>
  <c r="D271" i="12" s="1"/>
  <c r="D296" i="12" s="1"/>
  <c r="D346" i="12" s="1"/>
  <c r="D204" i="12"/>
  <c r="D279" i="12" s="1"/>
  <c r="E194" i="12"/>
  <c r="E269" i="12" s="1"/>
  <c r="E294" i="12" s="1"/>
  <c r="E344" i="12" s="1"/>
  <c r="E209" i="12"/>
  <c r="E284" i="12" s="1"/>
  <c r="D211" i="12"/>
  <c r="D286" i="12" s="1"/>
  <c r="D311" i="12" s="1"/>
  <c r="D361" i="12" s="1"/>
  <c r="E201" i="12"/>
  <c r="E276" i="12" s="1"/>
  <c r="E301" i="12" s="1"/>
  <c r="E351" i="12" s="1"/>
  <c r="F208" i="12"/>
  <c r="F283" i="12" s="1"/>
  <c r="F308" i="12" s="1"/>
  <c r="F358" i="12" s="1"/>
  <c r="G208" i="12"/>
  <c r="G283" i="12" s="1"/>
  <c r="G196" i="12"/>
  <c r="G271" i="12" s="1"/>
  <c r="C196" i="12"/>
  <c r="D197" i="12"/>
  <c r="D272" i="12" s="1"/>
  <c r="D297" i="12" s="1"/>
  <c r="D347" i="12" s="1"/>
  <c r="E198" i="12"/>
  <c r="E273" i="12" s="1"/>
  <c r="E298" i="12" s="1"/>
  <c r="E348" i="12" s="1"/>
  <c r="E207" i="12"/>
  <c r="E282" i="12" s="1"/>
  <c r="D203" i="12"/>
  <c r="D278" i="12" s="1"/>
  <c r="C197" i="12"/>
  <c r="D205" i="12"/>
  <c r="D280" i="12" s="1"/>
  <c r="D202" i="12"/>
  <c r="D277" i="12" s="1"/>
  <c r="D302" i="12" s="1"/>
  <c r="D352" i="12" s="1"/>
  <c r="G203" i="12"/>
  <c r="G278" i="12" s="1"/>
  <c r="C209" i="12"/>
  <c r="C195" i="12"/>
  <c r="E195" i="12"/>
  <c r="E270" i="12" s="1"/>
  <c r="E295" i="12" s="1"/>
  <c r="E345" i="12" s="1"/>
  <c r="F195" i="12"/>
  <c r="F270" i="12" s="1"/>
  <c r="G199" i="12"/>
  <c r="G274" i="12" s="1"/>
  <c r="G194" i="12"/>
  <c r="G269" i="12" s="1"/>
  <c r="C206" i="12"/>
  <c r="D198" i="12"/>
  <c r="D273" i="12" s="1"/>
  <c r="D298" i="12" s="1"/>
  <c r="D348" i="12" s="1"/>
  <c r="D199" i="12"/>
  <c r="D274" i="12" s="1"/>
  <c r="D299" i="12" s="1"/>
  <c r="D349" i="12" s="1"/>
  <c r="F197" i="12"/>
  <c r="F272" i="12" s="1"/>
  <c r="G200" i="12"/>
  <c r="G275" i="12" s="1"/>
  <c r="G212" i="12"/>
  <c r="G287" i="12" s="1"/>
  <c r="C202" i="12"/>
  <c r="D201" i="12"/>
  <c r="D276" i="12" s="1"/>
  <c r="D301" i="12" s="1"/>
  <c r="D351" i="12" s="1"/>
  <c r="D208" i="12"/>
  <c r="D283" i="12" s="1"/>
  <c r="D308" i="12" s="1"/>
  <c r="D358" i="12" s="1"/>
  <c r="E211" i="12"/>
  <c r="E286" i="12" s="1"/>
  <c r="E311" i="12" s="1"/>
  <c r="E361" i="12" s="1"/>
  <c r="G206" i="12"/>
  <c r="G281" i="12" s="1"/>
  <c r="G306" i="12" s="1"/>
  <c r="G356" i="12" s="1"/>
  <c r="E203" i="12"/>
  <c r="E278" i="12" s="1"/>
  <c r="C204" i="12"/>
  <c r="D194" i="12"/>
  <c r="D269" i="12" s="1"/>
  <c r="D294" i="12" s="1"/>
  <c r="D344" i="12" s="1"/>
  <c r="E206" i="12"/>
  <c r="E281" i="12" s="1"/>
  <c r="E306" i="12" s="1"/>
  <c r="E356" i="12" s="1"/>
  <c r="F194" i="12"/>
  <c r="F269" i="12" s="1"/>
  <c r="F294" i="12" s="1"/>
  <c r="F344" i="12" s="1"/>
  <c r="D200" i="12"/>
  <c r="D275" i="12" s="1"/>
  <c r="G195" i="12"/>
  <c r="G270" i="12" s="1"/>
  <c r="F212" i="12"/>
  <c r="F287" i="12" s="1"/>
  <c r="F312" i="12" s="1"/>
  <c r="F362" i="12" s="1"/>
  <c r="C212" i="12"/>
  <c r="D206" i="12"/>
  <c r="D281" i="12" s="1"/>
  <c r="D306" i="12" s="1"/>
  <c r="D356" i="12" s="1"/>
  <c r="F199" i="12"/>
  <c r="F274" i="12" s="1"/>
  <c r="G202" i="12"/>
  <c r="G277" i="12" s="1"/>
  <c r="C203" i="12"/>
  <c r="C208" i="12"/>
  <c r="D210" i="12"/>
  <c r="D285" i="12" s="1"/>
  <c r="D310" i="12" s="1"/>
  <c r="D360" i="12" s="1"/>
  <c r="F201" i="12"/>
  <c r="F276" i="12" s="1"/>
  <c r="F205" i="12"/>
  <c r="F280" i="12" s="1"/>
  <c r="F209" i="12"/>
  <c r="F284" i="12" s="1"/>
  <c r="E202" i="12"/>
  <c r="E277" i="12" s="1"/>
  <c r="G207" i="12"/>
  <c r="G282" i="12" s="1"/>
  <c r="F211" i="12"/>
  <c r="F286" i="12" s="1"/>
  <c r="D212" i="12"/>
  <c r="D287" i="12" s="1"/>
  <c r="D312" i="12" s="1"/>
  <c r="D362" i="12" s="1"/>
  <c r="F202" i="12"/>
  <c r="F277" i="12" s="1"/>
  <c r="E197" i="12"/>
  <c r="E272" i="12" s="1"/>
  <c r="E297" i="12" s="1"/>
  <c r="C201" i="12"/>
  <c r="F196" i="12"/>
  <c r="F271" i="12" s="1"/>
  <c r="F296" i="12" s="1"/>
  <c r="E208" i="12"/>
  <c r="E283" i="12" s="1"/>
  <c r="E308" i="12" s="1"/>
  <c r="G197" i="12"/>
  <c r="G272" i="12" s="1"/>
  <c r="E199" i="12"/>
  <c r="E274" i="12" s="1"/>
  <c r="C210" i="12"/>
  <c r="G204" i="12"/>
  <c r="G279" i="12" s="1"/>
  <c r="D195" i="12"/>
  <c r="D270" i="12" s="1"/>
  <c r="D295" i="12" s="1"/>
  <c r="C205" i="12"/>
  <c r="G193" i="12"/>
  <c r="C207" i="12"/>
  <c r="G205" i="12"/>
  <c r="G280" i="12" s="1"/>
  <c r="G209" i="12"/>
  <c r="G284" i="12" s="1"/>
  <c r="E200" i="12"/>
  <c r="E275" i="12" s="1"/>
  <c r="F207" i="12"/>
  <c r="F282" i="12" s="1"/>
  <c r="E210" i="12"/>
  <c r="E285" i="12" s="1"/>
  <c r="F210" i="12"/>
  <c r="F285" i="12" s="1"/>
  <c r="E193" i="12"/>
  <c r="E204" i="12"/>
  <c r="E279" i="12" s="1"/>
  <c r="G211" i="12"/>
  <c r="G286" i="12" s="1"/>
  <c r="C198" i="12"/>
  <c r="E205" i="12"/>
  <c r="E280" i="12" s="1"/>
  <c r="D209" i="12"/>
  <c r="D284" i="12" s="1"/>
  <c r="G201" i="12"/>
  <c r="G276" i="12" s="1"/>
  <c r="F203" i="12"/>
  <c r="G210" i="12"/>
  <c r="G285" i="12" s="1"/>
  <c r="F198" i="12"/>
  <c r="F273" i="12" s="1"/>
  <c r="F298" i="12" s="1"/>
  <c r="F348" i="12" s="1"/>
  <c r="O11" i="49"/>
  <c r="H172" i="12"/>
  <c r="C168" i="12"/>
  <c r="D168" i="12"/>
  <c r="E168" i="12"/>
  <c r="F168" i="12"/>
  <c r="G168" i="12"/>
  <c r="H169" i="12"/>
  <c r="H181" i="12"/>
  <c r="H177" i="12"/>
  <c r="H185" i="12"/>
  <c r="H184" i="12"/>
  <c r="K43" i="49"/>
  <c r="H173" i="12"/>
  <c r="H176" i="12"/>
  <c r="H263" i="39"/>
  <c r="AJ40" i="49"/>
  <c r="H170" i="39"/>
  <c r="H183" i="39"/>
  <c r="H175" i="39"/>
  <c r="H173" i="39"/>
  <c r="H89" i="44"/>
  <c r="H178" i="39"/>
  <c r="H187" i="39"/>
  <c r="C184" i="39"/>
  <c r="F184" i="39"/>
  <c r="G184" i="39"/>
  <c r="E184" i="39"/>
  <c r="D184" i="39"/>
  <c r="C168" i="39"/>
  <c r="D168" i="39"/>
  <c r="E168" i="39"/>
  <c r="F168" i="39"/>
  <c r="G168" i="39"/>
  <c r="E176" i="39"/>
  <c r="F176" i="39"/>
  <c r="G176" i="39"/>
  <c r="C176" i="39"/>
  <c r="D176" i="39"/>
  <c r="O40" i="49"/>
  <c r="H136" i="39"/>
  <c r="H174" i="39"/>
  <c r="H181" i="39"/>
  <c r="H180" i="39"/>
  <c r="H182" i="39"/>
  <c r="H186" i="39"/>
  <c r="AP25" i="49"/>
  <c r="H185" i="25"/>
  <c r="H177" i="25"/>
  <c r="H182" i="25"/>
  <c r="G202" i="25"/>
  <c r="G277" i="25" s="1"/>
  <c r="E199" i="25"/>
  <c r="F199" i="25"/>
  <c r="E209" i="25"/>
  <c r="E284" i="25" s="1"/>
  <c r="G210" i="25"/>
  <c r="G285" i="25" s="1"/>
  <c r="C195" i="25"/>
  <c r="E195" i="25"/>
  <c r="E270" i="25" s="1"/>
  <c r="E295" i="25" s="1"/>
  <c r="E345" i="25" s="1"/>
  <c r="E211" i="25"/>
  <c r="E286" i="25" s="1"/>
  <c r="E311" i="25" s="1"/>
  <c r="E361" i="25" s="1"/>
  <c r="G212" i="25"/>
  <c r="G287" i="25" s="1"/>
  <c r="G204" i="25"/>
  <c r="C194" i="25"/>
  <c r="C204" i="25"/>
  <c r="D193" i="25"/>
  <c r="G198" i="25"/>
  <c r="C197" i="25"/>
  <c r="D212" i="25"/>
  <c r="D287" i="25" s="1"/>
  <c r="D312" i="25" s="1"/>
  <c r="D362" i="25" s="1"/>
  <c r="E208" i="25"/>
  <c r="F196" i="25"/>
  <c r="F212" i="25"/>
  <c r="F287" i="25" s="1"/>
  <c r="G209" i="25"/>
  <c r="D202" i="25"/>
  <c r="D277" i="25" s="1"/>
  <c r="G206" i="25"/>
  <c r="G281" i="25" s="1"/>
  <c r="F203" i="25"/>
  <c r="F278" i="25" s="1"/>
  <c r="D200" i="25"/>
  <c r="D275" i="25" s="1"/>
  <c r="E201" i="25"/>
  <c r="G208" i="25"/>
  <c r="G283" i="25" s="1"/>
  <c r="C201" i="25"/>
  <c r="G201" i="25"/>
  <c r="G276" i="25" s="1"/>
  <c r="G205" i="25"/>
  <c r="G280" i="25" s="1"/>
  <c r="H181" i="25"/>
  <c r="H178" i="25"/>
  <c r="C286" i="15"/>
  <c r="H168" i="15"/>
  <c r="AL13" i="49"/>
  <c r="AP13" i="49"/>
  <c r="AO13" i="49"/>
  <c r="AM13" i="49"/>
  <c r="AN13" i="49"/>
  <c r="D194" i="32"/>
  <c r="D269" i="32" s="1"/>
  <c r="D294" i="32" s="1"/>
  <c r="D344" i="32" s="1"/>
  <c r="E200" i="32"/>
  <c r="D208" i="32"/>
  <c r="D283" i="32" s="1"/>
  <c r="D308" i="32" s="1"/>
  <c r="D358" i="32" s="1"/>
  <c r="D197" i="32"/>
  <c r="D272" i="32" s="1"/>
  <c r="D297" i="32" s="1"/>
  <c r="D347" i="32" s="1"/>
  <c r="C196" i="32"/>
  <c r="D195" i="32"/>
  <c r="C211" i="32"/>
  <c r="F210" i="32"/>
  <c r="F285" i="32" s="1"/>
  <c r="F196" i="32"/>
  <c r="G205" i="32"/>
  <c r="G280" i="32" s="1"/>
  <c r="G199" i="32"/>
  <c r="G274" i="32" s="1"/>
  <c r="F193" i="32"/>
  <c r="G200" i="32"/>
  <c r="D211" i="32"/>
  <c r="D286" i="32" s="1"/>
  <c r="D311" i="32" s="1"/>
  <c r="D361" i="32" s="1"/>
  <c r="D210" i="32"/>
  <c r="D285" i="32" s="1"/>
  <c r="D310" i="32" s="1"/>
  <c r="D360" i="32" s="1"/>
  <c r="F206" i="32"/>
  <c r="F281" i="32" s="1"/>
  <c r="F306" i="32" s="1"/>
  <c r="F356" i="32" s="1"/>
  <c r="D203" i="32"/>
  <c r="D278" i="32" s="1"/>
  <c r="D209" i="32"/>
  <c r="D284" i="32" s="1"/>
  <c r="F205" i="32"/>
  <c r="F280" i="32" s="1"/>
  <c r="E203" i="32"/>
  <c r="E278" i="32" s="1"/>
  <c r="G207" i="32"/>
  <c r="G282" i="32" s="1"/>
  <c r="E195" i="32"/>
  <c r="C207" i="32"/>
  <c r="D207" i="32"/>
  <c r="D282" i="32" s="1"/>
  <c r="E209" i="32"/>
  <c r="E284" i="32" s="1"/>
  <c r="E202" i="32"/>
  <c r="E277" i="32" s="1"/>
  <c r="E302" i="32" s="1"/>
  <c r="E352" i="32" s="1"/>
  <c r="D201" i="32"/>
  <c r="D276" i="32" s="1"/>
  <c r="D301" i="32" s="1"/>
  <c r="D351" i="32" s="1"/>
  <c r="E194" i="32"/>
  <c r="E269" i="32" s="1"/>
  <c r="E294" i="32" s="1"/>
  <c r="E344" i="32" s="1"/>
  <c r="E207" i="32"/>
  <c r="E282" i="32" s="1"/>
  <c r="E201" i="32"/>
  <c r="E276" i="32" s="1"/>
  <c r="E301" i="32" s="1"/>
  <c r="E351" i="32" s="1"/>
  <c r="C202" i="32"/>
  <c r="E193" i="32"/>
  <c r="D202" i="32"/>
  <c r="D277" i="32" s="1"/>
  <c r="D302" i="32" s="1"/>
  <c r="D352" i="32" s="1"/>
  <c r="G206" i="32"/>
  <c r="G281" i="32" s="1"/>
  <c r="G306" i="32" s="1"/>
  <c r="G356" i="32" s="1"/>
  <c r="C199" i="32"/>
  <c r="C197" i="32"/>
  <c r="C200" i="32"/>
  <c r="G196" i="32"/>
  <c r="E198" i="32"/>
  <c r="E273" i="32" s="1"/>
  <c r="E298" i="32" s="1"/>
  <c r="E348" i="32" s="1"/>
  <c r="E199" i="32"/>
  <c r="E274" i="32" s="1"/>
  <c r="E299" i="32" s="1"/>
  <c r="E349" i="32" s="1"/>
  <c r="G204" i="32"/>
  <c r="G279" i="32" s="1"/>
  <c r="E211" i="32"/>
  <c r="E286" i="32" s="1"/>
  <c r="E311" i="32" s="1"/>
  <c r="E361" i="32" s="1"/>
  <c r="C204" i="32"/>
  <c r="F194" i="32"/>
  <c r="F269" i="32" s="1"/>
  <c r="F294" i="32" s="1"/>
  <c r="F344" i="32" s="1"/>
  <c r="G198" i="32"/>
  <c r="G273" i="32" s="1"/>
  <c r="F201" i="32"/>
  <c r="F276" i="32" s="1"/>
  <c r="G203" i="32"/>
  <c r="G278" i="32" s="1"/>
  <c r="F198" i="32"/>
  <c r="F273" i="32" s="1"/>
  <c r="F298" i="32" s="1"/>
  <c r="F348" i="32" s="1"/>
  <c r="E210" i="32"/>
  <c r="E285" i="32" s="1"/>
  <c r="G211" i="32"/>
  <c r="G286" i="32" s="1"/>
  <c r="C205" i="32"/>
  <c r="F195" i="32"/>
  <c r="G197" i="32"/>
  <c r="G272" i="32" s="1"/>
  <c r="C209" i="32"/>
  <c r="G209" i="32"/>
  <c r="G284" i="32" s="1"/>
  <c r="E212" i="32"/>
  <c r="E287" i="32" s="1"/>
  <c r="F203" i="32"/>
  <c r="F278" i="32" s="1"/>
  <c r="E206" i="32"/>
  <c r="E281" i="32" s="1"/>
  <c r="E306" i="32" s="1"/>
  <c r="E356" i="32" s="1"/>
  <c r="C212" i="32"/>
  <c r="C208" i="32"/>
  <c r="F200" i="32"/>
  <c r="D205" i="32"/>
  <c r="D280" i="32" s="1"/>
  <c r="F204" i="32"/>
  <c r="F279" i="32" s="1"/>
  <c r="G208" i="32"/>
  <c r="G283" i="32" s="1"/>
  <c r="F209" i="32"/>
  <c r="F284" i="32" s="1"/>
  <c r="F207" i="32"/>
  <c r="F282" i="32" s="1"/>
  <c r="G201" i="32"/>
  <c r="G276" i="32" s="1"/>
  <c r="D212" i="32"/>
  <c r="D287" i="32" s="1"/>
  <c r="E208" i="32"/>
  <c r="E283" i="32" s="1"/>
  <c r="E308" i="32" s="1"/>
  <c r="E358" i="32" s="1"/>
  <c r="G202" i="32"/>
  <c r="G277" i="32" s="1"/>
  <c r="E205" i="32"/>
  <c r="E280" i="32" s="1"/>
  <c r="G194" i="32"/>
  <c r="G269" i="32" s="1"/>
  <c r="D204" i="32"/>
  <c r="D279" i="32" s="1"/>
  <c r="D304" i="32" s="1"/>
  <c r="D354" i="32" s="1"/>
  <c r="F202" i="32"/>
  <c r="F277" i="32" s="1"/>
  <c r="F302" i="32" s="1"/>
  <c r="F352" i="32" s="1"/>
  <c r="G193" i="32"/>
  <c r="C206" i="32"/>
  <c r="C201" i="32"/>
  <c r="D198" i="32"/>
  <c r="D273" i="32" s="1"/>
  <c r="D298" i="32" s="1"/>
  <c r="D348" i="32" s="1"/>
  <c r="E204" i="32"/>
  <c r="E279" i="32" s="1"/>
  <c r="C198" i="32"/>
  <c r="F197" i="32"/>
  <c r="F272" i="32" s="1"/>
  <c r="G195" i="32"/>
  <c r="G212" i="32"/>
  <c r="G287" i="32" s="1"/>
  <c r="D196" i="32"/>
  <c r="G210" i="32"/>
  <c r="G285" i="32" s="1"/>
  <c r="E197" i="32"/>
  <c r="E272" i="32" s="1"/>
  <c r="C210" i="32"/>
  <c r="D200" i="32"/>
  <c r="D206" i="32"/>
  <c r="D281" i="32" s="1"/>
  <c r="D306" i="32" s="1"/>
  <c r="D356" i="32" s="1"/>
  <c r="C203" i="32"/>
  <c r="C195" i="32"/>
  <c r="F199" i="32"/>
  <c r="F274" i="32" s="1"/>
  <c r="F211" i="32"/>
  <c r="F286" i="32" s="1"/>
  <c r="F311" i="32" s="1"/>
  <c r="F361" i="32" s="1"/>
  <c r="F208" i="32"/>
  <c r="F283" i="32" s="1"/>
  <c r="F308" i="32" s="1"/>
  <c r="F358" i="32" s="1"/>
  <c r="C194" i="32"/>
  <c r="D193" i="32"/>
  <c r="E196" i="32"/>
  <c r="C193" i="32"/>
  <c r="F212" i="32"/>
  <c r="F287" i="32" s="1"/>
  <c r="D199" i="32"/>
  <c r="D274" i="32" s="1"/>
  <c r="D299" i="32" s="1"/>
  <c r="D349" i="32" s="1"/>
  <c r="F175" i="32"/>
  <c r="C175" i="32"/>
  <c r="G175" i="32"/>
  <c r="E175" i="32"/>
  <c r="D175" i="32"/>
  <c r="AM32" i="49"/>
  <c r="AO32" i="49"/>
  <c r="H182" i="32"/>
  <c r="H176" i="32"/>
  <c r="H168" i="32"/>
  <c r="AL32" i="49"/>
  <c r="H174" i="32"/>
  <c r="AN32" i="49"/>
  <c r="C170" i="32"/>
  <c r="D170" i="32"/>
  <c r="E170" i="32"/>
  <c r="F170" i="32"/>
  <c r="G170" i="32"/>
  <c r="H179" i="32"/>
  <c r="F171" i="32"/>
  <c r="G171" i="32"/>
  <c r="C171" i="32"/>
  <c r="D171" i="32"/>
  <c r="E171" i="32"/>
  <c r="H178" i="32"/>
  <c r="H186" i="32"/>
  <c r="AQ34" i="49"/>
  <c r="H179" i="36"/>
  <c r="C113" i="44"/>
  <c r="H185" i="36"/>
  <c r="AL37" i="49"/>
  <c r="H175" i="36"/>
  <c r="H171" i="36"/>
  <c r="H183" i="36"/>
  <c r="H187" i="36"/>
  <c r="H172" i="33"/>
  <c r="H174" i="36"/>
  <c r="H178" i="36"/>
  <c r="H176" i="36"/>
  <c r="C199" i="36"/>
  <c r="D195" i="36"/>
  <c r="D270" i="36" s="1"/>
  <c r="D295" i="36" s="1"/>
  <c r="D345" i="36" s="1"/>
  <c r="D212" i="36"/>
  <c r="D287" i="36" s="1"/>
  <c r="D312" i="36" s="1"/>
  <c r="D362" i="36" s="1"/>
  <c r="C201" i="36"/>
  <c r="D205" i="36"/>
  <c r="D280" i="36" s="1"/>
  <c r="D210" i="36"/>
  <c r="D285" i="36" s="1"/>
  <c r="D310" i="36" s="1"/>
  <c r="D360" i="36" s="1"/>
  <c r="E196" i="36"/>
  <c r="E271" i="36" s="1"/>
  <c r="E296" i="36" s="1"/>
  <c r="E346" i="36" s="1"/>
  <c r="F201" i="36"/>
  <c r="F276" i="36" s="1"/>
  <c r="F301" i="36" s="1"/>
  <c r="F351" i="36" s="1"/>
  <c r="E199" i="36"/>
  <c r="E274" i="36" s="1"/>
  <c r="E299" i="36" s="1"/>
  <c r="E349" i="36" s="1"/>
  <c r="G203" i="36"/>
  <c r="G278" i="36" s="1"/>
  <c r="G199" i="36"/>
  <c r="G274" i="36" s="1"/>
  <c r="C208" i="36"/>
  <c r="E197" i="36"/>
  <c r="E212" i="36"/>
  <c r="E287" i="36" s="1"/>
  <c r="E312" i="36" s="1"/>
  <c r="E362" i="36" s="1"/>
  <c r="E201" i="36"/>
  <c r="E276" i="36" s="1"/>
  <c r="E301" i="36" s="1"/>
  <c r="E351" i="36" s="1"/>
  <c r="F210" i="36"/>
  <c r="F285" i="36" s="1"/>
  <c r="C193" i="36"/>
  <c r="C210" i="36"/>
  <c r="D196" i="36"/>
  <c r="D271" i="36" s="1"/>
  <c r="D296" i="36" s="1"/>
  <c r="D346" i="36" s="1"/>
  <c r="D204" i="36"/>
  <c r="D279" i="36" s="1"/>
  <c r="F207" i="36"/>
  <c r="F282" i="36" s="1"/>
  <c r="F208" i="36"/>
  <c r="F283" i="36" s="1"/>
  <c r="G196" i="36"/>
  <c r="G271" i="36" s="1"/>
  <c r="F204" i="36"/>
  <c r="F279" i="36" s="1"/>
  <c r="G201" i="36"/>
  <c r="G276" i="36" s="1"/>
  <c r="G301" i="36" s="1"/>
  <c r="G351" i="36" s="1"/>
  <c r="E205" i="36"/>
  <c r="E280" i="36" s="1"/>
  <c r="C195" i="36"/>
  <c r="E207" i="36"/>
  <c r="E282" i="36" s="1"/>
  <c r="E204" i="36"/>
  <c r="E279" i="36" s="1"/>
  <c r="C204" i="36"/>
  <c r="D198" i="36"/>
  <c r="D273" i="36" s="1"/>
  <c r="D298" i="36" s="1"/>
  <c r="D348" i="36" s="1"/>
  <c r="F197" i="36"/>
  <c r="G200" i="36"/>
  <c r="G275" i="36" s="1"/>
  <c r="F196" i="36"/>
  <c r="F271" i="36" s="1"/>
  <c r="F296" i="36" s="1"/>
  <c r="F346" i="36" s="1"/>
  <c r="F205" i="36"/>
  <c r="F280" i="36" s="1"/>
  <c r="F200" i="36"/>
  <c r="F275" i="36" s="1"/>
  <c r="C207" i="36"/>
  <c r="D201" i="36"/>
  <c r="D276" i="36" s="1"/>
  <c r="D301" i="36" s="1"/>
  <c r="D351" i="36" s="1"/>
  <c r="D199" i="36"/>
  <c r="D274" i="36" s="1"/>
  <c r="D299" i="36" s="1"/>
  <c r="D349" i="36" s="1"/>
  <c r="D207" i="36"/>
  <c r="D282" i="36" s="1"/>
  <c r="E211" i="36"/>
  <c r="E286" i="36" s="1"/>
  <c r="E311" i="36" s="1"/>
  <c r="E361" i="36" s="1"/>
  <c r="F206" i="36"/>
  <c r="F281" i="36" s="1"/>
  <c r="F198" i="36"/>
  <c r="F273" i="36" s="1"/>
  <c r="E210" i="36"/>
  <c r="E285" i="36" s="1"/>
  <c r="G195" i="36"/>
  <c r="G270" i="36" s="1"/>
  <c r="F209" i="36"/>
  <c r="F284" i="36" s="1"/>
  <c r="G194" i="36"/>
  <c r="G269" i="36" s="1"/>
  <c r="C196" i="36"/>
  <c r="E193" i="36"/>
  <c r="E195" i="36"/>
  <c r="E270" i="36" s="1"/>
  <c r="C203" i="36"/>
  <c r="D209" i="36"/>
  <c r="D284" i="36" s="1"/>
  <c r="C194" i="36"/>
  <c r="G209" i="36"/>
  <c r="G284" i="36" s="1"/>
  <c r="D203" i="36"/>
  <c r="D278" i="36" s="1"/>
  <c r="C197" i="36"/>
  <c r="E198" i="36"/>
  <c r="E273" i="36" s="1"/>
  <c r="E298" i="36" s="1"/>
  <c r="E348" i="36" s="1"/>
  <c r="F202" i="36"/>
  <c r="G204" i="36"/>
  <c r="G279" i="36" s="1"/>
  <c r="E209" i="36"/>
  <c r="E284" i="36" s="1"/>
  <c r="C205" i="36"/>
  <c r="D208" i="36"/>
  <c r="D283" i="36" s="1"/>
  <c r="D308" i="36" s="1"/>
  <c r="D358" i="36" s="1"/>
  <c r="E206" i="36"/>
  <c r="E281" i="36" s="1"/>
  <c r="E306" i="36" s="1"/>
  <c r="E356" i="36" s="1"/>
  <c r="F194" i="36"/>
  <c r="F269" i="36" s="1"/>
  <c r="C209" i="36"/>
  <c r="C206" i="36"/>
  <c r="F195" i="36"/>
  <c r="F270" i="36" s="1"/>
  <c r="F212" i="36"/>
  <c r="F287" i="36" s="1"/>
  <c r="G211" i="36"/>
  <c r="G286" i="36" s="1"/>
  <c r="E200" i="36"/>
  <c r="E275" i="36" s="1"/>
  <c r="C202" i="36"/>
  <c r="D202" i="36"/>
  <c r="D277" i="36" s="1"/>
  <c r="E202" i="36"/>
  <c r="F199" i="36"/>
  <c r="F274" i="36" s="1"/>
  <c r="G208" i="36"/>
  <c r="G283" i="36" s="1"/>
  <c r="C200" i="36"/>
  <c r="C198" i="36"/>
  <c r="D194" i="36"/>
  <c r="D269" i="36" s="1"/>
  <c r="D294" i="36" s="1"/>
  <c r="D344" i="36" s="1"/>
  <c r="E208" i="36"/>
  <c r="E283" i="36" s="1"/>
  <c r="E308" i="36" s="1"/>
  <c r="E358" i="36" s="1"/>
  <c r="G193" i="36"/>
  <c r="G212" i="36"/>
  <c r="G287" i="36" s="1"/>
  <c r="G205" i="36"/>
  <c r="G280" i="36" s="1"/>
  <c r="D200" i="36"/>
  <c r="D275" i="36" s="1"/>
  <c r="C211" i="36"/>
  <c r="F193" i="36"/>
  <c r="C212" i="36"/>
  <c r="G198" i="36"/>
  <c r="G273" i="36" s="1"/>
  <c r="G197" i="36"/>
  <c r="G272" i="36" s="1"/>
  <c r="D193" i="36"/>
  <c r="G202" i="36"/>
  <c r="G277" i="36" s="1"/>
  <c r="D197" i="36"/>
  <c r="D272" i="36" s="1"/>
  <c r="D297" i="36" s="1"/>
  <c r="D347" i="36" s="1"/>
  <c r="E203" i="36"/>
  <c r="E278" i="36" s="1"/>
  <c r="F211" i="36"/>
  <c r="F286" i="36" s="1"/>
  <c r="D206" i="36"/>
  <c r="D281" i="36" s="1"/>
  <c r="D306" i="36" s="1"/>
  <c r="D356" i="36" s="1"/>
  <c r="E194" i="36"/>
  <c r="E269" i="36" s="1"/>
  <c r="E294" i="36" s="1"/>
  <c r="E344" i="36" s="1"/>
  <c r="G206" i="36"/>
  <c r="G281" i="36" s="1"/>
  <c r="G306" i="36" s="1"/>
  <c r="G356" i="36" s="1"/>
  <c r="F203" i="36"/>
  <c r="F278" i="36" s="1"/>
  <c r="D211" i="36"/>
  <c r="D286" i="36" s="1"/>
  <c r="D311" i="36" s="1"/>
  <c r="D361" i="36" s="1"/>
  <c r="G207" i="36"/>
  <c r="G282" i="36" s="1"/>
  <c r="G210" i="36"/>
  <c r="G285" i="36" s="1"/>
  <c r="H186" i="36"/>
  <c r="H171" i="35"/>
  <c r="C179" i="34"/>
  <c r="D179" i="34"/>
  <c r="G179" i="34"/>
  <c r="F179" i="34"/>
  <c r="E179" i="34"/>
  <c r="C171" i="34"/>
  <c r="F171" i="34"/>
  <c r="D171" i="34"/>
  <c r="E171" i="34"/>
  <c r="G171" i="34"/>
  <c r="F194" i="35"/>
  <c r="F269" i="35" s="1"/>
  <c r="F294" i="35" s="1"/>
  <c r="F344" i="35" s="1"/>
  <c r="F205" i="35"/>
  <c r="F280" i="35" s="1"/>
  <c r="E205" i="35"/>
  <c r="E280" i="35" s="1"/>
  <c r="G193" i="35"/>
  <c r="D206" i="35"/>
  <c r="D281" i="35" s="1"/>
  <c r="D306" i="35" s="1"/>
  <c r="D356" i="35" s="1"/>
  <c r="E209" i="35"/>
  <c r="E284" i="35" s="1"/>
  <c r="F211" i="35"/>
  <c r="F286" i="35" s="1"/>
  <c r="F311" i="35" s="1"/>
  <c r="F361" i="35" s="1"/>
  <c r="C210" i="35"/>
  <c r="C198" i="35"/>
  <c r="D201" i="35"/>
  <c r="D276" i="35" s="1"/>
  <c r="D301" i="35" s="1"/>
  <c r="D351" i="35" s="1"/>
  <c r="G210" i="35"/>
  <c r="G285" i="35" s="1"/>
  <c r="C195" i="35"/>
  <c r="E211" i="35"/>
  <c r="E286" i="35" s="1"/>
  <c r="E311" i="35" s="1"/>
  <c r="E361" i="35" s="1"/>
  <c r="F210" i="35"/>
  <c r="F285" i="35" s="1"/>
  <c r="G195" i="35"/>
  <c r="G270" i="35" s="1"/>
  <c r="E200" i="35"/>
  <c r="F199" i="35"/>
  <c r="F274" i="35" s="1"/>
  <c r="F299" i="35" s="1"/>
  <c r="F349" i="35" s="1"/>
  <c r="G200" i="35"/>
  <c r="G275" i="35" s="1"/>
  <c r="G300" i="35" s="1"/>
  <c r="G350" i="35" s="1"/>
  <c r="C201" i="35"/>
  <c r="E193" i="35"/>
  <c r="C196" i="35"/>
  <c r="C204" i="35"/>
  <c r="E206" i="35"/>
  <c r="E281" i="35" s="1"/>
  <c r="E306" i="35" s="1"/>
  <c r="E356" i="35" s="1"/>
  <c r="C209" i="35"/>
  <c r="D211" i="35"/>
  <c r="D286" i="35" s="1"/>
  <c r="D311" i="35" s="1"/>
  <c r="D361" i="35" s="1"/>
  <c r="F202" i="35"/>
  <c r="F277" i="35" s="1"/>
  <c r="F302" i="35" s="1"/>
  <c r="F352" i="35" s="1"/>
  <c r="D212" i="35"/>
  <c r="D287" i="35" s="1"/>
  <c r="D208" i="35"/>
  <c r="D283" i="35" s="1"/>
  <c r="D308" i="35" s="1"/>
  <c r="D358" i="35" s="1"/>
  <c r="D198" i="35"/>
  <c r="D273" i="35" s="1"/>
  <c r="D298" i="35" s="1"/>
  <c r="D348" i="35" s="1"/>
  <c r="E195" i="35"/>
  <c r="E270" i="35" s="1"/>
  <c r="E295" i="35" s="1"/>
  <c r="E345" i="35" s="1"/>
  <c r="C208" i="35"/>
  <c r="F206" i="35"/>
  <c r="F281" i="35" s="1"/>
  <c r="F306" i="35" s="1"/>
  <c r="F356" i="35" s="1"/>
  <c r="D203" i="35"/>
  <c r="D278" i="35" s="1"/>
  <c r="E201" i="35"/>
  <c r="E276" i="35" s="1"/>
  <c r="E301" i="35" s="1"/>
  <c r="E351" i="35" s="1"/>
  <c r="F203" i="35"/>
  <c r="F278" i="35" s="1"/>
  <c r="C207" i="35"/>
  <c r="D197" i="35"/>
  <c r="F204" i="35"/>
  <c r="F279" i="35" s="1"/>
  <c r="C200" i="35"/>
  <c r="G197" i="35"/>
  <c r="E196" i="35"/>
  <c r="E271" i="35" s="1"/>
  <c r="E296" i="35" s="1"/>
  <c r="E346" i="35" s="1"/>
  <c r="D199" i="35"/>
  <c r="D274" i="35" s="1"/>
  <c r="D299" i="35" s="1"/>
  <c r="D349" i="35" s="1"/>
  <c r="E203" i="35"/>
  <c r="E278" i="35" s="1"/>
  <c r="D200" i="35"/>
  <c r="E210" i="35"/>
  <c r="E285" i="35" s="1"/>
  <c r="G203" i="35"/>
  <c r="G278" i="35" s="1"/>
  <c r="G303" i="35" s="1"/>
  <c r="G353" i="35" s="1"/>
  <c r="G206" i="35"/>
  <c r="G281" i="35" s="1"/>
  <c r="D209" i="35"/>
  <c r="D284" i="35" s="1"/>
  <c r="C203" i="35"/>
  <c r="F212" i="35"/>
  <c r="F287" i="35" s="1"/>
  <c r="E208" i="35"/>
  <c r="E283" i="35" s="1"/>
  <c r="E308" i="35" s="1"/>
  <c r="E358" i="35" s="1"/>
  <c r="E207" i="35"/>
  <c r="E282" i="35" s="1"/>
  <c r="F196" i="35"/>
  <c r="F271" i="35" s="1"/>
  <c r="F296" i="35" s="1"/>
  <c r="F346" i="35" s="1"/>
  <c r="D205" i="35"/>
  <c r="D280" i="35" s="1"/>
  <c r="C206" i="35"/>
  <c r="F207" i="35"/>
  <c r="F282" i="35" s="1"/>
  <c r="E202" i="35"/>
  <c r="E277" i="35" s="1"/>
  <c r="E302" i="35" s="1"/>
  <c r="E352" i="35" s="1"/>
  <c r="G211" i="35"/>
  <c r="G286" i="35" s="1"/>
  <c r="C202" i="35"/>
  <c r="C197" i="35"/>
  <c r="F209" i="35"/>
  <c r="F284" i="35" s="1"/>
  <c r="D196" i="35"/>
  <c r="D271" i="35" s="1"/>
  <c r="D296" i="35" s="1"/>
  <c r="D346" i="35" s="1"/>
  <c r="F198" i="35"/>
  <c r="F273" i="35" s="1"/>
  <c r="F298" i="35" s="1"/>
  <c r="F348" i="35" s="1"/>
  <c r="G205" i="35"/>
  <c r="G280" i="35" s="1"/>
  <c r="E197" i="35"/>
  <c r="G201" i="35"/>
  <c r="G276" i="35" s="1"/>
  <c r="E198" i="35"/>
  <c r="E273" i="35" s="1"/>
  <c r="E298" i="35" s="1"/>
  <c r="E348" i="35" s="1"/>
  <c r="C194" i="35"/>
  <c r="F200" i="35"/>
  <c r="F275" i="35" s="1"/>
  <c r="C193" i="35"/>
  <c r="E212" i="35"/>
  <c r="E287" i="35" s="1"/>
  <c r="G199" i="35"/>
  <c r="G274" i="35" s="1"/>
  <c r="G209" i="35"/>
  <c r="G284" i="35" s="1"/>
  <c r="F195" i="35"/>
  <c r="F270" i="35" s="1"/>
  <c r="F295" i="35" s="1"/>
  <c r="F345" i="35" s="1"/>
  <c r="G208" i="35"/>
  <c r="G283" i="35" s="1"/>
  <c r="D195" i="35"/>
  <c r="D270" i="35" s="1"/>
  <c r="D295" i="35" s="1"/>
  <c r="D345" i="35" s="1"/>
  <c r="G204" i="35"/>
  <c r="G279" i="35" s="1"/>
  <c r="C212" i="35"/>
  <c r="G196" i="35"/>
  <c r="G271" i="35" s="1"/>
  <c r="D194" i="35"/>
  <c r="D269" i="35" s="1"/>
  <c r="D294" i="35" s="1"/>
  <c r="D344" i="35" s="1"/>
  <c r="F197" i="35"/>
  <c r="F272" i="35" s="1"/>
  <c r="F297" i="35" s="1"/>
  <c r="F347" i="35" s="1"/>
  <c r="D193" i="35"/>
  <c r="E204" i="35"/>
  <c r="E279" i="35" s="1"/>
  <c r="G194" i="35"/>
  <c r="G269" i="35" s="1"/>
  <c r="D204" i="35"/>
  <c r="D279" i="35" s="1"/>
  <c r="D207" i="35"/>
  <c r="D282" i="35" s="1"/>
  <c r="G212" i="35"/>
  <c r="G287" i="35" s="1"/>
  <c r="C199" i="35"/>
  <c r="D202" i="35"/>
  <c r="D277" i="35" s="1"/>
  <c r="D210" i="35"/>
  <c r="D285" i="35" s="1"/>
  <c r="D310" i="35" s="1"/>
  <c r="D360" i="35" s="1"/>
  <c r="G198" i="35"/>
  <c r="G273" i="35" s="1"/>
  <c r="F193" i="35"/>
  <c r="E199" i="35"/>
  <c r="E274" i="35" s="1"/>
  <c r="E299" i="35" s="1"/>
  <c r="E349" i="35" s="1"/>
  <c r="F201" i="35"/>
  <c r="F276" i="35" s="1"/>
  <c r="F301" i="35" s="1"/>
  <c r="F351" i="35" s="1"/>
  <c r="C205" i="35"/>
  <c r="G207" i="35"/>
  <c r="G282" i="35" s="1"/>
  <c r="F208" i="35"/>
  <c r="F283" i="35" s="1"/>
  <c r="F308" i="35" s="1"/>
  <c r="F358" i="35" s="1"/>
  <c r="E194" i="35"/>
  <c r="E269" i="35" s="1"/>
  <c r="E294" i="35" s="1"/>
  <c r="E344" i="35" s="1"/>
  <c r="G202" i="35"/>
  <c r="G277" i="35" s="1"/>
  <c r="C211" i="35"/>
  <c r="H179" i="35"/>
  <c r="H185" i="34"/>
  <c r="H173" i="36"/>
  <c r="H180" i="34"/>
  <c r="H176" i="35"/>
  <c r="H175" i="34"/>
  <c r="C184" i="33"/>
  <c r="E184" i="33"/>
  <c r="F184" i="33"/>
  <c r="G184" i="33"/>
  <c r="D184" i="33"/>
  <c r="H180" i="33"/>
  <c r="E208" i="33"/>
  <c r="E283" i="33" s="1"/>
  <c r="E308" i="33" s="1"/>
  <c r="E358" i="33" s="1"/>
  <c r="E204" i="33"/>
  <c r="E279" i="33" s="1"/>
  <c r="F206" i="33"/>
  <c r="F281" i="33" s="1"/>
  <c r="H187" i="35"/>
  <c r="H169" i="33"/>
  <c r="C212" i="34"/>
  <c r="F201" i="34"/>
  <c r="F276" i="34" s="1"/>
  <c r="E202" i="34"/>
  <c r="E277" i="34" s="1"/>
  <c r="C201" i="34"/>
  <c r="D210" i="34"/>
  <c r="D285" i="34" s="1"/>
  <c r="D310" i="34" s="1"/>
  <c r="D360" i="34" s="1"/>
  <c r="D198" i="34"/>
  <c r="D273" i="34" s="1"/>
  <c r="D298" i="34" s="1"/>
  <c r="D348" i="34" s="1"/>
  <c r="C209" i="34"/>
  <c r="C207" i="34"/>
  <c r="E207" i="34"/>
  <c r="E282" i="34" s="1"/>
  <c r="E307" i="34" s="1"/>
  <c r="E357" i="34" s="1"/>
  <c r="D211" i="34"/>
  <c r="D286" i="34" s="1"/>
  <c r="D311" i="34" s="1"/>
  <c r="D361" i="34" s="1"/>
  <c r="E205" i="34"/>
  <c r="E280" i="34" s="1"/>
  <c r="F205" i="34"/>
  <c r="F280" i="34" s="1"/>
  <c r="E212" i="34"/>
  <c r="E287" i="34" s="1"/>
  <c r="C193" i="34"/>
  <c r="F203" i="34"/>
  <c r="F278" i="34" s="1"/>
  <c r="D212" i="34"/>
  <c r="D287" i="34" s="1"/>
  <c r="G195" i="34"/>
  <c r="G270" i="34" s="1"/>
  <c r="G209" i="34"/>
  <c r="G284" i="34" s="1"/>
  <c r="F207" i="34"/>
  <c r="F282" i="34" s="1"/>
  <c r="F307" i="34" s="1"/>
  <c r="F357" i="34" s="1"/>
  <c r="D197" i="34"/>
  <c r="D203" i="34"/>
  <c r="D278" i="34" s="1"/>
  <c r="G201" i="34"/>
  <c r="G276" i="34" s="1"/>
  <c r="F196" i="34"/>
  <c r="D207" i="34"/>
  <c r="D282" i="34" s="1"/>
  <c r="D307" i="34" s="1"/>
  <c r="D357" i="34" s="1"/>
  <c r="C205" i="34"/>
  <c r="E200" i="34"/>
  <c r="E275" i="34" s="1"/>
  <c r="G200" i="34"/>
  <c r="G275" i="34" s="1"/>
  <c r="G300" i="34" s="1"/>
  <c r="G350" i="34" s="1"/>
  <c r="D206" i="34"/>
  <c r="D281" i="34" s="1"/>
  <c r="D306" i="34" s="1"/>
  <c r="D356" i="34" s="1"/>
  <c r="G208" i="34"/>
  <c r="D194" i="34"/>
  <c r="D269" i="34" s="1"/>
  <c r="D294" i="34" s="1"/>
  <c r="D344" i="34" s="1"/>
  <c r="C204" i="34"/>
  <c r="G199" i="34"/>
  <c r="G274" i="34" s="1"/>
  <c r="E199" i="34"/>
  <c r="E274" i="34" s="1"/>
  <c r="E299" i="34" s="1"/>
  <c r="E349" i="34" s="1"/>
  <c r="D196" i="34"/>
  <c r="C202" i="34"/>
  <c r="C196" i="34"/>
  <c r="C206" i="34"/>
  <c r="C208" i="34"/>
  <c r="D202" i="34"/>
  <c r="D277" i="34" s="1"/>
  <c r="D204" i="34"/>
  <c r="D199" i="34"/>
  <c r="D274" i="34" s="1"/>
  <c r="D299" i="34" s="1"/>
  <c r="D349" i="34" s="1"/>
  <c r="F204" i="34"/>
  <c r="E211" i="34"/>
  <c r="E286" i="34" s="1"/>
  <c r="E311" i="34" s="1"/>
  <c r="E361" i="34" s="1"/>
  <c r="F208" i="34"/>
  <c r="E209" i="34"/>
  <c r="E284" i="34" s="1"/>
  <c r="E194" i="34"/>
  <c r="E269" i="34" s="1"/>
  <c r="E294" i="34" s="1"/>
  <c r="E344" i="34" s="1"/>
  <c r="E196" i="34"/>
  <c r="G196" i="34"/>
  <c r="D205" i="34"/>
  <c r="D280" i="34" s="1"/>
  <c r="C198" i="34"/>
  <c r="F195" i="34"/>
  <c r="F270" i="34" s="1"/>
  <c r="F198" i="34"/>
  <c r="F273" i="34" s="1"/>
  <c r="F298" i="34" s="1"/>
  <c r="F348" i="34" s="1"/>
  <c r="E197" i="34"/>
  <c r="F212" i="34"/>
  <c r="F287" i="34" s="1"/>
  <c r="C195" i="34"/>
  <c r="F193" i="34"/>
  <c r="F194" i="34"/>
  <c r="F269" i="34" s="1"/>
  <c r="F294" i="34" s="1"/>
  <c r="F344" i="34" s="1"/>
  <c r="G193" i="34"/>
  <c r="D193" i="34"/>
  <c r="C210" i="34"/>
  <c r="D200" i="34"/>
  <c r="D275" i="34" s="1"/>
  <c r="E198" i="34"/>
  <c r="E273" i="34" s="1"/>
  <c r="E298" i="34" s="1"/>
  <c r="E348" i="34" s="1"/>
  <c r="G206" i="34"/>
  <c r="G281" i="34" s="1"/>
  <c r="G198" i="34"/>
  <c r="G273" i="34" s="1"/>
  <c r="E208" i="34"/>
  <c r="C200" i="34"/>
  <c r="G194" i="34"/>
  <c r="G269" i="34" s="1"/>
  <c r="C197" i="34"/>
  <c r="G205" i="34"/>
  <c r="G280" i="34" s="1"/>
  <c r="E206" i="34"/>
  <c r="E281" i="34" s="1"/>
  <c r="E306" i="34" s="1"/>
  <c r="E356" i="34" s="1"/>
  <c r="E193" i="34"/>
  <c r="F197" i="34"/>
  <c r="G202" i="34"/>
  <c r="G277" i="34" s="1"/>
  <c r="E203" i="34"/>
  <c r="E278" i="34" s="1"/>
  <c r="C199" i="34"/>
  <c r="G204" i="34"/>
  <c r="G212" i="34"/>
  <c r="G287" i="34" s="1"/>
  <c r="F211" i="34"/>
  <c r="G210" i="34"/>
  <c r="G285" i="34" s="1"/>
  <c r="F206" i="34"/>
  <c r="F281" i="34" s="1"/>
  <c r="E210" i="34"/>
  <c r="E285" i="34" s="1"/>
  <c r="F202" i="34"/>
  <c r="F277" i="34" s="1"/>
  <c r="C194" i="34"/>
  <c r="F200" i="34"/>
  <c r="F275" i="34" s="1"/>
  <c r="F210" i="34"/>
  <c r="F285" i="34" s="1"/>
  <c r="F209" i="34"/>
  <c r="F284" i="34" s="1"/>
  <c r="G197" i="34"/>
  <c r="G272" i="34" s="1"/>
  <c r="D201" i="34"/>
  <c r="D195" i="34"/>
  <c r="D270" i="34" s="1"/>
  <c r="D295" i="34" s="1"/>
  <c r="D345" i="34" s="1"/>
  <c r="G207" i="34"/>
  <c r="G282" i="34" s="1"/>
  <c r="G307" i="34" s="1"/>
  <c r="G357" i="34" s="1"/>
  <c r="C211" i="34"/>
  <c r="G211" i="34"/>
  <c r="E201" i="34"/>
  <c r="E276" i="34" s="1"/>
  <c r="D208" i="34"/>
  <c r="E195" i="34"/>
  <c r="E270" i="34" s="1"/>
  <c r="F199" i="34"/>
  <c r="F274" i="34" s="1"/>
  <c r="F299" i="34" s="1"/>
  <c r="F349" i="34" s="1"/>
  <c r="C203" i="34"/>
  <c r="D209" i="34"/>
  <c r="D284" i="34" s="1"/>
  <c r="E204" i="34"/>
  <c r="G203" i="34"/>
  <c r="G278" i="34" s="1"/>
  <c r="C210" i="26"/>
  <c r="D197" i="26"/>
  <c r="D272" i="26" s="1"/>
  <c r="F196" i="26"/>
  <c r="F271" i="26" s="1"/>
  <c r="F296" i="26" s="1"/>
  <c r="F346" i="26" s="1"/>
  <c r="F207" i="26"/>
  <c r="F282" i="26" s="1"/>
  <c r="F204" i="26"/>
  <c r="F279" i="26" s="1"/>
  <c r="F209" i="26"/>
  <c r="F284" i="26" s="1"/>
  <c r="C195" i="26"/>
  <c r="G201" i="26"/>
  <c r="G276" i="26" s="1"/>
  <c r="G197" i="26"/>
  <c r="G272" i="26" s="1"/>
  <c r="D194" i="26"/>
  <c r="D269" i="26" s="1"/>
  <c r="D294" i="26" s="1"/>
  <c r="D344" i="26" s="1"/>
  <c r="E195" i="26"/>
  <c r="E270" i="26" s="1"/>
  <c r="E198" i="26"/>
  <c r="E273" i="26" s="1"/>
  <c r="E298" i="26" s="1"/>
  <c r="E348" i="26" s="1"/>
  <c r="G209" i="26"/>
  <c r="G284" i="26" s="1"/>
  <c r="C208" i="26"/>
  <c r="D201" i="26"/>
  <c r="D276" i="26" s="1"/>
  <c r="D301" i="26" s="1"/>
  <c r="D351" i="26" s="1"/>
  <c r="D198" i="26"/>
  <c r="D273" i="26" s="1"/>
  <c r="D298" i="26" s="1"/>
  <c r="D348" i="26" s="1"/>
  <c r="D193" i="26"/>
  <c r="E207" i="26"/>
  <c r="E282" i="26" s="1"/>
  <c r="F193" i="26"/>
  <c r="C211" i="26"/>
  <c r="D205" i="26"/>
  <c r="D280" i="26" s="1"/>
  <c r="D210" i="26"/>
  <c r="D285" i="26" s="1"/>
  <c r="D310" i="26" s="1"/>
  <c r="D360" i="26" s="1"/>
  <c r="G203" i="26"/>
  <c r="G278" i="26" s="1"/>
  <c r="G206" i="26"/>
  <c r="G281" i="26" s="1"/>
  <c r="C207" i="26"/>
  <c r="M43" i="49"/>
  <c r="O26" i="49"/>
  <c r="H170" i="26"/>
  <c r="H173" i="26"/>
  <c r="H187" i="26"/>
  <c r="H171" i="26"/>
  <c r="H185" i="26"/>
  <c r="H180" i="26"/>
  <c r="G124" i="44"/>
  <c r="H183" i="26"/>
  <c r="H169" i="26"/>
  <c r="H177" i="26"/>
  <c r="H175" i="26"/>
  <c r="N43" i="49"/>
  <c r="C168" i="26"/>
  <c r="D168" i="26"/>
  <c r="E168" i="26"/>
  <c r="F168" i="26"/>
  <c r="G168" i="26"/>
  <c r="H184" i="16"/>
  <c r="H179" i="16"/>
  <c r="H182" i="16"/>
  <c r="L43" i="49"/>
  <c r="O14" i="49"/>
  <c r="H186" i="16"/>
  <c r="H172" i="16"/>
  <c r="H180" i="16"/>
  <c r="H176" i="16"/>
  <c r="AO14" i="49"/>
  <c r="AL14" i="49"/>
  <c r="H175" i="16"/>
  <c r="H136" i="16"/>
  <c r="C171" i="16"/>
  <c r="C188" i="16" s="1"/>
  <c r="D171" i="16"/>
  <c r="F171" i="16"/>
  <c r="G171" i="16"/>
  <c r="E171" i="16"/>
  <c r="AM14" i="49"/>
  <c r="AP14" i="49"/>
  <c r="AN7" i="49"/>
  <c r="H173" i="6"/>
  <c r="AM7" i="49"/>
  <c r="H169" i="6"/>
  <c r="H181" i="6"/>
  <c r="C211" i="6"/>
  <c r="E212" i="6"/>
  <c r="E287" i="6" s="1"/>
  <c r="F197" i="6"/>
  <c r="F272" i="6" s="1"/>
  <c r="C209" i="6"/>
  <c r="G199" i="6"/>
  <c r="C197" i="6"/>
  <c r="C207" i="6"/>
  <c r="D198" i="6"/>
  <c r="D273" i="6" s="1"/>
  <c r="D207" i="6"/>
  <c r="D282" i="6" s="1"/>
  <c r="E206" i="6"/>
  <c r="E281" i="6" s="1"/>
  <c r="F208" i="6"/>
  <c r="F283" i="6" s="1"/>
  <c r="G209" i="6"/>
  <c r="G284" i="6" s="1"/>
  <c r="C200" i="6"/>
  <c r="F204" i="6"/>
  <c r="F279" i="6" s="1"/>
  <c r="E209" i="6"/>
  <c r="E284" i="6" s="1"/>
  <c r="C198" i="6"/>
  <c r="C206" i="6"/>
  <c r="D195" i="6"/>
  <c r="E196" i="6"/>
  <c r="E271" i="6" s="1"/>
  <c r="E201" i="6"/>
  <c r="E276" i="6" s="1"/>
  <c r="F194" i="6"/>
  <c r="F269" i="6" s="1"/>
  <c r="C203" i="6"/>
  <c r="G195" i="6"/>
  <c r="G270" i="6" s="1"/>
  <c r="D202" i="6"/>
  <c r="D277" i="6" s="1"/>
  <c r="D208" i="6"/>
  <c r="D283" i="6" s="1"/>
  <c r="E193" i="6"/>
  <c r="F212" i="6"/>
  <c r="F287" i="6" s="1"/>
  <c r="G198" i="6"/>
  <c r="G273" i="6" s="1"/>
  <c r="G197" i="6"/>
  <c r="G272" i="6" s="1"/>
  <c r="F210" i="6"/>
  <c r="F285" i="6" s="1"/>
  <c r="G194" i="6"/>
  <c r="G269" i="6" s="1"/>
  <c r="G204" i="6"/>
  <c r="G279" i="6" s="1"/>
  <c r="C193" i="6"/>
  <c r="C201" i="6"/>
  <c r="D206" i="6"/>
  <c r="D281" i="6" s="1"/>
  <c r="D211" i="6"/>
  <c r="D286" i="6" s="1"/>
  <c r="G206" i="6"/>
  <c r="G281" i="6" s="1"/>
  <c r="D209" i="6"/>
  <c r="D284" i="6" s="1"/>
  <c r="D203" i="6"/>
  <c r="D278" i="6" s="1"/>
  <c r="F203" i="6"/>
  <c r="F278" i="6" s="1"/>
  <c r="G205" i="6"/>
  <c r="G211" i="6"/>
  <c r="G286" i="6" s="1"/>
  <c r="C208" i="6"/>
  <c r="D193" i="6"/>
  <c r="E195" i="6"/>
  <c r="E211" i="6"/>
  <c r="E286" i="6" s="1"/>
  <c r="F198" i="6"/>
  <c r="F273" i="6" s="1"/>
  <c r="F206" i="6"/>
  <c r="F281" i="6" s="1"/>
  <c r="G208" i="6"/>
  <c r="G283" i="6" s="1"/>
  <c r="C196" i="6"/>
  <c r="C205" i="6"/>
  <c r="D199" i="6"/>
  <c r="D274" i="6" s="1"/>
  <c r="D204" i="6"/>
  <c r="D279" i="6" s="1"/>
  <c r="D201" i="6"/>
  <c r="D276" i="6" s="1"/>
  <c r="G207" i="6"/>
  <c r="G282" i="6" s="1"/>
  <c r="E210" i="6"/>
  <c r="E285" i="6" s="1"/>
  <c r="G201" i="6"/>
  <c r="G276" i="6" s="1"/>
  <c r="F200" i="6"/>
  <c r="F275" i="6" s="1"/>
  <c r="E203" i="6"/>
  <c r="E278" i="6" s="1"/>
  <c r="D196" i="6"/>
  <c r="D271" i="6" s="1"/>
  <c r="E202" i="6"/>
  <c r="E277" i="6" s="1"/>
  <c r="F195" i="6"/>
  <c r="F207" i="6"/>
  <c r="F282" i="6" s="1"/>
  <c r="F193" i="6"/>
  <c r="F209" i="6"/>
  <c r="F284" i="6" s="1"/>
  <c r="C194" i="6"/>
  <c r="C202" i="6"/>
  <c r="D205" i="6"/>
  <c r="D210" i="6"/>
  <c r="D285" i="6" s="1"/>
  <c r="E198" i="6"/>
  <c r="E273" i="6" s="1"/>
  <c r="F201" i="6"/>
  <c r="F276" i="6" s="1"/>
  <c r="F211" i="6"/>
  <c r="F286" i="6" s="1"/>
  <c r="E204" i="6"/>
  <c r="E279" i="6" s="1"/>
  <c r="G196" i="6"/>
  <c r="G271" i="6" s="1"/>
  <c r="G212" i="6"/>
  <c r="G287" i="6" s="1"/>
  <c r="E200" i="6"/>
  <c r="E275" i="6" s="1"/>
  <c r="C212" i="6"/>
  <c r="E208" i="6"/>
  <c r="E283" i="6" s="1"/>
  <c r="E207" i="6"/>
  <c r="E282" i="6" s="1"/>
  <c r="F196" i="6"/>
  <c r="F271" i="6" s="1"/>
  <c r="E205" i="6"/>
  <c r="C195" i="6"/>
  <c r="C204" i="6"/>
  <c r="D194" i="6"/>
  <c r="D269" i="6" s="1"/>
  <c r="D212" i="6"/>
  <c r="D287" i="6" s="1"/>
  <c r="E197" i="6"/>
  <c r="E272" i="6" s="1"/>
  <c r="F202" i="6"/>
  <c r="F277" i="6" s="1"/>
  <c r="G203" i="6"/>
  <c r="G278" i="6" s="1"/>
  <c r="G202" i="6"/>
  <c r="G277" i="6" s="1"/>
  <c r="G210" i="6"/>
  <c r="G285" i="6" s="1"/>
  <c r="G193" i="6"/>
  <c r="D200" i="6"/>
  <c r="D275" i="6" s="1"/>
  <c r="C210" i="6"/>
  <c r="F205" i="6"/>
  <c r="D197" i="6"/>
  <c r="D272" i="6" s="1"/>
  <c r="C199" i="6"/>
  <c r="E199" i="6"/>
  <c r="E274" i="6" s="1"/>
  <c r="E194" i="6"/>
  <c r="E269" i="6" s="1"/>
  <c r="F199" i="6"/>
  <c r="G200" i="6"/>
  <c r="G275" i="6" s="1"/>
  <c r="H168" i="6"/>
  <c r="AL7" i="49"/>
  <c r="AP7" i="49"/>
  <c r="H177" i="6"/>
  <c r="H185" i="6"/>
  <c r="AO7" i="49"/>
  <c r="G47" i="49"/>
  <c r="H168" i="20" l="1"/>
  <c r="H184" i="20"/>
  <c r="H185" i="20"/>
  <c r="H169" i="20"/>
  <c r="AM18" i="49"/>
  <c r="E203" i="20"/>
  <c r="F205" i="20"/>
  <c r="F280" i="20" s="1"/>
  <c r="H238" i="20"/>
  <c r="H170" i="20"/>
  <c r="G204" i="20"/>
  <c r="G279" i="20" s="1"/>
  <c r="D212" i="20"/>
  <c r="D287" i="20" s="1"/>
  <c r="D312" i="20" s="1"/>
  <c r="D362" i="20" s="1"/>
  <c r="F194" i="20"/>
  <c r="F269" i="20" s="1"/>
  <c r="G202" i="20"/>
  <c r="G277" i="20" s="1"/>
  <c r="D205" i="20"/>
  <c r="D280" i="20" s="1"/>
  <c r="E209" i="20"/>
  <c r="E284" i="20" s="1"/>
  <c r="F206" i="20"/>
  <c r="F281" i="20" s="1"/>
  <c r="F306" i="20" s="1"/>
  <c r="F356" i="20" s="1"/>
  <c r="C195" i="20"/>
  <c r="C200" i="20"/>
  <c r="F200" i="20"/>
  <c r="F275" i="20" s="1"/>
  <c r="C206" i="20"/>
  <c r="E194" i="20"/>
  <c r="E269" i="20" s="1"/>
  <c r="E294" i="20" s="1"/>
  <c r="E344" i="20" s="1"/>
  <c r="C212" i="20"/>
  <c r="C287" i="20" s="1"/>
  <c r="C208" i="20"/>
  <c r="C283" i="20" s="1"/>
  <c r="C210" i="20"/>
  <c r="C285" i="20" s="1"/>
  <c r="E204" i="20"/>
  <c r="E279" i="20" s="1"/>
  <c r="D200" i="20"/>
  <c r="D275" i="20" s="1"/>
  <c r="E197" i="20"/>
  <c r="E272" i="20" s="1"/>
  <c r="E297" i="20" s="1"/>
  <c r="E347" i="20" s="1"/>
  <c r="E210" i="20"/>
  <c r="E285" i="20" s="1"/>
  <c r="D198" i="20"/>
  <c r="D273" i="20" s="1"/>
  <c r="D298" i="20" s="1"/>
  <c r="D348" i="20" s="1"/>
  <c r="H181" i="20"/>
  <c r="F188" i="20"/>
  <c r="E278" i="20"/>
  <c r="C197" i="20"/>
  <c r="C272" i="20" s="1"/>
  <c r="D194" i="20"/>
  <c r="D269" i="20" s="1"/>
  <c r="D294" i="20" s="1"/>
  <c r="D344" i="20" s="1"/>
  <c r="F204" i="20"/>
  <c r="F279" i="20" s="1"/>
  <c r="F199" i="20"/>
  <c r="F274" i="20" s="1"/>
  <c r="D201" i="20"/>
  <c r="D276" i="20" s="1"/>
  <c r="D301" i="20" s="1"/>
  <c r="D351" i="20" s="1"/>
  <c r="G199" i="20"/>
  <c r="G274" i="20" s="1"/>
  <c r="E205" i="20"/>
  <c r="E280" i="20" s="1"/>
  <c r="E208" i="20"/>
  <c r="E283" i="20" s="1"/>
  <c r="E308" i="20" s="1"/>
  <c r="E358" i="20" s="1"/>
  <c r="F212" i="20"/>
  <c r="F210" i="20"/>
  <c r="F285" i="20" s="1"/>
  <c r="C201" i="20"/>
  <c r="E196" i="20"/>
  <c r="E271" i="20" s="1"/>
  <c r="E296" i="20" s="1"/>
  <c r="E346" i="20" s="1"/>
  <c r="F202" i="20"/>
  <c r="F277" i="20" s="1"/>
  <c r="D202" i="20"/>
  <c r="D277" i="20" s="1"/>
  <c r="D209" i="20"/>
  <c r="D284" i="20" s="1"/>
  <c r="G196" i="20"/>
  <c r="G271" i="20" s="1"/>
  <c r="F207" i="20"/>
  <c r="F282" i="20" s="1"/>
  <c r="G203" i="20"/>
  <c r="G278" i="20" s="1"/>
  <c r="F193" i="20"/>
  <c r="F268" i="20" s="1"/>
  <c r="G198" i="20"/>
  <c r="G273" i="20" s="1"/>
  <c r="E200" i="20"/>
  <c r="E275" i="20" s="1"/>
  <c r="G209" i="20"/>
  <c r="G284" i="20" s="1"/>
  <c r="C196" i="20"/>
  <c r="E212" i="20"/>
  <c r="E287" i="20" s="1"/>
  <c r="E312" i="20" s="1"/>
  <c r="E362" i="20" s="1"/>
  <c r="G194" i="20"/>
  <c r="G269" i="20" s="1"/>
  <c r="E206" i="20"/>
  <c r="E281" i="20" s="1"/>
  <c r="E306" i="20" s="1"/>
  <c r="E356" i="20" s="1"/>
  <c r="D193" i="20"/>
  <c r="R18" i="49" s="1"/>
  <c r="D199" i="20"/>
  <c r="D274" i="20" s="1"/>
  <c r="D299" i="20" s="1"/>
  <c r="D349" i="20" s="1"/>
  <c r="E207" i="20"/>
  <c r="E282" i="20" s="1"/>
  <c r="C203" i="20"/>
  <c r="F197" i="20"/>
  <c r="F272" i="20" s="1"/>
  <c r="F297" i="20" s="1"/>
  <c r="F347" i="20" s="1"/>
  <c r="G207" i="20"/>
  <c r="G282" i="20" s="1"/>
  <c r="E199" i="20"/>
  <c r="E274" i="20" s="1"/>
  <c r="E299" i="20" s="1"/>
  <c r="E349" i="20" s="1"/>
  <c r="G210" i="20"/>
  <c r="G285" i="20" s="1"/>
  <c r="D210" i="20"/>
  <c r="D285" i="20" s="1"/>
  <c r="D310" i="20" s="1"/>
  <c r="D360" i="20" s="1"/>
  <c r="D208" i="20"/>
  <c r="D283" i="20" s="1"/>
  <c r="D308" i="20" s="1"/>
  <c r="D358" i="20" s="1"/>
  <c r="G193" i="20"/>
  <c r="G268" i="20" s="1"/>
  <c r="G208" i="20"/>
  <c r="G283" i="20" s="1"/>
  <c r="D203" i="20"/>
  <c r="D278" i="20" s="1"/>
  <c r="E198" i="20"/>
  <c r="E273" i="20" s="1"/>
  <c r="E298" i="20" s="1"/>
  <c r="E348" i="20" s="1"/>
  <c r="F201" i="20"/>
  <c r="F276" i="20" s="1"/>
  <c r="E193" i="20"/>
  <c r="S18" i="49" s="1"/>
  <c r="D62" i="49" s="1"/>
  <c r="D101" i="49" s="1"/>
  <c r="G201" i="20"/>
  <c r="G276" i="20" s="1"/>
  <c r="C207" i="20"/>
  <c r="C282" i="20" s="1"/>
  <c r="C204" i="20"/>
  <c r="D197" i="20"/>
  <c r="D272" i="20" s="1"/>
  <c r="D297" i="20" s="1"/>
  <c r="D347" i="20" s="1"/>
  <c r="C199" i="20"/>
  <c r="C205" i="20"/>
  <c r="C280" i="20" s="1"/>
  <c r="D211" i="20"/>
  <c r="D286" i="20" s="1"/>
  <c r="D311" i="20" s="1"/>
  <c r="D361" i="20" s="1"/>
  <c r="G195" i="20"/>
  <c r="G270" i="20" s="1"/>
  <c r="G200" i="20"/>
  <c r="G275" i="20" s="1"/>
  <c r="C209" i="20"/>
  <c r="C284" i="20" s="1"/>
  <c r="G212" i="20"/>
  <c r="G287" i="20" s="1"/>
  <c r="F208" i="20"/>
  <c r="F283" i="20" s="1"/>
  <c r="G211" i="20"/>
  <c r="G286" i="20" s="1"/>
  <c r="C202" i="20"/>
  <c r="F195" i="20"/>
  <c r="F270" i="20" s="1"/>
  <c r="D195" i="20"/>
  <c r="D270" i="20" s="1"/>
  <c r="D295" i="20" s="1"/>
  <c r="D345" i="20" s="1"/>
  <c r="E211" i="20"/>
  <c r="E286" i="20" s="1"/>
  <c r="E311" i="20" s="1"/>
  <c r="E361" i="20" s="1"/>
  <c r="C193" i="20"/>
  <c r="G197" i="20"/>
  <c r="G272" i="20" s="1"/>
  <c r="E195" i="20"/>
  <c r="E270" i="20" s="1"/>
  <c r="E295" i="20" s="1"/>
  <c r="E345" i="20" s="1"/>
  <c r="F198" i="20"/>
  <c r="F273" i="20" s="1"/>
  <c r="F209" i="20"/>
  <c r="F284" i="20" s="1"/>
  <c r="D206" i="20"/>
  <c r="D281" i="20" s="1"/>
  <c r="D306" i="20" s="1"/>
  <c r="D356" i="20" s="1"/>
  <c r="G206" i="20"/>
  <c r="G281" i="20" s="1"/>
  <c r="D196" i="20"/>
  <c r="D271" i="20" s="1"/>
  <c r="D296" i="20" s="1"/>
  <c r="D346" i="20" s="1"/>
  <c r="F203" i="20"/>
  <c r="F278" i="20" s="1"/>
  <c r="E202" i="20"/>
  <c r="E277" i="20" s="1"/>
  <c r="D207" i="20"/>
  <c r="D282" i="20" s="1"/>
  <c r="E201" i="20"/>
  <c r="E276" i="20" s="1"/>
  <c r="E301" i="20" s="1"/>
  <c r="E351" i="20" s="1"/>
  <c r="G205" i="20"/>
  <c r="G280" i="20" s="1"/>
  <c r="C198" i="20"/>
  <c r="C273" i="20" s="1"/>
  <c r="F211" i="20"/>
  <c r="F286" i="20" s="1"/>
  <c r="F311" i="20" s="1"/>
  <c r="F361" i="20" s="1"/>
  <c r="C211" i="20"/>
  <c r="C286" i="20" s="1"/>
  <c r="F271" i="20"/>
  <c r="F296" i="20" s="1"/>
  <c r="F346" i="20" s="1"/>
  <c r="E188" i="20"/>
  <c r="H171" i="20"/>
  <c r="G188" i="20"/>
  <c r="D188" i="20"/>
  <c r="AN14" i="49"/>
  <c r="AQ14" i="49" s="1"/>
  <c r="E188" i="16"/>
  <c r="H187" i="16"/>
  <c r="C275" i="27"/>
  <c r="F126" i="44"/>
  <c r="D188" i="27"/>
  <c r="C276" i="27"/>
  <c r="H170" i="27"/>
  <c r="G188" i="16"/>
  <c r="G273" i="18"/>
  <c r="H177" i="14"/>
  <c r="G277" i="14"/>
  <c r="F279" i="14"/>
  <c r="E283" i="14"/>
  <c r="E308" i="14" s="1"/>
  <c r="E358" i="14" s="1"/>
  <c r="E280" i="14"/>
  <c r="H179" i="21"/>
  <c r="D193" i="21"/>
  <c r="E197" i="21"/>
  <c r="E272" i="21" s="1"/>
  <c r="E297" i="21" s="1"/>
  <c r="E347" i="21" s="1"/>
  <c r="F209" i="21"/>
  <c r="F284" i="21" s="1"/>
  <c r="G195" i="21"/>
  <c r="D279" i="14"/>
  <c r="E269" i="14"/>
  <c r="E294" i="14" s="1"/>
  <c r="E344" i="14" s="1"/>
  <c r="E285" i="14"/>
  <c r="H181" i="14"/>
  <c r="E188" i="14"/>
  <c r="F284" i="14"/>
  <c r="G279" i="14"/>
  <c r="H184" i="14"/>
  <c r="E281" i="14"/>
  <c r="E306" i="14" s="1"/>
  <c r="E356" i="14" s="1"/>
  <c r="H179" i="14"/>
  <c r="H168" i="14"/>
  <c r="H169" i="14"/>
  <c r="D271" i="14"/>
  <c r="D296" i="14" s="1"/>
  <c r="D346" i="14" s="1"/>
  <c r="H183" i="14"/>
  <c r="F269" i="14"/>
  <c r="D284" i="14"/>
  <c r="H171" i="14"/>
  <c r="E271" i="14"/>
  <c r="E296" i="14" s="1"/>
  <c r="E346" i="14" s="1"/>
  <c r="G188" i="14"/>
  <c r="F271" i="14"/>
  <c r="G269" i="14"/>
  <c r="C130" i="44"/>
  <c r="E278" i="14"/>
  <c r="G271" i="14"/>
  <c r="H199" i="44"/>
  <c r="H263" i="57"/>
  <c r="H170" i="17"/>
  <c r="E271" i="18"/>
  <c r="H173" i="18"/>
  <c r="E274" i="18"/>
  <c r="D269" i="18"/>
  <c r="D294" i="18" s="1"/>
  <c r="D344" i="18" s="1"/>
  <c r="E280" i="18"/>
  <c r="E134" i="44"/>
  <c r="H183" i="11"/>
  <c r="C276" i="11"/>
  <c r="C301" i="11" s="1"/>
  <c r="C351" i="11" s="1"/>
  <c r="H174" i="11"/>
  <c r="H177" i="11"/>
  <c r="D188" i="11"/>
  <c r="H185" i="11"/>
  <c r="H180" i="11"/>
  <c r="C188" i="11"/>
  <c r="C135" i="44"/>
  <c r="G188" i="11"/>
  <c r="E188" i="11"/>
  <c r="H186" i="11"/>
  <c r="D274" i="18"/>
  <c r="F188" i="18"/>
  <c r="E188" i="18"/>
  <c r="H188" i="18" s="1"/>
  <c r="E276" i="18"/>
  <c r="D188" i="18"/>
  <c r="C188" i="18"/>
  <c r="G188" i="18"/>
  <c r="H170" i="18"/>
  <c r="H171" i="44"/>
  <c r="H100" i="46"/>
  <c r="H167" i="44"/>
  <c r="E205" i="33"/>
  <c r="E280" i="33" s="1"/>
  <c r="G201" i="33"/>
  <c r="G276" i="33" s="1"/>
  <c r="E188" i="33"/>
  <c r="F203" i="33"/>
  <c r="F278" i="33" s="1"/>
  <c r="C188" i="33"/>
  <c r="E201" i="33"/>
  <c r="E276" i="33" s="1"/>
  <c r="E301" i="33" s="1"/>
  <c r="E351" i="33" s="1"/>
  <c r="C204" i="33"/>
  <c r="C279" i="33" s="1"/>
  <c r="G198" i="33"/>
  <c r="G273" i="33" s="1"/>
  <c r="G286" i="34"/>
  <c r="F283" i="34"/>
  <c r="D272" i="34"/>
  <c r="F272" i="34"/>
  <c r="F286" i="34"/>
  <c r="E272" i="34"/>
  <c r="G283" i="34"/>
  <c r="D279" i="34"/>
  <c r="D304" i="34" s="1"/>
  <c r="D354" i="34" s="1"/>
  <c r="D276" i="34"/>
  <c r="D301" i="34" s="1"/>
  <c r="D351" i="34" s="1"/>
  <c r="D203" i="11"/>
  <c r="D278" i="11" s="1"/>
  <c r="F198" i="11"/>
  <c r="F273" i="11" s="1"/>
  <c r="F298" i="11" s="1"/>
  <c r="F348" i="11" s="1"/>
  <c r="G199" i="11"/>
  <c r="G274" i="11" s="1"/>
  <c r="E195" i="11"/>
  <c r="E270" i="11" s="1"/>
  <c r="E295" i="11" s="1"/>
  <c r="E345" i="11" s="1"/>
  <c r="E212" i="11"/>
  <c r="E287" i="11" s="1"/>
  <c r="E312" i="11" s="1"/>
  <c r="E362" i="11" s="1"/>
  <c r="E204" i="11"/>
  <c r="E279" i="11" s="1"/>
  <c r="C195" i="11"/>
  <c r="C270" i="11" s="1"/>
  <c r="C295" i="11" s="1"/>
  <c r="C345" i="11" s="1"/>
  <c r="G200" i="11"/>
  <c r="G275" i="11" s="1"/>
  <c r="C212" i="11"/>
  <c r="C287" i="11" s="1"/>
  <c r="G194" i="11"/>
  <c r="G269" i="11" s="1"/>
  <c r="G193" i="11"/>
  <c r="U10" i="49" s="1"/>
  <c r="F54" i="49" s="1"/>
  <c r="G195" i="11"/>
  <c r="G270" i="11" s="1"/>
  <c r="D209" i="11"/>
  <c r="D284" i="11" s="1"/>
  <c r="G205" i="11"/>
  <c r="G280" i="11" s="1"/>
  <c r="F208" i="11"/>
  <c r="F283" i="11" s="1"/>
  <c r="F308" i="11" s="1"/>
  <c r="F358" i="11" s="1"/>
  <c r="F199" i="11"/>
  <c r="F274" i="11" s="1"/>
  <c r="F193" i="11"/>
  <c r="T10" i="49" s="1"/>
  <c r="E54" i="49" s="1"/>
  <c r="E93" i="49" s="1"/>
  <c r="C197" i="11"/>
  <c r="C272" i="11" s="1"/>
  <c r="D207" i="11"/>
  <c r="D282" i="11" s="1"/>
  <c r="G208" i="11"/>
  <c r="G283" i="11" s="1"/>
  <c r="C193" i="11"/>
  <c r="D193" i="11"/>
  <c r="D210" i="11"/>
  <c r="D285" i="11" s="1"/>
  <c r="D310" i="11" s="1"/>
  <c r="D360" i="11" s="1"/>
  <c r="D211" i="11"/>
  <c r="D286" i="11" s="1"/>
  <c r="D311" i="11" s="1"/>
  <c r="D361" i="11" s="1"/>
  <c r="C204" i="11"/>
  <c r="C279" i="11" s="1"/>
  <c r="D196" i="11"/>
  <c r="D271" i="11" s="1"/>
  <c r="D296" i="11" s="1"/>
  <c r="D346" i="11" s="1"/>
  <c r="D205" i="11"/>
  <c r="D280" i="11" s="1"/>
  <c r="D202" i="11"/>
  <c r="D277" i="11" s="1"/>
  <c r="F210" i="11"/>
  <c r="F285" i="11" s="1"/>
  <c r="F209" i="11"/>
  <c r="F284" i="11" s="1"/>
  <c r="F205" i="11"/>
  <c r="F280" i="11" s="1"/>
  <c r="G210" i="11"/>
  <c r="G285" i="11" s="1"/>
  <c r="G206" i="11"/>
  <c r="G281" i="11" s="1"/>
  <c r="G306" i="11" s="1"/>
  <c r="G356" i="11" s="1"/>
  <c r="E196" i="11"/>
  <c r="E271" i="11" s="1"/>
  <c r="E296" i="11" s="1"/>
  <c r="E346" i="11" s="1"/>
  <c r="G209" i="11"/>
  <c r="G284" i="11" s="1"/>
  <c r="E203" i="11"/>
  <c r="E278" i="11" s="1"/>
  <c r="D199" i="11"/>
  <c r="D274" i="11" s="1"/>
  <c r="F201" i="11"/>
  <c r="F276" i="11" s="1"/>
  <c r="E207" i="11"/>
  <c r="E282" i="11" s="1"/>
  <c r="C194" i="11"/>
  <c r="C269" i="11" s="1"/>
  <c r="C294" i="11" s="1"/>
  <c r="C344" i="11" s="1"/>
  <c r="E199" i="11"/>
  <c r="E274" i="11" s="1"/>
  <c r="E208" i="11"/>
  <c r="E283" i="11" s="1"/>
  <c r="E308" i="11" s="1"/>
  <c r="E358" i="11" s="1"/>
  <c r="D208" i="11"/>
  <c r="D283" i="11" s="1"/>
  <c r="D308" i="11" s="1"/>
  <c r="D358" i="11" s="1"/>
  <c r="D200" i="11"/>
  <c r="D275" i="11" s="1"/>
  <c r="E200" i="11"/>
  <c r="E275" i="11" s="1"/>
  <c r="F195" i="11"/>
  <c r="F270" i="11" s="1"/>
  <c r="E202" i="11"/>
  <c r="E277" i="11" s="1"/>
  <c r="F188" i="11"/>
  <c r="E197" i="11"/>
  <c r="E272" i="11" s="1"/>
  <c r="G204" i="11"/>
  <c r="G279" i="11" s="1"/>
  <c r="G212" i="11"/>
  <c r="G287" i="11" s="1"/>
  <c r="G312" i="11" s="1"/>
  <c r="G362" i="11" s="1"/>
  <c r="F203" i="11"/>
  <c r="F278" i="11" s="1"/>
  <c r="C206" i="11"/>
  <c r="C281" i="11" s="1"/>
  <c r="C306" i="11" s="1"/>
  <c r="C356" i="11" s="1"/>
  <c r="D197" i="11"/>
  <c r="D272" i="11" s="1"/>
  <c r="F206" i="11"/>
  <c r="F281" i="11" s="1"/>
  <c r="F306" i="11" s="1"/>
  <c r="F356" i="11" s="1"/>
  <c r="C210" i="11"/>
  <c r="C285" i="11" s="1"/>
  <c r="C310" i="11" s="1"/>
  <c r="C360" i="11" s="1"/>
  <c r="G207" i="11"/>
  <c r="G282" i="11" s="1"/>
  <c r="G307" i="11" s="1"/>
  <c r="G357" i="11" s="1"/>
  <c r="D198" i="11"/>
  <c r="D273" i="11" s="1"/>
  <c r="D298" i="11" s="1"/>
  <c r="D348" i="11" s="1"/>
  <c r="C196" i="11"/>
  <c r="C271" i="11" s="1"/>
  <c r="C296" i="11" s="1"/>
  <c r="C346" i="11" s="1"/>
  <c r="C199" i="11"/>
  <c r="C274" i="11" s="1"/>
  <c r="G202" i="11"/>
  <c r="G277" i="11" s="1"/>
  <c r="E193" i="11"/>
  <c r="F207" i="11"/>
  <c r="F282" i="11" s="1"/>
  <c r="E206" i="11"/>
  <c r="E281" i="11" s="1"/>
  <c r="E306" i="11" s="1"/>
  <c r="E356" i="11" s="1"/>
  <c r="C200" i="11"/>
  <c r="C275" i="11" s="1"/>
  <c r="C205" i="11"/>
  <c r="C280" i="11" s="1"/>
  <c r="E198" i="11"/>
  <c r="E273" i="11" s="1"/>
  <c r="E298" i="11" s="1"/>
  <c r="E348" i="11" s="1"/>
  <c r="G196" i="11"/>
  <c r="G271" i="11" s="1"/>
  <c r="C202" i="11"/>
  <c r="C277" i="11" s="1"/>
  <c r="F211" i="11"/>
  <c r="F286" i="11" s="1"/>
  <c r="D195" i="11"/>
  <c r="D270" i="11" s="1"/>
  <c r="D295" i="11" s="1"/>
  <c r="D345" i="11" s="1"/>
  <c r="E205" i="11"/>
  <c r="E280" i="11" s="1"/>
  <c r="F212" i="11"/>
  <c r="F287" i="11" s="1"/>
  <c r="F312" i="11" s="1"/>
  <c r="F362" i="11" s="1"/>
  <c r="E210" i="11"/>
  <c r="E285" i="11" s="1"/>
  <c r="F200" i="11"/>
  <c r="F275" i="11" s="1"/>
  <c r="G203" i="11"/>
  <c r="G278" i="11" s="1"/>
  <c r="F194" i="11"/>
  <c r="F269" i="11" s="1"/>
  <c r="F294" i="11" s="1"/>
  <c r="F344" i="11" s="1"/>
  <c r="C208" i="11"/>
  <c r="C283" i="11" s="1"/>
  <c r="C308" i="11" s="1"/>
  <c r="C358" i="11" s="1"/>
  <c r="D212" i="11"/>
  <c r="D287" i="11" s="1"/>
  <c r="D312" i="11" s="1"/>
  <c r="D362" i="11" s="1"/>
  <c r="C211" i="11"/>
  <c r="C286" i="11" s="1"/>
  <c r="C311" i="11" s="1"/>
  <c r="C361" i="11" s="1"/>
  <c r="E201" i="11"/>
  <c r="E276" i="11" s="1"/>
  <c r="E301" i="11" s="1"/>
  <c r="E351" i="11" s="1"/>
  <c r="F204" i="11"/>
  <c r="F279" i="11" s="1"/>
  <c r="D201" i="11"/>
  <c r="D276" i="11" s="1"/>
  <c r="D301" i="11" s="1"/>
  <c r="D351" i="11" s="1"/>
  <c r="G211" i="11"/>
  <c r="G286" i="11" s="1"/>
  <c r="E209" i="11"/>
  <c r="E284" i="11" s="1"/>
  <c r="E211" i="11"/>
  <c r="E286" i="11" s="1"/>
  <c r="E311" i="11" s="1"/>
  <c r="E361" i="11" s="1"/>
  <c r="G197" i="11"/>
  <c r="G272" i="11" s="1"/>
  <c r="E194" i="11"/>
  <c r="E269" i="11" s="1"/>
  <c r="E294" i="11" s="1"/>
  <c r="E344" i="11" s="1"/>
  <c r="G201" i="11"/>
  <c r="G276" i="11" s="1"/>
  <c r="C198" i="11"/>
  <c r="C273" i="11" s="1"/>
  <c r="C298" i="11" s="1"/>
  <c r="C348" i="11" s="1"/>
  <c r="C203" i="11"/>
  <c r="C278" i="11" s="1"/>
  <c r="C207" i="11"/>
  <c r="C282" i="11" s="1"/>
  <c r="G198" i="11"/>
  <c r="G273" i="11" s="1"/>
  <c r="F197" i="11"/>
  <c r="F272" i="11" s="1"/>
  <c r="D204" i="11"/>
  <c r="D279" i="11" s="1"/>
  <c r="C209" i="11"/>
  <c r="C284" i="11" s="1"/>
  <c r="F196" i="11"/>
  <c r="F271" i="11" s="1"/>
  <c r="F296" i="11" s="1"/>
  <c r="F346" i="11" s="1"/>
  <c r="F202" i="11"/>
  <c r="F277" i="11" s="1"/>
  <c r="D194" i="11"/>
  <c r="D269" i="11" s="1"/>
  <c r="D294" i="11" s="1"/>
  <c r="D344" i="11" s="1"/>
  <c r="D206" i="11"/>
  <c r="D281" i="11" s="1"/>
  <c r="D306" i="11" s="1"/>
  <c r="D356" i="11" s="1"/>
  <c r="H176" i="11"/>
  <c r="H176" i="37"/>
  <c r="H173" i="37"/>
  <c r="H184" i="38"/>
  <c r="F188" i="37"/>
  <c r="E284" i="37"/>
  <c r="G284" i="37"/>
  <c r="C131" i="44"/>
  <c r="E282" i="37"/>
  <c r="G188" i="37"/>
  <c r="D188" i="37"/>
  <c r="H174" i="38"/>
  <c r="F134" i="44"/>
  <c r="H185" i="38"/>
  <c r="D284" i="37"/>
  <c r="C188" i="37"/>
  <c r="G276" i="37"/>
  <c r="E276" i="37"/>
  <c r="E301" i="37" s="1"/>
  <c r="E351" i="37" s="1"/>
  <c r="G131" i="44"/>
  <c r="E188" i="37"/>
  <c r="D282" i="37"/>
  <c r="D206" i="38"/>
  <c r="D281" i="38" s="1"/>
  <c r="D306" i="38" s="1"/>
  <c r="D356" i="38" s="1"/>
  <c r="C202" i="38"/>
  <c r="C277" i="38" s="1"/>
  <c r="F203" i="38"/>
  <c r="F278" i="38" s="1"/>
  <c r="C123" i="44"/>
  <c r="E204" i="38"/>
  <c r="E279" i="38" s="1"/>
  <c r="E205" i="38"/>
  <c r="E280" i="38" s="1"/>
  <c r="F198" i="38"/>
  <c r="F273" i="38" s="1"/>
  <c r="F298" i="38" s="1"/>
  <c r="F348" i="38" s="1"/>
  <c r="F204" i="38"/>
  <c r="F279" i="38" s="1"/>
  <c r="C210" i="38"/>
  <c r="C285" i="38" s="1"/>
  <c r="C196" i="38"/>
  <c r="C271" i="38" s="1"/>
  <c r="F212" i="38"/>
  <c r="F287" i="38" s="1"/>
  <c r="F208" i="38"/>
  <c r="F283" i="38" s="1"/>
  <c r="F308" i="38" s="1"/>
  <c r="F358" i="38" s="1"/>
  <c r="F199" i="38"/>
  <c r="F274" i="38" s="1"/>
  <c r="G210" i="38"/>
  <c r="G285" i="38" s="1"/>
  <c r="G206" i="38"/>
  <c r="G281" i="38" s="1"/>
  <c r="G306" i="38" s="1"/>
  <c r="G356" i="38" s="1"/>
  <c r="C209" i="38"/>
  <c r="C284" i="38" s="1"/>
  <c r="C208" i="38"/>
  <c r="C283" i="38" s="1"/>
  <c r="G212" i="38"/>
  <c r="G287" i="38" s="1"/>
  <c r="G194" i="38"/>
  <c r="G269" i="38" s="1"/>
  <c r="F211" i="38"/>
  <c r="F286" i="38" s="1"/>
  <c r="F210" i="38"/>
  <c r="F285" i="38" s="1"/>
  <c r="G201" i="38"/>
  <c r="G276" i="38" s="1"/>
  <c r="E198" i="38"/>
  <c r="E273" i="38" s="1"/>
  <c r="E298" i="38" s="1"/>
  <c r="E348" i="38" s="1"/>
  <c r="D198" i="38"/>
  <c r="D273" i="38" s="1"/>
  <c r="D298" i="38" s="1"/>
  <c r="D348" i="38" s="1"/>
  <c r="E202" i="38"/>
  <c r="E277" i="38" s="1"/>
  <c r="C211" i="38"/>
  <c r="C286" i="38" s="1"/>
  <c r="D208" i="38"/>
  <c r="D283" i="38" s="1"/>
  <c r="D308" i="38" s="1"/>
  <c r="D358" i="38" s="1"/>
  <c r="G193" i="38"/>
  <c r="U39" i="49" s="1"/>
  <c r="E209" i="38"/>
  <c r="E284" i="38" s="1"/>
  <c r="D196" i="38"/>
  <c r="D271" i="38" s="1"/>
  <c r="D296" i="38" s="1"/>
  <c r="D346" i="38" s="1"/>
  <c r="G198" i="38"/>
  <c r="G273" i="38" s="1"/>
  <c r="D207" i="38"/>
  <c r="D282" i="38" s="1"/>
  <c r="F197" i="38"/>
  <c r="F272" i="38" s="1"/>
  <c r="F131" i="44"/>
  <c r="F282" i="37"/>
  <c r="H182" i="37"/>
  <c r="G199" i="38"/>
  <c r="G274" i="38" s="1"/>
  <c r="G196" i="38"/>
  <c r="G271" i="38" s="1"/>
  <c r="D204" i="38"/>
  <c r="D279" i="38" s="1"/>
  <c r="D199" i="38"/>
  <c r="D274" i="38" s="1"/>
  <c r="D299" i="38" s="1"/>
  <c r="D349" i="38" s="1"/>
  <c r="E203" i="38"/>
  <c r="E278" i="38" s="1"/>
  <c r="D209" i="38"/>
  <c r="D284" i="38" s="1"/>
  <c r="D201" i="38"/>
  <c r="D276" i="38" s="1"/>
  <c r="D301" i="38" s="1"/>
  <c r="D351" i="38" s="1"/>
  <c r="C205" i="38"/>
  <c r="C280" i="38" s="1"/>
  <c r="G208" i="38"/>
  <c r="G283" i="38" s="1"/>
  <c r="G200" i="38"/>
  <c r="G275" i="38" s="1"/>
  <c r="G207" i="38"/>
  <c r="G282" i="38" s="1"/>
  <c r="F195" i="38"/>
  <c r="F270" i="38" s="1"/>
  <c r="D203" i="38"/>
  <c r="D278" i="38" s="1"/>
  <c r="D212" i="38"/>
  <c r="D287" i="38" s="1"/>
  <c r="D312" i="38" s="1"/>
  <c r="D362" i="38" s="1"/>
  <c r="F207" i="38"/>
  <c r="F282" i="38" s="1"/>
  <c r="C193" i="38"/>
  <c r="Q39" i="49" s="1"/>
  <c r="E196" i="38"/>
  <c r="E271" i="38" s="1"/>
  <c r="E296" i="38" s="1"/>
  <c r="E346" i="38" s="1"/>
  <c r="G195" i="38"/>
  <c r="G270" i="38" s="1"/>
  <c r="D197" i="38"/>
  <c r="D272" i="38" s="1"/>
  <c r="G197" i="38"/>
  <c r="G272" i="38" s="1"/>
  <c r="C197" i="38"/>
  <c r="C272" i="38" s="1"/>
  <c r="D202" i="38"/>
  <c r="D277" i="38" s="1"/>
  <c r="C207" i="38"/>
  <c r="C282" i="38" s="1"/>
  <c r="H176" i="38"/>
  <c r="E210" i="38"/>
  <c r="E285" i="38" s="1"/>
  <c r="F194" i="38"/>
  <c r="F269" i="38" s="1"/>
  <c r="G203" i="38"/>
  <c r="G278" i="38" s="1"/>
  <c r="F200" i="38"/>
  <c r="F275" i="38" s="1"/>
  <c r="E197" i="38"/>
  <c r="E272" i="38" s="1"/>
  <c r="E208" i="38"/>
  <c r="E283" i="38" s="1"/>
  <c r="E308" i="38" s="1"/>
  <c r="E358" i="38" s="1"/>
  <c r="C199" i="38"/>
  <c r="C274" i="38" s="1"/>
  <c r="D210" i="38"/>
  <c r="D285" i="38" s="1"/>
  <c r="D310" i="38" s="1"/>
  <c r="D360" i="38" s="1"/>
  <c r="F201" i="38"/>
  <c r="F276" i="38" s="1"/>
  <c r="C204" i="38"/>
  <c r="C279" i="38" s="1"/>
  <c r="C198" i="38"/>
  <c r="C273" i="38" s="1"/>
  <c r="D205" i="38"/>
  <c r="D280" i="38" s="1"/>
  <c r="C212" i="38"/>
  <c r="C287" i="38" s="1"/>
  <c r="E195" i="38"/>
  <c r="E270" i="38" s="1"/>
  <c r="E295" i="38" s="1"/>
  <c r="E345" i="38" s="1"/>
  <c r="F206" i="38"/>
  <c r="F281" i="38" s="1"/>
  <c r="F306" i="38" s="1"/>
  <c r="F356" i="38" s="1"/>
  <c r="F205" i="38"/>
  <c r="F280" i="38" s="1"/>
  <c r="G204" i="38"/>
  <c r="G279" i="38" s="1"/>
  <c r="F209" i="38"/>
  <c r="F284" i="38" s="1"/>
  <c r="E194" i="38"/>
  <c r="E269" i="38" s="1"/>
  <c r="E294" i="38" s="1"/>
  <c r="E344" i="38" s="1"/>
  <c r="G211" i="38"/>
  <c r="G286" i="38" s="1"/>
  <c r="E212" i="38"/>
  <c r="E287" i="38" s="1"/>
  <c r="E312" i="38" s="1"/>
  <c r="E362" i="38" s="1"/>
  <c r="C200" i="38"/>
  <c r="C275" i="38" s="1"/>
  <c r="C206" i="38"/>
  <c r="C281" i="38" s="1"/>
  <c r="C203" i="38"/>
  <c r="C278" i="38" s="1"/>
  <c r="D211" i="38"/>
  <c r="D286" i="38" s="1"/>
  <c r="D311" i="38" s="1"/>
  <c r="D361" i="38" s="1"/>
  <c r="E199" i="38"/>
  <c r="E274" i="38" s="1"/>
  <c r="E299" i="38" s="1"/>
  <c r="E349" i="38" s="1"/>
  <c r="D194" i="38"/>
  <c r="D269" i="38" s="1"/>
  <c r="D294" i="38" s="1"/>
  <c r="D344" i="38" s="1"/>
  <c r="G205" i="38"/>
  <c r="G280" i="38" s="1"/>
  <c r="F202" i="38"/>
  <c r="F277" i="38" s="1"/>
  <c r="E200" i="38"/>
  <c r="E275" i="38" s="1"/>
  <c r="E201" i="38"/>
  <c r="E276" i="38" s="1"/>
  <c r="G209" i="38"/>
  <c r="G284" i="38" s="1"/>
  <c r="E206" i="38"/>
  <c r="E281" i="38" s="1"/>
  <c r="E306" i="38" s="1"/>
  <c r="E356" i="38" s="1"/>
  <c r="F196" i="38"/>
  <c r="F271" i="38" s="1"/>
  <c r="F296" i="38" s="1"/>
  <c r="F346" i="38" s="1"/>
  <c r="C195" i="38"/>
  <c r="C270" i="38" s="1"/>
  <c r="E211" i="38"/>
  <c r="E286" i="38" s="1"/>
  <c r="E311" i="38" s="1"/>
  <c r="E361" i="38" s="1"/>
  <c r="H183" i="38"/>
  <c r="D195" i="38"/>
  <c r="D270" i="38" s="1"/>
  <c r="D295" i="38" s="1"/>
  <c r="D345" i="38" s="1"/>
  <c r="G202" i="38"/>
  <c r="G277" i="38" s="1"/>
  <c r="E193" i="38"/>
  <c r="E268" i="38" s="1"/>
  <c r="D193" i="38"/>
  <c r="F193" i="38"/>
  <c r="F268" i="38" s="1"/>
  <c r="C201" i="38"/>
  <c r="D200" i="38"/>
  <c r="D275" i="38" s="1"/>
  <c r="H178" i="12"/>
  <c r="F278" i="12"/>
  <c r="H169" i="22"/>
  <c r="G136" i="44"/>
  <c r="H205" i="44"/>
  <c r="H178" i="44"/>
  <c r="H202" i="44"/>
  <c r="H169" i="44"/>
  <c r="H179" i="44"/>
  <c r="H172" i="44"/>
  <c r="H168" i="44"/>
  <c r="H192" i="44"/>
  <c r="H196" i="44"/>
  <c r="H206" i="44"/>
  <c r="H183" i="44"/>
  <c r="H201" i="44"/>
  <c r="H184" i="44"/>
  <c r="H181" i="44"/>
  <c r="H173" i="44"/>
  <c r="H177" i="44"/>
  <c r="H203" i="44"/>
  <c r="H182" i="44"/>
  <c r="D209" i="44"/>
  <c r="H204" i="44"/>
  <c r="H171" i="6"/>
  <c r="H168" i="36"/>
  <c r="E277" i="36"/>
  <c r="E272" i="36"/>
  <c r="E297" i="36" s="1"/>
  <c r="E347" i="36" s="1"/>
  <c r="AQ37" i="49"/>
  <c r="C126" i="44"/>
  <c r="F188" i="36"/>
  <c r="G188" i="36"/>
  <c r="E188" i="36"/>
  <c r="D188" i="36"/>
  <c r="D188" i="6"/>
  <c r="E188" i="6"/>
  <c r="F188" i="6"/>
  <c r="G129" i="44"/>
  <c r="H178" i="6"/>
  <c r="H170" i="25"/>
  <c r="G118" i="44"/>
  <c r="H206" i="10"/>
  <c r="H211" i="10"/>
  <c r="H199" i="10"/>
  <c r="D283" i="10"/>
  <c r="D308" i="10" s="1"/>
  <c r="D358" i="10" s="1"/>
  <c r="C269" i="10"/>
  <c r="G135" i="44"/>
  <c r="F282" i="10"/>
  <c r="C118" i="44"/>
  <c r="H196" i="10"/>
  <c r="D286" i="10"/>
  <c r="D311" i="10" s="1"/>
  <c r="D361" i="10" s="1"/>
  <c r="C122" i="44"/>
  <c r="G283" i="28"/>
  <c r="C195" i="28"/>
  <c r="G198" i="28"/>
  <c r="G273" i="28" s="1"/>
  <c r="C194" i="28"/>
  <c r="F208" i="28"/>
  <c r="F283" i="28" s="1"/>
  <c r="G210" i="28"/>
  <c r="G285" i="28" s="1"/>
  <c r="C201" i="28"/>
  <c r="C198" i="28"/>
  <c r="C213" i="28" s="1"/>
  <c r="E282" i="28"/>
  <c r="G188" i="28"/>
  <c r="H188" i="28" s="1"/>
  <c r="H182" i="28"/>
  <c r="H174" i="28"/>
  <c r="D188" i="15"/>
  <c r="F279" i="15"/>
  <c r="H179" i="15"/>
  <c r="C124" i="44"/>
  <c r="F274" i="28"/>
  <c r="G284" i="28"/>
  <c r="D131" i="44"/>
  <c r="H184" i="28"/>
  <c r="D282" i="28"/>
  <c r="H171" i="28"/>
  <c r="H173" i="28"/>
  <c r="F122" i="44"/>
  <c r="G195" i="25"/>
  <c r="G270" i="25" s="1"/>
  <c r="F201" i="25"/>
  <c r="F276" i="25" s="1"/>
  <c r="C206" i="25"/>
  <c r="E207" i="25"/>
  <c r="E282" i="25" s="1"/>
  <c r="C205" i="25"/>
  <c r="E118" i="44"/>
  <c r="E283" i="25"/>
  <c r="E308" i="25" s="1"/>
  <c r="E358" i="25" s="1"/>
  <c r="F211" i="25"/>
  <c r="F286" i="25" s="1"/>
  <c r="D199" i="25"/>
  <c r="E202" i="25"/>
  <c r="E277" i="25" s="1"/>
  <c r="E302" i="25" s="1"/>
  <c r="E352" i="25" s="1"/>
  <c r="E212" i="25"/>
  <c r="E287" i="25" s="1"/>
  <c r="E312" i="25" s="1"/>
  <c r="E362" i="25" s="1"/>
  <c r="C210" i="25"/>
  <c r="G207" i="25"/>
  <c r="G282" i="25" s="1"/>
  <c r="D198" i="25"/>
  <c r="D273" i="25" s="1"/>
  <c r="D298" i="25" s="1"/>
  <c r="D348" i="25" s="1"/>
  <c r="H172" i="25"/>
  <c r="E206" i="25"/>
  <c r="E281" i="25" s="1"/>
  <c r="E306" i="25" s="1"/>
  <c r="E356" i="25" s="1"/>
  <c r="D203" i="25"/>
  <c r="D278" i="25" s="1"/>
  <c r="F208" i="25"/>
  <c r="F283" i="25" s="1"/>
  <c r="C198" i="25"/>
  <c r="F118" i="44"/>
  <c r="F210" i="25"/>
  <c r="F285" i="25" s="1"/>
  <c r="D194" i="25"/>
  <c r="D269" i="25" s="1"/>
  <c r="D294" i="25" s="1"/>
  <c r="D344" i="25" s="1"/>
  <c r="E203" i="25"/>
  <c r="E278" i="25" s="1"/>
  <c r="C196" i="25"/>
  <c r="C199" i="25"/>
  <c r="H199" i="25" s="1"/>
  <c r="H173" i="25"/>
  <c r="E276" i="25"/>
  <c r="E301" i="25" s="1"/>
  <c r="E351" i="25" s="1"/>
  <c r="C207" i="25"/>
  <c r="C282" i="25" s="1"/>
  <c r="C208" i="25"/>
  <c r="F200" i="25"/>
  <c r="F275" i="25" s="1"/>
  <c r="F205" i="25"/>
  <c r="F280" i="25" s="1"/>
  <c r="C200" i="25"/>
  <c r="C275" i="25" s="1"/>
  <c r="D274" i="25"/>
  <c r="D299" i="25" s="1"/>
  <c r="D349" i="25" s="1"/>
  <c r="F198" i="25"/>
  <c r="F273" i="25" s="1"/>
  <c r="F194" i="25"/>
  <c r="F269" i="25" s="1"/>
  <c r="F207" i="25"/>
  <c r="F282" i="25" s="1"/>
  <c r="D195" i="25"/>
  <c r="D270" i="25" s="1"/>
  <c r="D295" i="25" s="1"/>
  <c r="D345" i="25" s="1"/>
  <c r="C202" i="25"/>
  <c r="F193" i="25"/>
  <c r="F209" i="25"/>
  <c r="F284" i="25" s="1"/>
  <c r="D209" i="25"/>
  <c r="D284" i="25" s="1"/>
  <c r="E198" i="25"/>
  <c r="E273" i="25" s="1"/>
  <c r="E298" i="25" s="1"/>
  <c r="E348" i="25" s="1"/>
  <c r="E210" i="25"/>
  <c r="E285" i="25" s="1"/>
  <c r="H183" i="25"/>
  <c r="E194" i="25"/>
  <c r="E269" i="25" s="1"/>
  <c r="E294" i="25" s="1"/>
  <c r="E344" i="25" s="1"/>
  <c r="E197" i="25"/>
  <c r="E272" i="25" s="1"/>
  <c r="E297" i="25" s="1"/>
  <c r="E347" i="25" s="1"/>
  <c r="C203" i="25"/>
  <c r="C278" i="25" s="1"/>
  <c r="H278" i="25" s="1"/>
  <c r="F197" i="25"/>
  <c r="E196" i="25"/>
  <c r="G196" i="25"/>
  <c r="G271" i="25" s="1"/>
  <c r="G211" i="25"/>
  <c r="G286" i="25" s="1"/>
  <c r="D196" i="25"/>
  <c r="G200" i="25"/>
  <c r="G275" i="25" s="1"/>
  <c r="H174" i="25"/>
  <c r="D204" i="25"/>
  <c r="D279" i="25" s="1"/>
  <c r="D304" i="25" s="1"/>
  <c r="D354" i="25" s="1"/>
  <c r="E200" i="25"/>
  <c r="E275" i="25" s="1"/>
  <c r="G197" i="25"/>
  <c r="G272" i="25" s="1"/>
  <c r="D201" i="25"/>
  <c r="D276" i="25" s="1"/>
  <c r="D301" i="25" s="1"/>
  <c r="D351" i="25" s="1"/>
  <c r="F195" i="25"/>
  <c r="F270" i="25" s="1"/>
  <c r="F295" i="25" s="1"/>
  <c r="F345" i="25" s="1"/>
  <c r="G203" i="25"/>
  <c r="G278" i="25" s="1"/>
  <c r="G193" i="25"/>
  <c r="U25" i="49" s="1"/>
  <c r="F64" i="49" s="1"/>
  <c r="D208" i="25"/>
  <c r="D283" i="25" s="1"/>
  <c r="D308" i="25" s="1"/>
  <c r="D358" i="25" s="1"/>
  <c r="G122" i="44"/>
  <c r="G273" i="25"/>
  <c r="C209" i="25"/>
  <c r="D211" i="25"/>
  <c r="D286" i="25" s="1"/>
  <c r="D311" i="25" s="1"/>
  <c r="D361" i="25" s="1"/>
  <c r="F204" i="25"/>
  <c r="F279" i="25" s="1"/>
  <c r="E204" i="25"/>
  <c r="E279" i="25" s="1"/>
  <c r="D206" i="25"/>
  <c r="D281" i="25" s="1"/>
  <c r="D306" i="25" s="1"/>
  <c r="D356" i="25" s="1"/>
  <c r="D210" i="25"/>
  <c r="F202" i="25"/>
  <c r="F277" i="25" s="1"/>
  <c r="E193" i="25"/>
  <c r="C211" i="25"/>
  <c r="H176" i="25"/>
  <c r="E205" i="25"/>
  <c r="E280" i="25" s="1"/>
  <c r="D207" i="25"/>
  <c r="D282" i="25" s="1"/>
  <c r="G194" i="25"/>
  <c r="G269" i="25" s="1"/>
  <c r="G199" i="25"/>
  <c r="G274" i="25" s="1"/>
  <c r="D205" i="25"/>
  <c r="D280" i="25" s="1"/>
  <c r="D197" i="25"/>
  <c r="D272" i="25" s="1"/>
  <c r="D297" i="25" s="1"/>
  <c r="D347" i="25" s="1"/>
  <c r="F206" i="25"/>
  <c r="F281" i="25" s="1"/>
  <c r="F306" i="25" s="1"/>
  <c r="F356" i="25" s="1"/>
  <c r="C212" i="25"/>
  <c r="H212" i="25" s="1"/>
  <c r="G284" i="25"/>
  <c r="F272" i="25"/>
  <c r="F274" i="25"/>
  <c r="C188" i="25"/>
  <c r="H168" i="25"/>
  <c r="E274" i="25"/>
  <c r="G188" i="25"/>
  <c r="F188" i="25"/>
  <c r="E188" i="25"/>
  <c r="D135" i="44"/>
  <c r="H186" i="25"/>
  <c r="D188" i="25"/>
  <c r="AL25" i="49"/>
  <c r="AQ25" i="49" s="1"/>
  <c r="F271" i="25"/>
  <c r="F296" i="25" s="1"/>
  <c r="F346" i="25" s="1"/>
  <c r="H179" i="25"/>
  <c r="G279" i="25"/>
  <c r="C196" i="21"/>
  <c r="H182" i="21"/>
  <c r="H175" i="21"/>
  <c r="G203" i="21"/>
  <c r="G278" i="21" s="1"/>
  <c r="E207" i="21"/>
  <c r="E282" i="21" s="1"/>
  <c r="H184" i="21"/>
  <c r="E208" i="21"/>
  <c r="E283" i="21" s="1"/>
  <c r="E308" i="21" s="1"/>
  <c r="E358" i="21" s="1"/>
  <c r="F200" i="21"/>
  <c r="F275" i="21" s="1"/>
  <c r="C206" i="21"/>
  <c r="D212" i="21"/>
  <c r="D287" i="21" s="1"/>
  <c r="D312" i="21" s="1"/>
  <c r="D362" i="21" s="1"/>
  <c r="E275" i="21"/>
  <c r="F210" i="21"/>
  <c r="F285" i="21" s="1"/>
  <c r="D194" i="21"/>
  <c r="D269" i="21" s="1"/>
  <c r="D294" i="21" s="1"/>
  <c r="D344" i="21" s="1"/>
  <c r="G270" i="21"/>
  <c r="G210" i="21"/>
  <c r="G285" i="21" s="1"/>
  <c r="C201" i="21"/>
  <c r="C276" i="21" s="1"/>
  <c r="D270" i="21"/>
  <c r="D295" i="21" s="1"/>
  <c r="D345" i="21" s="1"/>
  <c r="C198" i="21"/>
  <c r="C273" i="21" s="1"/>
  <c r="C208" i="21"/>
  <c r="C283" i="21" s="1"/>
  <c r="C308" i="21" s="1"/>
  <c r="C358" i="21" s="1"/>
  <c r="G200" i="21"/>
  <c r="G275" i="21" s="1"/>
  <c r="E193" i="21"/>
  <c r="E268" i="21" s="1"/>
  <c r="E136" i="44"/>
  <c r="C136" i="44"/>
  <c r="F188" i="35"/>
  <c r="G272" i="35"/>
  <c r="H175" i="35"/>
  <c r="D275" i="35"/>
  <c r="D272" i="35"/>
  <c r="D297" i="35" s="1"/>
  <c r="D347" i="35" s="1"/>
  <c r="H186" i="59"/>
  <c r="D204" i="59"/>
  <c r="D279" i="59" s="1"/>
  <c r="E204" i="59"/>
  <c r="E279" i="59" s="1"/>
  <c r="G197" i="59"/>
  <c r="G272" i="59" s="1"/>
  <c r="C210" i="59"/>
  <c r="H210" i="59" s="1"/>
  <c r="F204" i="59"/>
  <c r="F279" i="59" s="1"/>
  <c r="F198" i="59"/>
  <c r="F273" i="59" s="1"/>
  <c r="D212" i="59"/>
  <c r="D287" i="59" s="1"/>
  <c r="D195" i="59"/>
  <c r="D270" i="59" s="1"/>
  <c r="D295" i="59" s="1"/>
  <c r="D345" i="59" s="1"/>
  <c r="C204" i="59"/>
  <c r="H204" i="59" s="1"/>
  <c r="G210" i="59"/>
  <c r="G285" i="59" s="1"/>
  <c r="F194" i="59"/>
  <c r="F269" i="59" s="1"/>
  <c r="C199" i="59"/>
  <c r="C198" i="59"/>
  <c r="G212" i="59"/>
  <c r="G287" i="59" s="1"/>
  <c r="C194" i="59"/>
  <c r="D202" i="59"/>
  <c r="D277" i="59" s="1"/>
  <c r="F208" i="59"/>
  <c r="F283" i="59" s="1"/>
  <c r="D201" i="59"/>
  <c r="D276" i="59" s="1"/>
  <c r="F203" i="59"/>
  <c r="F278" i="59" s="1"/>
  <c r="H173" i="59"/>
  <c r="F117" i="44"/>
  <c r="F272" i="41"/>
  <c r="C132" i="44"/>
  <c r="C188" i="41"/>
  <c r="H170" i="41"/>
  <c r="H172" i="41"/>
  <c r="F188" i="41"/>
  <c r="D270" i="41"/>
  <c r="D295" i="41" s="1"/>
  <c r="D345" i="41" s="1"/>
  <c r="D199" i="41"/>
  <c r="D274" i="41" s="1"/>
  <c r="D299" i="41" s="1"/>
  <c r="D349" i="41" s="1"/>
  <c r="C286" i="41"/>
  <c r="C272" i="41"/>
  <c r="C297" i="41" s="1"/>
  <c r="C347" i="41" s="1"/>
  <c r="D201" i="41"/>
  <c r="D276" i="41" s="1"/>
  <c r="G281" i="41"/>
  <c r="G288" i="41" s="1"/>
  <c r="F268" i="41"/>
  <c r="E188" i="41"/>
  <c r="U42" i="49"/>
  <c r="F86" i="49" s="1"/>
  <c r="AN42" i="49"/>
  <c r="AO42" i="49"/>
  <c r="E122" i="44"/>
  <c r="H185" i="62"/>
  <c r="E188" i="62"/>
  <c r="C134" i="44"/>
  <c r="Q42" i="49"/>
  <c r="B86" i="49" s="1"/>
  <c r="B125" i="49" s="1"/>
  <c r="C208" i="57"/>
  <c r="C283" i="57" s="1"/>
  <c r="C308" i="57" s="1"/>
  <c r="C358" i="57" s="1"/>
  <c r="D196" i="57"/>
  <c r="D271" i="57" s="1"/>
  <c r="D296" i="57" s="1"/>
  <c r="D346" i="57" s="1"/>
  <c r="D203" i="57"/>
  <c r="D278" i="57" s="1"/>
  <c r="F210" i="57"/>
  <c r="F285" i="57" s="1"/>
  <c r="C212" i="57"/>
  <c r="C287" i="57" s="1"/>
  <c r="E206" i="57"/>
  <c r="E281" i="57" s="1"/>
  <c r="E306" i="57" s="1"/>
  <c r="E356" i="57" s="1"/>
  <c r="C206" i="57"/>
  <c r="C281" i="57" s="1"/>
  <c r="D206" i="57"/>
  <c r="D281" i="57" s="1"/>
  <c r="D274" i="57"/>
  <c r="G194" i="57"/>
  <c r="G269" i="57" s="1"/>
  <c r="E200" i="57"/>
  <c r="E275" i="57" s="1"/>
  <c r="F199" i="57"/>
  <c r="F274" i="57" s="1"/>
  <c r="D197" i="57"/>
  <c r="H197" i="57" s="1"/>
  <c r="F198" i="57"/>
  <c r="F273" i="57" s="1"/>
  <c r="C207" i="57"/>
  <c r="G202" i="57"/>
  <c r="G277" i="57" s="1"/>
  <c r="C194" i="57"/>
  <c r="C269" i="57" s="1"/>
  <c r="C294" i="57" s="1"/>
  <c r="C344" i="57" s="1"/>
  <c r="F132" i="44"/>
  <c r="H185" i="57"/>
  <c r="D198" i="57"/>
  <c r="D273" i="57" s="1"/>
  <c r="D298" i="57" s="1"/>
  <c r="D348" i="57" s="1"/>
  <c r="F195" i="57"/>
  <c r="C199" i="57"/>
  <c r="G210" i="57"/>
  <c r="G285" i="57" s="1"/>
  <c r="C193" i="57"/>
  <c r="H193" i="57" s="1"/>
  <c r="G211" i="57"/>
  <c r="G286" i="57" s="1"/>
  <c r="C203" i="57"/>
  <c r="C278" i="57" s="1"/>
  <c r="G197" i="57"/>
  <c r="G272" i="57" s="1"/>
  <c r="E202" i="57"/>
  <c r="E277" i="57" s="1"/>
  <c r="C129" i="44"/>
  <c r="G208" i="57"/>
  <c r="G213" i="57" s="1"/>
  <c r="E207" i="57"/>
  <c r="E282" i="57" s="1"/>
  <c r="F201" i="57"/>
  <c r="F276" i="57" s="1"/>
  <c r="D202" i="57"/>
  <c r="E209" i="57"/>
  <c r="D208" i="57"/>
  <c r="D283" i="57" s="1"/>
  <c r="D308" i="57" s="1"/>
  <c r="D358" i="57" s="1"/>
  <c r="E199" i="57"/>
  <c r="E274" i="57" s="1"/>
  <c r="F209" i="57"/>
  <c r="F284" i="57" s="1"/>
  <c r="D205" i="57"/>
  <c r="D280" i="57" s="1"/>
  <c r="H168" i="57"/>
  <c r="AL19" i="49"/>
  <c r="AQ19" i="49" s="1"/>
  <c r="E211" i="57"/>
  <c r="E286" i="57" s="1"/>
  <c r="E311" i="57" s="1"/>
  <c r="E361" i="57" s="1"/>
  <c r="E212" i="57"/>
  <c r="E287" i="57" s="1"/>
  <c r="E205" i="57"/>
  <c r="E280" i="57" s="1"/>
  <c r="D212" i="57"/>
  <c r="D287" i="57" s="1"/>
  <c r="D312" i="57" s="1"/>
  <c r="D362" i="57" s="1"/>
  <c r="G212" i="57"/>
  <c r="G287" i="57" s="1"/>
  <c r="D201" i="57"/>
  <c r="D276" i="57" s="1"/>
  <c r="D301" i="57" s="1"/>
  <c r="D351" i="57" s="1"/>
  <c r="C210" i="57"/>
  <c r="C285" i="57" s="1"/>
  <c r="D132" i="44"/>
  <c r="F127" i="44"/>
  <c r="E283" i="31"/>
  <c r="E308" i="31" s="1"/>
  <c r="E358" i="31" s="1"/>
  <c r="H181" i="31"/>
  <c r="E195" i="31"/>
  <c r="E270" i="31" s="1"/>
  <c r="F212" i="31"/>
  <c r="F287" i="31" s="1"/>
  <c r="F196" i="31"/>
  <c r="H196" i="31" s="1"/>
  <c r="C207" i="31"/>
  <c r="E194" i="31"/>
  <c r="E269" i="31" s="1"/>
  <c r="E294" i="31" s="1"/>
  <c r="E344" i="31" s="1"/>
  <c r="E204" i="31"/>
  <c r="E279" i="31" s="1"/>
  <c r="F209" i="31"/>
  <c r="F284" i="31" s="1"/>
  <c r="F208" i="31"/>
  <c r="F283" i="31" s="1"/>
  <c r="F198" i="31"/>
  <c r="F273" i="31" s="1"/>
  <c r="D203" i="31"/>
  <c r="D278" i="31" s="1"/>
  <c r="G196" i="31"/>
  <c r="G271" i="31" s="1"/>
  <c r="F197" i="31"/>
  <c r="F272" i="31" s="1"/>
  <c r="F193" i="31"/>
  <c r="F213" i="31" s="1"/>
  <c r="C208" i="31"/>
  <c r="C206" i="31"/>
  <c r="C281" i="31" s="1"/>
  <c r="D195" i="31"/>
  <c r="D270" i="31" s="1"/>
  <c r="D295" i="31" s="1"/>
  <c r="D345" i="31" s="1"/>
  <c r="F205" i="31"/>
  <c r="F280" i="31" s="1"/>
  <c r="E210" i="31"/>
  <c r="E285" i="31" s="1"/>
  <c r="E198" i="31"/>
  <c r="E273" i="31" s="1"/>
  <c r="E298" i="31" s="1"/>
  <c r="E348" i="31" s="1"/>
  <c r="C198" i="31"/>
  <c r="C273" i="31" s="1"/>
  <c r="D197" i="31"/>
  <c r="D272" i="31" s="1"/>
  <c r="D297" i="31" s="1"/>
  <c r="D347" i="31" s="1"/>
  <c r="D207" i="31"/>
  <c r="D282" i="31" s="1"/>
  <c r="E203" i="31"/>
  <c r="E206" i="31"/>
  <c r="E281" i="31" s="1"/>
  <c r="E306" i="31" s="1"/>
  <c r="E356" i="31" s="1"/>
  <c r="E128" i="44"/>
  <c r="E205" i="31"/>
  <c r="E280" i="31" s="1"/>
  <c r="D212" i="31"/>
  <c r="D287" i="31" s="1"/>
  <c r="D312" i="31" s="1"/>
  <c r="D362" i="31" s="1"/>
  <c r="F206" i="31"/>
  <c r="F281" i="31" s="1"/>
  <c r="E199" i="31"/>
  <c r="E274" i="31" s="1"/>
  <c r="E299" i="31" s="1"/>
  <c r="E349" i="31" s="1"/>
  <c r="D209" i="31"/>
  <c r="D284" i="31" s="1"/>
  <c r="H284" i="31" s="1"/>
  <c r="C193" i="31"/>
  <c r="H193" i="31" s="1"/>
  <c r="C201" i="31"/>
  <c r="H201" i="31" s="1"/>
  <c r="E121" i="44"/>
  <c r="E201" i="30"/>
  <c r="E276" i="30" s="1"/>
  <c r="C194" i="30"/>
  <c r="G212" i="30"/>
  <c r="G287" i="30" s="1"/>
  <c r="D197" i="30"/>
  <c r="D272" i="30" s="1"/>
  <c r="G193" i="30"/>
  <c r="E204" i="30"/>
  <c r="E279" i="30" s="1"/>
  <c r="F129" i="44"/>
  <c r="C268" i="30"/>
  <c r="C121" i="44"/>
  <c r="C196" i="30"/>
  <c r="G205" i="30"/>
  <c r="G280" i="30" s="1"/>
  <c r="E211" i="30"/>
  <c r="E286" i="30" s="1"/>
  <c r="E311" i="30" s="1"/>
  <c r="E361" i="30" s="1"/>
  <c r="E205" i="30"/>
  <c r="E280" i="30" s="1"/>
  <c r="E203" i="30"/>
  <c r="E212" i="30"/>
  <c r="E287" i="30" s="1"/>
  <c r="E129" i="44"/>
  <c r="C199" i="30"/>
  <c r="D208" i="30"/>
  <c r="D283" i="30" s="1"/>
  <c r="D308" i="30" s="1"/>
  <c r="D358" i="30" s="1"/>
  <c r="E196" i="30"/>
  <c r="E271" i="30" s="1"/>
  <c r="E296" i="30" s="1"/>
  <c r="E346" i="30" s="1"/>
  <c r="F196" i="30"/>
  <c r="F271" i="30" s="1"/>
  <c r="E198" i="30"/>
  <c r="E273" i="30" s="1"/>
  <c r="E298" i="30" s="1"/>
  <c r="E348" i="30" s="1"/>
  <c r="D195" i="30"/>
  <c r="D270" i="30" s="1"/>
  <c r="D295" i="30" s="1"/>
  <c r="D345" i="30" s="1"/>
  <c r="F195" i="30"/>
  <c r="F270" i="30" s="1"/>
  <c r="F288" i="30" s="1"/>
  <c r="F206" i="30"/>
  <c r="F281" i="30" s="1"/>
  <c r="G207" i="30"/>
  <c r="G282" i="30" s="1"/>
  <c r="C205" i="30"/>
  <c r="C280" i="30" s="1"/>
  <c r="C195" i="30"/>
  <c r="C270" i="30" s="1"/>
  <c r="H180" i="30"/>
  <c r="G119" i="44"/>
  <c r="E194" i="30"/>
  <c r="E269" i="30" s="1"/>
  <c r="E294" i="30" s="1"/>
  <c r="E344" i="30" s="1"/>
  <c r="E202" i="30"/>
  <c r="E277" i="30" s="1"/>
  <c r="C210" i="30"/>
  <c r="C285" i="30" s="1"/>
  <c r="G204" i="30"/>
  <c r="G279" i="30" s="1"/>
  <c r="G202" i="30"/>
  <c r="G277" i="30" s="1"/>
  <c r="D198" i="30"/>
  <c r="D273" i="30" s="1"/>
  <c r="D298" i="30" s="1"/>
  <c r="D348" i="30" s="1"/>
  <c r="G211" i="30"/>
  <c r="G286" i="30" s="1"/>
  <c r="F207" i="30"/>
  <c r="F282" i="30" s="1"/>
  <c r="G199" i="30"/>
  <c r="G274" i="30" s="1"/>
  <c r="G203" i="30"/>
  <c r="G278" i="30" s="1"/>
  <c r="C200" i="30"/>
  <c r="G198" i="30"/>
  <c r="G273" i="30" s="1"/>
  <c r="G195" i="30"/>
  <c r="G270" i="30" s="1"/>
  <c r="E207" i="30"/>
  <c r="E282" i="30" s="1"/>
  <c r="C212" i="30"/>
  <c r="C287" i="30" s="1"/>
  <c r="D124" i="44"/>
  <c r="E278" i="30"/>
  <c r="C208" i="30"/>
  <c r="C283" i="30" s="1"/>
  <c r="G209" i="30"/>
  <c r="G284" i="30" s="1"/>
  <c r="F201" i="30"/>
  <c r="F276" i="30" s="1"/>
  <c r="C201" i="30"/>
  <c r="G196" i="30"/>
  <c r="G271" i="30" s="1"/>
  <c r="D205" i="30"/>
  <c r="D280" i="30" s="1"/>
  <c r="E200" i="30"/>
  <c r="E275" i="30" s="1"/>
  <c r="E209" i="30"/>
  <c r="E284" i="30" s="1"/>
  <c r="F205" i="30"/>
  <c r="F280" i="30" s="1"/>
  <c r="G201" i="30"/>
  <c r="G276" i="30" s="1"/>
  <c r="F208" i="30"/>
  <c r="F283" i="30" s="1"/>
  <c r="F198" i="30"/>
  <c r="F273" i="30" s="1"/>
  <c r="D201" i="30"/>
  <c r="D276" i="30" s="1"/>
  <c r="E208" i="30"/>
  <c r="E283" i="30" s="1"/>
  <c r="E308" i="30" s="1"/>
  <c r="E358" i="30" s="1"/>
  <c r="G200" i="30"/>
  <c r="G275" i="30" s="1"/>
  <c r="F209" i="30"/>
  <c r="F284" i="30" s="1"/>
  <c r="D206" i="30"/>
  <c r="D281" i="30" s="1"/>
  <c r="D306" i="30" s="1"/>
  <c r="D356" i="30" s="1"/>
  <c r="C206" i="30"/>
  <c r="C281" i="30" s="1"/>
  <c r="C306" i="30" s="1"/>
  <c r="C356" i="30" s="1"/>
  <c r="D194" i="30"/>
  <c r="D269" i="30" s="1"/>
  <c r="D294" i="30" s="1"/>
  <c r="D344" i="30" s="1"/>
  <c r="G210" i="30"/>
  <c r="G285" i="30" s="1"/>
  <c r="D202" i="30"/>
  <c r="D277" i="30" s="1"/>
  <c r="E197" i="30"/>
  <c r="E272" i="30" s="1"/>
  <c r="AJ32" i="49"/>
  <c r="AJ13" i="49"/>
  <c r="AQ36" i="49"/>
  <c r="AC17" i="49"/>
  <c r="AC32" i="49"/>
  <c r="H263" i="16"/>
  <c r="H165" i="44"/>
  <c r="H181" i="30"/>
  <c r="H177" i="27"/>
  <c r="F199" i="15"/>
  <c r="F274" i="15" s="1"/>
  <c r="D204" i="15"/>
  <c r="D279" i="15" s="1"/>
  <c r="G201" i="15"/>
  <c r="G276" i="15" s="1"/>
  <c r="H276" i="15" s="1"/>
  <c r="C208" i="15"/>
  <c r="E210" i="15"/>
  <c r="E285" i="15" s="1"/>
  <c r="G209" i="15"/>
  <c r="G284" i="15" s="1"/>
  <c r="D212" i="15"/>
  <c r="D287" i="15" s="1"/>
  <c r="F209" i="15"/>
  <c r="F284" i="15" s="1"/>
  <c r="C206" i="15"/>
  <c r="C281" i="15" s="1"/>
  <c r="F195" i="15"/>
  <c r="E204" i="15"/>
  <c r="E279" i="15" s="1"/>
  <c r="G207" i="15"/>
  <c r="G282" i="15" s="1"/>
  <c r="G198" i="15"/>
  <c r="G273" i="15" s="1"/>
  <c r="F194" i="15"/>
  <c r="F269" i="15" s="1"/>
  <c r="F294" i="15" s="1"/>
  <c r="F344" i="15" s="1"/>
  <c r="D193" i="15"/>
  <c r="E207" i="15"/>
  <c r="E282" i="15" s="1"/>
  <c r="D211" i="15"/>
  <c r="H175" i="30"/>
  <c r="AC41" i="49"/>
  <c r="H175" i="31"/>
  <c r="H172" i="22"/>
  <c r="C209" i="44"/>
  <c r="C203" i="26"/>
  <c r="C278" i="26" s="1"/>
  <c r="E195" i="33"/>
  <c r="E270" i="33" s="1"/>
  <c r="E295" i="33" s="1"/>
  <c r="E345" i="33" s="1"/>
  <c r="G207" i="59"/>
  <c r="G282" i="59" s="1"/>
  <c r="H263" i="36"/>
  <c r="E209" i="21"/>
  <c r="E284" i="21" s="1"/>
  <c r="H179" i="31"/>
  <c r="H181" i="62"/>
  <c r="E269" i="10"/>
  <c r="E294" i="10" s="1"/>
  <c r="E344" i="10" s="1"/>
  <c r="E280" i="6"/>
  <c r="E270" i="6"/>
  <c r="E295" i="6" s="1"/>
  <c r="E345" i="6" s="1"/>
  <c r="G212" i="26"/>
  <c r="G287" i="26" s="1"/>
  <c r="G208" i="26"/>
  <c r="G283" i="26" s="1"/>
  <c r="E203" i="26"/>
  <c r="E278" i="26" s="1"/>
  <c r="G202" i="26"/>
  <c r="G277" i="26" s="1"/>
  <c r="D207" i="26"/>
  <c r="D282" i="26" s="1"/>
  <c r="F202" i="26"/>
  <c r="F277" i="26" s="1"/>
  <c r="E212" i="26"/>
  <c r="E287" i="26" s="1"/>
  <c r="E312" i="26" s="1"/>
  <c r="E362" i="26" s="1"/>
  <c r="C205" i="26"/>
  <c r="C280" i="26" s="1"/>
  <c r="F271" i="34"/>
  <c r="F296" i="34" s="1"/>
  <c r="F346" i="34" s="1"/>
  <c r="D210" i="33"/>
  <c r="D285" i="33" s="1"/>
  <c r="D310" i="33" s="1"/>
  <c r="D360" i="33" s="1"/>
  <c r="G209" i="33"/>
  <c r="G284" i="33" s="1"/>
  <c r="C200" i="33"/>
  <c r="C275" i="33" s="1"/>
  <c r="E272" i="35"/>
  <c r="E297" i="35" s="1"/>
  <c r="E347" i="35" s="1"/>
  <c r="F277" i="36"/>
  <c r="D271" i="25"/>
  <c r="D296" i="25" s="1"/>
  <c r="D346" i="25" s="1"/>
  <c r="C286" i="10"/>
  <c r="T9" i="49"/>
  <c r="E53" i="49" s="1"/>
  <c r="E92" i="49" s="1"/>
  <c r="C212" i="59"/>
  <c r="C211" i="59"/>
  <c r="C286" i="59" s="1"/>
  <c r="G203" i="59"/>
  <c r="G278" i="59" s="1"/>
  <c r="E203" i="59"/>
  <c r="E278" i="59" s="1"/>
  <c r="D205" i="59"/>
  <c r="D280" i="59" s="1"/>
  <c r="G198" i="59"/>
  <c r="G273" i="59" s="1"/>
  <c r="D206" i="59"/>
  <c r="D281" i="59" s="1"/>
  <c r="D306" i="59" s="1"/>
  <c r="D356" i="59" s="1"/>
  <c r="D210" i="59"/>
  <c r="D285" i="59" s="1"/>
  <c r="D310" i="59" s="1"/>
  <c r="D360" i="59" s="1"/>
  <c r="H171" i="11"/>
  <c r="H189" i="44"/>
  <c r="G121" i="44"/>
  <c r="D280" i="27"/>
  <c r="E277" i="27"/>
  <c r="D279" i="31"/>
  <c r="E275" i="31"/>
  <c r="D273" i="31"/>
  <c r="D298" i="31" s="1"/>
  <c r="D348" i="31" s="1"/>
  <c r="E123" i="44"/>
  <c r="C212" i="15"/>
  <c r="E200" i="15"/>
  <c r="E275" i="15" s="1"/>
  <c r="C195" i="15"/>
  <c r="E206" i="15"/>
  <c r="E281" i="15" s="1"/>
  <c r="E306" i="15" s="1"/>
  <c r="E356" i="15" s="1"/>
  <c r="D196" i="15"/>
  <c r="D271" i="15" s="1"/>
  <c r="D296" i="15" s="1"/>
  <c r="D346" i="15" s="1"/>
  <c r="F202" i="15"/>
  <c r="F277" i="15" s="1"/>
  <c r="H277" i="15" s="1"/>
  <c r="E208" i="15"/>
  <c r="E283" i="15" s="1"/>
  <c r="E308" i="15" s="1"/>
  <c r="E358" i="15" s="1"/>
  <c r="E212" i="21"/>
  <c r="E287" i="21" s="1"/>
  <c r="E312" i="21" s="1"/>
  <c r="E362" i="21" s="1"/>
  <c r="F196" i="21"/>
  <c r="F271" i="21" s="1"/>
  <c r="F296" i="21" s="1"/>
  <c r="F346" i="21" s="1"/>
  <c r="D209" i="21"/>
  <c r="D284" i="21" s="1"/>
  <c r="C199" i="21"/>
  <c r="C274" i="21" s="1"/>
  <c r="C193" i="21"/>
  <c r="E199" i="21"/>
  <c r="E274" i="21" s="1"/>
  <c r="D204" i="21"/>
  <c r="D279" i="21" s="1"/>
  <c r="D202" i="21"/>
  <c r="D277" i="21" s="1"/>
  <c r="E193" i="30"/>
  <c r="E268" i="30" s="1"/>
  <c r="E293" i="30" s="1"/>
  <c r="E343" i="30" s="1"/>
  <c r="G194" i="30"/>
  <c r="G269" i="30" s="1"/>
  <c r="E195" i="30"/>
  <c r="E270" i="30" s="1"/>
  <c r="C203" i="30"/>
  <c r="C278" i="30" s="1"/>
  <c r="C202" i="30"/>
  <c r="G206" i="30"/>
  <c r="G281" i="30" s="1"/>
  <c r="F211" i="30"/>
  <c r="F286" i="30" s="1"/>
  <c r="F197" i="30"/>
  <c r="F272" i="30" s="1"/>
  <c r="D194" i="17"/>
  <c r="D269" i="17" s="1"/>
  <c r="D294" i="17" s="1"/>
  <c r="D344" i="17" s="1"/>
  <c r="E204" i="17"/>
  <c r="E279" i="17" s="1"/>
  <c r="F210" i="17"/>
  <c r="F285" i="17" s="1"/>
  <c r="E199" i="17"/>
  <c r="E274" i="17" s="1"/>
  <c r="E299" i="17" s="1"/>
  <c r="E349" i="17" s="1"/>
  <c r="D211" i="17"/>
  <c r="D286" i="17" s="1"/>
  <c r="D311" i="17" s="1"/>
  <c r="D361" i="17" s="1"/>
  <c r="G194" i="17"/>
  <c r="G269" i="17" s="1"/>
  <c r="C202" i="17"/>
  <c r="G202" i="17"/>
  <c r="G277" i="17" s="1"/>
  <c r="E206" i="17"/>
  <c r="E281" i="17" s="1"/>
  <c r="E306" i="17" s="1"/>
  <c r="E356" i="17" s="1"/>
  <c r="F199" i="17"/>
  <c r="F274" i="17" s="1"/>
  <c r="F299" i="17" s="1"/>
  <c r="F349" i="17" s="1"/>
  <c r="D210" i="17"/>
  <c r="D285" i="17" s="1"/>
  <c r="D310" i="17" s="1"/>
  <c r="D360" i="17" s="1"/>
  <c r="E212" i="17"/>
  <c r="E287" i="17" s="1"/>
  <c r="G211" i="17"/>
  <c r="G286" i="17" s="1"/>
  <c r="G195" i="17"/>
  <c r="G270" i="17" s="1"/>
  <c r="D207" i="17"/>
  <c r="D282" i="17" s="1"/>
  <c r="C195" i="17"/>
  <c r="C199" i="17"/>
  <c r="F194" i="17"/>
  <c r="F269" i="17" s="1"/>
  <c r="F294" i="17" s="1"/>
  <c r="F344" i="17" s="1"/>
  <c r="F200" i="17"/>
  <c r="F275" i="17" s="1"/>
  <c r="E197" i="17"/>
  <c r="E272" i="17" s="1"/>
  <c r="E297" i="17" s="1"/>
  <c r="E347" i="17" s="1"/>
  <c r="C203" i="17"/>
  <c r="G204" i="17"/>
  <c r="G279" i="17" s="1"/>
  <c r="G197" i="17"/>
  <c r="G272" i="17" s="1"/>
  <c r="F208" i="17"/>
  <c r="F283" i="17" s="1"/>
  <c r="F308" i="17" s="1"/>
  <c r="F358" i="17" s="1"/>
  <c r="D202" i="17"/>
  <c r="D277" i="17" s="1"/>
  <c r="D302" i="17" s="1"/>
  <c r="D352" i="17" s="1"/>
  <c r="E196" i="17"/>
  <c r="E271" i="17" s="1"/>
  <c r="E296" i="17" s="1"/>
  <c r="E346" i="17" s="1"/>
  <c r="E193" i="17"/>
  <c r="C208" i="17"/>
  <c r="F202" i="17"/>
  <c r="F277" i="17" s="1"/>
  <c r="F198" i="17"/>
  <c r="F273" i="17" s="1"/>
  <c r="F298" i="17" s="1"/>
  <c r="F348" i="17" s="1"/>
  <c r="D200" i="17"/>
  <c r="D275" i="17" s="1"/>
  <c r="E203" i="17"/>
  <c r="E278" i="17" s="1"/>
  <c r="C194" i="17"/>
  <c r="E207" i="17"/>
  <c r="E282" i="17" s="1"/>
  <c r="E201" i="17"/>
  <c r="E276" i="17" s="1"/>
  <c r="F196" i="17"/>
  <c r="F271" i="17" s="1"/>
  <c r="F296" i="17" s="1"/>
  <c r="F346" i="17" s="1"/>
  <c r="D206" i="17"/>
  <c r="D281" i="17" s="1"/>
  <c r="D306" i="17" s="1"/>
  <c r="D356" i="17" s="1"/>
  <c r="F211" i="17"/>
  <c r="F286" i="17" s="1"/>
  <c r="F311" i="17" s="1"/>
  <c r="F361" i="17" s="1"/>
  <c r="F203" i="17"/>
  <c r="F278" i="17" s="1"/>
  <c r="G205" i="17"/>
  <c r="G280" i="17" s="1"/>
  <c r="G208" i="17"/>
  <c r="G283" i="17" s="1"/>
  <c r="G209" i="17"/>
  <c r="G284" i="17" s="1"/>
  <c r="G196" i="17"/>
  <c r="G271" i="17" s="1"/>
  <c r="F193" i="17"/>
  <c r="E200" i="17"/>
  <c r="E275" i="17" s="1"/>
  <c r="C193" i="17"/>
  <c r="G200" i="17"/>
  <c r="G275" i="17" s="1"/>
  <c r="G300" i="17" s="1"/>
  <c r="G350" i="17" s="1"/>
  <c r="F212" i="17"/>
  <c r="F287" i="17" s="1"/>
  <c r="G206" i="17"/>
  <c r="G281" i="17" s="1"/>
  <c r="F207" i="17"/>
  <c r="F282" i="17" s="1"/>
  <c r="E209" i="17"/>
  <c r="E284" i="17" s="1"/>
  <c r="G198" i="17"/>
  <c r="G273" i="17" s="1"/>
  <c r="E195" i="17"/>
  <c r="E270" i="17" s="1"/>
  <c r="E295" i="17" s="1"/>
  <c r="E345" i="17" s="1"/>
  <c r="C200" i="17"/>
  <c r="E205" i="17"/>
  <c r="E280" i="17" s="1"/>
  <c r="G207" i="17"/>
  <c r="G282" i="17" s="1"/>
  <c r="E194" i="17"/>
  <c r="E269" i="17" s="1"/>
  <c r="E294" i="17" s="1"/>
  <c r="E344" i="17" s="1"/>
  <c r="F201" i="17"/>
  <c r="F276" i="17" s="1"/>
  <c r="D204" i="17"/>
  <c r="D279" i="17" s="1"/>
  <c r="D304" i="17" s="1"/>
  <c r="D354" i="17" s="1"/>
  <c r="E208" i="17"/>
  <c r="E283" i="17" s="1"/>
  <c r="E308" i="17" s="1"/>
  <c r="E358" i="17" s="1"/>
  <c r="C196" i="17"/>
  <c r="C197" i="17"/>
  <c r="C209" i="17"/>
  <c r="F195" i="17"/>
  <c r="F270" i="17" s="1"/>
  <c r="F295" i="17" s="1"/>
  <c r="F345" i="17" s="1"/>
  <c r="E202" i="17"/>
  <c r="E277" i="17" s="1"/>
  <c r="G199" i="17"/>
  <c r="G274" i="17" s="1"/>
  <c r="E211" i="17"/>
  <c r="E286" i="17" s="1"/>
  <c r="E311" i="17" s="1"/>
  <c r="E361" i="17" s="1"/>
  <c r="F197" i="17"/>
  <c r="F272" i="17" s="1"/>
  <c r="F297" i="17" s="1"/>
  <c r="F347" i="17" s="1"/>
  <c r="C207" i="17"/>
  <c r="D208" i="17"/>
  <c r="D283" i="17" s="1"/>
  <c r="D308" i="17" s="1"/>
  <c r="D358" i="17" s="1"/>
  <c r="G210" i="17"/>
  <c r="G285" i="17" s="1"/>
  <c r="G203" i="17"/>
  <c r="G278" i="17" s="1"/>
  <c r="G303" i="17" s="1"/>
  <c r="G353" i="17" s="1"/>
  <c r="F209" i="17"/>
  <c r="F284" i="17" s="1"/>
  <c r="D203" i="17"/>
  <c r="D278" i="17" s="1"/>
  <c r="C204" i="17"/>
  <c r="D209" i="17"/>
  <c r="D284" i="17" s="1"/>
  <c r="D196" i="17"/>
  <c r="D271" i="17" s="1"/>
  <c r="D296" i="17" s="1"/>
  <c r="D346" i="17" s="1"/>
  <c r="C212" i="17"/>
  <c r="D212" i="17"/>
  <c r="D287" i="17" s="1"/>
  <c r="D198" i="17"/>
  <c r="D273" i="17" s="1"/>
  <c r="D298" i="17" s="1"/>
  <c r="D348" i="17" s="1"/>
  <c r="E210" i="17"/>
  <c r="E285" i="17" s="1"/>
  <c r="D193" i="17"/>
  <c r="D201" i="17"/>
  <c r="D276" i="17" s="1"/>
  <c r="C205" i="17"/>
  <c r="F205" i="17"/>
  <c r="F280" i="17" s="1"/>
  <c r="G201" i="17"/>
  <c r="G276" i="17" s="1"/>
  <c r="E198" i="17"/>
  <c r="E273" i="17" s="1"/>
  <c r="E298" i="17" s="1"/>
  <c r="E348" i="17" s="1"/>
  <c r="F204" i="17"/>
  <c r="F279" i="17" s="1"/>
  <c r="G212" i="17"/>
  <c r="G287" i="17" s="1"/>
  <c r="F206" i="17"/>
  <c r="F281" i="17" s="1"/>
  <c r="F306" i="17" s="1"/>
  <c r="F356" i="17" s="1"/>
  <c r="C211" i="17"/>
  <c r="C198" i="17"/>
  <c r="C210" i="17"/>
  <c r="C206" i="17"/>
  <c r="D197" i="17"/>
  <c r="D272" i="17" s="1"/>
  <c r="D297" i="17" s="1"/>
  <c r="D347" i="17" s="1"/>
  <c r="D205" i="17"/>
  <c r="D280" i="17" s="1"/>
  <c r="D195" i="17"/>
  <c r="D270" i="17" s="1"/>
  <c r="D295" i="17" s="1"/>
  <c r="D345" i="17" s="1"/>
  <c r="G193" i="17"/>
  <c r="D199" i="17"/>
  <c r="D274" i="17" s="1"/>
  <c r="D299" i="17" s="1"/>
  <c r="D349" i="17" s="1"/>
  <c r="C201" i="17"/>
  <c r="H263" i="23"/>
  <c r="H178" i="16"/>
  <c r="H180" i="6"/>
  <c r="H174" i="18"/>
  <c r="H238" i="19"/>
  <c r="F128" i="44"/>
  <c r="F281" i="62"/>
  <c r="E193" i="59"/>
  <c r="E268" i="59" s="1"/>
  <c r="C197" i="59"/>
  <c r="F212" i="59"/>
  <c r="F287" i="59" s="1"/>
  <c r="G201" i="59"/>
  <c r="G276" i="59" s="1"/>
  <c r="F199" i="59"/>
  <c r="F274" i="59" s="1"/>
  <c r="F193" i="59"/>
  <c r="D185" i="44"/>
  <c r="C200" i="15"/>
  <c r="E205" i="21"/>
  <c r="E280" i="21" s="1"/>
  <c r="F204" i="21"/>
  <c r="F279" i="21" s="1"/>
  <c r="H174" i="6"/>
  <c r="D280" i="6"/>
  <c r="G196" i="26"/>
  <c r="G271" i="26" s="1"/>
  <c r="E200" i="26"/>
  <c r="E275" i="26" s="1"/>
  <c r="C200" i="26"/>
  <c r="H200" i="26" s="1"/>
  <c r="G211" i="26"/>
  <c r="G286" i="26" s="1"/>
  <c r="D204" i="26"/>
  <c r="D279" i="26" s="1"/>
  <c r="F211" i="26"/>
  <c r="F286" i="26" s="1"/>
  <c r="C212" i="26"/>
  <c r="C287" i="26" s="1"/>
  <c r="G210" i="26"/>
  <c r="G285" i="26" s="1"/>
  <c r="D283" i="34"/>
  <c r="D308" i="34" s="1"/>
  <c r="D358" i="34" s="1"/>
  <c r="C198" i="33"/>
  <c r="C273" i="33" s="1"/>
  <c r="D193" i="33"/>
  <c r="D195" i="33"/>
  <c r="D270" i="33" s="1"/>
  <c r="D295" i="33" s="1"/>
  <c r="D345" i="33" s="1"/>
  <c r="G211" i="33"/>
  <c r="G286" i="33" s="1"/>
  <c r="E275" i="35"/>
  <c r="D128" i="44"/>
  <c r="E124" i="44"/>
  <c r="G117" i="44"/>
  <c r="G273" i="62"/>
  <c r="F188" i="14"/>
  <c r="E188" i="10"/>
  <c r="G209" i="59"/>
  <c r="G284" i="59" s="1"/>
  <c r="F205" i="59"/>
  <c r="F280" i="59" s="1"/>
  <c r="F200" i="59"/>
  <c r="F275" i="59" s="1"/>
  <c r="F201" i="59"/>
  <c r="F276" i="59" s="1"/>
  <c r="F195" i="59"/>
  <c r="F270" i="59" s="1"/>
  <c r="F197" i="59"/>
  <c r="F272" i="59" s="1"/>
  <c r="C193" i="59"/>
  <c r="F206" i="59"/>
  <c r="F281" i="59" s="1"/>
  <c r="F287" i="20"/>
  <c r="E130" i="44"/>
  <c r="F185" i="44"/>
  <c r="H193" i="44"/>
  <c r="H190" i="44"/>
  <c r="H200" i="44"/>
  <c r="H197" i="44"/>
  <c r="H198" i="44"/>
  <c r="E209" i="44"/>
  <c r="H275" i="27"/>
  <c r="G273" i="31"/>
  <c r="G279" i="31"/>
  <c r="G202" i="15"/>
  <c r="G277" i="15" s="1"/>
  <c r="F198" i="15"/>
  <c r="F273" i="15" s="1"/>
  <c r="F298" i="15" s="1"/>
  <c r="F348" i="15" s="1"/>
  <c r="G204" i="15"/>
  <c r="G279" i="15" s="1"/>
  <c r="D197" i="15"/>
  <c r="D272" i="15" s="1"/>
  <c r="D297" i="15" s="1"/>
  <c r="D347" i="15" s="1"/>
  <c r="D206" i="15"/>
  <c r="D281" i="15" s="1"/>
  <c r="D306" i="15" s="1"/>
  <c r="D356" i="15" s="1"/>
  <c r="G194" i="15"/>
  <c r="G269" i="15" s="1"/>
  <c r="G208" i="15"/>
  <c r="G283" i="15" s="1"/>
  <c r="F201" i="21"/>
  <c r="F276" i="21" s="1"/>
  <c r="F197" i="21"/>
  <c r="F272" i="21" s="1"/>
  <c r="G211" i="21"/>
  <c r="G286" i="21" s="1"/>
  <c r="D199" i="21"/>
  <c r="D274" i="21" s="1"/>
  <c r="D210" i="21"/>
  <c r="D285" i="21" s="1"/>
  <c r="D310" i="21" s="1"/>
  <c r="D360" i="21" s="1"/>
  <c r="D211" i="21"/>
  <c r="D286" i="21" s="1"/>
  <c r="D311" i="21" s="1"/>
  <c r="D361" i="21" s="1"/>
  <c r="E196" i="21"/>
  <c r="E271" i="21" s="1"/>
  <c r="E296" i="21" s="1"/>
  <c r="E346" i="21" s="1"/>
  <c r="E202" i="21"/>
  <c r="E277" i="21" s="1"/>
  <c r="F207" i="21"/>
  <c r="F282" i="21" s="1"/>
  <c r="AJ23" i="49"/>
  <c r="E197" i="27"/>
  <c r="E272" i="27" s="1"/>
  <c r="G194" i="27"/>
  <c r="G269" i="27" s="1"/>
  <c r="F210" i="27"/>
  <c r="F285" i="27" s="1"/>
  <c r="G210" i="27"/>
  <c r="G285" i="27" s="1"/>
  <c r="F207" i="27"/>
  <c r="F282" i="27" s="1"/>
  <c r="F307" i="27" s="1"/>
  <c r="F357" i="27" s="1"/>
  <c r="C195" i="27"/>
  <c r="C270" i="27" s="1"/>
  <c r="F195" i="27"/>
  <c r="F270" i="27" s="1"/>
  <c r="F295" i="27" s="1"/>
  <c r="F345" i="27" s="1"/>
  <c r="D198" i="27"/>
  <c r="D273" i="27" s="1"/>
  <c r="D298" i="27" s="1"/>
  <c r="D348" i="27" s="1"/>
  <c r="F204" i="27"/>
  <c r="D195" i="27"/>
  <c r="D270" i="27" s="1"/>
  <c r="D295" i="27" s="1"/>
  <c r="D345" i="27" s="1"/>
  <c r="F209" i="27"/>
  <c r="F284" i="27" s="1"/>
  <c r="H284" i="27" s="1"/>
  <c r="H359" i="27" s="1"/>
  <c r="C203" i="27"/>
  <c r="C278" i="27" s="1"/>
  <c r="D212" i="27"/>
  <c r="D287" i="27" s="1"/>
  <c r="D312" i="27" s="1"/>
  <c r="D362" i="27" s="1"/>
  <c r="D201" i="27"/>
  <c r="D276" i="27" s="1"/>
  <c r="G195" i="27"/>
  <c r="G270" i="27" s="1"/>
  <c r="F205" i="27"/>
  <c r="F280" i="27" s="1"/>
  <c r="G207" i="27"/>
  <c r="G282" i="27" s="1"/>
  <c r="G307" i="27" s="1"/>
  <c r="G357" i="27" s="1"/>
  <c r="G193" i="27"/>
  <c r="E207" i="27"/>
  <c r="E282" i="27" s="1"/>
  <c r="E307" i="27" s="1"/>
  <c r="E357" i="27" s="1"/>
  <c r="E203" i="27"/>
  <c r="E278" i="27" s="1"/>
  <c r="H278" i="27" s="1"/>
  <c r="G202" i="27"/>
  <c r="G277" i="27" s="1"/>
  <c r="G201" i="27"/>
  <c r="F196" i="27"/>
  <c r="F271" i="27" s="1"/>
  <c r="F296" i="27" s="1"/>
  <c r="F346" i="27" s="1"/>
  <c r="C205" i="27"/>
  <c r="C280" i="27" s="1"/>
  <c r="H280" i="27" s="1"/>
  <c r="F199" i="27"/>
  <c r="H199" i="27" s="1"/>
  <c r="F193" i="27"/>
  <c r="H193" i="27" s="1"/>
  <c r="E205" i="27"/>
  <c r="E280" i="27" s="1"/>
  <c r="H185" i="39"/>
  <c r="H203" i="10"/>
  <c r="E194" i="59"/>
  <c r="E269" i="59" s="1"/>
  <c r="G194" i="59"/>
  <c r="G269" i="59" s="1"/>
  <c r="H176" i="44"/>
  <c r="F188" i="27"/>
  <c r="F197" i="15"/>
  <c r="F272" i="15" s="1"/>
  <c r="F297" i="15" s="1"/>
  <c r="F347" i="15" s="1"/>
  <c r="E195" i="15"/>
  <c r="E270" i="15" s="1"/>
  <c r="E295" i="15" s="1"/>
  <c r="E345" i="15" s="1"/>
  <c r="F207" i="15"/>
  <c r="F282" i="15" s="1"/>
  <c r="C203" i="15"/>
  <c r="E198" i="15"/>
  <c r="E273" i="15" s="1"/>
  <c r="E298" i="15" s="1"/>
  <c r="E348" i="15" s="1"/>
  <c r="G210" i="15"/>
  <c r="G285" i="15" s="1"/>
  <c r="E194" i="21"/>
  <c r="E269" i="21" s="1"/>
  <c r="E294" i="21" s="1"/>
  <c r="E344" i="21" s="1"/>
  <c r="G204" i="21"/>
  <c r="G279" i="21" s="1"/>
  <c r="C204" i="21"/>
  <c r="C279" i="21" s="1"/>
  <c r="D197" i="21"/>
  <c r="D272" i="21" s="1"/>
  <c r="D297" i="21" s="1"/>
  <c r="D347" i="21" s="1"/>
  <c r="D203" i="21"/>
  <c r="D278" i="21" s="1"/>
  <c r="H177" i="36"/>
  <c r="H171" i="59"/>
  <c r="C188" i="6"/>
  <c r="F197" i="26"/>
  <c r="F272" i="26" s="1"/>
  <c r="F205" i="26"/>
  <c r="F280" i="26" s="1"/>
  <c r="E204" i="26"/>
  <c r="E279" i="26" s="1"/>
  <c r="E210" i="26"/>
  <c r="E285" i="26" s="1"/>
  <c r="C206" i="26"/>
  <c r="C281" i="26" s="1"/>
  <c r="F198" i="26"/>
  <c r="F273" i="26" s="1"/>
  <c r="C198" i="26"/>
  <c r="C273" i="26" s="1"/>
  <c r="G199" i="26"/>
  <c r="G274" i="26" s="1"/>
  <c r="F210" i="33"/>
  <c r="F285" i="33" s="1"/>
  <c r="C209" i="33"/>
  <c r="G196" i="33"/>
  <c r="G271" i="33" s="1"/>
  <c r="E197" i="33"/>
  <c r="E272" i="33" s="1"/>
  <c r="E297" i="33" s="1"/>
  <c r="E347" i="33" s="1"/>
  <c r="F272" i="36"/>
  <c r="F278" i="14"/>
  <c r="G126" i="44"/>
  <c r="E197" i="59"/>
  <c r="E272" i="59" s="1"/>
  <c r="D211" i="59"/>
  <c r="D286" i="59" s="1"/>
  <c r="D311" i="59" s="1"/>
  <c r="D361" i="59" s="1"/>
  <c r="D208" i="59"/>
  <c r="D283" i="59" s="1"/>
  <c r="D308" i="59" s="1"/>
  <c r="D358" i="59" s="1"/>
  <c r="D198" i="59"/>
  <c r="D273" i="59" s="1"/>
  <c r="D298" i="59" s="1"/>
  <c r="D348" i="59" s="1"/>
  <c r="G195" i="59"/>
  <c r="G270" i="59" s="1"/>
  <c r="C195" i="59"/>
  <c r="G208" i="59"/>
  <c r="G283" i="59" s="1"/>
  <c r="C207" i="59"/>
  <c r="G271" i="9"/>
  <c r="D268" i="27"/>
  <c r="G209" i="44"/>
  <c r="F270" i="15"/>
  <c r="F279" i="31"/>
  <c r="G123" i="44"/>
  <c r="G188" i="35"/>
  <c r="H188" i="35" s="1"/>
  <c r="E194" i="27"/>
  <c r="E269" i="27" s="1"/>
  <c r="E294" i="27" s="1"/>
  <c r="E344" i="27" s="1"/>
  <c r="E127" i="44"/>
  <c r="D188" i="62"/>
  <c r="C193" i="15"/>
  <c r="Q13" i="49" s="1"/>
  <c r="B57" i="49" s="1"/>
  <c r="B96" i="49" s="1"/>
  <c r="F193" i="15"/>
  <c r="D209" i="15"/>
  <c r="D284" i="15" s="1"/>
  <c r="F205" i="15"/>
  <c r="E211" i="15"/>
  <c r="E286" i="15" s="1"/>
  <c r="E311" i="15" s="1"/>
  <c r="E361" i="15" s="1"/>
  <c r="G193" i="15"/>
  <c r="D202" i="15"/>
  <c r="D277" i="15" s="1"/>
  <c r="D302" i="15" s="1"/>
  <c r="D352" i="15" s="1"/>
  <c r="F199" i="21"/>
  <c r="F274" i="21" s="1"/>
  <c r="D205" i="21"/>
  <c r="D280" i="21" s="1"/>
  <c r="F205" i="21"/>
  <c r="F280" i="21" s="1"/>
  <c r="G199" i="21"/>
  <c r="G274" i="21" s="1"/>
  <c r="D208" i="21"/>
  <c r="C210" i="21"/>
  <c r="F211" i="21"/>
  <c r="F286" i="21" s="1"/>
  <c r="F311" i="21" s="1"/>
  <c r="F361" i="21" s="1"/>
  <c r="E195" i="21"/>
  <c r="D207" i="21"/>
  <c r="D282" i="21" s="1"/>
  <c r="C209" i="30"/>
  <c r="H209" i="30" s="1"/>
  <c r="E206" i="30"/>
  <c r="E281" i="30" s="1"/>
  <c r="E306" i="30" s="1"/>
  <c r="E356" i="30" s="1"/>
  <c r="D199" i="30"/>
  <c r="D274" i="30" s="1"/>
  <c r="D299" i="30" s="1"/>
  <c r="D349" i="30" s="1"/>
  <c r="D209" i="30"/>
  <c r="D284" i="30" s="1"/>
  <c r="F193" i="30"/>
  <c r="F268" i="30" s="1"/>
  <c r="D204" i="30"/>
  <c r="D279" i="30" s="1"/>
  <c r="D196" i="30"/>
  <c r="D271" i="30" s="1"/>
  <c r="D296" i="30" s="1"/>
  <c r="D346" i="30" s="1"/>
  <c r="C211" i="30"/>
  <c r="C286" i="30" s="1"/>
  <c r="H180" i="27"/>
  <c r="H175" i="17"/>
  <c r="H176" i="18"/>
  <c r="H263" i="15"/>
  <c r="F198" i="33"/>
  <c r="F273" i="33" s="1"/>
  <c r="C194" i="26"/>
  <c r="F204" i="33"/>
  <c r="F279" i="33" s="1"/>
  <c r="D196" i="33"/>
  <c r="D271" i="33" s="1"/>
  <c r="D296" i="33" s="1"/>
  <c r="D346" i="33" s="1"/>
  <c r="H195" i="44"/>
  <c r="H168" i="35"/>
  <c r="F211" i="15"/>
  <c r="F286" i="15" s="1"/>
  <c r="F311" i="15" s="1"/>
  <c r="F361" i="15" s="1"/>
  <c r="G202" i="21"/>
  <c r="G277" i="21" s="1"/>
  <c r="G280" i="6"/>
  <c r="G274" i="6"/>
  <c r="G193" i="26"/>
  <c r="F201" i="26"/>
  <c r="F276" i="26" s="1"/>
  <c r="C201" i="26"/>
  <c r="E202" i="26"/>
  <c r="E277" i="26" s="1"/>
  <c r="C196" i="26"/>
  <c r="C271" i="26" s="1"/>
  <c r="E205" i="26"/>
  <c r="E280" i="26" s="1"/>
  <c r="E197" i="26"/>
  <c r="E272" i="26" s="1"/>
  <c r="G204" i="26"/>
  <c r="G279" i="26" s="1"/>
  <c r="E199" i="26"/>
  <c r="E274" i="26" s="1"/>
  <c r="E299" i="26" s="1"/>
  <c r="E349" i="26" s="1"/>
  <c r="C199" i="33"/>
  <c r="F209" i="33"/>
  <c r="E209" i="33"/>
  <c r="C210" i="33"/>
  <c r="F124" i="44"/>
  <c r="G127" i="44"/>
  <c r="E125" i="44"/>
  <c r="D127" i="44"/>
  <c r="F276" i="18"/>
  <c r="D270" i="18"/>
  <c r="D295" i="18" s="1"/>
  <c r="D345" i="18" s="1"/>
  <c r="H272" i="10"/>
  <c r="H212" i="10"/>
  <c r="D188" i="10"/>
  <c r="D123" i="44"/>
  <c r="F188" i="59"/>
  <c r="D207" i="59"/>
  <c r="D282" i="59" s="1"/>
  <c r="E205" i="59"/>
  <c r="E280" i="59" s="1"/>
  <c r="D196" i="59"/>
  <c r="D271" i="59" s="1"/>
  <c r="D296" i="59" s="1"/>
  <c r="D346" i="59" s="1"/>
  <c r="C206" i="59"/>
  <c r="C281" i="59" s="1"/>
  <c r="G205" i="59"/>
  <c r="G280" i="59" s="1"/>
  <c r="G204" i="59"/>
  <c r="G279" i="59" s="1"/>
  <c r="G196" i="59"/>
  <c r="G271" i="59" s="1"/>
  <c r="F211" i="59"/>
  <c r="F286" i="59" s="1"/>
  <c r="H180" i="44"/>
  <c r="H175" i="44"/>
  <c r="F188" i="57"/>
  <c r="D274" i="27"/>
  <c r="D299" i="27" s="1"/>
  <c r="D349" i="27" s="1"/>
  <c r="F275" i="31"/>
  <c r="G212" i="15"/>
  <c r="G287" i="15" s="1"/>
  <c r="C199" i="15"/>
  <c r="E201" i="15"/>
  <c r="E276" i="15" s="1"/>
  <c r="E301" i="15" s="1"/>
  <c r="E351" i="15" s="1"/>
  <c r="G206" i="15"/>
  <c r="G281" i="15" s="1"/>
  <c r="F196" i="15"/>
  <c r="F271" i="15" s="1"/>
  <c r="F296" i="15" s="1"/>
  <c r="F346" i="15" s="1"/>
  <c r="D207" i="15"/>
  <c r="D282" i="15" s="1"/>
  <c r="C204" i="15"/>
  <c r="C279" i="15" s="1"/>
  <c r="F203" i="21"/>
  <c r="F278" i="21" s="1"/>
  <c r="F194" i="21"/>
  <c r="F269" i="21" s="1"/>
  <c r="F294" i="21" s="1"/>
  <c r="F344" i="21" s="1"/>
  <c r="F193" i="21"/>
  <c r="T20" i="49" s="1"/>
  <c r="D200" i="21"/>
  <c r="D275" i="21" s="1"/>
  <c r="C200" i="21"/>
  <c r="E210" i="21"/>
  <c r="E285" i="21" s="1"/>
  <c r="E203" i="21"/>
  <c r="E278" i="21" s="1"/>
  <c r="C195" i="21"/>
  <c r="C270" i="21" s="1"/>
  <c r="F202" i="21"/>
  <c r="F277" i="21" s="1"/>
  <c r="H183" i="20"/>
  <c r="H187" i="15"/>
  <c r="D270" i="6"/>
  <c r="E194" i="26"/>
  <c r="E269" i="26" s="1"/>
  <c r="E294" i="26" s="1"/>
  <c r="E344" i="26" s="1"/>
  <c r="D202" i="33"/>
  <c r="D277" i="33" s="1"/>
  <c r="F125" i="44"/>
  <c r="G276" i="18"/>
  <c r="F202" i="59"/>
  <c r="F277" i="59" s="1"/>
  <c r="D195" i="15"/>
  <c r="D270" i="15" s="1"/>
  <c r="D295" i="15" s="1"/>
  <c r="D345" i="15" s="1"/>
  <c r="G196" i="15"/>
  <c r="G271" i="15" s="1"/>
  <c r="F206" i="15"/>
  <c r="F281" i="15" s="1"/>
  <c r="F212" i="15"/>
  <c r="F287" i="15" s="1"/>
  <c r="E211" i="21"/>
  <c r="E286" i="21" s="1"/>
  <c r="E311" i="21" s="1"/>
  <c r="E361" i="21" s="1"/>
  <c r="F212" i="21"/>
  <c r="F287" i="21" s="1"/>
  <c r="F312" i="21" s="1"/>
  <c r="F362" i="21" s="1"/>
  <c r="AL35" i="49"/>
  <c r="AQ35" i="49" s="1"/>
  <c r="H168" i="34"/>
  <c r="H172" i="34"/>
  <c r="F119" i="44"/>
  <c r="F200" i="26"/>
  <c r="F275" i="26" s="1"/>
  <c r="E206" i="26"/>
  <c r="E281" i="26" s="1"/>
  <c r="E306" i="26" s="1"/>
  <c r="E356" i="26" s="1"/>
  <c r="F210" i="26"/>
  <c r="F285" i="26" s="1"/>
  <c r="D211" i="26"/>
  <c r="D286" i="26" s="1"/>
  <c r="D311" i="26" s="1"/>
  <c r="D361" i="26" s="1"/>
  <c r="G194" i="26"/>
  <c r="G269" i="26" s="1"/>
  <c r="D203" i="26"/>
  <c r="D278" i="26" s="1"/>
  <c r="D199" i="26"/>
  <c r="D274" i="26" s="1"/>
  <c r="D299" i="26" s="1"/>
  <c r="D349" i="26" s="1"/>
  <c r="G195" i="26"/>
  <c r="G270" i="26" s="1"/>
  <c r="D195" i="26"/>
  <c r="D270" i="26" s="1"/>
  <c r="D295" i="26" s="1"/>
  <c r="D345" i="26" s="1"/>
  <c r="F197" i="33"/>
  <c r="F272" i="33" s="1"/>
  <c r="F297" i="33" s="1"/>
  <c r="F347" i="33" s="1"/>
  <c r="F200" i="33"/>
  <c r="F275" i="33" s="1"/>
  <c r="E202" i="33"/>
  <c r="E277" i="33" s="1"/>
  <c r="E302" i="33" s="1"/>
  <c r="E352" i="33" s="1"/>
  <c r="D207" i="33"/>
  <c r="D282" i="33" s="1"/>
  <c r="D134" i="44"/>
  <c r="H168" i="29"/>
  <c r="F136" i="44"/>
  <c r="D281" i="62"/>
  <c r="D306" i="62" s="1"/>
  <c r="D356" i="62" s="1"/>
  <c r="E281" i="62"/>
  <c r="E306" i="62" s="1"/>
  <c r="E356" i="62" s="1"/>
  <c r="F272" i="18"/>
  <c r="F297" i="18" s="1"/>
  <c r="F347" i="18" s="1"/>
  <c r="E188" i="59"/>
  <c r="E207" i="59"/>
  <c r="E282" i="59" s="1"/>
  <c r="E206" i="59"/>
  <c r="E281" i="59" s="1"/>
  <c r="E306" i="59" s="1"/>
  <c r="E356" i="59" s="1"/>
  <c r="E198" i="59"/>
  <c r="E273" i="59" s="1"/>
  <c r="F207" i="59"/>
  <c r="F282" i="59" s="1"/>
  <c r="E196" i="59"/>
  <c r="E271" i="59" s="1"/>
  <c r="E296" i="59" s="1"/>
  <c r="E346" i="59" s="1"/>
  <c r="C209" i="59"/>
  <c r="C284" i="59" s="1"/>
  <c r="G193" i="59"/>
  <c r="E208" i="59"/>
  <c r="E283" i="59" s="1"/>
  <c r="E308" i="59" s="1"/>
  <c r="E358" i="59" s="1"/>
  <c r="H238" i="59"/>
  <c r="H174" i="44"/>
  <c r="G185" i="44"/>
  <c r="H170" i="44"/>
  <c r="E188" i="57"/>
  <c r="D275" i="31"/>
  <c r="F277" i="27"/>
  <c r="D202" i="27"/>
  <c r="D277" i="27" s="1"/>
  <c r="H277" i="27" s="1"/>
  <c r="G188" i="62"/>
  <c r="E195" i="27"/>
  <c r="E270" i="27" s="1"/>
  <c r="E295" i="27" s="1"/>
  <c r="E345" i="27" s="1"/>
  <c r="H178" i="30"/>
  <c r="D210" i="15"/>
  <c r="D285" i="15" s="1"/>
  <c r="D310" i="15" s="1"/>
  <c r="D360" i="15" s="1"/>
  <c r="E212" i="15"/>
  <c r="E287" i="15" s="1"/>
  <c r="G211" i="15"/>
  <c r="G286" i="15" s="1"/>
  <c r="G200" i="15"/>
  <c r="G275" i="15" s="1"/>
  <c r="D201" i="15"/>
  <c r="D276" i="15" s="1"/>
  <c r="D301" i="15" s="1"/>
  <c r="D351" i="15" s="1"/>
  <c r="G195" i="15"/>
  <c r="E201" i="21"/>
  <c r="E276" i="21" s="1"/>
  <c r="G205" i="21"/>
  <c r="G280" i="21" s="1"/>
  <c r="E206" i="21"/>
  <c r="E281" i="21" s="1"/>
  <c r="E306" i="21" s="1"/>
  <c r="E356" i="21" s="1"/>
  <c r="E204" i="21"/>
  <c r="E279" i="21" s="1"/>
  <c r="G197" i="21"/>
  <c r="G272" i="21" s="1"/>
  <c r="G198" i="21"/>
  <c r="G273" i="21" s="1"/>
  <c r="C212" i="21"/>
  <c r="C287" i="21" s="1"/>
  <c r="D201" i="21"/>
  <c r="D276" i="21" s="1"/>
  <c r="D301" i="21" s="1"/>
  <c r="D351" i="21" s="1"/>
  <c r="F204" i="30"/>
  <c r="F279" i="30" s="1"/>
  <c r="D203" i="30"/>
  <c r="D278" i="30" s="1"/>
  <c r="D211" i="30"/>
  <c r="D286" i="30" s="1"/>
  <c r="D311" i="30" s="1"/>
  <c r="D361" i="30" s="1"/>
  <c r="D193" i="30"/>
  <c r="F200" i="30"/>
  <c r="F275" i="30" s="1"/>
  <c r="G208" i="30"/>
  <c r="G283" i="30" s="1"/>
  <c r="F203" i="30"/>
  <c r="F278" i="30" s="1"/>
  <c r="F210" i="30"/>
  <c r="F285" i="30" s="1"/>
  <c r="F212" i="30"/>
  <c r="F287" i="30" s="1"/>
  <c r="H172" i="35"/>
  <c r="H263" i="10"/>
  <c r="H238" i="10"/>
  <c r="H184" i="22"/>
  <c r="H174" i="57"/>
  <c r="H183" i="34"/>
  <c r="H238" i="40"/>
  <c r="H272" i="27"/>
  <c r="F280" i="6"/>
  <c r="F195" i="26"/>
  <c r="F270" i="26" s="1"/>
  <c r="G198" i="26"/>
  <c r="G273" i="26" s="1"/>
  <c r="C204" i="26"/>
  <c r="C202" i="26"/>
  <c r="C277" i="26" s="1"/>
  <c r="E211" i="26"/>
  <c r="E286" i="26" s="1"/>
  <c r="F212" i="26"/>
  <c r="F287" i="26" s="1"/>
  <c r="F205" i="33"/>
  <c r="F280" i="33" s="1"/>
  <c r="E208" i="26"/>
  <c r="E283" i="26" s="1"/>
  <c r="E308" i="26" s="1"/>
  <c r="E358" i="26" s="1"/>
  <c r="G207" i="26"/>
  <c r="G282" i="26" s="1"/>
  <c r="D206" i="26"/>
  <c r="D281" i="26" s="1"/>
  <c r="D306" i="26" s="1"/>
  <c r="D356" i="26" s="1"/>
  <c r="F199" i="26"/>
  <c r="F274" i="26" s="1"/>
  <c r="F194" i="26"/>
  <c r="F269" i="26" s="1"/>
  <c r="G205" i="26"/>
  <c r="G280" i="26" s="1"/>
  <c r="D201" i="33"/>
  <c r="D276" i="33" s="1"/>
  <c r="D301" i="33" s="1"/>
  <c r="D351" i="33" s="1"/>
  <c r="C277" i="27"/>
  <c r="E119" i="44"/>
  <c r="C201" i="15"/>
  <c r="C276" i="15" s="1"/>
  <c r="E194" i="15"/>
  <c r="E269" i="15" s="1"/>
  <c r="E294" i="15" s="1"/>
  <c r="E344" i="15" s="1"/>
  <c r="C205" i="21"/>
  <c r="C280" i="21" s="1"/>
  <c r="G201" i="21"/>
  <c r="G276" i="21" s="1"/>
  <c r="F195" i="21"/>
  <c r="F270" i="21" s="1"/>
  <c r="F198" i="21"/>
  <c r="F273" i="21" s="1"/>
  <c r="F298" i="21" s="1"/>
  <c r="F348" i="21" s="1"/>
  <c r="E198" i="21"/>
  <c r="E273" i="21" s="1"/>
  <c r="E298" i="21" s="1"/>
  <c r="E348" i="21" s="1"/>
  <c r="AJ9" i="49"/>
  <c r="F274" i="6"/>
  <c r="D196" i="26"/>
  <c r="D271" i="26" s="1"/>
  <c r="D296" i="26" s="1"/>
  <c r="D346" i="26" s="1"/>
  <c r="E193" i="26"/>
  <c r="D209" i="26"/>
  <c r="D284" i="26" s="1"/>
  <c r="E196" i="26"/>
  <c r="E271" i="26" s="1"/>
  <c r="E296" i="26" s="1"/>
  <c r="E346" i="26" s="1"/>
  <c r="C209" i="26"/>
  <c r="C284" i="26" s="1"/>
  <c r="D200" i="26"/>
  <c r="D275" i="26" s="1"/>
  <c r="D202" i="26"/>
  <c r="D277" i="26" s="1"/>
  <c r="F206" i="26"/>
  <c r="F281" i="26" s="1"/>
  <c r="C199" i="26"/>
  <c r="C274" i="26" s="1"/>
  <c r="E283" i="34"/>
  <c r="E308" i="34" s="1"/>
  <c r="E358" i="34" s="1"/>
  <c r="C197" i="33"/>
  <c r="D198" i="33"/>
  <c r="D273" i="33" s="1"/>
  <c r="D298" i="33" s="1"/>
  <c r="D348" i="33" s="1"/>
  <c r="C194" i="33"/>
  <c r="D197" i="33"/>
  <c r="D272" i="33" s="1"/>
  <c r="D297" i="33" s="1"/>
  <c r="D347" i="33" s="1"/>
  <c r="G125" i="44"/>
  <c r="D285" i="62"/>
  <c r="D310" i="62" s="1"/>
  <c r="D360" i="62" s="1"/>
  <c r="D200" i="59"/>
  <c r="D275" i="59" s="1"/>
  <c r="G206" i="59"/>
  <c r="G281" i="59" s="1"/>
  <c r="F210" i="59"/>
  <c r="F285" i="59" s="1"/>
  <c r="E209" i="59"/>
  <c r="E284" i="59" s="1"/>
  <c r="G199" i="59"/>
  <c r="G274" i="59" s="1"/>
  <c r="E202" i="59"/>
  <c r="C203" i="59"/>
  <c r="E210" i="59"/>
  <c r="E285" i="59" s="1"/>
  <c r="H197" i="27"/>
  <c r="H238" i="41"/>
  <c r="H207" i="44"/>
  <c r="G272" i="30"/>
  <c r="E193" i="15"/>
  <c r="D208" i="15"/>
  <c r="D283" i="15" s="1"/>
  <c r="D308" i="15" s="1"/>
  <c r="D358" i="15" s="1"/>
  <c r="G197" i="15"/>
  <c r="G272" i="15" s="1"/>
  <c r="D198" i="15"/>
  <c r="D273" i="15" s="1"/>
  <c r="D298" i="15" s="1"/>
  <c r="D348" i="15" s="1"/>
  <c r="C207" i="15"/>
  <c r="C282" i="15" s="1"/>
  <c r="E209" i="15"/>
  <c r="E284" i="15" s="1"/>
  <c r="F200" i="15"/>
  <c r="F275" i="15" s="1"/>
  <c r="G206" i="21"/>
  <c r="G281" i="21" s="1"/>
  <c r="G208" i="21"/>
  <c r="G283" i="21" s="1"/>
  <c r="C203" i="21"/>
  <c r="G207" i="21"/>
  <c r="G282" i="21" s="1"/>
  <c r="G196" i="21"/>
  <c r="G271" i="21" s="1"/>
  <c r="D196" i="21"/>
  <c r="D271" i="21" s="1"/>
  <c r="D296" i="21" s="1"/>
  <c r="D346" i="21" s="1"/>
  <c r="C194" i="21"/>
  <c r="C269" i="21" s="1"/>
  <c r="C197" i="21"/>
  <c r="H171" i="25"/>
  <c r="AC9" i="49"/>
  <c r="H180" i="57"/>
  <c r="H263" i="30"/>
  <c r="C193" i="26"/>
  <c r="E272" i="18"/>
  <c r="E297" i="18" s="1"/>
  <c r="E347" i="18" s="1"/>
  <c r="H197" i="10"/>
  <c r="F209" i="59"/>
  <c r="F284" i="59" s="1"/>
  <c r="C208" i="59"/>
  <c r="C283" i="59" s="1"/>
  <c r="F196" i="59"/>
  <c r="F271" i="59" s="1"/>
  <c r="C202" i="59"/>
  <c r="C277" i="59" s="1"/>
  <c r="D197" i="59"/>
  <c r="D272" i="59" s="1"/>
  <c r="D297" i="59" s="1"/>
  <c r="D347" i="59" s="1"/>
  <c r="E200" i="59"/>
  <c r="E275" i="59" s="1"/>
  <c r="D209" i="59"/>
  <c r="D284" i="59" s="1"/>
  <c r="C185" i="44"/>
  <c r="H208" i="44"/>
  <c r="E276" i="27"/>
  <c r="E301" i="27" s="1"/>
  <c r="E351" i="27" s="1"/>
  <c r="F206" i="21"/>
  <c r="F281" i="21" s="1"/>
  <c r="F306" i="21" s="1"/>
  <c r="F356" i="21" s="1"/>
  <c r="F270" i="6"/>
  <c r="E209" i="26"/>
  <c r="E284" i="26" s="1"/>
  <c r="D212" i="26"/>
  <c r="D287" i="26" s="1"/>
  <c r="D312" i="26" s="1"/>
  <c r="D362" i="26" s="1"/>
  <c r="F203" i="26"/>
  <c r="F278" i="26" s="1"/>
  <c r="D208" i="26"/>
  <c r="D283" i="26" s="1"/>
  <c r="D308" i="26" s="1"/>
  <c r="D358" i="26" s="1"/>
  <c r="F208" i="26"/>
  <c r="F283" i="26" s="1"/>
  <c r="E201" i="26"/>
  <c r="E276" i="26" s="1"/>
  <c r="E301" i="26" s="1"/>
  <c r="E351" i="26" s="1"/>
  <c r="C197" i="26"/>
  <c r="C272" i="26" s="1"/>
  <c r="G205" i="33"/>
  <c r="G280" i="33" s="1"/>
  <c r="C205" i="33"/>
  <c r="C280" i="33" s="1"/>
  <c r="G206" i="33"/>
  <c r="G281" i="33" s="1"/>
  <c r="C188" i="36"/>
  <c r="F274" i="18"/>
  <c r="H200" i="10"/>
  <c r="E199" i="59"/>
  <c r="E274" i="59" s="1"/>
  <c r="G211" i="59"/>
  <c r="G286" i="59" s="1"/>
  <c r="D194" i="59"/>
  <c r="D269" i="59" s="1"/>
  <c r="D294" i="59" s="1"/>
  <c r="D344" i="59" s="1"/>
  <c r="E195" i="59"/>
  <c r="E270" i="59" s="1"/>
  <c r="E211" i="59"/>
  <c r="E286" i="59" s="1"/>
  <c r="E311" i="59" s="1"/>
  <c r="E361" i="59" s="1"/>
  <c r="C200" i="59"/>
  <c r="C275" i="59" s="1"/>
  <c r="E212" i="59"/>
  <c r="E287" i="59" s="1"/>
  <c r="H263" i="33"/>
  <c r="H263" i="20"/>
  <c r="D188" i="57"/>
  <c r="G203" i="27"/>
  <c r="G278" i="27" s="1"/>
  <c r="D207" i="27"/>
  <c r="D282" i="27" s="1"/>
  <c r="H170" i="62"/>
  <c r="F206" i="27"/>
  <c r="F281" i="27" s="1"/>
  <c r="F306" i="27" s="1"/>
  <c r="F356" i="27" s="1"/>
  <c r="E199" i="15"/>
  <c r="E274" i="15" s="1"/>
  <c r="C196" i="15"/>
  <c r="D199" i="15"/>
  <c r="D274" i="15" s="1"/>
  <c r="D299" i="15" s="1"/>
  <c r="D349" i="15" s="1"/>
  <c r="E197" i="15"/>
  <c r="E272" i="15" s="1"/>
  <c r="E297" i="15" s="1"/>
  <c r="E347" i="15" s="1"/>
  <c r="C209" i="15"/>
  <c r="F208" i="15"/>
  <c r="F283" i="15" s="1"/>
  <c r="F308" i="15" s="1"/>
  <c r="F358" i="15" s="1"/>
  <c r="D194" i="15"/>
  <c r="D269" i="15" s="1"/>
  <c r="D294" i="15" s="1"/>
  <c r="D344" i="15" s="1"/>
  <c r="D118" i="44"/>
  <c r="G193" i="21"/>
  <c r="G268" i="21" s="1"/>
  <c r="D198" i="21"/>
  <c r="D273" i="21" s="1"/>
  <c r="D298" i="21" s="1"/>
  <c r="D348" i="21" s="1"/>
  <c r="G212" i="21"/>
  <c r="G287" i="21" s="1"/>
  <c r="C209" i="21"/>
  <c r="C284" i="21" s="1"/>
  <c r="C202" i="21"/>
  <c r="C277" i="21" s="1"/>
  <c r="G209" i="21"/>
  <c r="G284" i="21" s="1"/>
  <c r="F208" i="21"/>
  <c r="F283" i="21" s="1"/>
  <c r="F194" i="30"/>
  <c r="F269" i="30" s="1"/>
  <c r="D207" i="30"/>
  <c r="D282" i="30" s="1"/>
  <c r="H282" i="30" s="1"/>
  <c r="E210" i="30"/>
  <c r="E285" i="30" s="1"/>
  <c r="H285" i="30" s="1"/>
  <c r="F199" i="30"/>
  <c r="F274" i="30" s="1"/>
  <c r="C204" i="30"/>
  <c r="C279" i="30" s="1"/>
  <c r="F202" i="30"/>
  <c r="F277" i="30" s="1"/>
  <c r="E199" i="30"/>
  <c r="E274" i="30" s="1"/>
  <c r="D212" i="30"/>
  <c r="D287" i="30" s="1"/>
  <c r="D312" i="30" s="1"/>
  <c r="D362" i="30" s="1"/>
  <c r="AJ19" i="49"/>
  <c r="H178" i="20"/>
  <c r="H170" i="6"/>
  <c r="H172" i="36"/>
  <c r="H169" i="10"/>
  <c r="H238" i="32"/>
  <c r="AJ15" i="49"/>
  <c r="D310" i="30"/>
  <c r="D360" i="30" s="1"/>
  <c r="C188" i="24"/>
  <c r="H168" i="24"/>
  <c r="AL24" i="49"/>
  <c r="H198" i="10"/>
  <c r="H194" i="27"/>
  <c r="H205" i="27"/>
  <c r="G188" i="27"/>
  <c r="H195" i="57"/>
  <c r="F270" i="57"/>
  <c r="H270" i="57" s="1"/>
  <c r="H203" i="57"/>
  <c r="G268" i="31"/>
  <c r="U31" i="49"/>
  <c r="G213" i="31"/>
  <c r="E188" i="30"/>
  <c r="AN30" i="49"/>
  <c r="Q20" i="49"/>
  <c r="C268" i="21"/>
  <c r="S30" i="49"/>
  <c r="D269" i="57"/>
  <c r="D271" i="34"/>
  <c r="D296" i="34" s="1"/>
  <c r="D346" i="34" s="1"/>
  <c r="F286" i="10"/>
  <c r="F311" i="10" s="1"/>
  <c r="F361" i="10" s="1"/>
  <c r="D271" i="9"/>
  <c r="D296" i="9" s="1"/>
  <c r="D346" i="9" s="1"/>
  <c r="G283" i="57"/>
  <c r="D268" i="31"/>
  <c r="D293" i="31" s="1"/>
  <c r="D343" i="31" s="1"/>
  <c r="R31" i="49"/>
  <c r="C272" i="31"/>
  <c r="C280" i="31"/>
  <c r="H202" i="31"/>
  <c r="H187" i="20"/>
  <c r="AM30" i="49"/>
  <c r="D188" i="30"/>
  <c r="H176" i="27"/>
  <c r="F135" i="44"/>
  <c r="F212" i="33"/>
  <c r="F287" i="33" s="1"/>
  <c r="F211" i="33"/>
  <c r="F286" i="33" s="1"/>
  <c r="E210" i="33"/>
  <c r="E285" i="33" s="1"/>
  <c r="F195" i="33"/>
  <c r="F270" i="33" s="1"/>
  <c r="F208" i="33"/>
  <c r="F283" i="33" s="1"/>
  <c r="D199" i="33"/>
  <c r="D274" i="33" s="1"/>
  <c r="D299" i="33" s="1"/>
  <c r="D349" i="33" s="1"/>
  <c r="G200" i="33"/>
  <c r="G275" i="33" s="1"/>
  <c r="G212" i="33"/>
  <c r="G287" i="33" s="1"/>
  <c r="D194" i="33"/>
  <c r="D269" i="33" s="1"/>
  <c r="D294" i="33" s="1"/>
  <c r="D344" i="33" s="1"/>
  <c r="E271" i="32"/>
  <c r="E296" i="32" s="1"/>
  <c r="E346" i="32" s="1"/>
  <c r="F275" i="32"/>
  <c r="G275" i="32"/>
  <c r="C268" i="15"/>
  <c r="D188" i="22"/>
  <c r="F188" i="10"/>
  <c r="R27" i="49"/>
  <c r="C71" i="49" s="1"/>
  <c r="C110" i="49" s="1"/>
  <c r="H204" i="57"/>
  <c r="G279" i="57"/>
  <c r="H279" i="57" s="1"/>
  <c r="C284" i="57"/>
  <c r="H211" i="31"/>
  <c r="C286" i="31"/>
  <c r="C271" i="31"/>
  <c r="AP30" i="49"/>
  <c r="G188" i="30"/>
  <c r="E270" i="21"/>
  <c r="E295" i="21" s="1"/>
  <c r="E345" i="21" s="1"/>
  <c r="T30" i="49"/>
  <c r="H211" i="30"/>
  <c r="E275" i="32"/>
  <c r="H188" i="29"/>
  <c r="D278" i="14"/>
  <c r="E212" i="33"/>
  <c r="E287" i="33" s="1"/>
  <c r="E312" i="33" s="1"/>
  <c r="E362" i="33" s="1"/>
  <c r="E196" i="33"/>
  <c r="E271" i="33" s="1"/>
  <c r="E296" i="33" s="1"/>
  <c r="E346" i="33" s="1"/>
  <c r="G194" i="33"/>
  <c r="G269" i="33" s="1"/>
  <c r="C202" i="33"/>
  <c r="F207" i="33"/>
  <c r="F282" i="33" s="1"/>
  <c r="C212" i="33"/>
  <c r="D204" i="33"/>
  <c r="D279" i="33" s="1"/>
  <c r="G207" i="33"/>
  <c r="G282" i="33" s="1"/>
  <c r="C206" i="33"/>
  <c r="C281" i="33" s="1"/>
  <c r="D271" i="32"/>
  <c r="D296" i="32" s="1"/>
  <c r="D346" i="32" s="1"/>
  <c r="H193" i="15"/>
  <c r="D272" i="18"/>
  <c r="D297" i="18" s="1"/>
  <c r="D347" i="18" s="1"/>
  <c r="E132" i="44"/>
  <c r="H195" i="41"/>
  <c r="H206" i="41"/>
  <c r="H208" i="41"/>
  <c r="G188" i="24"/>
  <c r="AP24" i="49"/>
  <c r="H168" i="59"/>
  <c r="AL33" i="49"/>
  <c r="AQ33" i="49" s="1"/>
  <c r="C269" i="31"/>
  <c r="C279" i="31"/>
  <c r="F188" i="21"/>
  <c r="AO20" i="49"/>
  <c r="H173" i="31"/>
  <c r="AO30" i="49"/>
  <c r="F188" i="30"/>
  <c r="D275" i="30"/>
  <c r="Q30" i="49"/>
  <c r="H201" i="30"/>
  <c r="C276" i="30"/>
  <c r="H276" i="30" s="1"/>
  <c r="E273" i="62"/>
  <c r="E298" i="62" s="1"/>
  <c r="E348" i="62" s="1"/>
  <c r="F279" i="34"/>
  <c r="G193" i="33"/>
  <c r="G268" i="33" s="1"/>
  <c r="D211" i="33"/>
  <c r="D286" i="33" s="1"/>
  <c r="D311" i="33" s="1"/>
  <c r="D361" i="33" s="1"/>
  <c r="F202" i="33"/>
  <c r="F277" i="33" s="1"/>
  <c r="G204" i="33"/>
  <c r="D208" i="33"/>
  <c r="D283" i="33" s="1"/>
  <c r="D308" i="33" s="1"/>
  <c r="D358" i="33" s="1"/>
  <c r="C201" i="33"/>
  <c r="C276" i="33" s="1"/>
  <c r="C196" i="33"/>
  <c r="C271" i="33" s="1"/>
  <c r="F199" i="33"/>
  <c r="F274" i="33" s="1"/>
  <c r="F188" i="32"/>
  <c r="F123" i="44"/>
  <c r="D125" i="44"/>
  <c r="E188" i="22"/>
  <c r="F270" i="62"/>
  <c r="G278" i="14"/>
  <c r="H202" i="10"/>
  <c r="C188" i="27"/>
  <c r="AO24" i="49"/>
  <c r="F188" i="24"/>
  <c r="H171" i="9"/>
  <c r="C286" i="57"/>
  <c r="E283" i="57"/>
  <c r="E308" i="57" s="1"/>
  <c r="E358" i="57" s="1"/>
  <c r="G284" i="57"/>
  <c r="H170" i="15"/>
  <c r="C274" i="30"/>
  <c r="C285" i="31"/>
  <c r="AM20" i="49"/>
  <c r="D188" i="21"/>
  <c r="AP31" i="49"/>
  <c r="G188" i="31"/>
  <c r="H172" i="30"/>
  <c r="AL30" i="49"/>
  <c r="C188" i="30"/>
  <c r="H168" i="30"/>
  <c r="C283" i="31"/>
  <c r="C269" i="30"/>
  <c r="C294" i="30" s="1"/>
  <c r="C344" i="30" s="1"/>
  <c r="H179" i="22"/>
  <c r="D120" i="44"/>
  <c r="D209" i="33"/>
  <c r="D284" i="33" s="1"/>
  <c r="E193" i="33"/>
  <c r="E268" i="33" s="1"/>
  <c r="F201" i="33"/>
  <c r="F276" i="33" s="1"/>
  <c r="F301" i="33" s="1"/>
  <c r="F351" i="33" s="1"/>
  <c r="G203" i="33"/>
  <c r="G278" i="33" s="1"/>
  <c r="C211" i="33"/>
  <c r="G210" i="33"/>
  <c r="G285" i="33" s="1"/>
  <c r="D200" i="33"/>
  <c r="E206" i="33"/>
  <c r="E281" i="33" s="1"/>
  <c r="E306" i="33" s="1"/>
  <c r="E356" i="33" s="1"/>
  <c r="D121" i="44"/>
  <c r="E188" i="32"/>
  <c r="E188" i="15"/>
  <c r="AN29" i="49"/>
  <c r="AQ29" i="49" s="1"/>
  <c r="G188" i="22"/>
  <c r="F273" i="62"/>
  <c r="G188" i="59"/>
  <c r="T42" i="49"/>
  <c r="E188" i="27"/>
  <c r="C213" i="27"/>
  <c r="C277" i="31"/>
  <c r="H277" i="31" s="1"/>
  <c r="E188" i="24"/>
  <c r="AN24" i="49"/>
  <c r="E274" i="27"/>
  <c r="E299" i="27" s="1"/>
  <c r="E349" i="27" s="1"/>
  <c r="C273" i="57"/>
  <c r="C276" i="57"/>
  <c r="T19" i="49"/>
  <c r="E63" i="49" s="1"/>
  <c r="F268" i="57"/>
  <c r="H170" i="21"/>
  <c r="C274" i="31"/>
  <c r="S31" i="49"/>
  <c r="E268" i="31"/>
  <c r="C275" i="31"/>
  <c r="H200" i="31"/>
  <c r="H195" i="31"/>
  <c r="C270" i="31"/>
  <c r="C295" i="31" s="1"/>
  <c r="C345" i="31" s="1"/>
  <c r="AP20" i="49"/>
  <c r="G188" i="21"/>
  <c r="AO31" i="49"/>
  <c r="F188" i="31"/>
  <c r="G271" i="32"/>
  <c r="E117" i="44"/>
  <c r="G279" i="34"/>
  <c r="G208" i="33"/>
  <c r="G283" i="33" s="1"/>
  <c r="C195" i="33"/>
  <c r="D205" i="33"/>
  <c r="D280" i="33" s="1"/>
  <c r="E211" i="33"/>
  <c r="E286" i="33" s="1"/>
  <c r="E311" i="33" s="1"/>
  <c r="E361" i="33" s="1"/>
  <c r="C203" i="33"/>
  <c r="G202" i="33"/>
  <c r="G277" i="33" s="1"/>
  <c r="D203" i="33"/>
  <c r="D278" i="33" s="1"/>
  <c r="D206" i="33"/>
  <c r="D281" i="33" s="1"/>
  <c r="D306" i="33" s="1"/>
  <c r="D356" i="33" s="1"/>
  <c r="G188" i="34"/>
  <c r="D119" i="44"/>
  <c r="F271" i="32"/>
  <c r="F296" i="32" s="1"/>
  <c r="F346" i="32" s="1"/>
  <c r="F188" i="22"/>
  <c r="C213" i="10"/>
  <c r="E272" i="40"/>
  <c r="E297" i="40" s="1"/>
  <c r="E347" i="40" s="1"/>
  <c r="H188" i="9"/>
  <c r="AJ34" i="49"/>
  <c r="D188" i="24"/>
  <c r="AM24" i="49"/>
  <c r="C271" i="57"/>
  <c r="H196" i="57"/>
  <c r="F283" i="57"/>
  <c r="C282" i="31"/>
  <c r="H282" i="31" s="1"/>
  <c r="H207" i="31"/>
  <c r="AN20" i="49"/>
  <c r="E188" i="21"/>
  <c r="E188" i="31"/>
  <c r="AN31" i="49"/>
  <c r="F274" i="27"/>
  <c r="C188" i="62"/>
  <c r="H178" i="14"/>
  <c r="H212" i="27"/>
  <c r="G188" i="57"/>
  <c r="E278" i="31"/>
  <c r="C188" i="31"/>
  <c r="AL31" i="49"/>
  <c r="H168" i="31"/>
  <c r="H178" i="31"/>
  <c r="H173" i="62"/>
  <c r="H169" i="30"/>
  <c r="R20" i="49"/>
  <c r="D268" i="21"/>
  <c r="H200" i="30"/>
  <c r="C275" i="30"/>
  <c r="D126" i="44"/>
  <c r="G199" i="33"/>
  <c r="G274" i="33" s="1"/>
  <c r="E198" i="33"/>
  <c r="E273" i="33" s="1"/>
  <c r="E298" i="33" s="1"/>
  <c r="E348" i="33" s="1"/>
  <c r="E200" i="33"/>
  <c r="E275" i="33" s="1"/>
  <c r="F196" i="33"/>
  <c r="F271" i="33" s="1"/>
  <c r="F296" i="33" s="1"/>
  <c r="F346" i="33" s="1"/>
  <c r="E194" i="33"/>
  <c r="E269" i="33" s="1"/>
  <c r="E294" i="33" s="1"/>
  <c r="E344" i="33" s="1"/>
  <c r="E199" i="33"/>
  <c r="E274" i="33" s="1"/>
  <c r="E299" i="33" s="1"/>
  <c r="E349" i="33" s="1"/>
  <c r="F194" i="33"/>
  <c r="F269" i="33" s="1"/>
  <c r="F294" i="33" s="1"/>
  <c r="F344" i="33" s="1"/>
  <c r="C207" i="33"/>
  <c r="D122" i="44"/>
  <c r="C188" i="14"/>
  <c r="G272" i="18"/>
  <c r="E126" i="44"/>
  <c r="C188" i="20"/>
  <c r="H211" i="27"/>
  <c r="H184" i="57"/>
  <c r="C194" i="24"/>
  <c r="D202" i="24"/>
  <c r="D277" i="24" s="1"/>
  <c r="E201" i="24"/>
  <c r="E276" i="24" s="1"/>
  <c r="E301" i="24" s="1"/>
  <c r="E351" i="24" s="1"/>
  <c r="G206" i="24"/>
  <c r="G281" i="24" s="1"/>
  <c r="G211" i="24"/>
  <c r="G286" i="24" s="1"/>
  <c r="C196" i="24"/>
  <c r="C271" i="24" s="1"/>
  <c r="D204" i="24"/>
  <c r="D279" i="24" s="1"/>
  <c r="D304" i="24" s="1"/>
  <c r="D354" i="24" s="1"/>
  <c r="E207" i="24"/>
  <c r="E282" i="24" s="1"/>
  <c r="G208" i="24"/>
  <c r="G283" i="24" s="1"/>
  <c r="G198" i="24"/>
  <c r="G273" i="24" s="1"/>
  <c r="C198" i="24"/>
  <c r="D197" i="24"/>
  <c r="D272" i="24" s="1"/>
  <c r="D297" i="24" s="1"/>
  <c r="D347" i="24" s="1"/>
  <c r="E196" i="24"/>
  <c r="E271" i="24" s="1"/>
  <c r="E296" i="24" s="1"/>
  <c r="E346" i="24" s="1"/>
  <c r="F201" i="24"/>
  <c r="F276" i="24" s="1"/>
  <c r="G195" i="24"/>
  <c r="G270" i="24" s="1"/>
  <c r="D200" i="24"/>
  <c r="D275" i="24" s="1"/>
  <c r="C201" i="24"/>
  <c r="C276" i="24" s="1"/>
  <c r="D206" i="24"/>
  <c r="D281" i="24" s="1"/>
  <c r="D306" i="24" s="1"/>
  <c r="D356" i="24" s="1"/>
  <c r="E208" i="24"/>
  <c r="E283" i="24" s="1"/>
  <c r="E308" i="24" s="1"/>
  <c r="E358" i="24" s="1"/>
  <c r="F206" i="24"/>
  <c r="F281" i="24" s="1"/>
  <c r="G210" i="24"/>
  <c r="G285" i="24" s="1"/>
  <c r="E210" i="24"/>
  <c r="E285" i="24" s="1"/>
  <c r="C205" i="24"/>
  <c r="E193" i="24"/>
  <c r="E211" i="24"/>
  <c r="E286" i="24" s="1"/>
  <c r="E311" i="24" s="1"/>
  <c r="E361" i="24" s="1"/>
  <c r="F212" i="24"/>
  <c r="F287" i="24" s="1"/>
  <c r="G205" i="24"/>
  <c r="G280" i="24" s="1"/>
  <c r="G194" i="24"/>
  <c r="G269" i="24" s="1"/>
  <c r="C207" i="24"/>
  <c r="C282" i="24" s="1"/>
  <c r="D210" i="24"/>
  <c r="D285" i="24" s="1"/>
  <c r="D310" i="24" s="1"/>
  <c r="D360" i="24" s="1"/>
  <c r="G193" i="24"/>
  <c r="D209" i="24"/>
  <c r="D284" i="24" s="1"/>
  <c r="C210" i="24"/>
  <c r="D212" i="24"/>
  <c r="D287" i="24" s="1"/>
  <c r="D312" i="24" s="1"/>
  <c r="D362" i="24" s="1"/>
  <c r="F193" i="24"/>
  <c r="F208" i="24"/>
  <c r="F283" i="24" s="1"/>
  <c r="G197" i="24"/>
  <c r="G272" i="24" s="1"/>
  <c r="F210" i="24"/>
  <c r="F285" i="24" s="1"/>
  <c r="E212" i="24"/>
  <c r="E287" i="24" s="1"/>
  <c r="E312" i="24" s="1"/>
  <c r="E362" i="24" s="1"/>
  <c r="G200" i="24"/>
  <c r="G275" i="24" s="1"/>
  <c r="C195" i="24"/>
  <c r="G201" i="24"/>
  <c r="G276" i="24" s="1"/>
  <c r="F197" i="24"/>
  <c r="F272" i="24" s="1"/>
  <c r="F297" i="24" s="1"/>
  <c r="F347" i="24" s="1"/>
  <c r="F205" i="24"/>
  <c r="F280" i="24" s="1"/>
  <c r="G203" i="24"/>
  <c r="G278" i="24" s="1"/>
  <c r="G199" i="24"/>
  <c r="G274" i="24" s="1"/>
  <c r="D194" i="24"/>
  <c r="D269" i="24" s="1"/>
  <c r="D294" i="24" s="1"/>
  <c r="D344" i="24" s="1"/>
  <c r="F195" i="24"/>
  <c r="F270" i="24" s="1"/>
  <c r="E205" i="24"/>
  <c r="E280" i="24" s="1"/>
  <c r="E199" i="24"/>
  <c r="E274" i="24" s="1"/>
  <c r="F194" i="24"/>
  <c r="F269" i="24" s="1"/>
  <c r="F294" i="24" s="1"/>
  <c r="F344" i="24" s="1"/>
  <c r="F202" i="24"/>
  <c r="F277" i="24" s="1"/>
  <c r="C204" i="24"/>
  <c r="C279" i="24" s="1"/>
  <c r="D195" i="24"/>
  <c r="D270" i="24" s="1"/>
  <c r="D295" i="24" s="1"/>
  <c r="D345" i="24" s="1"/>
  <c r="C212" i="24"/>
  <c r="C287" i="24" s="1"/>
  <c r="D203" i="24"/>
  <c r="D278" i="24" s="1"/>
  <c r="C209" i="24"/>
  <c r="C284" i="24" s="1"/>
  <c r="D193" i="24"/>
  <c r="G196" i="24"/>
  <c r="G271" i="24" s="1"/>
  <c r="G209" i="24"/>
  <c r="G284" i="24" s="1"/>
  <c r="D205" i="24"/>
  <c r="D280" i="24" s="1"/>
  <c r="F207" i="24"/>
  <c r="F282" i="24" s="1"/>
  <c r="E209" i="24"/>
  <c r="E284" i="24" s="1"/>
  <c r="E194" i="24"/>
  <c r="E269" i="24" s="1"/>
  <c r="E294" i="24" s="1"/>
  <c r="E344" i="24" s="1"/>
  <c r="E195" i="24"/>
  <c r="E270" i="24" s="1"/>
  <c r="E295" i="24" s="1"/>
  <c r="E345" i="24" s="1"/>
  <c r="D211" i="24"/>
  <c r="D286" i="24" s="1"/>
  <c r="D311" i="24" s="1"/>
  <c r="D361" i="24" s="1"/>
  <c r="C193" i="24"/>
  <c r="C206" i="24"/>
  <c r="F196" i="24"/>
  <c r="E204" i="24"/>
  <c r="D198" i="24"/>
  <c r="D273" i="24" s="1"/>
  <c r="D298" i="24" s="1"/>
  <c r="D348" i="24" s="1"/>
  <c r="C197" i="24"/>
  <c r="F200" i="24"/>
  <c r="F275" i="24" s="1"/>
  <c r="E206" i="24"/>
  <c r="E281" i="24" s="1"/>
  <c r="E306" i="24" s="1"/>
  <c r="E356" i="24" s="1"/>
  <c r="F199" i="24"/>
  <c r="F274" i="24" s="1"/>
  <c r="F209" i="24"/>
  <c r="G207" i="24"/>
  <c r="G282" i="24" s="1"/>
  <c r="E203" i="24"/>
  <c r="E278" i="24" s="1"/>
  <c r="C202" i="24"/>
  <c r="C203" i="24"/>
  <c r="C200" i="24"/>
  <c r="C208" i="24"/>
  <c r="G204" i="24"/>
  <c r="G279" i="24" s="1"/>
  <c r="E200" i="24"/>
  <c r="E275" i="24" s="1"/>
  <c r="D201" i="24"/>
  <c r="C199" i="24"/>
  <c r="F204" i="24"/>
  <c r="F279" i="24" s="1"/>
  <c r="D208" i="24"/>
  <c r="D283" i="24" s="1"/>
  <c r="D308" i="24" s="1"/>
  <c r="D358" i="24" s="1"/>
  <c r="C211" i="24"/>
  <c r="F203" i="24"/>
  <c r="F278" i="24" s="1"/>
  <c r="G202" i="24"/>
  <c r="G277" i="24" s="1"/>
  <c r="D199" i="24"/>
  <c r="D274" i="24" s="1"/>
  <c r="D196" i="24"/>
  <c r="D207" i="24"/>
  <c r="E198" i="24"/>
  <c r="E273" i="24" s="1"/>
  <c r="E298" i="24" s="1"/>
  <c r="E348" i="24" s="1"/>
  <c r="E197" i="24"/>
  <c r="E202" i="24"/>
  <c r="E277" i="24" s="1"/>
  <c r="E302" i="24" s="1"/>
  <c r="E352" i="24" s="1"/>
  <c r="F198" i="24"/>
  <c r="F273" i="24" s="1"/>
  <c r="F211" i="24"/>
  <c r="F286" i="24" s="1"/>
  <c r="F311" i="24" s="1"/>
  <c r="F361" i="24" s="1"/>
  <c r="G212" i="24"/>
  <c r="C282" i="57"/>
  <c r="H171" i="24"/>
  <c r="H170" i="30"/>
  <c r="H174" i="27"/>
  <c r="C271" i="21"/>
  <c r="T31" i="49"/>
  <c r="C188" i="21"/>
  <c r="H168" i="21"/>
  <c r="AL20" i="49"/>
  <c r="D188" i="31"/>
  <c r="AM31" i="49"/>
  <c r="C282" i="21"/>
  <c r="H183" i="57"/>
  <c r="D268" i="57"/>
  <c r="R19" i="49"/>
  <c r="C63" i="49" s="1"/>
  <c r="C102" i="49" s="1"/>
  <c r="C280" i="57"/>
  <c r="C275" i="57"/>
  <c r="C281" i="21"/>
  <c r="C286" i="21"/>
  <c r="U30" i="49"/>
  <c r="G268" i="30"/>
  <c r="C188" i="57"/>
  <c r="E271" i="34"/>
  <c r="E296" i="34" s="1"/>
  <c r="E346" i="34" s="1"/>
  <c r="F193" i="33"/>
  <c r="E203" i="33"/>
  <c r="E278" i="33" s="1"/>
  <c r="E207" i="33"/>
  <c r="E282" i="33" s="1"/>
  <c r="D212" i="33"/>
  <c r="D287" i="33" s="1"/>
  <c r="D312" i="33" s="1"/>
  <c r="D362" i="33" s="1"/>
  <c r="G195" i="33"/>
  <c r="G270" i="33" s="1"/>
  <c r="G197" i="33"/>
  <c r="G272" i="33" s="1"/>
  <c r="C208" i="33"/>
  <c r="C283" i="33" s="1"/>
  <c r="D136" i="44"/>
  <c r="G132" i="44"/>
  <c r="E271" i="9"/>
  <c r="E296" i="9" s="1"/>
  <c r="E346" i="9" s="1"/>
  <c r="H172" i="18"/>
  <c r="S19" i="49"/>
  <c r="D63" i="49" s="1"/>
  <c r="D102" i="49" s="1"/>
  <c r="E268" i="57"/>
  <c r="U19" i="49"/>
  <c r="F63" i="49" s="1"/>
  <c r="G268" i="57"/>
  <c r="D284" i="57"/>
  <c r="H203" i="31"/>
  <c r="C278" i="31"/>
  <c r="H212" i="31"/>
  <c r="C287" i="31"/>
  <c r="G270" i="15"/>
  <c r="C271" i="30"/>
  <c r="C296" i="30" s="1"/>
  <c r="C346" i="30" s="1"/>
  <c r="AJ30" i="49"/>
  <c r="AJ14" i="49"/>
  <c r="AF43" i="49"/>
  <c r="AI43" i="49"/>
  <c r="AB43" i="49"/>
  <c r="Y43" i="49"/>
  <c r="AA43" i="49"/>
  <c r="X43" i="49"/>
  <c r="AE43" i="49"/>
  <c r="AG43" i="49"/>
  <c r="AH43" i="49"/>
  <c r="AJ18" i="49"/>
  <c r="H263" i="29"/>
  <c r="E185" i="44"/>
  <c r="H194" i="44"/>
  <c r="Z43" i="49"/>
  <c r="AJ29" i="49"/>
  <c r="H238" i="16"/>
  <c r="H263" i="14"/>
  <c r="AC29" i="49"/>
  <c r="H238" i="14"/>
  <c r="F209" i="44"/>
  <c r="H263" i="59"/>
  <c r="H263" i="41"/>
  <c r="H238" i="17"/>
  <c r="AC30" i="49"/>
  <c r="H166" i="44"/>
  <c r="AJ28" i="49"/>
  <c r="H275" i="10"/>
  <c r="AC15" i="49"/>
  <c r="H263" i="28"/>
  <c r="C293" i="30"/>
  <c r="H285" i="10"/>
  <c r="H360" i="10" s="1"/>
  <c r="H191" i="44"/>
  <c r="AJ7" i="49"/>
  <c r="AJ12" i="49"/>
  <c r="AJ33" i="49"/>
  <c r="H263" i="17"/>
  <c r="AC14" i="49"/>
  <c r="H238" i="29"/>
  <c r="H263" i="6"/>
  <c r="C311" i="30"/>
  <c r="C361" i="30" s="1"/>
  <c r="H282" i="10"/>
  <c r="H194" i="41"/>
  <c r="H211" i="41"/>
  <c r="H197" i="41"/>
  <c r="H193" i="41"/>
  <c r="H199" i="41"/>
  <c r="H212" i="41"/>
  <c r="H198" i="41"/>
  <c r="AC37" i="49"/>
  <c r="H238" i="36"/>
  <c r="H209" i="10"/>
  <c r="C284" i="10"/>
  <c r="H284" i="10" s="1"/>
  <c r="H201" i="10"/>
  <c r="H205" i="10"/>
  <c r="H210" i="10"/>
  <c r="AQ27" i="49"/>
  <c r="C288" i="27"/>
  <c r="C293" i="27"/>
  <c r="C304" i="27"/>
  <c r="C354" i="27" s="1"/>
  <c r="C298" i="27"/>
  <c r="C348" i="27" s="1"/>
  <c r="C296" i="27"/>
  <c r="C346" i="27" s="1"/>
  <c r="B71" i="49"/>
  <c r="B110" i="49" s="1"/>
  <c r="C312" i="27"/>
  <c r="C362" i="27" s="1"/>
  <c r="H287" i="27"/>
  <c r="C295" i="27"/>
  <c r="C345" i="27" s="1"/>
  <c r="C310" i="27"/>
  <c r="C360" i="27" s="1"/>
  <c r="H350" i="27"/>
  <c r="H300" i="27"/>
  <c r="I25" i="48" s="1"/>
  <c r="C299" i="27"/>
  <c r="C349" i="27" s="1"/>
  <c r="C308" i="27"/>
  <c r="C358" i="27" s="1"/>
  <c r="H283" i="27"/>
  <c r="H286" i="27"/>
  <c r="C311" i="27"/>
  <c r="C361" i="27" s="1"/>
  <c r="C294" i="27"/>
  <c r="C344" i="27" s="1"/>
  <c r="D293" i="27"/>
  <c r="D343" i="27" s="1"/>
  <c r="E293" i="27"/>
  <c r="E343" i="27" s="1"/>
  <c r="C306" i="27"/>
  <c r="C356" i="27" s="1"/>
  <c r="D71" i="49"/>
  <c r="D110" i="49" s="1"/>
  <c r="F284" i="33"/>
  <c r="C285" i="9"/>
  <c r="H285" i="9" s="1"/>
  <c r="H210" i="9"/>
  <c r="C277" i="9"/>
  <c r="H277" i="9" s="1"/>
  <c r="H202" i="9"/>
  <c r="C283" i="9"/>
  <c r="H208" i="9"/>
  <c r="C279" i="9"/>
  <c r="H279" i="9" s="1"/>
  <c r="H204" i="9"/>
  <c r="H199" i="9"/>
  <c r="C274" i="9"/>
  <c r="H201" i="9"/>
  <c r="C276" i="9"/>
  <c r="H200" i="9"/>
  <c r="C275" i="9"/>
  <c r="H275" i="9" s="1"/>
  <c r="H207" i="9"/>
  <c r="C282" i="9"/>
  <c r="C284" i="9"/>
  <c r="H284" i="9" s="1"/>
  <c r="H209" i="9"/>
  <c r="C270" i="9"/>
  <c r="H195" i="9"/>
  <c r="C278" i="9"/>
  <c r="H278" i="9" s="1"/>
  <c r="H203" i="9"/>
  <c r="H197" i="9"/>
  <c r="C272" i="9"/>
  <c r="H272" i="9" s="1"/>
  <c r="T8" i="49"/>
  <c r="E52" i="49" s="1"/>
  <c r="E91" i="49" s="1"/>
  <c r="F268" i="9"/>
  <c r="F213" i="9"/>
  <c r="AQ8" i="49"/>
  <c r="C286" i="9"/>
  <c r="H211" i="9"/>
  <c r="E268" i="9"/>
  <c r="S8" i="49"/>
  <c r="D52" i="49" s="1"/>
  <c r="D91" i="49" s="1"/>
  <c r="E213" i="9"/>
  <c r="H196" i="9"/>
  <c r="C271" i="9"/>
  <c r="C280" i="9"/>
  <c r="H280" i="9" s="1"/>
  <c r="H205" i="9"/>
  <c r="H212" i="9"/>
  <c r="C287" i="9"/>
  <c r="C273" i="9"/>
  <c r="H198" i="9"/>
  <c r="R8" i="49"/>
  <c r="C52" i="49" s="1"/>
  <c r="C91" i="49" s="1"/>
  <c r="D268" i="9"/>
  <c r="D213" i="9"/>
  <c r="U8" i="49"/>
  <c r="F52" i="49" s="1"/>
  <c r="G268" i="9"/>
  <c r="G213" i="9"/>
  <c r="C281" i="9"/>
  <c r="H206" i="9"/>
  <c r="H194" i="9"/>
  <c r="C269" i="9"/>
  <c r="C213" i="9"/>
  <c r="Q8" i="49"/>
  <c r="H193" i="9"/>
  <c r="C268" i="9"/>
  <c r="H205" i="41"/>
  <c r="C283" i="41"/>
  <c r="H283" i="41" s="1"/>
  <c r="C281" i="41"/>
  <c r="C306" i="41" s="1"/>
  <c r="C356" i="41" s="1"/>
  <c r="D272" i="41"/>
  <c r="D297" i="41" s="1"/>
  <c r="D347" i="41" s="1"/>
  <c r="S42" i="49"/>
  <c r="H200" i="41"/>
  <c r="E268" i="41"/>
  <c r="E288" i="41" s="1"/>
  <c r="E313" i="41" s="1"/>
  <c r="E363" i="41" s="1"/>
  <c r="H210" i="41"/>
  <c r="F121" i="44"/>
  <c r="G272" i="40"/>
  <c r="H188" i="17"/>
  <c r="H282" i="41"/>
  <c r="H202" i="41"/>
  <c r="H204" i="41"/>
  <c r="E213" i="41"/>
  <c r="H113" i="44"/>
  <c r="C155" i="44" s="1"/>
  <c r="H207" i="41"/>
  <c r="H209" i="41"/>
  <c r="F276" i="41"/>
  <c r="F288" i="41" s="1"/>
  <c r="C213" i="41"/>
  <c r="F213" i="41"/>
  <c r="H203" i="41"/>
  <c r="H285" i="41"/>
  <c r="H310" i="41" s="1"/>
  <c r="S40" i="48" s="1"/>
  <c r="H196" i="41"/>
  <c r="G213" i="41"/>
  <c r="H275" i="41"/>
  <c r="AQ15" i="49"/>
  <c r="C278" i="40"/>
  <c r="H278" i="40" s="1"/>
  <c r="H203" i="40"/>
  <c r="E268" i="40"/>
  <c r="E213" i="40"/>
  <c r="S41" i="49"/>
  <c r="D85" i="49" s="1"/>
  <c r="D124" i="49" s="1"/>
  <c r="Q41" i="49"/>
  <c r="C213" i="40"/>
  <c r="H193" i="40"/>
  <c r="C268" i="40"/>
  <c r="D213" i="40"/>
  <c r="R41" i="49"/>
  <c r="C85" i="49" s="1"/>
  <c r="C124" i="49" s="1"/>
  <c r="D268" i="40"/>
  <c r="H206" i="40"/>
  <c r="C281" i="40"/>
  <c r="C271" i="40"/>
  <c r="H196" i="40"/>
  <c r="D272" i="40"/>
  <c r="D297" i="40" s="1"/>
  <c r="D347" i="40" s="1"/>
  <c r="C286" i="40"/>
  <c r="H211" i="40"/>
  <c r="C276" i="40"/>
  <c r="H201" i="40"/>
  <c r="C274" i="40"/>
  <c r="H199" i="40"/>
  <c r="H195" i="40"/>
  <c r="C270" i="40"/>
  <c r="C275" i="40"/>
  <c r="H275" i="40" s="1"/>
  <c r="H200" i="40"/>
  <c r="C280" i="40"/>
  <c r="H280" i="40" s="1"/>
  <c r="H205" i="40"/>
  <c r="H172" i="40"/>
  <c r="C273" i="40"/>
  <c r="H198" i="40"/>
  <c r="C283" i="40"/>
  <c r="H208" i="40"/>
  <c r="G268" i="40"/>
  <c r="U41" i="49"/>
  <c r="F85" i="49" s="1"/>
  <c r="G213" i="40"/>
  <c r="AQ41" i="49"/>
  <c r="C188" i="40"/>
  <c r="H188" i="40" s="1"/>
  <c r="H209" i="40"/>
  <c r="C284" i="40"/>
  <c r="H284" i="40" s="1"/>
  <c r="H210" i="40"/>
  <c r="C285" i="40"/>
  <c r="H285" i="40" s="1"/>
  <c r="H202" i="40"/>
  <c r="C277" i="40"/>
  <c r="H277" i="40" s="1"/>
  <c r="F213" i="40"/>
  <c r="T41" i="49"/>
  <c r="E85" i="49" s="1"/>
  <c r="E124" i="49" s="1"/>
  <c r="F268" i="40"/>
  <c r="H212" i="40"/>
  <c r="C287" i="40"/>
  <c r="C282" i="40"/>
  <c r="H282" i="40" s="1"/>
  <c r="H207" i="40"/>
  <c r="H194" i="40"/>
  <c r="C269" i="40"/>
  <c r="C279" i="40"/>
  <c r="H204" i="40"/>
  <c r="F272" i="40"/>
  <c r="F297" i="40" s="1"/>
  <c r="F347" i="40" s="1"/>
  <c r="H197" i="40"/>
  <c r="C272" i="40"/>
  <c r="E279" i="34"/>
  <c r="E188" i="34"/>
  <c r="F188" i="34"/>
  <c r="G271" i="34"/>
  <c r="H179" i="34"/>
  <c r="G128" i="44"/>
  <c r="C275" i="20"/>
  <c r="C279" i="20"/>
  <c r="C270" i="20"/>
  <c r="AQ18" i="49"/>
  <c r="C269" i="20"/>
  <c r="C281" i="20"/>
  <c r="C287" i="23"/>
  <c r="H212" i="23"/>
  <c r="H199" i="23"/>
  <c r="C274" i="23"/>
  <c r="H202" i="23"/>
  <c r="C277" i="23"/>
  <c r="H277" i="23" s="1"/>
  <c r="F268" i="23"/>
  <c r="F213" i="23"/>
  <c r="T23" i="49"/>
  <c r="E68" i="49" s="1"/>
  <c r="E107" i="49" s="1"/>
  <c r="H198" i="23"/>
  <c r="C273" i="23"/>
  <c r="C269" i="23"/>
  <c r="H194" i="23"/>
  <c r="D213" i="23"/>
  <c r="R23" i="49"/>
  <c r="C68" i="49" s="1"/>
  <c r="C107" i="49" s="1"/>
  <c r="D268" i="23"/>
  <c r="H193" i="23"/>
  <c r="C213" i="23"/>
  <c r="Q23" i="49"/>
  <c r="C268" i="23"/>
  <c r="H201" i="23"/>
  <c r="C276" i="23"/>
  <c r="H209" i="23"/>
  <c r="C284" i="23"/>
  <c r="H284" i="23" s="1"/>
  <c r="H197" i="23"/>
  <c r="C272" i="23"/>
  <c r="H272" i="23" s="1"/>
  <c r="G213" i="23"/>
  <c r="U23" i="49"/>
  <c r="F68" i="49" s="1"/>
  <c r="G268" i="23"/>
  <c r="G288" i="23" s="1"/>
  <c r="C282" i="23"/>
  <c r="H282" i="23" s="1"/>
  <c r="H207" i="23"/>
  <c r="C283" i="23"/>
  <c r="H208" i="23"/>
  <c r="H203" i="23"/>
  <c r="C278" i="23"/>
  <c r="H278" i="23" s="1"/>
  <c r="C286" i="23"/>
  <c r="H211" i="23"/>
  <c r="S23" i="49"/>
  <c r="D68" i="49" s="1"/>
  <c r="D107" i="49" s="1"/>
  <c r="E213" i="23"/>
  <c r="E268" i="23"/>
  <c r="C280" i="23"/>
  <c r="H280" i="23" s="1"/>
  <c r="H205" i="23"/>
  <c r="C275" i="23"/>
  <c r="H275" i="23" s="1"/>
  <c r="H200" i="23"/>
  <c r="H210" i="23"/>
  <c r="C285" i="23"/>
  <c r="H285" i="23" s="1"/>
  <c r="AQ23" i="49"/>
  <c r="H196" i="23"/>
  <c r="C271" i="23"/>
  <c r="H188" i="23"/>
  <c r="C281" i="23"/>
  <c r="H206" i="23"/>
  <c r="C270" i="23"/>
  <c r="H195" i="23"/>
  <c r="H204" i="23"/>
  <c r="C279" i="23"/>
  <c r="H279" i="23" s="1"/>
  <c r="E284" i="33"/>
  <c r="E133" i="44"/>
  <c r="H278" i="41"/>
  <c r="H286" i="41"/>
  <c r="C311" i="41"/>
  <c r="C361" i="41" s="1"/>
  <c r="H269" i="41"/>
  <c r="C294" i="41"/>
  <c r="C344" i="41" s="1"/>
  <c r="C312" i="41"/>
  <c r="C362" i="41" s="1"/>
  <c r="H287" i="41"/>
  <c r="C293" i="41"/>
  <c r="H360" i="41"/>
  <c r="C305" i="41"/>
  <c r="C355" i="41" s="1"/>
  <c r="H280" i="41"/>
  <c r="H271" i="41"/>
  <c r="C296" i="41"/>
  <c r="C346" i="41" s="1"/>
  <c r="H277" i="41"/>
  <c r="C304" i="41"/>
  <c r="C354" i="41" s="1"/>
  <c r="H279" i="41"/>
  <c r="H273" i="41"/>
  <c r="C298" i="41"/>
  <c r="C348" i="41" s="1"/>
  <c r="D293" i="41"/>
  <c r="D343" i="41" s="1"/>
  <c r="C295" i="41"/>
  <c r="C345" i="41" s="1"/>
  <c r="H270" i="41"/>
  <c r="C299" i="41"/>
  <c r="C349" i="41" s="1"/>
  <c r="H274" i="41"/>
  <c r="C86" i="49"/>
  <c r="C125" i="49" s="1"/>
  <c r="H284" i="41"/>
  <c r="F268" i="28"/>
  <c r="T28" i="49"/>
  <c r="E72" i="49" s="1"/>
  <c r="E111" i="49" s="1"/>
  <c r="F213" i="28"/>
  <c r="H212" i="28"/>
  <c r="C287" i="28"/>
  <c r="H206" i="28"/>
  <c r="C281" i="28"/>
  <c r="C282" i="28"/>
  <c r="H207" i="28"/>
  <c r="D268" i="28"/>
  <c r="D213" i="28"/>
  <c r="R28" i="49"/>
  <c r="C72" i="49" s="1"/>
  <c r="C111" i="49" s="1"/>
  <c r="C272" i="28"/>
  <c r="H272" i="28" s="1"/>
  <c r="H197" i="28"/>
  <c r="H199" i="28"/>
  <c r="C274" i="28"/>
  <c r="C270" i="28"/>
  <c r="H195" i="28"/>
  <c r="C269" i="28"/>
  <c r="H194" i="28"/>
  <c r="H201" i="28"/>
  <c r="C276" i="28"/>
  <c r="C273" i="28"/>
  <c r="H198" i="28"/>
  <c r="AQ28" i="49"/>
  <c r="C284" i="28"/>
  <c r="H284" i="28" s="1"/>
  <c r="H209" i="28"/>
  <c r="C275" i="28"/>
  <c r="H275" i="28" s="1"/>
  <c r="H200" i="28"/>
  <c r="G213" i="28"/>
  <c r="G268" i="28"/>
  <c r="U28" i="49"/>
  <c r="F72" i="49" s="1"/>
  <c r="E213" i="28"/>
  <c r="S28" i="49"/>
  <c r="D72" i="49" s="1"/>
  <c r="D111" i="49" s="1"/>
  <c r="E268" i="28"/>
  <c r="H204" i="28"/>
  <c r="C279" i="28"/>
  <c r="H193" i="28"/>
  <c r="C268" i="28"/>
  <c r="Q28" i="49"/>
  <c r="H210" i="28"/>
  <c r="C285" i="28"/>
  <c r="H285" i="28" s="1"/>
  <c r="H203" i="28"/>
  <c r="C278" i="28"/>
  <c r="H278" i="28" s="1"/>
  <c r="C277" i="28"/>
  <c r="H277" i="28" s="1"/>
  <c r="H202" i="28"/>
  <c r="C280" i="28"/>
  <c r="H280" i="28" s="1"/>
  <c r="H205" i="28"/>
  <c r="H196" i="28"/>
  <c r="C271" i="28"/>
  <c r="H211" i="28"/>
  <c r="C286" i="28"/>
  <c r="H208" i="28"/>
  <c r="C283" i="28"/>
  <c r="G268" i="19"/>
  <c r="G288" i="19" s="1"/>
  <c r="G213" i="19"/>
  <c r="U17" i="49"/>
  <c r="F61" i="49" s="1"/>
  <c r="H203" i="19"/>
  <c r="C278" i="19"/>
  <c r="H278" i="19" s="1"/>
  <c r="C281" i="19"/>
  <c r="H206" i="19"/>
  <c r="C284" i="19"/>
  <c r="H284" i="19" s="1"/>
  <c r="H209" i="19"/>
  <c r="R17" i="49"/>
  <c r="C61" i="49" s="1"/>
  <c r="C100" i="49" s="1"/>
  <c r="D268" i="19"/>
  <c r="D213" i="19"/>
  <c r="E213" i="19"/>
  <c r="E268" i="19"/>
  <c r="S17" i="49"/>
  <c r="D61" i="49" s="1"/>
  <c r="D100" i="49" s="1"/>
  <c r="H188" i="19"/>
  <c r="H197" i="19"/>
  <c r="C272" i="19"/>
  <c r="AQ17" i="49"/>
  <c r="H201" i="19"/>
  <c r="C276" i="19"/>
  <c r="C285" i="19"/>
  <c r="H285" i="19" s="1"/>
  <c r="H210" i="19"/>
  <c r="H195" i="19"/>
  <c r="C270" i="19"/>
  <c r="H196" i="19"/>
  <c r="C271" i="19"/>
  <c r="C275" i="19"/>
  <c r="H275" i="19" s="1"/>
  <c r="H200" i="19"/>
  <c r="C282" i="19"/>
  <c r="H282" i="19" s="1"/>
  <c r="H207" i="19"/>
  <c r="T17" i="49"/>
  <c r="E61" i="49" s="1"/>
  <c r="E100" i="49" s="1"/>
  <c r="F213" i="19"/>
  <c r="F268" i="19"/>
  <c r="H194" i="19"/>
  <c r="C269" i="19"/>
  <c r="H202" i="19"/>
  <c r="C277" i="19"/>
  <c r="H277" i="19" s="1"/>
  <c r="H212" i="19"/>
  <c r="C287" i="19"/>
  <c r="H204" i="19"/>
  <c r="C279" i="19"/>
  <c r="C286" i="19"/>
  <c r="H211" i="19"/>
  <c r="H208" i="19"/>
  <c r="C283" i="19"/>
  <c r="H193" i="19"/>
  <c r="Q17" i="49"/>
  <c r="C268" i="19"/>
  <c r="C213" i="19"/>
  <c r="H205" i="19"/>
  <c r="C280" i="19"/>
  <c r="H280" i="19" s="1"/>
  <c r="C274" i="19"/>
  <c r="H199" i="19"/>
  <c r="C273" i="19"/>
  <c r="H198" i="19"/>
  <c r="C287" i="59"/>
  <c r="H287" i="59" s="1"/>
  <c r="Q33" i="49"/>
  <c r="C268" i="59"/>
  <c r="U33" i="49"/>
  <c r="F77" i="49" s="1"/>
  <c r="C278" i="59"/>
  <c r="H278" i="59" s="1"/>
  <c r="H203" i="59"/>
  <c r="H177" i="59"/>
  <c r="C188" i="59"/>
  <c r="G277" i="59"/>
  <c r="C274" i="59"/>
  <c r="C276" i="59"/>
  <c r="C273" i="59"/>
  <c r="D268" i="59"/>
  <c r="R33" i="49"/>
  <c r="C77" i="49" s="1"/>
  <c r="C116" i="49" s="1"/>
  <c r="C269" i="59"/>
  <c r="C271" i="59"/>
  <c r="C285" i="59"/>
  <c r="C280" i="59"/>
  <c r="S33" i="49"/>
  <c r="D77" i="49" s="1"/>
  <c r="D116" i="49" s="1"/>
  <c r="C272" i="59"/>
  <c r="T33" i="49"/>
  <c r="E77" i="49" s="1"/>
  <c r="F268" i="59"/>
  <c r="H193" i="10"/>
  <c r="H276" i="10"/>
  <c r="H280" i="10"/>
  <c r="E268" i="10"/>
  <c r="H268" i="10" s="1"/>
  <c r="G278" i="10"/>
  <c r="G288" i="10" s="1"/>
  <c r="G313" i="10" s="1"/>
  <c r="G363" i="10" s="1"/>
  <c r="G213" i="10"/>
  <c r="E213" i="10"/>
  <c r="D213" i="10"/>
  <c r="H204" i="10"/>
  <c r="H194" i="10"/>
  <c r="F213" i="10"/>
  <c r="F53" i="49"/>
  <c r="AQ9" i="49"/>
  <c r="H279" i="10"/>
  <c r="D53" i="49"/>
  <c r="D92" i="49" s="1"/>
  <c r="H274" i="10"/>
  <c r="C295" i="10"/>
  <c r="C345" i="10" s="1"/>
  <c r="H270" i="10"/>
  <c r="C293" i="10"/>
  <c r="H271" i="10"/>
  <c r="C296" i="10"/>
  <c r="C346" i="10" s="1"/>
  <c r="C308" i="10"/>
  <c r="C358" i="10" s="1"/>
  <c r="H283" i="10"/>
  <c r="E293" i="10"/>
  <c r="E343" i="10" s="1"/>
  <c r="H287" i="10"/>
  <c r="F288" i="10"/>
  <c r="F313" i="10" s="1"/>
  <c r="F363" i="10" s="1"/>
  <c r="F293" i="10"/>
  <c r="F343" i="10" s="1"/>
  <c r="C53" i="49"/>
  <c r="C92" i="49" s="1"/>
  <c r="D293" i="10"/>
  <c r="D343" i="10" s="1"/>
  <c r="C302" i="10"/>
  <c r="C352" i="10" s="1"/>
  <c r="H277" i="10"/>
  <c r="C294" i="10"/>
  <c r="C344" i="10" s="1"/>
  <c r="H269" i="10"/>
  <c r="H273" i="10"/>
  <c r="C298" i="10"/>
  <c r="C348" i="10" s="1"/>
  <c r="H281" i="10"/>
  <c r="C306" i="10"/>
  <c r="C356" i="10" s="1"/>
  <c r="B53" i="49"/>
  <c r="B92" i="49" s="1"/>
  <c r="C269" i="38"/>
  <c r="G188" i="38"/>
  <c r="AP39" i="49"/>
  <c r="F188" i="38"/>
  <c r="AO39" i="49"/>
  <c r="E188" i="38"/>
  <c r="AN39" i="49"/>
  <c r="D188" i="38"/>
  <c r="AM39" i="49"/>
  <c r="H168" i="38"/>
  <c r="C188" i="38"/>
  <c r="AL39" i="49"/>
  <c r="H196" i="37"/>
  <c r="C271" i="37"/>
  <c r="H199" i="37"/>
  <c r="C274" i="37"/>
  <c r="H209" i="37"/>
  <c r="C284" i="37"/>
  <c r="C286" i="37"/>
  <c r="H211" i="37"/>
  <c r="H198" i="37"/>
  <c r="C273" i="37"/>
  <c r="C287" i="37"/>
  <c r="H212" i="37"/>
  <c r="H207" i="37"/>
  <c r="C282" i="37"/>
  <c r="H208" i="37"/>
  <c r="C283" i="37"/>
  <c r="H195" i="37"/>
  <c r="C270" i="37"/>
  <c r="E268" i="37"/>
  <c r="S38" i="49"/>
  <c r="D82" i="49" s="1"/>
  <c r="D121" i="49" s="1"/>
  <c r="E213" i="37"/>
  <c r="C275" i="37"/>
  <c r="H275" i="37" s="1"/>
  <c r="H200" i="37"/>
  <c r="H210" i="37"/>
  <c r="C285" i="37"/>
  <c r="H285" i="37" s="1"/>
  <c r="C277" i="37"/>
  <c r="H202" i="37"/>
  <c r="F268" i="37"/>
  <c r="T38" i="49"/>
  <c r="E82" i="49" s="1"/>
  <c r="E121" i="49" s="1"/>
  <c r="F213" i="37"/>
  <c r="C281" i="37"/>
  <c r="H206" i="37"/>
  <c r="C272" i="37"/>
  <c r="H197" i="37"/>
  <c r="C278" i="37"/>
  <c r="H278" i="37" s="1"/>
  <c r="H203" i="37"/>
  <c r="C280" i="37"/>
  <c r="H280" i="37" s="1"/>
  <c r="H205" i="37"/>
  <c r="C276" i="37"/>
  <c r="H201" i="37"/>
  <c r="AQ38" i="49"/>
  <c r="H194" i="37"/>
  <c r="C269" i="37"/>
  <c r="G213" i="37"/>
  <c r="U38" i="49"/>
  <c r="F82" i="49" s="1"/>
  <c r="G268" i="37"/>
  <c r="D268" i="37"/>
  <c r="R38" i="49"/>
  <c r="C82" i="49" s="1"/>
  <c r="C121" i="49" s="1"/>
  <c r="D213" i="37"/>
  <c r="H193" i="37"/>
  <c r="C213" i="37"/>
  <c r="C268" i="37"/>
  <c r="Q38" i="49"/>
  <c r="H204" i="37"/>
  <c r="C279" i="37"/>
  <c r="H279" i="37" s="1"/>
  <c r="AQ16" i="49"/>
  <c r="R16" i="49"/>
  <c r="C60" i="49" s="1"/>
  <c r="C99" i="49" s="1"/>
  <c r="D268" i="18"/>
  <c r="D213" i="18"/>
  <c r="C284" i="18"/>
  <c r="H284" i="18" s="1"/>
  <c r="H209" i="18"/>
  <c r="H206" i="18"/>
  <c r="C281" i="18"/>
  <c r="H202" i="18"/>
  <c r="C277" i="18"/>
  <c r="C270" i="18"/>
  <c r="H195" i="18"/>
  <c r="H199" i="18"/>
  <c r="C274" i="18"/>
  <c r="F213" i="18"/>
  <c r="T16" i="49"/>
  <c r="E60" i="49" s="1"/>
  <c r="E99" i="49" s="1"/>
  <c r="F268" i="18"/>
  <c r="E213" i="18"/>
  <c r="S16" i="49"/>
  <c r="D60" i="49" s="1"/>
  <c r="D99" i="49" s="1"/>
  <c r="E268" i="18"/>
  <c r="C275" i="18"/>
  <c r="H275" i="18" s="1"/>
  <c r="H200" i="18"/>
  <c r="H196" i="18"/>
  <c r="C271" i="18"/>
  <c r="H271" i="18" s="1"/>
  <c r="C279" i="18"/>
  <c r="H204" i="18"/>
  <c r="H208" i="18"/>
  <c r="C283" i="18"/>
  <c r="G268" i="18"/>
  <c r="G213" i="18"/>
  <c r="U16" i="49"/>
  <c r="F60" i="49" s="1"/>
  <c r="C276" i="18"/>
  <c r="H201" i="18"/>
  <c r="C213" i="18"/>
  <c r="H193" i="18"/>
  <c r="Q16" i="49"/>
  <c r="C268" i="18"/>
  <c r="C287" i="18"/>
  <c r="H287" i="18" s="1"/>
  <c r="H212" i="18"/>
  <c r="C269" i="18"/>
  <c r="H194" i="18"/>
  <c r="H207" i="18"/>
  <c r="C282" i="18"/>
  <c r="H282" i="18" s="1"/>
  <c r="C286" i="18"/>
  <c r="H211" i="18"/>
  <c r="H205" i="18"/>
  <c r="C280" i="18"/>
  <c r="C272" i="18"/>
  <c r="H197" i="18"/>
  <c r="C273" i="18"/>
  <c r="H198" i="18"/>
  <c r="H203" i="18"/>
  <c r="C278" i="18"/>
  <c r="H278" i="18" s="1"/>
  <c r="C285" i="18"/>
  <c r="H285" i="18" s="1"/>
  <c r="H210" i="18"/>
  <c r="AQ12" i="49"/>
  <c r="C274" i="14"/>
  <c r="H199" i="14"/>
  <c r="H206" i="14"/>
  <c r="C281" i="14"/>
  <c r="C213" i="14"/>
  <c r="H193" i="14"/>
  <c r="Q12" i="49"/>
  <c r="C268" i="14"/>
  <c r="C283" i="14"/>
  <c r="H208" i="14"/>
  <c r="C276" i="14"/>
  <c r="H201" i="14"/>
  <c r="C287" i="14"/>
  <c r="H212" i="14"/>
  <c r="G213" i="14"/>
  <c r="U12" i="49"/>
  <c r="F56" i="49" s="1"/>
  <c r="G268" i="14"/>
  <c r="H202" i="14"/>
  <c r="C277" i="14"/>
  <c r="H197" i="14"/>
  <c r="C272" i="14"/>
  <c r="H272" i="14" s="1"/>
  <c r="H195" i="14"/>
  <c r="C270" i="14"/>
  <c r="C280" i="14"/>
  <c r="H280" i="14" s="1"/>
  <c r="H205" i="14"/>
  <c r="H194" i="14"/>
  <c r="C269" i="14"/>
  <c r="C127" i="44"/>
  <c r="C284" i="14"/>
  <c r="H284" i="14" s="1"/>
  <c r="H209" i="14"/>
  <c r="H207" i="14"/>
  <c r="C282" i="14"/>
  <c r="H282" i="14" s="1"/>
  <c r="D268" i="14"/>
  <c r="D213" i="14"/>
  <c r="R12" i="49"/>
  <c r="C56" i="49" s="1"/>
  <c r="C95" i="49" s="1"/>
  <c r="H211" i="14"/>
  <c r="C286" i="14"/>
  <c r="C271" i="14"/>
  <c r="H196" i="14"/>
  <c r="H204" i="14"/>
  <c r="C279" i="14"/>
  <c r="D188" i="14"/>
  <c r="H198" i="14"/>
  <c r="C273" i="14"/>
  <c r="H200" i="14"/>
  <c r="C275" i="14"/>
  <c r="H275" i="14" s="1"/>
  <c r="C278" i="14"/>
  <c r="H203" i="14"/>
  <c r="E268" i="14"/>
  <c r="E213" i="14"/>
  <c r="S12" i="49"/>
  <c r="D56" i="49" s="1"/>
  <c r="D95" i="49" s="1"/>
  <c r="F268" i="14"/>
  <c r="T12" i="49"/>
  <c r="E56" i="49" s="1"/>
  <c r="F213" i="14"/>
  <c r="C285" i="14"/>
  <c r="H285" i="14" s="1"/>
  <c r="H210" i="14"/>
  <c r="C278" i="62"/>
  <c r="H278" i="62" s="1"/>
  <c r="H203" i="62"/>
  <c r="H195" i="62"/>
  <c r="C270" i="62"/>
  <c r="C279" i="62"/>
  <c r="H279" i="62" s="1"/>
  <c r="H204" i="62"/>
  <c r="S22" i="49"/>
  <c r="D67" i="49" s="1"/>
  <c r="D106" i="49" s="1"/>
  <c r="E268" i="62"/>
  <c r="E213" i="62"/>
  <c r="C271" i="62"/>
  <c r="H196" i="62"/>
  <c r="C277" i="62"/>
  <c r="H277" i="62" s="1"/>
  <c r="H202" i="62"/>
  <c r="H211" i="62"/>
  <c r="C286" i="62"/>
  <c r="C275" i="62"/>
  <c r="H275" i="62" s="1"/>
  <c r="H200" i="62"/>
  <c r="H206" i="62"/>
  <c r="C281" i="62"/>
  <c r="G213" i="62"/>
  <c r="U22" i="49"/>
  <c r="F67" i="49" s="1"/>
  <c r="G268" i="62"/>
  <c r="C285" i="62"/>
  <c r="H210" i="62"/>
  <c r="H198" i="62"/>
  <c r="C273" i="62"/>
  <c r="H199" i="62"/>
  <c r="C274" i="62"/>
  <c r="H274" i="62" s="1"/>
  <c r="D268" i="62"/>
  <c r="R22" i="49"/>
  <c r="C67" i="49" s="1"/>
  <c r="C106" i="49" s="1"/>
  <c r="D213" i="62"/>
  <c r="C283" i="62"/>
  <c r="H208" i="62"/>
  <c r="C287" i="62"/>
  <c r="H287" i="62" s="1"/>
  <c r="H212" i="62"/>
  <c r="H205" i="62"/>
  <c r="C280" i="62"/>
  <c r="H280" i="62" s="1"/>
  <c r="H209" i="62"/>
  <c r="C284" i="62"/>
  <c r="H284" i="62" s="1"/>
  <c r="H197" i="62"/>
  <c r="C272" i="62"/>
  <c r="H272" i="62" s="1"/>
  <c r="H194" i="62"/>
  <c r="C269" i="62"/>
  <c r="AQ22" i="49"/>
  <c r="T22" i="49"/>
  <c r="E67" i="49" s="1"/>
  <c r="F268" i="62"/>
  <c r="F213" i="62"/>
  <c r="H201" i="62"/>
  <c r="C276" i="62"/>
  <c r="H276" i="62" s="1"/>
  <c r="C268" i="62"/>
  <c r="C213" i="62"/>
  <c r="Q22" i="49"/>
  <c r="H193" i="62"/>
  <c r="C282" i="62"/>
  <c r="H282" i="62" s="1"/>
  <c r="H207" i="62"/>
  <c r="H171" i="22"/>
  <c r="H187" i="22"/>
  <c r="C202" i="22"/>
  <c r="D199" i="22"/>
  <c r="D274" i="22" s="1"/>
  <c r="D299" i="22" s="1"/>
  <c r="D349" i="22" s="1"/>
  <c r="D202" i="22"/>
  <c r="D277" i="22" s="1"/>
  <c r="F201" i="22"/>
  <c r="F276" i="22" s="1"/>
  <c r="D203" i="22"/>
  <c r="D278" i="22" s="1"/>
  <c r="C205" i="22"/>
  <c r="D194" i="22"/>
  <c r="D269" i="22" s="1"/>
  <c r="D294" i="22" s="1"/>
  <c r="D344" i="22" s="1"/>
  <c r="D201" i="22"/>
  <c r="D276" i="22" s="1"/>
  <c r="D301" i="22" s="1"/>
  <c r="D351" i="22" s="1"/>
  <c r="E212" i="22"/>
  <c r="E287" i="22" s="1"/>
  <c r="F207" i="22"/>
  <c r="F282" i="22" s="1"/>
  <c r="F211" i="22"/>
  <c r="F286" i="22" s="1"/>
  <c r="G194" i="22"/>
  <c r="G269" i="22" s="1"/>
  <c r="G195" i="22"/>
  <c r="G270" i="22" s="1"/>
  <c r="C194" i="22"/>
  <c r="E199" i="22"/>
  <c r="E274" i="22" s="1"/>
  <c r="E299" i="22" s="1"/>
  <c r="E349" i="22" s="1"/>
  <c r="F204" i="22"/>
  <c r="F279" i="22" s="1"/>
  <c r="C196" i="22"/>
  <c r="D197" i="22"/>
  <c r="D272" i="22" s="1"/>
  <c r="D297" i="22" s="1"/>
  <c r="D347" i="22" s="1"/>
  <c r="E193" i="22"/>
  <c r="F193" i="22"/>
  <c r="C203" i="22"/>
  <c r="C209" i="22"/>
  <c r="F205" i="22"/>
  <c r="F280" i="22" s="1"/>
  <c r="D211" i="22"/>
  <c r="D286" i="22" s="1"/>
  <c r="D311" i="22" s="1"/>
  <c r="D361" i="22" s="1"/>
  <c r="C195" i="22"/>
  <c r="D205" i="22"/>
  <c r="D280" i="22" s="1"/>
  <c r="E196" i="22"/>
  <c r="E271" i="22" s="1"/>
  <c r="E296" i="22" s="1"/>
  <c r="E346" i="22" s="1"/>
  <c r="G203" i="22"/>
  <c r="G278" i="22" s="1"/>
  <c r="E204" i="22"/>
  <c r="E279" i="22" s="1"/>
  <c r="G196" i="22"/>
  <c r="G271" i="22" s="1"/>
  <c r="E194" i="22"/>
  <c r="E269" i="22" s="1"/>
  <c r="E294" i="22" s="1"/>
  <c r="E344" i="22" s="1"/>
  <c r="C210" i="22"/>
  <c r="F198" i="22"/>
  <c r="F273" i="22" s="1"/>
  <c r="F298" i="22" s="1"/>
  <c r="F348" i="22" s="1"/>
  <c r="C197" i="22"/>
  <c r="D196" i="22"/>
  <c r="D271" i="22" s="1"/>
  <c r="D296" i="22" s="1"/>
  <c r="D346" i="22" s="1"/>
  <c r="E195" i="22"/>
  <c r="E270" i="22" s="1"/>
  <c r="E295" i="22" s="1"/>
  <c r="E345" i="22" s="1"/>
  <c r="G209" i="22"/>
  <c r="G284" i="22" s="1"/>
  <c r="G202" i="22"/>
  <c r="G277" i="22" s="1"/>
  <c r="C201" i="22"/>
  <c r="D206" i="22"/>
  <c r="D281" i="22" s="1"/>
  <c r="D306" i="22" s="1"/>
  <c r="D356" i="22" s="1"/>
  <c r="E206" i="22"/>
  <c r="E281" i="22" s="1"/>
  <c r="E306" i="22" s="1"/>
  <c r="E356" i="22" s="1"/>
  <c r="G193" i="22"/>
  <c r="G198" i="22"/>
  <c r="G273" i="22" s="1"/>
  <c r="F196" i="22"/>
  <c r="F271" i="22" s="1"/>
  <c r="F296" i="22" s="1"/>
  <c r="F346" i="22" s="1"/>
  <c r="D208" i="22"/>
  <c r="D283" i="22" s="1"/>
  <c r="D308" i="22" s="1"/>
  <c r="D358" i="22" s="1"/>
  <c r="C199" i="22"/>
  <c r="D210" i="22"/>
  <c r="D285" i="22" s="1"/>
  <c r="D310" i="22" s="1"/>
  <c r="D360" i="22" s="1"/>
  <c r="E211" i="22"/>
  <c r="E286" i="22" s="1"/>
  <c r="E311" i="22" s="1"/>
  <c r="E361" i="22" s="1"/>
  <c r="F202" i="22"/>
  <c r="F277" i="22" s="1"/>
  <c r="F210" i="22"/>
  <c r="F285" i="22" s="1"/>
  <c r="G204" i="22"/>
  <c r="G279" i="22" s="1"/>
  <c r="C204" i="22"/>
  <c r="D212" i="22"/>
  <c r="D287" i="22" s="1"/>
  <c r="F195" i="22"/>
  <c r="F270" i="22" s="1"/>
  <c r="F208" i="22"/>
  <c r="F283" i="22" s="1"/>
  <c r="G201" i="22"/>
  <c r="G276" i="22" s="1"/>
  <c r="E200" i="22"/>
  <c r="E275" i="22" s="1"/>
  <c r="E209" i="22"/>
  <c r="E284" i="22" s="1"/>
  <c r="C208" i="22"/>
  <c r="D207" i="22"/>
  <c r="D282" i="22" s="1"/>
  <c r="F197" i="22"/>
  <c r="F272" i="22" s="1"/>
  <c r="F297" i="22" s="1"/>
  <c r="F347" i="22" s="1"/>
  <c r="F212" i="22"/>
  <c r="F287" i="22" s="1"/>
  <c r="F200" i="22"/>
  <c r="F275" i="22" s="1"/>
  <c r="G197" i="22"/>
  <c r="G272" i="22" s="1"/>
  <c r="C198" i="22"/>
  <c r="C207" i="22"/>
  <c r="D204" i="22"/>
  <c r="D279" i="22" s="1"/>
  <c r="D304" i="22" s="1"/>
  <c r="D354" i="22" s="1"/>
  <c r="E202" i="22"/>
  <c r="E277" i="22" s="1"/>
  <c r="E207" i="22"/>
  <c r="E282" i="22" s="1"/>
  <c r="G199" i="22"/>
  <c r="G274" i="22" s="1"/>
  <c r="E210" i="22"/>
  <c r="E285" i="22" s="1"/>
  <c r="G206" i="22"/>
  <c r="G281" i="22" s="1"/>
  <c r="D198" i="22"/>
  <c r="D273" i="22" s="1"/>
  <c r="D298" i="22" s="1"/>
  <c r="D348" i="22" s="1"/>
  <c r="E205" i="22"/>
  <c r="E280" i="22" s="1"/>
  <c r="C211" i="22"/>
  <c r="E198" i="22"/>
  <c r="E273" i="22" s="1"/>
  <c r="E298" i="22" s="1"/>
  <c r="E348" i="22" s="1"/>
  <c r="E208" i="22"/>
  <c r="E283" i="22" s="1"/>
  <c r="E308" i="22" s="1"/>
  <c r="E358" i="22" s="1"/>
  <c r="F194" i="22"/>
  <c r="F269" i="22" s="1"/>
  <c r="G207" i="22"/>
  <c r="G282" i="22" s="1"/>
  <c r="D209" i="22"/>
  <c r="D284" i="22" s="1"/>
  <c r="G210" i="22"/>
  <c r="G285" i="22" s="1"/>
  <c r="D195" i="22"/>
  <c r="D270" i="22" s="1"/>
  <c r="D295" i="22" s="1"/>
  <c r="D345" i="22" s="1"/>
  <c r="C206" i="22"/>
  <c r="G200" i="22"/>
  <c r="G275" i="22" s="1"/>
  <c r="E197" i="22"/>
  <c r="E272" i="22" s="1"/>
  <c r="E297" i="22" s="1"/>
  <c r="E347" i="22" s="1"/>
  <c r="F209" i="22"/>
  <c r="F284" i="22" s="1"/>
  <c r="F203" i="22"/>
  <c r="F278" i="22" s="1"/>
  <c r="G208" i="22"/>
  <c r="G283" i="22" s="1"/>
  <c r="D193" i="22"/>
  <c r="F199" i="22"/>
  <c r="F274" i="22" s="1"/>
  <c r="G212" i="22"/>
  <c r="G287" i="22" s="1"/>
  <c r="D200" i="22"/>
  <c r="D275" i="22" s="1"/>
  <c r="C193" i="22"/>
  <c r="C212" i="22"/>
  <c r="E201" i="22"/>
  <c r="E276" i="22" s="1"/>
  <c r="E301" i="22" s="1"/>
  <c r="E351" i="22" s="1"/>
  <c r="G211" i="22"/>
  <c r="G286" i="22" s="1"/>
  <c r="F206" i="22"/>
  <c r="F281" i="22" s="1"/>
  <c r="E203" i="22"/>
  <c r="E278" i="22" s="1"/>
  <c r="G205" i="22"/>
  <c r="G280" i="22" s="1"/>
  <c r="C200" i="22"/>
  <c r="C188" i="22"/>
  <c r="F213" i="29"/>
  <c r="T29" i="49"/>
  <c r="E73" i="49" s="1"/>
  <c r="F268" i="29"/>
  <c r="F288" i="29" s="1"/>
  <c r="H210" i="29"/>
  <c r="C285" i="29"/>
  <c r="H285" i="29" s="1"/>
  <c r="H198" i="29"/>
  <c r="C273" i="29"/>
  <c r="H199" i="29"/>
  <c r="C274" i="29"/>
  <c r="H197" i="29"/>
  <c r="C272" i="29"/>
  <c r="H272" i="29" s="1"/>
  <c r="E268" i="29"/>
  <c r="E213" i="29"/>
  <c r="S29" i="49"/>
  <c r="D213" i="29"/>
  <c r="R29" i="49"/>
  <c r="C73" i="49" s="1"/>
  <c r="C112" i="49" s="1"/>
  <c r="D268" i="29"/>
  <c r="C283" i="29"/>
  <c r="H208" i="29"/>
  <c r="G213" i="29"/>
  <c r="G268" i="29"/>
  <c r="G288" i="29" s="1"/>
  <c r="U29" i="49"/>
  <c r="F73" i="49" s="1"/>
  <c r="H207" i="29"/>
  <c r="C282" i="29"/>
  <c r="H282" i="29" s="1"/>
  <c r="C277" i="29"/>
  <c r="H277" i="29" s="1"/>
  <c r="H202" i="29"/>
  <c r="C286" i="29"/>
  <c r="H211" i="29"/>
  <c r="C268" i="29"/>
  <c r="H193" i="29"/>
  <c r="C213" i="29"/>
  <c r="Q29" i="49"/>
  <c r="H196" i="29"/>
  <c r="C271" i="29"/>
  <c r="H205" i="29"/>
  <c r="C280" i="29"/>
  <c r="H280" i="29" s="1"/>
  <c r="C279" i="29"/>
  <c r="H279" i="29" s="1"/>
  <c r="H204" i="29"/>
  <c r="C281" i="29"/>
  <c r="H206" i="29"/>
  <c r="H209" i="29"/>
  <c r="C284" i="29"/>
  <c r="H284" i="29" s="1"/>
  <c r="H203" i="29"/>
  <c r="C278" i="29"/>
  <c r="H278" i="29" s="1"/>
  <c r="H195" i="29"/>
  <c r="C270" i="29"/>
  <c r="H200" i="29"/>
  <c r="C275" i="29"/>
  <c r="H275" i="29" s="1"/>
  <c r="C287" i="29"/>
  <c r="H212" i="29"/>
  <c r="H201" i="29"/>
  <c r="C276" i="29"/>
  <c r="C269" i="29"/>
  <c r="H194" i="29"/>
  <c r="G188" i="12"/>
  <c r="AP11" i="49"/>
  <c r="H207" i="12"/>
  <c r="C282" i="12"/>
  <c r="H282" i="12" s="1"/>
  <c r="C271" i="12"/>
  <c r="H196" i="12"/>
  <c r="C281" i="12"/>
  <c r="H206" i="12"/>
  <c r="F188" i="12"/>
  <c r="AO11" i="49"/>
  <c r="G213" i="12"/>
  <c r="U11" i="49"/>
  <c r="G268" i="12"/>
  <c r="G288" i="12" s="1"/>
  <c r="G313" i="12" s="1"/>
  <c r="G363" i="12" s="1"/>
  <c r="T11" i="49"/>
  <c r="F268" i="12"/>
  <c r="F213" i="12"/>
  <c r="E188" i="12"/>
  <c r="AN11" i="49"/>
  <c r="H198" i="12"/>
  <c r="C273" i="12"/>
  <c r="C280" i="12"/>
  <c r="H280" i="12" s="1"/>
  <c r="H205" i="12"/>
  <c r="C287" i="12"/>
  <c r="H212" i="12"/>
  <c r="C270" i="12"/>
  <c r="H195" i="12"/>
  <c r="AM11" i="49"/>
  <c r="D188" i="12"/>
  <c r="C277" i="12"/>
  <c r="C302" i="12" s="1"/>
  <c r="C352" i="12" s="1"/>
  <c r="H202" i="12"/>
  <c r="C284" i="12"/>
  <c r="H284" i="12" s="1"/>
  <c r="H209" i="12"/>
  <c r="R11" i="49"/>
  <c r="D268" i="12"/>
  <c r="D213" i="12"/>
  <c r="C188" i="12"/>
  <c r="AL11" i="49"/>
  <c r="H168" i="12"/>
  <c r="C268" i="12"/>
  <c r="Q11" i="49"/>
  <c r="C213" i="12"/>
  <c r="H193" i="12"/>
  <c r="E213" i="12"/>
  <c r="S11" i="49"/>
  <c r="E268" i="12"/>
  <c r="C285" i="12"/>
  <c r="H210" i="12"/>
  <c r="C275" i="12"/>
  <c r="H275" i="12" s="1"/>
  <c r="H200" i="12"/>
  <c r="C272" i="12"/>
  <c r="H197" i="12"/>
  <c r="C283" i="12"/>
  <c r="H208" i="12"/>
  <c r="C279" i="12"/>
  <c r="H279" i="12" s="1"/>
  <c r="H204" i="12"/>
  <c r="H201" i="12"/>
  <c r="C276" i="12"/>
  <c r="C278" i="12"/>
  <c r="H278" i="12" s="1"/>
  <c r="H203" i="12"/>
  <c r="C269" i="12"/>
  <c r="H194" i="12"/>
  <c r="C286" i="12"/>
  <c r="C311" i="12" s="1"/>
  <c r="C361" i="12" s="1"/>
  <c r="H211" i="12"/>
  <c r="C274" i="12"/>
  <c r="H199" i="12"/>
  <c r="E347" i="12"/>
  <c r="D345" i="12"/>
  <c r="F346" i="12"/>
  <c r="E358" i="12"/>
  <c r="AP40" i="49"/>
  <c r="G188" i="39"/>
  <c r="C210" i="39"/>
  <c r="G200" i="39"/>
  <c r="G275" i="39" s="1"/>
  <c r="D210" i="39"/>
  <c r="D285" i="39" s="1"/>
  <c r="D310" i="39" s="1"/>
  <c r="D360" i="39" s="1"/>
  <c r="C212" i="39"/>
  <c r="G212" i="39"/>
  <c r="G287" i="39" s="1"/>
  <c r="D193" i="39"/>
  <c r="D199" i="39"/>
  <c r="D274" i="39" s="1"/>
  <c r="D299" i="39" s="1"/>
  <c r="D349" i="39" s="1"/>
  <c r="E211" i="39"/>
  <c r="E286" i="39" s="1"/>
  <c r="E311" i="39" s="1"/>
  <c r="E361" i="39" s="1"/>
  <c r="C200" i="39"/>
  <c r="F196" i="39"/>
  <c r="F271" i="39" s="1"/>
  <c r="F296" i="39" s="1"/>
  <c r="F346" i="39" s="1"/>
  <c r="G198" i="39"/>
  <c r="G273" i="39" s="1"/>
  <c r="C211" i="39"/>
  <c r="G206" i="39"/>
  <c r="G281" i="39" s="1"/>
  <c r="C198" i="39"/>
  <c r="G193" i="39"/>
  <c r="E202" i="39"/>
  <c r="E277" i="39" s="1"/>
  <c r="E302" i="39" s="1"/>
  <c r="E352" i="39" s="1"/>
  <c r="C204" i="39"/>
  <c r="G196" i="39"/>
  <c r="G271" i="39" s="1"/>
  <c r="C199" i="39"/>
  <c r="F208" i="39"/>
  <c r="F283" i="39" s="1"/>
  <c r="F308" i="39" s="1"/>
  <c r="F358" i="39" s="1"/>
  <c r="E209" i="39"/>
  <c r="E284" i="39" s="1"/>
  <c r="G194" i="39"/>
  <c r="G269" i="39" s="1"/>
  <c r="D198" i="39"/>
  <c r="D273" i="39" s="1"/>
  <c r="D298" i="39" s="1"/>
  <c r="D348" i="39" s="1"/>
  <c r="F209" i="39"/>
  <c r="F284" i="39" s="1"/>
  <c r="F207" i="39"/>
  <c r="F282" i="39" s="1"/>
  <c r="C201" i="39"/>
  <c r="F199" i="39"/>
  <c r="F274" i="39" s="1"/>
  <c r="G207" i="39"/>
  <c r="G282" i="39" s="1"/>
  <c r="D195" i="39"/>
  <c r="D270" i="39" s="1"/>
  <c r="D295" i="39" s="1"/>
  <c r="D345" i="39" s="1"/>
  <c r="D211" i="39"/>
  <c r="D286" i="39" s="1"/>
  <c r="D311" i="39" s="1"/>
  <c r="D361" i="39" s="1"/>
  <c r="D203" i="39"/>
  <c r="D278" i="39" s="1"/>
  <c r="G210" i="39"/>
  <c r="G285" i="39" s="1"/>
  <c r="F212" i="39"/>
  <c r="F287" i="39" s="1"/>
  <c r="C196" i="39"/>
  <c r="G197" i="39"/>
  <c r="G272" i="39" s="1"/>
  <c r="E195" i="39"/>
  <c r="E270" i="39" s="1"/>
  <c r="E295" i="39" s="1"/>
  <c r="E345" i="39" s="1"/>
  <c r="F204" i="39"/>
  <c r="F279" i="39" s="1"/>
  <c r="D208" i="39"/>
  <c r="D283" i="39" s="1"/>
  <c r="D308" i="39" s="1"/>
  <c r="D358" i="39" s="1"/>
  <c r="G201" i="39"/>
  <c r="G276" i="39" s="1"/>
  <c r="E197" i="39"/>
  <c r="E272" i="39" s="1"/>
  <c r="E297" i="39" s="1"/>
  <c r="E347" i="39" s="1"/>
  <c r="F194" i="39"/>
  <c r="F269" i="39" s="1"/>
  <c r="F294" i="39" s="1"/>
  <c r="F344" i="39" s="1"/>
  <c r="E201" i="39"/>
  <c r="E276" i="39" s="1"/>
  <c r="F193" i="39"/>
  <c r="G211" i="39"/>
  <c r="G286" i="39" s="1"/>
  <c r="E212" i="39"/>
  <c r="E287" i="39" s="1"/>
  <c r="G195" i="39"/>
  <c r="G270" i="39" s="1"/>
  <c r="D212" i="39"/>
  <c r="D287" i="39" s="1"/>
  <c r="D312" i="39" s="1"/>
  <c r="D362" i="39" s="1"/>
  <c r="F206" i="39"/>
  <c r="F281" i="39" s="1"/>
  <c r="F201" i="39"/>
  <c r="F276" i="39" s="1"/>
  <c r="F195" i="39"/>
  <c r="F270" i="39" s="1"/>
  <c r="G203" i="39"/>
  <c r="G278" i="39" s="1"/>
  <c r="G202" i="39"/>
  <c r="G277" i="39" s="1"/>
  <c r="E203" i="39"/>
  <c r="E278" i="39" s="1"/>
  <c r="F202" i="39"/>
  <c r="F277" i="39" s="1"/>
  <c r="D207" i="39"/>
  <c r="D282" i="39" s="1"/>
  <c r="E196" i="39"/>
  <c r="E271" i="39" s="1"/>
  <c r="E296" i="39" s="1"/>
  <c r="E346" i="39" s="1"/>
  <c r="C194" i="39"/>
  <c r="F203" i="39"/>
  <c r="F278" i="39" s="1"/>
  <c r="D201" i="39"/>
  <c r="D276" i="39" s="1"/>
  <c r="E210" i="39"/>
  <c r="E285" i="39" s="1"/>
  <c r="E200" i="39"/>
  <c r="E275" i="39" s="1"/>
  <c r="F197" i="39"/>
  <c r="F272" i="39" s="1"/>
  <c r="E198" i="39"/>
  <c r="E273" i="39" s="1"/>
  <c r="E298" i="39" s="1"/>
  <c r="E348" i="39" s="1"/>
  <c r="D206" i="39"/>
  <c r="D281" i="39" s="1"/>
  <c r="D306" i="39" s="1"/>
  <c r="D356" i="39" s="1"/>
  <c r="E199" i="39"/>
  <c r="E274" i="39" s="1"/>
  <c r="E299" i="39" s="1"/>
  <c r="E349" i="39" s="1"/>
  <c r="C195" i="39"/>
  <c r="G208" i="39"/>
  <c r="G283" i="39" s="1"/>
  <c r="E206" i="39"/>
  <c r="E281" i="39" s="1"/>
  <c r="E306" i="39" s="1"/>
  <c r="E356" i="39" s="1"/>
  <c r="D202" i="39"/>
  <c r="D277" i="39" s="1"/>
  <c r="F211" i="39"/>
  <c r="F286" i="39" s="1"/>
  <c r="F311" i="39" s="1"/>
  <c r="F361" i="39" s="1"/>
  <c r="C208" i="39"/>
  <c r="E205" i="39"/>
  <c r="E280" i="39" s="1"/>
  <c r="E193" i="39"/>
  <c r="G199" i="39"/>
  <c r="G274" i="39" s="1"/>
  <c r="F210" i="39"/>
  <c r="F285" i="39" s="1"/>
  <c r="E194" i="39"/>
  <c r="E269" i="39" s="1"/>
  <c r="E294" i="39" s="1"/>
  <c r="E344" i="39" s="1"/>
  <c r="D194" i="39"/>
  <c r="D269" i="39" s="1"/>
  <c r="D294" i="39" s="1"/>
  <c r="D344" i="39" s="1"/>
  <c r="D209" i="39"/>
  <c r="D284" i="39" s="1"/>
  <c r="G209" i="39"/>
  <c r="G284" i="39" s="1"/>
  <c r="C207" i="39"/>
  <c r="F200" i="39"/>
  <c r="F275" i="39" s="1"/>
  <c r="C203" i="39"/>
  <c r="G205" i="39"/>
  <c r="G280" i="39" s="1"/>
  <c r="D204" i="39"/>
  <c r="D279" i="39" s="1"/>
  <c r="D304" i="39" s="1"/>
  <c r="D354" i="39" s="1"/>
  <c r="D205" i="39"/>
  <c r="D280" i="39" s="1"/>
  <c r="C197" i="39"/>
  <c r="E207" i="39"/>
  <c r="E282" i="39" s="1"/>
  <c r="F205" i="39"/>
  <c r="F280" i="39" s="1"/>
  <c r="F198" i="39"/>
  <c r="F273" i="39" s="1"/>
  <c r="F298" i="39" s="1"/>
  <c r="F348" i="39" s="1"/>
  <c r="C206" i="39"/>
  <c r="G204" i="39"/>
  <c r="G279" i="39" s="1"/>
  <c r="E204" i="39"/>
  <c r="E279" i="39" s="1"/>
  <c r="D200" i="39"/>
  <c r="D275" i="39" s="1"/>
  <c r="D197" i="39"/>
  <c r="D272" i="39" s="1"/>
  <c r="D297" i="39" s="1"/>
  <c r="D347" i="39" s="1"/>
  <c r="C209" i="39"/>
  <c r="D196" i="39"/>
  <c r="D271" i="39" s="1"/>
  <c r="D296" i="39" s="1"/>
  <c r="D346" i="39" s="1"/>
  <c r="E208" i="39"/>
  <c r="E283" i="39" s="1"/>
  <c r="E308" i="39" s="1"/>
  <c r="E358" i="39" s="1"/>
  <c r="C193" i="39"/>
  <c r="C205" i="39"/>
  <c r="C202" i="39"/>
  <c r="F188" i="39"/>
  <c r="AO40" i="49"/>
  <c r="E188" i="39"/>
  <c r="AN40" i="49"/>
  <c r="D188" i="39"/>
  <c r="AM40" i="49"/>
  <c r="C117" i="44"/>
  <c r="D133" i="44"/>
  <c r="H184" i="39"/>
  <c r="H168" i="39"/>
  <c r="AL40" i="49"/>
  <c r="C188" i="39"/>
  <c r="H176" i="39"/>
  <c r="C125" i="44"/>
  <c r="G133" i="44"/>
  <c r="C284" i="25"/>
  <c r="H209" i="25"/>
  <c r="Q25" i="49"/>
  <c r="C268" i="25"/>
  <c r="C272" i="25"/>
  <c r="C271" i="25"/>
  <c r="C274" i="25"/>
  <c r="C276" i="25"/>
  <c r="C281" i="25"/>
  <c r="R25" i="49"/>
  <c r="C64" i="49" s="1"/>
  <c r="C103" i="49" s="1"/>
  <c r="D268" i="25"/>
  <c r="C270" i="25"/>
  <c r="C280" i="25"/>
  <c r="H205" i="25"/>
  <c r="H204" i="25"/>
  <c r="C279" i="25"/>
  <c r="C269" i="25"/>
  <c r="C283" i="25"/>
  <c r="F268" i="25"/>
  <c r="T25" i="49"/>
  <c r="E64" i="49" s="1"/>
  <c r="E103" i="49" s="1"/>
  <c r="C285" i="25"/>
  <c r="C273" i="25"/>
  <c r="H269" i="15"/>
  <c r="C294" i="15"/>
  <c r="C344" i="15" s="1"/>
  <c r="C302" i="15"/>
  <c r="C352" i="15" s="1"/>
  <c r="C311" i="15"/>
  <c r="C361" i="15" s="1"/>
  <c r="AQ13" i="49"/>
  <c r="C293" i="15"/>
  <c r="C306" i="15"/>
  <c r="C356" i="15" s="1"/>
  <c r="H188" i="15"/>
  <c r="C305" i="15"/>
  <c r="C355" i="15" s="1"/>
  <c r="C301" i="15"/>
  <c r="C351" i="15" s="1"/>
  <c r="C298" i="15"/>
  <c r="C348" i="15" s="1"/>
  <c r="H273" i="15"/>
  <c r="C297" i="15"/>
  <c r="C347" i="15" s="1"/>
  <c r="H170" i="32"/>
  <c r="D268" i="32"/>
  <c r="R32" i="49"/>
  <c r="C76" i="49" s="1"/>
  <c r="C115" i="49" s="1"/>
  <c r="D213" i="32"/>
  <c r="C269" i="32"/>
  <c r="H194" i="32"/>
  <c r="C287" i="32"/>
  <c r="H287" i="32" s="1"/>
  <c r="H212" i="32"/>
  <c r="H199" i="32"/>
  <c r="C274" i="32"/>
  <c r="C282" i="32"/>
  <c r="H282" i="32" s="1"/>
  <c r="H207" i="32"/>
  <c r="H171" i="32"/>
  <c r="D188" i="32"/>
  <c r="G270" i="32"/>
  <c r="E270" i="32"/>
  <c r="E295" i="32" s="1"/>
  <c r="E345" i="32" s="1"/>
  <c r="C119" i="44"/>
  <c r="C188" i="32"/>
  <c r="C273" i="32"/>
  <c r="H198" i="32"/>
  <c r="E268" i="32"/>
  <c r="S32" i="49"/>
  <c r="D76" i="49" s="1"/>
  <c r="D115" i="49" s="1"/>
  <c r="E213" i="32"/>
  <c r="C283" i="32"/>
  <c r="H208" i="32"/>
  <c r="F268" i="32"/>
  <c r="T32" i="49"/>
  <c r="E76" i="49" s="1"/>
  <c r="E115" i="49" s="1"/>
  <c r="F213" i="32"/>
  <c r="AQ32" i="49"/>
  <c r="C270" i="32"/>
  <c r="H195" i="32"/>
  <c r="H204" i="32"/>
  <c r="C279" i="32"/>
  <c r="H202" i="32"/>
  <c r="C277" i="32"/>
  <c r="C286" i="32"/>
  <c r="H211" i="32"/>
  <c r="C275" i="32"/>
  <c r="H200" i="32"/>
  <c r="H197" i="32"/>
  <c r="C272" i="32"/>
  <c r="H175" i="32"/>
  <c r="H203" i="32"/>
  <c r="C278" i="32"/>
  <c r="H278" i="32" s="1"/>
  <c r="C284" i="32"/>
  <c r="H284" i="32" s="1"/>
  <c r="H209" i="32"/>
  <c r="D270" i="32"/>
  <c r="D295" i="32" s="1"/>
  <c r="D345" i="32" s="1"/>
  <c r="C276" i="32"/>
  <c r="H201" i="32"/>
  <c r="C271" i="32"/>
  <c r="H196" i="32"/>
  <c r="G188" i="32"/>
  <c r="D275" i="32"/>
  <c r="H206" i="32"/>
  <c r="C281" i="32"/>
  <c r="F270" i="32"/>
  <c r="F295" i="32" s="1"/>
  <c r="F345" i="32" s="1"/>
  <c r="H210" i="32"/>
  <c r="C285" i="32"/>
  <c r="H285" i="32" s="1"/>
  <c r="G268" i="32"/>
  <c r="G213" i="32"/>
  <c r="U32" i="49"/>
  <c r="F76" i="49" s="1"/>
  <c r="C280" i="32"/>
  <c r="H280" i="32" s="1"/>
  <c r="H205" i="32"/>
  <c r="C213" i="32"/>
  <c r="H193" i="32"/>
  <c r="Q32" i="49"/>
  <c r="C268" i="32"/>
  <c r="C213" i="34"/>
  <c r="H193" i="34"/>
  <c r="C268" i="34"/>
  <c r="Q35" i="49"/>
  <c r="C282" i="34"/>
  <c r="H282" i="34" s="1"/>
  <c r="H207" i="34"/>
  <c r="T36" i="49"/>
  <c r="E80" i="49" s="1"/>
  <c r="E119" i="49" s="1"/>
  <c r="F268" i="35"/>
  <c r="F213" i="35"/>
  <c r="C269" i="35"/>
  <c r="H194" i="35"/>
  <c r="E268" i="35"/>
  <c r="S36" i="49"/>
  <c r="D80" i="49" s="1"/>
  <c r="D119" i="49" s="1"/>
  <c r="E213" i="35"/>
  <c r="H171" i="34"/>
  <c r="C188" i="34"/>
  <c r="F213" i="36"/>
  <c r="T37" i="49"/>
  <c r="E81" i="49" s="1"/>
  <c r="E120" i="49" s="1"/>
  <c r="F268" i="36"/>
  <c r="C280" i="36"/>
  <c r="H280" i="36" s="1"/>
  <c r="H205" i="36"/>
  <c r="H207" i="36"/>
  <c r="C282" i="36"/>
  <c r="H282" i="36" s="1"/>
  <c r="H199" i="36"/>
  <c r="C274" i="36"/>
  <c r="E120" i="44"/>
  <c r="C279" i="34"/>
  <c r="H204" i="34"/>
  <c r="H209" i="34"/>
  <c r="C284" i="34"/>
  <c r="H284" i="34" s="1"/>
  <c r="C281" i="35"/>
  <c r="H206" i="35"/>
  <c r="C283" i="35"/>
  <c r="H208" i="35"/>
  <c r="C276" i="35"/>
  <c r="H201" i="35"/>
  <c r="H211" i="36"/>
  <c r="C286" i="36"/>
  <c r="G120" i="44"/>
  <c r="H200" i="34"/>
  <c r="C275" i="34"/>
  <c r="H275" i="34" s="1"/>
  <c r="C287" i="35"/>
  <c r="H287" i="35" s="1"/>
  <c r="H212" i="35"/>
  <c r="C277" i="36"/>
  <c r="H202" i="36"/>
  <c r="C283" i="34"/>
  <c r="H208" i="34"/>
  <c r="C271" i="35"/>
  <c r="H196" i="35"/>
  <c r="C272" i="34"/>
  <c r="H272" i="34" s="1"/>
  <c r="H197" i="34"/>
  <c r="F213" i="34"/>
  <c r="F268" i="34"/>
  <c r="T35" i="49"/>
  <c r="E79" i="49" s="1"/>
  <c r="E118" i="49" s="1"/>
  <c r="H184" i="33"/>
  <c r="C133" i="44"/>
  <c r="C285" i="35"/>
  <c r="H210" i="35"/>
  <c r="E213" i="36"/>
  <c r="S37" i="49"/>
  <c r="D81" i="49" s="1"/>
  <c r="D120" i="49" s="1"/>
  <c r="E268" i="36"/>
  <c r="D188" i="33"/>
  <c r="H211" i="34"/>
  <c r="C286" i="34"/>
  <c r="C270" i="34"/>
  <c r="H195" i="34"/>
  <c r="H196" i="36"/>
  <c r="C271" i="36"/>
  <c r="C283" i="36"/>
  <c r="H208" i="36"/>
  <c r="F120" i="44"/>
  <c r="C128" i="44"/>
  <c r="C286" i="33"/>
  <c r="C276" i="34"/>
  <c r="H201" i="34"/>
  <c r="C270" i="33"/>
  <c r="H211" i="35"/>
  <c r="C286" i="35"/>
  <c r="C274" i="35"/>
  <c r="H199" i="35"/>
  <c r="G268" i="35"/>
  <c r="G288" i="35" s="1"/>
  <c r="G313" i="35" s="1"/>
  <c r="G363" i="35" s="1"/>
  <c r="G213" i="35"/>
  <c r="U36" i="49"/>
  <c r="F80" i="49" s="1"/>
  <c r="C275" i="35"/>
  <c r="H275" i="35" s="1"/>
  <c r="H200" i="35"/>
  <c r="G268" i="36"/>
  <c r="G213" i="36"/>
  <c r="U37" i="49"/>
  <c r="F81" i="49" s="1"/>
  <c r="F120" i="49" s="1"/>
  <c r="H197" i="36"/>
  <c r="C272" i="36"/>
  <c r="C273" i="34"/>
  <c r="H198" i="34"/>
  <c r="C274" i="33"/>
  <c r="H203" i="34"/>
  <c r="C278" i="34"/>
  <c r="H278" i="34" s="1"/>
  <c r="H206" i="34"/>
  <c r="C281" i="34"/>
  <c r="C280" i="34"/>
  <c r="H280" i="34" s="1"/>
  <c r="H205" i="34"/>
  <c r="C287" i="34"/>
  <c r="H287" i="34" s="1"/>
  <c r="H212" i="34"/>
  <c r="C278" i="35"/>
  <c r="H278" i="35" s="1"/>
  <c r="H203" i="35"/>
  <c r="H206" i="36"/>
  <c r="C281" i="36"/>
  <c r="C279" i="36"/>
  <c r="H279" i="36" s="1"/>
  <c r="H204" i="36"/>
  <c r="C285" i="36"/>
  <c r="H285" i="36" s="1"/>
  <c r="H210" i="36"/>
  <c r="C274" i="34"/>
  <c r="H199" i="34"/>
  <c r="R34" i="49"/>
  <c r="C78" i="49" s="1"/>
  <c r="C117" i="49" s="1"/>
  <c r="D268" i="33"/>
  <c r="C285" i="34"/>
  <c r="H285" i="34" s="1"/>
  <c r="H210" i="34"/>
  <c r="C271" i="34"/>
  <c r="H196" i="34"/>
  <c r="C285" i="33"/>
  <c r="C272" i="35"/>
  <c r="H197" i="35"/>
  <c r="C282" i="35"/>
  <c r="H282" i="35" s="1"/>
  <c r="H207" i="35"/>
  <c r="C284" i="35"/>
  <c r="H284" i="35" s="1"/>
  <c r="H209" i="35"/>
  <c r="C270" i="35"/>
  <c r="H195" i="35"/>
  <c r="R37" i="49"/>
  <c r="C81" i="49" s="1"/>
  <c r="C120" i="49" s="1"/>
  <c r="D213" i="36"/>
  <c r="D268" i="36"/>
  <c r="H198" i="36"/>
  <c r="C273" i="36"/>
  <c r="H209" i="36"/>
  <c r="C284" i="36"/>
  <c r="H284" i="36" s="1"/>
  <c r="H194" i="36"/>
  <c r="C269" i="36"/>
  <c r="H193" i="36"/>
  <c r="C213" i="36"/>
  <c r="C268" i="36"/>
  <c r="Q37" i="49"/>
  <c r="H200" i="36"/>
  <c r="C275" i="36"/>
  <c r="H275" i="36" s="1"/>
  <c r="H201" i="36"/>
  <c r="C276" i="36"/>
  <c r="C269" i="34"/>
  <c r="H194" i="34"/>
  <c r="E268" i="34"/>
  <c r="S35" i="49"/>
  <c r="D79" i="49" s="1"/>
  <c r="D118" i="49" s="1"/>
  <c r="E213" i="34"/>
  <c r="D213" i="34"/>
  <c r="D268" i="34"/>
  <c r="R35" i="49"/>
  <c r="C79" i="49" s="1"/>
  <c r="C118" i="49" s="1"/>
  <c r="H202" i="34"/>
  <c r="C277" i="34"/>
  <c r="H277" i="34" s="1"/>
  <c r="Q34" i="49"/>
  <c r="C268" i="33"/>
  <c r="G188" i="33"/>
  <c r="H205" i="35"/>
  <c r="C280" i="35"/>
  <c r="H280" i="35" s="1"/>
  <c r="H202" i="35"/>
  <c r="C277" i="35"/>
  <c r="U35" i="49"/>
  <c r="F79" i="49" s="1"/>
  <c r="G213" i="34"/>
  <c r="G268" i="34"/>
  <c r="C272" i="33"/>
  <c r="F133" i="44"/>
  <c r="F188" i="33"/>
  <c r="D268" i="35"/>
  <c r="R36" i="49"/>
  <c r="C80" i="49" s="1"/>
  <c r="C119" i="49" s="1"/>
  <c r="D213" i="35"/>
  <c r="C268" i="35"/>
  <c r="C213" i="35"/>
  <c r="Q36" i="49"/>
  <c r="H193" i="35"/>
  <c r="C279" i="35"/>
  <c r="H279" i="35" s="1"/>
  <c r="H204" i="35"/>
  <c r="D188" i="34"/>
  <c r="H203" i="36"/>
  <c r="C278" i="36"/>
  <c r="H278" i="36" s="1"/>
  <c r="H195" i="36"/>
  <c r="C270" i="36"/>
  <c r="C287" i="36"/>
  <c r="H212" i="36"/>
  <c r="C273" i="35"/>
  <c r="H198" i="35"/>
  <c r="R26" i="49"/>
  <c r="D268" i="26"/>
  <c r="C269" i="26"/>
  <c r="U26" i="49"/>
  <c r="G268" i="26"/>
  <c r="G188" i="26"/>
  <c r="AP26" i="49"/>
  <c r="C282" i="26"/>
  <c r="H282" i="26" s="1"/>
  <c r="H207" i="26"/>
  <c r="T26" i="49"/>
  <c r="F268" i="26"/>
  <c r="C270" i="26"/>
  <c r="C283" i="26"/>
  <c r="F188" i="26"/>
  <c r="AO26" i="49"/>
  <c r="AM26" i="49"/>
  <c r="D188" i="26"/>
  <c r="E188" i="26"/>
  <c r="AN26" i="49"/>
  <c r="C286" i="26"/>
  <c r="C279" i="26"/>
  <c r="C285" i="26"/>
  <c r="AL26" i="49"/>
  <c r="H168" i="26"/>
  <c r="C188" i="26"/>
  <c r="D117" i="44"/>
  <c r="C268" i="26"/>
  <c r="H193" i="26"/>
  <c r="Q26" i="49"/>
  <c r="C276" i="26"/>
  <c r="E268" i="26"/>
  <c r="S26" i="49"/>
  <c r="O43" i="49"/>
  <c r="C120" i="44"/>
  <c r="H171" i="16"/>
  <c r="F188" i="16"/>
  <c r="C207" i="16"/>
  <c r="E207" i="16"/>
  <c r="E282" i="16" s="1"/>
  <c r="F209" i="16"/>
  <c r="F284" i="16" s="1"/>
  <c r="D200" i="16"/>
  <c r="D275" i="16" s="1"/>
  <c r="C204" i="16"/>
  <c r="E202" i="16"/>
  <c r="E277" i="16" s="1"/>
  <c r="D203" i="16"/>
  <c r="D278" i="16" s="1"/>
  <c r="C200" i="16"/>
  <c r="F201" i="16"/>
  <c r="F276" i="16" s="1"/>
  <c r="E203" i="16"/>
  <c r="E278" i="16" s="1"/>
  <c r="F211" i="16"/>
  <c r="F286" i="16" s="1"/>
  <c r="D208" i="16"/>
  <c r="D283" i="16" s="1"/>
  <c r="D308" i="16" s="1"/>
  <c r="D358" i="16" s="1"/>
  <c r="E210" i="16"/>
  <c r="E285" i="16" s="1"/>
  <c r="E208" i="16"/>
  <c r="E283" i="16" s="1"/>
  <c r="E308" i="16" s="1"/>
  <c r="E358" i="16" s="1"/>
  <c r="D195" i="16"/>
  <c r="D270" i="16" s="1"/>
  <c r="D295" i="16" s="1"/>
  <c r="D345" i="16" s="1"/>
  <c r="D198" i="16"/>
  <c r="D273" i="16" s="1"/>
  <c r="D298" i="16" s="1"/>
  <c r="D348" i="16" s="1"/>
  <c r="F196" i="16"/>
  <c r="F271" i="16" s="1"/>
  <c r="F296" i="16" s="1"/>
  <c r="F346" i="16" s="1"/>
  <c r="F212" i="16"/>
  <c r="F287" i="16" s="1"/>
  <c r="F312" i="16" s="1"/>
  <c r="F362" i="16" s="1"/>
  <c r="G198" i="16"/>
  <c r="G273" i="16" s="1"/>
  <c r="C209" i="16"/>
  <c r="E211" i="16"/>
  <c r="E286" i="16" s="1"/>
  <c r="E311" i="16" s="1"/>
  <c r="E361" i="16" s="1"/>
  <c r="C205" i="16"/>
  <c r="G202" i="16"/>
  <c r="G277" i="16" s="1"/>
  <c r="F203" i="16"/>
  <c r="F278" i="16" s="1"/>
  <c r="D194" i="16"/>
  <c r="D269" i="16" s="1"/>
  <c r="D294" i="16" s="1"/>
  <c r="D344" i="16" s="1"/>
  <c r="D206" i="16"/>
  <c r="D281" i="16" s="1"/>
  <c r="D306" i="16" s="1"/>
  <c r="D356" i="16" s="1"/>
  <c r="F193" i="16"/>
  <c r="G209" i="16"/>
  <c r="G284" i="16" s="1"/>
  <c r="G196" i="16"/>
  <c r="G271" i="16" s="1"/>
  <c r="E200" i="16"/>
  <c r="E275" i="16" s="1"/>
  <c r="C210" i="16"/>
  <c r="C195" i="16"/>
  <c r="E197" i="16"/>
  <c r="E272" i="16" s="1"/>
  <c r="F198" i="16"/>
  <c r="F273" i="16" s="1"/>
  <c r="F205" i="16"/>
  <c r="F280" i="16" s="1"/>
  <c r="G205" i="16"/>
  <c r="G280" i="16" s="1"/>
  <c r="D201" i="16"/>
  <c r="D276" i="16" s="1"/>
  <c r="D301" i="16" s="1"/>
  <c r="D351" i="16" s="1"/>
  <c r="G201" i="16"/>
  <c r="G276" i="16" s="1"/>
  <c r="E206" i="16"/>
  <c r="E281" i="16" s="1"/>
  <c r="E306" i="16" s="1"/>
  <c r="E356" i="16" s="1"/>
  <c r="C206" i="16"/>
  <c r="F206" i="16"/>
  <c r="F281" i="16" s="1"/>
  <c r="D210" i="16"/>
  <c r="D285" i="16" s="1"/>
  <c r="D310" i="16" s="1"/>
  <c r="D360" i="16" s="1"/>
  <c r="G200" i="16"/>
  <c r="G275" i="16" s="1"/>
  <c r="F208" i="16"/>
  <c r="F283" i="16" s="1"/>
  <c r="F308" i="16" s="1"/>
  <c r="F358" i="16" s="1"/>
  <c r="E209" i="16"/>
  <c r="E284" i="16" s="1"/>
  <c r="G210" i="16"/>
  <c r="G285" i="16" s="1"/>
  <c r="F195" i="16"/>
  <c r="F270" i="16" s="1"/>
  <c r="C201" i="16"/>
  <c r="C193" i="16"/>
  <c r="D207" i="16"/>
  <c r="D282" i="16" s="1"/>
  <c r="E212" i="16"/>
  <c r="E287" i="16" s="1"/>
  <c r="E312" i="16" s="1"/>
  <c r="E362" i="16" s="1"/>
  <c r="F202" i="16"/>
  <c r="F277" i="16" s="1"/>
  <c r="E199" i="16"/>
  <c r="E274" i="16" s="1"/>
  <c r="E299" i="16" s="1"/>
  <c r="E349" i="16" s="1"/>
  <c r="D196" i="16"/>
  <c r="D271" i="16" s="1"/>
  <c r="D296" i="16" s="1"/>
  <c r="D346" i="16" s="1"/>
  <c r="F207" i="16"/>
  <c r="F282" i="16" s="1"/>
  <c r="G208" i="16"/>
  <c r="G283" i="16" s="1"/>
  <c r="D197" i="16"/>
  <c r="D272" i="16" s="1"/>
  <c r="D297" i="16" s="1"/>
  <c r="D347" i="16" s="1"/>
  <c r="F200" i="16"/>
  <c r="F275" i="16" s="1"/>
  <c r="C199" i="16"/>
  <c r="D199" i="16"/>
  <c r="D274" i="16" s="1"/>
  <c r="D299" i="16" s="1"/>
  <c r="D349" i="16" s="1"/>
  <c r="E198" i="16"/>
  <c r="E273" i="16" s="1"/>
  <c r="E298" i="16" s="1"/>
  <c r="E348" i="16" s="1"/>
  <c r="G193" i="16"/>
  <c r="G197" i="16"/>
  <c r="G272" i="16" s="1"/>
  <c r="C196" i="16"/>
  <c r="C212" i="16"/>
  <c r="C198" i="16"/>
  <c r="E201" i="16"/>
  <c r="E276" i="16" s="1"/>
  <c r="G207" i="16"/>
  <c r="G282" i="16" s="1"/>
  <c r="G307" i="16" s="1"/>
  <c r="G357" i="16" s="1"/>
  <c r="G195" i="16"/>
  <c r="G270" i="16" s="1"/>
  <c r="F204" i="16"/>
  <c r="F279" i="16" s="1"/>
  <c r="D212" i="16"/>
  <c r="D287" i="16" s="1"/>
  <c r="D312" i="16" s="1"/>
  <c r="D362" i="16" s="1"/>
  <c r="G204" i="16"/>
  <c r="G279" i="16" s="1"/>
  <c r="D202" i="16"/>
  <c r="D277" i="16" s="1"/>
  <c r="E204" i="16"/>
  <c r="E279" i="16" s="1"/>
  <c r="E193" i="16"/>
  <c r="G211" i="16"/>
  <c r="G286" i="16" s="1"/>
  <c r="C194" i="16"/>
  <c r="G199" i="16"/>
  <c r="G274" i="16" s="1"/>
  <c r="D204" i="16"/>
  <c r="D279" i="16" s="1"/>
  <c r="E194" i="16"/>
  <c r="E269" i="16" s="1"/>
  <c r="E294" i="16" s="1"/>
  <c r="E344" i="16" s="1"/>
  <c r="E196" i="16"/>
  <c r="E271" i="16" s="1"/>
  <c r="E296" i="16" s="1"/>
  <c r="E346" i="16" s="1"/>
  <c r="G194" i="16"/>
  <c r="G269" i="16" s="1"/>
  <c r="D209" i="16"/>
  <c r="D284" i="16" s="1"/>
  <c r="C197" i="16"/>
  <c r="E205" i="16"/>
  <c r="E280" i="16" s="1"/>
  <c r="C208" i="16"/>
  <c r="D193" i="16"/>
  <c r="C203" i="16"/>
  <c r="C202" i="16"/>
  <c r="C211" i="16"/>
  <c r="F210" i="16"/>
  <c r="F285" i="16" s="1"/>
  <c r="D205" i="16"/>
  <c r="D280" i="16" s="1"/>
  <c r="G212" i="16"/>
  <c r="G287" i="16" s="1"/>
  <c r="G312" i="16" s="1"/>
  <c r="G362" i="16" s="1"/>
  <c r="D211" i="16"/>
  <c r="D286" i="16" s="1"/>
  <c r="D311" i="16" s="1"/>
  <c r="D361" i="16" s="1"/>
  <c r="F199" i="16"/>
  <c r="F274" i="16" s="1"/>
  <c r="E195" i="16"/>
  <c r="E270" i="16" s="1"/>
  <c r="E295" i="16" s="1"/>
  <c r="E345" i="16" s="1"/>
  <c r="F194" i="16"/>
  <c r="F269" i="16" s="1"/>
  <c r="F294" i="16" s="1"/>
  <c r="F344" i="16" s="1"/>
  <c r="G203" i="16"/>
  <c r="G278" i="16" s="1"/>
  <c r="F197" i="16"/>
  <c r="F272" i="16" s="1"/>
  <c r="G206" i="16"/>
  <c r="G281" i="16" s="1"/>
  <c r="D188" i="16"/>
  <c r="C279" i="6"/>
  <c r="H204" i="6"/>
  <c r="F301" i="6"/>
  <c r="F351" i="6" s="1"/>
  <c r="F298" i="6"/>
  <c r="F348" i="6" s="1"/>
  <c r="D306" i="6"/>
  <c r="D356" i="6" s="1"/>
  <c r="F308" i="6"/>
  <c r="F358" i="6" s="1"/>
  <c r="C270" i="6"/>
  <c r="H195" i="6"/>
  <c r="E298" i="6"/>
  <c r="E348" i="6" s="1"/>
  <c r="E311" i="6"/>
  <c r="E361" i="6" s="1"/>
  <c r="C276" i="6"/>
  <c r="H201" i="6"/>
  <c r="C278" i="6"/>
  <c r="H203" i="6"/>
  <c r="E306" i="6"/>
  <c r="E356" i="6" s="1"/>
  <c r="F296" i="6"/>
  <c r="F346" i="6" s="1"/>
  <c r="R7" i="49"/>
  <c r="D213" i="6"/>
  <c r="D268" i="6"/>
  <c r="E301" i="6"/>
  <c r="E351" i="6" s="1"/>
  <c r="D298" i="6"/>
  <c r="D348" i="6" s="1"/>
  <c r="U7" i="49"/>
  <c r="G213" i="6"/>
  <c r="G268" i="6"/>
  <c r="C277" i="6"/>
  <c r="C302" i="6" s="1"/>
  <c r="C352" i="6" s="1"/>
  <c r="H202" i="6"/>
  <c r="C283" i="6"/>
  <c r="H208" i="6"/>
  <c r="E296" i="6"/>
  <c r="E346" i="6" s="1"/>
  <c r="C282" i="6"/>
  <c r="H207" i="6"/>
  <c r="D310" i="6"/>
  <c r="D360" i="6" s="1"/>
  <c r="AQ7" i="49"/>
  <c r="E308" i="6"/>
  <c r="E358" i="6" s="1"/>
  <c r="C269" i="6"/>
  <c r="H194" i="6"/>
  <c r="D301" i="6"/>
  <c r="D351" i="6" s="1"/>
  <c r="D295" i="6"/>
  <c r="D345" i="6" s="1"/>
  <c r="H197" i="6"/>
  <c r="C272" i="6"/>
  <c r="C285" i="6"/>
  <c r="H210" i="6"/>
  <c r="C287" i="6"/>
  <c r="H212" i="6"/>
  <c r="C281" i="6"/>
  <c r="H206" i="6"/>
  <c r="T7" i="49"/>
  <c r="F268" i="6"/>
  <c r="F213" i="6"/>
  <c r="D299" i="6"/>
  <c r="D349" i="6" s="1"/>
  <c r="C273" i="6"/>
  <c r="H198" i="6"/>
  <c r="C284" i="6"/>
  <c r="H209" i="6"/>
  <c r="C280" i="6"/>
  <c r="H205" i="6"/>
  <c r="F312" i="6"/>
  <c r="F362" i="6" s="1"/>
  <c r="C268" i="6"/>
  <c r="Q7" i="49"/>
  <c r="H193" i="6"/>
  <c r="C213" i="6"/>
  <c r="E294" i="6"/>
  <c r="E344" i="6" s="1"/>
  <c r="C271" i="6"/>
  <c r="H196" i="6"/>
  <c r="E213" i="6"/>
  <c r="S7" i="49"/>
  <c r="E268" i="6"/>
  <c r="E312" i="6"/>
  <c r="E362" i="6" s="1"/>
  <c r="D312" i="6"/>
  <c r="D362" i="6" s="1"/>
  <c r="D308" i="6"/>
  <c r="D358" i="6" s="1"/>
  <c r="C275" i="6"/>
  <c r="H200" i="6"/>
  <c r="C286" i="6"/>
  <c r="H211" i="6"/>
  <c r="F294" i="6"/>
  <c r="F344" i="6" s="1"/>
  <c r="H199" i="6"/>
  <c r="C274" i="6"/>
  <c r="D294" i="6"/>
  <c r="D344" i="6" s="1"/>
  <c r="D296" i="6"/>
  <c r="D346" i="6" s="1"/>
  <c r="F306" i="6"/>
  <c r="F356" i="6" s="1"/>
  <c r="D311" i="6"/>
  <c r="D361" i="6" s="1"/>
  <c r="D302" i="6"/>
  <c r="D352" i="6" s="1"/>
  <c r="H204" i="20" l="1"/>
  <c r="U18" i="49"/>
  <c r="F62" i="49" s="1"/>
  <c r="H203" i="20"/>
  <c r="C62" i="49"/>
  <c r="C101" i="49" s="1"/>
  <c r="D268" i="20"/>
  <c r="H194" i="20"/>
  <c r="C278" i="20"/>
  <c r="H202" i="20"/>
  <c r="H282" i="20"/>
  <c r="H188" i="20"/>
  <c r="T18" i="49"/>
  <c r="E62" i="49" s="1"/>
  <c r="E101" i="49" s="1"/>
  <c r="H207" i="20"/>
  <c r="D213" i="20"/>
  <c r="H198" i="20"/>
  <c r="H212" i="20"/>
  <c r="E268" i="20"/>
  <c r="E293" i="20" s="1"/>
  <c r="E343" i="20" s="1"/>
  <c r="C213" i="20"/>
  <c r="H280" i="20"/>
  <c r="H211" i="20"/>
  <c r="H199" i="20"/>
  <c r="H196" i="20"/>
  <c r="H201" i="20"/>
  <c r="C277" i="20"/>
  <c r="H277" i="20" s="1"/>
  <c r="H206" i="20"/>
  <c r="C271" i="20"/>
  <c r="H271" i="20" s="1"/>
  <c r="C274" i="20"/>
  <c r="C299" i="20" s="1"/>
  <c r="C349" i="20" s="1"/>
  <c r="H195" i="20"/>
  <c r="H205" i="20"/>
  <c r="C268" i="20"/>
  <c r="E213" i="20"/>
  <c r="H200" i="20"/>
  <c r="H193" i="20"/>
  <c r="F213" i="20"/>
  <c r="H275" i="20"/>
  <c r="Q18" i="49"/>
  <c r="G213" i="20"/>
  <c r="C276" i="20"/>
  <c r="H276" i="20" s="1"/>
  <c r="H208" i="20"/>
  <c r="H284" i="20"/>
  <c r="H209" i="20"/>
  <c r="H285" i="20"/>
  <c r="H310" i="20" s="1"/>
  <c r="S16" i="48" s="1"/>
  <c r="H210" i="20"/>
  <c r="H279" i="20"/>
  <c r="H197" i="20"/>
  <c r="H282" i="27"/>
  <c r="H285" i="27"/>
  <c r="H195" i="27"/>
  <c r="E288" i="27"/>
  <c r="E313" i="27" s="1"/>
  <c r="E363" i="27" s="1"/>
  <c r="H206" i="27"/>
  <c r="G213" i="27"/>
  <c r="H281" i="27"/>
  <c r="H198" i="27"/>
  <c r="H188" i="27"/>
  <c r="G288" i="9"/>
  <c r="G313" i="9" s="1"/>
  <c r="G363" i="9" s="1"/>
  <c r="H279" i="14"/>
  <c r="H130" i="44"/>
  <c r="H188" i="14"/>
  <c r="H278" i="14"/>
  <c r="G288" i="14"/>
  <c r="F288" i="14"/>
  <c r="H208" i="57"/>
  <c r="H207" i="57"/>
  <c r="D272" i="57"/>
  <c r="H272" i="57" s="1"/>
  <c r="H285" i="57"/>
  <c r="H281" i="57"/>
  <c r="H201" i="57"/>
  <c r="H198" i="57"/>
  <c r="H278" i="57"/>
  <c r="H280" i="57"/>
  <c r="H209" i="57"/>
  <c r="H199" i="57"/>
  <c r="H205" i="57"/>
  <c r="H282" i="57"/>
  <c r="H211" i="57"/>
  <c r="H202" i="57"/>
  <c r="F213" i="57"/>
  <c r="H280" i="18"/>
  <c r="H188" i="11"/>
  <c r="F268" i="11"/>
  <c r="F288" i="11" s="1"/>
  <c r="F313" i="11" s="1"/>
  <c r="F363" i="11" s="1"/>
  <c r="H274" i="18"/>
  <c r="G288" i="18"/>
  <c r="H210" i="11"/>
  <c r="H279" i="11"/>
  <c r="F213" i="11"/>
  <c r="H207" i="11"/>
  <c r="H284" i="11"/>
  <c r="H208" i="11"/>
  <c r="H201" i="11"/>
  <c r="G213" i="11"/>
  <c r="H269" i="11"/>
  <c r="H344" i="11" s="1"/>
  <c r="H212" i="11"/>
  <c r="H209" i="11"/>
  <c r="H204" i="11"/>
  <c r="H188" i="36"/>
  <c r="H273" i="11"/>
  <c r="H298" i="11" s="1"/>
  <c r="G8" i="48" s="1"/>
  <c r="H275" i="11"/>
  <c r="H283" i="11"/>
  <c r="H358" i="11" s="1"/>
  <c r="H287" i="11"/>
  <c r="H312" i="11" s="1"/>
  <c r="U8" i="48" s="1"/>
  <c r="H280" i="11"/>
  <c r="H274" i="11"/>
  <c r="H278" i="11"/>
  <c r="H272" i="11"/>
  <c r="H286" i="11"/>
  <c r="H311" i="11" s="1"/>
  <c r="T8" i="48" s="1"/>
  <c r="H282" i="11"/>
  <c r="H357" i="11" s="1"/>
  <c r="H194" i="33"/>
  <c r="S34" i="49"/>
  <c r="D78" i="49" s="1"/>
  <c r="D117" i="49" s="1"/>
  <c r="H211" i="33"/>
  <c r="H209" i="33"/>
  <c r="H203" i="33"/>
  <c r="H212" i="33"/>
  <c r="H207" i="33"/>
  <c r="G288" i="34"/>
  <c r="G313" i="34" s="1"/>
  <c r="G363" i="34" s="1"/>
  <c r="H195" i="11"/>
  <c r="G268" i="11"/>
  <c r="G288" i="11" s="1"/>
  <c r="G313" i="11" s="1"/>
  <c r="G363" i="11" s="1"/>
  <c r="H200" i="11"/>
  <c r="R10" i="49"/>
  <c r="C54" i="49" s="1"/>
  <c r="C93" i="49" s="1"/>
  <c r="D268" i="11"/>
  <c r="C268" i="11"/>
  <c r="C288" i="11" s="1"/>
  <c r="Q10" i="49"/>
  <c r="B54" i="49" s="1"/>
  <c r="B93" i="49" s="1"/>
  <c r="H285" i="11"/>
  <c r="H360" i="11" s="1"/>
  <c r="H206" i="11"/>
  <c r="H193" i="11"/>
  <c r="H199" i="11"/>
  <c r="D213" i="11"/>
  <c r="H211" i="11"/>
  <c r="H194" i="11"/>
  <c r="H197" i="11"/>
  <c r="H196" i="11"/>
  <c r="H202" i="11"/>
  <c r="H198" i="11"/>
  <c r="H277" i="11"/>
  <c r="C213" i="11"/>
  <c r="H205" i="11"/>
  <c r="S10" i="49"/>
  <c r="D54" i="49" s="1"/>
  <c r="D93" i="49" s="1"/>
  <c r="E268" i="11"/>
  <c r="H270" i="11"/>
  <c r="H295" i="11" s="1"/>
  <c r="D8" i="48" s="1"/>
  <c r="H203" i="11"/>
  <c r="E213" i="11"/>
  <c r="H276" i="11"/>
  <c r="H301" i="11" s="1"/>
  <c r="J8" i="48" s="1"/>
  <c r="G288" i="37"/>
  <c r="G313" i="37" s="1"/>
  <c r="G363" i="37" s="1"/>
  <c r="H284" i="37"/>
  <c r="H131" i="44"/>
  <c r="H188" i="37"/>
  <c r="H282" i="37"/>
  <c r="S39" i="49"/>
  <c r="D83" i="49" s="1"/>
  <c r="D122" i="49" s="1"/>
  <c r="G268" i="38"/>
  <c r="G288" i="38" s="1"/>
  <c r="G313" i="38" s="1"/>
  <c r="G363" i="38" s="1"/>
  <c r="H212" i="38"/>
  <c r="H285" i="38"/>
  <c r="H310" i="38" s="1"/>
  <c r="S37" i="48" s="1"/>
  <c r="H211" i="38"/>
  <c r="H198" i="38"/>
  <c r="H210" i="38"/>
  <c r="C268" i="38"/>
  <c r="C293" i="38" s="1"/>
  <c r="H280" i="38"/>
  <c r="H272" i="38"/>
  <c r="D213" i="38"/>
  <c r="H205" i="38"/>
  <c r="C213" i="38"/>
  <c r="H204" i="38"/>
  <c r="H278" i="38"/>
  <c r="H208" i="38"/>
  <c r="C276" i="38"/>
  <c r="H201" i="38"/>
  <c r="F213" i="38"/>
  <c r="H197" i="38"/>
  <c r="T39" i="49"/>
  <c r="E83" i="49" s="1"/>
  <c r="E122" i="49" s="1"/>
  <c r="G213" i="38"/>
  <c r="H200" i="38"/>
  <c r="H199" i="38"/>
  <c r="D268" i="38"/>
  <c r="D293" i="38" s="1"/>
  <c r="D343" i="38" s="1"/>
  <c r="E213" i="38"/>
  <c r="H196" i="38"/>
  <c r="H207" i="38"/>
  <c r="H194" i="38"/>
  <c r="H282" i="38"/>
  <c r="H195" i="38"/>
  <c r="H203" i="38"/>
  <c r="H279" i="38"/>
  <c r="H202" i="38"/>
  <c r="H193" i="38"/>
  <c r="R39" i="49"/>
  <c r="C83" i="49" s="1"/>
  <c r="C122" i="49" s="1"/>
  <c r="H206" i="38"/>
  <c r="H209" i="38"/>
  <c r="H275" i="38"/>
  <c r="H284" i="38"/>
  <c r="H185" i="44"/>
  <c r="H202" i="26"/>
  <c r="H272" i="26"/>
  <c r="H277" i="26"/>
  <c r="H212" i="26"/>
  <c r="H280" i="26"/>
  <c r="H194" i="26"/>
  <c r="H278" i="26"/>
  <c r="H188" i="26"/>
  <c r="H208" i="26"/>
  <c r="C275" i="26"/>
  <c r="H275" i="26" s="1"/>
  <c r="H188" i="6"/>
  <c r="H277" i="36"/>
  <c r="H286" i="10"/>
  <c r="D288" i="10"/>
  <c r="D313" i="10" s="1"/>
  <c r="D363" i="10" s="1"/>
  <c r="C311" i="10"/>
  <c r="C361" i="10" s="1"/>
  <c r="H282" i="28"/>
  <c r="G288" i="28"/>
  <c r="H281" i="15"/>
  <c r="H279" i="15"/>
  <c r="C287" i="25"/>
  <c r="H198" i="25"/>
  <c r="F213" i="25"/>
  <c r="H206" i="25"/>
  <c r="H135" i="44"/>
  <c r="H118" i="44"/>
  <c r="H201" i="25"/>
  <c r="H284" i="25"/>
  <c r="C213" i="25"/>
  <c r="H211" i="25"/>
  <c r="H196" i="25"/>
  <c r="D310" i="25"/>
  <c r="D360" i="25" s="1"/>
  <c r="D285" i="25"/>
  <c r="H193" i="25"/>
  <c r="H197" i="25"/>
  <c r="H202" i="25"/>
  <c r="C286" i="25"/>
  <c r="E271" i="25"/>
  <c r="E296" i="25" s="1"/>
  <c r="E346" i="25" s="1"/>
  <c r="G213" i="25"/>
  <c r="G268" i="25"/>
  <c r="G288" i="25" s="1"/>
  <c r="H280" i="25"/>
  <c r="H200" i="25"/>
  <c r="S25" i="49"/>
  <c r="D64" i="49" s="1"/>
  <c r="D103" i="49" s="1"/>
  <c r="C277" i="25"/>
  <c r="H277" i="25" s="1"/>
  <c r="H352" i="25" s="1"/>
  <c r="E268" i="25"/>
  <c r="H275" i="25"/>
  <c r="H195" i="25"/>
  <c r="E213" i="25"/>
  <c r="H208" i="25"/>
  <c r="H210" i="25"/>
  <c r="H282" i="25"/>
  <c r="H188" i="25"/>
  <c r="H285" i="25"/>
  <c r="D213" i="25"/>
  <c r="H203" i="25"/>
  <c r="H207" i="25"/>
  <c r="H194" i="25"/>
  <c r="H193" i="21"/>
  <c r="F268" i="21"/>
  <c r="F288" i="21" s="1"/>
  <c r="F313" i="21" s="1"/>
  <c r="F363" i="21" s="1"/>
  <c r="H210" i="21"/>
  <c r="H208" i="21"/>
  <c r="C285" i="21"/>
  <c r="H285" i="21" s="1"/>
  <c r="S20" i="49"/>
  <c r="D65" i="49" s="1"/>
  <c r="D104" i="49" s="1"/>
  <c r="H277" i="21"/>
  <c r="H197" i="21"/>
  <c r="C213" i="21"/>
  <c r="H211" i="21"/>
  <c r="U20" i="49"/>
  <c r="F65" i="49" s="1"/>
  <c r="C275" i="21"/>
  <c r="H275" i="21" s="1"/>
  <c r="H195" i="21"/>
  <c r="H201" i="21"/>
  <c r="C272" i="21"/>
  <c r="H272" i="21" s="1"/>
  <c r="H200" i="21"/>
  <c r="H203" i="21"/>
  <c r="H122" i="44"/>
  <c r="H198" i="59"/>
  <c r="C279" i="59"/>
  <c r="H201" i="59"/>
  <c r="H207" i="59"/>
  <c r="F222" i="44"/>
  <c r="F246" i="44" s="1"/>
  <c r="F294" i="44" s="1"/>
  <c r="H206" i="59"/>
  <c r="H285" i="59"/>
  <c r="H208" i="59"/>
  <c r="C213" i="59"/>
  <c r="H200" i="59"/>
  <c r="H275" i="59"/>
  <c r="H350" i="59" s="1"/>
  <c r="H202" i="59"/>
  <c r="H194" i="59"/>
  <c r="H212" i="59"/>
  <c r="H193" i="59"/>
  <c r="AQ42" i="49"/>
  <c r="H134" i="44"/>
  <c r="E86" i="49"/>
  <c r="H201" i="41"/>
  <c r="D213" i="41"/>
  <c r="H188" i="41"/>
  <c r="E293" i="41"/>
  <c r="E343" i="41" s="1"/>
  <c r="H126" i="44"/>
  <c r="H268" i="41"/>
  <c r="H343" i="41" s="1"/>
  <c r="F288" i="62"/>
  <c r="G288" i="62"/>
  <c r="H188" i="62"/>
  <c r="H129" i="44"/>
  <c r="H345" i="57"/>
  <c r="H295" i="57"/>
  <c r="D17" i="48" s="1"/>
  <c r="H200" i="57"/>
  <c r="H275" i="57"/>
  <c r="H210" i="57"/>
  <c r="H194" i="57"/>
  <c r="C268" i="57"/>
  <c r="H268" i="57" s="1"/>
  <c r="E284" i="57"/>
  <c r="H284" i="57" s="1"/>
  <c r="C213" i="57"/>
  <c r="D213" i="57"/>
  <c r="H206" i="57"/>
  <c r="D277" i="57"/>
  <c r="H277" i="57" s="1"/>
  <c r="Q19" i="49"/>
  <c r="V19" i="49" s="1"/>
  <c r="H212" i="57"/>
  <c r="F221" i="44"/>
  <c r="F245" i="44" s="1"/>
  <c r="F293" i="44" s="1"/>
  <c r="H283" i="57"/>
  <c r="H358" i="57" s="1"/>
  <c r="C274" i="57"/>
  <c r="H274" i="57" s="1"/>
  <c r="E213" i="57"/>
  <c r="G288" i="57"/>
  <c r="H198" i="31"/>
  <c r="E213" i="31"/>
  <c r="H209" i="31"/>
  <c r="H204" i="31"/>
  <c r="H208" i="31"/>
  <c r="D213" i="31"/>
  <c r="C213" i="31"/>
  <c r="C276" i="31"/>
  <c r="H199" i="31"/>
  <c r="H194" i="31"/>
  <c r="H280" i="31"/>
  <c r="F271" i="31"/>
  <c r="F296" i="31" s="1"/>
  <c r="F346" i="31" s="1"/>
  <c r="Q31" i="49"/>
  <c r="B75" i="49" s="1"/>
  <c r="B114" i="49" s="1"/>
  <c r="H210" i="31"/>
  <c r="H205" i="31"/>
  <c r="F268" i="31"/>
  <c r="C268" i="31"/>
  <c r="C288" i="31" s="1"/>
  <c r="C313" i="31" s="1"/>
  <c r="C363" i="31" s="1"/>
  <c r="H270" i="31"/>
  <c r="H345" i="31" s="1"/>
  <c r="H285" i="31"/>
  <c r="H360" i="31" s="1"/>
  <c r="H206" i="31"/>
  <c r="H197" i="31"/>
  <c r="G288" i="31"/>
  <c r="H121" i="44"/>
  <c r="H123" i="44"/>
  <c r="H136" i="44"/>
  <c r="H195" i="30"/>
  <c r="H279" i="30"/>
  <c r="H210" i="30"/>
  <c r="H272" i="30"/>
  <c r="H124" i="44"/>
  <c r="H197" i="30"/>
  <c r="H204" i="30"/>
  <c r="H208" i="30"/>
  <c r="F213" i="30"/>
  <c r="H206" i="30"/>
  <c r="E213" i="30"/>
  <c r="H280" i="30"/>
  <c r="H205" i="30"/>
  <c r="H273" i="30"/>
  <c r="H348" i="30" s="1"/>
  <c r="H202" i="30"/>
  <c r="H198" i="30"/>
  <c r="H286" i="30"/>
  <c r="H278" i="30"/>
  <c r="H132" i="44"/>
  <c r="F74" i="49"/>
  <c r="E75" i="49"/>
  <c r="E65" i="49"/>
  <c r="E104" i="49" s="1"/>
  <c r="E74" i="49"/>
  <c r="D74" i="49"/>
  <c r="D113" i="49" s="1"/>
  <c r="H307" i="27"/>
  <c r="P25" i="48" s="1"/>
  <c r="H357" i="27"/>
  <c r="H282" i="21"/>
  <c r="E213" i="15"/>
  <c r="H209" i="15"/>
  <c r="C284" i="15"/>
  <c r="H284" i="15" s="1"/>
  <c r="H195" i="26"/>
  <c r="H208" i="33"/>
  <c r="D288" i="27"/>
  <c r="D313" i="27" s="1"/>
  <c r="D363" i="27" s="1"/>
  <c r="H202" i="21"/>
  <c r="H198" i="15"/>
  <c r="C284" i="30"/>
  <c r="H284" i="30" s="1"/>
  <c r="H188" i="10"/>
  <c r="C287" i="17"/>
  <c r="H287" i="17" s="1"/>
  <c r="H212" i="17"/>
  <c r="C275" i="17"/>
  <c r="H275" i="17" s="1"/>
  <c r="H200" i="17"/>
  <c r="H208" i="15"/>
  <c r="C283" i="15"/>
  <c r="C282" i="59"/>
  <c r="H282" i="59" s="1"/>
  <c r="H285" i="12"/>
  <c r="H310" i="12" s="1"/>
  <c r="S9" i="48" s="1"/>
  <c r="C310" i="12"/>
  <c r="C360" i="12" s="1"/>
  <c r="H127" i="44"/>
  <c r="H196" i="30"/>
  <c r="H204" i="15"/>
  <c r="C269" i="33"/>
  <c r="H128" i="44"/>
  <c r="H201" i="33"/>
  <c r="H199" i="59"/>
  <c r="G268" i="59"/>
  <c r="H195" i="59"/>
  <c r="H276" i="23"/>
  <c r="C301" i="23"/>
  <c r="C351" i="23" s="1"/>
  <c r="G288" i="20"/>
  <c r="H271" i="27"/>
  <c r="H296" i="27" s="1"/>
  <c r="E25" i="48" s="1"/>
  <c r="H281" i="30"/>
  <c r="H279" i="21"/>
  <c r="H207" i="15"/>
  <c r="G213" i="30"/>
  <c r="H201" i="27"/>
  <c r="H201" i="15"/>
  <c r="C213" i="33"/>
  <c r="H196" i="15"/>
  <c r="C271" i="15"/>
  <c r="H199" i="17"/>
  <c r="C274" i="17"/>
  <c r="D268" i="15"/>
  <c r="R13" i="49"/>
  <c r="E213" i="21"/>
  <c r="C277" i="30"/>
  <c r="H277" i="30" s="1"/>
  <c r="D213" i="26"/>
  <c r="H207" i="21"/>
  <c r="F213" i="21"/>
  <c r="F279" i="27"/>
  <c r="H279" i="27" s="1"/>
  <c r="H204" i="27"/>
  <c r="D286" i="15"/>
  <c r="D231" i="44" s="1"/>
  <c r="D255" i="44" s="1"/>
  <c r="D303" i="44" s="1"/>
  <c r="H211" i="15"/>
  <c r="H198" i="26"/>
  <c r="E137" i="44"/>
  <c r="G288" i="30"/>
  <c r="H205" i="21"/>
  <c r="H285" i="26"/>
  <c r="H206" i="26"/>
  <c r="H197" i="59"/>
  <c r="H196" i="59"/>
  <c r="H209" i="59"/>
  <c r="C270" i="59"/>
  <c r="H270" i="59" s="1"/>
  <c r="H310" i="31"/>
  <c r="S29" i="48" s="1"/>
  <c r="H204" i="21"/>
  <c r="H284" i="21"/>
  <c r="H196" i="21"/>
  <c r="D213" i="15"/>
  <c r="C274" i="15"/>
  <c r="H199" i="15"/>
  <c r="U27" i="49"/>
  <c r="F71" i="49" s="1"/>
  <c r="G268" i="27"/>
  <c r="C276" i="17"/>
  <c r="H276" i="17" s="1"/>
  <c r="H201" i="17"/>
  <c r="H208" i="17"/>
  <c r="C283" i="17"/>
  <c r="C270" i="17"/>
  <c r="H195" i="17"/>
  <c r="C270" i="15"/>
  <c r="H195" i="15"/>
  <c r="G213" i="26"/>
  <c r="C213" i="15"/>
  <c r="C275" i="15"/>
  <c r="H275" i="15" s="1"/>
  <c r="H200" i="15"/>
  <c r="H211" i="17"/>
  <c r="C286" i="17"/>
  <c r="H196" i="33"/>
  <c r="F288" i="26"/>
  <c r="F313" i="26" s="1"/>
  <c r="F363" i="26" s="1"/>
  <c r="H201" i="26"/>
  <c r="H210" i="26"/>
  <c r="C278" i="33"/>
  <c r="H278" i="33" s="1"/>
  <c r="H279" i="26"/>
  <c r="F213" i="26"/>
  <c r="U34" i="49"/>
  <c r="F78" i="49" s="1"/>
  <c r="D73" i="49"/>
  <c r="D112" i="49" s="1"/>
  <c r="G181" i="46"/>
  <c r="G61" i="46" s="1"/>
  <c r="V9" i="49"/>
  <c r="I9" i="49" s="1"/>
  <c r="H284" i="59"/>
  <c r="H278" i="20"/>
  <c r="C312" i="11"/>
  <c r="C362" i="11" s="1"/>
  <c r="H274" i="27"/>
  <c r="H273" i="27"/>
  <c r="H298" i="27" s="1"/>
  <c r="G25" i="48" s="1"/>
  <c r="H287" i="30"/>
  <c r="H312" i="30" s="1"/>
  <c r="U28" i="48" s="1"/>
  <c r="G288" i="15"/>
  <c r="H209" i="21"/>
  <c r="D213" i="21"/>
  <c r="F288" i="57"/>
  <c r="H210" i="27"/>
  <c r="R30" i="49"/>
  <c r="V30" i="49" s="1"/>
  <c r="D268" i="30"/>
  <c r="D293" i="30" s="1"/>
  <c r="D343" i="30" s="1"/>
  <c r="U13" i="49"/>
  <c r="F57" i="49" s="1"/>
  <c r="G268" i="15"/>
  <c r="H204" i="17"/>
  <c r="C279" i="17"/>
  <c r="H279" i="17" s="1"/>
  <c r="C284" i="17"/>
  <c r="H284" i="17" s="1"/>
  <c r="H209" i="17"/>
  <c r="E268" i="17"/>
  <c r="S15" i="49"/>
  <c r="D59" i="49" s="1"/>
  <c r="D98" i="49" s="1"/>
  <c r="E213" i="17"/>
  <c r="E277" i="59"/>
  <c r="H277" i="59" s="1"/>
  <c r="H287" i="28"/>
  <c r="H312" i="28" s="1"/>
  <c r="U26" i="48" s="1"/>
  <c r="C312" i="28"/>
  <c r="C362" i="28" s="1"/>
  <c r="F213" i="27"/>
  <c r="F213" i="59"/>
  <c r="H188" i="21"/>
  <c r="H280" i="21"/>
  <c r="C213" i="26"/>
  <c r="H205" i="26"/>
  <c r="H197" i="26"/>
  <c r="H280" i="33"/>
  <c r="H206" i="33"/>
  <c r="H125" i="44"/>
  <c r="H276" i="18"/>
  <c r="H281" i="11"/>
  <c r="H306" i="11" s="1"/>
  <c r="O8" i="48" s="1"/>
  <c r="H198" i="21"/>
  <c r="H194" i="30"/>
  <c r="H193" i="30"/>
  <c r="D213" i="27"/>
  <c r="D283" i="21"/>
  <c r="D308" i="21" s="1"/>
  <c r="D358" i="21" s="1"/>
  <c r="H202" i="15"/>
  <c r="H199" i="21"/>
  <c r="H209" i="27"/>
  <c r="F280" i="15"/>
  <c r="H280" i="15" s="1"/>
  <c r="H355" i="15" s="1"/>
  <c r="H205" i="15"/>
  <c r="H196" i="17"/>
  <c r="C271" i="17"/>
  <c r="E213" i="26"/>
  <c r="H213" i="26" s="1"/>
  <c r="G213" i="59"/>
  <c r="H202" i="17"/>
  <c r="C277" i="17"/>
  <c r="G213" i="15"/>
  <c r="G276" i="27"/>
  <c r="H276" i="27" s="1"/>
  <c r="H202" i="27"/>
  <c r="H199" i="26"/>
  <c r="H211" i="26"/>
  <c r="C284" i="33"/>
  <c r="C287" i="33"/>
  <c r="C312" i="33" s="1"/>
  <c r="C362" i="33" s="1"/>
  <c r="H272" i="15"/>
  <c r="E213" i="59"/>
  <c r="H213" i="59" s="1"/>
  <c r="H287" i="40"/>
  <c r="C312" i="40"/>
  <c r="C362" i="40" s="1"/>
  <c r="H269" i="27"/>
  <c r="H294" i="27" s="1"/>
  <c r="C25" i="48" s="1"/>
  <c r="H209" i="44"/>
  <c r="H278" i="31"/>
  <c r="G288" i="21"/>
  <c r="H212" i="30"/>
  <c r="H194" i="21"/>
  <c r="H206" i="15"/>
  <c r="F268" i="27"/>
  <c r="T27" i="49"/>
  <c r="E71" i="49" s="1"/>
  <c r="E110" i="49" s="1"/>
  <c r="H205" i="17"/>
  <c r="C280" i="17"/>
  <c r="H280" i="17" s="1"/>
  <c r="H196" i="27"/>
  <c r="H196" i="26"/>
  <c r="G288" i="36"/>
  <c r="G313" i="36" s="1"/>
  <c r="G363" i="36" s="1"/>
  <c r="G293" i="36"/>
  <c r="G343" i="36" s="1"/>
  <c r="C213" i="30"/>
  <c r="E213" i="27"/>
  <c r="H274" i="21"/>
  <c r="H282" i="15"/>
  <c r="G213" i="17"/>
  <c r="U15" i="49"/>
  <c r="F59" i="49" s="1"/>
  <c r="G268" i="17"/>
  <c r="G288" i="17" s="1"/>
  <c r="G313" i="17" s="1"/>
  <c r="G363" i="17" s="1"/>
  <c r="H197" i="17"/>
  <c r="C272" i="17"/>
  <c r="H212" i="15"/>
  <c r="C287" i="15"/>
  <c r="H287" i="15" s="1"/>
  <c r="H188" i="16"/>
  <c r="H209" i="26"/>
  <c r="H203" i="26"/>
  <c r="D213" i="33"/>
  <c r="H280" i="59"/>
  <c r="D213" i="59"/>
  <c r="H211" i="59"/>
  <c r="H206" i="21"/>
  <c r="H207" i="30"/>
  <c r="H197" i="15"/>
  <c r="C278" i="21"/>
  <c r="H278" i="21" s="1"/>
  <c r="H203" i="27"/>
  <c r="H199" i="30"/>
  <c r="H210" i="15"/>
  <c r="F268" i="15"/>
  <c r="T13" i="49"/>
  <c r="E57" i="49" s="1"/>
  <c r="E96" i="49" s="1"/>
  <c r="C278" i="15"/>
  <c r="H278" i="15" s="1"/>
  <c r="H203" i="15"/>
  <c r="C285" i="17"/>
  <c r="H285" i="17" s="1"/>
  <c r="H210" i="17"/>
  <c r="H207" i="17"/>
  <c r="C282" i="17"/>
  <c r="H282" i="17" s="1"/>
  <c r="C269" i="17"/>
  <c r="H194" i="17"/>
  <c r="C278" i="17"/>
  <c r="H278" i="17" s="1"/>
  <c r="H203" i="17"/>
  <c r="H212" i="21"/>
  <c r="H198" i="17"/>
  <c r="C273" i="17"/>
  <c r="F268" i="17"/>
  <c r="T15" i="49"/>
  <c r="E59" i="49" s="1"/>
  <c r="E98" i="49" s="1"/>
  <c r="F213" i="17"/>
  <c r="H188" i="57"/>
  <c r="H204" i="26"/>
  <c r="H195" i="33"/>
  <c r="G213" i="21"/>
  <c r="H284" i="26"/>
  <c r="G288" i="26"/>
  <c r="C282" i="33"/>
  <c r="H282" i="33" s="1"/>
  <c r="H199" i="33"/>
  <c r="H285" i="62"/>
  <c r="H360" i="62" s="1"/>
  <c r="E288" i="10"/>
  <c r="E313" i="10" s="1"/>
  <c r="E363" i="10" s="1"/>
  <c r="H205" i="59"/>
  <c r="F293" i="11"/>
  <c r="F343" i="11" s="1"/>
  <c r="H270" i="27"/>
  <c r="H295" i="27" s="1"/>
  <c r="D25" i="48" s="1"/>
  <c r="E288" i="30"/>
  <c r="E313" i="30" s="1"/>
  <c r="E363" i="30" s="1"/>
  <c r="H194" i="15"/>
  <c r="H275" i="30"/>
  <c r="H203" i="30"/>
  <c r="H275" i="31"/>
  <c r="D213" i="30"/>
  <c r="F213" i="15"/>
  <c r="H207" i="27"/>
  <c r="S13" i="49"/>
  <c r="D57" i="49" s="1"/>
  <c r="D96" i="49" s="1"/>
  <c r="E268" i="15"/>
  <c r="H206" i="17"/>
  <c r="C281" i="17"/>
  <c r="D268" i="17"/>
  <c r="R15" i="49"/>
  <c r="C59" i="49" s="1"/>
  <c r="C98" i="49" s="1"/>
  <c r="D213" i="17"/>
  <c r="C268" i="17"/>
  <c r="C213" i="17"/>
  <c r="Q15" i="49"/>
  <c r="H193" i="17"/>
  <c r="H285" i="15"/>
  <c r="C65" i="49"/>
  <c r="C104" i="49" s="1"/>
  <c r="AQ30" i="49"/>
  <c r="AQ20" i="49"/>
  <c r="AQ31" i="49"/>
  <c r="C75" i="49"/>
  <c r="C114" i="49" s="1"/>
  <c r="E220" i="44"/>
  <c r="E183" i="46"/>
  <c r="E63" i="46" s="1"/>
  <c r="B65" i="49"/>
  <c r="B104" i="49" s="1"/>
  <c r="B74" i="49"/>
  <c r="B113" i="49" s="1"/>
  <c r="H279" i="31"/>
  <c r="C304" i="31"/>
  <c r="C354" i="31" s="1"/>
  <c r="H193" i="33"/>
  <c r="F268" i="33"/>
  <c r="T34" i="49"/>
  <c r="E78" i="49" s="1"/>
  <c r="E117" i="49" s="1"/>
  <c r="F213" i="33"/>
  <c r="H201" i="24"/>
  <c r="D276" i="24"/>
  <c r="D301" i="24" s="1"/>
  <c r="D351" i="24" s="1"/>
  <c r="H194" i="24"/>
  <c r="C269" i="24"/>
  <c r="D275" i="33"/>
  <c r="H275" i="33" s="1"/>
  <c r="H200" i="33"/>
  <c r="H270" i="21"/>
  <c r="C295" i="21"/>
  <c r="C345" i="21" s="1"/>
  <c r="G279" i="33"/>
  <c r="H204" i="33"/>
  <c r="H283" i="30"/>
  <c r="C308" i="30"/>
  <c r="C358" i="30" s="1"/>
  <c r="E213" i="24"/>
  <c r="E272" i="24"/>
  <c r="E297" i="24" s="1"/>
  <c r="E347" i="24" s="1"/>
  <c r="H197" i="24"/>
  <c r="C272" i="24"/>
  <c r="S24" i="49"/>
  <c r="D70" i="49" s="1"/>
  <c r="D109" i="49" s="1"/>
  <c r="E268" i="24"/>
  <c r="H188" i="31"/>
  <c r="C298" i="57"/>
  <c r="C348" i="57" s="1"/>
  <c r="H273" i="57"/>
  <c r="H269" i="57"/>
  <c r="D294" i="57"/>
  <c r="D344" i="57" s="1"/>
  <c r="AQ24" i="49"/>
  <c r="G213" i="33"/>
  <c r="H213" i="33" s="1"/>
  <c r="G183" i="46"/>
  <c r="G63" i="46" s="1"/>
  <c r="G39" i="46" s="1"/>
  <c r="D288" i="31"/>
  <c r="D313" i="31" s="1"/>
  <c r="D363" i="31" s="1"/>
  <c r="H268" i="31"/>
  <c r="C293" i="31"/>
  <c r="T24" i="49"/>
  <c r="E70" i="49" s="1"/>
  <c r="E109" i="49" s="1"/>
  <c r="F268" i="24"/>
  <c r="H205" i="24"/>
  <c r="C280" i="24"/>
  <c r="H280" i="24" s="1"/>
  <c r="H198" i="24"/>
  <c r="C273" i="24"/>
  <c r="E293" i="31"/>
  <c r="E343" i="31" s="1"/>
  <c r="E288" i="31"/>
  <c r="E313" i="31" s="1"/>
  <c r="E363" i="31" s="1"/>
  <c r="C294" i="31"/>
  <c r="C344" i="31" s="1"/>
  <c r="H269" i="31"/>
  <c r="C301" i="21"/>
  <c r="C351" i="21" s="1"/>
  <c r="H276" i="21"/>
  <c r="H207" i="24"/>
  <c r="D282" i="24"/>
  <c r="D190" i="46" s="1"/>
  <c r="D70" i="46" s="1"/>
  <c r="D46" i="46" s="1"/>
  <c r="H208" i="24"/>
  <c r="C283" i="24"/>
  <c r="H204" i="24"/>
  <c r="E279" i="24"/>
  <c r="E224" i="44" s="1"/>
  <c r="R24" i="49"/>
  <c r="C70" i="49" s="1"/>
  <c r="C109" i="49" s="1"/>
  <c r="D268" i="24"/>
  <c r="D213" i="24"/>
  <c r="H273" i="31"/>
  <c r="C298" i="31"/>
  <c r="C348" i="31" s="1"/>
  <c r="D75" i="49"/>
  <c r="D114" i="49" s="1"/>
  <c r="H188" i="24"/>
  <c r="H285" i="33"/>
  <c r="C277" i="33"/>
  <c r="H277" i="33" s="1"/>
  <c r="H352" i="33" s="1"/>
  <c r="H270" i="15"/>
  <c r="H295" i="15" s="1"/>
  <c r="D11" i="48" s="1"/>
  <c r="H213" i="28"/>
  <c r="H271" i="11"/>
  <c r="H346" i="11" s="1"/>
  <c r="C306" i="31"/>
  <c r="C356" i="31" s="1"/>
  <c r="H281" i="31"/>
  <c r="H213" i="31"/>
  <c r="H196" i="24"/>
  <c r="D271" i="24"/>
  <c r="D296" i="24" s="1"/>
  <c r="D346" i="24" s="1"/>
  <c r="H200" i="24"/>
  <c r="C275" i="24"/>
  <c r="H275" i="24" s="1"/>
  <c r="F213" i="24"/>
  <c r="F271" i="24"/>
  <c r="F296" i="24" s="1"/>
  <c r="F346" i="24" s="1"/>
  <c r="H210" i="24"/>
  <c r="C285" i="24"/>
  <c r="H285" i="24" s="1"/>
  <c r="E288" i="21"/>
  <c r="E313" i="21" s="1"/>
  <c r="E363" i="21" s="1"/>
  <c r="E293" i="21"/>
  <c r="E343" i="21" s="1"/>
  <c r="C312" i="21"/>
  <c r="C362" i="21" s="1"/>
  <c r="H287" i="21"/>
  <c r="H271" i="31"/>
  <c r="C296" i="31"/>
  <c r="C346" i="31" s="1"/>
  <c r="H271" i="30"/>
  <c r="H210" i="33"/>
  <c r="H202" i="33"/>
  <c r="G187" i="46"/>
  <c r="G67" i="46" s="1"/>
  <c r="H272" i="41"/>
  <c r="H347" i="41" s="1"/>
  <c r="V42" i="49"/>
  <c r="H271" i="21"/>
  <c r="C296" i="21"/>
  <c r="C346" i="21" s="1"/>
  <c r="C278" i="24"/>
  <c r="H278" i="24" s="1"/>
  <c r="H203" i="24"/>
  <c r="H206" i="24"/>
  <c r="C281" i="24"/>
  <c r="D293" i="21"/>
  <c r="D343" i="21" s="1"/>
  <c r="H356" i="57"/>
  <c r="H306" i="57"/>
  <c r="O17" i="48" s="1"/>
  <c r="H274" i="31"/>
  <c r="C299" i="31"/>
  <c r="C349" i="31" s="1"/>
  <c r="H360" i="57"/>
  <c r="H310" i="57"/>
  <c r="S17" i="48" s="1"/>
  <c r="H286" i="31"/>
  <c r="C311" i="31"/>
  <c r="C361" i="31" s="1"/>
  <c r="F194" i="46"/>
  <c r="F74" i="46" s="1"/>
  <c r="F50" i="46" s="1"/>
  <c r="G225" i="44"/>
  <c r="F186" i="46"/>
  <c r="F66" i="46" s="1"/>
  <c r="E213" i="33"/>
  <c r="E288" i="57"/>
  <c r="E313" i="57" s="1"/>
  <c r="E363" i="57" s="1"/>
  <c r="E293" i="57"/>
  <c r="E343" i="57" s="1"/>
  <c r="H286" i="21"/>
  <c r="C311" i="21"/>
  <c r="C361" i="21" s="1"/>
  <c r="C277" i="24"/>
  <c r="H277" i="24" s="1"/>
  <c r="H202" i="24"/>
  <c r="C268" i="24"/>
  <c r="C213" i="24"/>
  <c r="Q24" i="49"/>
  <c r="H193" i="24"/>
  <c r="C312" i="24"/>
  <c r="C362" i="24" s="1"/>
  <c r="U24" i="49"/>
  <c r="F70" i="49" s="1"/>
  <c r="G213" i="24"/>
  <c r="G268" i="24"/>
  <c r="C299" i="30"/>
  <c r="C349" i="30" s="1"/>
  <c r="H274" i="30"/>
  <c r="F75" i="49"/>
  <c r="H360" i="30"/>
  <c r="H310" i="30"/>
  <c r="S28" i="48" s="1"/>
  <c r="C295" i="30"/>
  <c r="C345" i="30" s="1"/>
  <c r="H270" i="30"/>
  <c r="H197" i="33"/>
  <c r="H119" i="44"/>
  <c r="H213" i="62"/>
  <c r="H281" i="41"/>
  <c r="H356" i="41" s="1"/>
  <c r="H211" i="24"/>
  <c r="C286" i="24"/>
  <c r="H195" i="24"/>
  <c r="C270" i="24"/>
  <c r="C301" i="24"/>
  <c r="C351" i="24" s="1"/>
  <c r="C312" i="57"/>
  <c r="C362" i="57" s="1"/>
  <c r="H287" i="57"/>
  <c r="H287" i="31"/>
  <c r="C312" i="31"/>
  <c r="C362" i="31" s="1"/>
  <c r="H213" i="36"/>
  <c r="H188" i="22"/>
  <c r="H273" i="21"/>
  <c r="C298" i="21"/>
  <c r="C348" i="21" s="1"/>
  <c r="H212" i="24"/>
  <c r="G287" i="24"/>
  <c r="H287" i="24" s="1"/>
  <c r="H209" i="24"/>
  <c r="F284" i="24"/>
  <c r="F229" i="44" s="1"/>
  <c r="H188" i="30"/>
  <c r="H269" i="30"/>
  <c r="D293" i="57"/>
  <c r="D343" i="57" s="1"/>
  <c r="D225" i="44"/>
  <c r="D249" i="44" s="1"/>
  <c r="D297" i="44" s="1"/>
  <c r="C294" i="21"/>
  <c r="C344" i="21" s="1"/>
  <c r="H269" i="21"/>
  <c r="C311" i="57"/>
  <c r="C361" i="57" s="1"/>
  <c r="H286" i="57"/>
  <c r="C297" i="31"/>
  <c r="C347" i="31" s="1"/>
  <c r="H272" i="31"/>
  <c r="C293" i="21"/>
  <c r="C296" i="24"/>
  <c r="C346" i="24" s="1"/>
  <c r="C308" i="31"/>
  <c r="C358" i="31" s="1"/>
  <c r="H283" i="31"/>
  <c r="H198" i="33"/>
  <c r="H205" i="33"/>
  <c r="H188" i="38"/>
  <c r="H188" i="59"/>
  <c r="C306" i="21"/>
  <c r="C356" i="21" s="1"/>
  <c r="H281" i="21"/>
  <c r="H276" i="31"/>
  <c r="C301" i="31"/>
  <c r="C351" i="31" s="1"/>
  <c r="H199" i="24"/>
  <c r="C274" i="24"/>
  <c r="H274" i="24" s="1"/>
  <c r="H271" i="57"/>
  <c r="C296" i="57"/>
  <c r="C346" i="57" s="1"/>
  <c r="C301" i="57"/>
  <c r="C351" i="57" s="1"/>
  <c r="H276" i="57"/>
  <c r="AJ43" i="49"/>
  <c r="AK15" i="49" s="1"/>
  <c r="AC43" i="49"/>
  <c r="AD25" i="49" s="1"/>
  <c r="G336" i="30"/>
  <c r="C343" i="30"/>
  <c r="D324" i="30"/>
  <c r="H326" i="30"/>
  <c r="E323" i="30"/>
  <c r="G327" i="30"/>
  <c r="H330" i="30"/>
  <c r="C336" i="30"/>
  <c r="D332" i="30"/>
  <c r="G320" i="30"/>
  <c r="D329" i="30"/>
  <c r="F327" i="30"/>
  <c r="H325" i="30"/>
  <c r="C329" i="30"/>
  <c r="D325" i="30"/>
  <c r="E324" i="30"/>
  <c r="G332" i="30"/>
  <c r="H329" i="30"/>
  <c r="G333" i="30"/>
  <c r="F337" i="30"/>
  <c r="G318" i="30"/>
  <c r="E327" i="30"/>
  <c r="D336" i="30"/>
  <c r="E333" i="30"/>
  <c r="C334" i="30"/>
  <c r="F330" i="30"/>
  <c r="C322" i="30"/>
  <c r="D323" i="30"/>
  <c r="G337" i="30"/>
  <c r="H327" i="30"/>
  <c r="G321" i="30"/>
  <c r="D326" i="30"/>
  <c r="E321" i="30"/>
  <c r="D334" i="30"/>
  <c r="D321" i="30"/>
  <c r="C326" i="30"/>
  <c r="D337" i="30"/>
  <c r="F319" i="30"/>
  <c r="E335" i="30"/>
  <c r="C332" i="30"/>
  <c r="F318" i="30"/>
  <c r="E326" i="30"/>
  <c r="G324" i="30"/>
  <c r="F325" i="30"/>
  <c r="H322" i="30"/>
  <c r="E330" i="30"/>
  <c r="E325" i="30"/>
  <c r="F332" i="30"/>
  <c r="C330" i="30"/>
  <c r="F328" i="30"/>
  <c r="E337" i="30"/>
  <c r="F329" i="30"/>
  <c r="C327" i="30"/>
  <c r="D335" i="30"/>
  <c r="C325" i="30"/>
  <c r="C318" i="30"/>
  <c r="F321" i="30"/>
  <c r="C321" i="30"/>
  <c r="G338" i="30"/>
  <c r="G322" i="30"/>
  <c r="C335" i="30"/>
  <c r="E319" i="30"/>
  <c r="E331" i="30"/>
  <c r="G328" i="30"/>
  <c r="D330" i="30"/>
  <c r="D328" i="30"/>
  <c r="E336" i="30"/>
  <c r="F320" i="30"/>
  <c r="F334" i="30"/>
  <c r="E329" i="30"/>
  <c r="D327" i="30"/>
  <c r="E334" i="30"/>
  <c r="H334" i="30"/>
  <c r="C337" i="30"/>
  <c r="F331" i="30"/>
  <c r="F335" i="30"/>
  <c r="G330" i="30"/>
  <c r="F326" i="30"/>
  <c r="D322" i="30"/>
  <c r="H332" i="30"/>
  <c r="E328" i="30"/>
  <c r="G325" i="30"/>
  <c r="C324" i="30"/>
  <c r="H328" i="30"/>
  <c r="F333" i="30"/>
  <c r="G319" i="30"/>
  <c r="D320" i="30"/>
  <c r="E320" i="30"/>
  <c r="F322" i="30"/>
  <c r="C328" i="30"/>
  <c r="C331" i="30"/>
  <c r="G329" i="30"/>
  <c r="G323" i="30"/>
  <c r="F338" i="30"/>
  <c r="F324" i="30"/>
  <c r="D333" i="30"/>
  <c r="G335" i="30"/>
  <c r="G331" i="30"/>
  <c r="G326" i="30"/>
  <c r="F336" i="30"/>
  <c r="D319" i="30"/>
  <c r="E322" i="30"/>
  <c r="D331" i="30"/>
  <c r="E332" i="30"/>
  <c r="G334" i="30"/>
  <c r="F323" i="30"/>
  <c r="E318" i="30"/>
  <c r="G177" i="46"/>
  <c r="G57" i="46" s="1"/>
  <c r="E227" i="44"/>
  <c r="E251" i="44" s="1"/>
  <c r="E299" i="44" s="1"/>
  <c r="G184" i="46"/>
  <c r="G64" i="46" s="1"/>
  <c r="G40" i="46" s="1"/>
  <c r="G218" i="44"/>
  <c r="C319" i="30"/>
  <c r="F180" i="46"/>
  <c r="F60" i="46" s="1"/>
  <c r="F36" i="46" s="1"/>
  <c r="H275" i="32"/>
  <c r="D188" i="46"/>
  <c r="D68" i="46" s="1"/>
  <c r="D44" i="46" s="1"/>
  <c r="H277" i="12"/>
  <c r="H352" i="12" s="1"/>
  <c r="C288" i="10"/>
  <c r="F288" i="59"/>
  <c r="H356" i="30"/>
  <c r="H306" i="30"/>
  <c r="O28" i="48" s="1"/>
  <c r="G188" i="46"/>
  <c r="G68" i="46" s="1"/>
  <c r="F223" i="44"/>
  <c r="H361" i="30"/>
  <c r="H311" i="30"/>
  <c r="T28" i="48" s="1"/>
  <c r="D232" i="44"/>
  <c r="D256" i="44" s="1"/>
  <c r="D304" i="44" s="1"/>
  <c r="D181" i="46"/>
  <c r="D61" i="46" s="1"/>
  <c r="D37" i="46" s="1"/>
  <c r="E188" i="46"/>
  <c r="E68" i="46" s="1"/>
  <c r="H310" i="10"/>
  <c r="S7" i="48" s="1"/>
  <c r="G178" i="46"/>
  <c r="G58" i="46" s="1"/>
  <c r="C323" i="30"/>
  <c r="E228" i="44"/>
  <c r="E252" i="44" s="1"/>
  <c r="E300" i="44" s="1"/>
  <c r="E191" i="46"/>
  <c r="E71" i="46" s="1"/>
  <c r="E47" i="46" s="1"/>
  <c r="C288" i="41"/>
  <c r="G232" i="44"/>
  <c r="G256" i="44" s="1"/>
  <c r="G304" i="44" s="1"/>
  <c r="G217" i="44"/>
  <c r="E231" i="44"/>
  <c r="E255" i="44" s="1"/>
  <c r="E303" i="44" s="1"/>
  <c r="E194" i="46"/>
  <c r="E74" i="46" s="1"/>
  <c r="E50" i="46" s="1"/>
  <c r="D182" i="46"/>
  <c r="D62" i="46" s="1"/>
  <c r="D38" i="46" s="1"/>
  <c r="G226" i="44"/>
  <c r="G250" i="44" s="1"/>
  <c r="G298" i="44" s="1"/>
  <c r="G231" i="44"/>
  <c r="F185" i="46"/>
  <c r="F65" i="46" s="1"/>
  <c r="F41" i="46" s="1"/>
  <c r="D229" i="44"/>
  <c r="G288" i="33"/>
  <c r="F184" i="46"/>
  <c r="F64" i="46" s="1"/>
  <c r="F40" i="46" s="1"/>
  <c r="F231" i="44"/>
  <c r="F255" i="44" s="1"/>
  <c r="F303" i="44" s="1"/>
  <c r="D193" i="46"/>
  <c r="D73" i="46" s="1"/>
  <c r="D49" i="46" s="1"/>
  <c r="F215" i="44"/>
  <c r="F239" i="44" s="1"/>
  <c r="F287" i="44" s="1"/>
  <c r="D192" i="46"/>
  <c r="D72" i="46" s="1"/>
  <c r="D187" i="46"/>
  <c r="D67" i="46" s="1"/>
  <c r="D43" i="46" s="1"/>
  <c r="E230" i="44"/>
  <c r="G193" i="46"/>
  <c r="G73" i="46" s="1"/>
  <c r="F226" i="44"/>
  <c r="F250" i="44" s="1"/>
  <c r="F298" i="44" s="1"/>
  <c r="F191" i="46"/>
  <c r="F71" i="46" s="1"/>
  <c r="F47" i="46" s="1"/>
  <c r="F183" i="46"/>
  <c r="F63" i="46" s="1"/>
  <c r="F232" i="44"/>
  <c r="F256" i="44" s="1"/>
  <c r="F304" i="44" s="1"/>
  <c r="H213" i="10"/>
  <c r="F187" i="46"/>
  <c r="F67" i="46" s="1"/>
  <c r="F228" i="44"/>
  <c r="F252" i="44" s="1"/>
  <c r="F300" i="44" s="1"/>
  <c r="D216" i="44"/>
  <c r="D240" i="44" s="1"/>
  <c r="D288" i="44" s="1"/>
  <c r="G214" i="44"/>
  <c r="F227" i="44"/>
  <c r="F251" i="44" s="1"/>
  <c r="F299" i="44" s="1"/>
  <c r="G189" i="46"/>
  <c r="G69" i="46" s="1"/>
  <c r="G45" i="46" s="1"/>
  <c r="G224" i="44"/>
  <c r="G229" i="44"/>
  <c r="G253" i="44" s="1"/>
  <c r="G301" i="44" s="1"/>
  <c r="G228" i="44"/>
  <c r="G230" i="44"/>
  <c r="E221" i="44"/>
  <c r="E245" i="44" s="1"/>
  <c r="E293" i="44" s="1"/>
  <c r="G216" i="44"/>
  <c r="G186" i="46"/>
  <c r="G66" i="46" s="1"/>
  <c r="G42" i="46" s="1"/>
  <c r="G221" i="44"/>
  <c r="G245" i="44" s="1"/>
  <c r="G293" i="44" s="1"/>
  <c r="F182" i="46"/>
  <c r="F62" i="46" s="1"/>
  <c r="F38" i="46" s="1"/>
  <c r="H278" i="10"/>
  <c r="F217" i="44"/>
  <c r="F241" i="44" s="1"/>
  <c r="F289" i="44" s="1"/>
  <c r="G180" i="46"/>
  <c r="G60" i="46" s="1"/>
  <c r="D217" i="44"/>
  <c r="D241" i="44" s="1"/>
  <c r="D289" i="44" s="1"/>
  <c r="D86" i="49"/>
  <c r="D125" i="49" s="1"/>
  <c r="C157" i="44"/>
  <c r="G141" i="44"/>
  <c r="E155" i="44"/>
  <c r="E151" i="44"/>
  <c r="C147" i="44"/>
  <c r="C149" i="44"/>
  <c r="E159" i="44"/>
  <c r="C153" i="44"/>
  <c r="C151" i="44"/>
  <c r="H309" i="27"/>
  <c r="R25" i="48" s="1"/>
  <c r="R44" i="48" s="1" a="1"/>
  <c r="R44" i="48" s="1"/>
  <c r="D153" i="44"/>
  <c r="C142" i="44"/>
  <c r="F141" i="44"/>
  <c r="C143" i="44"/>
  <c r="F155" i="44"/>
  <c r="G151" i="44"/>
  <c r="F157" i="44"/>
  <c r="D151" i="44"/>
  <c r="H299" i="27"/>
  <c r="H25" i="48" s="1"/>
  <c r="H349" i="27"/>
  <c r="H344" i="27"/>
  <c r="H306" i="27"/>
  <c r="O25" i="48" s="1"/>
  <c r="H356" i="27"/>
  <c r="H361" i="27"/>
  <c r="H311" i="27"/>
  <c r="T25" i="48" s="1"/>
  <c r="H310" i="27"/>
  <c r="S25" i="48" s="1"/>
  <c r="H360" i="27"/>
  <c r="H354" i="27"/>
  <c r="H304" i="27"/>
  <c r="M25" i="48" s="1"/>
  <c r="H345" i="27"/>
  <c r="D319" i="27"/>
  <c r="G333" i="27"/>
  <c r="C330" i="27"/>
  <c r="F319" i="27"/>
  <c r="E321" i="27"/>
  <c r="H330" i="27"/>
  <c r="G321" i="27"/>
  <c r="D326" i="27"/>
  <c r="E318" i="27"/>
  <c r="E334" i="27"/>
  <c r="C324" i="27"/>
  <c r="E322" i="27"/>
  <c r="C327" i="27"/>
  <c r="D327" i="27"/>
  <c r="G337" i="27"/>
  <c r="G335" i="27"/>
  <c r="F325" i="27"/>
  <c r="G320" i="27"/>
  <c r="E319" i="27"/>
  <c r="F336" i="27"/>
  <c r="F323" i="27"/>
  <c r="E326" i="27"/>
  <c r="C326" i="27"/>
  <c r="D331" i="27"/>
  <c r="D330" i="27"/>
  <c r="F335" i="27"/>
  <c r="F337" i="27"/>
  <c r="F332" i="27"/>
  <c r="E337" i="27"/>
  <c r="D324" i="27"/>
  <c r="C328" i="27"/>
  <c r="G334" i="27"/>
  <c r="E324" i="27"/>
  <c r="G318" i="27"/>
  <c r="E328" i="27"/>
  <c r="H328" i="27"/>
  <c r="C322" i="27"/>
  <c r="G319" i="27"/>
  <c r="C331" i="27"/>
  <c r="F321" i="27"/>
  <c r="G328" i="27"/>
  <c r="D322" i="27"/>
  <c r="D320" i="27"/>
  <c r="D321" i="27"/>
  <c r="F333" i="27"/>
  <c r="G325" i="27"/>
  <c r="F324" i="27"/>
  <c r="E325" i="27"/>
  <c r="G332" i="27"/>
  <c r="F331" i="27"/>
  <c r="C332" i="27"/>
  <c r="F334" i="27"/>
  <c r="D323" i="27"/>
  <c r="D318" i="27"/>
  <c r="C333" i="27"/>
  <c r="H325" i="27"/>
  <c r="E332" i="27"/>
  <c r="H322" i="27"/>
  <c r="G326" i="27"/>
  <c r="D332" i="27"/>
  <c r="D333" i="27"/>
  <c r="C325" i="27"/>
  <c r="D336" i="27"/>
  <c r="D335" i="27"/>
  <c r="H327" i="27"/>
  <c r="E335" i="27"/>
  <c r="D325" i="27"/>
  <c r="C321" i="27"/>
  <c r="C337" i="27"/>
  <c r="E323" i="27"/>
  <c r="F329" i="27"/>
  <c r="E331" i="27"/>
  <c r="F326" i="27"/>
  <c r="F327" i="27"/>
  <c r="G331" i="27"/>
  <c r="G323" i="27"/>
  <c r="C320" i="27"/>
  <c r="G322" i="27"/>
  <c r="E329" i="27"/>
  <c r="D337" i="27"/>
  <c r="C334" i="27"/>
  <c r="C329" i="27"/>
  <c r="F322" i="27"/>
  <c r="E338" i="27"/>
  <c r="C319" i="27"/>
  <c r="C343" i="27"/>
  <c r="G330" i="27"/>
  <c r="F328" i="27"/>
  <c r="C323" i="27"/>
  <c r="E333" i="27"/>
  <c r="C335" i="27"/>
  <c r="D328" i="27"/>
  <c r="C318" i="27"/>
  <c r="G336" i="27"/>
  <c r="C336" i="27"/>
  <c r="D329" i="27"/>
  <c r="E320" i="27"/>
  <c r="F330" i="27"/>
  <c r="F320" i="27"/>
  <c r="G324" i="27"/>
  <c r="E327" i="27"/>
  <c r="E330" i="27"/>
  <c r="D334" i="27"/>
  <c r="E336" i="27"/>
  <c r="G327" i="27"/>
  <c r="G329" i="27"/>
  <c r="H308" i="27"/>
  <c r="Q25" i="48" s="1"/>
  <c r="H358" i="27"/>
  <c r="H362" i="27"/>
  <c r="H312" i="27"/>
  <c r="U25" i="48" s="1"/>
  <c r="C313" i="27"/>
  <c r="C363" i="27" s="1"/>
  <c r="F160" i="44"/>
  <c r="E157" i="44"/>
  <c r="D145" i="44"/>
  <c r="E153" i="44"/>
  <c r="D157" i="44"/>
  <c r="G143" i="44"/>
  <c r="D155" i="44"/>
  <c r="E148" i="44"/>
  <c r="F153" i="44"/>
  <c r="C152" i="44"/>
  <c r="F142" i="44"/>
  <c r="F145" i="44"/>
  <c r="C144" i="44"/>
  <c r="D142" i="44"/>
  <c r="G159" i="44"/>
  <c r="F151" i="44"/>
  <c r="E144" i="44"/>
  <c r="D148" i="44"/>
  <c r="F154" i="44"/>
  <c r="E143" i="44"/>
  <c r="E141" i="44"/>
  <c r="C146" i="44"/>
  <c r="F159" i="44"/>
  <c r="E147" i="44"/>
  <c r="C145" i="44"/>
  <c r="D156" i="44"/>
  <c r="C159" i="44"/>
  <c r="E160" i="44"/>
  <c r="E156" i="44"/>
  <c r="G153" i="44"/>
  <c r="E152" i="44"/>
  <c r="E158" i="44"/>
  <c r="C156" i="44"/>
  <c r="G144" i="44"/>
  <c r="G145" i="44"/>
  <c r="G147" i="44"/>
  <c r="G146" i="44"/>
  <c r="F152" i="44"/>
  <c r="F147" i="44"/>
  <c r="G152" i="44"/>
  <c r="D141" i="44"/>
  <c r="E145" i="44"/>
  <c r="D158" i="44"/>
  <c r="C148" i="44"/>
  <c r="C150" i="44"/>
  <c r="G156" i="44"/>
  <c r="G148" i="44"/>
  <c r="G157" i="44"/>
  <c r="G158" i="44"/>
  <c r="D144" i="44"/>
  <c r="F150" i="44"/>
  <c r="E150" i="44"/>
  <c r="E149" i="44"/>
  <c r="F156" i="44"/>
  <c r="D159" i="44"/>
  <c r="C154" i="44"/>
  <c r="G142" i="44"/>
  <c r="D143" i="44"/>
  <c r="G155" i="44"/>
  <c r="D150" i="44"/>
  <c r="C141" i="44"/>
  <c r="D152" i="44"/>
  <c r="F143" i="44"/>
  <c r="D147" i="44"/>
  <c r="F149" i="44"/>
  <c r="E146" i="44"/>
  <c r="F144" i="44"/>
  <c r="E154" i="44"/>
  <c r="G149" i="44"/>
  <c r="E142" i="44"/>
  <c r="D160" i="44"/>
  <c r="G160" i="44"/>
  <c r="D149" i="44"/>
  <c r="C160" i="44"/>
  <c r="D146" i="44"/>
  <c r="G150" i="44"/>
  <c r="F148" i="44"/>
  <c r="F146" i="44"/>
  <c r="D154" i="44"/>
  <c r="C158" i="44"/>
  <c r="F158" i="44"/>
  <c r="G154" i="44"/>
  <c r="H281" i="9"/>
  <c r="C306" i="9"/>
  <c r="C356" i="9" s="1"/>
  <c r="H276" i="9"/>
  <c r="C301" i="9"/>
  <c r="C351" i="9" s="1"/>
  <c r="H271" i="9"/>
  <c r="C296" i="9"/>
  <c r="C346" i="9" s="1"/>
  <c r="C299" i="9"/>
  <c r="C349" i="9" s="1"/>
  <c r="H274" i="9"/>
  <c r="C293" i="9"/>
  <c r="H268" i="9"/>
  <c r="C288" i="9"/>
  <c r="D288" i="9"/>
  <c r="D313" i="9" s="1"/>
  <c r="D363" i="9" s="1"/>
  <c r="D293" i="9"/>
  <c r="D343" i="9" s="1"/>
  <c r="E293" i="9"/>
  <c r="E343" i="9" s="1"/>
  <c r="E288" i="9"/>
  <c r="E313" i="9" s="1"/>
  <c r="E363" i="9" s="1"/>
  <c r="H270" i="9"/>
  <c r="C295" i="9"/>
  <c r="C345" i="9" s="1"/>
  <c r="B52" i="49"/>
  <c r="B91" i="49" s="1"/>
  <c r="V8" i="49"/>
  <c r="C311" i="9"/>
  <c r="C361" i="9" s="1"/>
  <c r="H286" i="9"/>
  <c r="H283" i="9"/>
  <c r="C308" i="9"/>
  <c r="C358" i="9" s="1"/>
  <c r="H213" i="9"/>
  <c r="H273" i="9"/>
  <c r="C298" i="9"/>
  <c r="C348" i="9" s="1"/>
  <c r="H282" i="9"/>
  <c r="C307" i="9"/>
  <c r="C357" i="9" s="1"/>
  <c r="H269" i="9"/>
  <c r="C294" i="9"/>
  <c r="C344" i="9" s="1"/>
  <c r="H287" i="9"/>
  <c r="C312" i="9"/>
  <c r="C362" i="9" s="1"/>
  <c r="H302" i="9"/>
  <c r="H352" i="9"/>
  <c r="F293" i="9"/>
  <c r="F343" i="9" s="1"/>
  <c r="F288" i="9"/>
  <c r="F313" i="9" s="1"/>
  <c r="F363" i="9" s="1"/>
  <c r="H350" i="9"/>
  <c r="H300" i="9"/>
  <c r="C308" i="41"/>
  <c r="C358" i="41" s="1"/>
  <c r="H276" i="41"/>
  <c r="D288" i="41"/>
  <c r="D313" i="41" s="1"/>
  <c r="D363" i="41" s="1"/>
  <c r="H213" i="41"/>
  <c r="G288" i="40"/>
  <c r="G313" i="40" s="1"/>
  <c r="G363" i="40" s="1"/>
  <c r="F293" i="40"/>
  <c r="F343" i="40" s="1"/>
  <c r="F288" i="40"/>
  <c r="F313" i="40" s="1"/>
  <c r="F363" i="40" s="1"/>
  <c r="H272" i="40"/>
  <c r="C297" i="40"/>
  <c r="C347" i="40" s="1"/>
  <c r="D288" i="40"/>
  <c r="D313" i="40" s="1"/>
  <c r="D363" i="40" s="1"/>
  <c r="D293" i="40"/>
  <c r="D343" i="40" s="1"/>
  <c r="C299" i="40"/>
  <c r="C349" i="40" s="1"/>
  <c r="H274" i="40"/>
  <c r="H283" i="40"/>
  <c r="C308" i="40"/>
  <c r="C358" i="40" s="1"/>
  <c r="C293" i="40"/>
  <c r="H268" i="40"/>
  <c r="C288" i="40"/>
  <c r="H276" i="40"/>
  <c r="C301" i="40"/>
  <c r="C351" i="40" s="1"/>
  <c r="H279" i="40"/>
  <c r="C304" i="40"/>
  <c r="C354" i="40" s="1"/>
  <c r="H360" i="40"/>
  <c r="H310" i="40"/>
  <c r="S39" i="48" s="1"/>
  <c r="C298" i="40"/>
  <c r="C348" i="40" s="1"/>
  <c r="H273" i="40"/>
  <c r="H213" i="40"/>
  <c r="H269" i="40"/>
  <c r="C294" i="40"/>
  <c r="C344" i="40" s="1"/>
  <c r="H286" i="40"/>
  <c r="C311" i="40"/>
  <c r="C361" i="40" s="1"/>
  <c r="B85" i="49"/>
  <c r="B124" i="49" s="1"/>
  <c r="V41" i="49"/>
  <c r="H271" i="40"/>
  <c r="C296" i="40"/>
  <c r="C346" i="40" s="1"/>
  <c r="E288" i="40"/>
  <c r="E313" i="40" s="1"/>
  <c r="E363" i="40" s="1"/>
  <c r="E293" i="40"/>
  <c r="E343" i="40" s="1"/>
  <c r="H312" i="40"/>
  <c r="U39" i="48" s="1"/>
  <c r="H362" i="40"/>
  <c r="H281" i="40"/>
  <c r="C306" i="40"/>
  <c r="C356" i="40" s="1"/>
  <c r="C295" i="40"/>
  <c r="C345" i="40" s="1"/>
  <c r="H270" i="40"/>
  <c r="F83" i="49"/>
  <c r="H270" i="20"/>
  <c r="C295" i="20"/>
  <c r="C345" i="20" s="1"/>
  <c r="H274" i="20"/>
  <c r="F293" i="20"/>
  <c r="F343" i="20" s="1"/>
  <c r="F288" i="20"/>
  <c r="F313" i="20" s="1"/>
  <c r="F363" i="20" s="1"/>
  <c r="H281" i="20"/>
  <c r="C306" i="20"/>
  <c r="C356" i="20" s="1"/>
  <c r="C293" i="20"/>
  <c r="H269" i="20"/>
  <c r="C294" i="20"/>
  <c r="C344" i="20" s="1"/>
  <c r="C308" i="20"/>
  <c r="C358" i="20" s="1"/>
  <c r="H283" i="20"/>
  <c r="C311" i="20"/>
  <c r="C361" i="20" s="1"/>
  <c r="H286" i="20"/>
  <c r="H360" i="20"/>
  <c r="C312" i="20"/>
  <c r="C362" i="20" s="1"/>
  <c r="H287" i="20"/>
  <c r="H273" i="20"/>
  <c r="C298" i="20"/>
  <c r="C348" i="20" s="1"/>
  <c r="D293" i="20"/>
  <c r="D343" i="20" s="1"/>
  <c r="D288" i="20"/>
  <c r="D313" i="20" s="1"/>
  <c r="D363" i="20" s="1"/>
  <c r="C297" i="20"/>
  <c r="C347" i="20" s="1"/>
  <c r="H272" i="20"/>
  <c r="H286" i="23"/>
  <c r="C311" i="23"/>
  <c r="C361" i="23" s="1"/>
  <c r="C294" i="23"/>
  <c r="C344" i="23" s="1"/>
  <c r="H269" i="23"/>
  <c r="H273" i="23"/>
  <c r="C298" i="23"/>
  <c r="C348" i="23" s="1"/>
  <c r="H310" i="23"/>
  <c r="S21" i="48" s="1"/>
  <c r="H360" i="23"/>
  <c r="C308" i="23"/>
  <c r="C358" i="23" s="1"/>
  <c r="H283" i="23"/>
  <c r="C293" i="23"/>
  <c r="C288" i="23"/>
  <c r="H268" i="23"/>
  <c r="V23" i="49"/>
  <c r="B68" i="49"/>
  <c r="B107" i="49" s="1"/>
  <c r="F293" i="23"/>
  <c r="F343" i="23" s="1"/>
  <c r="F288" i="23"/>
  <c r="F313" i="23" s="1"/>
  <c r="F363" i="23" s="1"/>
  <c r="H213" i="23"/>
  <c r="C295" i="23"/>
  <c r="C345" i="23" s="1"/>
  <c r="H270" i="23"/>
  <c r="E288" i="23"/>
  <c r="E313" i="23" s="1"/>
  <c r="E363" i="23" s="1"/>
  <c r="E293" i="23"/>
  <c r="E343" i="23" s="1"/>
  <c r="D288" i="23"/>
  <c r="D313" i="23" s="1"/>
  <c r="D363" i="23" s="1"/>
  <c r="D293" i="23"/>
  <c r="D343" i="23" s="1"/>
  <c r="C299" i="23"/>
  <c r="C349" i="23" s="1"/>
  <c r="H274" i="23"/>
  <c r="H281" i="23"/>
  <c r="C306" i="23"/>
  <c r="C356" i="23" s="1"/>
  <c r="H271" i="23"/>
  <c r="C296" i="23"/>
  <c r="C346" i="23" s="1"/>
  <c r="C312" i="23"/>
  <c r="C362" i="23" s="1"/>
  <c r="H287" i="23"/>
  <c r="H284" i="33"/>
  <c r="H188" i="33"/>
  <c r="H362" i="41"/>
  <c r="H312" i="41"/>
  <c r="U40" i="48" s="1"/>
  <c r="H346" i="41"/>
  <c r="H296" i="41"/>
  <c r="E40" i="48" s="1"/>
  <c r="H344" i="41"/>
  <c r="H294" i="41"/>
  <c r="C40" i="48" s="1"/>
  <c r="H355" i="41"/>
  <c r="H305" i="41"/>
  <c r="N40" i="48" s="1"/>
  <c r="H348" i="41"/>
  <c r="H298" i="41"/>
  <c r="G40" i="48" s="1"/>
  <c r="H311" i="41"/>
  <c r="T40" i="48" s="1"/>
  <c r="H361" i="41"/>
  <c r="H299" i="41"/>
  <c r="H40" i="48" s="1"/>
  <c r="H349" i="41"/>
  <c r="H304" i="41"/>
  <c r="M40" i="48" s="1"/>
  <c r="H354" i="41"/>
  <c r="F336" i="41"/>
  <c r="F326" i="41"/>
  <c r="D334" i="41"/>
  <c r="H325" i="41"/>
  <c r="F318" i="41"/>
  <c r="E330" i="41"/>
  <c r="C320" i="41"/>
  <c r="D326" i="41"/>
  <c r="E338" i="41"/>
  <c r="C322" i="41"/>
  <c r="H335" i="41"/>
  <c r="F331" i="41"/>
  <c r="C343" i="41"/>
  <c r="E332" i="41"/>
  <c r="D328" i="41"/>
  <c r="H328" i="41"/>
  <c r="C327" i="41"/>
  <c r="G318" i="41"/>
  <c r="D329" i="41"/>
  <c r="G319" i="41"/>
  <c r="E331" i="41"/>
  <c r="E333" i="41"/>
  <c r="C334" i="41"/>
  <c r="F321" i="41"/>
  <c r="G322" i="41"/>
  <c r="C319" i="41"/>
  <c r="D320" i="41"/>
  <c r="E323" i="41"/>
  <c r="D322" i="41"/>
  <c r="G338" i="41"/>
  <c r="E322" i="41"/>
  <c r="E325" i="41"/>
  <c r="E334" i="41"/>
  <c r="F322" i="41"/>
  <c r="D330" i="41"/>
  <c r="C318" i="41"/>
  <c r="C332" i="41"/>
  <c r="D332" i="41"/>
  <c r="E319" i="41"/>
  <c r="E324" i="41"/>
  <c r="E318" i="41"/>
  <c r="F337" i="41"/>
  <c r="C324" i="41"/>
  <c r="C331" i="41"/>
  <c r="G320" i="41"/>
  <c r="D327" i="41"/>
  <c r="D335" i="41"/>
  <c r="E335" i="41"/>
  <c r="G334" i="41"/>
  <c r="C336" i="41"/>
  <c r="G329" i="41"/>
  <c r="F323" i="41"/>
  <c r="C325" i="41"/>
  <c r="E321" i="41"/>
  <c r="E337" i="41"/>
  <c r="E336" i="41"/>
  <c r="H334" i="41"/>
  <c r="C330" i="41"/>
  <c r="F319" i="41"/>
  <c r="G333" i="41"/>
  <c r="E329" i="41"/>
  <c r="F329" i="41"/>
  <c r="G327" i="41"/>
  <c r="G328" i="41"/>
  <c r="F325" i="41"/>
  <c r="G325" i="41"/>
  <c r="D331" i="41"/>
  <c r="C328" i="41"/>
  <c r="H332" i="41"/>
  <c r="C335" i="41"/>
  <c r="F335" i="41"/>
  <c r="G337" i="41"/>
  <c r="C329" i="41"/>
  <c r="G332" i="41"/>
  <c r="G336" i="41"/>
  <c r="D324" i="41"/>
  <c r="F334" i="41"/>
  <c r="C326" i="41"/>
  <c r="H327" i="41"/>
  <c r="D325" i="41"/>
  <c r="C323" i="41"/>
  <c r="H326" i="41"/>
  <c r="F327" i="41"/>
  <c r="G321" i="41"/>
  <c r="G324" i="41"/>
  <c r="F328" i="41"/>
  <c r="G323" i="41"/>
  <c r="F320" i="41"/>
  <c r="D318" i="41"/>
  <c r="F333" i="41"/>
  <c r="F332" i="41"/>
  <c r="D321" i="41"/>
  <c r="E328" i="41"/>
  <c r="C321" i="41"/>
  <c r="F330" i="41"/>
  <c r="D319" i="41"/>
  <c r="E326" i="41"/>
  <c r="C337" i="41"/>
  <c r="D323" i="41"/>
  <c r="G335" i="41"/>
  <c r="G331" i="41"/>
  <c r="D336" i="41"/>
  <c r="F324" i="41"/>
  <c r="E320" i="41"/>
  <c r="F338" i="41"/>
  <c r="E327" i="41"/>
  <c r="G326" i="41"/>
  <c r="D333" i="41"/>
  <c r="D337" i="41"/>
  <c r="G330" i="41"/>
  <c r="H295" i="41"/>
  <c r="D40" i="48" s="1"/>
  <c r="H345" i="41"/>
  <c r="H308" i="41"/>
  <c r="Q40" i="48" s="1"/>
  <c r="H358" i="41"/>
  <c r="H352" i="28"/>
  <c r="H302" i="28"/>
  <c r="K26" i="48" s="1"/>
  <c r="C298" i="28"/>
  <c r="C348" i="28" s="1"/>
  <c r="H273" i="28"/>
  <c r="H276" i="28"/>
  <c r="C301" i="28"/>
  <c r="C351" i="28" s="1"/>
  <c r="D293" i="28"/>
  <c r="D343" i="28" s="1"/>
  <c r="D288" i="28"/>
  <c r="D313" i="28" s="1"/>
  <c r="D363" i="28" s="1"/>
  <c r="E293" i="28"/>
  <c r="E343" i="28" s="1"/>
  <c r="E288" i="28"/>
  <c r="E313" i="28" s="1"/>
  <c r="E363" i="28" s="1"/>
  <c r="C294" i="28"/>
  <c r="C344" i="28" s="1"/>
  <c r="H269" i="28"/>
  <c r="C306" i="28"/>
  <c r="C356" i="28" s="1"/>
  <c r="H281" i="28"/>
  <c r="C311" i="28"/>
  <c r="C361" i="28" s="1"/>
  <c r="H286" i="28"/>
  <c r="B72" i="49"/>
  <c r="B111" i="49" s="1"/>
  <c r="V28" i="49"/>
  <c r="H310" i="28"/>
  <c r="S26" i="48" s="1"/>
  <c r="H360" i="28"/>
  <c r="H268" i="28"/>
  <c r="C293" i="28"/>
  <c r="C288" i="28"/>
  <c r="H270" i="28"/>
  <c r="C295" i="28"/>
  <c r="C345" i="28" s="1"/>
  <c r="H271" i="28"/>
  <c r="C296" i="28"/>
  <c r="C346" i="28" s="1"/>
  <c r="H274" i="28"/>
  <c r="C299" i="28"/>
  <c r="C349" i="28" s="1"/>
  <c r="H279" i="28"/>
  <c r="C304" i="28"/>
  <c r="C354" i="28" s="1"/>
  <c r="H283" i="28"/>
  <c r="C308" i="28"/>
  <c r="C358" i="28" s="1"/>
  <c r="F288" i="28"/>
  <c r="F313" i="28" s="1"/>
  <c r="F363" i="28" s="1"/>
  <c r="F293" i="28"/>
  <c r="F343" i="28" s="1"/>
  <c r="H310" i="19"/>
  <c r="S15" i="48" s="1"/>
  <c r="H360" i="19"/>
  <c r="C301" i="19"/>
  <c r="C351" i="19" s="1"/>
  <c r="H276" i="19"/>
  <c r="C308" i="19"/>
  <c r="C358" i="19" s="1"/>
  <c r="H283" i="19"/>
  <c r="C298" i="19"/>
  <c r="C348" i="19" s="1"/>
  <c r="H273" i="19"/>
  <c r="C311" i="19"/>
  <c r="C361" i="19" s="1"/>
  <c r="H286" i="19"/>
  <c r="C304" i="19"/>
  <c r="C354" i="19" s="1"/>
  <c r="H279" i="19"/>
  <c r="C297" i="19"/>
  <c r="C347" i="19" s="1"/>
  <c r="H272" i="19"/>
  <c r="C306" i="19"/>
  <c r="C356" i="19" s="1"/>
  <c r="H281" i="19"/>
  <c r="C294" i="19"/>
  <c r="C344" i="19" s="1"/>
  <c r="H269" i="19"/>
  <c r="F288" i="19"/>
  <c r="F313" i="19" s="1"/>
  <c r="F363" i="19" s="1"/>
  <c r="F293" i="19"/>
  <c r="F343" i="19" s="1"/>
  <c r="H274" i="19"/>
  <c r="C299" i="19"/>
  <c r="C349" i="19" s="1"/>
  <c r="H287" i="19"/>
  <c r="C312" i="19"/>
  <c r="C362" i="19" s="1"/>
  <c r="C296" i="19"/>
  <c r="C346" i="19" s="1"/>
  <c r="H271" i="19"/>
  <c r="B61" i="49"/>
  <c r="B100" i="49" s="1"/>
  <c r="V17" i="49"/>
  <c r="H213" i="19"/>
  <c r="E288" i="19"/>
  <c r="E313" i="19" s="1"/>
  <c r="E363" i="19" s="1"/>
  <c r="E293" i="19"/>
  <c r="E343" i="19" s="1"/>
  <c r="D288" i="19"/>
  <c r="D313" i="19" s="1"/>
  <c r="D363" i="19" s="1"/>
  <c r="D293" i="19"/>
  <c r="D343" i="19" s="1"/>
  <c r="C288" i="19"/>
  <c r="H268" i="19"/>
  <c r="C293" i="19"/>
  <c r="H270" i="19"/>
  <c r="C295" i="19"/>
  <c r="C345" i="19" s="1"/>
  <c r="H360" i="59"/>
  <c r="H310" i="59"/>
  <c r="S31" i="48" s="1"/>
  <c r="H276" i="59"/>
  <c r="C301" i="59"/>
  <c r="C351" i="59" s="1"/>
  <c r="C296" i="59"/>
  <c r="C346" i="59" s="1"/>
  <c r="H271" i="59"/>
  <c r="G288" i="59"/>
  <c r="G313" i="59" s="1"/>
  <c r="G363" i="59" s="1"/>
  <c r="H274" i="59"/>
  <c r="C299" i="59"/>
  <c r="C349" i="59" s="1"/>
  <c r="C295" i="59"/>
  <c r="C345" i="59" s="1"/>
  <c r="C297" i="59"/>
  <c r="C347" i="59" s="1"/>
  <c r="H272" i="59"/>
  <c r="H268" i="59"/>
  <c r="C293" i="59"/>
  <c r="C288" i="59"/>
  <c r="B77" i="49"/>
  <c r="B116" i="49" s="1"/>
  <c r="V33" i="49"/>
  <c r="E293" i="59"/>
  <c r="E343" i="59" s="1"/>
  <c r="C294" i="59"/>
  <c r="C344" i="59" s="1"/>
  <c r="H269" i="59"/>
  <c r="H281" i="59"/>
  <c r="C306" i="59"/>
  <c r="C356" i="59" s="1"/>
  <c r="D288" i="59"/>
  <c r="D313" i="59" s="1"/>
  <c r="D363" i="59" s="1"/>
  <c r="D293" i="59"/>
  <c r="D343" i="59" s="1"/>
  <c r="H286" i="59"/>
  <c r="C311" i="59"/>
  <c r="C361" i="59" s="1"/>
  <c r="C298" i="59"/>
  <c r="C348" i="59" s="1"/>
  <c r="H273" i="59"/>
  <c r="C304" i="59"/>
  <c r="C354" i="59" s="1"/>
  <c r="H279" i="59"/>
  <c r="H283" i="59"/>
  <c r="C308" i="59"/>
  <c r="C358" i="59" s="1"/>
  <c r="H352" i="10"/>
  <c r="H302" i="10"/>
  <c r="K7" i="48" s="1"/>
  <c r="H346" i="10"/>
  <c r="H296" i="10"/>
  <c r="E7" i="48" s="1"/>
  <c r="H306" i="10"/>
  <c r="O7" i="48" s="1"/>
  <c r="H356" i="10"/>
  <c r="C313" i="10"/>
  <c r="C363" i="10" s="1"/>
  <c r="H343" i="10"/>
  <c r="H293" i="10"/>
  <c r="B7" i="48" s="1"/>
  <c r="C337" i="10"/>
  <c r="E331" i="10"/>
  <c r="E322" i="10"/>
  <c r="E324" i="10"/>
  <c r="E320" i="10"/>
  <c r="F337" i="10"/>
  <c r="F323" i="10"/>
  <c r="D318" i="10"/>
  <c r="D334" i="10"/>
  <c r="F335" i="10"/>
  <c r="F334" i="10"/>
  <c r="E336" i="10"/>
  <c r="G334" i="10"/>
  <c r="F336" i="10"/>
  <c r="D331" i="10"/>
  <c r="F321" i="10"/>
  <c r="C322" i="10"/>
  <c r="C321" i="10"/>
  <c r="E333" i="10"/>
  <c r="C325" i="10"/>
  <c r="D319" i="10"/>
  <c r="D337" i="10"/>
  <c r="E335" i="10"/>
  <c r="G320" i="10"/>
  <c r="D336" i="10"/>
  <c r="H337" i="10"/>
  <c r="D323" i="10"/>
  <c r="E338" i="10"/>
  <c r="F331" i="10"/>
  <c r="C334" i="10"/>
  <c r="G330" i="10"/>
  <c r="G336" i="10"/>
  <c r="E325" i="10"/>
  <c r="D324" i="10"/>
  <c r="H322" i="10"/>
  <c r="G324" i="10"/>
  <c r="F330" i="10"/>
  <c r="F329" i="10"/>
  <c r="G318" i="10"/>
  <c r="G325" i="10"/>
  <c r="D327" i="10"/>
  <c r="F325" i="10"/>
  <c r="F322" i="10"/>
  <c r="D335" i="10"/>
  <c r="D330" i="10"/>
  <c r="D320" i="10"/>
  <c r="F318" i="10"/>
  <c r="D329" i="10"/>
  <c r="G333" i="10"/>
  <c r="H325" i="10"/>
  <c r="G322" i="10"/>
  <c r="D332" i="10"/>
  <c r="G338" i="10"/>
  <c r="H332" i="10"/>
  <c r="C343" i="10"/>
  <c r="E326" i="10"/>
  <c r="D338" i="10"/>
  <c r="D321" i="10"/>
  <c r="C327" i="10"/>
  <c r="G332" i="10"/>
  <c r="C329" i="10"/>
  <c r="G319" i="10"/>
  <c r="F326" i="10"/>
  <c r="G321" i="10"/>
  <c r="C336" i="10"/>
  <c r="C324" i="10"/>
  <c r="F320" i="10"/>
  <c r="E337" i="10"/>
  <c r="F319" i="10"/>
  <c r="G337" i="10"/>
  <c r="G326" i="10"/>
  <c r="H334" i="10"/>
  <c r="C335" i="10"/>
  <c r="H329" i="10"/>
  <c r="C333" i="10"/>
  <c r="C330" i="10"/>
  <c r="G328" i="10"/>
  <c r="F338" i="10"/>
  <c r="C332" i="10"/>
  <c r="D325" i="10"/>
  <c r="E329" i="10"/>
  <c r="E332" i="10"/>
  <c r="H324" i="10"/>
  <c r="C319" i="10"/>
  <c r="F327" i="10"/>
  <c r="D322" i="10"/>
  <c r="E334" i="10"/>
  <c r="E318" i="10"/>
  <c r="C328" i="10"/>
  <c r="D328" i="10"/>
  <c r="G335" i="10"/>
  <c r="E327" i="10"/>
  <c r="G331" i="10"/>
  <c r="G329" i="10"/>
  <c r="D333" i="10"/>
  <c r="E319" i="10"/>
  <c r="F333" i="10"/>
  <c r="C326" i="10"/>
  <c r="F328" i="10"/>
  <c r="E330" i="10"/>
  <c r="C331" i="10"/>
  <c r="C320" i="10"/>
  <c r="E323" i="10"/>
  <c r="E328" i="10"/>
  <c r="H326" i="10"/>
  <c r="D326" i="10"/>
  <c r="E321" i="10"/>
  <c r="G327" i="10"/>
  <c r="F324" i="10"/>
  <c r="F332" i="10"/>
  <c r="C323" i="10"/>
  <c r="H330" i="10"/>
  <c r="H328" i="10"/>
  <c r="C318" i="10"/>
  <c r="G323" i="10"/>
  <c r="H361" i="10"/>
  <c r="H311" i="10"/>
  <c r="T7" i="48" s="1"/>
  <c r="H298" i="10"/>
  <c r="G7" i="48" s="1"/>
  <c r="H348" i="10"/>
  <c r="H344" i="10"/>
  <c r="H294" i="10"/>
  <c r="C7" i="48" s="1"/>
  <c r="H295" i="10"/>
  <c r="D7" i="48" s="1"/>
  <c r="H345" i="10"/>
  <c r="H358" i="10"/>
  <c r="H308" i="10"/>
  <c r="Q7" i="48" s="1"/>
  <c r="H213" i="35"/>
  <c r="AQ39" i="49"/>
  <c r="C296" i="38"/>
  <c r="C346" i="38" s="1"/>
  <c r="H271" i="38"/>
  <c r="E293" i="38"/>
  <c r="E343" i="38" s="1"/>
  <c r="E288" i="38"/>
  <c r="E313" i="38" s="1"/>
  <c r="E363" i="38" s="1"/>
  <c r="C312" i="38"/>
  <c r="C362" i="38" s="1"/>
  <c r="H287" i="38"/>
  <c r="C294" i="38"/>
  <c r="C344" i="38" s="1"/>
  <c r="H269" i="38"/>
  <c r="C298" i="38"/>
  <c r="C348" i="38" s="1"/>
  <c r="H273" i="38"/>
  <c r="H286" i="38"/>
  <c r="C311" i="38"/>
  <c r="C361" i="38" s="1"/>
  <c r="C295" i="38"/>
  <c r="C345" i="38" s="1"/>
  <c r="H270" i="38"/>
  <c r="F293" i="38"/>
  <c r="F343" i="38" s="1"/>
  <c r="F288" i="38"/>
  <c r="F313" i="38" s="1"/>
  <c r="F363" i="38" s="1"/>
  <c r="C302" i="38"/>
  <c r="C352" i="38" s="1"/>
  <c r="H277" i="38"/>
  <c r="H281" i="38"/>
  <c r="C306" i="38"/>
  <c r="C356" i="38" s="1"/>
  <c r="B83" i="49"/>
  <c r="B122" i="49" s="1"/>
  <c r="C308" i="38"/>
  <c r="C358" i="38" s="1"/>
  <c r="H283" i="38"/>
  <c r="H274" i="38"/>
  <c r="C299" i="38"/>
  <c r="C349" i="38" s="1"/>
  <c r="D293" i="37"/>
  <c r="D343" i="37" s="1"/>
  <c r="D288" i="37"/>
  <c r="D313" i="37" s="1"/>
  <c r="D363" i="37" s="1"/>
  <c r="C312" i="37"/>
  <c r="C362" i="37" s="1"/>
  <c r="H287" i="37"/>
  <c r="H273" i="37"/>
  <c r="C298" i="37"/>
  <c r="C348" i="37" s="1"/>
  <c r="C297" i="37"/>
  <c r="C347" i="37" s="1"/>
  <c r="H272" i="37"/>
  <c r="C294" i="37"/>
  <c r="C344" i="37" s="1"/>
  <c r="H269" i="37"/>
  <c r="C306" i="37"/>
  <c r="C356" i="37" s="1"/>
  <c r="H281" i="37"/>
  <c r="E288" i="37"/>
  <c r="E313" i="37" s="1"/>
  <c r="E363" i="37" s="1"/>
  <c r="E293" i="37"/>
  <c r="E343" i="37" s="1"/>
  <c r="H286" i="37"/>
  <c r="C311" i="37"/>
  <c r="C361" i="37" s="1"/>
  <c r="V38" i="49"/>
  <c r="B82" i="49"/>
  <c r="B121" i="49" s="1"/>
  <c r="C295" i="37"/>
  <c r="C345" i="37" s="1"/>
  <c r="H270" i="37"/>
  <c r="C293" i="37"/>
  <c r="C288" i="37"/>
  <c r="H268" i="37"/>
  <c r="H213" i="37"/>
  <c r="F293" i="37"/>
  <c r="F343" i="37" s="1"/>
  <c r="F288" i="37"/>
  <c r="F313" i="37" s="1"/>
  <c r="F363" i="37" s="1"/>
  <c r="C308" i="37"/>
  <c r="C358" i="37" s="1"/>
  <c r="H283" i="37"/>
  <c r="C299" i="37"/>
  <c r="C349" i="37" s="1"/>
  <c r="H274" i="37"/>
  <c r="H276" i="37"/>
  <c r="C301" i="37"/>
  <c r="C351" i="37" s="1"/>
  <c r="C302" i="37"/>
  <c r="C352" i="37" s="1"/>
  <c r="H277" i="37"/>
  <c r="H271" i="37"/>
  <c r="C296" i="37"/>
  <c r="C346" i="37" s="1"/>
  <c r="H360" i="37"/>
  <c r="H310" i="37"/>
  <c r="S36" i="48" s="1"/>
  <c r="H272" i="18"/>
  <c r="C297" i="18"/>
  <c r="C347" i="18" s="1"/>
  <c r="V16" i="49"/>
  <c r="B60" i="49"/>
  <c r="B99" i="49" s="1"/>
  <c r="H279" i="18"/>
  <c r="C304" i="18"/>
  <c r="C354" i="18" s="1"/>
  <c r="H213" i="18"/>
  <c r="H270" i="18"/>
  <c r="C295" i="18"/>
  <c r="C345" i="18" s="1"/>
  <c r="H277" i="18"/>
  <c r="C302" i="18"/>
  <c r="C352" i="18" s="1"/>
  <c r="C311" i="18"/>
  <c r="C361" i="18" s="1"/>
  <c r="H286" i="18"/>
  <c r="E288" i="18"/>
  <c r="E313" i="18" s="1"/>
  <c r="E363" i="18" s="1"/>
  <c r="E293" i="18"/>
  <c r="E343" i="18" s="1"/>
  <c r="C306" i="18"/>
  <c r="C356" i="18" s="1"/>
  <c r="H281" i="18"/>
  <c r="H269" i="18"/>
  <c r="C294" i="18"/>
  <c r="C344" i="18" s="1"/>
  <c r="F288" i="18"/>
  <c r="F313" i="18" s="1"/>
  <c r="F363" i="18" s="1"/>
  <c r="F293" i="18"/>
  <c r="F343" i="18" s="1"/>
  <c r="C308" i="18"/>
  <c r="C358" i="18" s="1"/>
  <c r="H283" i="18"/>
  <c r="H273" i="18"/>
  <c r="C298" i="18"/>
  <c r="C348" i="18" s="1"/>
  <c r="D288" i="18"/>
  <c r="D313" i="18" s="1"/>
  <c r="D363" i="18" s="1"/>
  <c r="D293" i="18"/>
  <c r="D343" i="18" s="1"/>
  <c r="C288" i="18"/>
  <c r="H268" i="18"/>
  <c r="C293" i="18"/>
  <c r="C295" i="14"/>
  <c r="C345" i="14" s="1"/>
  <c r="H270" i="14"/>
  <c r="H276" i="14"/>
  <c r="C301" i="14"/>
  <c r="C351" i="14" s="1"/>
  <c r="D288" i="14"/>
  <c r="D313" i="14" s="1"/>
  <c r="D363" i="14" s="1"/>
  <c r="D293" i="14"/>
  <c r="D343" i="14" s="1"/>
  <c r="H273" i="14"/>
  <c r="C298" i="14"/>
  <c r="C348" i="14" s="1"/>
  <c r="C308" i="14"/>
  <c r="C358" i="14" s="1"/>
  <c r="H283" i="14"/>
  <c r="H310" i="14"/>
  <c r="S10" i="48" s="1"/>
  <c r="H360" i="14"/>
  <c r="H268" i="14"/>
  <c r="C293" i="14"/>
  <c r="C288" i="14"/>
  <c r="H277" i="14"/>
  <c r="C302" i="14"/>
  <c r="C352" i="14" s="1"/>
  <c r="B56" i="49"/>
  <c r="B95" i="49" s="1"/>
  <c r="V12" i="49"/>
  <c r="G137" i="44"/>
  <c r="H213" i="14"/>
  <c r="H281" i="14"/>
  <c r="C306" i="14"/>
  <c r="C356" i="14" s="1"/>
  <c r="C296" i="14"/>
  <c r="C346" i="14" s="1"/>
  <c r="H271" i="14"/>
  <c r="C294" i="14"/>
  <c r="C344" i="14" s="1"/>
  <c r="H269" i="14"/>
  <c r="E293" i="14"/>
  <c r="E343" i="14" s="1"/>
  <c r="E288" i="14"/>
  <c r="E313" i="14" s="1"/>
  <c r="E363" i="14" s="1"/>
  <c r="H286" i="14"/>
  <c r="C311" i="14"/>
  <c r="C361" i="14" s="1"/>
  <c r="H287" i="14"/>
  <c r="C312" i="14"/>
  <c r="C362" i="14" s="1"/>
  <c r="H274" i="14"/>
  <c r="C299" i="14"/>
  <c r="C349" i="14" s="1"/>
  <c r="H271" i="62"/>
  <c r="C296" i="62"/>
  <c r="C346" i="62" s="1"/>
  <c r="C308" i="62"/>
  <c r="C358" i="62" s="1"/>
  <c r="H283" i="62"/>
  <c r="H269" i="62"/>
  <c r="C294" i="62"/>
  <c r="C344" i="62" s="1"/>
  <c r="H281" i="62"/>
  <c r="C306" i="62"/>
  <c r="C356" i="62" s="1"/>
  <c r="E293" i="62"/>
  <c r="E343" i="62" s="1"/>
  <c r="E288" i="62"/>
  <c r="E313" i="62" s="1"/>
  <c r="E363" i="62" s="1"/>
  <c r="D288" i="62"/>
  <c r="D313" i="62" s="1"/>
  <c r="D363" i="62" s="1"/>
  <c r="D293" i="62"/>
  <c r="D343" i="62" s="1"/>
  <c r="V22" i="49"/>
  <c r="B67" i="49"/>
  <c r="B106" i="49" s="1"/>
  <c r="H349" i="62"/>
  <c r="H299" i="62"/>
  <c r="H20" i="48" s="1"/>
  <c r="H268" i="62"/>
  <c r="C293" i="62"/>
  <c r="C288" i="62"/>
  <c r="C298" i="62"/>
  <c r="C348" i="62" s="1"/>
  <c r="H273" i="62"/>
  <c r="H286" i="62"/>
  <c r="C311" i="62"/>
  <c r="C361" i="62" s="1"/>
  <c r="H270" i="62"/>
  <c r="C295" i="62"/>
  <c r="C345" i="62" s="1"/>
  <c r="E190" i="46"/>
  <c r="E70" i="46" s="1"/>
  <c r="E46" i="46" s="1"/>
  <c r="G219" i="44"/>
  <c r="G220" i="44"/>
  <c r="G244" i="44" s="1"/>
  <c r="G292" i="44" s="1"/>
  <c r="F190" i="46"/>
  <c r="F70" i="46" s="1"/>
  <c r="F46" i="46" s="1"/>
  <c r="E195" i="46"/>
  <c r="E75" i="46" s="1"/>
  <c r="E51" i="46" s="1"/>
  <c r="E223" i="44"/>
  <c r="C268" i="22"/>
  <c r="Q21" i="49"/>
  <c r="C213" i="22"/>
  <c r="H193" i="22"/>
  <c r="C278" i="22"/>
  <c r="H278" i="22" s="1"/>
  <c r="H203" i="22"/>
  <c r="C287" i="22"/>
  <c r="H287" i="22" s="1"/>
  <c r="H212" i="22"/>
  <c r="H199" i="22"/>
  <c r="C274" i="22"/>
  <c r="C272" i="22"/>
  <c r="H197" i="22"/>
  <c r="H209" i="22"/>
  <c r="C284" i="22"/>
  <c r="H284" i="22" s="1"/>
  <c r="D215" i="44"/>
  <c r="D239" i="44" s="1"/>
  <c r="D287" i="44" s="1"/>
  <c r="D180" i="46"/>
  <c r="D60" i="46" s="1"/>
  <c r="D36" i="46" s="1"/>
  <c r="F230" i="44"/>
  <c r="G185" i="46"/>
  <c r="G65" i="46" s="1"/>
  <c r="G227" i="44"/>
  <c r="G251" i="44" s="1"/>
  <c r="G299" i="44" s="1"/>
  <c r="C285" i="22"/>
  <c r="H285" i="22" s="1"/>
  <c r="H210" i="22"/>
  <c r="T21" i="49"/>
  <c r="E66" i="49" s="1"/>
  <c r="E105" i="49" s="1"/>
  <c r="F213" i="22"/>
  <c r="F268" i="22"/>
  <c r="E268" i="22"/>
  <c r="E213" i="22"/>
  <c r="S21" i="49"/>
  <c r="D66" i="49" s="1"/>
  <c r="D105" i="49" s="1"/>
  <c r="C282" i="22"/>
  <c r="H282" i="22" s="1"/>
  <c r="H207" i="22"/>
  <c r="G268" i="22"/>
  <c r="G288" i="22" s="1"/>
  <c r="U21" i="49"/>
  <c r="F66" i="49" s="1"/>
  <c r="G213" i="22"/>
  <c r="H205" i="22"/>
  <c r="C280" i="22"/>
  <c r="H280" i="22" s="1"/>
  <c r="D268" i="22"/>
  <c r="R21" i="49"/>
  <c r="C66" i="49" s="1"/>
  <c r="C105" i="49" s="1"/>
  <c r="D213" i="22"/>
  <c r="C273" i="22"/>
  <c r="H198" i="22"/>
  <c r="C271" i="22"/>
  <c r="H196" i="22"/>
  <c r="C275" i="22"/>
  <c r="H275" i="22" s="1"/>
  <c r="H200" i="22"/>
  <c r="C279" i="22"/>
  <c r="H204" i="22"/>
  <c r="C286" i="22"/>
  <c r="H211" i="22"/>
  <c r="C276" i="22"/>
  <c r="H201" i="22"/>
  <c r="C269" i="22"/>
  <c r="H194" i="22"/>
  <c r="C270" i="22"/>
  <c r="H195" i="22"/>
  <c r="H202" i="22"/>
  <c r="C277" i="22"/>
  <c r="H206" i="22"/>
  <c r="C281" i="22"/>
  <c r="H208" i="22"/>
  <c r="C283" i="22"/>
  <c r="AN43" i="49"/>
  <c r="C299" i="29"/>
  <c r="C349" i="29" s="1"/>
  <c r="H274" i="29"/>
  <c r="C295" i="29"/>
  <c r="C345" i="29" s="1"/>
  <c r="H270" i="29"/>
  <c r="H271" i="29"/>
  <c r="C296" i="29"/>
  <c r="C346" i="29" s="1"/>
  <c r="V29" i="49"/>
  <c r="B73" i="49"/>
  <c r="B112" i="49" s="1"/>
  <c r="E293" i="29"/>
  <c r="E343" i="29" s="1"/>
  <c r="E288" i="29"/>
  <c r="E313" i="29" s="1"/>
  <c r="E363" i="29" s="1"/>
  <c r="H213" i="29"/>
  <c r="H273" i="29"/>
  <c r="C298" i="29"/>
  <c r="C348" i="29" s="1"/>
  <c r="C308" i="29"/>
  <c r="C358" i="29" s="1"/>
  <c r="H283" i="29"/>
  <c r="H269" i="29"/>
  <c r="C294" i="29"/>
  <c r="C344" i="29" s="1"/>
  <c r="H268" i="29"/>
  <c r="C288" i="29"/>
  <c r="C293" i="29"/>
  <c r="D293" i="29"/>
  <c r="D343" i="29" s="1"/>
  <c r="D288" i="29"/>
  <c r="D313" i="29" s="1"/>
  <c r="D363" i="29" s="1"/>
  <c r="H310" i="29"/>
  <c r="S27" i="48" s="1"/>
  <c r="H360" i="29"/>
  <c r="H276" i="29"/>
  <c r="C301" i="29"/>
  <c r="C351" i="29" s="1"/>
  <c r="H281" i="29"/>
  <c r="C306" i="29"/>
  <c r="C356" i="29" s="1"/>
  <c r="H286" i="29"/>
  <c r="C311" i="29"/>
  <c r="C361" i="29" s="1"/>
  <c r="E55" i="49"/>
  <c r="E94" i="49" s="1"/>
  <c r="H287" i="29"/>
  <c r="C312" i="29"/>
  <c r="C362" i="29" s="1"/>
  <c r="F55" i="49"/>
  <c r="F137" i="44"/>
  <c r="C297" i="12"/>
  <c r="C347" i="12" s="1"/>
  <c r="H272" i="12"/>
  <c r="B55" i="49"/>
  <c r="B94" i="49" s="1"/>
  <c r="V11" i="49"/>
  <c r="D137" i="44"/>
  <c r="AP43" i="49"/>
  <c r="C301" i="12"/>
  <c r="C351" i="12" s="1"/>
  <c r="H276" i="12"/>
  <c r="C293" i="12"/>
  <c r="H268" i="12"/>
  <c r="C288" i="12"/>
  <c r="H281" i="12"/>
  <c r="C306" i="12"/>
  <c r="C356" i="12" s="1"/>
  <c r="C296" i="12"/>
  <c r="C346" i="12" s="1"/>
  <c r="H271" i="12"/>
  <c r="F293" i="12"/>
  <c r="F343" i="12" s="1"/>
  <c r="F288" i="12"/>
  <c r="F313" i="12" s="1"/>
  <c r="F363" i="12" s="1"/>
  <c r="AQ11" i="49"/>
  <c r="C295" i="12"/>
  <c r="C345" i="12" s="1"/>
  <c r="H270" i="12"/>
  <c r="H274" i="12"/>
  <c r="C299" i="12"/>
  <c r="C349" i="12" s="1"/>
  <c r="E288" i="12"/>
  <c r="E313" i="12" s="1"/>
  <c r="E363" i="12" s="1"/>
  <c r="E293" i="12"/>
  <c r="E343" i="12" s="1"/>
  <c r="H188" i="12"/>
  <c r="D55" i="49"/>
  <c r="D94" i="49" s="1"/>
  <c r="H287" i="12"/>
  <c r="C312" i="12"/>
  <c r="C362" i="12" s="1"/>
  <c r="H213" i="12"/>
  <c r="D293" i="12"/>
  <c r="D343" i="12" s="1"/>
  <c r="D288" i="12"/>
  <c r="D313" i="12" s="1"/>
  <c r="D363" i="12" s="1"/>
  <c r="H286" i="12"/>
  <c r="C308" i="12"/>
  <c r="C358" i="12" s="1"/>
  <c r="H283" i="12"/>
  <c r="C55" i="49"/>
  <c r="C94" i="49" s="1"/>
  <c r="C294" i="12"/>
  <c r="C344" i="12" s="1"/>
  <c r="H269" i="12"/>
  <c r="C298" i="12"/>
  <c r="C348" i="12" s="1"/>
  <c r="H273" i="12"/>
  <c r="D183" i="46"/>
  <c r="D63" i="46" s="1"/>
  <c r="E192" i="46"/>
  <c r="E72" i="46" s="1"/>
  <c r="F220" i="44"/>
  <c r="E232" i="44"/>
  <c r="E256" i="44" s="1"/>
  <c r="E304" i="44" s="1"/>
  <c r="F218" i="44"/>
  <c r="F242" i="44" s="1"/>
  <c r="F290" i="44" s="1"/>
  <c r="E182" i="46"/>
  <c r="E62" i="46" s="1"/>
  <c r="E38" i="46" s="1"/>
  <c r="D214" i="44"/>
  <c r="D238" i="44" s="1"/>
  <c r="D286" i="44" s="1"/>
  <c r="D177" i="46"/>
  <c r="D57" i="46" s="1"/>
  <c r="D33" i="46" s="1"/>
  <c r="G179" i="46"/>
  <c r="G59" i="46" s="1"/>
  <c r="D224" i="44"/>
  <c r="D248" i="44" s="1"/>
  <c r="D296" i="44" s="1"/>
  <c r="E186" i="46"/>
  <c r="E66" i="46" s="1"/>
  <c r="E217" i="44"/>
  <c r="E241" i="44" s="1"/>
  <c r="E289" i="44" s="1"/>
  <c r="F189" i="46"/>
  <c r="F69" i="46" s="1"/>
  <c r="F45" i="46" s="1"/>
  <c r="G191" i="46"/>
  <c r="G71" i="46" s="1"/>
  <c r="E181" i="46"/>
  <c r="E61" i="46" s="1"/>
  <c r="E37" i="46" s="1"/>
  <c r="D178" i="46"/>
  <c r="D58" i="46" s="1"/>
  <c r="D34" i="46" s="1"/>
  <c r="G223" i="44"/>
  <c r="G247" i="44" s="1"/>
  <c r="G295" i="44" s="1"/>
  <c r="F214" i="44"/>
  <c r="F238" i="44" s="1"/>
  <c r="F286" i="44" s="1"/>
  <c r="E184" i="46"/>
  <c r="E64" i="46" s="1"/>
  <c r="E40" i="46" s="1"/>
  <c r="G192" i="46"/>
  <c r="G72" i="46" s="1"/>
  <c r="G48" i="46" s="1"/>
  <c r="F181" i="46"/>
  <c r="F61" i="46" s="1"/>
  <c r="F37" i="46" s="1"/>
  <c r="D194" i="46"/>
  <c r="D74" i="46" s="1"/>
  <c r="D50" i="46" s="1"/>
  <c r="F177" i="46"/>
  <c r="F57" i="46" s="1"/>
  <c r="F33" i="46" s="1"/>
  <c r="D219" i="44"/>
  <c r="D243" i="44" s="1"/>
  <c r="D291" i="44" s="1"/>
  <c r="AO43" i="49"/>
  <c r="D186" i="46"/>
  <c r="D66" i="46" s="1"/>
  <c r="AQ40" i="49"/>
  <c r="D195" i="46"/>
  <c r="D75" i="46" s="1"/>
  <c r="D51" i="46" s="1"/>
  <c r="E225" i="44"/>
  <c r="F219" i="44"/>
  <c r="F243" i="44" s="1"/>
  <c r="F291" i="44" s="1"/>
  <c r="H207" i="39"/>
  <c r="C282" i="39"/>
  <c r="H282" i="39" s="1"/>
  <c r="G222" i="44"/>
  <c r="E193" i="46"/>
  <c r="E73" i="46" s="1"/>
  <c r="F268" i="39"/>
  <c r="F213" i="39"/>
  <c r="T40" i="49"/>
  <c r="E84" i="49" s="1"/>
  <c r="E123" i="49" s="1"/>
  <c r="H199" i="39"/>
  <c r="C274" i="39"/>
  <c r="D218" i="44"/>
  <c r="D242" i="44" s="1"/>
  <c r="D290" i="44" s="1"/>
  <c r="C281" i="39"/>
  <c r="H206" i="39"/>
  <c r="H195" i="39"/>
  <c r="C270" i="39"/>
  <c r="D268" i="39"/>
  <c r="R40" i="49"/>
  <c r="C84" i="49" s="1"/>
  <c r="C123" i="49" s="1"/>
  <c r="D213" i="39"/>
  <c r="H188" i="39"/>
  <c r="H204" i="39"/>
  <c r="C279" i="39"/>
  <c r="C277" i="39"/>
  <c r="H202" i="39"/>
  <c r="C287" i="39"/>
  <c r="H212" i="39"/>
  <c r="C280" i="39"/>
  <c r="H280" i="39" s="1"/>
  <c r="H205" i="39"/>
  <c r="G268" i="39"/>
  <c r="G288" i="39" s="1"/>
  <c r="U40" i="49"/>
  <c r="F84" i="49" s="1"/>
  <c r="G213" i="39"/>
  <c r="C213" i="39"/>
  <c r="Q40" i="49"/>
  <c r="H193" i="39"/>
  <c r="C268" i="39"/>
  <c r="H197" i="39"/>
  <c r="C272" i="39"/>
  <c r="C276" i="39"/>
  <c r="H276" i="39" s="1"/>
  <c r="H201" i="39"/>
  <c r="C273" i="39"/>
  <c r="H198" i="39"/>
  <c r="S40" i="49"/>
  <c r="D84" i="49" s="1"/>
  <c r="D123" i="49" s="1"/>
  <c r="E213" i="39"/>
  <c r="E268" i="39"/>
  <c r="H210" i="39"/>
  <c r="C285" i="39"/>
  <c r="H285" i="39" s="1"/>
  <c r="C286" i="39"/>
  <c r="H211" i="39"/>
  <c r="C283" i="39"/>
  <c r="H208" i="39"/>
  <c r="D184" i="46"/>
  <c r="D64" i="46" s="1"/>
  <c r="D40" i="46" s="1"/>
  <c r="H203" i="39"/>
  <c r="C278" i="39"/>
  <c r="H278" i="39" s="1"/>
  <c r="H196" i="39"/>
  <c r="C271" i="39"/>
  <c r="C284" i="39"/>
  <c r="H284" i="39" s="1"/>
  <c r="H209" i="39"/>
  <c r="AM43" i="49"/>
  <c r="H194" i="39"/>
  <c r="C269" i="39"/>
  <c r="C275" i="39"/>
  <c r="H275" i="39" s="1"/>
  <c r="H200" i="39"/>
  <c r="B64" i="49"/>
  <c r="B103" i="49" s="1"/>
  <c r="H281" i="25"/>
  <c r="C306" i="25"/>
  <c r="C356" i="25" s="1"/>
  <c r="C294" i="25"/>
  <c r="C344" i="25" s="1"/>
  <c r="H269" i="25"/>
  <c r="F288" i="25"/>
  <c r="F313" i="25" s="1"/>
  <c r="F363" i="25" s="1"/>
  <c r="F293" i="25"/>
  <c r="F343" i="25" s="1"/>
  <c r="C304" i="25"/>
  <c r="C354" i="25" s="1"/>
  <c r="H279" i="25"/>
  <c r="H276" i="25"/>
  <c r="C301" i="25"/>
  <c r="C351" i="25" s="1"/>
  <c r="H287" i="25"/>
  <c r="C312" i="25"/>
  <c r="C362" i="25" s="1"/>
  <c r="H274" i="25"/>
  <c r="C299" i="25"/>
  <c r="C349" i="25" s="1"/>
  <c r="C311" i="25"/>
  <c r="C361" i="25" s="1"/>
  <c r="H286" i="25"/>
  <c r="E288" i="25"/>
  <c r="E313" i="25" s="1"/>
  <c r="E363" i="25" s="1"/>
  <c r="E293" i="25"/>
  <c r="E343" i="25" s="1"/>
  <c r="H273" i="25"/>
  <c r="C298" i="25"/>
  <c r="C348" i="25" s="1"/>
  <c r="C295" i="25"/>
  <c r="C345" i="25" s="1"/>
  <c r="H270" i="25"/>
  <c r="C296" i="25"/>
  <c r="C346" i="25" s="1"/>
  <c r="H271" i="25"/>
  <c r="C297" i="25"/>
  <c r="C347" i="25" s="1"/>
  <c r="H272" i="25"/>
  <c r="D293" i="25"/>
  <c r="D343" i="25" s="1"/>
  <c r="D288" i="25"/>
  <c r="D313" i="25" s="1"/>
  <c r="D363" i="25" s="1"/>
  <c r="H310" i="25"/>
  <c r="S23" i="48" s="1"/>
  <c r="H360" i="25"/>
  <c r="H283" i="25"/>
  <c r="C308" i="25"/>
  <c r="C358" i="25" s="1"/>
  <c r="C293" i="25"/>
  <c r="H348" i="15"/>
  <c r="H298" i="15"/>
  <c r="G11" i="48" s="1"/>
  <c r="H356" i="15"/>
  <c r="H306" i="15"/>
  <c r="O11" i="48" s="1"/>
  <c r="H351" i="15"/>
  <c r="H301" i="15"/>
  <c r="J11" i="48" s="1"/>
  <c r="F321" i="15"/>
  <c r="E329" i="15"/>
  <c r="F320" i="15"/>
  <c r="D331" i="15"/>
  <c r="F319" i="15"/>
  <c r="F323" i="15"/>
  <c r="C336" i="15"/>
  <c r="E337" i="15"/>
  <c r="C337" i="15"/>
  <c r="F329" i="15"/>
  <c r="H323" i="15"/>
  <c r="F327" i="15"/>
  <c r="G323" i="15"/>
  <c r="H329" i="15"/>
  <c r="G327" i="15"/>
  <c r="F324" i="15"/>
  <c r="E328" i="15"/>
  <c r="C343" i="15"/>
  <c r="G336" i="15"/>
  <c r="D323" i="15"/>
  <c r="G318" i="15"/>
  <c r="H332" i="15"/>
  <c r="F322" i="15"/>
  <c r="G320" i="15"/>
  <c r="F330" i="15"/>
  <c r="G325" i="15"/>
  <c r="C325" i="15"/>
  <c r="G326" i="15"/>
  <c r="E331" i="15"/>
  <c r="F335" i="15"/>
  <c r="G322" i="15"/>
  <c r="E322" i="15"/>
  <c r="E321" i="15"/>
  <c r="E336" i="15"/>
  <c r="E323" i="15"/>
  <c r="D321" i="15"/>
  <c r="C326" i="15"/>
  <c r="E325" i="15"/>
  <c r="D327" i="15"/>
  <c r="G328" i="15"/>
  <c r="G332" i="15"/>
  <c r="F326" i="15"/>
  <c r="D332" i="15"/>
  <c r="D337" i="15"/>
  <c r="D319" i="15"/>
  <c r="E319" i="15"/>
  <c r="G319" i="15"/>
  <c r="F336" i="15"/>
  <c r="H334" i="15"/>
  <c r="C323" i="15"/>
  <c r="G321" i="15"/>
  <c r="C329" i="15"/>
  <c r="D325" i="15"/>
  <c r="E326" i="15"/>
  <c r="G329" i="15"/>
  <c r="G330" i="15"/>
  <c r="E335" i="15"/>
  <c r="C322" i="15"/>
  <c r="D322" i="15"/>
  <c r="D320" i="15"/>
  <c r="E330" i="15"/>
  <c r="F337" i="15"/>
  <c r="C334" i="15"/>
  <c r="D324" i="15"/>
  <c r="D335" i="15"/>
  <c r="F332" i="15"/>
  <c r="C332" i="15"/>
  <c r="C335" i="15"/>
  <c r="G324" i="15"/>
  <c r="D330" i="15"/>
  <c r="F334" i="15"/>
  <c r="E327" i="15"/>
  <c r="D334" i="15"/>
  <c r="C328" i="15"/>
  <c r="D333" i="15"/>
  <c r="E324" i="15"/>
  <c r="C318" i="15"/>
  <c r="G334" i="15"/>
  <c r="C327" i="15"/>
  <c r="F325" i="15"/>
  <c r="G338" i="15"/>
  <c r="F331" i="15"/>
  <c r="F328" i="15"/>
  <c r="H337" i="15"/>
  <c r="G337" i="15"/>
  <c r="G331" i="15"/>
  <c r="E334" i="15"/>
  <c r="E333" i="15"/>
  <c r="D329" i="15"/>
  <c r="C330" i="15"/>
  <c r="G333" i="15"/>
  <c r="C331" i="15"/>
  <c r="G335" i="15"/>
  <c r="C319" i="15"/>
  <c r="E332" i="15"/>
  <c r="H325" i="15"/>
  <c r="E320" i="15"/>
  <c r="H328" i="15"/>
  <c r="D326" i="15"/>
  <c r="D328" i="15"/>
  <c r="F333" i="15"/>
  <c r="H352" i="15"/>
  <c r="H302" i="15"/>
  <c r="K11" i="48" s="1"/>
  <c r="H347" i="15"/>
  <c r="H297" i="15"/>
  <c r="F11" i="48" s="1"/>
  <c r="H344" i="15"/>
  <c r="H294" i="15"/>
  <c r="C11" i="48" s="1"/>
  <c r="F293" i="32"/>
  <c r="F343" i="32" s="1"/>
  <c r="F288" i="32"/>
  <c r="F313" i="32" s="1"/>
  <c r="F363" i="32" s="1"/>
  <c r="H360" i="32"/>
  <c r="H310" i="32"/>
  <c r="S30" i="48" s="1"/>
  <c r="H286" i="32"/>
  <c r="C311" i="32"/>
  <c r="C361" i="32" s="1"/>
  <c r="H283" i="32"/>
  <c r="C308" i="32"/>
  <c r="C358" i="32" s="1"/>
  <c r="F178" i="46"/>
  <c r="F58" i="46" s="1"/>
  <c r="F34" i="46" s="1"/>
  <c r="C302" i="32"/>
  <c r="C352" i="32" s="1"/>
  <c r="H277" i="32"/>
  <c r="G288" i="32"/>
  <c r="G313" i="32" s="1"/>
  <c r="G363" i="32" s="1"/>
  <c r="C293" i="32"/>
  <c r="C288" i="32"/>
  <c r="H268" i="32"/>
  <c r="H281" i="32"/>
  <c r="C306" i="32"/>
  <c r="C356" i="32" s="1"/>
  <c r="H279" i="32"/>
  <c r="C304" i="32"/>
  <c r="C354" i="32" s="1"/>
  <c r="E293" i="32"/>
  <c r="E343" i="32" s="1"/>
  <c r="E288" i="32"/>
  <c r="E313" i="32" s="1"/>
  <c r="E363" i="32" s="1"/>
  <c r="D288" i="32"/>
  <c r="D313" i="32" s="1"/>
  <c r="D363" i="32" s="1"/>
  <c r="D293" i="32"/>
  <c r="D343" i="32" s="1"/>
  <c r="G215" i="44"/>
  <c r="V32" i="49"/>
  <c r="B76" i="49"/>
  <c r="B115" i="49" s="1"/>
  <c r="H274" i="32"/>
  <c r="C299" i="32"/>
  <c r="C349" i="32" s="1"/>
  <c r="E215" i="44"/>
  <c r="E239" i="44" s="1"/>
  <c r="E287" i="44" s="1"/>
  <c r="H273" i="32"/>
  <c r="C298" i="32"/>
  <c r="C348" i="32" s="1"/>
  <c r="H213" i="32"/>
  <c r="H270" i="32"/>
  <c r="C295" i="32"/>
  <c r="C345" i="32" s="1"/>
  <c r="H188" i="32"/>
  <c r="H276" i="32"/>
  <c r="C301" i="32"/>
  <c r="C351" i="32" s="1"/>
  <c r="E178" i="46"/>
  <c r="E58" i="46" s="1"/>
  <c r="E34" i="46" s="1"/>
  <c r="C297" i="32"/>
  <c r="C347" i="32" s="1"/>
  <c r="H272" i="32"/>
  <c r="H269" i="32"/>
  <c r="C294" i="32"/>
  <c r="C344" i="32" s="1"/>
  <c r="C296" i="32"/>
  <c r="C346" i="32" s="1"/>
  <c r="H271" i="32"/>
  <c r="C137" i="44"/>
  <c r="H117" i="44"/>
  <c r="H120" i="44"/>
  <c r="AQ26" i="49"/>
  <c r="D288" i="36"/>
  <c r="D313" i="36" s="1"/>
  <c r="D363" i="36" s="1"/>
  <c r="D293" i="36"/>
  <c r="D343" i="36" s="1"/>
  <c r="H360" i="33"/>
  <c r="H310" i="33"/>
  <c r="S32" i="48" s="1"/>
  <c r="H274" i="34"/>
  <c r="C299" i="34"/>
  <c r="C349" i="34" s="1"/>
  <c r="H274" i="33"/>
  <c r="C299" i="33"/>
  <c r="C349" i="33" s="1"/>
  <c r="C311" i="33"/>
  <c r="C361" i="33" s="1"/>
  <c r="H286" i="33"/>
  <c r="H285" i="35"/>
  <c r="C310" i="35"/>
  <c r="C360" i="35" s="1"/>
  <c r="H281" i="33"/>
  <c r="C306" i="33"/>
  <c r="C356" i="33" s="1"/>
  <c r="C294" i="35"/>
  <c r="C344" i="35" s="1"/>
  <c r="H269" i="35"/>
  <c r="H279" i="33"/>
  <c r="C304" i="33"/>
  <c r="C354" i="33" s="1"/>
  <c r="H133" i="44"/>
  <c r="C308" i="34"/>
  <c r="C358" i="34" s="1"/>
  <c r="H283" i="34"/>
  <c r="H300" i="34"/>
  <c r="I33" i="48" s="1"/>
  <c r="H350" i="34"/>
  <c r="H273" i="35"/>
  <c r="C298" i="35"/>
  <c r="C348" i="35" s="1"/>
  <c r="V36" i="49"/>
  <c r="B80" i="49"/>
  <c r="B119" i="49" s="1"/>
  <c r="C293" i="33"/>
  <c r="H268" i="33"/>
  <c r="D293" i="34"/>
  <c r="D343" i="34" s="1"/>
  <c r="D288" i="34"/>
  <c r="D313" i="34" s="1"/>
  <c r="D363" i="34" s="1"/>
  <c r="B81" i="49"/>
  <c r="B120" i="49" s="1"/>
  <c r="V37" i="49"/>
  <c r="H269" i="33"/>
  <c r="C294" i="33"/>
  <c r="C344" i="33" s="1"/>
  <c r="H360" i="36"/>
  <c r="H310" i="36"/>
  <c r="S35" i="48" s="1"/>
  <c r="H273" i="34"/>
  <c r="C298" i="34"/>
  <c r="C348" i="34" s="1"/>
  <c r="C299" i="35"/>
  <c r="C349" i="35" s="1"/>
  <c r="H274" i="35"/>
  <c r="F293" i="35"/>
  <c r="F343" i="35" s="1"/>
  <c r="F288" i="35"/>
  <c r="F313" i="35" s="1"/>
  <c r="F363" i="35" s="1"/>
  <c r="H272" i="33"/>
  <c r="C297" i="33"/>
  <c r="C347" i="33" s="1"/>
  <c r="C288" i="36"/>
  <c r="H268" i="36"/>
  <c r="C293" i="36"/>
  <c r="H281" i="34"/>
  <c r="C306" i="34"/>
  <c r="C356" i="34" s="1"/>
  <c r="C297" i="36"/>
  <c r="C347" i="36" s="1"/>
  <c r="H272" i="36"/>
  <c r="C311" i="35"/>
  <c r="C361" i="35" s="1"/>
  <c r="H286" i="35"/>
  <c r="E288" i="33"/>
  <c r="E313" i="33" s="1"/>
  <c r="E363" i="33" s="1"/>
  <c r="E293" i="33"/>
  <c r="E343" i="33" s="1"/>
  <c r="F288" i="36"/>
  <c r="F313" i="36" s="1"/>
  <c r="F363" i="36" s="1"/>
  <c r="F293" i="36"/>
  <c r="F343" i="36" s="1"/>
  <c r="C293" i="35"/>
  <c r="H268" i="35"/>
  <c r="C288" i="35"/>
  <c r="C295" i="35"/>
  <c r="C345" i="35" s="1"/>
  <c r="H270" i="35"/>
  <c r="H270" i="34"/>
  <c r="C295" i="34"/>
  <c r="C345" i="34" s="1"/>
  <c r="F288" i="34"/>
  <c r="F313" i="34" s="1"/>
  <c r="F363" i="34" s="1"/>
  <c r="F293" i="34"/>
  <c r="F343" i="34" s="1"/>
  <c r="H286" i="36"/>
  <c r="C311" i="36"/>
  <c r="C361" i="36" s="1"/>
  <c r="H287" i="36"/>
  <c r="C312" i="36"/>
  <c r="C362" i="36" s="1"/>
  <c r="H273" i="33"/>
  <c r="C298" i="33"/>
  <c r="C348" i="33" s="1"/>
  <c r="B78" i="49"/>
  <c r="B117" i="49" s="1"/>
  <c r="H271" i="34"/>
  <c r="C296" i="34"/>
  <c r="C346" i="34" s="1"/>
  <c r="C306" i="36"/>
  <c r="C356" i="36" s="1"/>
  <c r="H281" i="36"/>
  <c r="H286" i="34"/>
  <c r="C311" i="34"/>
  <c r="C361" i="34" s="1"/>
  <c r="H307" i="34"/>
  <c r="P33" i="48" s="1"/>
  <c r="H357" i="34"/>
  <c r="C295" i="36"/>
  <c r="C345" i="36" s="1"/>
  <c r="H270" i="36"/>
  <c r="E293" i="34"/>
  <c r="E343" i="34" s="1"/>
  <c r="E288" i="34"/>
  <c r="E313" i="34" s="1"/>
  <c r="E363" i="34" s="1"/>
  <c r="H269" i="36"/>
  <c r="C294" i="36"/>
  <c r="C344" i="36" s="1"/>
  <c r="C296" i="33"/>
  <c r="C346" i="33" s="1"/>
  <c r="H271" i="33"/>
  <c r="H188" i="34"/>
  <c r="D293" i="35"/>
  <c r="D343" i="35" s="1"/>
  <c r="D288" i="35"/>
  <c r="D313" i="35" s="1"/>
  <c r="D363" i="35" s="1"/>
  <c r="C308" i="33"/>
  <c r="C358" i="33" s="1"/>
  <c r="H283" i="33"/>
  <c r="H360" i="34"/>
  <c r="H310" i="34"/>
  <c r="S33" i="48" s="1"/>
  <c r="C301" i="35"/>
  <c r="C351" i="35" s="1"/>
  <c r="H276" i="35"/>
  <c r="H279" i="34"/>
  <c r="C304" i="34"/>
  <c r="C354" i="34" s="1"/>
  <c r="C294" i="34"/>
  <c r="C344" i="34" s="1"/>
  <c r="H269" i="34"/>
  <c r="H353" i="35"/>
  <c r="H303" i="35"/>
  <c r="L34" i="48" s="1"/>
  <c r="H270" i="33"/>
  <c r="C295" i="33"/>
  <c r="C345" i="33" s="1"/>
  <c r="E293" i="36"/>
  <c r="E343" i="36" s="1"/>
  <c r="E288" i="36"/>
  <c r="E313" i="36" s="1"/>
  <c r="E363" i="36" s="1"/>
  <c r="B79" i="49"/>
  <c r="B118" i="49" s="1"/>
  <c r="V35" i="49"/>
  <c r="C302" i="35"/>
  <c r="C352" i="35" s="1"/>
  <c r="H277" i="35"/>
  <c r="F293" i="33"/>
  <c r="F343" i="33" s="1"/>
  <c r="F288" i="33"/>
  <c r="F313" i="33" s="1"/>
  <c r="F363" i="33" s="1"/>
  <c r="D288" i="33"/>
  <c r="D313" i="33" s="1"/>
  <c r="D363" i="33" s="1"/>
  <c r="D293" i="33"/>
  <c r="D343" i="33" s="1"/>
  <c r="H300" i="35"/>
  <c r="I34" i="48" s="1"/>
  <c r="H350" i="35"/>
  <c r="C296" i="35"/>
  <c r="C346" i="35" s="1"/>
  <c r="H271" i="35"/>
  <c r="C301" i="33"/>
  <c r="C351" i="33" s="1"/>
  <c r="H276" i="33"/>
  <c r="H283" i="35"/>
  <c r="C308" i="35"/>
  <c r="C358" i="35" s="1"/>
  <c r="H274" i="36"/>
  <c r="C299" i="36"/>
  <c r="C349" i="36" s="1"/>
  <c r="H268" i="34"/>
  <c r="C293" i="34"/>
  <c r="C288" i="34"/>
  <c r="C301" i="36"/>
  <c r="C351" i="36" s="1"/>
  <c r="H276" i="36"/>
  <c r="C298" i="36"/>
  <c r="C348" i="36" s="1"/>
  <c r="H273" i="36"/>
  <c r="C297" i="35"/>
  <c r="C347" i="35" s="1"/>
  <c r="H272" i="35"/>
  <c r="H276" i="34"/>
  <c r="C301" i="34"/>
  <c r="C351" i="34" s="1"/>
  <c r="H283" i="36"/>
  <c r="C308" i="36"/>
  <c r="C358" i="36" s="1"/>
  <c r="E288" i="35"/>
  <c r="E313" i="35" s="1"/>
  <c r="E363" i="35" s="1"/>
  <c r="E293" i="35"/>
  <c r="E343" i="35" s="1"/>
  <c r="C296" i="36"/>
  <c r="C346" i="36" s="1"/>
  <c r="H271" i="36"/>
  <c r="H281" i="35"/>
  <c r="C306" i="35"/>
  <c r="C356" i="35" s="1"/>
  <c r="H213" i="34"/>
  <c r="D69" i="49"/>
  <c r="D108" i="49" s="1"/>
  <c r="AL43" i="49"/>
  <c r="F69" i="49"/>
  <c r="H268" i="26"/>
  <c r="C293" i="26"/>
  <c r="C312" i="26"/>
  <c r="C362" i="26" s="1"/>
  <c r="H287" i="26"/>
  <c r="E288" i="26"/>
  <c r="E313" i="26" s="1"/>
  <c r="E363" i="26" s="1"/>
  <c r="E293" i="26"/>
  <c r="E343" i="26" s="1"/>
  <c r="C308" i="26"/>
  <c r="C358" i="26" s="1"/>
  <c r="H283" i="26"/>
  <c r="H276" i="26"/>
  <c r="C301" i="26"/>
  <c r="C351" i="26" s="1"/>
  <c r="H310" i="26"/>
  <c r="S24" i="48" s="1"/>
  <c r="H360" i="26"/>
  <c r="C298" i="26"/>
  <c r="C348" i="26" s="1"/>
  <c r="H273" i="26"/>
  <c r="C294" i="26"/>
  <c r="C344" i="26" s="1"/>
  <c r="H269" i="26"/>
  <c r="C295" i="26"/>
  <c r="C345" i="26" s="1"/>
  <c r="H270" i="26"/>
  <c r="V26" i="49"/>
  <c r="B69" i="49"/>
  <c r="B108" i="49" s="1"/>
  <c r="D288" i="26"/>
  <c r="D313" i="26" s="1"/>
  <c r="D363" i="26" s="1"/>
  <c r="D293" i="26"/>
  <c r="D343" i="26" s="1"/>
  <c r="H271" i="26"/>
  <c r="C296" i="26"/>
  <c r="C346" i="26" s="1"/>
  <c r="E69" i="49"/>
  <c r="H281" i="26"/>
  <c r="C306" i="26"/>
  <c r="C356" i="26" s="1"/>
  <c r="H274" i="26"/>
  <c r="C299" i="26"/>
  <c r="C349" i="26" s="1"/>
  <c r="C311" i="26"/>
  <c r="C361" i="26" s="1"/>
  <c r="H286" i="26"/>
  <c r="C69" i="49"/>
  <c r="C108" i="49" s="1"/>
  <c r="E214" i="44"/>
  <c r="E238" i="44" s="1"/>
  <c r="E286" i="44" s="1"/>
  <c r="F195" i="46"/>
  <c r="F75" i="46" s="1"/>
  <c r="F51" i="46" s="1"/>
  <c r="G182" i="46"/>
  <c r="G62" i="46" s="1"/>
  <c r="G194" i="46"/>
  <c r="G74" i="46" s="1"/>
  <c r="E226" i="44"/>
  <c r="E250" i="44" s="1"/>
  <c r="E298" i="44" s="1"/>
  <c r="E218" i="44"/>
  <c r="E242" i="44" s="1"/>
  <c r="E290" i="44" s="1"/>
  <c r="H199" i="16"/>
  <c r="C274" i="16"/>
  <c r="E219" i="44"/>
  <c r="E243" i="44" s="1"/>
  <c r="E291" i="44" s="1"/>
  <c r="D223" i="44"/>
  <c r="D189" i="46"/>
  <c r="D69" i="46" s="1"/>
  <c r="D45" i="46" s="1"/>
  <c r="H205" i="16"/>
  <c r="C280" i="16"/>
  <c r="H280" i="16" s="1"/>
  <c r="D230" i="44"/>
  <c r="D254" i="44" s="1"/>
  <c r="D302" i="44" s="1"/>
  <c r="G190" i="46"/>
  <c r="G70" i="46" s="1"/>
  <c r="G46" i="46" s="1"/>
  <c r="E189" i="46"/>
  <c r="E69" i="46" s="1"/>
  <c r="E45" i="46" s="1"/>
  <c r="D226" i="44"/>
  <c r="D250" i="44" s="1"/>
  <c r="D298" i="44" s="1"/>
  <c r="H195" i="16"/>
  <c r="C270" i="16"/>
  <c r="C284" i="16"/>
  <c r="H284" i="16" s="1"/>
  <c r="H209" i="16"/>
  <c r="H200" i="16"/>
  <c r="C275" i="16"/>
  <c r="H275" i="16" s="1"/>
  <c r="C285" i="16"/>
  <c r="H285" i="16" s="1"/>
  <c r="H210" i="16"/>
  <c r="C286" i="16"/>
  <c r="H211" i="16"/>
  <c r="H198" i="16"/>
  <c r="C273" i="16"/>
  <c r="P19" i="49"/>
  <c r="P20" i="49"/>
  <c r="P28" i="49"/>
  <c r="P43" i="49"/>
  <c r="P14" i="49"/>
  <c r="P25" i="49"/>
  <c r="P9" i="49"/>
  <c r="P34" i="49"/>
  <c r="P8" i="49"/>
  <c r="P42" i="49"/>
  <c r="P29" i="49"/>
  <c r="P36" i="49"/>
  <c r="P37" i="49"/>
  <c r="P17" i="49"/>
  <c r="P27" i="49"/>
  <c r="P31" i="49"/>
  <c r="P41" i="49"/>
  <c r="P21" i="49"/>
  <c r="P30" i="49"/>
  <c r="P12" i="49"/>
  <c r="P32" i="49"/>
  <c r="P24" i="49"/>
  <c r="P40" i="49"/>
  <c r="P13" i="49"/>
  <c r="P16" i="49"/>
  <c r="P7" i="49"/>
  <c r="P38" i="49"/>
  <c r="P26" i="49"/>
  <c r="P15" i="49"/>
  <c r="P11" i="49"/>
  <c r="P18" i="49"/>
  <c r="P33" i="49"/>
  <c r="P35" i="49"/>
  <c r="P23" i="49"/>
  <c r="P22" i="49"/>
  <c r="P39" i="49"/>
  <c r="P10" i="49"/>
  <c r="H202" i="16"/>
  <c r="C277" i="16"/>
  <c r="H277" i="16" s="1"/>
  <c r="H194" i="16"/>
  <c r="C269" i="16"/>
  <c r="H212" i="16"/>
  <c r="C287" i="16"/>
  <c r="C279" i="16"/>
  <c r="H279" i="16" s="1"/>
  <c r="H204" i="16"/>
  <c r="H203" i="16"/>
  <c r="C278" i="16"/>
  <c r="H278" i="16" s="1"/>
  <c r="C271" i="16"/>
  <c r="H196" i="16"/>
  <c r="H206" i="16"/>
  <c r="C281" i="16"/>
  <c r="D268" i="16"/>
  <c r="D213" i="16"/>
  <c r="R14" i="49"/>
  <c r="C58" i="49" s="1"/>
  <c r="C97" i="49" s="1"/>
  <c r="E268" i="16"/>
  <c r="S14" i="49"/>
  <c r="D58" i="49" s="1"/>
  <c r="D97" i="49" s="1"/>
  <c r="E213" i="16"/>
  <c r="T14" i="49"/>
  <c r="E58" i="49" s="1"/>
  <c r="E97" i="49" s="1"/>
  <c r="F213" i="16"/>
  <c r="F268" i="16"/>
  <c r="C283" i="16"/>
  <c r="H208" i="16"/>
  <c r="G213" i="16"/>
  <c r="G268" i="16"/>
  <c r="G288" i="16" s="1"/>
  <c r="G313" i="16" s="1"/>
  <c r="G363" i="16" s="1"/>
  <c r="U14" i="49"/>
  <c r="F58" i="49" s="1"/>
  <c r="F193" i="46"/>
  <c r="F73" i="46" s="1"/>
  <c r="Q14" i="49"/>
  <c r="C213" i="16"/>
  <c r="H193" i="16"/>
  <c r="C268" i="16"/>
  <c r="H207" i="16"/>
  <c r="C282" i="16"/>
  <c r="H282" i="16" s="1"/>
  <c r="E177" i="46"/>
  <c r="E57" i="46" s="1"/>
  <c r="E33" i="46" s="1"/>
  <c r="H197" i="16"/>
  <c r="C272" i="16"/>
  <c r="C276" i="16"/>
  <c r="H201" i="16"/>
  <c r="H213" i="6"/>
  <c r="C294" i="6"/>
  <c r="C344" i="6" s="1"/>
  <c r="H269" i="6"/>
  <c r="H282" i="6"/>
  <c r="C301" i="6"/>
  <c r="C351" i="6" s="1"/>
  <c r="H276" i="6"/>
  <c r="C311" i="6"/>
  <c r="C361" i="6" s="1"/>
  <c r="H286" i="6"/>
  <c r="G288" i="6"/>
  <c r="H275" i="6"/>
  <c r="E293" i="6"/>
  <c r="E343" i="6" s="1"/>
  <c r="E288" i="6"/>
  <c r="E313" i="6" s="1"/>
  <c r="E363" i="6" s="1"/>
  <c r="F51" i="49"/>
  <c r="D51" i="49"/>
  <c r="D90" i="49" s="1"/>
  <c r="D293" i="6"/>
  <c r="D343" i="6" s="1"/>
  <c r="D288" i="6"/>
  <c r="D313" i="6" s="1"/>
  <c r="D363" i="6" s="1"/>
  <c r="C312" i="6"/>
  <c r="C362" i="6" s="1"/>
  <c r="H287" i="6"/>
  <c r="H279" i="6"/>
  <c r="F293" i="6"/>
  <c r="F343" i="6" s="1"/>
  <c r="F288" i="6"/>
  <c r="F313" i="6" s="1"/>
  <c r="F363" i="6" s="1"/>
  <c r="H283" i="6"/>
  <c r="C308" i="6"/>
  <c r="C358" i="6" s="1"/>
  <c r="C51" i="49"/>
  <c r="C90" i="49" s="1"/>
  <c r="H274" i="6"/>
  <c r="C299" i="6"/>
  <c r="C349" i="6" s="1"/>
  <c r="H284" i="6"/>
  <c r="E51" i="49"/>
  <c r="E90" i="49" s="1"/>
  <c r="H281" i="6"/>
  <c r="C306" i="6"/>
  <c r="C356" i="6" s="1"/>
  <c r="H271" i="6"/>
  <c r="C296" i="6"/>
  <c r="C346" i="6" s="1"/>
  <c r="V7" i="49"/>
  <c r="B51" i="49"/>
  <c r="B90" i="49" s="1"/>
  <c r="H280" i="6"/>
  <c r="C298" i="6"/>
  <c r="C348" i="6" s="1"/>
  <c r="H273" i="6"/>
  <c r="H285" i="6"/>
  <c r="H278" i="6"/>
  <c r="C295" i="6"/>
  <c r="C345" i="6" s="1"/>
  <c r="H270" i="6"/>
  <c r="H268" i="6"/>
  <c r="C293" i="6"/>
  <c r="C288" i="6"/>
  <c r="H272" i="6"/>
  <c r="H277" i="6"/>
  <c r="V18" i="49" l="1"/>
  <c r="C301" i="20"/>
  <c r="C351" i="20" s="1"/>
  <c r="H213" i="20"/>
  <c r="B62" i="49"/>
  <c r="B101" i="49" s="1"/>
  <c r="C296" i="20"/>
  <c r="C346" i="20" s="1"/>
  <c r="C288" i="20"/>
  <c r="H288" i="20" s="1"/>
  <c r="E288" i="20"/>
  <c r="E313" i="20" s="1"/>
  <c r="E363" i="20" s="1"/>
  <c r="H268" i="20"/>
  <c r="H348" i="27"/>
  <c r="H346" i="27"/>
  <c r="H332" i="27"/>
  <c r="C297" i="21"/>
  <c r="C347" i="21" s="1"/>
  <c r="H268" i="21"/>
  <c r="D228" i="44"/>
  <c r="D252" i="44" s="1"/>
  <c r="D300" i="44" s="1"/>
  <c r="H283" i="21"/>
  <c r="D288" i="21"/>
  <c r="D313" i="21" s="1"/>
  <c r="D363" i="21" s="1"/>
  <c r="H213" i="21"/>
  <c r="C293" i="57"/>
  <c r="H320" i="57" s="1"/>
  <c r="H308" i="57"/>
  <c r="Q17" i="48" s="1"/>
  <c r="E229" i="44"/>
  <c r="H213" i="57"/>
  <c r="H362" i="11"/>
  <c r="H348" i="11"/>
  <c r="H308" i="11"/>
  <c r="Q8" i="48" s="1"/>
  <c r="H361" i="11"/>
  <c r="H294" i="11"/>
  <c r="C8" i="48" s="1"/>
  <c r="H213" i="11"/>
  <c r="H351" i="11"/>
  <c r="H310" i="11"/>
  <c r="S8" i="48" s="1"/>
  <c r="H307" i="11"/>
  <c r="P8" i="48" s="1"/>
  <c r="C313" i="11"/>
  <c r="C363" i="11" s="1"/>
  <c r="V10" i="49"/>
  <c r="G54" i="49" s="1"/>
  <c r="G93" i="49" s="1"/>
  <c r="H356" i="11"/>
  <c r="E293" i="11"/>
  <c r="E343" i="11" s="1"/>
  <c r="E288" i="11"/>
  <c r="E313" i="11" s="1"/>
  <c r="E363" i="11" s="1"/>
  <c r="H345" i="11"/>
  <c r="D293" i="11"/>
  <c r="D343" i="11" s="1"/>
  <c r="D288" i="11"/>
  <c r="D313" i="11" s="1"/>
  <c r="D363" i="11" s="1"/>
  <c r="H268" i="11"/>
  <c r="C293" i="11"/>
  <c r="F338" i="11" s="1"/>
  <c r="H360" i="38"/>
  <c r="V39" i="49"/>
  <c r="I39" i="49" s="1"/>
  <c r="H213" i="38"/>
  <c r="C288" i="38"/>
  <c r="C313" i="38" s="1"/>
  <c r="C363" i="38" s="1"/>
  <c r="H268" i="38"/>
  <c r="H293" i="38" s="1"/>
  <c r="B37" i="48" s="1"/>
  <c r="D288" i="38"/>
  <c r="D313" i="38" s="1"/>
  <c r="D363" i="38" s="1"/>
  <c r="C301" i="38"/>
  <c r="C351" i="38" s="1"/>
  <c r="H276" i="38"/>
  <c r="H351" i="38" s="1"/>
  <c r="H360" i="12"/>
  <c r="H302" i="12"/>
  <c r="K9" i="48" s="1"/>
  <c r="C288" i="26"/>
  <c r="E180" i="46"/>
  <c r="E60" i="46" s="1"/>
  <c r="E36" i="46" s="1"/>
  <c r="H271" i="24"/>
  <c r="H296" i="24" s="1"/>
  <c r="E22" i="48" s="1"/>
  <c r="D227" i="44"/>
  <c r="D251" i="44" s="1"/>
  <c r="D299" i="44" s="1"/>
  <c r="D179" i="46"/>
  <c r="D59" i="46" s="1"/>
  <c r="D35" i="46" s="1"/>
  <c r="H282" i="24"/>
  <c r="H288" i="10"/>
  <c r="H319" i="15"/>
  <c r="H302" i="25"/>
  <c r="K23" i="48" s="1"/>
  <c r="H213" i="25"/>
  <c r="C288" i="25"/>
  <c r="C313" i="25" s="1"/>
  <c r="C363" i="25" s="1"/>
  <c r="E179" i="46"/>
  <c r="E59" i="46" s="1"/>
  <c r="E35" i="46" s="1"/>
  <c r="E216" i="44"/>
  <c r="E240" i="44" s="1"/>
  <c r="E288" i="44" s="1"/>
  <c r="H268" i="25"/>
  <c r="V25" i="49"/>
  <c r="I25" i="49" s="1"/>
  <c r="F293" i="21"/>
  <c r="F343" i="21" s="1"/>
  <c r="V20" i="49"/>
  <c r="G65" i="49" s="1"/>
  <c r="G104" i="49" s="1"/>
  <c r="D191" i="46"/>
  <c r="D71" i="46" s="1"/>
  <c r="D47" i="46" s="1"/>
  <c r="C288" i="21"/>
  <c r="H288" i="21" s="1"/>
  <c r="H360" i="21"/>
  <c r="H310" i="21"/>
  <c r="S18" i="48" s="1"/>
  <c r="G86" i="49"/>
  <c r="G125" i="49" s="1"/>
  <c r="H300" i="59"/>
  <c r="I31" i="48" s="1"/>
  <c r="H306" i="41"/>
  <c r="O40" i="48" s="1"/>
  <c r="H288" i="41"/>
  <c r="H293" i="41"/>
  <c r="B40" i="48" s="1"/>
  <c r="V31" i="49"/>
  <c r="G75" i="49" s="1"/>
  <c r="G114" i="49" s="1"/>
  <c r="C333" i="41"/>
  <c r="D185" i="46"/>
  <c r="D65" i="46" s="1"/>
  <c r="D41" i="46" s="1"/>
  <c r="D222" i="44"/>
  <c r="D246" i="44" s="1"/>
  <c r="D294" i="44" s="1"/>
  <c r="B63" i="49"/>
  <c r="B102" i="49" s="1"/>
  <c r="C288" i="57"/>
  <c r="C313" i="57" s="1"/>
  <c r="C363" i="57" s="1"/>
  <c r="D288" i="57"/>
  <c r="D313" i="57" s="1"/>
  <c r="D363" i="57" s="1"/>
  <c r="F288" i="31"/>
  <c r="F313" i="31" s="1"/>
  <c r="F363" i="31" s="1"/>
  <c r="F216" i="44"/>
  <c r="F240" i="44" s="1"/>
  <c r="F288" i="44" s="1"/>
  <c r="H295" i="31"/>
  <c r="D29" i="48" s="1"/>
  <c r="H362" i="30"/>
  <c r="C320" i="30"/>
  <c r="H335" i="30"/>
  <c r="H213" i="30"/>
  <c r="E338" i="30"/>
  <c r="H298" i="30"/>
  <c r="G28" i="48" s="1"/>
  <c r="V34" i="49"/>
  <c r="G78" i="49" s="1"/>
  <c r="G117" i="49" s="1"/>
  <c r="AK7" i="49"/>
  <c r="AK39" i="49"/>
  <c r="AD26" i="49"/>
  <c r="AD43" i="49"/>
  <c r="AK30" i="49"/>
  <c r="AK38" i="49"/>
  <c r="AD29" i="49"/>
  <c r="AD17" i="49"/>
  <c r="AK35" i="49"/>
  <c r="AD16" i="49"/>
  <c r="AD10" i="49"/>
  <c r="AD23" i="49"/>
  <c r="AD7" i="49"/>
  <c r="AK9" i="49"/>
  <c r="AD30" i="49"/>
  <c r="AK24" i="49"/>
  <c r="H310" i="15"/>
  <c r="H360" i="15"/>
  <c r="H273" i="17"/>
  <c r="C298" i="17"/>
  <c r="C348" i="17" s="1"/>
  <c r="H286" i="17"/>
  <c r="C311" i="17"/>
  <c r="C361" i="17" s="1"/>
  <c r="H213" i="17"/>
  <c r="H287" i="33"/>
  <c r="F188" i="46"/>
  <c r="F68" i="46" s="1"/>
  <c r="H362" i="28"/>
  <c r="H296" i="11"/>
  <c r="E8" i="48" s="1"/>
  <c r="D338" i="27"/>
  <c r="H279" i="24"/>
  <c r="H354" i="24" s="1"/>
  <c r="F179" i="46"/>
  <c r="F59" i="46" s="1"/>
  <c r="F35" i="46" s="1"/>
  <c r="H268" i="17"/>
  <c r="C288" i="17"/>
  <c r="C293" i="17"/>
  <c r="H303" i="17"/>
  <c r="L13" i="48" s="1"/>
  <c r="L45" i="48" s="1" a="1"/>
  <c r="L45" i="48" s="1"/>
  <c r="H353" i="17"/>
  <c r="H301" i="23"/>
  <c r="J21" i="48" s="1"/>
  <c r="H351" i="23"/>
  <c r="E222" i="44"/>
  <c r="E246" i="44" s="1"/>
  <c r="E294" i="44" s="1"/>
  <c r="D221" i="44"/>
  <c r="D245" i="44" s="1"/>
  <c r="D293" i="44" s="1"/>
  <c r="H301" i="27"/>
  <c r="H351" i="27"/>
  <c r="G288" i="27"/>
  <c r="G313" i="27" s="1"/>
  <c r="H283" i="15"/>
  <c r="C308" i="15"/>
  <c r="H270" i="17"/>
  <c r="C295" i="17"/>
  <c r="C345" i="17" s="1"/>
  <c r="V15" i="49"/>
  <c r="B59" i="49"/>
  <c r="B98" i="49" s="1"/>
  <c r="F225" i="44"/>
  <c r="H310" i="62"/>
  <c r="S20" i="48" s="1"/>
  <c r="E187" i="46"/>
  <c r="E67" i="46" s="1"/>
  <c r="C333" i="30"/>
  <c r="H269" i="17"/>
  <c r="C294" i="17"/>
  <c r="C344" i="17" s="1"/>
  <c r="D288" i="30"/>
  <c r="D313" i="30" s="1"/>
  <c r="E293" i="17"/>
  <c r="E343" i="17" s="1"/>
  <c r="E288" i="17"/>
  <c r="E313" i="17" s="1"/>
  <c r="E363" i="17" s="1"/>
  <c r="D293" i="15"/>
  <c r="D288" i="15"/>
  <c r="D313" i="15" s="1"/>
  <c r="H268" i="15"/>
  <c r="C288" i="30"/>
  <c r="D311" i="15"/>
  <c r="H286" i="15"/>
  <c r="D288" i="17"/>
  <c r="D313" i="17" s="1"/>
  <c r="D363" i="17" s="1"/>
  <c r="D293" i="17"/>
  <c r="D343" i="17" s="1"/>
  <c r="C302" i="17"/>
  <c r="C352" i="17" s="1"/>
  <c r="H277" i="17"/>
  <c r="H213" i="27"/>
  <c r="C74" i="49"/>
  <c r="C113" i="49" s="1"/>
  <c r="F293" i="15"/>
  <c r="F288" i="15"/>
  <c r="F313" i="15" s="1"/>
  <c r="C191" i="46"/>
  <c r="C71" i="46" s="1"/>
  <c r="H345" i="15"/>
  <c r="H305" i="15"/>
  <c r="N11" i="48" s="1"/>
  <c r="N44" i="48" s="1" a="1"/>
  <c r="N44" i="48" s="1"/>
  <c r="H213" i="39"/>
  <c r="E288" i="59"/>
  <c r="E313" i="59" s="1"/>
  <c r="E363" i="59" s="1"/>
  <c r="AK25" i="49"/>
  <c r="AK21" i="49"/>
  <c r="H281" i="17"/>
  <c r="C306" i="17"/>
  <c r="C356" i="17" s="1"/>
  <c r="H272" i="17"/>
  <c r="C297" i="17"/>
  <c r="C347" i="17" s="1"/>
  <c r="H274" i="15"/>
  <c r="C299" i="15"/>
  <c r="H350" i="17"/>
  <c r="H300" i="17"/>
  <c r="I13" i="48" s="1"/>
  <c r="H274" i="17"/>
  <c r="C299" i="17"/>
  <c r="C349" i="17" s="1"/>
  <c r="D318" i="30"/>
  <c r="G53" i="49"/>
  <c r="G92" i="49" s="1"/>
  <c r="C313" i="41"/>
  <c r="C363" i="41" s="1"/>
  <c r="H268" i="30"/>
  <c r="H293" i="30" s="1"/>
  <c r="H318" i="30" s="1"/>
  <c r="H304" i="17"/>
  <c r="M13" i="48" s="1"/>
  <c r="H354" i="17"/>
  <c r="G195" i="46"/>
  <c r="G75" i="46" s="1"/>
  <c r="G51" i="46" s="1"/>
  <c r="E293" i="15"/>
  <c r="E288" i="15"/>
  <c r="E313" i="15" s="1"/>
  <c r="H310" i="17"/>
  <c r="S13" i="48" s="1"/>
  <c r="H360" i="17"/>
  <c r="C295" i="15"/>
  <c r="C288" i="15"/>
  <c r="H213" i="15"/>
  <c r="H268" i="27"/>
  <c r="F293" i="27"/>
  <c r="F288" i="27"/>
  <c r="H283" i="17"/>
  <c r="C308" i="17"/>
  <c r="C358" i="17" s="1"/>
  <c r="C296" i="15"/>
  <c r="H271" i="15"/>
  <c r="E185" i="46"/>
  <c r="E65" i="46" s="1"/>
  <c r="E41" i="46" s="1"/>
  <c r="AD27" i="49"/>
  <c r="H276" i="24"/>
  <c r="H351" i="24" s="1"/>
  <c r="V27" i="49"/>
  <c r="F288" i="17"/>
  <c r="F313" i="17" s="1"/>
  <c r="F363" i="17" s="1"/>
  <c r="F293" i="17"/>
  <c r="F343" i="17" s="1"/>
  <c r="C296" i="17"/>
  <c r="C346" i="17" s="1"/>
  <c r="H271" i="17"/>
  <c r="F224" i="44"/>
  <c r="V13" i="49"/>
  <c r="C57" i="49"/>
  <c r="C96" i="49" s="1"/>
  <c r="AD14" i="49"/>
  <c r="AD39" i="49"/>
  <c r="AD19" i="49"/>
  <c r="I30" i="49"/>
  <c r="AD9" i="49"/>
  <c r="H312" i="24"/>
  <c r="U22" i="48" s="1"/>
  <c r="H362" i="24"/>
  <c r="B28" i="48"/>
  <c r="H351" i="21"/>
  <c r="H301" i="21"/>
  <c r="J18" i="48" s="1"/>
  <c r="E288" i="24"/>
  <c r="E313" i="24" s="1"/>
  <c r="E363" i="24" s="1"/>
  <c r="E293" i="24"/>
  <c r="E343" i="24" s="1"/>
  <c r="H358" i="31"/>
  <c r="H308" i="31"/>
  <c r="H349" i="31"/>
  <c r="H299" i="31"/>
  <c r="H29" i="48" s="1"/>
  <c r="E325" i="31"/>
  <c r="G318" i="31"/>
  <c r="H332" i="31"/>
  <c r="C343" i="31"/>
  <c r="C333" i="31"/>
  <c r="H327" i="31"/>
  <c r="F328" i="31"/>
  <c r="F329" i="31"/>
  <c r="G322" i="31"/>
  <c r="C330" i="31"/>
  <c r="D325" i="31"/>
  <c r="G333" i="31"/>
  <c r="G330" i="31"/>
  <c r="D320" i="31"/>
  <c r="F333" i="31"/>
  <c r="E336" i="31"/>
  <c r="C336" i="31"/>
  <c r="G324" i="31"/>
  <c r="E327" i="31"/>
  <c r="D318" i="31"/>
  <c r="F332" i="31"/>
  <c r="E321" i="31"/>
  <c r="C335" i="31"/>
  <c r="D324" i="31"/>
  <c r="E320" i="31"/>
  <c r="C322" i="31"/>
  <c r="E329" i="31"/>
  <c r="G327" i="31"/>
  <c r="G320" i="31"/>
  <c r="G338" i="31"/>
  <c r="H335" i="31"/>
  <c r="G332" i="31"/>
  <c r="D337" i="31"/>
  <c r="F321" i="31"/>
  <c r="G326" i="31"/>
  <c r="F327" i="31"/>
  <c r="E318" i="31"/>
  <c r="C332" i="31"/>
  <c r="D328" i="31"/>
  <c r="F335" i="31"/>
  <c r="C323" i="31"/>
  <c r="D336" i="31"/>
  <c r="G321" i="31"/>
  <c r="C338" i="31"/>
  <c r="C327" i="31"/>
  <c r="F318" i="31"/>
  <c r="D323" i="31"/>
  <c r="D332" i="31"/>
  <c r="D331" i="31"/>
  <c r="F326" i="31"/>
  <c r="E333" i="31"/>
  <c r="F322" i="31"/>
  <c r="G328" i="31"/>
  <c r="H328" i="31"/>
  <c r="E335" i="31"/>
  <c r="D335" i="31"/>
  <c r="E326" i="31"/>
  <c r="E337" i="31"/>
  <c r="E323" i="31"/>
  <c r="C325" i="31"/>
  <c r="C318" i="31"/>
  <c r="C337" i="31"/>
  <c r="C328" i="31"/>
  <c r="G325" i="31"/>
  <c r="F330" i="31"/>
  <c r="F319" i="31"/>
  <c r="C334" i="31"/>
  <c r="F320" i="31"/>
  <c r="D330" i="31"/>
  <c r="C326" i="31"/>
  <c r="D326" i="31"/>
  <c r="G334" i="31"/>
  <c r="G323" i="31"/>
  <c r="D334" i="31"/>
  <c r="C329" i="31"/>
  <c r="F337" i="31"/>
  <c r="F334" i="31"/>
  <c r="F336" i="31"/>
  <c r="E331" i="31"/>
  <c r="G336" i="31"/>
  <c r="F323" i="31"/>
  <c r="D333" i="31"/>
  <c r="C320" i="31"/>
  <c r="F324" i="31"/>
  <c r="D338" i="31"/>
  <c r="C331" i="31"/>
  <c r="E334" i="31"/>
  <c r="E330" i="31"/>
  <c r="H318" i="31"/>
  <c r="D329" i="31"/>
  <c r="G337" i="31"/>
  <c r="G331" i="31"/>
  <c r="D322" i="31"/>
  <c r="F331" i="31"/>
  <c r="D321" i="31"/>
  <c r="F325" i="31"/>
  <c r="H325" i="31"/>
  <c r="G329" i="31"/>
  <c r="H334" i="31"/>
  <c r="G319" i="31"/>
  <c r="G335" i="31"/>
  <c r="C319" i="31"/>
  <c r="E319" i="31"/>
  <c r="E332" i="31"/>
  <c r="H330" i="31"/>
  <c r="E322" i="31"/>
  <c r="E338" i="31"/>
  <c r="C321" i="31"/>
  <c r="E324" i="31"/>
  <c r="D327" i="31"/>
  <c r="D319" i="31"/>
  <c r="C324" i="31"/>
  <c r="E328" i="31"/>
  <c r="H345" i="21"/>
  <c r="H295" i="21"/>
  <c r="H354" i="31"/>
  <c r="H304" i="31"/>
  <c r="M29" i="48" s="1"/>
  <c r="H344" i="31"/>
  <c r="H294" i="31"/>
  <c r="C29" i="48" s="1"/>
  <c r="C297" i="24"/>
  <c r="C347" i="24" s="1"/>
  <c r="H272" i="24"/>
  <c r="AK40" i="49"/>
  <c r="H346" i="24"/>
  <c r="H360" i="24"/>
  <c r="H310" i="24"/>
  <c r="S22" i="48" s="1"/>
  <c r="H296" i="57"/>
  <c r="E17" i="48" s="1"/>
  <c r="H346" i="57"/>
  <c r="H295" i="30"/>
  <c r="H345" i="30"/>
  <c r="AK34" i="49"/>
  <c r="AK12" i="49"/>
  <c r="H294" i="21"/>
  <c r="H344" i="21"/>
  <c r="C295" i="24"/>
  <c r="C345" i="24" s="1"/>
  <c r="H270" i="24"/>
  <c r="D293" i="24"/>
  <c r="D343" i="24" s="1"/>
  <c r="D288" i="24"/>
  <c r="D313" i="24" s="1"/>
  <c r="D363" i="24" s="1"/>
  <c r="H269" i="24"/>
  <c r="C294" i="24"/>
  <c r="C344" i="24" s="1"/>
  <c r="H297" i="41"/>
  <c r="F40" i="48" s="1"/>
  <c r="D220" i="44"/>
  <c r="AK26" i="49"/>
  <c r="H331" i="30"/>
  <c r="G74" i="49"/>
  <c r="G113" i="49" s="1"/>
  <c r="H293" i="57"/>
  <c r="B17" i="48" s="1"/>
  <c r="H343" i="57"/>
  <c r="V24" i="49"/>
  <c r="B70" i="49"/>
  <c r="B109" i="49" s="1"/>
  <c r="H284" i="24"/>
  <c r="G63" i="49"/>
  <c r="G102" i="49" s="1"/>
  <c r="I19" i="49"/>
  <c r="H356" i="31"/>
  <c r="H306" i="31"/>
  <c r="O29" i="48" s="1"/>
  <c r="H311" i="57"/>
  <c r="T17" i="48" s="1"/>
  <c r="H361" i="57"/>
  <c r="H293" i="31"/>
  <c r="B29" i="48" s="1"/>
  <c r="H343" i="31"/>
  <c r="AK42" i="49"/>
  <c r="H336" i="31"/>
  <c r="H288" i="31"/>
  <c r="H313" i="31" s="1"/>
  <c r="V29" i="48" s="1"/>
  <c r="H351" i="31"/>
  <c r="H301" i="31"/>
  <c r="J29" i="48" s="1"/>
  <c r="H298" i="21"/>
  <c r="G18" i="48" s="1"/>
  <c r="H348" i="21"/>
  <c r="H213" i="24"/>
  <c r="H281" i="24"/>
  <c r="C306" i="24"/>
  <c r="C356" i="24" s="1"/>
  <c r="C298" i="24"/>
  <c r="C348" i="24" s="1"/>
  <c r="H273" i="24"/>
  <c r="H348" i="31"/>
  <c r="H298" i="31"/>
  <c r="G29" i="48" s="1"/>
  <c r="H302" i="33"/>
  <c r="K32" i="48" s="1"/>
  <c r="F192" i="46"/>
  <c r="F72" i="46" s="1"/>
  <c r="H346" i="30"/>
  <c r="H296" i="30"/>
  <c r="C308" i="24"/>
  <c r="C358" i="24" s="1"/>
  <c r="H283" i="24"/>
  <c r="H294" i="57"/>
  <c r="C17" i="48" s="1"/>
  <c r="H344" i="57"/>
  <c r="H361" i="31"/>
  <c r="H311" i="31"/>
  <c r="T29" i="48" s="1"/>
  <c r="C288" i="33"/>
  <c r="C195" i="46"/>
  <c r="C75" i="46" s="1"/>
  <c r="I42" i="49"/>
  <c r="AK31" i="49"/>
  <c r="H323" i="31"/>
  <c r="F338" i="31"/>
  <c r="F333" i="21"/>
  <c r="C322" i="21"/>
  <c r="G329" i="21"/>
  <c r="C320" i="21"/>
  <c r="F325" i="21"/>
  <c r="C326" i="21"/>
  <c r="E334" i="21"/>
  <c r="C336" i="21"/>
  <c r="C332" i="21"/>
  <c r="C330" i="21"/>
  <c r="D326" i="21"/>
  <c r="H324" i="21"/>
  <c r="F328" i="21"/>
  <c r="D324" i="21"/>
  <c r="H325" i="21"/>
  <c r="G320" i="21"/>
  <c r="G337" i="21"/>
  <c r="H328" i="21"/>
  <c r="F329" i="21"/>
  <c r="G323" i="21"/>
  <c r="E318" i="21"/>
  <c r="E320" i="21"/>
  <c r="D337" i="21"/>
  <c r="F320" i="21"/>
  <c r="F338" i="21"/>
  <c r="G334" i="21"/>
  <c r="G327" i="21"/>
  <c r="F319" i="21"/>
  <c r="D335" i="21"/>
  <c r="E327" i="21"/>
  <c r="F337" i="21"/>
  <c r="E331" i="21"/>
  <c r="E319" i="21"/>
  <c r="C329" i="21"/>
  <c r="D330" i="21"/>
  <c r="G332" i="21"/>
  <c r="E338" i="21"/>
  <c r="C335" i="21"/>
  <c r="G335" i="21"/>
  <c r="G321" i="21"/>
  <c r="C343" i="21"/>
  <c r="F321" i="21"/>
  <c r="G328" i="21"/>
  <c r="G319" i="21"/>
  <c r="D323" i="21"/>
  <c r="G338" i="21"/>
  <c r="F322" i="21"/>
  <c r="C334" i="21"/>
  <c r="E336" i="21"/>
  <c r="D319" i="21"/>
  <c r="G331" i="21"/>
  <c r="E321" i="21"/>
  <c r="D328" i="21"/>
  <c r="F336" i="21"/>
  <c r="G322" i="21"/>
  <c r="F327" i="21"/>
  <c r="G330" i="21"/>
  <c r="D333" i="21"/>
  <c r="E322" i="21"/>
  <c r="E329" i="21"/>
  <c r="G336" i="21"/>
  <c r="G333" i="21"/>
  <c r="C324" i="21"/>
  <c r="C337" i="21"/>
  <c r="G326" i="21"/>
  <c r="E324" i="21"/>
  <c r="C333" i="21"/>
  <c r="G325" i="21"/>
  <c r="H329" i="21"/>
  <c r="G318" i="21"/>
  <c r="C328" i="21"/>
  <c r="C331" i="21"/>
  <c r="E323" i="21"/>
  <c r="H330" i="21"/>
  <c r="F334" i="21"/>
  <c r="E333" i="21"/>
  <c r="F332" i="21"/>
  <c r="D327" i="21"/>
  <c r="G324" i="21"/>
  <c r="D331" i="21"/>
  <c r="E326" i="21"/>
  <c r="C318" i="21"/>
  <c r="E332" i="21"/>
  <c r="E337" i="21"/>
  <c r="D320" i="21"/>
  <c r="H334" i="21"/>
  <c r="D338" i="21"/>
  <c r="E330" i="21"/>
  <c r="D336" i="21"/>
  <c r="D322" i="21"/>
  <c r="E325" i="21"/>
  <c r="D318" i="21"/>
  <c r="C321" i="21"/>
  <c r="D334" i="21"/>
  <c r="C323" i="21"/>
  <c r="F330" i="21"/>
  <c r="C319" i="21"/>
  <c r="F335" i="21"/>
  <c r="E328" i="21"/>
  <c r="C327" i="21"/>
  <c r="F323" i="21"/>
  <c r="H327" i="21"/>
  <c r="D321" i="21"/>
  <c r="D325" i="21"/>
  <c r="F324" i="21"/>
  <c r="C325" i="21"/>
  <c r="F326" i="21"/>
  <c r="F331" i="21"/>
  <c r="E335" i="21"/>
  <c r="H332" i="21"/>
  <c r="D329" i="21"/>
  <c r="D332" i="21"/>
  <c r="H294" i="30"/>
  <c r="H344" i="30"/>
  <c r="H299" i="30"/>
  <c r="H349" i="30"/>
  <c r="H352" i="24"/>
  <c r="H302" i="24"/>
  <c r="K22" i="48" s="1"/>
  <c r="H348" i="57"/>
  <c r="H298" i="57"/>
  <c r="G17" i="48" s="1"/>
  <c r="H308" i="30"/>
  <c r="H358" i="30"/>
  <c r="H335" i="10"/>
  <c r="AK19" i="49"/>
  <c r="AK18" i="49"/>
  <c r="H331" i="31"/>
  <c r="H343" i="30"/>
  <c r="H358" i="21"/>
  <c r="H308" i="21"/>
  <c r="H343" i="21"/>
  <c r="H293" i="21"/>
  <c r="H312" i="31"/>
  <c r="U29" i="48" s="1"/>
  <c r="H362" i="31"/>
  <c r="H296" i="31"/>
  <c r="E29" i="48" s="1"/>
  <c r="H346" i="31"/>
  <c r="F288" i="24"/>
  <c r="F313" i="24" s="1"/>
  <c r="F363" i="24" s="1"/>
  <c r="F293" i="24"/>
  <c r="F343" i="24" s="1"/>
  <c r="H356" i="21"/>
  <c r="H306" i="21"/>
  <c r="O18" i="48" s="1"/>
  <c r="E328" i="57"/>
  <c r="F320" i="57"/>
  <c r="H331" i="57"/>
  <c r="C343" i="57"/>
  <c r="G324" i="57"/>
  <c r="G321" i="57"/>
  <c r="E319" i="57"/>
  <c r="F338" i="57"/>
  <c r="D320" i="57"/>
  <c r="C327" i="57"/>
  <c r="C318" i="57"/>
  <c r="F333" i="57"/>
  <c r="E338" i="57"/>
  <c r="G336" i="57"/>
  <c r="H332" i="57"/>
  <c r="E329" i="57"/>
  <c r="D325" i="57"/>
  <c r="E325" i="57"/>
  <c r="G323" i="57"/>
  <c r="E327" i="57"/>
  <c r="F327" i="57"/>
  <c r="E333" i="57"/>
  <c r="C326" i="57"/>
  <c r="D334" i="57"/>
  <c r="F335" i="57"/>
  <c r="G338" i="57"/>
  <c r="F318" i="57"/>
  <c r="C330" i="57"/>
  <c r="G318" i="57"/>
  <c r="E323" i="57"/>
  <c r="E336" i="57"/>
  <c r="C323" i="57"/>
  <c r="G332" i="57"/>
  <c r="F322" i="57"/>
  <c r="G326" i="57"/>
  <c r="F337" i="57"/>
  <c r="F329" i="57"/>
  <c r="G328" i="57"/>
  <c r="C333" i="57"/>
  <c r="F326" i="57"/>
  <c r="C332" i="57"/>
  <c r="D326" i="57"/>
  <c r="E322" i="57"/>
  <c r="C322" i="57"/>
  <c r="E324" i="57"/>
  <c r="G333" i="57"/>
  <c r="D333" i="57"/>
  <c r="C337" i="57"/>
  <c r="C328" i="57"/>
  <c r="G322" i="57"/>
  <c r="G329" i="57"/>
  <c r="G325" i="57"/>
  <c r="D335" i="57"/>
  <c r="D319" i="57"/>
  <c r="D338" i="57"/>
  <c r="E334" i="57"/>
  <c r="H334" i="57"/>
  <c r="G330" i="57"/>
  <c r="G335" i="57"/>
  <c r="C335" i="57"/>
  <c r="F331" i="57"/>
  <c r="D324" i="57"/>
  <c r="F334" i="57"/>
  <c r="E326" i="57"/>
  <c r="E331" i="57"/>
  <c r="H324" i="57"/>
  <c r="F328" i="57"/>
  <c r="E321" i="57"/>
  <c r="E335" i="57"/>
  <c r="D331" i="57"/>
  <c r="H328" i="57"/>
  <c r="H330" i="57"/>
  <c r="D329" i="57"/>
  <c r="H327" i="57"/>
  <c r="G327" i="57"/>
  <c r="H329" i="57"/>
  <c r="C331" i="57"/>
  <c r="F330" i="57"/>
  <c r="D322" i="57"/>
  <c r="D323" i="57"/>
  <c r="D336" i="57"/>
  <c r="F324" i="57"/>
  <c r="F325" i="57"/>
  <c r="C324" i="57"/>
  <c r="C319" i="57"/>
  <c r="G320" i="57"/>
  <c r="D327" i="57"/>
  <c r="H322" i="57"/>
  <c r="F319" i="57"/>
  <c r="H321" i="57"/>
  <c r="C325" i="57"/>
  <c r="E337" i="57"/>
  <c r="G334" i="57"/>
  <c r="E330" i="57"/>
  <c r="H325" i="57"/>
  <c r="G319" i="57"/>
  <c r="F336" i="57"/>
  <c r="G331" i="57"/>
  <c r="D328" i="57"/>
  <c r="D318" i="57"/>
  <c r="D330" i="57"/>
  <c r="E320" i="57"/>
  <c r="F332" i="57"/>
  <c r="F321" i="57"/>
  <c r="D321" i="57"/>
  <c r="E332" i="57"/>
  <c r="H335" i="57"/>
  <c r="C329" i="57"/>
  <c r="G337" i="57"/>
  <c r="D332" i="57"/>
  <c r="E318" i="57"/>
  <c r="D337" i="57"/>
  <c r="C320" i="57"/>
  <c r="C334" i="57"/>
  <c r="F323" i="57"/>
  <c r="H333" i="57"/>
  <c r="C336" i="57"/>
  <c r="C321" i="57"/>
  <c r="C311" i="24"/>
  <c r="C361" i="24" s="1"/>
  <c r="H286" i="24"/>
  <c r="C293" i="24"/>
  <c r="H268" i="24"/>
  <c r="C288" i="24"/>
  <c r="C213" i="44"/>
  <c r="C237" i="44" s="1"/>
  <c r="H329" i="41"/>
  <c r="AK43" i="49"/>
  <c r="H351" i="57"/>
  <c r="H301" i="57"/>
  <c r="J17" i="48" s="1"/>
  <c r="H297" i="31"/>
  <c r="F29" i="48" s="1"/>
  <c r="H347" i="31"/>
  <c r="H347" i="21"/>
  <c r="H297" i="21"/>
  <c r="H312" i="57"/>
  <c r="U17" i="48" s="1"/>
  <c r="H362" i="57"/>
  <c r="G288" i="24"/>
  <c r="H361" i="21"/>
  <c r="H311" i="21"/>
  <c r="T18" i="48" s="1"/>
  <c r="H346" i="21"/>
  <c r="H296" i="21"/>
  <c r="H362" i="21"/>
  <c r="H312" i="21"/>
  <c r="AD41" i="49"/>
  <c r="AD35" i="49"/>
  <c r="AD15" i="49"/>
  <c r="AD36" i="49"/>
  <c r="AK11" i="49"/>
  <c r="AK36" i="49"/>
  <c r="AK8" i="49"/>
  <c r="AD20" i="49"/>
  <c r="AK37" i="49"/>
  <c r="AK20" i="49"/>
  <c r="AK13" i="49"/>
  <c r="AD24" i="49"/>
  <c r="AD22" i="49"/>
  <c r="AD21" i="49"/>
  <c r="AK14" i="49"/>
  <c r="AK32" i="49"/>
  <c r="AK41" i="49"/>
  <c r="AK29" i="49"/>
  <c r="AD13" i="49"/>
  <c r="AD37" i="49"/>
  <c r="AD31" i="49"/>
  <c r="AD28" i="49"/>
  <c r="AK28" i="49"/>
  <c r="AK10" i="49"/>
  <c r="AK23" i="49"/>
  <c r="AD32" i="49"/>
  <c r="AD34" i="49"/>
  <c r="AD12" i="49"/>
  <c r="AK33" i="49"/>
  <c r="AK27" i="49"/>
  <c r="AD33" i="49"/>
  <c r="AD42" i="49"/>
  <c r="AK17" i="49"/>
  <c r="AK16" i="49"/>
  <c r="AK22" i="49"/>
  <c r="AD18" i="49"/>
  <c r="AD38" i="49"/>
  <c r="AD8" i="49"/>
  <c r="AD11" i="49"/>
  <c r="AD40" i="49"/>
  <c r="H336" i="30"/>
  <c r="H337" i="30"/>
  <c r="H331" i="10"/>
  <c r="C228" i="44"/>
  <c r="C218" i="44"/>
  <c r="C242" i="44" s="1"/>
  <c r="C290" i="44" s="1"/>
  <c r="H327" i="10"/>
  <c r="C217" i="44"/>
  <c r="H217" i="44" s="1"/>
  <c r="C226" i="44"/>
  <c r="H226" i="44" s="1"/>
  <c r="F176" i="46"/>
  <c r="F56" i="46" s="1"/>
  <c r="C232" i="44"/>
  <c r="C256" i="44" s="1"/>
  <c r="C304" i="44" s="1"/>
  <c r="D338" i="41"/>
  <c r="C179" i="46"/>
  <c r="C59" i="46" s="1"/>
  <c r="F213" i="44"/>
  <c r="F237" i="44" s="1"/>
  <c r="F285" i="44" s="1"/>
  <c r="C183" i="46"/>
  <c r="C63" i="46" s="1"/>
  <c r="H63" i="46" s="1"/>
  <c r="H39" i="46" s="1"/>
  <c r="C220" i="44"/>
  <c r="C221" i="44"/>
  <c r="C245" i="44" s="1"/>
  <c r="C293" i="44" s="1"/>
  <c r="C184" i="46"/>
  <c r="C64" i="46" s="1"/>
  <c r="H147" i="44"/>
  <c r="C180" i="46"/>
  <c r="C189" i="46"/>
  <c r="C69" i="46" s="1"/>
  <c r="C185" i="46"/>
  <c r="C65" i="46" s="1"/>
  <c r="C222" i="44"/>
  <c r="C246" i="44" s="1"/>
  <c r="C294" i="44" s="1"/>
  <c r="H213" i="16"/>
  <c r="C224" i="44"/>
  <c r="C248" i="44" s="1"/>
  <c r="C296" i="44" s="1"/>
  <c r="C192" i="46"/>
  <c r="C72" i="46" s="1"/>
  <c r="H321" i="10"/>
  <c r="C229" i="44"/>
  <c r="H144" i="44"/>
  <c r="R45" i="48" a="1"/>
  <c r="R45" i="48" s="1"/>
  <c r="R42" i="48" a="1"/>
  <c r="R42" i="48" s="1"/>
  <c r="H334" i="27"/>
  <c r="R43" i="48"/>
  <c r="H155" i="44"/>
  <c r="H151" i="44"/>
  <c r="H158" i="44"/>
  <c r="H149" i="44"/>
  <c r="H141" i="44"/>
  <c r="H154" i="44"/>
  <c r="H142" i="44"/>
  <c r="H146" i="44"/>
  <c r="H152" i="44"/>
  <c r="H157" i="44"/>
  <c r="H159" i="44"/>
  <c r="H321" i="27"/>
  <c r="H323" i="27"/>
  <c r="H156" i="44"/>
  <c r="E161" i="44"/>
  <c r="H153" i="44"/>
  <c r="H148" i="44"/>
  <c r="H143" i="44"/>
  <c r="H335" i="27"/>
  <c r="H337" i="27"/>
  <c r="H336" i="27"/>
  <c r="C161" i="44"/>
  <c r="H324" i="27"/>
  <c r="H160" i="44"/>
  <c r="H150" i="44"/>
  <c r="F161" i="44"/>
  <c r="H329" i="27"/>
  <c r="G161" i="44"/>
  <c r="H145" i="44"/>
  <c r="H333" i="27"/>
  <c r="C338" i="27"/>
  <c r="H320" i="27"/>
  <c r="H319" i="27"/>
  <c r="H331" i="27"/>
  <c r="D161" i="44"/>
  <c r="H288" i="9"/>
  <c r="C313" i="9"/>
  <c r="C363" i="9" s="1"/>
  <c r="H308" i="9"/>
  <c r="H333" i="9" s="1"/>
  <c r="J333" i="9" s="1"/>
  <c r="H358" i="9"/>
  <c r="H343" i="9"/>
  <c r="H293" i="9"/>
  <c r="H318" i="9" s="1"/>
  <c r="J318" i="9" s="1"/>
  <c r="J302" i="9"/>
  <c r="K6" i="48"/>
  <c r="H361" i="9"/>
  <c r="H311" i="9"/>
  <c r="E332" i="9"/>
  <c r="C328" i="9"/>
  <c r="C333" i="9"/>
  <c r="F331" i="9"/>
  <c r="D318" i="9"/>
  <c r="F321" i="9"/>
  <c r="G321" i="9"/>
  <c r="D335" i="9"/>
  <c r="E318" i="9"/>
  <c r="C324" i="9"/>
  <c r="E337" i="9"/>
  <c r="C331" i="9"/>
  <c r="E335" i="9"/>
  <c r="D322" i="9"/>
  <c r="E328" i="9"/>
  <c r="C336" i="9"/>
  <c r="G323" i="9"/>
  <c r="D329" i="9"/>
  <c r="H327" i="9"/>
  <c r="J327" i="9" s="1"/>
  <c r="F332" i="9"/>
  <c r="D334" i="9"/>
  <c r="G337" i="9"/>
  <c r="E331" i="9"/>
  <c r="F338" i="9"/>
  <c r="E329" i="9"/>
  <c r="G329" i="9"/>
  <c r="D323" i="9"/>
  <c r="F320" i="9"/>
  <c r="G318" i="9"/>
  <c r="C326" i="9"/>
  <c r="E330" i="9"/>
  <c r="E326" i="9"/>
  <c r="F319" i="9"/>
  <c r="C330" i="9"/>
  <c r="D328" i="9"/>
  <c r="F325" i="9"/>
  <c r="D321" i="9"/>
  <c r="C321" i="9"/>
  <c r="G322" i="9"/>
  <c r="F335" i="9"/>
  <c r="C334" i="9"/>
  <c r="G326" i="9"/>
  <c r="G319" i="9"/>
  <c r="H330" i="9"/>
  <c r="J330" i="9" s="1"/>
  <c r="F323" i="9"/>
  <c r="C319" i="9"/>
  <c r="F327" i="9"/>
  <c r="E333" i="9"/>
  <c r="H335" i="9"/>
  <c r="J335" i="9" s="1"/>
  <c r="F328" i="9"/>
  <c r="D325" i="9"/>
  <c r="G320" i="9"/>
  <c r="G338" i="9"/>
  <c r="F324" i="9"/>
  <c r="C343" i="9"/>
  <c r="F330" i="9"/>
  <c r="C332" i="9"/>
  <c r="D337" i="9"/>
  <c r="G324" i="9"/>
  <c r="C327" i="9"/>
  <c r="F333" i="9"/>
  <c r="E323" i="9"/>
  <c r="D324" i="9"/>
  <c r="H334" i="9"/>
  <c r="J334" i="9" s="1"/>
  <c r="E325" i="9"/>
  <c r="H329" i="9"/>
  <c r="J329" i="9" s="1"/>
  <c r="E322" i="9"/>
  <c r="E321" i="9"/>
  <c r="E334" i="9"/>
  <c r="C337" i="9"/>
  <c r="E336" i="9"/>
  <c r="H328" i="9"/>
  <c r="J328" i="9" s="1"/>
  <c r="E338" i="9"/>
  <c r="D327" i="9"/>
  <c r="D336" i="9"/>
  <c r="F329" i="9"/>
  <c r="G336" i="9"/>
  <c r="F326" i="9"/>
  <c r="E327" i="9"/>
  <c r="D338" i="9"/>
  <c r="G334" i="9"/>
  <c r="G330" i="9"/>
  <c r="F334" i="9"/>
  <c r="F337" i="9"/>
  <c r="G327" i="9"/>
  <c r="C320" i="9"/>
  <c r="D332" i="9"/>
  <c r="C325" i="9"/>
  <c r="G331" i="9"/>
  <c r="C329" i="9"/>
  <c r="D319" i="9"/>
  <c r="E320" i="9"/>
  <c r="C322" i="9"/>
  <c r="F322" i="9"/>
  <c r="C323" i="9"/>
  <c r="H325" i="9"/>
  <c r="J325" i="9" s="1"/>
  <c r="D331" i="9"/>
  <c r="D330" i="9"/>
  <c r="F318" i="9"/>
  <c r="G325" i="9"/>
  <c r="E319" i="9"/>
  <c r="G328" i="9"/>
  <c r="C335" i="9"/>
  <c r="G332" i="9"/>
  <c r="D326" i="9"/>
  <c r="G335" i="9"/>
  <c r="D320" i="9"/>
  <c r="E324" i="9"/>
  <c r="C318" i="9"/>
  <c r="G333" i="9"/>
  <c r="F336" i="9"/>
  <c r="H322" i="9"/>
  <c r="J322" i="9" s="1"/>
  <c r="D333" i="9"/>
  <c r="H349" i="9"/>
  <c r="H299" i="9"/>
  <c r="H362" i="9"/>
  <c r="H312" i="9"/>
  <c r="I8" i="49"/>
  <c r="G52" i="49"/>
  <c r="G91" i="49" s="1"/>
  <c r="H294" i="9"/>
  <c r="H344" i="9"/>
  <c r="H296" i="9"/>
  <c r="H321" i="9" s="1"/>
  <c r="J321" i="9" s="1"/>
  <c r="H346" i="9"/>
  <c r="H345" i="9"/>
  <c r="H295" i="9"/>
  <c r="H320" i="9" s="1"/>
  <c r="J320" i="9" s="1"/>
  <c r="H357" i="9"/>
  <c r="H307" i="9"/>
  <c r="H332" i="9" s="1"/>
  <c r="J332" i="9" s="1"/>
  <c r="H351" i="9"/>
  <c r="H301" i="9"/>
  <c r="J300" i="9"/>
  <c r="I6" i="48"/>
  <c r="I42" i="48" s="1" a="1"/>
  <c r="I42" i="48" s="1"/>
  <c r="H348" i="9"/>
  <c r="H298" i="9"/>
  <c r="H323" i="9" s="1"/>
  <c r="J323" i="9" s="1"/>
  <c r="H356" i="9"/>
  <c r="H306" i="9"/>
  <c r="H331" i="9" s="1"/>
  <c r="J331" i="9" s="1"/>
  <c r="H337" i="41"/>
  <c r="H324" i="41"/>
  <c r="H323" i="41"/>
  <c r="H330" i="41"/>
  <c r="H331" i="41"/>
  <c r="H343" i="40"/>
  <c r="H293" i="40"/>
  <c r="B39" i="48" s="1"/>
  <c r="H361" i="40"/>
  <c r="H311" i="40"/>
  <c r="T39" i="48" s="1"/>
  <c r="H356" i="40"/>
  <c r="H306" i="40"/>
  <c r="O39" i="48" s="1"/>
  <c r="H294" i="40"/>
  <c r="C39" i="48" s="1"/>
  <c r="H344" i="40"/>
  <c r="F319" i="40"/>
  <c r="G332" i="40"/>
  <c r="H330" i="40"/>
  <c r="F324" i="40"/>
  <c r="D328" i="40"/>
  <c r="E318" i="40"/>
  <c r="D329" i="40"/>
  <c r="C324" i="40"/>
  <c r="C319" i="40"/>
  <c r="E336" i="40"/>
  <c r="G326" i="40"/>
  <c r="G322" i="40"/>
  <c r="F331" i="40"/>
  <c r="F325" i="40"/>
  <c r="C320" i="40"/>
  <c r="D325" i="40"/>
  <c r="C327" i="40"/>
  <c r="H334" i="40"/>
  <c r="E327" i="40"/>
  <c r="C325" i="40"/>
  <c r="D323" i="40"/>
  <c r="D319" i="40"/>
  <c r="C326" i="40"/>
  <c r="D334" i="40"/>
  <c r="G329" i="40"/>
  <c r="E324" i="40"/>
  <c r="C331" i="40"/>
  <c r="C328" i="40"/>
  <c r="D335" i="40"/>
  <c r="G337" i="40"/>
  <c r="D331" i="40"/>
  <c r="C333" i="40"/>
  <c r="C332" i="40"/>
  <c r="G318" i="40"/>
  <c r="D326" i="40"/>
  <c r="E325" i="40"/>
  <c r="H332" i="40"/>
  <c r="D330" i="40"/>
  <c r="E334" i="40"/>
  <c r="D322" i="40"/>
  <c r="C321" i="40"/>
  <c r="F338" i="40"/>
  <c r="G327" i="40"/>
  <c r="D336" i="40"/>
  <c r="C335" i="40"/>
  <c r="D321" i="40"/>
  <c r="E329" i="40"/>
  <c r="G330" i="40"/>
  <c r="E319" i="40"/>
  <c r="F321" i="40"/>
  <c r="G320" i="40"/>
  <c r="G331" i="40"/>
  <c r="D332" i="40"/>
  <c r="H335" i="40"/>
  <c r="F336" i="40"/>
  <c r="E330" i="40"/>
  <c r="C329" i="40"/>
  <c r="C330" i="40"/>
  <c r="E322" i="40"/>
  <c r="F335" i="40"/>
  <c r="E338" i="40"/>
  <c r="E332" i="40"/>
  <c r="H337" i="40"/>
  <c r="H328" i="40"/>
  <c r="D327" i="40"/>
  <c r="E335" i="40"/>
  <c r="G335" i="40"/>
  <c r="F326" i="40"/>
  <c r="F328" i="40"/>
  <c r="D333" i="40"/>
  <c r="D324" i="40"/>
  <c r="E333" i="40"/>
  <c r="E320" i="40"/>
  <c r="F318" i="40"/>
  <c r="C323" i="40"/>
  <c r="F323" i="40"/>
  <c r="C334" i="40"/>
  <c r="C322" i="40"/>
  <c r="E321" i="40"/>
  <c r="C318" i="40"/>
  <c r="E323" i="40"/>
  <c r="G325" i="40"/>
  <c r="G324" i="40"/>
  <c r="F327" i="40"/>
  <c r="G323" i="40"/>
  <c r="D318" i="40"/>
  <c r="F334" i="40"/>
  <c r="F330" i="40"/>
  <c r="G319" i="40"/>
  <c r="F320" i="40"/>
  <c r="E337" i="40"/>
  <c r="F333" i="40"/>
  <c r="C336" i="40"/>
  <c r="F332" i="40"/>
  <c r="G336" i="40"/>
  <c r="G333" i="40"/>
  <c r="F322" i="40"/>
  <c r="E326" i="40"/>
  <c r="H325" i="40"/>
  <c r="D320" i="40"/>
  <c r="G338" i="40"/>
  <c r="E331" i="40"/>
  <c r="C343" i="40"/>
  <c r="C337" i="40"/>
  <c r="G328" i="40"/>
  <c r="H336" i="40"/>
  <c r="D337" i="40"/>
  <c r="D338" i="40"/>
  <c r="F337" i="40"/>
  <c r="F329" i="40"/>
  <c r="G334" i="40"/>
  <c r="E328" i="40"/>
  <c r="H327" i="40"/>
  <c r="G321" i="40"/>
  <c r="H288" i="40"/>
  <c r="C313" i="40"/>
  <c r="C363" i="40" s="1"/>
  <c r="H298" i="40"/>
  <c r="G39" i="48" s="1"/>
  <c r="H348" i="40"/>
  <c r="H358" i="40"/>
  <c r="H308" i="40"/>
  <c r="Q39" i="48" s="1"/>
  <c r="H349" i="40"/>
  <c r="H299" i="40"/>
  <c r="H39" i="48" s="1"/>
  <c r="H346" i="40"/>
  <c r="H296" i="40"/>
  <c r="E39" i="48" s="1"/>
  <c r="G85" i="49"/>
  <c r="G124" i="49" s="1"/>
  <c r="I41" i="49"/>
  <c r="H354" i="40"/>
  <c r="H304" i="40"/>
  <c r="M39" i="48" s="1"/>
  <c r="H297" i="40"/>
  <c r="F39" i="48" s="1"/>
  <c r="H347" i="40"/>
  <c r="H295" i="40"/>
  <c r="D39" i="48" s="1"/>
  <c r="H345" i="40"/>
  <c r="H351" i="40"/>
  <c r="H301" i="40"/>
  <c r="J39" i="48" s="1"/>
  <c r="H347" i="20"/>
  <c r="H297" i="20"/>
  <c r="F16" i="48" s="1"/>
  <c r="H358" i="20"/>
  <c r="H308" i="20"/>
  <c r="Q16" i="48" s="1"/>
  <c r="H356" i="20"/>
  <c r="H306" i="20"/>
  <c r="O16" i="48" s="1"/>
  <c r="H294" i="20"/>
  <c r="C16" i="48" s="1"/>
  <c r="H344" i="20"/>
  <c r="H299" i="20"/>
  <c r="H16" i="48" s="1"/>
  <c r="H349" i="20"/>
  <c r="H298" i="20"/>
  <c r="G16" i="48" s="1"/>
  <c r="H348" i="20"/>
  <c r="H362" i="20"/>
  <c r="H312" i="20"/>
  <c r="U16" i="48" s="1"/>
  <c r="H301" i="20"/>
  <c r="J16" i="48" s="1"/>
  <c r="H351" i="20"/>
  <c r="G62" i="49"/>
  <c r="G101" i="49" s="1"/>
  <c r="I18" i="49"/>
  <c r="H346" i="20"/>
  <c r="H296" i="20"/>
  <c r="E16" i="48" s="1"/>
  <c r="H343" i="20"/>
  <c r="H293" i="20"/>
  <c r="B16" i="48" s="1"/>
  <c r="H361" i="20"/>
  <c r="H311" i="20"/>
  <c r="T16" i="48" s="1"/>
  <c r="F321" i="20"/>
  <c r="E337" i="20"/>
  <c r="C343" i="20"/>
  <c r="H327" i="20"/>
  <c r="D323" i="20"/>
  <c r="E328" i="20"/>
  <c r="F319" i="20"/>
  <c r="C328" i="20"/>
  <c r="G326" i="20"/>
  <c r="F327" i="20"/>
  <c r="F330" i="20"/>
  <c r="E326" i="20"/>
  <c r="D332" i="20"/>
  <c r="D322" i="20"/>
  <c r="C334" i="20"/>
  <c r="G322" i="20"/>
  <c r="G328" i="20"/>
  <c r="F318" i="20"/>
  <c r="F326" i="20"/>
  <c r="D321" i="20"/>
  <c r="C318" i="20"/>
  <c r="G327" i="20"/>
  <c r="H325" i="20"/>
  <c r="F322" i="20"/>
  <c r="E333" i="20"/>
  <c r="G323" i="20"/>
  <c r="G336" i="20"/>
  <c r="F337" i="20"/>
  <c r="E332" i="20"/>
  <c r="D338" i="20"/>
  <c r="D336" i="20"/>
  <c r="F332" i="20"/>
  <c r="F338" i="20"/>
  <c r="G318" i="20"/>
  <c r="F325" i="20"/>
  <c r="E338" i="20"/>
  <c r="G331" i="20"/>
  <c r="E334" i="20"/>
  <c r="D329" i="20"/>
  <c r="H334" i="20"/>
  <c r="F333" i="20"/>
  <c r="E330" i="20"/>
  <c r="D320" i="20"/>
  <c r="D318" i="20"/>
  <c r="E323" i="20"/>
  <c r="H335" i="20"/>
  <c r="F323" i="20"/>
  <c r="H329" i="20"/>
  <c r="D325" i="20"/>
  <c r="G320" i="20"/>
  <c r="F329" i="20"/>
  <c r="G338" i="20"/>
  <c r="F336" i="20"/>
  <c r="D324" i="20"/>
  <c r="F320" i="20"/>
  <c r="G335" i="20"/>
  <c r="C331" i="20"/>
  <c r="C330" i="20"/>
  <c r="D327" i="20"/>
  <c r="F328" i="20"/>
  <c r="C333" i="20"/>
  <c r="G321" i="20"/>
  <c r="E324" i="20"/>
  <c r="C323" i="20"/>
  <c r="C326" i="20"/>
  <c r="C336" i="20"/>
  <c r="G325" i="20"/>
  <c r="D335" i="20"/>
  <c r="D334" i="20"/>
  <c r="E325" i="20"/>
  <c r="C327" i="20"/>
  <c r="G337" i="20"/>
  <c r="E321" i="20"/>
  <c r="G330" i="20"/>
  <c r="G319" i="20"/>
  <c r="C321" i="20"/>
  <c r="D331" i="20"/>
  <c r="D337" i="20"/>
  <c r="E331" i="20"/>
  <c r="F324" i="20"/>
  <c r="E319" i="20"/>
  <c r="H332" i="20"/>
  <c r="E327" i="20"/>
  <c r="C322" i="20"/>
  <c r="G332" i="20"/>
  <c r="E329" i="20"/>
  <c r="E335" i="20"/>
  <c r="C325" i="20"/>
  <c r="D328" i="20"/>
  <c r="F331" i="20"/>
  <c r="D330" i="20"/>
  <c r="D333" i="20"/>
  <c r="E320" i="20"/>
  <c r="C337" i="20"/>
  <c r="C320" i="20"/>
  <c r="G324" i="20"/>
  <c r="F334" i="20"/>
  <c r="D319" i="20"/>
  <c r="F335" i="20"/>
  <c r="C332" i="20"/>
  <c r="C335" i="20"/>
  <c r="E336" i="20"/>
  <c r="G333" i="20"/>
  <c r="C329" i="20"/>
  <c r="E322" i="20"/>
  <c r="C319" i="20"/>
  <c r="C324" i="20"/>
  <c r="D326" i="20"/>
  <c r="E318" i="20"/>
  <c r="H328" i="20"/>
  <c r="G329" i="20"/>
  <c r="G334" i="20"/>
  <c r="H330" i="20"/>
  <c r="H295" i="20"/>
  <c r="D16" i="48" s="1"/>
  <c r="H345" i="20"/>
  <c r="H288" i="23"/>
  <c r="C313" i="23"/>
  <c r="C363" i="23" s="1"/>
  <c r="G326" i="23"/>
  <c r="D337" i="23"/>
  <c r="G324" i="23"/>
  <c r="C334" i="23"/>
  <c r="F330" i="23"/>
  <c r="H322" i="23"/>
  <c r="F334" i="23"/>
  <c r="H327" i="23"/>
  <c r="E338" i="23"/>
  <c r="G335" i="23"/>
  <c r="F332" i="23"/>
  <c r="G321" i="23"/>
  <c r="F327" i="23"/>
  <c r="G333" i="23"/>
  <c r="D318" i="23"/>
  <c r="H328" i="23"/>
  <c r="F320" i="23"/>
  <c r="C320" i="23"/>
  <c r="C324" i="23"/>
  <c r="F318" i="23"/>
  <c r="D323" i="23"/>
  <c r="E318" i="23"/>
  <c r="H329" i="23"/>
  <c r="C338" i="23"/>
  <c r="G336" i="23"/>
  <c r="D336" i="23"/>
  <c r="F321" i="23"/>
  <c r="E335" i="23"/>
  <c r="D333" i="23"/>
  <c r="F325" i="23"/>
  <c r="F331" i="23"/>
  <c r="C325" i="23"/>
  <c r="C329" i="23"/>
  <c r="C336" i="23"/>
  <c r="G327" i="23"/>
  <c r="D327" i="23"/>
  <c r="D319" i="23"/>
  <c r="F319" i="23"/>
  <c r="G332" i="23"/>
  <c r="C335" i="23"/>
  <c r="C323" i="23"/>
  <c r="E337" i="23"/>
  <c r="H334" i="23"/>
  <c r="H332" i="23"/>
  <c r="G338" i="23"/>
  <c r="H335" i="23"/>
  <c r="C328" i="23"/>
  <c r="F333" i="23"/>
  <c r="D324" i="23"/>
  <c r="C333" i="23"/>
  <c r="G325" i="23"/>
  <c r="H330" i="23"/>
  <c r="E332" i="23"/>
  <c r="E321" i="23"/>
  <c r="D322" i="23"/>
  <c r="G337" i="23"/>
  <c r="G329" i="23"/>
  <c r="E334" i="23"/>
  <c r="E322" i="23"/>
  <c r="C330" i="23"/>
  <c r="E328" i="23"/>
  <c r="D332" i="23"/>
  <c r="D325" i="23"/>
  <c r="F323" i="23"/>
  <c r="D326" i="23"/>
  <c r="F329" i="23"/>
  <c r="G320" i="23"/>
  <c r="F336" i="23"/>
  <c r="C322" i="23"/>
  <c r="C343" i="23"/>
  <c r="E336" i="23"/>
  <c r="C318" i="23"/>
  <c r="H325" i="23"/>
  <c r="G330" i="23"/>
  <c r="D334" i="23"/>
  <c r="E329" i="23"/>
  <c r="E330" i="23"/>
  <c r="F326" i="23"/>
  <c r="G331" i="23"/>
  <c r="D330" i="23"/>
  <c r="C337" i="23"/>
  <c r="F324" i="23"/>
  <c r="D329" i="23"/>
  <c r="C321" i="23"/>
  <c r="E325" i="23"/>
  <c r="E319" i="23"/>
  <c r="H326" i="23"/>
  <c r="D335" i="23"/>
  <c r="C326" i="23"/>
  <c r="F335" i="23"/>
  <c r="E326" i="23"/>
  <c r="F337" i="23"/>
  <c r="E320" i="23"/>
  <c r="E323" i="23"/>
  <c r="E327" i="23"/>
  <c r="E331" i="23"/>
  <c r="G319" i="23"/>
  <c r="D321" i="23"/>
  <c r="C319" i="23"/>
  <c r="F338" i="23"/>
  <c r="E324" i="23"/>
  <c r="D328" i="23"/>
  <c r="G323" i="23"/>
  <c r="C332" i="23"/>
  <c r="F322" i="23"/>
  <c r="G322" i="23"/>
  <c r="E333" i="23"/>
  <c r="G334" i="23"/>
  <c r="D331" i="23"/>
  <c r="C327" i="23"/>
  <c r="D320" i="23"/>
  <c r="F328" i="23"/>
  <c r="D338" i="23"/>
  <c r="C331" i="23"/>
  <c r="G318" i="23"/>
  <c r="G328" i="23"/>
  <c r="H308" i="23"/>
  <c r="Q21" i="48" s="1"/>
  <c r="H358" i="23"/>
  <c r="H312" i="23"/>
  <c r="U21" i="48" s="1"/>
  <c r="H362" i="23"/>
  <c r="H345" i="23"/>
  <c r="H295" i="23"/>
  <c r="D21" i="48" s="1"/>
  <c r="H296" i="23"/>
  <c r="E21" i="48" s="1"/>
  <c r="H346" i="23"/>
  <c r="H298" i="23"/>
  <c r="G21" i="48" s="1"/>
  <c r="H348" i="23"/>
  <c r="H294" i="23"/>
  <c r="C21" i="48" s="1"/>
  <c r="H344" i="23"/>
  <c r="H356" i="23"/>
  <c r="H306" i="23"/>
  <c r="O21" i="48" s="1"/>
  <c r="H349" i="23"/>
  <c r="H299" i="23"/>
  <c r="H21" i="48" s="1"/>
  <c r="G68" i="49"/>
  <c r="G107" i="49" s="1"/>
  <c r="I23" i="49"/>
  <c r="H293" i="23"/>
  <c r="B21" i="48" s="1"/>
  <c r="H343" i="23"/>
  <c r="H361" i="23"/>
  <c r="H311" i="23"/>
  <c r="T21" i="48" s="1"/>
  <c r="H320" i="41"/>
  <c r="H333" i="41"/>
  <c r="H321" i="41"/>
  <c r="H336" i="41"/>
  <c r="H318" i="41"/>
  <c r="H319" i="41"/>
  <c r="C40" i="47"/>
  <c r="H313" i="41"/>
  <c r="C37" i="56"/>
  <c r="H363" i="41"/>
  <c r="D40" i="47" s="1"/>
  <c r="H295" i="28"/>
  <c r="D26" i="48" s="1"/>
  <c r="H345" i="28"/>
  <c r="C313" i="28"/>
  <c r="C363" i="28" s="1"/>
  <c r="H288" i="28"/>
  <c r="H308" i="28"/>
  <c r="Q26" i="48" s="1"/>
  <c r="H358" i="28"/>
  <c r="F324" i="28"/>
  <c r="D337" i="28"/>
  <c r="H328" i="28"/>
  <c r="F319" i="28"/>
  <c r="F323" i="28"/>
  <c r="H322" i="28"/>
  <c r="G334" i="28"/>
  <c r="F336" i="28"/>
  <c r="C334" i="28"/>
  <c r="D318" i="28"/>
  <c r="F318" i="28"/>
  <c r="H334" i="28"/>
  <c r="H330" i="28"/>
  <c r="C330" i="28"/>
  <c r="G329" i="28"/>
  <c r="D327" i="28"/>
  <c r="F322" i="28"/>
  <c r="E332" i="28"/>
  <c r="E320" i="28"/>
  <c r="D331" i="28"/>
  <c r="F335" i="28"/>
  <c r="E328" i="28"/>
  <c r="F331" i="28"/>
  <c r="D329" i="28"/>
  <c r="D332" i="28"/>
  <c r="G323" i="28"/>
  <c r="E319" i="28"/>
  <c r="H335" i="28"/>
  <c r="D322" i="28"/>
  <c r="E326" i="28"/>
  <c r="G332" i="28"/>
  <c r="C327" i="28"/>
  <c r="E322" i="28"/>
  <c r="D328" i="28"/>
  <c r="E318" i="28"/>
  <c r="C329" i="28"/>
  <c r="G337" i="28"/>
  <c r="G324" i="28"/>
  <c r="C336" i="28"/>
  <c r="C332" i="28"/>
  <c r="H327" i="28"/>
  <c r="D321" i="28"/>
  <c r="C318" i="28"/>
  <c r="E330" i="28"/>
  <c r="E324" i="28"/>
  <c r="F325" i="28"/>
  <c r="F330" i="28"/>
  <c r="D325" i="28"/>
  <c r="C324" i="28"/>
  <c r="D334" i="28"/>
  <c r="E321" i="28"/>
  <c r="F320" i="28"/>
  <c r="D338" i="28"/>
  <c r="C328" i="28"/>
  <c r="H325" i="28"/>
  <c r="E331" i="28"/>
  <c r="E329" i="28"/>
  <c r="D333" i="28"/>
  <c r="D324" i="28"/>
  <c r="E325" i="28"/>
  <c r="E335" i="28"/>
  <c r="C337" i="28"/>
  <c r="C319" i="28"/>
  <c r="C333" i="28"/>
  <c r="F332" i="28"/>
  <c r="D320" i="28"/>
  <c r="C321" i="28"/>
  <c r="C320" i="28"/>
  <c r="F329" i="28"/>
  <c r="E336" i="28"/>
  <c r="F326" i="28"/>
  <c r="G325" i="28"/>
  <c r="G320" i="28"/>
  <c r="D319" i="28"/>
  <c r="F337" i="28"/>
  <c r="E338" i="28"/>
  <c r="G336" i="28"/>
  <c r="D323" i="28"/>
  <c r="D336" i="28"/>
  <c r="G327" i="28"/>
  <c r="F333" i="28"/>
  <c r="E327" i="28"/>
  <c r="D330" i="28"/>
  <c r="D326" i="28"/>
  <c r="G328" i="28"/>
  <c r="G319" i="28"/>
  <c r="F338" i="28"/>
  <c r="F327" i="28"/>
  <c r="G333" i="28"/>
  <c r="G318" i="28"/>
  <c r="G326" i="28"/>
  <c r="G338" i="28"/>
  <c r="C335" i="28"/>
  <c r="G335" i="28"/>
  <c r="G321" i="28"/>
  <c r="G322" i="28"/>
  <c r="H332" i="28"/>
  <c r="C343" i="28"/>
  <c r="E323" i="28"/>
  <c r="F328" i="28"/>
  <c r="G330" i="28"/>
  <c r="C323" i="28"/>
  <c r="E337" i="28"/>
  <c r="E333" i="28"/>
  <c r="H337" i="28"/>
  <c r="G331" i="28"/>
  <c r="F321" i="28"/>
  <c r="C322" i="28"/>
  <c r="F334" i="28"/>
  <c r="C325" i="28"/>
  <c r="C331" i="28"/>
  <c r="D335" i="28"/>
  <c r="C326" i="28"/>
  <c r="E334" i="28"/>
  <c r="H344" i="28"/>
  <c r="H294" i="28"/>
  <c r="C26" i="48" s="1"/>
  <c r="H343" i="28"/>
  <c r="H293" i="28"/>
  <c r="B26" i="48" s="1"/>
  <c r="H354" i="28"/>
  <c r="H304" i="28"/>
  <c r="M26" i="48" s="1"/>
  <c r="H299" i="28"/>
  <c r="H26" i="48" s="1"/>
  <c r="H349" i="28"/>
  <c r="G72" i="49"/>
  <c r="G111" i="49" s="1"/>
  <c r="I28" i="49"/>
  <c r="H351" i="28"/>
  <c r="H301" i="28"/>
  <c r="J26" i="48" s="1"/>
  <c r="H296" i="28"/>
  <c r="E26" i="48" s="1"/>
  <c r="H346" i="28"/>
  <c r="H298" i="28"/>
  <c r="G26" i="48" s="1"/>
  <c r="H348" i="28"/>
  <c r="H306" i="28"/>
  <c r="O26" i="48" s="1"/>
  <c r="H356" i="28"/>
  <c r="H311" i="28"/>
  <c r="T26" i="48" s="1"/>
  <c r="H361" i="28"/>
  <c r="C313" i="19"/>
  <c r="C363" i="19" s="1"/>
  <c r="H288" i="19"/>
  <c r="H361" i="19"/>
  <c r="H311" i="19"/>
  <c r="T15" i="48" s="1"/>
  <c r="H362" i="19"/>
  <c r="H312" i="19"/>
  <c r="U15" i="48" s="1"/>
  <c r="H349" i="19"/>
  <c r="H299" i="19"/>
  <c r="H15" i="48" s="1"/>
  <c r="H327" i="19"/>
  <c r="G335" i="19"/>
  <c r="H332" i="19"/>
  <c r="H328" i="19"/>
  <c r="C327" i="19"/>
  <c r="G318" i="19"/>
  <c r="E328" i="19"/>
  <c r="F324" i="19"/>
  <c r="C337" i="19"/>
  <c r="H337" i="19"/>
  <c r="F335" i="19"/>
  <c r="C329" i="19"/>
  <c r="E334" i="19"/>
  <c r="E324" i="19"/>
  <c r="C328" i="19"/>
  <c r="G323" i="19"/>
  <c r="G334" i="19"/>
  <c r="D335" i="19"/>
  <c r="F338" i="19"/>
  <c r="C321" i="19"/>
  <c r="D336" i="19"/>
  <c r="G329" i="19"/>
  <c r="D337" i="19"/>
  <c r="F322" i="19"/>
  <c r="E322" i="19"/>
  <c r="G326" i="19"/>
  <c r="G337" i="19"/>
  <c r="G320" i="19"/>
  <c r="D322" i="19"/>
  <c r="E337" i="19"/>
  <c r="E326" i="19"/>
  <c r="G331" i="19"/>
  <c r="E319" i="19"/>
  <c r="C322" i="19"/>
  <c r="C336" i="19"/>
  <c r="H325" i="19"/>
  <c r="F326" i="19"/>
  <c r="G327" i="19"/>
  <c r="F332" i="19"/>
  <c r="F328" i="19"/>
  <c r="G322" i="19"/>
  <c r="D319" i="19"/>
  <c r="D332" i="19"/>
  <c r="H335" i="19"/>
  <c r="F318" i="19"/>
  <c r="C333" i="19"/>
  <c r="E332" i="19"/>
  <c r="G328" i="19"/>
  <c r="E321" i="19"/>
  <c r="D330" i="19"/>
  <c r="D325" i="19"/>
  <c r="G324" i="19"/>
  <c r="D321" i="19"/>
  <c r="D334" i="19"/>
  <c r="D324" i="19"/>
  <c r="G321" i="19"/>
  <c r="F321" i="19"/>
  <c r="C319" i="19"/>
  <c r="F320" i="19"/>
  <c r="G330" i="19"/>
  <c r="F319" i="19"/>
  <c r="C324" i="19"/>
  <c r="E338" i="19"/>
  <c r="D318" i="19"/>
  <c r="C320" i="19"/>
  <c r="G325" i="19"/>
  <c r="G336" i="19"/>
  <c r="D320" i="19"/>
  <c r="E331" i="19"/>
  <c r="D338" i="19"/>
  <c r="F334" i="19"/>
  <c r="F336" i="19"/>
  <c r="C332" i="19"/>
  <c r="G333" i="19"/>
  <c r="C335" i="19"/>
  <c r="F330" i="19"/>
  <c r="G319" i="19"/>
  <c r="E327" i="19"/>
  <c r="D326" i="19"/>
  <c r="F323" i="19"/>
  <c r="C323" i="19"/>
  <c r="E318" i="19"/>
  <c r="H330" i="19"/>
  <c r="F327" i="19"/>
  <c r="F325" i="19"/>
  <c r="C318" i="19"/>
  <c r="C334" i="19"/>
  <c r="E329" i="19"/>
  <c r="D327" i="19"/>
  <c r="E335" i="19"/>
  <c r="E323" i="19"/>
  <c r="D331" i="19"/>
  <c r="F331" i="19"/>
  <c r="G332" i="19"/>
  <c r="C343" i="19"/>
  <c r="E336" i="19"/>
  <c r="H334" i="19"/>
  <c r="D328" i="19"/>
  <c r="F337" i="19"/>
  <c r="E325" i="19"/>
  <c r="F333" i="19"/>
  <c r="F329" i="19"/>
  <c r="G338" i="19"/>
  <c r="E330" i="19"/>
  <c r="C326" i="19"/>
  <c r="D323" i="19"/>
  <c r="C325" i="19"/>
  <c r="C330" i="19"/>
  <c r="D329" i="19"/>
  <c r="E320" i="19"/>
  <c r="D333" i="19"/>
  <c r="C331" i="19"/>
  <c r="E333" i="19"/>
  <c r="H348" i="19"/>
  <c r="H298" i="19"/>
  <c r="G15" i="48" s="1"/>
  <c r="H343" i="19"/>
  <c r="H293" i="19"/>
  <c r="B15" i="48" s="1"/>
  <c r="H344" i="19"/>
  <c r="H294" i="19"/>
  <c r="C15" i="48" s="1"/>
  <c r="H358" i="19"/>
  <c r="H308" i="19"/>
  <c r="Q15" i="48" s="1"/>
  <c r="I17" i="49"/>
  <c r="G61" i="49"/>
  <c r="G100" i="49" s="1"/>
  <c r="H356" i="19"/>
  <c r="H306" i="19"/>
  <c r="O15" i="48" s="1"/>
  <c r="H301" i="19"/>
  <c r="J15" i="48" s="1"/>
  <c r="H351" i="19"/>
  <c r="H346" i="19"/>
  <c r="H296" i="19"/>
  <c r="E15" i="48" s="1"/>
  <c r="H297" i="19"/>
  <c r="F15" i="48" s="1"/>
  <c r="H347" i="19"/>
  <c r="H354" i="19"/>
  <c r="H304" i="19"/>
  <c r="M15" i="48" s="1"/>
  <c r="H295" i="19"/>
  <c r="D15" i="48" s="1"/>
  <c r="H345" i="19"/>
  <c r="H348" i="59"/>
  <c r="H298" i="59"/>
  <c r="G31" i="48" s="1"/>
  <c r="H294" i="59"/>
  <c r="C31" i="48" s="1"/>
  <c r="H344" i="59"/>
  <c r="H345" i="59"/>
  <c r="H295" i="59"/>
  <c r="D31" i="48" s="1"/>
  <c r="H349" i="59"/>
  <c r="H299" i="59"/>
  <c r="H31" i="48" s="1"/>
  <c r="H354" i="59"/>
  <c r="H304" i="59"/>
  <c r="M31" i="48" s="1"/>
  <c r="H311" i="59"/>
  <c r="T31" i="48" s="1"/>
  <c r="H361" i="59"/>
  <c r="G77" i="49"/>
  <c r="G116" i="49" s="1"/>
  <c r="I33" i="49"/>
  <c r="H296" i="59"/>
  <c r="E31" i="48" s="1"/>
  <c r="H346" i="59"/>
  <c r="C313" i="59"/>
  <c r="C363" i="59" s="1"/>
  <c r="F321" i="59"/>
  <c r="F334" i="59"/>
  <c r="F319" i="59"/>
  <c r="D333" i="59"/>
  <c r="E326" i="59"/>
  <c r="C322" i="59"/>
  <c r="G326" i="59"/>
  <c r="E331" i="59"/>
  <c r="G332" i="59"/>
  <c r="C335" i="59"/>
  <c r="H332" i="59"/>
  <c r="C337" i="59"/>
  <c r="C334" i="59"/>
  <c r="F335" i="59"/>
  <c r="F336" i="59"/>
  <c r="E328" i="59"/>
  <c r="G330" i="59"/>
  <c r="C343" i="59"/>
  <c r="F322" i="59"/>
  <c r="D326" i="59"/>
  <c r="E318" i="59"/>
  <c r="E325" i="59"/>
  <c r="E327" i="59"/>
  <c r="G331" i="59"/>
  <c r="C326" i="59"/>
  <c r="E320" i="59"/>
  <c r="D329" i="59"/>
  <c r="E322" i="59"/>
  <c r="G323" i="59"/>
  <c r="G336" i="59"/>
  <c r="F325" i="59"/>
  <c r="G335" i="59"/>
  <c r="C319" i="59"/>
  <c r="E333" i="59"/>
  <c r="F329" i="59"/>
  <c r="D327" i="59"/>
  <c r="E319" i="59"/>
  <c r="H334" i="59"/>
  <c r="D320" i="59"/>
  <c r="H325" i="59"/>
  <c r="C318" i="59"/>
  <c r="F338" i="59"/>
  <c r="D328" i="59"/>
  <c r="H337" i="59"/>
  <c r="D334" i="59"/>
  <c r="G319" i="59"/>
  <c r="E323" i="59"/>
  <c r="E330" i="59"/>
  <c r="D318" i="59"/>
  <c r="F333" i="59"/>
  <c r="D332" i="59"/>
  <c r="F337" i="59"/>
  <c r="G325" i="59"/>
  <c r="C338" i="59"/>
  <c r="D336" i="59"/>
  <c r="F330" i="59"/>
  <c r="G322" i="59"/>
  <c r="C321" i="59"/>
  <c r="D337" i="59"/>
  <c r="C333" i="59"/>
  <c r="H330" i="59"/>
  <c r="C325" i="59"/>
  <c r="G329" i="59"/>
  <c r="G324" i="59"/>
  <c r="F332" i="59"/>
  <c r="E334" i="59"/>
  <c r="C328" i="59"/>
  <c r="G334" i="59"/>
  <c r="G338" i="59"/>
  <c r="E329" i="59"/>
  <c r="F328" i="59"/>
  <c r="D321" i="59"/>
  <c r="G318" i="59"/>
  <c r="G333" i="59"/>
  <c r="H327" i="59"/>
  <c r="C324" i="59"/>
  <c r="F331" i="59"/>
  <c r="E321" i="59"/>
  <c r="F318" i="59"/>
  <c r="F324" i="59"/>
  <c r="C323" i="59"/>
  <c r="G321" i="59"/>
  <c r="C320" i="59"/>
  <c r="G327" i="59"/>
  <c r="C329" i="59"/>
  <c r="D331" i="59"/>
  <c r="G337" i="59"/>
  <c r="D324" i="59"/>
  <c r="H335" i="59"/>
  <c r="E337" i="59"/>
  <c r="F320" i="59"/>
  <c r="F323" i="59"/>
  <c r="G328" i="59"/>
  <c r="C336" i="59"/>
  <c r="C331" i="59"/>
  <c r="D330" i="59"/>
  <c r="D335" i="59"/>
  <c r="D323" i="59"/>
  <c r="F327" i="59"/>
  <c r="D338" i="59"/>
  <c r="D325" i="59"/>
  <c r="G320" i="59"/>
  <c r="E335" i="59"/>
  <c r="C330" i="59"/>
  <c r="H328" i="59"/>
  <c r="D319" i="59"/>
  <c r="F326" i="59"/>
  <c r="C327" i="59"/>
  <c r="E324" i="59"/>
  <c r="C332" i="59"/>
  <c r="E332" i="59"/>
  <c r="E336" i="59"/>
  <c r="D322" i="59"/>
  <c r="H351" i="59"/>
  <c r="H301" i="59"/>
  <c r="J31" i="48" s="1"/>
  <c r="H293" i="59"/>
  <c r="B31" i="48" s="1"/>
  <c r="H343" i="59"/>
  <c r="H358" i="59"/>
  <c r="H308" i="59"/>
  <c r="Q31" i="48" s="1"/>
  <c r="H306" i="59"/>
  <c r="O31" i="48" s="1"/>
  <c r="H356" i="59"/>
  <c r="H347" i="59"/>
  <c r="H297" i="59"/>
  <c r="F31" i="48" s="1"/>
  <c r="H320" i="10"/>
  <c r="H318" i="10"/>
  <c r="H319" i="10"/>
  <c r="H333" i="10"/>
  <c r="H323" i="10"/>
  <c r="C4" i="56"/>
  <c r="C7" i="47"/>
  <c r="H363" i="10"/>
  <c r="D7" i="47" s="1"/>
  <c r="H313" i="10"/>
  <c r="C338" i="10"/>
  <c r="H336" i="10"/>
  <c r="H349" i="38"/>
  <c r="H299" i="38"/>
  <c r="H37" i="48" s="1"/>
  <c r="H344" i="38"/>
  <c r="H294" i="38"/>
  <c r="C37" i="48" s="1"/>
  <c r="H308" i="38"/>
  <c r="Q37" i="48" s="1"/>
  <c r="H358" i="38"/>
  <c r="C320" i="38"/>
  <c r="E320" i="38"/>
  <c r="E328" i="38"/>
  <c r="G331" i="38"/>
  <c r="D329" i="38"/>
  <c r="H325" i="38"/>
  <c r="C321" i="38"/>
  <c r="F327" i="38"/>
  <c r="E336" i="38"/>
  <c r="D334" i="38"/>
  <c r="G322" i="38"/>
  <c r="D333" i="38"/>
  <c r="F326" i="38"/>
  <c r="D336" i="38"/>
  <c r="F331" i="38"/>
  <c r="D321" i="38"/>
  <c r="D323" i="38"/>
  <c r="F332" i="38"/>
  <c r="C330" i="38"/>
  <c r="C323" i="38"/>
  <c r="G325" i="38"/>
  <c r="H328" i="38"/>
  <c r="E333" i="38"/>
  <c r="G318" i="38"/>
  <c r="G336" i="38"/>
  <c r="F322" i="38"/>
  <c r="D326" i="38"/>
  <c r="D319" i="38"/>
  <c r="C343" i="38"/>
  <c r="F329" i="38"/>
  <c r="E319" i="38"/>
  <c r="D327" i="38"/>
  <c r="C318" i="38"/>
  <c r="C335" i="38"/>
  <c r="H322" i="38"/>
  <c r="E324" i="38"/>
  <c r="E325" i="38"/>
  <c r="C332" i="38"/>
  <c r="E331" i="38"/>
  <c r="E330" i="38"/>
  <c r="G323" i="38"/>
  <c r="E334" i="38"/>
  <c r="G320" i="38"/>
  <c r="F335" i="38"/>
  <c r="G335" i="38"/>
  <c r="E337" i="38"/>
  <c r="F338" i="38"/>
  <c r="D335" i="38"/>
  <c r="G328" i="38"/>
  <c r="G337" i="38"/>
  <c r="F336" i="38"/>
  <c r="C329" i="38"/>
  <c r="C331" i="38"/>
  <c r="G324" i="38"/>
  <c r="C319" i="38"/>
  <c r="G329" i="38"/>
  <c r="G321" i="38"/>
  <c r="G327" i="38"/>
  <c r="E321" i="38"/>
  <c r="D332" i="38"/>
  <c r="E327" i="38"/>
  <c r="D331" i="38"/>
  <c r="E326" i="38"/>
  <c r="E335" i="38"/>
  <c r="D330" i="38"/>
  <c r="H334" i="38"/>
  <c r="C322" i="38"/>
  <c r="E322" i="38"/>
  <c r="H335" i="38"/>
  <c r="C324" i="38"/>
  <c r="G334" i="38"/>
  <c r="F324" i="38"/>
  <c r="H330" i="38"/>
  <c r="F325" i="38"/>
  <c r="F320" i="38"/>
  <c r="D318" i="38"/>
  <c r="G326" i="38"/>
  <c r="F330" i="38"/>
  <c r="F337" i="38"/>
  <c r="E318" i="38"/>
  <c r="F323" i="38"/>
  <c r="D322" i="38"/>
  <c r="C336" i="38"/>
  <c r="E332" i="38"/>
  <c r="E323" i="38"/>
  <c r="D320" i="38"/>
  <c r="C328" i="38"/>
  <c r="F334" i="38"/>
  <c r="H332" i="38"/>
  <c r="C337" i="38"/>
  <c r="F328" i="38"/>
  <c r="C325" i="38"/>
  <c r="G319" i="38"/>
  <c r="D325" i="38"/>
  <c r="H329" i="38"/>
  <c r="D328" i="38"/>
  <c r="D337" i="38"/>
  <c r="D324" i="38"/>
  <c r="F319" i="38"/>
  <c r="F333" i="38"/>
  <c r="G332" i="38"/>
  <c r="G333" i="38"/>
  <c r="E338" i="38"/>
  <c r="C333" i="38"/>
  <c r="C327" i="38"/>
  <c r="G330" i="38"/>
  <c r="C334" i="38"/>
  <c r="F318" i="38"/>
  <c r="E329" i="38"/>
  <c r="F321" i="38"/>
  <c r="G338" i="38"/>
  <c r="H362" i="38"/>
  <c r="H312" i="38"/>
  <c r="U37" i="48" s="1"/>
  <c r="H295" i="38"/>
  <c r="D37" i="48" s="1"/>
  <c r="H345" i="38"/>
  <c r="H356" i="38"/>
  <c r="H306" i="38"/>
  <c r="O37" i="48" s="1"/>
  <c r="H352" i="38"/>
  <c r="H302" i="38"/>
  <c r="K37" i="48" s="1"/>
  <c r="H361" i="38"/>
  <c r="H311" i="38"/>
  <c r="T37" i="48" s="1"/>
  <c r="H346" i="38"/>
  <c r="H296" i="38"/>
  <c r="E37" i="48" s="1"/>
  <c r="H298" i="38"/>
  <c r="G37" i="48" s="1"/>
  <c r="H348" i="38"/>
  <c r="H356" i="37"/>
  <c r="H306" i="37"/>
  <c r="O36" i="48" s="1"/>
  <c r="H346" i="37"/>
  <c r="H296" i="37"/>
  <c r="E36" i="48" s="1"/>
  <c r="H343" i="37"/>
  <c r="H293" i="37"/>
  <c r="B36" i="48" s="1"/>
  <c r="H352" i="37"/>
  <c r="H302" i="37"/>
  <c r="K36" i="48" s="1"/>
  <c r="H288" i="37"/>
  <c r="C313" i="37"/>
  <c r="C363" i="37" s="1"/>
  <c r="H344" i="37"/>
  <c r="H294" i="37"/>
  <c r="C36" i="48" s="1"/>
  <c r="G319" i="37"/>
  <c r="G320" i="37"/>
  <c r="F329" i="37"/>
  <c r="D323" i="37"/>
  <c r="H325" i="37"/>
  <c r="C321" i="37"/>
  <c r="F323" i="37"/>
  <c r="E335" i="37"/>
  <c r="D325" i="37"/>
  <c r="G330" i="37"/>
  <c r="F336" i="37"/>
  <c r="G326" i="37"/>
  <c r="E333" i="37"/>
  <c r="G318" i="37"/>
  <c r="C324" i="37"/>
  <c r="F331" i="37"/>
  <c r="C329" i="37"/>
  <c r="C336" i="37"/>
  <c r="F327" i="37"/>
  <c r="D335" i="37"/>
  <c r="C326" i="37"/>
  <c r="C338" i="37"/>
  <c r="C327" i="37"/>
  <c r="G331" i="37"/>
  <c r="E320" i="37"/>
  <c r="F335" i="37"/>
  <c r="F330" i="37"/>
  <c r="G323" i="37"/>
  <c r="E334" i="37"/>
  <c r="G337" i="37"/>
  <c r="D318" i="37"/>
  <c r="C334" i="37"/>
  <c r="E336" i="37"/>
  <c r="D329" i="37"/>
  <c r="F319" i="37"/>
  <c r="H332" i="37"/>
  <c r="C318" i="37"/>
  <c r="F333" i="37"/>
  <c r="D336" i="37"/>
  <c r="G324" i="37"/>
  <c r="F324" i="37"/>
  <c r="C322" i="37"/>
  <c r="G329" i="37"/>
  <c r="F320" i="37"/>
  <c r="G327" i="37"/>
  <c r="D321" i="37"/>
  <c r="F318" i="37"/>
  <c r="D319" i="37"/>
  <c r="G338" i="37"/>
  <c r="D333" i="37"/>
  <c r="C343" i="37"/>
  <c r="F325" i="37"/>
  <c r="C332" i="37"/>
  <c r="G322" i="37"/>
  <c r="D338" i="37"/>
  <c r="E337" i="37"/>
  <c r="E326" i="37"/>
  <c r="E332" i="37"/>
  <c r="H330" i="37"/>
  <c r="E331" i="37"/>
  <c r="G325" i="37"/>
  <c r="H334" i="37"/>
  <c r="C331" i="37"/>
  <c r="C323" i="37"/>
  <c r="E318" i="37"/>
  <c r="E338" i="37"/>
  <c r="G328" i="37"/>
  <c r="D331" i="37"/>
  <c r="C337" i="37"/>
  <c r="E324" i="37"/>
  <c r="F334" i="37"/>
  <c r="E325" i="37"/>
  <c r="E329" i="37"/>
  <c r="C330" i="37"/>
  <c r="D326" i="37"/>
  <c r="H328" i="37"/>
  <c r="E327" i="37"/>
  <c r="F337" i="37"/>
  <c r="D320" i="37"/>
  <c r="E330" i="37"/>
  <c r="F326" i="37"/>
  <c r="C325" i="37"/>
  <c r="G332" i="37"/>
  <c r="H335" i="37"/>
  <c r="G336" i="37"/>
  <c r="D332" i="37"/>
  <c r="C319" i="37"/>
  <c r="G333" i="37"/>
  <c r="D330" i="37"/>
  <c r="C333" i="37"/>
  <c r="D324" i="37"/>
  <c r="C335" i="37"/>
  <c r="F322" i="37"/>
  <c r="F332" i="37"/>
  <c r="D328" i="37"/>
  <c r="D327" i="37"/>
  <c r="G335" i="37"/>
  <c r="H329" i="37"/>
  <c r="E321" i="37"/>
  <c r="G321" i="37"/>
  <c r="E322" i="37"/>
  <c r="D334" i="37"/>
  <c r="F328" i="37"/>
  <c r="F338" i="37"/>
  <c r="D322" i="37"/>
  <c r="G334" i="37"/>
  <c r="E319" i="37"/>
  <c r="C320" i="37"/>
  <c r="D337" i="37"/>
  <c r="E328" i="37"/>
  <c r="E323" i="37"/>
  <c r="C328" i="37"/>
  <c r="F321" i="37"/>
  <c r="H345" i="37"/>
  <c r="H295" i="37"/>
  <c r="D36" i="48" s="1"/>
  <c r="H297" i="37"/>
  <c r="F36" i="48" s="1"/>
  <c r="H347" i="37"/>
  <c r="H351" i="37"/>
  <c r="H301" i="37"/>
  <c r="J36" i="48" s="1"/>
  <c r="H349" i="37"/>
  <c r="H299" i="37"/>
  <c r="H36" i="48" s="1"/>
  <c r="I38" i="49"/>
  <c r="G82" i="49"/>
  <c r="G121" i="49" s="1"/>
  <c r="H348" i="37"/>
  <c r="H298" i="37"/>
  <c r="G36" i="48" s="1"/>
  <c r="H308" i="37"/>
  <c r="Q36" i="48" s="1"/>
  <c r="H358" i="37"/>
  <c r="H362" i="37"/>
  <c r="H312" i="37"/>
  <c r="U36" i="48" s="1"/>
  <c r="H361" i="37"/>
  <c r="H311" i="37"/>
  <c r="T36" i="48" s="1"/>
  <c r="H298" i="18"/>
  <c r="G14" i="48" s="1"/>
  <c r="H348" i="18"/>
  <c r="H358" i="18"/>
  <c r="H308" i="18"/>
  <c r="Q14" i="48" s="1"/>
  <c r="H352" i="18"/>
  <c r="H302" i="18"/>
  <c r="K14" i="48" s="1"/>
  <c r="H295" i="18"/>
  <c r="D14" i="48" s="1"/>
  <c r="H345" i="18"/>
  <c r="F322" i="18"/>
  <c r="G318" i="18"/>
  <c r="G327" i="18"/>
  <c r="H334" i="18"/>
  <c r="C326" i="18"/>
  <c r="E326" i="18"/>
  <c r="C323" i="18"/>
  <c r="C328" i="18"/>
  <c r="H332" i="18"/>
  <c r="C337" i="18"/>
  <c r="D327" i="18"/>
  <c r="C320" i="18"/>
  <c r="H328" i="18"/>
  <c r="E327" i="18"/>
  <c r="D326" i="18"/>
  <c r="G334" i="18"/>
  <c r="D324" i="18"/>
  <c r="D335" i="18"/>
  <c r="C332" i="18"/>
  <c r="G328" i="18"/>
  <c r="H335" i="18"/>
  <c r="F331" i="18"/>
  <c r="C329" i="18"/>
  <c r="D334" i="18"/>
  <c r="D328" i="18"/>
  <c r="D320" i="18"/>
  <c r="D337" i="18"/>
  <c r="C343" i="18"/>
  <c r="F327" i="18"/>
  <c r="F334" i="18"/>
  <c r="G323" i="18"/>
  <c r="H324" i="18"/>
  <c r="F325" i="18"/>
  <c r="F323" i="18"/>
  <c r="F337" i="18"/>
  <c r="G338" i="18"/>
  <c r="F319" i="18"/>
  <c r="F335" i="18"/>
  <c r="G337" i="18"/>
  <c r="E328" i="18"/>
  <c r="H326" i="18"/>
  <c r="G321" i="18"/>
  <c r="F318" i="18"/>
  <c r="E322" i="18"/>
  <c r="F321" i="18"/>
  <c r="H337" i="18"/>
  <c r="E332" i="18"/>
  <c r="E323" i="18"/>
  <c r="G332" i="18"/>
  <c r="F326" i="18"/>
  <c r="D333" i="18"/>
  <c r="E331" i="18"/>
  <c r="G330" i="18"/>
  <c r="E321" i="18"/>
  <c r="D323" i="18"/>
  <c r="C321" i="18"/>
  <c r="H325" i="18"/>
  <c r="F329" i="18"/>
  <c r="G335" i="18"/>
  <c r="D322" i="18"/>
  <c r="C330" i="18"/>
  <c r="F330" i="18"/>
  <c r="C318" i="18"/>
  <c r="F328" i="18"/>
  <c r="G326" i="18"/>
  <c r="F333" i="18"/>
  <c r="G319" i="18"/>
  <c r="C334" i="18"/>
  <c r="D319" i="18"/>
  <c r="F320" i="18"/>
  <c r="C322" i="18"/>
  <c r="E324" i="18"/>
  <c r="E337" i="18"/>
  <c r="G324" i="18"/>
  <c r="D332" i="18"/>
  <c r="E333" i="18"/>
  <c r="C336" i="18"/>
  <c r="F336" i="18"/>
  <c r="C324" i="18"/>
  <c r="D336" i="18"/>
  <c r="C319" i="18"/>
  <c r="F332" i="18"/>
  <c r="E336" i="18"/>
  <c r="F324" i="18"/>
  <c r="G333" i="18"/>
  <c r="G336" i="18"/>
  <c r="D330" i="18"/>
  <c r="C333" i="18"/>
  <c r="E320" i="18"/>
  <c r="E335" i="18"/>
  <c r="G329" i="18"/>
  <c r="D338" i="18"/>
  <c r="E319" i="18"/>
  <c r="G331" i="18"/>
  <c r="D325" i="18"/>
  <c r="F338" i="18"/>
  <c r="D329" i="18"/>
  <c r="E329" i="18"/>
  <c r="G322" i="18"/>
  <c r="C327" i="18"/>
  <c r="E330" i="18"/>
  <c r="G320" i="18"/>
  <c r="H321" i="18"/>
  <c r="E325" i="18"/>
  <c r="C325" i="18"/>
  <c r="G325" i="18"/>
  <c r="C335" i="18"/>
  <c r="D331" i="18"/>
  <c r="D321" i="18"/>
  <c r="E318" i="18"/>
  <c r="E338" i="18"/>
  <c r="C331" i="18"/>
  <c r="E334" i="18"/>
  <c r="H330" i="18"/>
  <c r="D318" i="18"/>
  <c r="H294" i="18"/>
  <c r="C14" i="48" s="1"/>
  <c r="H344" i="18"/>
  <c r="H343" i="18"/>
  <c r="H293" i="18"/>
  <c r="B14" i="48" s="1"/>
  <c r="H356" i="18"/>
  <c r="H306" i="18"/>
  <c r="O14" i="48" s="1"/>
  <c r="H354" i="18"/>
  <c r="H304" i="18"/>
  <c r="M14" i="48" s="1"/>
  <c r="H288" i="18"/>
  <c r="C313" i="18"/>
  <c r="C363" i="18" s="1"/>
  <c r="G60" i="49"/>
  <c r="G99" i="49" s="1"/>
  <c r="I16" i="49"/>
  <c r="H361" i="18"/>
  <c r="H311" i="18"/>
  <c r="T14" i="48" s="1"/>
  <c r="H297" i="18"/>
  <c r="F14" i="48" s="1"/>
  <c r="H347" i="18"/>
  <c r="H299" i="14"/>
  <c r="H10" i="48" s="1"/>
  <c r="H349" i="14"/>
  <c r="H356" i="14"/>
  <c r="H306" i="14"/>
  <c r="O10" i="48" s="1"/>
  <c r="H358" i="14"/>
  <c r="H308" i="14"/>
  <c r="Q10" i="48" s="1"/>
  <c r="H312" i="14"/>
  <c r="U10" i="48" s="1"/>
  <c r="H362" i="14"/>
  <c r="G56" i="49"/>
  <c r="G95" i="49" s="1"/>
  <c r="I12" i="49"/>
  <c r="H348" i="14"/>
  <c r="H298" i="14"/>
  <c r="G10" i="48" s="1"/>
  <c r="H311" i="14"/>
  <c r="T10" i="48" s="1"/>
  <c r="H361" i="14"/>
  <c r="H302" i="14"/>
  <c r="K10" i="48" s="1"/>
  <c r="H352" i="14"/>
  <c r="H294" i="14"/>
  <c r="C10" i="48" s="1"/>
  <c r="H344" i="14"/>
  <c r="H288" i="14"/>
  <c r="C313" i="14"/>
  <c r="C363" i="14" s="1"/>
  <c r="H301" i="14"/>
  <c r="J10" i="48" s="1"/>
  <c r="H351" i="14"/>
  <c r="E319" i="14"/>
  <c r="E333" i="14"/>
  <c r="F324" i="14"/>
  <c r="E324" i="14"/>
  <c r="G331" i="14"/>
  <c r="F337" i="14"/>
  <c r="E321" i="14"/>
  <c r="C334" i="14"/>
  <c r="C319" i="14"/>
  <c r="F336" i="14"/>
  <c r="E322" i="14"/>
  <c r="E327" i="14"/>
  <c r="D332" i="14"/>
  <c r="D320" i="14"/>
  <c r="C321" i="14"/>
  <c r="E336" i="14"/>
  <c r="F330" i="14"/>
  <c r="D318" i="14"/>
  <c r="D330" i="14"/>
  <c r="C329" i="14"/>
  <c r="E334" i="14"/>
  <c r="F319" i="14"/>
  <c r="C325" i="14"/>
  <c r="C331" i="14"/>
  <c r="C327" i="14"/>
  <c r="G327" i="14"/>
  <c r="C326" i="14"/>
  <c r="G321" i="14"/>
  <c r="F333" i="14"/>
  <c r="H334" i="14"/>
  <c r="C336" i="14"/>
  <c r="H325" i="14"/>
  <c r="C320" i="14"/>
  <c r="D324" i="14"/>
  <c r="G337" i="14"/>
  <c r="C323" i="14"/>
  <c r="D338" i="14"/>
  <c r="E325" i="14"/>
  <c r="F320" i="14"/>
  <c r="G324" i="14"/>
  <c r="D335" i="14"/>
  <c r="E330" i="14"/>
  <c r="F318" i="14"/>
  <c r="D319" i="14"/>
  <c r="F335" i="14"/>
  <c r="G338" i="14"/>
  <c r="F327" i="14"/>
  <c r="C335" i="14"/>
  <c r="D327" i="14"/>
  <c r="H329" i="14"/>
  <c r="C318" i="14"/>
  <c r="F325" i="14"/>
  <c r="F323" i="14"/>
  <c r="D334" i="14"/>
  <c r="G326" i="14"/>
  <c r="E335" i="14"/>
  <c r="G323" i="14"/>
  <c r="H330" i="14"/>
  <c r="E329" i="14"/>
  <c r="D322" i="14"/>
  <c r="G325" i="14"/>
  <c r="D323" i="14"/>
  <c r="D321" i="14"/>
  <c r="G332" i="14"/>
  <c r="E323" i="14"/>
  <c r="G334" i="14"/>
  <c r="F334" i="14"/>
  <c r="G335" i="14"/>
  <c r="E337" i="14"/>
  <c r="C330" i="14"/>
  <c r="D328" i="14"/>
  <c r="E338" i="14"/>
  <c r="E332" i="14"/>
  <c r="E318" i="14"/>
  <c r="G319" i="14"/>
  <c r="F321" i="14"/>
  <c r="D336" i="14"/>
  <c r="G336" i="14"/>
  <c r="F326" i="14"/>
  <c r="F331" i="14"/>
  <c r="D326" i="14"/>
  <c r="F338" i="14"/>
  <c r="G320" i="14"/>
  <c r="H328" i="14"/>
  <c r="D331" i="14"/>
  <c r="F332" i="14"/>
  <c r="E328" i="14"/>
  <c r="G322" i="14"/>
  <c r="C337" i="14"/>
  <c r="H332" i="14"/>
  <c r="G330" i="14"/>
  <c r="D329" i="14"/>
  <c r="E320" i="14"/>
  <c r="C324" i="14"/>
  <c r="F322" i="14"/>
  <c r="F328" i="14"/>
  <c r="E331" i="14"/>
  <c r="D325" i="14"/>
  <c r="H335" i="14"/>
  <c r="D333" i="14"/>
  <c r="D337" i="14"/>
  <c r="C328" i="14"/>
  <c r="F329" i="14"/>
  <c r="G318" i="14"/>
  <c r="H322" i="14"/>
  <c r="G329" i="14"/>
  <c r="G333" i="14"/>
  <c r="G328" i="14"/>
  <c r="C333" i="14"/>
  <c r="C332" i="14"/>
  <c r="E326" i="14"/>
  <c r="C322" i="14"/>
  <c r="C343" i="14"/>
  <c r="H345" i="14"/>
  <c r="H295" i="14"/>
  <c r="D10" i="48" s="1"/>
  <c r="H296" i="14"/>
  <c r="E10" i="48" s="1"/>
  <c r="H346" i="14"/>
  <c r="H343" i="14"/>
  <c r="H293" i="14"/>
  <c r="B10" i="48" s="1"/>
  <c r="H295" i="62"/>
  <c r="D20" i="48" s="1"/>
  <c r="H345" i="62"/>
  <c r="H361" i="62"/>
  <c r="H311" i="62"/>
  <c r="T20" i="48" s="1"/>
  <c r="H348" i="62"/>
  <c r="H298" i="62"/>
  <c r="G20" i="48" s="1"/>
  <c r="H306" i="62"/>
  <c r="O20" i="48" s="1"/>
  <c r="H356" i="62"/>
  <c r="C313" i="62"/>
  <c r="C363" i="62" s="1"/>
  <c r="H288" i="62"/>
  <c r="G322" i="62"/>
  <c r="G332" i="62"/>
  <c r="E325" i="62"/>
  <c r="C329" i="62"/>
  <c r="G327" i="62"/>
  <c r="E335" i="62"/>
  <c r="D328" i="62"/>
  <c r="D321" i="62"/>
  <c r="D330" i="62"/>
  <c r="G323" i="62"/>
  <c r="C328" i="62"/>
  <c r="D329" i="62"/>
  <c r="G333" i="62"/>
  <c r="G326" i="62"/>
  <c r="E333" i="62"/>
  <c r="G337" i="62"/>
  <c r="G324" i="62"/>
  <c r="D323" i="62"/>
  <c r="E321" i="62"/>
  <c r="F330" i="62"/>
  <c r="G330" i="62"/>
  <c r="G335" i="62"/>
  <c r="F337" i="62"/>
  <c r="C332" i="62"/>
  <c r="F321" i="62"/>
  <c r="G320" i="62"/>
  <c r="D332" i="62"/>
  <c r="D318" i="62"/>
  <c r="C326" i="62"/>
  <c r="H334" i="62"/>
  <c r="E334" i="62"/>
  <c r="C330" i="62"/>
  <c r="G328" i="62"/>
  <c r="C337" i="62"/>
  <c r="G336" i="62"/>
  <c r="H326" i="62"/>
  <c r="E320" i="62"/>
  <c r="E329" i="62"/>
  <c r="E331" i="62"/>
  <c r="F332" i="62"/>
  <c r="C324" i="62"/>
  <c r="D320" i="62"/>
  <c r="E324" i="62"/>
  <c r="C343" i="62"/>
  <c r="E332" i="62"/>
  <c r="D319" i="62"/>
  <c r="F338" i="62"/>
  <c r="C334" i="62"/>
  <c r="D334" i="62"/>
  <c r="H327" i="62"/>
  <c r="H328" i="62"/>
  <c r="H329" i="62"/>
  <c r="F336" i="62"/>
  <c r="C318" i="62"/>
  <c r="C325" i="62"/>
  <c r="D325" i="62"/>
  <c r="G321" i="62"/>
  <c r="D335" i="62"/>
  <c r="F335" i="62"/>
  <c r="G319" i="62"/>
  <c r="D324" i="62"/>
  <c r="F319" i="62"/>
  <c r="F323" i="62"/>
  <c r="E318" i="62"/>
  <c r="D338" i="62"/>
  <c r="F331" i="62"/>
  <c r="G331" i="62"/>
  <c r="F320" i="62"/>
  <c r="G338" i="62"/>
  <c r="F327" i="62"/>
  <c r="D333" i="62"/>
  <c r="D331" i="62"/>
  <c r="C335" i="62"/>
  <c r="E323" i="62"/>
  <c r="H322" i="62"/>
  <c r="G334" i="62"/>
  <c r="H330" i="62"/>
  <c r="E337" i="62"/>
  <c r="D337" i="62"/>
  <c r="F329" i="62"/>
  <c r="F328" i="62"/>
  <c r="C333" i="62"/>
  <c r="G329" i="62"/>
  <c r="C323" i="62"/>
  <c r="F324" i="62"/>
  <c r="E336" i="62"/>
  <c r="D327" i="62"/>
  <c r="D322" i="62"/>
  <c r="E330" i="62"/>
  <c r="D336" i="62"/>
  <c r="F325" i="62"/>
  <c r="F326" i="62"/>
  <c r="H337" i="62"/>
  <c r="F322" i="62"/>
  <c r="F333" i="62"/>
  <c r="C322" i="62"/>
  <c r="H325" i="62"/>
  <c r="G325" i="62"/>
  <c r="E319" i="62"/>
  <c r="E322" i="62"/>
  <c r="C321" i="62"/>
  <c r="F318" i="62"/>
  <c r="H324" i="62"/>
  <c r="C319" i="62"/>
  <c r="G318" i="62"/>
  <c r="F334" i="62"/>
  <c r="H335" i="62"/>
  <c r="E326" i="62"/>
  <c r="C336" i="62"/>
  <c r="E338" i="62"/>
  <c r="H332" i="62"/>
  <c r="E328" i="62"/>
  <c r="C331" i="62"/>
  <c r="C320" i="62"/>
  <c r="E327" i="62"/>
  <c r="C327" i="62"/>
  <c r="D326" i="62"/>
  <c r="H343" i="62"/>
  <c r="H293" i="62"/>
  <c r="B20" i="48" s="1"/>
  <c r="H294" i="62"/>
  <c r="C20" i="48" s="1"/>
  <c r="H344" i="62"/>
  <c r="H358" i="62"/>
  <c r="H308" i="62"/>
  <c r="Q20" i="48" s="1"/>
  <c r="G67" i="49"/>
  <c r="G106" i="49" s="1"/>
  <c r="I22" i="49"/>
  <c r="H296" i="62"/>
  <c r="E20" i="48" s="1"/>
  <c r="H346" i="62"/>
  <c r="C296" i="22"/>
  <c r="C346" i="22" s="1"/>
  <c r="H271" i="22"/>
  <c r="C299" i="22"/>
  <c r="C349" i="22" s="1"/>
  <c r="H274" i="22"/>
  <c r="H277" i="22"/>
  <c r="C302" i="22"/>
  <c r="C352" i="22" s="1"/>
  <c r="C304" i="22"/>
  <c r="C354" i="22" s="1"/>
  <c r="H279" i="22"/>
  <c r="H360" i="22"/>
  <c r="H310" i="22"/>
  <c r="S19" i="48" s="1"/>
  <c r="H270" i="22"/>
  <c r="C295" i="22"/>
  <c r="C345" i="22" s="1"/>
  <c r="H269" i="22"/>
  <c r="C294" i="22"/>
  <c r="C344" i="22" s="1"/>
  <c r="C298" i="22"/>
  <c r="C348" i="22" s="1"/>
  <c r="H273" i="22"/>
  <c r="H213" i="22"/>
  <c r="E293" i="22"/>
  <c r="E343" i="22" s="1"/>
  <c r="E288" i="22"/>
  <c r="E313" i="22" s="1"/>
  <c r="E363" i="22" s="1"/>
  <c r="B66" i="49"/>
  <c r="B105" i="49" s="1"/>
  <c r="V21" i="49"/>
  <c r="C216" i="44"/>
  <c r="H276" i="22"/>
  <c r="C301" i="22"/>
  <c r="C351" i="22" s="1"/>
  <c r="H283" i="22"/>
  <c r="C308" i="22"/>
  <c r="C358" i="22" s="1"/>
  <c r="F293" i="22"/>
  <c r="F343" i="22" s="1"/>
  <c r="F288" i="22"/>
  <c r="F313" i="22" s="1"/>
  <c r="F363" i="22" s="1"/>
  <c r="C293" i="22"/>
  <c r="H268" i="22"/>
  <c r="C288" i="22"/>
  <c r="D293" i="22"/>
  <c r="D343" i="22" s="1"/>
  <c r="D288" i="22"/>
  <c r="D313" i="22" s="1"/>
  <c r="D363" i="22" s="1"/>
  <c r="C306" i="22"/>
  <c r="C356" i="22" s="1"/>
  <c r="H281" i="22"/>
  <c r="H286" i="22"/>
  <c r="C311" i="22"/>
  <c r="C361" i="22" s="1"/>
  <c r="C297" i="22"/>
  <c r="C347" i="22" s="1"/>
  <c r="H272" i="22"/>
  <c r="H348" i="29"/>
  <c r="H298" i="29"/>
  <c r="G27" i="48" s="1"/>
  <c r="H312" i="29"/>
  <c r="U27" i="48" s="1"/>
  <c r="H362" i="29"/>
  <c r="C328" i="29"/>
  <c r="H329" i="29"/>
  <c r="D328" i="29"/>
  <c r="D320" i="29"/>
  <c r="G322" i="29"/>
  <c r="E324" i="29"/>
  <c r="D335" i="29"/>
  <c r="H335" i="29"/>
  <c r="D322" i="29"/>
  <c r="G333" i="29"/>
  <c r="D326" i="29"/>
  <c r="C332" i="29"/>
  <c r="G321" i="29"/>
  <c r="G318" i="29"/>
  <c r="G325" i="29"/>
  <c r="C329" i="29"/>
  <c r="G332" i="29"/>
  <c r="D319" i="29"/>
  <c r="E325" i="29"/>
  <c r="C325" i="29"/>
  <c r="D337" i="29"/>
  <c r="F329" i="29"/>
  <c r="H328" i="29"/>
  <c r="D321" i="29"/>
  <c r="C335" i="29"/>
  <c r="C336" i="29"/>
  <c r="H325" i="29"/>
  <c r="G334" i="29"/>
  <c r="G326" i="29"/>
  <c r="C326" i="29"/>
  <c r="H334" i="29"/>
  <c r="F331" i="29"/>
  <c r="D327" i="29"/>
  <c r="E327" i="29"/>
  <c r="E326" i="29"/>
  <c r="C319" i="29"/>
  <c r="G338" i="29"/>
  <c r="F328" i="29"/>
  <c r="E328" i="29"/>
  <c r="G337" i="29"/>
  <c r="D336" i="29"/>
  <c r="E320" i="29"/>
  <c r="E332" i="29"/>
  <c r="C334" i="29"/>
  <c r="H330" i="29"/>
  <c r="E323" i="29"/>
  <c r="H322" i="29"/>
  <c r="D332" i="29"/>
  <c r="G319" i="29"/>
  <c r="C324" i="29"/>
  <c r="F323" i="29"/>
  <c r="C343" i="29"/>
  <c r="E331" i="29"/>
  <c r="F324" i="29"/>
  <c r="G329" i="29"/>
  <c r="E322" i="29"/>
  <c r="E330" i="29"/>
  <c r="E333" i="29"/>
  <c r="F337" i="29"/>
  <c r="F338" i="29"/>
  <c r="C333" i="29"/>
  <c r="C318" i="29"/>
  <c r="D323" i="29"/>
  <c r="E319" i="29"/>
  <c r="C321" i="29"/>
  <c r="E338" i="29"/>
  <c r="D324" i="29"/>
  <c r="E337" i="29"/>
  <c r="G335" i="29"/>
  <c r="C323" i="29"/>
  <c r="C337" i="29"/>
  <c r="F319" i="29"/>
  <c r="D325" i="29"/>
  <c r="E318" i="29"/>
  <c r="G320" i="29"/>
  <c r="F334" i="29"/>
  <c r="C322" i="29"/>
  <c r="G331" i="29"/>
  <c r="G327" i="29"/>
  <c r="G330" i="29"/>
  <c r="D338" i="29"/>
  <c r="G328" i="29"/>
  <c r="D331" i="29"/>
  <c r="D333" i="29"/>
  <c r="F333" i="29"/>
  <c r="F330" i="29"/>
  <c r="F326" i="29"/>
  <c r="F332" i="29"/>
  <c r="G323" i="29"/>
  <c r="F318" i="29"/>
  <c r="F320" i="29"/>
  <c r="H327" i="29"/>
  <c r="C331" i="29"/>
  <c r="G324" i="29"/>
  <c r="C330" i="29"/>
  <c r="H332" i="29"/>
  <c r="E336" i="29"/>
  <c r="E329" i="29"/>
  <c r="D330" i="29"/>
  <c r="G336" i="29"/>
  <c r="F322" i="29"/>
  <c r="D329" i="29"/>
  <c r="E321" i="29"/>
  <c r="C320" i="29"/>
  <c r="E335" i="29"/>
  <c r="F325" i="29"/>
  <c r="D318" i="29"/>
  <c r="F327" i="29"/>
  <c r="C327" i="29"/>
  <c r="E334" i="29"/>
  <c r="F335" i="29"/>
  <c r="F321" i="29"/>
  <c r="D334" i="29"/>
  <c r="F336" i="29"/>
  <c r="H288" i="29"/>
  <c r="C313" i="29"/>
  <c r="C363" i="29" s="1"/>
  <c r="G73" i="49"/>
  <c r="G112" i="49" s="1"/>
  <c r="I29" i="49"/>
  <c r="H343" i="29"/>
  <c r="H293" i="29"/>
  <c r="B27" i="48" s="1"/>
  <c r="H311" i="29"/>
  <c r="T27" i="48" s="1"/>
  <c r="H361" i="29"/>
  <c r="H346" i="29"/>
  <c r="H296" i="29"/>
  <c r="E27" i="48" s="1"/>
  <c r="H344" i="29"/>
  <c r="H294" i="29"/>
  <c r="C27" i="48" s="1"/>
  <c r="H345" i="29"/>
  <c r="H295" i="29"/>
  <c r="D27" i="48" s="1"/>
  <c r="H356" i="29"/>
  <c r="H306" i="29"/>
  <c r="O27" i="48" s="1"/>
  <c r="H358" i="29"/>
  <c r="H308" i="29"/>
  <c r="Q27" i="48" s="1"/>
  <c r="H349" i="29"/>
  <c r="H299" i="29"/>
  <c r="H27" i="48" s="1"/>
  <c r="H301" i="29"/>
  <c r="J27" i="48" s="1"/>
  <c r="H351" i="29"/>
  <c r="H306" i="12"/>
  <c r="O9" i="48" s="1"/>
  <c r="H356" i="12"/>
  <c r="C313" i="12"/>
  <c r="C363" i="12" s="1"/>
  <c r="H288" i="12"/>
  <c r="H343" i="12"/>
  <c r="H293" i="12"/>
  <c r="B9" i="48" s="1"/>
  <c r="D336" i="12"/>
  <c r="F326" i="12"/>
  <c r="D337" i="12"/>
  <c r="E324" i="12"/>
  <c r="C332" i="12"/>
  <c r="E331" i="12"/>
  <c r="E326" i="12"/>
  <c r="G324" i="12"/>
  <c r="H330" i="12"/>
  <c r="C337" i="12"/>
  <c r="E337" i="12"/>
  <c r="C325" i="12"/>
  <c r="D326" i="12"/>
  <c r="H325" i="12"/>
  <c r="C331" i="12"/>
  <c r="C343" i="12"/>
  <c r="C318" i="12"/>
  <c r="F330" i="12"/>
  <c r="E320" i="12"/>
  <c r="F320" i="12"/>
  <c r="F331" i="12"/>
  <c r="H329" i="12"/>
  <c r="F327" i="12"/>
  <c r="D329" i="12"/>
  <c r="G331" i="12"/>
  <c r="G335" i="12"/>
  <c r="G318" i="12"/>
  <c r="G326" i="12"/>
  <c r="C320" i="12"/>
  <c r="G327" i="12"/>
  <c r="C336" i="12"/>
  <c r="G338" i="12"/>
  <c r="E321" i="12"/>
  <c r="F329" i="12"/>
  <c r="G320" i="12"/>
  <c r="E332" i="12"/>
  <c r="C327" i="12"/>
  <c r="G336" i="12"/>
  <c r="D321" i="12"/>
  <c r="H334" i="12"/>
  <c r="E336" i="12"/>
  <c r="G323" i="12"/>
  <c r="G333" i="12"/>
  <c r="F337" i="12"/>
  <c r="E335" i="12"/>
  <c r="C328" i="12"/>
  <c r="D328" i="12"/>
  <c r="G322" i="12"/>
  <c r="D331" i="12"/>
  <c r="C334" i="12"/>
  <c r="G330" i="12"/>
  <c r="F336" i="12"/>
  <c r="D322" i="12"/>
  <c r="G328" i="12"/>
  <c r="D334" i="12"/>
  <c r="F323" i="12"/>
  <c r="D323" i="12"/>
  <c r="E334" i="12"/>
  <c r="C333" i="12"/>
  <c r="F318" i="12"/>
  <c r="G337" i="12"/>
  <c r="D332" i="12"/>
  <c r="C324" i="12"/>
  <c r="G332" i="12"/>
  <c r="E323" i="12"/>
  <c r="F328" i="12"/>
  <c r="F332" i="12"/>
  <c r="C322" i="12"/>
  <c r="C335" i="12"/>
  <c r="D327" i="12"/>
  <c r="D318" i="12"/>
  <c r="G329" i="12"/>
  <c r="E327" i="12"/>
  <c r="E329" i="12"/>
  <c r="G319" i="12"/>
  <c r="E319" i="12"/>
  <c r="F334" i="12"/>
  <c r="F322" i="12"/>
  <c r="D319" i="12"/>
  <c r="H328" i="12"/>
  <c r="G321" i="12"/>
  <c r="H332" i="12"/>
  <c r="D324" i="12"/>
  <c r="G325" i="12"/>
  <c r="C329" i="12"/>
  <c r="D333" i="12"/>
  <c r="C319" i="12"/>
  <c r="D330" i="12"/>
  <c r="F325" i="12"/>
  <c r="C330" i="12"/>
  <c r="F319" i="12"/>
  <c r="E325" i="12"/>
  <c r="F335" i="12"/>
  <c r="F333" i="12"/>
  <c r="G334" i="12"/>
  <c r="D325" i="12"/>
  <c r="E330" i="12"/>
  <c r="D335" i="12"/>
  <c r="E328" i="12"/>
  <c r="F324" i="12"/>
  <c r="C321" i="12"/>
  <c r="E322" i="12"/>
  <c r="E333" i="12"/>
  <c r="F321" i="12"/>
  <c r="H335" i="12"/>
  <c r="D320" i="12"/>
  <c r="E318" i="12"/>
  <c r="C323" i="12"/>
  <c r="F338" i="12"/>
  <c r="C326" i="12"/>
  <c r="H327" i="12"/>
  <c r="D338" i="12"/>
  <c r="E338" i="12"/>
  <c r="H137" i="44"/>
  <c r="H301" i="12"/>
  <c r="J9" i="48" s="1"/>
  <c r="H351" i="12"/>
  <c r="H348" i="12"/>
  <c r="H298" i="12"/>
  <c r="G9" i="48" s="1"/>
  <c r="H312" i="12"/>
  <c r="U9" i="48" s="1"/>
  <c r="H362" i="12"/>
  <c r="H344" i="12"/>
  <c r="H294" i="12"/>
  <c r="C9" i="48" s="1"/>
  <c r="H346" i="12"/>
  <c r="H296" i="12"/>
  <c r="E9" i="48" s="1"/>
  <c r="G55" i="49"/>
  <c r="G94" i="49" s="1"/>
  <c r="I11" i="49"/>
  <c r="H308" i="12"/>
  <c r="Q9" i="48" s="1"/>
  <c r="H358" i="12"/>
  <c r="H347" i="12"/>
  <c r="H297" i="12"/>
  <c r="F9" i="48" s="1"/>
  <c r="H349" i="12"/>
  <c r="H299" i="12"/>
  <c r="H9" i="48" s="1"/>
  <c r="H361" i="12"/>
  <c r="H311" i="12"/>
  <c r="T9" i="48" s="1"/>
  <c r="H345" i="12"/>
  <c r="H295" i="12"/>
  <c r="C182" i="46"/>
  <c r="H182" i="46" s="1"/>
  <c r="C193" i="46"/>
  <c r="H193" i="46" s="1"/>
  <c r="C176" i="46"/>
  <c r="C56" i="46" s="1"/>
  <c r="Q43" i="49"/>
  <c r="B46" i="49" s="1"/>
  <c r="E213" i="44"/>
  <c r="AQ43" i="49"/>
  <c r="AR38" i="49" s="1"/>
  <c r="C194" i="46"/>
  <c r="C74" i="46" s="1"/>
  <c r="C230" i="44"/>
  <c r="H230" i="44" s="1"/>
  <c r="C181" i="46"/>
  <c r="H181" i="46" s="1"/>
  <c r="H269" i="39"/>
  <c r="C294" i="39"/>
  <c r="C344" i="39" s="1"/>
  <c r="B84" i="49"/>
  <c r="B123" i="49" s="1"/>
  <c r="V40" i="49"/>
  <c r="E288" i="39"/>
  <c r="E313" i="39" s="1"/>
  <c r="E363" i="39" s="1"/>
  <c r="E293" i="39"/>
  <c r="E343" i="39" s="1"/>
  <c r="H273" i="39"/>
  <c r="C298" i="39"/>
  <c r="C348" i="39" s="1"/>
  <c r="C190" i="46"/>
  <c r="H190" i="46" s="1"/>
  <c r="H271" i="39"/>
  <c r="C296" i="39"/>
  <c r="C346" i="39" s="1"/>
  <c r="F288" i="39"/>
  <c r="F313" i="39" s="1"/>
  <c r="F363" i="39" s="1"/>
  <c r="F293" i="39"/>
  <c r="F343" i="39" s="1"/>
  <c r="C295" i="39"/>
  <c r="C345" i="39" s="1"/>
  <c r="H270" i="39"/>
  <c r="D293" i="39"/>
  <c r="D343" i="39" s="1"/>
  <c r="D288" i="39"/>
  <c r="D313" i="39" s="1"/>
  <c r="D363" i="39" s="1"/>
  <c r="D176" i="46"/>
  <c r="D56" i="46" s="1"/>
  <c r="H283" i="39"/>
  <c r="C308" i="39"/>
  <c r="C358" i="39" s="1"/>
  <c r="C297" i="39"/>
  <c r="C347" i="39" s="1"/>
  <c r="H272" i="39"/>
  <c r="H287" i="39"/>
  <c r="C312" i="39"/>
  <c r="C362" i="39" s="1"/>
  <c r="H281" i="39"/>
  <c r="C306" i="39"/>
  <c r="C356" i="39" s="1"/>
  <c r="D213" i="44"/>
  <c r="D237" i="44" s="1"/>
  <c r="D285" i="44" s="1"/>
  <c r="C311" i="39"/>
  <c r="C361" i="39" s="1"/>
  <c r="H286" i="39"/>
  <c r="H268" i="39"/>
  <c r="C288" i="39"/>
  <c r="C293" i="39"/>
  <c r="H277" i="39"/>
  <c r="C302" i="39"/>
  <c r="C352" i="39" s="1"/>
  <c r="H274" i="39"/>
  <c r="C299" i="39"/>
  <c r="C349" i="39" s="1"/>
  <c r="G213" i="44"/>
  <c r="C214" i="44"/>
  <c r="H214" i="44" s="1"/>
  <c r="C225" i="44"/>
  <c r="C249" i="44" s="1"/>
  <c r="C297" i="44" s="1"/>
  <c r="G176" i="46"/>
  <c r="H360" i="39"/>
  <c r="H310" i="39"/>
  <c r="S38" i="48" s="1"/>
  <c r="C304" i="39"/>
  <c r="C354" i="39" s="1"/>
  <c r="H279" i="39"/>
  <c r="H358" i="25"/>
  <c r="H308" i="25"/>
  <c r="Q23" i="48" s="1"/>
  <c r="H348" i="25"/>
  <c r="H298" i="25"/>
  <c r="G23" i="48" s="1"/>
  <c r="H301" i="25"/>
  <c r="J23" i="48" s="1"/>
  <c r="H351" i="25"/>
  <c r="H354" i="25"/>
  <c r="H304" i="25"/>
  <c r="M23" i="48" s="1"/>
  <c r="H347" i="25"/>
  <c r="H297" i="25"/>
  <c r="F23" i="48" s="1"/>
  <c r="H311" i="25"/>
  <c r="T23" i="48" s="1"/>
  <c r="H361" i="25"/>
  <c r="H344" i="25"/>
  <c r="H294" i="25"/>
  <c r="C23" i="48" s="1"/>
  <c r="H296" i="25"/>
  <c r="E23" i="48" s="1"/>
  <c r="H346" i="25"/>
  <c r="H349" i="25"/>
  <c r="H299" i="25"/>
  <c r="H23" i="48" s="1"/>
  <c r="F324" i="25"/>
  <c r="F326" i="25"/>
  <c r="C326" i="25"/>
  <c r="D323" i="25"/>
  <c r="C337" i="25"/>
  <c r="E335" i="25"/>
  <c r="D326" i="25"/>
  <c r="D338" i="25"/>
  <c r="C330" i="25"/>
  <c r="F332" i="25"/>
  <c r="G337" i="25"/>
  <c r="F325" i="25"/>
  <c r="G329" i="25"/>
  <c r="D319" i="25"/>
  <c r="H328" i="25"/>
  <c r="C332" i="25"/>
  <c r="C319" i="25"/>
  <c r="D322" i="25"/>
  <c r="F336" i="25"/>
  <c r="F318" i="25"/>
  <c r="D318" i="25"/>
  <c r="D337" i="25"/>
  <c r="G324" i="25"/>
  <c r="F327" i="25"/>
  <c r="C336" i="25"/>
  <c r="G323" i="25"/>
  <c r="G332" i="25"/>
  <c r="G320" i="25"/>
  <c r="C322" i="25"/>
  <c r="D320" i="25"/>
  <c r="H334" i="25"/>
  <c r="E336" i="25"/>
  <c r="E338" i="25"/>
  <c r="G335" i="25"/>
  <c r="G336" i="25"/>
  <c r="G326" i="25"/>
  <c r="E330" i="25"/>
  <c r="E329" i="25"/>
  <c r="C328" i="25"/>
  <c r="E332" i="25"/>
  <c r="C331" i="25"/>
  <c r="D331" i="25"/>
  <c r="G334" i="25"/>
  <c r="G318" i="25"/>
  <c r="C320" i="25"/>
  <c r="H327" i="25"/>
  <c r="F319" i="25"/>
  <c r="C329" i="25"/>
  <c r="C323" i="25"/>
  <c r="G330" i="25"/>
  <c r="E325" i="25"/>
  <c r="E334" i="25"/>
  <c r="C335" i="25"/>
  <c r="D324" i="25"/>
  <c r="H330" i="25"/>
  <c r="D333" i="25"/>
  <c r="C321" i="25"/>
  <c r="F328" i="25"/>
  <c r="E319" i="25"/>
  <c r="E318" i="25"/>
  <c r="C324" i="25"/>
  <c r="E333" i="25"/>
  <c r="C327" i="25"/>
  <c r="D325" i="25"/>
  <c r="F337" i="25"/>
  <c r="C333" i="25"/>
  <c r="E328" i="25"/>
  <c r="D336" i="25"/>
  <c r="C325" i="25"/>
  <c r="F322" i="25"/>
  <c r="F323" i="25"/>
  <c r="G333" i="25"/>
  <c r="D332" i="25"/>
  <c r="D327" i="25"/>
  <c r="F331" i="25"/>
  <c r="H332" i="25"/>
  <c r="D330" i="25"/>
  <c r="F338" i="25"/>
  <c r="F335" i="25"/>
  <c r="E326" i="25"/>
  <c r="F329" i="25"/>
  <c r="G331" i="25"/>
  <c r="D321" i="25"/>
  <c r="D334" i="25"/>
  <c r="F321" i="25"/>
  <c r="F320" i="25"/>
  <c r="E324" i="25"/>
  <c r="G338" i="25"/>
  <c r="F334" i="25"/>
  <c r="E331" i="25"/>
  <c r="E337" i="25"/>
  <c r="E321" i="25"/>
  <c r="D328" i="25"/>
  <c r="E322" i="25"/>
  <c r="H325" i="25"/>
  <c r="C318" i="25"/>
  <c r="D329" i="25"/>
  <c r="H335" i="25"/>
  <c r="G327" i="25"/>
  <c r="G325" i="25"/>
  <c r="G319" i="25"/>
  <c r="G321" i="25"/>
  <c r="E327" i="25"/>
  <c r="C334" i="25"/>
  <c r="F330" i="25"/>
  <c r="E323" i="25"/>
  <c r="F333" i="25"/>
  <c r="D335" i="25"/>
  <c r="G328" i="25"/>
  <c r="C343" i="25"/>
  <c r="G322" i="25"/>
  <c r="E320" i="25"/>
  <c r="H345" i="25"/>
  <c r="H295" i="25"/>
  <c r="D23" i="48" s="1"/>
  <c r="H356" i="25"/>
  <c r="H306" i="25"/>
  <c r="O23" i="48" s="1"/>
  <c r="H343" i="25"/>
  <c r="H293" i="25"/>
  <c r="B23" i="48" s="1"/>
  <c r="H312" i="25"/>
  <c r="U23" i="48" s="1"/>
  <c r="H362" i="25"/>
  <c r="H327" i="15"/>
  <c r="H322" i="15"/>
  <c r="H326" i="15"/>
  <c r="N45" i="48" a="1"/>
  <c r="N45" i="48" s="1"/>
  <c r="H320" i="15"/>
  <c r="H331" i="15"/>
  <c r="H288" i="32"/>
  <c r="C313" i="32"/>
  <c r="C363" i="32" s="1"/>
  <c r="E321" i="32"/>
  <c r="C330" i="32"/>
  <c r="F324" i="32"/>
  <c r="G326" i="32"/>
  <c r="F336" i="32"/>
  <c r="G334" i="32"/>
  <c r="D322" i="32"/>
  <c r="C335" i="32"/>
  <c r="E323" i="32"/>
  <c r="D334" i="32"/>
  <c r="D335" i="32"/>
  <c r="E337" i="32"/>
  <c r="E329" i="32"/>
  <c r="H334" i="32"/>
  <c r="E319" i="32"/>
  <c r="G323" i="32"/>
  <c r="C321" i="32"/>
  <c r="D338" i="32"/>
  <c r="G338" i="32"/>
  <c r="E326" i="32"/>
  <c r="F325" i="32"/>
  <c r="H325" i="32"/>
  <c r="E318" i="32"/>
  <c r="D327" i="32"/>
  <c r="D324" i="32"/>
  <c r="C334" i="32"/>
  <c r="F320" i="32"/>
  <c r="C320" i="32"/>
  <c r="E338" i="32"/>
  <c r="F335" i="32"/>
  <c r="H330" i="32"/>
  <c r="E336" i="32"/>
  <c r="D328" i="32"/>
  <c r="E328" i="32"/>
  <c r="D325" i="32"/>
  <c r="E334" i="32"/>
  <c r="G320" i="32"/>
  <c r="F338" i="32"/>
  <c r="C323" i="32"/>
  <c r="F322" i="32"/>
  <c r="D329" i="32"/>
  <c r="C337" i="32"/>
  <c r="D332" i="32"/>
  <c r="H335" i="32"/>
  <c r="C331" i="32"/>
  <c r="C326" i="32"/>
  <c r="G325" i="32"/>
  <c r="H328" i="32"/>
  <c r="D336" i="32"/>
  <c r="E330" i="32"/>
  <c r="E327" i="32"/>
  <c r="E325" i="32"/>
  <c r="D331" i="32"/>
  <c r="G337" i="32"/>
  <c r="C324" i="32"/>
  <c r="D321" i="32"/>
  <c r="E335" i="32"/>
  <c r="C328" i="32"/>
  <c r="F331" i="32"/>
  <c r="D320" i="32"/>
  <c r="F319" i="32"/>
  <c r="G332" i="32"/>
  <c r="G321" i="32"/>
  <c r="C319" i="32"/>
  <c r="F332" i="32"/>
  <c r="G318" i="32"/>
  <c r="G331" i="32"/>
  <c r="D333" i="32"/>
  <c r="G328" i="32"/>
  <c r="G336" i="32"/>
  <c r="E332" i="32"/>
  <c r="F334" i="32"/>
  <c r="C327" i="32"/>
  <c r="F328" i="32"/>
  <c r="E320" i="32"/>
  <c r="D330" i="32"/>
  <c r="F337" i="32"/>
  <c r="E331" i="32"/>
  <c r="F326" i="32"/>
  <c r="E324" i="32"/>
  <c r="F318" i="32"/>
  <c r="G329" i="32"/>
  <c r="C336" i="32"/>
  <c r="H332" i="32"/>
  <c r="F323" i="32"/>
  <c r="C318" i="32"/>
  <c r="C333" i="32"/>
  <c r="C329" i="32"/>
  <c r="D319" i="32"/>
  <c r="G322" i="32"/>
  <c r="D337" i="32"/>
  <c r="H337" i="32"/>
  <c r="G319" i="32"/>
  <c r="E333" i="32"/>
  <c r="F333" i="32"/>
  <c r="F329" i="32"/>
  <c r="G327" i="32"/>
  <c r="G330" i="32"/>
  <c r="G335" i="32"/>
  <c r="E322" i="32"/>
  <c r="C322" i="32"/>
  <c r="F327" i="32"/>
  <c r="C332" i="32"/>
  <c r="C343" i="32"/>
  <c r="D323" i="32"/>
  <c r="F321" i="32"/>
  <c r="D326" i="32"/>
  <c r="G324" i="32"/>
  <c r="C325" i="32"/>
  <c r="F330" i="32"/>
  <c r="G333" i="32"/>
  <c r="D318" i="32"/>
  <c r="H301" i="32"/>
  <c r="J30" i="48" s="1"/>
  <c r="H351" i="32"/>
  <c r="H352" i="32"/>
  <c r="H302" i="32"/>
  <c r="K30" i="48" s="1"/>
  <c r="H347" i="32"/>
  <c r="H297" i="32"/>
  <c r="F30" i="48" s="1"/>
  <c r="H293" i="32"/>
  <c r="B30" i="48" s="1"/>
  <c r="H343" i="32"/>
  <c r="G76" i="49"/>
  <c r="G115" i="49" s="1"/>
  <c r="I32" i="49"/>
  <c r="H295" i="32"/>
  <c r="D30" i="48" s="1"/>
  <c r="H345" i="32"/>
  <c r="H346" i="32"/>
  <c r="H296" i="32"/>
  <c r="E30" i="48" s="1"/>
  <c r="H356" i="32"/>
  <c r="H306" i="32"/>
  <c r="O30" i="48" s="1"/>
  <c r="H308" i="32"/>
  <c r="Q30" i="48" s="1"/>
  <c r="H358" i="32"/>
  <c r="H349" i="32"/>
  <c r="H299" i="32"/>
  <c r="H30" i="48" s="1"/>
  <c r="H298" i="32"/>
  <c r="G30" i="48" s="1"/>
  <c r="H348" i="32"/>
  <c r="H304" i="32"/>
  <c r="M30" i="48" s="1"/>
  <c r="H354" i="32"/>
  <c r="H294" i="32"/>
  <c r="C30" i="48" s="1"/>
  <c r="H344" i="32"/>
  <c r="H361" i="32"/>
  <c r="H311" i="32"/>
  <c r="T30" i="48" s="1"/>
  <c r="G330" i="34"/>
  <c r="E322" i="34"/>
  <c r="E325" i="34"/>
  <c r="E336" i="34"/>
  <c r="E331" i="34"/>
  <c r="D332" i="34"/>
  <c r="F326" i="34"/>
  <c r="E321" i="34"/>
  <c r="D330" i="34"/>
  <c r="D322" i="34"/>
  <c r="G322" i="34"/>
  <c r="F332" i="34"/>
  <c r="D329" i="34"/>
  <c r="G338" i="34"/>
  <c r="D336" i="34"/>
  <c r="C318" i="34"/>
  <c r="C332" i="34"/>
  <c r="D321" i="34"/>
  <c r="D319" i="34"/>
  <c r="D318" i="34"/>
  <c r="F334" i="34"/>
  <c r="C327" i="34"/>
  <c r="F324" i="34"/>
  <c r="G326" i="34"/>
  <c r="H330" i="34"/>
  <c r="C343" i="34"/>
  <c r="G335" i="34"/>
  <c r="F331" i="34"/>
  <c r="E334" i="34"/>
  <c r="E329" i="34"/>
  <c r="G319" i="34"/>
  <c r="H332" i="34"/>
  <c r="C323" i="34"/>
  <c r="G323" i="34"/>
  <c r="F325" i="34"/>
  <c r="H322" i="34"/>
  <c r="D337" i="34"/>
  <c r="F318" i="34"/>
  <c r="F319" i="34"/>
  <c r="E319" i="34"/>
  <c r="H328" i="34"/>
  <c r="C334" i="34"/>
  <c r="G328" i="34"/>
  <c r="D326" i="34"/>
  <c r="H335" i="34"/>
  <c r="C328" i="34"/>
  <c r="C326" i="34"/>
  <c r="F322" i="34"/>
  <c r="C333" i="34"/>
  <c r="E335" i="34"/>
  <c r="D323" i="34"/>
  <c r="F320" i="34"/>
  <c r="H327" i="34"/>
  <c r="G337" i="34"/>
  <c r="C337" i="34"/>
  <c r="E337" i="34"/>
  <c r="G332" i="34"/>
  <c r="E327" i="34"/>
  <c r="D320" i="34"/>
  <c r="G318" i="34"/>
  <c r="D325" i="34"/>
  <c r="F328" i="34"/>
  <c r="C335" i="34"/>
  <c r="F337" i="34"/>
  <c r="E338" i="34"/>
  <c r="C319" i="34"/>
  <c r="E330" i="34"/>
  <c r="H325" i="34"/>
  <c r="G334" i="34"/>
  <c r="G327" i="34"/>
  <c r="F321" i="34"/>
  <c r="C320" i="34"/>
  <c r="F336" i="34"/>
  <c r="E318" i="34"/>
  <c r="C330" i="34"/>
  <c r="C336" i="34"/>
  <c r="F333" i="34"/>
  <c r="F335" i="34"/>
  <c r="D338" i="34"/>
  <c r="D333" i="34"/>
  <c r="H334" i="34"/>
  <c r="E320" i="34"/>
  <c r="F323" i="34"/>
  <c r="C325" i="34"/>
  <c r="E324" i="34"/>
  <c r="G333" i="34"/>
  <c r="E333" i="34"/>
  <c r="G325" i="34"/>
  <c r="E323" i="34"/>
  <c r="E328" i="34"/>
  <c r="G336" i="34"/>
  <c r="C329" i="34"/>
  <c r="H337" i="34"/>
  <c r="G329" i="34"/>
  <c r="D327" i="34"/>
  <c r="E326" i="34"/>
  <c r="C324" i="34"/>
  <c r="F327" i="34"/>
  <c r="G320" i="34"/>
  <c r="G321" i="34"/>
  <c r="C331" i="34"/>
  <c r="G324" i="34"/>
  <c r="F338" i="34"/>
  <c r="F329" i="34"/>
  <c r="D335" i="34"/>
  <c r="C321" i="34"/>
  <c r="D334" i="34"/>
  <c r="D328" i="34"/>
  <c r="G331" i="34"/>
  <c r="C322" i="34"/>
  <c r="F330" i="34"/>
  <c r="D331" i="34"/>
  <c r="D324" i="34"/>
  <c r="E332" i="34"/>
  <c r="H312" i="36"/>
  <c r="U35" i="48" s="1"/>
  <c r="H362" i="36"/>
  <c r="H298" i="35"/>
  <c r="G34" i="48" s="1"/>
  <c r="H348" i="35"/>
  <c r="H351" i="34"/>
  <c r="H301" i="34"/>
  <c r="J33" i="48" s="1"/>
  <c r="H302" i="35"/>
  <c r="K34" i="48" s="1"/>
  <c r="H352" i="35"/>
  <c r="H311" i="35"/>
  <c r="T34" i="48" s="1"/>
  <c r="H361" i="35"/>
  <c r="H358" i="34"/>
  <c r="H308" i="34"/>
  <c r="Q33" i="48" s="1"/>
  <c r="H360" i="35"/>
  <c r="H310" i="35"/>
  <c r="S34" i="48" s="1"/>
  <c r="H298" i="36"/>
  <c r="G35" i="48" s="1"/>
  <c r="H348" i="36"/>
  <c r="H299" i="35"/>
  <c r="H34" i="48" s="1"/>
  <c r="H349" i="35"/>
  <c r="H288" i="36"/>
  <c r="C313" i="36"/>
  <c r="C363" i="36" s="1"/>
  <c r="H293" i="34"/>
  <c r="B33" i="48" s="1"/>
  <c r="H343" i="34"/>
  <c r="H347" i="35"/>
  <c r="H297" i="35"/>
  <c r="F34" i="48" s="1"/>
  <c r="H308" i="35"/>
  <c r="Q34" i="48" s="1"/>
  <c r="H358" i="35"/>
  <c r="H354" i="34"/>
  <c r="H304" i="34"/>
  <c r="M33" i="48" s="1"/>
  <c r="H361" i="33"/>
  <c r="H311" i="33"/>
  <c r="T32" i="48" s="1"/>
  <c r="H356" i="35"/>
  <c r="H306" i="35"/>
  <c r="O34" i="48" s="1"/>
  <c r="L44" i="48" a="1"/>
  <c r="L44" i="48" s="1"/>
  <c r="L43" i="48"/>
  <c r="H351" i="33"/>
  <c r="H301" i="33"/>
  <c r="J32" i="48" s="1"/>
  <c r="G79" i="49"/>
  <c r="G118" i="49" s="1"/>
  <c r="I35" i="49"/>
  <c r="H351" i="35"/>
  <c r="H301" i="35"/>
  <c r="J34" i="48" s="1"/>
  <c r="H294" i="36"/>
  <c r="C35" i="48" s="1"/>
  <c r="H344" i="36"/>
  <c r="H296" i="34"/>
  <c r="E33" i="48" s="1"/>
  <c r="H346" i="34"/>
  <c r="H345" i="34"/>
  <c r="H295" i="34"/>
  <c r="D33" i="48" s="1"/>
  <c r="H297" i="36"/>
  <c r="F35" i="48" s="1"/>
  <c r="H347" i="36"/>
  <c r="H362" i="33"/>
  <c r="H312" i="33"/>
  <c r="U32" i="48" s="1"/>
  <c r="H346" i="35"/>
  <c r="H296" i="35"/>
  <c r="E34" i="48" s="1"/>
  <c r="H288" i="33"/>
  <c r="C313" i="33"/>
  <c r="C363" i="33" s="1"/>
  <c r="H299" i="33"/>
  <c r="H32" i="48" s="1"/>
  <c r="H349" i="33"/>
  <c r="G331" i="33"/>
  <c r="F320" i="33"/>
  <c r="C323" i="33"/>
  <c r="C335" i="33"/>
  <c r="G338" i="33"/>
  <c r="D337" i="33"/>
  <c r="D324" i="33"/>
  <c r="F327" i="33"/>
  <c r="F336" i="33"/>
  <c r="C343" i="33"/>
  <c r="E321" i="33"/>
  <c r="D322" i="33"/>
  <c r="F326" i="33"/>
  <c r="C318" i="33"/>
  <c r="D336" i="33"/>
  <c r="H330" i="33"/>
  <c r="E331" i="33"/>
  <c r="C333" i="33"/>
  <c r="C332" i="33"/>
  <c r="D326" i="33"/>
  <c r="D320" i="33"/>
  <c r="G330" i="33"/>
  <c r="H335" i="33"/>
  <c r="F322" i="33"/>
  <c r="E336" i="33"/>
  <c r="G320" i="33"/>
  <c r="E329" i="33"/>
  <c r="E319" i="33"/>
  <c r="G322" i="33"/>
  <c r="C337" i="33"/>
  <c r="G336" i="33"/>
  <c r="D332" i="33"/>
  <c r="F334" i="33"/>
  <c r="F337" i="33"/>
  <c r="C324" i="33"/>
  <c r="C329" i="33"/>
  <c r="D335" i="33"/>
  <c r="C330" i="33"/>
  <c r="E337" i="33"/>
  <c r="F318" i="33"/>
  <c r="E320" i="33"/>
  <c r="H328" i="33"/>
  <c r="E328" i="33"/>
  <c r="D329" i="33"/>
  <c r="F319" i="33"/>
  <c r="F331" i="33"/>
  <c r="E322" i="33"/>
  <c r="F328" i="33"/>
  <c r="F324" i="33"/>
  <c r="E318" i="33"/>
  <c r="G321" i="33"/>
  <c r="D318" i="33"/>
  <c r="F335" i="33"/>
  <c r="D330" i="33"/>
  <c r="F325" i="33"/>
  <c r="G318" i="33"/>
  <c r="D334" i="33"/>
  <c r="D333" i="33"/>
  <c r="C325" i="33"/>
  <c r="F323" i="33"/>
  <c r="G337" i="33"/>
  <c r="G328" i="33"/>
  <c r="C322" i="33"/>
  <c r="G319" i="33"/>
  <c r="H325" i="33"/>
  <c r="F321" i="33"/>
  <c r="D319" i="33"/>
  <c r="H327" i="33"/>
  <c r="H334" i="33"/>
  <c r="E330" i="33"/>
  <c r="G329" i="33"/>
  <c r="D323" i="33"/>
  <c r="G323" i="33"/>
  <c r="C336" i="33"/>
  <c r="G334" i="33"/>
  <c r="G327" i="33"/>
  <c r="F333" i="33"/>
  <c r="G332" i="33"/>
  <c r="E333" i="33"/>
  <c r="C321" i="33"/>
  <c r="E324" i="33"/>
  <c r="C327" i="33"/>
  <c r="C334" i="33"/>
  <c r="G325" i="33"/>
  <c r="H332" i="33"/>
  <c r="E335" i="33"/>
  <c r="E334" i="33"/>
  <c r="G333" i="33"/>
  <c r="E326" i="33"/>
  <c r="D338" i="33"/>
  <c r="G335" i="33"/>
  <c r="C319" i="33"/>
  <c r="F329" i="33"/>
  <c r="F338" i="33"/>
  <c r="C320" i="33"/>
  <c r="F330" i="33"/>
  <c r="G324" i="33"/>
  <c r="E325" i="33"/>
  <c r="E323" i="33"/>
  <c r="E338" i="33"/>
  <c r="C331" i="33"/>
  <c r="D328" i="33"/>
  <c r="D327" i="33"/>
  <c r="C328" i="33"/>
  <c r="D331" i="33"/>
  <c r="E332" i="33"/>
  <c r="G326" i="33"/>
  <c r="D321" i="33"/>
  <c r="E327" i="33"/>
  <c r="C326" i="33"/>
  <c r="F332" i="33"/>
  <c r="D325" i="33"/>
  <c r="H308" i="33"/>
  <c r="Q32" i="48" s="1"/>
  <c r="H358" i="33"/>
  <c r="H348" i="33"/>
  <c r="H298" i="33"/>
  <c r="G32" i="48" s="1"/>
  <c r="H343" i="35"/>
  <c r="H293" i="35"/>
  <c r="B34" i="48" s="1"/>
  <c r="F332" i="36"/>
  <c r="C336" i="36"/>
  <c r="E320" i="36"/>
  <c r="C318" i="36"/>
  <c r="H329" i="36"/>
  <c r="C335" i="36"/>
  <c r="F337" i="36"/>
  <c r="D325" i="36"/>
  <c r="G337" i="36"/>
  <c r="D333" i="36"/>
  <c r="C320" i="36"/>
  <c r="H334" i="36"/>
  <c r="D329" i="36"/>
  <c r="G329" i="36"/>
  <c r="D321" i="36"/>
  <c r="H330" i="36"/>
  <c r="G338" i="36"/>
  <c r="E328" i="36"/>
  <c r="E335" i="36"/>
  <c r="E324" i="36"/>
  <c r="E322" i="36"/>
  <c r="D327" i="36"/>
  <c r="G333" i="36"/>
  <c r="C321" i="36"/>
  <c r="D330" i="36"/>
  <c r="C332" i="36"/>
  <c r="G323" i="36"/>
  <c r="H332" i="36"/>
  <c r="F326" i="36"/>
  <c r="E319" i="36"/>
  <c r="D332" i="36"/>
  <c r="E338" i="36"/>
  <c r="H327" i="36"/>
  <c r="F336" i="36"/>
  <c r="C343" i="36"/>
  <c r="F318" i="36"/>
  <c r="H325" i="36"/>
  <c r="E323" i="36"/>
  <c r="D318" i="36"/>
  <c r="F322" i="36"/>
  <c r="G319" i="36"/>
  <c r="G334" i="36"/>
  <c r="H335" i="36"/>
  <c r="E321" i="36"/>
  <c r="G335" i="36"/>
  <c r="D337" i="36"/>
  <c r="G321" i="36"/>
  <c r="E333" i="36"/>
  <c r="E318" i="36"/>
  <c r="C322" i="36"/>
  <c r="G330" i="36"/>
  <c r="F330" i="36"/>
  <c r="E334" i="36"/>
  <c r="C323" i="36"/>
  <c r="D331" i="36"/>
  <c r="E337" i="36"/>
  <c r="F324" i="36"/>
  <c r="C328" i="36"/>
  <c r="F335" i="36"/>
  <c r="C319" i="36"/>
  <c r="G325" i="36"/>
  <c r="G318" i="36"/>
  <c r="H328" i="36"/>
  <c r="C333" i="36"/>
  <c r="D328" i="36"/>
  <c r="D322" i="36"/>
  <c r="C330" i="36"/>
  <c r="D320" i="36"/>
  <c r="F320" i="36"/>
  <c r="E330" i="36"/>
  <c r="C329" i="36"/>
  <c r="C334" i="36"/>
  <c r="D326" i="36"/>
  <c r="F331" i="36"/>
  <c r="F333" i="36"/>
  <c r="F327" i="36"/>
  <c r="F321" i="36"/>
  <c r="G322" i="36"/>
  <c r="C326" i="36"/>
  <c r="F329" i="36"/>
  <c r="G324" i="36"/>
  <c r="G336" i="36"/>
  <c r="G320" i="36"/>
  <c r="G331" i="36"/>
  <c r="C327" i="36"/>
  <c r="C325" i="36"/>
  <c r="D324" i="36"/>
  <c r="F325" i="36"/>
  <c r="G327" i="36"/>
  <c r="F338" i="36"/>
  <c r="D334" i="36"/>
  <c r="E327" i="36"/>
  <c r="C331" i="36"/>
  <c r="C324" i="36"/>
  <c r="G328" i="36"/>
  <c r="D336" i="36"/>
  <c r="D323" i="36"/>
  <c r="E332" i="36"/>
  <c r="D319" i="36"/>
  <c r="F323" i="36"/>
  <c r="E326" i="36"/>
  <c r="E325" i="36"/>
  <c r="E331" i="36"/>
  <c r="E329" i="36"/>
  <c r="C337" i="36"/>
  <c r="D338" i="36"/>
  <c r="E336" i="36"/>
  <c r="F319" i="36"/>
  <c r="F334" i="36"/>
  <c r="G326" i="36"/>
  <c r="G332" i="36"/>
  <c r="F328" i="36"/>
  <c r="D335" i="36"/>
  <c r="H298" i="34"/>
  <c r="G33" i="48" s="1"/>
  <c r="H348" i="34"/>
  <c r="H354" i="33"/>
  <c r="H304" i="33"/>
  <c r="M32" i="48" s="1"/>
  <c r="H349" i="34"/>
  <c r="H299" i="34"/>
  <c r="H33" i="48" s="1"/>
  <c r="H345" i="35"/>
  <c r="H295" i="35"/>
  <c r="D34" i="48" s="1"/>
  <c r="H346" i="36"/>
  <c r="H296" i="36"/>
  <c r="E35" i="48" s="1"/>
  <c r="H351" i="36"/>
  <c r="H301" i="36"/>
  <c r="J35" i="48" s="1"/>
  <c r="H295" i="36"/>
  <c r="D35" i="48" s="1"/>
  <c r="H345" i="36"/>
  <c r="C313" i="35"/>
  <c r="C363" i="35" s="1"/>
  <c r="H288" i="35"/>
  <c r="H356" i="34"/>
  <c r="H306" i="34"/>
  <c r="O33" i="48" s="1"/>
  <c r="C313" i="34"/>
  <c r="C363" i="34" s="1"/>
  <c r="H288" i="34"/>
  <c r="H345" i="33"/>
  <c r="H295" i="33"/>
  <c r="D32" i="48" s="1"/>
  <c r="G322" i="35"/>
  <c r="F331" i="35"/>
  <c r="F329" i="35"/>
  <c r="E327" i="35"/>
  <c r="F321" i="35"/>
  <c r="E329" i="35"/>
  <c r="C331" i="35"/>
  <c r="H334" i="35"/>
  <c r="C319" i="35"/>
  <c r="H337" i="35"/>
  <c r="F319" i="35"/>
  <c r="D320" i="35"/>
  <c r="G337" i="35"/>
  <c r="F336" i="35"/>
  <c r="E333" i="35"/>
  <c r="D321" i="35"/>
  <c r="D332" i="35"/>
  <c r="G330" i="35"/>
  <c r="E335" i="35"/>
  <c r="F326" i="35"/>
  <c r="F333" i="35"/>
  <c r="H325" i="35"/>
  <c r="F318" i="35"/>
  <c r="D337" i="35"/>
  <c r="G324" i="35"/>
  <c r="G321" i="35"/>
  <c r="E328" i="35"/>
  <c r="C321" i="35"/>
  <c r="G334" i="35"/>
  <c r="E330" i="35"/>
  <c r="D322" i="35"/>
  <c r="F334" i="35"/>
  <c r="C337" i="35"/>
  <c r="F335" i="35"/>
  <c r="E331" i="35"/>
  <c r="C325" i="35"/>
  <c r="D326" i="35"/>
  <c r="D324" i="35"/>
  <c r="C330" i="35"/>
  <c r="C329" i="35"/>
  <c r="D334" i="35"/>
  <c r="D335" i="35"/>
  <c r="C326" i="35"/>
  <c r="E332" i="35"/>
  <c r="F328" i="35"/>
  <c r="G323" i="35"/>
  <c r="G325" i="35"/>
  <c r="E334" i="35"/>
  <c r="C320" i="35"/>
  <c r="D331" i="35"/>
  <c r="G318" i="35"/>
  <c r="G336" i="35"/>
  <c r="E320" i="35"/>
  <c r="C323" i="35"/>
  <c r="C324" i="35"/>
  <c r="E337" i="35"/>
  <c r="G331" i="35"/>
  <c r="E319" i="35"/>
  <c r="G327" i="35"/>
  <c r="F324" i="35"/>
  <c r="E324" i="35"/>
  <c r="H329" i="35"/>
  <c r="G329" i="35"/>
  <c r="C343" i="35"/>
  <c r="E325" i="35"/>
  <c r="E321" i="35"/>
  <c r="D319" i="35"/>
  <c r="E326" i="35"/>
  <c r="G333" i="35"/>
  <c r="D327" i="35"/>
  <c r="H330" i="35"/>
  <c r="D338" i="35"/>
  <c r="F322" i="35"/>
  <c r="D328" i="35"/>
  <c r="F337" i="35"/>
  <c r="D323" i="35"/>
  <c r="C328" i="35"/>
  <c r="F320" i="35"/>
  <c r="D325" i="35"/>
  <c r="E336" i="35"/>
  <c r="C318" i="35"/>
  <c r="C332" i="35"/>
  <c r="C336" i="35"/>
  <c r="C334" i="35"/>
  <c r="H332" i="35"/>
  <c r="G335" i="35"/>
  <c r="D336" i="35"/>
  <c r="F332" i="35"/>
  <c r="C333" i="35"/>
  <c r="F325" i="35"/>
  <c r="G332" i="35"/>
  <c r="G320" i="35"/>
  <c r="G326" i="35"/>
  <c r="D318" i="35"/>
  <c r="D330" i="35"/>
  <c r="E323" i="35"/>
  <c r="D329" i="35"/>
  <c r="E322" i="35"/>
  <c r="F323" i="35"/>
  <c r="G338" i="35"/>
  <c r="C322" i="35"/>
  <c r="C335" i="35"/>
  <c r="H328" i="35"/>
  <c r="E338" i="35"/>
  <c r="F330" i="35"/>
  <c r="F338" i="35"/>
  <c r="D333" i="35"/>
  <c r="G328" i="35"/>
  <c r="E318" i="35"/>
  <c r="C327" i="35"/>
  <c r="G319" i="35"/>
  <c r="F327" i="35"/>
  <c r="H343" i="36"/>
  <c r="H293" i="36"/>
  <c r="B35" i="48" s="1"/>
  <c r="G80" i="49"/>
  <c r="G119" i="49" s="1"/>
  <c r="I36" i="49"/>
  <c r="H294" i="35"/>
  <c r="C34" i="48" s="1"/>
  <c r="H344" i="35"/>
  <c r="H343" i="33"/>
  <c r="H293" i="33"/>
  <c r="B32" i="48" s="1"/>
  <c r="H358" i="36"/>
  <c r="H308" i="36"/>
  <c r="Q35" i="48" s="1"/>
  <c r="H344" i="34"/>
  <c r="H294" i="34"/>
  <c r="C33" i="48" s="1"/>
  <c r="H361" i="34"/>
  <c r="H311" i="34"/>
  <c r="T33" i="48" s="1"/>
  <c r="H311" i="36"/>
  <c r="T35" i="48" s="1"/>
  <c r="H361" i="36"/>
  <c r="H347" i="33"/>
  <c r="H297" i="33"/>
  <c r="F32" i="48" s="1"/>
  <c r="H344" i="33"/>
  <c r="H294" i="33"/>
  <c r="C32" i="48" s="1"/>
  <c r="H356" i="33"/>
  <c r="H306" i="33"/>
  <c r="O32" i="48" s="1"/>
  <c r="H349" i="36"/>
  <c r="H299" i="36"/>
  <c r="H35" i="48" s="1"/>
  <c r="H296" i="33"/>
  <c r="E32" i="48" s="1"/>
  <c r="H346" i="33"/>
  <c r="H306" i="36"/>
  <c r="O35" i="48" s="1"/>
  <c r="H356" i="36"/>
  <c r="G81" i="49"/>
  <c r="G120" i="49" s="1"/>
  <c r="I37" i="49"/>
  <c r="H362" i="26"/>
  <c r="H312" i="26"/>
  <c r="U24" i="48" s="1"/>
  <c r="I26" i="49"/>
  <c r="G69" i="49"/>
  <c r="G108" i="49" s="1"/>
  <c r="H351" i="26"/>
  <c r="H301" i="26"/>
  <c r="J24" i="48" s="1"/>
  <c r="H345" i="26"/>
  <c r="H295" i="26"/>
  <c r="D24" i="48" s="1"/>
  <c r="H311" i="26"/>
  <c r="T24" i="48" s="1"/>
  <c r="H361" i="26"/>
  <c r="H358" i="26"/>
  <c r="H308" i="26"/>
  <c r="Q24" i="48" s="1"/>
  <c r="H344" i="26"/>
  <c r="H294" i="26"/>
  <c r="C24" i="48" s="1"/>
  <c r="H356" i="26"/>
  <c r="H306" i="26"/>
  <c r="O24" i="48" s="1"/>
  <c r="H298" i="26"/>
  <c r="G24" i="48" s="1"/>
  <c r="H348" i="26"/>
  <c r="H349" i="26"/>
  <c r="H299" i="26"/>
  <c r="H24" i="48" s="1"/>
  <c r="C313" i="26"/>
  <c r="C363" i="26" s="1"/>
  <c r="H288" i="26"/>
  <c r="E333" i="26"/>
  <c r="D324" i="26"/>
  <c r="G318" i="26"/>
  <c r="F322" i="26"/>
  <c r="C325" i="26"/>
  <c r="G328" i="26"/>
  <c r="G325" i="26"/>
  <c r="F319" i="26"/>
  <c r="G332" i="26"/>
  <c r="E337" i="26"/>
  <c r="E325" i="26"/>
  <c r="D331" i="26"/>
  <c r="E336" i="26"/>
  <c r="E319" i="26"/>
  <c r="D327" i="26"/>
  <c r="E329" i="26"/>
  <c r="E318" i="26"/>
  <c r="D318" i="26"/>
  <c r="C320" i="26"/>
  <c r="E324" i="26"/>
  <c r="C331" i="26"/>
  <c r="F334" i="26"/>
  <c r="C334" i="26"/>
  <c r="D319" i="26"/>
  <c r="C330" i="26"/>
  <c r="D334" i="26"/>
  <c r="E338" i="26"/>
  <c r="H327" i="26"/>
  <c r="E320" i="26"/>
  <c r="D325" i="26"/>
  <c r="D335" i="26"/>
  <c r="D322" i="26"/>
  <c r="G337" i="26"/>
  <c r="G334" i="26"/>
  <c r="E328" i="26"/>
  <c r="F325" i="26"/>
  <c r="G327" i="26"/>
  <c r="C328" i="26"/>
  <c r="G329" i="26"/>
  <c r="C326" i="26"/>
  <c r="G320" i="26"/>
  <c r="H330" i="26"/>
  <c r="D333" i="26"/>
  <c r="G322" i="26"/>
  <c r="F329" i="26"/>
  <c r="C323" i="26"/>
  <c r="F318" i="26"/>
  <c r="E322" i="26"/>
  <c r="F332" i="26"/>
  <c r="G326" i="26"/>
  <c r="C332" i="26"/>
  <c r="G330" i="26"/>
  <c r="F326" i="26"/>
  <c r="F335" i="26"/>
  <c r="G319" i="26"/>
  <c r="C343" i="26"/>
  <c r="D328" i="26"/>
  <c r="D329" i="26"/>
  <c r="D336" i="26"/>
  <c r="G324" i="26"/>
  <c r="F324" i="26"/>
  <c r="H325" i="26"/>
  <c r="G321" i="26"/>
  <c r="D321" i="26"/>
  <c r="C318" i="26"/>
  <c r="E335" i="26"/>
  <c r="H329" i="26"/>
  <c r="D337" i="26"/>
  <c r="C327" i="26"/>
  <c r="G333" i="26"/>
  <c r="G331" i="26"/>
  <c r="F323" i="26"/>
  <c r="F328" i="26"/>
  <c r="C321" i="26"/>
  <c r="H334" i="26"/>
  <c r="F333" i="26"/>
  <c r="F321" i="26"/>
  <c r="E332" i="26"/>
  <c r="F337" i="26"/>
  <c r="G336" i="26"/>
  <c r="E321" i="26"/>
  <c r="E327" i="26"/>
  <c r="E330" i="26"/>
  <c r="H335" i="26"/>
  <c r="D338" i="26"/>
  <c r="F336" i="26"/>
  <c r="F338" i="26"/>
  <c r="F331" i="26"/>
  <c r="C324" i="26"/>
  <c r="C336" i="26"/>
  <c r="G338" i="26"/>
  <c r="E331" i="26"/>
  <c r="D330" i="26"/>
  <c r="E323" i="26"/>
  <c r="H322" i="26"/>
  <c r="C337" i="26"/>
  <c r="H328" i="26"/>
  <c r="D320" i="26"/>
  <c r="C322" i="26"/>
  <c r="D326" i="26"/>
  <c r="C335" i="26"/>
  <c r="G323" i="26"/>
  <c r="C329" i="26"/>
  <c r="D332" i="26"/>
  <c r="G335" i="26"/>
  <c r="F320" i="26"/>
  <c r="C319" i="26"/>
  <c r="E326" i="26"/>
  <c r="F327" i="26"/>
  <c r="F330" i="26"/>
  <c r="E334" i="26"/>
  <c r="C333" i="26"/>
  <c r="H332" i="26"/>
  <c r="D323" i="26"/>
  <c r="H346" i="26"/>
  <c r="H296" i="26"/>
  <c r="E24" i="48" s="1"/>
  <c r="H293" i="26"/>
  <c r="B24" i="48" s="1"/>
  <c r="H343" i="26"/>
  <c r="R43" i="49"/>
  <c r="C46" i="49" s="1"/>
  <c r="C48" i="49" s="1"/>
  <c r="U43" i="49"/>
  <c r="F46" i="49" s="1"/>
  <c r="F48" i="49" s="1"/>
  <c r="T43" i="49"/>
  <c r="E46" i="49" s="1"/>
  <c r="E48" i="49" s="1"/>
  <c r="C186" i="46"/>
  <c r="H186" i="46" s="1"/>
  <c r="C231" i="44"/>
  <c r="H231" i="44" s="1"/>
  <c r="C294" i="16"/>
  <c r="C344" i="16" s="1"/>
  <c r="H269" i="16"/>
  <c r="C223" i="44"/>
  <c r="H223" i="44" s="1"/>
  <c r="H247" i="44" s="1"/>
  <c r="L41" i="48" s="1"/>
  <c r="C177" i="46"/>
  <c r="C301" i="16"/>
  <c r="C351" i="16" s="1"/>
  <c r="H276" i="16"/>
  <c r="D293" i="16"/>
  <c r="D343" i="16" s="1"/>
  <c r="D288" i="16"/>
  <c r="D313" i="16" s="1"/>
  <c r="D363" i="16" s="1"/>
  <c r="C297" i="16"/>
  <c r="C347" i="16" s="1"/>
  <c r="H272" i="16"/>
  <c r="H281" i="16"/>
  <c r="C306" i="16"/>
  <c r="C356" i="16" s="1"/>
  <c r="H270" i="16"/>
  <c r="C295" i="16"/>
  <c r="C345" i="16" s="1"/>
  <c r="C187" i="46"/>
  <c r="C67" i="46" s="1"/>
  <c r="H283" i="16"/>
  <c r="C308" i="16"/>
  <c r="C358" i="16" s="1"/>
  <c r="C299" i="16"/>
  <c r="C349" i="16" s="1"/>
  <c r="H274" i="16"/>
  <c r="H307" i="16"/>
  <c r="P12" i="48" s="1"/>
  <c r="H357" i="16"/>
  <c r="F288" i="16"/>
  <c r="F313" i="16" s="1"/>
  <c r="F363" i="16" s="1"/>
  <c r="F293" i="16"/>
  <c r="F343" i="16" s="1"/>
  <c r="C296" i="16"/>
  <c r="C346" i="16" s="1"/>
  <c r="H271" i="16"/>
  <c r="H273" i="16"/>
  <c r="C298" i="16"/>
  <c r="C348" i="16" s="1"/>
  <c r="S43" i="49"/>
  <c r="D46" i="49" s="1"/>
  <c r="D48" i="49" s="1"/>
  <c r="C288" i="16"/>
  <c r="C293" i="16"/>
  <c r="H268" i="16"/>
  <c r="C311" i="16"/>
  <c r="C361" i="16" s="1"/>
  <c r="H286" i="16"/>
  <c r="C178" i="46"/>
  <c r="H178" i="46" s="1"/>
  <c r="C215" i="44"/>
  <c r="H215" i="44" s="1"/>
  <c r="C227" i="44"/>
  <c r="C251" i="44" s="1"/>
  <c r="C299" i="44" s="1"/>
  <c r="B58" i="49"/>
  <c r="B97" i="49" s="1"/>
  <c r="V14" i="49"/>
  <c r="E288" i="16"/>
  <c r="E313" i="16" s="1"/>
  <c r="E363" i="16" s="1"/>
  <c r="E293" i="16"/>
  <c r="E343" i="16" s="1"/>
  <c r="H287" i="16"/>
  <c r="C312" i="16"/>
  <c r="C362" i="16" s="1"/>
  <c r="H310" i="16"/>
  <c r="S12" i="48" s="1"/>
  <c r="H360" i="16"/>
  <c r="C188" i="46"/>
  <c r="C219" i="44"/>
  <c r="H219" i="44" s="1"/>
  <c r="E176" i="46"/>
  <c r="H295" i="6"/>
  <c r="D5" i="48" s="1"/>
  <c r="H345" i="6"/>
  <c r="H312" i="6"/>
  <c r="U5" i="48" s="1"/>
  <c r="H362" i="6"/>
  <c r="H352" i="6"/>
  <c r="H302" i="6"/>
  <c r="K5" i="48" s="1"/>
  <c r="H311" i="6"/>
  <c r="T5" i="48" s="1"/>
  <c r="H361" i="6"/>
  <c r="H294" i="6"/>
  <c r="C5" i="48" s="1"/>
  <c r="H344" i="6"/>
  <c r="H299" i="6"/>
  <c r="H5" i="48" s="1"/>
  <c r="H349" i="6"/>
  <c r="C313" i="6"/>
  <c r="C363" i="6" s="1"/>
  <c r="H288" i="6"/>
  <c r="E334" i="6"/>
  <c r="H332" i="6"/>
  <c r="F328" i="6"/>
  <c r="D322" i="6"/>
  <c r="F322" i="6"/>
  <c r="H322" i="6"/>
  <c r="G326" i="6"/>
  <c r="C328" i="6"/>
  <c r="D319" i="6"/>
  <c r="C325" i="6"/>
  <c r="C327" i="6"/>
  <c r="G335" i="6"/>
  <c r="G319" i="6"/>
  <c r="G336" i="6"/>
  <c r="G318" i="6"/>
  <c r="C318" i="6"/>
  <c r="D320" i="6"/>
  <c r="F321" i="6"/>
  <c r="D325" i="6"/>
  <c r="C329" i="6"/>
  <c r="E335" i="6"/>
  <c r="E331" i="6"/>
  <c r="C332" i="6"/>
  <c r="C331" i="6"/>
  <c r="F336" i="6"/>
  <c r="D328" i="6"/>
  <c r="C321" i="6"/>
  <c r="E333" i="6"/>
  <c r="G322" i="6"/>
  <c r="D337" i="6"/>
  <c r="D326" i="6"/>
  <c r="F329" i="6"/>
  <c r="G324" i="6"/>
  <c r="E324" i="6"/>
  <c r="H334" i="6"/>
  <c r="E323" i="6"/>
  <c r="E327" i="6"/>
  <c r="E326" i="6"/>
  <c r="C330" i="6"/>
  <c r="D330" i="6"/>
  <c r="F320" i="6"/>
  <c r="E328" i="6"/>
  <c r="F331" i="6"/>
  <c r="F332" i="6"/>
  <c r="E338" i="6"/>
  <c r="C322" i="6"/>
  <c r="G334" i="6"/>
  <c r="E329" i="6"/>
  <c r="E322" i="6"/>
  <c r="G338" i="6"/>
  <c r="G328" i="6"/>
  <c r="D318" i="6"/>
  <c r="G323" i="6"/>
  <c r="F334" i="6"/>
  <c r="C319" i="6"/>
  <c r="C337" i="6"/>
  <c r="F325" i="6"/>
  <c r="D338" i="6"/>
  <c r="F338" i="6"/>
  <c r="F337" i="6"/>
  <c r="F327" i="6"/>
  <c r="C333" i="6"/>
  <c r="C323" i="6"/>
  <c r="D336" i="6"/>
  <c r="H330" i="6"/>
  <c r="D321" i="6"/>
  <c r="H328" i="6"/>
  <c r="C335" i="6"/>
  <c r="D333" i="6"/>
  <c r="C336" i="6"/>
  <c r="F323" i="6"/>
  <c r="F319" i="6"/>
  <c r="F318" i="6"/>
  <c r="E318" i="6"/>
  <c r="E337" i="6"/>
  <c r="F333" i="6"/>
  <c r="G321" i="6"/>
  <c r="G333" i="6"/>
  <c r="E325" i="6"/>
  <c r="D334" i="6"/>
  <c r="C334" i="6"/>
  <c r="D327" i="6"/>
  <c r="H329" i="6"/>
  <c r="F330" i="6"/>
  <c r="H325" i="6"/>
  <c r="D335" i="6"/>
  <c r="D323" i="6"/>
  <c r="G325" i="6"/>
  <c r="D324" i="6"/>
  <c r="E320" i="6"/>
  <c r="G332" i="6"/>
  <c r="D331" i="6"/>
  <c r="G330" i="6"/>
  <c r="E330" i="6"/>
  <c r="G331" i="6"/>
  <c r="E336" i="6"/>
  <c r="G329" i="6"/>
  <c r="F324" i="6"/>
  <c r="F326" i="6"/>
  <c r="G327" i="6"/>
  <c r="E319" i="6"/>
  <c r="D329" i="6"/>
  <c r="G337" i="6"/>
  <c r="E332" i="6"/>
  <c r="C324" i="6"/>
  <c r="E321" i="6"/>
  <c r="G320" i="6"/>
  <c r="F335" i="6"/>
  <c r="C320" i="6"/>
  <c r="C343" i="6"/>
  <c r="D332" i="6"/>
  <c r="C326" i="6"/>
  <c r="I7" i="49"/>
  <c r="G51" i="49"/>
  <c r="G90" i="49" s="1"/>
  <c r="H356" i="6"/>
  <c r="H306" i="6"/>
  <c r="O5" i="48" s="1"/>
  <c r="H293" i="6"/>
  <c r="B5" i="48" s="1"/>
  <c r="H343" i="6"/>
  <c r="H360" i="6"/>
  <c r="H310" i="6"/>
  <c r="S5" i="48" s="1"/>
  <c r="H351" i="6"/>
  <c r="H301" i="6"/>
  <c r="J5" i="48" s="1"/>
  <c r="H348" i="6"/>
  <c r="H298" i="6"/>
  <c r="G5" i="48" s="1"/>
  <c r="H296" i="6"/>
  <c r="E5" i="48" s="1"/>
  <c r="H346" i="6"/>
  <c r="H358" i="6"/>
  <c r="H308" i="6"/>
  <c r="Q5" i="48" s="1"/>
  <c r="C313" i="20" l="1"/>
  <c r="C363" i="20" s="1"/>
  <c r="H326" i="20"/>
  <c r="H228" i="44"/>
  <c r="L42" i="48" a="1"/>
  <c r="L42" i="48" s="1"/>
  <c r="H229" i="44"/>
  <c r="H253" i="44" s="1"/>
  <c r="R41" i="48" s="1"/>
  <c r="H323" i="21"/>
  <c r="F318" i="21"/>
  <c r="H327" i="14"/>
  <c r="H318" i="57"/>
  <c r="H336" i="57"/>
  <c r="H337" i="57"/>
  <c r="H323" i="57"/>
  <c r="H320" i="11"/>
  <c r="H323" i="11"/>
  <c r="H333" i="11"/>
  <c r="C338" i="11"/>
  <c r="F318" i="11"/>
  <c r="H335" i="11"/>
  <c r="H319" i="11"/>
  <c r="H336" i="11"/>
  <c r="H331" i="11"/>
  <c r="H326" i="11"/>
  <c r="I10" i="49"/>
  <c r="H321" i="11"/>
  <c r="C319" i="11"/>
  <c r="F327" i="11"/>
  <c r="D338" i="11"/>
  <c r="D327" i="11"/>
  <c r="E332" i="11"/>
  <c r="F320" i="11"/>
  <c r="E331" i="11"/>
  <c r="E338" i="11"/>
  <c r="E318" i="11"/>
  <c r="G321" i="11"/>
  <c r="D319" i="11"/>
  <c r="E328" i="11"/>
  <c r="H325" i="11"/>
  <c r="D336" i="11"/>
  <c r="C327" i="11"/>
  <c r="F329" i="11"/>
  <c r="F325" i="11"/>
  <c r="G320" i="11"/>
  <c r="D323" i="11"/>
  <c r="G323" i="11"/>
  <c r="D332" i="11"/>
  <c r="C318" i="11"/>
  <c r="G330" i="11"/>
  <c r="C330" i="11"/>
  <c r="C322" i="11"/>
  <c r="E326" i="11"/>
  <c r="C343" i="11"/>
  <c r="D331" i="11"/>
  <c r="D328" i="11"/>
  <c r="F328" i="11"/>
  <c r="D334" i="11"/>
  <c r="D329" i="11"/>
  <c r="D325" i="11"/>
  <c r="H322" i="11"/>
  <c r="F332" i="11"/>
  <c r="E320" i="11"/>
  <c r="E336" i="11"/>
  <c r="E327" i="11"/>
  <c r="F333" i="11"/>
  <c r="H327" i="11"/>
  <c r="H329" i="11"/>
  <c r="F321" i="11"/>
  <c r="H324" i="11"/>
  <c r="G327" i="11"/>
  <c r="E329" i="11"/>
  <c r="C331" i="11"/>
  <c r="H332" i="11"/>
  <c r="E333" i="11"/>
  <c r="H328" i="11"/>
  <c r="C337" i="11"/>
  <c r="C321" i="11"/>
  <c r="H337" i="11"/>
  <c r="C326" i="11"/>
  <c r="D321" i="11"/>
  <c r="C335" i="11"/>
  <c r="F336" i="11"/>
  <c r="G337" i="11"/>
  <c r="D337" i="11"/>
  <c r="E323" i="11"/>
  <c r="D326" i="11"/>
  <c r="G333" i="11"/>
  <c r="C336" i="11"/>
  <c r="C329" i="11"/>
  <c r="C323" i="11"/>
  <c r="G335" i="11"/>
  <c r="G324" i="11"/>
  <c r="G318" i="11"/>
  <c r="E335" i="11"/>
  <c r="G328" i="11"/>
  <c r="F330" i="11"/>
  <c r="H330" i="11"/>
  <c r="G338" i="11"/>
  <c r="C333" i="11"/>
  <c r="G319" i="11"/>
  <c r="E324" i="11"/>
  <c r="E319" i="11"/>
  <c r="C324" i="11"/>
  <c r="D335" i="11"/>
  <c r="G334" i="11"/>
  <c r="F319" i="11"/>
  <c r="F335" i="11"/>
  <c r="C328" i="11"/>
  <c r="E330" i="11"/>
  <c r="D333" i="11"/>
  <c r="C332" i="11"/>
  <c r="G326" i="11"/>
  <c r="D320" i="11"/>
  <c r="D324" i="11"/>
  <c r="F331" i="11"/>
  <c r="E322" i="11"/>
  <c r="G325" i="11"/>
  <c r="F322" i="11"/>
  <c r="H334" i="11"/>
  <c r="E321" i="11"/>
  <c r="E325" i="11"/>
  <c r="F337" i="11"/>
  <c r="F323" i="11"/>
  <c r="G329" i="11"/>
  <c r="G336" i="11"/>
  <c r="D322" i="11"/>
  <c r="C320" i="11"/>
  <c r="D318" i="11"/>
  <c r="C325" i="11"/>
  <c r="F334" i="11"/>
  <c r="C334" i="11"/>
  <c r="G322" i="11"/>
  <c r="G331" i="11"/>
  <c r="E337" i="11"/>
  <c r="E334" i="11"/>
  <c r="G332" i="11"/>
  <c r="F324" i="11"/>
  <c r="D330" i="11"/>
  <c r="F326" i="11"/>
  <c r="H343" i="11"/>
  <c r="H293" i="11"/>
  <c r="H288" i="11"/>
  <c r="G83" i="49"/>
  <c r="G122" i="49" s="1"/>
  <c r="H288" i="38"/>
  <c r="C34" i="56" s="1"/>
  <c r="H343" i="38"/>
  <c r="H301" i="38"/>
  <c r="J37" i="48" s="1"/>
  <c r="D338" i="38"/>
  <c r="C326" i="38"/>
  <c r="H319" i="38"/>
  <c r="H180" i="46"/>
  <c r="H288" i="25"/>
  <c r="C23" i="47" s="1"/>
  <c r="H304" i="24"/>
  <c r="M22" i="48" s="1"/>
  <c r="H301" i="24"/>
  <c r="J22" i="48" s="1"/>
  <c r="G64" i="49"/>
  <c r="G103" i="49" s="1"/>
  <c r="I20" i="49"/>
  <c r="H326" i="21"/>
  <c r="C313" i="21"/>
  <c r="C363" i="21" s="1"/>
  <c r="H335" i="21"/>
  <c r="H318" i="20"/>
  <c r="H216" i="44"/>
  <c r="H288" i="44" s="1"/>
  <c r="I31" i="49"/>
  <c r="H322" i="41"/>
  <c r="C250" i="44"/>
  <c r="C298" i="44" s="1"/>
  <c r="C338" i="41"/>
  <c r="H72" i="46"/>
  <c r="H48" i="46" s="1"/>
  <c r="H288" i="57"/>
  <c r="H363" i="57" s="1"/>
  <c r="D17" i="47" s="1"/>
  <c r="C29" i="47"/>
  <c r="B29" i="47" s="1"/>
  <c r="H191" i="46"/>
  <c r="C241" i="44"/>
  <c r="C289" i="44" s="1"/>
  <c r="H363" i="31"/>
  <c r="D29" i="47" s="1"/>
  <c r="C26" i="56"/>
  <c r="H320" i="31"/>
  <c r="H232" i="44"/>
  <c r="H256" i="44" s="1"/>
  <c r="U41" i="48" s="1"/>
  <c r="E196" i="46"/>
  <c r="E52" i="46" s="1"/>
  <c r="H323" i="30"/>
  <c r="F196" i="46"/>
  <c r="F52" i="46" s="1"/>
  <c r="H221" i="44"/>
  <c r="H293" i="44" s="1"/>
  <c r="C252" i="44"/>
  <c r="C300" i="44" s="1"/>
  <c r="H195" i="46"/>
  <c r="G196" i="46"/>
  <c r="G52" i="46" s="1"/>
  <c r="I34" i="49"/>
  <c r="C345" i="15"/>
  <c r="C320" i="15"/>
  <c r="J25" i="48"/>
  <c r="H326" i="27"/>
  <c r="G233" i="44"/>
  <c r="G257" i="44" s="1"/>
  <c r="G305" i="44" s="1"/>
  <c r="G237" i="44"/>
  <c r="G285" i="44" s="1"/>
  <c r="H299" i="17"/>
  <c r="H349" i="17"/>
  <c r="H361" i="15"/>
  <c r="H311" i="15"/>
  <c r="D361" i="15"/>
  <c r="D336" i="15"/>
  <c r="H296" i="15"/>
  <c r="H346" i="15"/>
  <c r="E363" i="15"/>
  <c r="E338" i="15"/>
  <c r="C313" i="30"/>
  <c r="H288" i="30"/>
  <c r="H326" i="31"/>
  <c r="G57" i="49"/>
  <c r="G96" i="49" s="1"/>
  <c r="I13" i="49"/>
  <c r="C346" i="15"/>
  <c r="C321" i="15"/>
  <c r="E343" i="15"/>
  <c r="E318" i="15"/>
  <c r="C349" i="15"/>
  <c r="C324" i="15"/>
  <c r="H343" i="15"/>
  <c r="H293" i="15"/>
  <c r="H321" i="12"/>
  <c r="H336" i="21"/>
  <c r="H319" i="57"/>
  <c r="H349" i="15"/>
  <c r="H299" i="15"/>
  <c r="F363" i="15"/>
  <c r="F338" i="15"/>
  <c r="D363" i="15"/>
  <c r="D338" i="15"/>
  <c r="I15" i="49"/>
  <c r="G59" i="49"/>
  <c r="G98" i="49" s="1"/>
  <c r="N42" i="48" a="1"/>
  <c r="N42" i="48" s="1"/>
  <c r="C338" i="25"/>
  <c r="E233" i="44"/>
  <c r="E257" i="44" s="1"/>
  <c r="E305" i="44" s="1"/>
  <c r="H338" i="31"/>
  <c r="H324" i="31"/>
  <c r="H346" i="17"/>
  <c r="H296" i="17"/>
  <c r="E13" i="48" s="1"/>
  <c r="H358" i="17"/>
  <c r="H308" i="17"/>
  <c r="F343" i="15"/>
  <c r="F318" i="15"/>
  <c r="D343" i="15"/>
  <c r="D318" i="15"/>
  <c r="H336" i="35"/>
  <c r="N43" i="48"/>
  <c r="H288" i="59"/>
  <c r="H363" i="59" s="1"/>
  <c r="D31" i="47" s="1"/>
  <c r="H336" i="20"/>
  <c r="F313" i="27"/>
  <c r="H288" i="27"/>
  <c r="H347" i="17"/>
  <c r="H297" i="17"/>
  <c r="F13" i="48" s="1"/>
  <c r="H295" i="17"/>
  <c r="H345" i="17"/>
  <c r="E337" i="17"/>
  <c r="F323" i="17"/>
  <c r="G327" i="17"/>
  <c r="F318" i="17"/>
  <c r="G336" i="17"/>
  <c r="D326" i="17"/>
  <c r="H328" i="17"/>
  <c r="F321" i="17"/>
  <c r="E319" i="17"/>
  <c r="D330" i="17"/>
  <c r="C318" i="17"/>
  <c r="C334" i="17"/>
  <c r="G329" i="17"/>
  <c r="D327" i="17"/>
  <c r="F327" i="17"/>
  <c r="E321" i="17"/>
  <c r="F329" i="17"/>
  <c r="G319" i="17"/>
  <c r="F333" i="17"/>
  <c r="G332" i="17"/>
  <c r="H330" i="17"/>
  <c r="G320" i="17"/>
  <c r="E327" i="17"/>
  <c r="D333" i="17"/>
  <c r="H332" i="17"/>
  <c r="C322" i="17"/>
  <c r="G321" i="17"/>
  <c r="D329" i="17"/>
  <c r="C325" i="17"/>
  <c r="G325" i="17"/>
  <c r="F330" i="17"/>
  <c r="D334" i="17"/>
  <c r="H325" i="17"/>
  <c r="H335" i="17"/>
  <c r="C329" i="17"/>
  <c r="E324" i="17"/>
  <c r="E336" i="17"/>
  <c r="F332" i="17"/>
  <c r="G334" i="17"/>
  <c r="F319" i="17"/>
  <c r="H329" i="17"/>
  <c r="D332" i="17"/>
  <c r="C319" i="17"/>
  <c r="F336" i="17"/>
  <c r="C330" i="17"/>
  <c r="H337" i="17"/>
  <c r="E329" i="17"/>
  <c r="C324" i="17"/>
  <c r="E338" i="17"/>
  <c r="F337" i="17"/>
  <c r="E318" i="17"/>
  <c r="C333" i="17"/>
  <c r="E330" i="17"/>
  <c r="G323" i="17"/>
  <c r="G337" i="17"/>
  <c r="D325" i="17"/>
  <c r="F328" i="17"/>
  <c r="D328" i="17"/>
  <c r="C321" i="17"/>
  <c r="E323" i="17"/>
  <c r="F331" i="17"/>
  <c r="C326" i="17"/>
  <c r="C328" i="17"/>
  <c r="D320" i="17"/>
  <c r="C336" i="17"/>
  <c r="D323" i="17"/>
  <c r="G335" i="17"/>
  <c r="G330" i="17"/>
  <c r="D318" i="17"/>
  <c r="D321" i="17"/>
  <c r="F334" i="17"/>
  <c r="E333" i="17"/>
  <c r="C323" i="17"/>
  <c r="G318" i="17"/>
  <c r="C320" i="17"/>
  <c r="D337" i="17"/>
  <c r="C335" i="17"/>
  <c r="E328" i="17"/>
  <c r="E335" i="17"/>
  <c r="F325" i="17"/>
  <c r="F335" i="17"/>
  <c r="D331" i="17"/>
  <c r="D319" i="17"/>
  <c r="D336" i="17"/>
  <c r="C343" i="17"/>
  <c r="G338" i="17"/>
  <c r="C327" i="17"/>
  <c r="G331" i="17"/>
  <c r="G328" i="17"/>
  <c r="C337" i="17"/>
  <c r="E334" i="17"/>
  <c r="C332" i="17"/>
  <c r="G326" i="17"/>
  <c r="H334" i="17"/>
  <c r="D335" i="17"/>
  <c r="D324" i="17"/>
  <c r="C331" i="17"/>
  <c r="D338" i="17"/>
  <c r="F320" i="17"/>
  <c r="E332" i="17"/>
  <c r="E322" i="17"/>
  <c r="F326" i="17"/>
  <c r="E326" i="17"/>
  <c r="G324" i="17"/>
  <c r="E331" i="17"/>
  <c r="F322" i="17"/>
  <c r="H326" i="17"/>
  <c r="F338" i="17"/>
  <c r="E320" i="17"/>
  <c r="D322" i="17"/>
  <c r="G333" i="17"/>
  <c r="G322" i="17"/>
  <c r="F324" i="17"/>
  <c r="E325" i="17"/>
  <c r="H311" i="17"/>
  <c r="H361" i="17"/>
  <c r="H330" i="15"/>
  <c r="F343" i="27"/>
  <c r="F318" i="27"/>
  <c r="C358" i="15"/>
  <c r="C333" i="15"/>
  <c r="C313" i="17"/>
  <c r="H288" i="17"/>
  <c r="H293" i="27"/>
  <c r="H343" i="27"/>
  <c r="H356" i="17"/>
  <c r="H306" i="17"/>
  <c r="H352" i="17"/>
  <c r="H302" i="17"/>
  <c r="D363" i="30"/>
  <c r="D338" i="30"/>
  <c r="H308" i="15"/>
  <c r="H358" i="15"/>
  <c r="H343" i="17"/>
  <c r="H293" i="17"/>
  <c r="H348" i="17"/>
  <c r="H298" i="17"/>
  <c r="H331" i="35"/>
  <c r="H323" i="33"/>
  <c r="E338" i="59"/>
  <c r="G71" i="49"/>
  <c r="G110" i="49" s="1"/>
  <c r="I27" i="49"/>
  <c r="G363" i="27"/>
  <c r="G338" i="27"/>
  <c r="H188" i="46"/>
  <c r="H288" i="15"/>
  <c r="C313" i="15"/>
  <c r="H344" i="17"/>
  <c r="H294" i="17"/>
  <c r="S11" i="48"/>
  <c r="S42" i="48" s="1" a="1"/>
  <c r="S42" i="48" s="1"/>
  <c r="H335" i="15"/>
  <c r="H311" i="24"/>
  <c r="T22" i="48" s="1"/>
  <c r="H361" i="24"/>
  <c r="H336" i="14"/>
  <c r="U18" i="48"/>
  <c r="H337" i="21"/>
  <c r="Q28" i="48"/>
  <c r="H333" i="30"/>
  <c r="C18" i="47"/>
  <c r="H363" i="21"/>
  <c r="D18" i="47" s="1"/>
  <c r="C15" i="56"/>
  <c r="H313" i="21"/>
  <c r="B18" i="48"/>
  <c r="H318" i="21"/>
  <c r="C338" i="21"/>
  <c r="H345" i="24"/>
  <c r="H295" i="24"/>
  <c r="D22" i="48" s="1"/>
  <c r="Q29" i="48"/>
  <c r="H333" i="31"/>
  <c r="H331" i="19"/>
  <c r="H326" i="57"/>
  <c r="Q18" i="48"/>
  <c r="H333" i="21"/>
  <c r="E18" i="48"/>
  <c r="H321" i="21"/>
  <c r="H322" i="31"/>
  <c r="C18" i="48"/>
  <c r="H319" i="21"/>
  <c r="H336" i="19"/>
  <c r="H356" i="24"/>
  <c r="H306" i="24"/>
  <c r="O22" i="48" s="1"/>
  <c r="C338" i="62"/>
  <c r="H319" i="28"/>
  <c r="H326" i="28"/>
  <c r="H337" i="20"/>
  <c r="H319" i="31"/>
  <c r="H297" i="24"/>
  <c r="F22" i="48" s="1"/>
  <c r="H347" i="24"/>
  <c r="H337" i="31"/>
  <c r="H321" i="26"/>
  <c r="H323" i="35"/>
  <c r="H320" i="29"/>
  <c r="H320" i="62"/>
  <c r="H319" i="59"/>
  <c r="H28" i="48"/>
  <c r="H324" i="30"/>
  <c r="D28" i="48"/>
  <c r="H320" i="30"/>
  <c r="C338" i="35"/>
  <c r="H331" i="21"/>
  <c r="H308" i="24"/>
  <c r="Q22" i="48" s="1"/>
  <c r="H358" i="24"/>
  <c r="H321" i="31"/>
  <c r="D332" i="24"/>
  <c r="H335" i="24"/>
  <c r="G337" i="24"/>
  <c r="F323" i="24"/>
  <c r="C334" i="24"/>
  <c r="C332" i="24"/>
  <c r="G319" i="24"/>
  <c r="C335" i="24"/>
  <c r="D335" i="24"/>
  <c r="E328" i="24"/>
  <c r="C325" i="24"/>
  <c r="C337" i="24"/>
  <c r="C331" i="24"/>
  <c r="E319" i="24"/>
  <c r="G324" i="24"/>
  <c r="D333" i="24"/>
  <c r="F321" i="24"/>
  <c r="G338" i="24"/>
  <c r="G332" i="24"/>
  <c r="H328" i="24"/>
  <c r="F319" i="24"/>
  <c r="G320" i="24"/>
  <c r="C343" i="24"/>
  <c r="D320" i="24"/>
  <c r="F329" i="24"/>
  <c r="F327" i="24"/>
  <c r="H324" i="24"/>
  <c r="G323" i="24"/>
  <c r="E318" i="24"/>
  <c r="G318" i="24"/>
  <c r="G322" i="24"/>
  <c r="F334" i="24"/>
  <c r="F326" i="24"/>
  <c r="D318" i="24"/>
  <c r="D321" i="24"/>
  <c r="E327" i="24"/>
  <c r="E322" i="24"/>
  <c r="E335" i="24"/>
  <c r="G325" i="24"/>
  <c r="D323" i="24"/>
  <c r="D334" i="24"/>
  <c r="H327" i="24"/>
  <c r="F320" i="24"/>
  <c r="C322" i="24"/>
  <c r="C320" i="24"/>
  <c r="G327" i="24"/>
  <c r="D328" i="24"/>
  <c r="E330" i="24"/>
  <c r="D327" i="24"/>
  <c r="H334" i="24"/>
  <c r="D329" i="24"/>
  <c r="C318" i="24"/>
  <c r="F324" i="24"/>
  <c r="G326" i="24"/>
  <c r="E331" i="24"/>
  <c r="H326" i="24"/>
  <c r="E334" i="24"/>
  <c r="E325" i="24"/>
  <c r="H330" i="24"/>
  <c r="E332" i="24"/>
  <c r="F336" i="24"/>
  <c r="F322" i="24"/>
  <c r="E323" i="24"/>
  <c r="E338" i="24"/>
  <c r="D326" i="24"/>
  <c r="F333" i="24"/>
  <c r="F338" i="24"/>
  <c r="C336" i="24"/>
  <c r="E321" i="24"/>
  <c r="H325" i="24"/>
  <c r="C330" i="24"/>
  <c r="G330" i="24"/>
  <c r="D337" i="24"/>
  <c r="C326" i="24"/>
  <c r="C319" i="24"/>
  <c r="D331" i="24"/>
  <c r="D319" i="24"/>
  <c r="F318" i="24"/>
  <c r="D322" i="24"/>
  <c r="C324" i="24"/>
  <c r="G331" i="24"/>
  <c r="G336" i="24"/>
  <c r="C328" i="24"/>
  <c r="F328" i="24"/>
  <c r="E320" i="24"/>
  <c r="G328" i="24"/>
  <c r="F332" i="24"/>
  <c r="D336" i="24"/>
  <c r="G335" i="24"/>
  <c r="H329" i="24"/>
  <c r="C323" i="24"/>
  <c r="C321" i="24"/>
  <c r="E336" i="24"/>
  <c r="G333" i="24"/>
  <c r="F337" i="24"/>
  <c r="E329" i="24"/>
  <c r="D338" i="24"/>
  <c r="D330" i="24"/>
  <c r="D325" i="24"/>
  <c r="E326" i="24"/>
  <c r="G321" i="24"/>
  <c r="E324" i="24"/>
  <c r="D324" i="24"/>
  <c r="G329" i="24"/>
  <c r="C329" i="24"/>
  <c r="G334" i="24"/>
  <c r="F330" i="24"/>
  <c r="F335" i="24"/>
  <c r="C327" i="24"/>
  <c r="E337" i="24"/>
  <c r="F325" i="24"/>
  <c r="F331" i="24"/>
  <c r="H332" i="24"/>
  <c r="E333" i="24"/>
  <c r="C333" i="24"/>
  <c r="H321" i="24"/>
  <c r="H333" i="24"/>
  <c r="H336" i="24"/>
  <c r="H337" i="24"/>
  <c r="G70" i="49"/>
  <c r="G109" i="49" s="1"/>
  <c r="I24" i="49"/>
  <c r="C338" i="9"/>
  <c r="H220" i="44"/>
  <c r="H244" i="44" s="1"/>
  <c r="I41" i="48" s="1"/>
  <c r="C313" i="24"/>
  <c r="C363" i="24" s="1"/>
  <c r="H288" i="24"/>
  <c r="H319" i="30"/>
  <c r="C28" i="48"/>
  <c r="H348" i="24"/>
  <c r="H298" i="24"/>
  <c r="G22" i="48" s="1"/>
  <c r="H294" i="24"/>
  <c r="C22" i="48" s="1"/>
  <c r="H344" i="24"/>
  <c r="F233" i="44"/>
  <c r="F257" i="44" s="1"/>
  <c r="F305" i="44" s="1"/>
  <c r="H324" i="14"/>
  <c r="F18" i="48"/>
  <c r="H322" i="21"/>
  <c r="H343" i="24"/>
  <c r="H293" i="24"/>
  <c r="B22" i="48" s="1"/>
  <c r="C338" i="57"/>
  <c r="E28" i="48"/>
  <c r="H321" i="30"/>
  <c r="D18" i="48"/>
  <c r="H320" i="21"/>
  <c r="H329" i="31"/>
  <c r="H179" i="46"/>
  <c r="H321" i="59"/>
  <c r="H319" i="32"/>
  <c r="H336" i="34"/>
  <c r="H326" i="25"/>
  <c r="H321" i="14"/>
  <c r="C338" i="28"/>
  <c r="H323" i="25"/>
  <c r="H331" i="14"/>
  <c r="H331" i="37"/>
  <c r="H218" i="44"/>
  <c r="H242" i="44" s="1"/>
  <c r="G41" i="48" s="1"/>
  <c r="H183" i="46"/>
  <c r="H323" i="12"/>
  <c r="C338" i="19"/>
  <c r="H321" i="25"/>
  <c r="H333" i="25"/>
  <c r="H323" i="26"/>
  <c r="H322" i="35"/>
  <c r="H319" i="35"/>
  <c r="H318" i="25"/>
  <c r="H331" i="12"/>
  <c r="H335" i="35"/>
  <c r="H320" i="35"/>
  <c r="H337" i="14"/>
  <c r="H327" i="38"/>
  <c r="H324" i="38"/>
  <c r="C338" i="38"/>
  <c r="H324" i="35"/>
  <c r="H322" i="36"/>
  <c r="H321" i="37"/>
  <c r="H324" i="37"/>
  <c r="H322" i="37"/>
  <c r="H323" i="37"/>
  <c r="H327" i="37"/>
  <c r="H320" i="59"/>
  <c r="H324" i="59"/>
  <c r="H323" i="59"/>
  <c r="H318" i="32"/>
  <c r="H189" i="46"/>
  <c r="H320" i="32"/>
  <c r="H318" i="59"/>
  <c r="H185" i="46"/>
  <c r="H326" i="29"/>
  <c r="H320" i="28"/>
  <c r="H319" i="29"/>
  <c r="H321" i="28"/>
  <c r="H336" i="29"/>
  <c r="H321" i="29"/>
  <c r="H337" i="29"/>
  <c r="H224" i="44"/>
  <c r="H248" i="44" s="1"/>
  <c r="M41" i="48" s="1"/>
  <c r="H323" i="29"/>
  <c r="H324" i="29"/>
  <c r="H319" i="25"/>
  <c r="H329" i="25"/>
  <c r="H331" i="26"/>
  <c r="H322" i="25"/>
  <c r="H324" i="25"/>
  <c r="H333" i="26"/>
  <c r="H324" i="26"/>
  <c r="H319" i="26"/>
  <c r="H331" i="62"/>
  <c r="H319" i="62"/>
  <c r="H318" i="62"/>
  <c r="H333" i="62"/>
  <c r="H323" i="62"/>
  <c r="C60" i="46"/>
  <c r="C36" i="46" s="1"/>
  <c r="H184" i="46"/>
  <c r="H222" i="44"/>
  <c r="H294" i="44" s="1"/>
  <c r="I45" i="48" a="1"/>
  <c r="I45" i="48" s="1"/>
  <c r="I43" i="48"/>
  <c r="I44" i="48" a="1"/>
  <c r="I44" i="48" s="1"/>
  <c r="H322" i="12"/>
  <c r="H333" i="14"/>
  <c r="H318" i="14"/>
  <c r="H318" i="19"/>
  <c r="H323" i="19"/>
  <c r="H192" i="46"/>
  <c r="H319" i="19"/>
  <c r="H324" i="20"/>
  <c r="H319" i="20"/>
  <c r="H322" i="20"/>
  <c r="C338" i="14"/>
  <c r="H326" i="19"/>
  <c r="C338" i="20"/>
  <c r="H331" i="20"/>
  <c r="H161" i="44"/>
  <c r="C6" i="48"/>
  <c r="J294" i="9"/>
  <c r="J311" i="9"/>
  <c r="T6" i="48"/>
  <c r="J6" i="48"/>
  <c r="J301" i="9"/>
  <c r="J312" i="9"/>
  <c r="U6" i="48"/>
  <c r="H319" i="9"/>
  <c r="J319" i="9" s="1"/>
  <c r="J307" i="9"/>
  <c r="P6" i="48"/>
  <c r="P45" i="48" s="1" a="1"/>
  <c r="P45" i="48" s="1"/>
  <c r="H6" i="48"/>
  <c r="J299" i="9"/>
  <c r="B6" i="48"/>
  <c r="J293" i="9"/>
  <c r="D6" i="48"/>
  <c r="J295" i="9"/>
  <c r="H326" i="9"/>
  <c r="J326" i="9" s="1"/>
  <c r="O6" i="48"/>
  <c r="J306" i="9"/>
  <c r="H324" i="9"/>
  <c r="J324" i="9" s="1"/>
  <c r="J308" i="9"/>
  <c r="Q6" i="48"/>
  <c r="J296" i="9"/>
  <c r="E6" i="48"/>
  <c r="H336" i="9"/>
  <c r="J336" i="9" s="1"/>
  <c r="G6" i="48"/>
  <c r="J298" i="9"/>
  <c r="H337" i="9"/>
  <c r="J337" i="9" s="1"/>
  <c r="H313" i="9"/>
  <c r="C6" i="47"/>
  <c r="H363" i="9"/>
  <c r="D6" i="47" s="1"/>
  <c r="C3" i="56"/>
  <c r="H326" i="40"/>
  <c r="H318" i="40"/>
  <c r="H320" i="40"/>
  <c r="H324" i="40"/>
  <c r="H321" i="40"/>
  <c r="C36" i="56"/>
  <c r="C39" i="47"/>
  <c r="H363" i="40"/>
  <c r="D39" i="47" s="1"/>
  <c r="H313" i="40"/>
  <c r="H323" i="40"/>
  <c r="H333" i="40"/>
  <c r="H329" i="40"/>
  <c r="H322" i="40"/>
  <c r="C338" i="40"/>
  <c r="H319" i="40"/>
  <c r="H331" i="40"/>
  <c r="C338" i="34"/>
  <c r="H324" i="34"/>
  <c r="H323" i="20"/>
  <c r="H321" i="20"/>
  <c r="H320" i="20"/>
  <c r="H333" i="20"/>
  <c r="H313" i="20"/>
  <c r="C16" i="47"/>
  <c r="H363" i="20"/>
  <c r="D16" i="47" s="1"/>
  <c r="C13" i="56"/>
  <c r="H319" i="23"/>
  <c r="H323" i="23"/>
  <c r="H324" i="23"/>
  <c r="H320" i="23"/>
  <c r="H337" i="23"/>
  <c r="H333" i="23"/>
  <c r="H321" i="23"/>
  <c r="H336" i="23"/>
  <c r="H318" i="23"/>
  <c r="H331" i="23"/>
  <c r="H313" i="23"/>
  <c r="C21" i="47"/>
  <c r="H363" i="23"/>
  <c r="D21" i="47" s="1"/>
  <c r="C18" i="56"/>
  <c r="C338" i="33"/>
  <c r="H324" i="33"/>
  <c r="H320" i="33"/>
  <c r="H336" i="33"/>
  <c r="H337" i="33"/>
  <c r="C61" i="46"/>
  <c r="C37" i="46" s="1"/>
  <c r="H326" i="33"/>
  <c r="V40" i="48"/>
  <c r="H338" i="41"/>
  <c r="B40" i="47"/>
  <c r="H336" i="28"/>
  <c r="H331" i="28"/>
  <c r="H329" i="28"/>
  <c r="H318" i="28"/>
  <c r="H323" i="28"/>
  <c r="C26" i="47"/>
  <c r="H363" i="28"/>
  <c r="D26" i="47" s="1"/>
  <c r="C23" i="56"/>
  <c r="H313" i="28"/>
  <c r="H333" i="28"/>
  <c r="H324" i="28"/>
  <c r="H329" i="19"/>
  <c r="H321" i="19"/>
  <c r="H333" i="19"/>
  <c r="H320" i="19"/>
  <c r="H324" i="19"/>
  <c r="H322" i="19"/>
  <c r="C15" i="47"/>
  <c r="C12" i="56"/>
  <c r="H363" i="19"/>
  <c r="D15" i="47" s="1"/>
  <c r="H313" i="19"/>
  <c r="H336" i="59"/>
  <c r="H333" i="59"/>
  <c r="H331" i="59"/>
  <c r="C31" i="47"/>
  <c r="C28" i="56"/>
  <c r="H329" i="59"/>
  <c r="H326" i="59"/>
  <c r="H322" i="59"/>
  <c r="V7" i="48"/>
  <c r="H338" i="10"/>
  <c r="B7" i="47"/>
  <c r="H320" i="38"/>
  <c r="H363" i="38"/>
  <c r="D37" i="47" s="1"/>
  <c r="C37" i="47"/>
  <c r="H313" i="38"/>
  <c r="H321" i="38"/>
  <c r="H336" i="38"/>
  <c r="H323" i="38"/>
  <c r="H333" i="38"/>
  <c r="H337" i="38"/>
  <c r="H331" i="38"/>
  <c r="H318" i="38"/>
  <c r="H320" i="37"/>
  <c r="C238" i="44"/>
  <c r="C286" i="44" s="1"/>
  <c r="H363" i="37"/>
  <c r="D36" i="47" s="1"/>
  <c r="C33" i="56"/>
  <c r="C36" i="47"/>
  <c r="H313" i="37"/>
  <c r="H319" i="37"/>
  <c r="H337" i="37"/>
  <c r="H318" i="37"/>
  <c r="H333" i="37"/>
  <c r="H336" i="37"/>
  <c r="H326" i="37"/>
  <c r="C254" i="44"/>
  <c r="C302" i="44" s="1"/>
  <c r="B87" i="49"/>
  <c r="B126" i="49" s="1"/>
  <c r="H327" i="18"/>
  <c r="H323" i="18"/>
  <c r="C338" i="18"/>
  <c r="H333" i="18"/>
  <c r="C240" i="44"/>
  <c r="C288" i="44" s="1"/>
  <c r="H363" i="18"/>
  <c r="D14" i="47" s="1"/>
  <c r="C11" i="56"/>
  <c r="C14" i="47"/>
  <c r="H313" i="18"/>
  <c r="H322" i="18"/>
  <c r="H331" i="18"/>
  <c r="H320" i="18"/>
  <c r="H336" i="18"/>
  <c r="H318" i="18"/>
  <c r="H319" i="18"/>
  <c r="H329" i="18"/>
  <c r="H319" i="14"/>
  <c r="H320" i="14"/>
  <c r="H363" i="14"/>
  <c r="D10" i="47" s="1"/>
  <c r="H313" i="14"/>
  <c r="C10" i="47"/>
  <c r="C7" i="56"/>
  <c r="H326" i="14"/>
  <c r="H323" i="14"/>
  <c r="H321" i="62"/>
  <c r="C73" i="46"/>
  <c r="H73" i="46" s="1"/>
  <c r="H49" i="46" s="1"/>
  <c r="H336" i="62"/>
  <c r="H313" i="62"/>
  <c r="C17" i="56"/>
  <c r="H363" i="62"/>
  <c r="D20" i="47" s="1"/>
  <c r="C20" i="47"/>
  <c r="B20" i="47" s="1"/>
  <c r="C70" i="46"/>
  <c r="C46" i="46" s="1"/>
  <c r="H356" i="22"/>
  <c r="H306" i="22"/>
  <c r="O19" i="48" s="1"/>
  <c r="H351" i="22"/>
  <c r="H301" i="22"/>
  <c r="J19" i="48" s="1"/>
  <c r="H345" i="22"/>
  <c r="H295" i="22"/>
  <c r="D19" i="48" s="1"/>
  <c r="H213" i="44"/>
  <c r="H285" i="44" s="1"/>
  <c r="G66" i="49"/>
  <c r="G105" i="49" s="1"/>
  <c r="I21" i="49"/>
  <c r="H304" i="22"/>
  <c r="M19" i="48" s="1"/>
  <c r="H354" i="22"/>
  <c r="H288" i="22"/>
  <c r="C313" i="22"/>
  <c r="C363" i="22" s="1"/>
  <c r="H343" i="22"/>
  <c r="H293" i="22"/>
  <c r="B19" i="48" s="1"/>
  <c r="G332" i="22"/>
  <c r="C335" i="22"/>
  <c r="G318" i="22"/>
  <c r="C327" i="22"/>
  <c r="D336" i="22"/>
  <c r="F322" i="22"/>
  <c r="E324" i="22"/>
  <c r="H332" i="22"/>
  <c r="F326" i="22"/>
  <c r="C325" i="22"/>
  <c r="G319" i="22"/>
  <c r="E334" i="22"/>
  <c r="E322" i="22"/>
  <c r="D328" i="22"/>
  <c r="H325" i="22"/>
  <c r="G323" i="22"/>
  <c r="F334" i="22"/>
  <c r="E326" i="22"/>
  <c r="C321" i="22"/>
  <c r="F329" i="22"/>
  <c r="C330" i="22"/>
  <c r="G324" i="22"/>
  <c r="F324" i="22"/>
  <c r="C320" i="22"/>
  <c r="E337" i="22"/>
  <c r="D334" i="22"/>
  <c r="C333" i="22"/>
  <c r="D331" i="22"/>
  <c r="G321" i="22"/>
  <c r="E318" i="22"/>
  <c r="E321" i="22"/>
  <c r="F332" i="22"/>
  <c r="F337" i="22"/>
  <c r="G331" i="22"/>
  <c r="C337" i="22"/>
  <c r="E320" i="22"/>
  <c r="D329" i="22"/>
  <c r="C336" i="22"/>
  <c r="F335" i="22"/>
  <c r="G338" i="22"/>
  <c r="E335" i="22"/>
  <c r="C326" i="22"/>
  <c r="E338" i="22"/>
  <c r="E319" i="22"/>
  <c r="F318" i="22"/>
  <c r="D326" i="22"/>
  <c r="F320" i="22"/>
  <c r="G333" i="22"/>
  <c r="C331" i="22"/>
  <c r="D332" i="22"/>
  <c r="G334" i="22"/>
  <c r="E336" i="22"/>
  <c r="G327" i="22"/>
  <c r="C329" i="22"/>
  <c r="C322" i="22"/>
  <c r="E333" i="22"/>
  <c r="E323" i="22"/>
  <c r="C328" i="22"/>
  <c r="G322" i="22"/>
  <c r="F321" i="22"/>
  <c r="E331" i="22"/>
  <c r="D335" i="22"/>
  <c r="G336" i="22"/>
  <c r="F331" i="22"/>
  <c r="F327" i="22"/>
  <c r="D325" i="22"/>
  <c r="F319" i="22"/>
  <c r="G335" i="22"/>
  <c r="H337" i="22"/>
  <c r="D320" i="22"/>
  <c r="G330" i="22"/>
  <c r="C319" i="22"/>
  <c r="E329" i="22"/>
  <c r="E325" i="22"/>
  <c r="G328" i="22"/>
  <c r="C324" i="22"/>
  <c r="D323" i="22"/>
  <c r="F323" i="22"/>
  <c r="G325" i="22"/>
  <c r="D322" i="22"/>
  <c r="D324" i="22"/>
  <c r="D337" i="22"/>
  <c r="F328" i="22"/>
  <c r="E328" i="22"/>
  <c r="E332" i="22"/>
  <c r="F338" i="22"/>
  <c r="D333" i="22"/>
  <c r="E327" i="22"/>
  <c r="F336" i="22"/>
  <c r="D321" i="22"/>
  <c r="D338" i="22"/>
  <c r="G320" i="22"/>
  <c r="F333" i="22"/>
  <c r="G329" i="22"/>
  <c r="E330" i="22"/>
  <c r="C334" i="22"/>
  <c r="C332" i="22"/>
  <c r="C343" i="22"/>
  <c r="G337" i="22"/>
  <c r="D327" i="22"/>
  <c r="H334" i="22"/>
  <c r="H328" i="22"/>
  <c r="G326" i="22"/>
  <c r="H335" i="22"/>
  <c r="D330" i="22"/>
  <c r="D318" i="22"/>
  <c r="F325" i="22"/>
  <c r="C323" i="22"/>
  <c r="H330" i="22"/>
  <c r="D319" i="22"/>
  <c r="F330" i="22"/>
  <c r="C318" i="22"/>
  <c r="H352" i="22"/>
  <c r="H302" i="22"/>
  <c r="K19" i="48" s="1"/>
  <c r="H348" i="22"/>
  <c r="H298" i="22"/>
  <c r="G19" i="48" s="1"/>
  <c r="H349" i="22"/>
  <c r="H299" i="22"/>
  <c r="H19" i="48" s="1"/>
  <c r="H347" i="22"/>
  <c r="H297" i="22"/>
  <c r="F19" i="48" s="1"/>
  <c r="H308" i="22"/>
  <c r="Q19" i="48" s="1"/>
  <c r="H358" i="22"/>
  <c r="H344" i="22"/>
  <c r="H294" i="22"/>
  <c r="C19" i="48" s="1"/>
  <c r="H346" i="22"/>
  <c r="H296" i="22"/>
  <c r="E19" i="48" s="1"/>
  <c r="H311" i="22"/>
  <c r="T19" i="48" s="1"/>
  <c r="H361" i="22"/>
  <c r="AR39" i="49"/>
  <c r="C24" i="56"/>
  <c r="C27" i="47"/>
  <c r="H363" i="29"/>
  <c r="D27" i="47" s="1"/>
  <c r="H313" i="29"/>
  <c r="H333" i="29"/>
  <c r="C62" i="46"/>
  <c r="H62" i="46" s="1"/>
  <c r="H38" i="46" s="1"/>
  <c r="H331" i="29"/>
  <c r="H318" i="29"/>
  <c r="C338" i="29"/>
  <c r="AR7" i="49"/>
  <c r="AR35" i="49"/>
  <c r="AR13" i="49"/>
  <c r="AR29" i="49"/>
  <c r="AR14" i="49"/>
  <c r="AR25" i="49"/>
  <c r="AR22" i="49"/>
  <c r="AR43" i="49"/>
  <c r="AR36" i="49"/>
  <c r="AR40" i="49"/>
  <c r="AR31" i="49"/>
  <c r="AR19" i="49"/>
  <c r="AR8" i="49"/>
  <c r="AR42" i="49"/>
  <c r="AR26" i="49"/>
  <c r="AR15" i="49"/>
  <c r="AR27" i="49"/>
  <c r="AR41" i="49"/>
  <c r="AR32" i="49"/>
  <c r="AR16" i="49"/>
  <c r="AR37" i="49"/>
  <c r="H337" i="12"/>
  <c r="D9" i="48"/>
  <c r="H320" i="12"/>
  <c r="H336" i="12"/>
  <c r="H324" i="12"/>
  <c r="H313" i="12"/>
  <c r="C6" i="56"/>
  <c r="H363" i="12"/>
  <c r="D9" i="47" s="1"/>
  <c r="C9" i="47"/>
  <c r="C338" i="12"/>
  <c r="H318" i="12"/>
  <c r="H319" i="12"/>
  <c r="H333" i="12"/>
  <c r="H326" i="12"/>
  <c r="D233" i="44"/>
  <c r="D257" i="44" s="1"/>
  <c r="D305" i="44" s="1"/>
  <c r="D196" i="46"/>
  <c r="D52" i="46" s="1"/>
  <c r="E237" i="44"/>
  <c r="E285" i="44" s="1"/>
  <c r="H194" i="46"/>
  <c r="AR33" i="49"/>
  <c r="AR20" i="49"/>
  <c r="H225" i="44"/>
  <c r="H297" i="44" s="1"/>
  <c r="AR11" i="49"/>
  <c r="AR10" i="49"/>
  <c r="AR9" i="49"/>
  <c r="AR30" i="49"/>
  <c r="AR17" i="49"/>
  <c r="AR18" i="49"/>
  <c r="AR28" i="49"/>
  <c r="AR21" i="49"/>
  <c r="AR12" i="49"/>
  <c r="AR23" i="49"/>
  <c r="AR34" i="49"/>
  <c r="AR24" i="49"/>
  <c r="G84" i="49"/>
  <c r="G123" i="49" s="1"/>
  <c r="I40" i="49"/>
  <c r="H349" i="39"/>
  <c r="H299" i="39"/>
  <c r="H38" i="48" s="1"/>
  <c r="H362" i="39"/>
  <c r="H312" i="39"/>
  <c r="U38" i="48" s="1"/>
  <c r="H297" i="39"/>
  <c r="F38" i="48" s="1"/>
  <c r="H347" i="39"/>
  <c r="H296" i="39"/>
  <c r="E38" i="48" s="1"/>
  <c r="H346" i="39"/>
  <c r="G56" i="46"/>
  <c r="H352" i="39"/>
  <c r="H302" i="39"/>
  <c r="K38" i="48" s="1"/>
  <c r="H354" i="39"/>
  <c r="H304" i="39"/>
  <c r="M38" i="48" s="1"/>
  <c r="D323" i="39"/>
  <c r="C318" i="39"/>
  <c r="D333" i="39"/>
  <c r="E328" i="39"/>
  <c r="E338" i="39"/>
  <c r="D327" i="39"/>
  <c r="G326" i="39"/>
  <c r="F323" i="39"/>
  <c r="H335" i="39"/>
  <c r="F319" i="39"/>
  <c r="F325" i="39"/>
  <c r="G325" i="39"/>
  <c r="E323" i="39"/>
  <c r="C321" i="39"/>
  <c r="D338" i="39"/>
  <c r="C337" i="39"/>
  <c r="E325" i="39"/>
  <c r="G329" i="39"/>
  <c r="F324" i="39"/>
  <c r="F320" i="39"/>
  <c r="C325" i="39"/>
  <c r="C327" i="39"/>
  <c r="G335" i="39"/>
  <c r="F335" i="39"/>
  <c r="G337" i="39"/>
  <c r="F338" i="39"/>
  <c r="E333" i="39"/>
  <c r="F322" i="39"/>
  <c r="F337" i="39"/>
  <c r="D320" i="39"/>
  <c r="G334" i="39"/>
  <c r="D331" i="39"/>
  <c r="D334" i="39"/>
  <c r="D329" i="39"/>
  <c r="G320" i="39"/>
  <c r="E324" i="39"/>
  <c r="F332" i="39"/>
  <c r="C323" i="39"/>
  <c r="H324" i="39"/>
  <c r="C320" i="39"/>
  <c r="C331" i="39"/>
  <c r="D325" i="39"/>
  <c r="D318" i="39"/>
  <c r="E327" i="39"/>
  <c r="G321" i="39"/>
  <c r="G336" i="39"/>
  <c r="H325" i="39"/>
  <c r="F327" i="39"/>
  <c r="G318" i="39"/>
  <c r="G332" i="39"/>
  <c r="D321" i="39"/>
  <c r="E330" i="39"/>
  <c r="D328" i="39"/>
  <c r="D336" i="39"/>
  <c r="E336" i="39"/>
  <c r="F329" i="39"/>
  <c r="G328" i="39"/>
  <c r="C332" i="39"/>
  <c r="C333" i="39"/>
  <c r="E322" i="39"/>
  <c r="E335" i="39"/>
  <c r="G327" i="39"/>
  <c r="F334" i="39"/>
  <c r="F318" i="39"/>
  <c r="C324" i="39"/>
  <c r="D324" i="39"/>
  <c r="E321" i="39"/>
  <c r="F330" i="39"/>
  <c r="H330" i="39"/>
  <c r="G322" i="39"/>
  <c r="C334" i="39"/>
  <c r="C328" i="39"/>
  <c r="C319" i="39"/>
  <c r="D322" i="39"/>
  <c r="D332" i="39"/>
  <c r="H332" i="39"/>
  <c r="C336" i="39"/>
  <c r="G333" i="39"/>
  <c r="D326" i="39"/>
  <c r="H326" i="39"/>
  <c r="C329" i="39"/>
  <c r="G324" i="39"/>
  <c r="C330" i="39"/>
  <c r="F328" i="39"/>
  <c r="E334" i="39"/>
  <c r="E337" i="39"/>
  <c r="G323" i="39"/>
  <c r="G319" i="39"/>
  <c r="C335" i="39"/>
  <c r="G330" i="39"/>
  <c r="F331" i="39"/>
  <c r="E332" i="39"/>
  <c r="H328" i="39"/>
  <c r="F336" i="39"/>
  <c r="D335" i="39"/>
  <c r="E320" i="39"/>
  <c r="G331" i="39"/>
  <c r="D337" i="39"/>
  <c r="C326" i="39"/>
  <c r="D319" i="39"/>
  <c r="E319" i="39"/>
  <c r="E318" i="39"/>
  <c r="E326" i="39"/>
  <c r="E331" i="39"/>
  <c r="G338" i="39"/>
  <c r="H334" i="39"/>
  <c r="F321" i="39"/>
  <c r="F333" i="39"/>
  <c r="F326" i="39"/>
  <c r="E329" i="39"/>
  <c r="C322" i="39"/>
  <c r="C343" i="39"/>
  <c r="D330" i="39"/>
  <c r="H288" i="39"/>
  <c r="C313" i="39"/>
  <c r="C363" i="39" s="1"/>
  <c r="H358" i="39"/>
  <c r="H308" i="39"/>
  <c r="Q38" i="48" s="1"/>
  <c r="H348" i="39"/>
  <c r="H298" i="39"/>
  <c r="G38" i="48" s="1"/>
  <c r="H343" i="39"/>
  <c r="H293" i="39"/>
  <c r="B38" i="48" s="1"/>
  <c r="H361" i="39"/>
  <c r="H311" i="39"/>
  <c r="T38" i="48" s="1"/>
  <c r="H345" i="39"/>
  <c r="H295" i="39"/>
  <c r="D38" i="48" s="1"/>
  <c r="H356" i="39"/>
  <c r="H306" i="39"/>
  <c r="O38" i="48" s="1"/>
  <c r="H344" i="39"/>
  <c r="H294" i="39"/>
  <c r="C38" i="48" s="1"/>
  <c r="H331" i="25"/>
  <c r="H320" i="25"/>
  <c r="C20" i="56"/>
  <c r="H313" i="25"/>
  <c r="H363" i="25"/>
  <c r="D23" i="47" s="1"/>
  <c r="H337" i="25"/>
  <c r="H336" i="25"/>
  <c r="C255" i="44"/>
  <c r="C303" i="44" s="1"/>
  <c r="H322" i="32"/>
  <c r="H323" i="32"/>
  <c r="H336" i="32"/>
  <c r="H333" i="32"/>
  <c r="H329" i="32"/>
  <c r="H363" i="32"/>
  <c r="D30" i="47" s="1"/>
  <c r="C30" i="47"/>
  <c r="C27" i="56"/>
  <c r="H313" i="32"/>
  <c r="H321" i="32"/>
  <c r="H326" i="32"/>
  <c r="H327" i="32"/>
  <c r="C338" i="32"/>
  <c r="H324" i="32"/>
  <c r="H331" i="32"/>
  <c r="H318" i="36"/>
  <c r="H321" i="36"/>
  <c r="H320" i="36"/>
  <c r="C66" i="46"/>
  <c r="H66" i="46" s="1"/>
  <c r="H42" i="46" s="1"/>
  <c r="C68" i="46"/>
  <c r="H68" i="46" s="1"/>
  <c r="H44" i="46" s="1"/>
  <c r="H321" i="33"/>
  <c r="H321" i="34"/>
  <c r="H326" i="35"/>
  <c r="H318" i="35"/>
  <c r="H363" i="34"/>
  <c r="D33" i="47" s="1"/>
  <c r="C33" i="47"/>
  <c r="H313" i="34"/>
  <c r="C30" i="56"/>
  <c r="C338" i="36"/>
  <c r="H319" i="34"/>
  <c r="C58" i="46"/>
  <c r="H58" i="46" s="1"/>
  <c r="H34" i="46" s="1"/>
  <c r="H337" i="36"/>
  <c r="H326" i="36"/>
  <c r="H329" i="33"/>
  <c r="H329" i="34"/>
  <c r="H331" i="34"/>
  <c r="H187" i="46"/>
  <c r="C196" i="46"/>
  <c r="C52" i="46" s="1"/>
  <c r="H319" i="36"/>
  <c r="H333" i="36"/>
  <c r="H319" i="33"/>
  <c r="H322" i="33"/>
  <c r="H318" i="34"/>
  <c r="H176" i="46"/>
  <c r="H336" i="36"/>
  <c r="H323" i="34"/>
  <c r="H333" i="35"/>
  <c r="H313" i="35"/>
  <c r="H363" i="35"/>
  <c r="D34" i="47" s="1"/>
  <c r="C34" i="47"/>
  <c r="C31" i="56"/>
  <c r="H327" i="35"/>
  <c r="H331" i="36"/>
  <c r="H333" i="33"/>
  <c r="H320" i="34"/>
  <c r="E56" i="46"/>
  <c r="E32" i="46" s="1"/>
  <c r="C29" i="56"/>
  <c r="C32" i="47"/>
  <c r="H363" i="33"/>
  <c r="D32" i="47" s="1"/>
  <c r="H313" i="33"/>
  <c r="C243" i="44"/>
  <c r="C291" i="44" s="1"/>
  <c r="C239" i="44"/>
  <c r="C287" i="44" s="1"/>
  <c r="H321" i="35"/>
  <c r="H324" i="36"/>
  <c r="H331" i="33"/>
  <c r="C32" i="56"/>
  <c r="C35" i="47"/>
  <c r="H363" i="36"/>
  <c r="D35" i="47" s="1"/>
  <c r="H313" i="36"/>
  <c r="H323" i="36"/>
  <c r="H318" i="33"/>
  <c r="H333" i="34"/>
  <c r="H326" i="34"/>
  <c r="H336" i="26"/>
  <c r="H320" i="26"/>
  <c r="H326" i="26"/>
  <c r="E87" i="49"/>
  <c r="E126" i="49" s="1"/>
  <c r="H337" i="26"/>
  <c r="C338" i="26"/>
  <c r="C24" i="47"/>
  <c r="H363" i="26"/>
  <c r="D24" i="47" s="1"/>
  <c r="H313" i="26"/>
  <c r="C21" i="56"/>
  <c r="H318" i="26"/>
  <c r="F87" i="49"/>
  <c r="F126" i="49" s="1"/>
  <c r="C87" i="49"/>
  <c r="C126" i="49" s="1"/>
  <c r="C233" i="44"/>
  <c r="H295" i="44"/>
  <c r="H227" i="44"/>
  <c r="H299" i="44" s="1"/>
  <c r="H347" i="16"/>
  <c r="H297" i="16"/>
  <c r="F12" i="48" s="1"/>
  <c r="C57" i="46"/>
  <c r="H311" i="16"/>
  <c r="T12" i="48" s="1"/>
  <c r="H361" i="16"/>
  <c r="G58" i="49"/>
  <c r="G97" i="49" s="1"/>
  <c r="I14" i="49"/>
  <c r="D87" i="49"/>
  <c r="D126" i="49" s="1"/>
  <c r="H177" i="46"/>
  <c r="H343" i="16"/>
  <c r="H293" i="16"/>
  <c r="B12" i="48" s="1"/>
  <c r="H349" i="16"/>
  <c r="H299" i="16"/>
  <c r="H12" i="48" s="1"/>
  <c r="G333" i="16"/>
  <c r="G338" i="16"/>
  <c r="G328" i="16"/>
  <c r="C326" i="16"/>
  <c r="C320" i="16"/>
  <c r="G326" i="16"/>
  <c r="D335" i="16"/>
  <c r="E337" i="16"/>
  <c r="E328" i="16"/>
  <c r="D336" i="16"/>
  <c r="D318" i="16"/>
  <c r="C334" i="16"/>
  <c r="C336" i="16"/>
  <c r="E334" i="16"/>
  <c r="C330" i="16"/>
  <c r="E330" i="16"/>
  <c r="C332" i="16"/>
  <c r="C321" i="16"/>
  <c r="E331" i="16"/>
  <c r="C319" i="16"/>
  <c r="G320" i="16"/>
  <c r="G324" i="16"/>
  <c r="G334" i="16"/>
  <c r="F320" i="16"/>
  <c r="D326" i="16"/>
  <c r="D321" i="16"/>
  <c r="D334" i="16"/>
  <c r="C323" i="16"/>
  <c r="F335" i="16"/>
  <c r="D328" i="16"/>
  <c r="E320" i="16"/>
  <c r="F325" i="16"/>
  <c r="F321" i="16"/>
  <c r="H330" i="16"/>
  <c r="F318" i="16"/>
  <c r="G337" i="16"/>
  <c r="G318" i="16"/>
  <c r="D330" i="16"/>
  <c r="F324" i="16"/>
  <c r="F333" i="16"/>
  <c r="F329" i="16"/>
  <c r="E323" i="16"/>
  <c r="E332" i="16"/>
  <c r="F326" i="16"/>
  <c r="H334" i="16"/>
  <c r="C318" i="16"/>
  <c r="H329" i="16"/>
  <c r="D320" i="16"/>
  <c r="D329" i="16"/>
  <c r="F328" i="16"/>
  <c r="C337" i="16"/>
  <c r="F323" i="16"/>
  <c r="F337" i="16"/>
  <c r="G322" i="16"/>
  <c r="C324" i="16"/>
  <c r="D322" i="16"/>
  <c r="D323" i="16"/>
  <c r="E333" i="16"/>
  <c r="D327" i="16"/>
  <c r="C331" i="16"/>
  <c r="G319" i="16"/>
  <c r="D338" i="16"/>
  <c r="D332" i="16"/>
  <c r="E335" i="16"/>
  <c r="D325" i="16"/>
  <c r="G336" i="16"/>
  <c r="C329" i="16"/>
  <c r="C343" i="16"/>
  <c r="H335" i="16"/>
  <c r="C335" i="16"/>
  <c r="H325" i="16"/>
  <c r="H327" i="16"/>
  <c r="D337" i="16"/>
  <c r="G325" i="16"/>
  <c r="F332" i="16"/>
  <c r="G330" i="16"/>
  <c r="F330" i="16"/>
  <c r="E327" i="16"/>
  <c r="D331" i="16"/>
  <c r="F319" i="16"/>
  <c r="G323" i="16"/>
  <c r="C327" i="16"/>
  <c r="E325" i="16"/>
  <c r="D333" i="16"/>
  <c r="F331" i="16"/>
  <c r="H328" i="16"/>
  <c r="F322" i="16"/>
  <c r="E324" i="16"/>
  <c r="G329" i="16"/>
  <c r="E319" i="16"/>
  <c r="E329" i="16"/>
  <c r="F338" i="16"/>
  <c r="C333" i="16"/>
  <c r="D319" i="16"/>
  <c r="E338" i="16"/>
  <c r="H332" i="16"/>
  <c r="C328" i="16"/>
  <c r="E336" i="16"/>
  <c r="G335" i="16"/>
  <c r="C322" i="16"/>
  <c r="E322" i="16"/>
  <c r="G321" i="16"/>
  <c r="E321" i="16"/>
  <c r="E326" i="16"/>
  <c r="G332" i="16"/>
  <c r="F334" i="16"/>
  <c r="G331" i="16"/>
  <c r="D324" i="16"/>
  <c r="E318" i="16"/>
  <c r="F336" i="16"/>
  <c r="F327" i="16"/>
  <c r="G327" i="16"/>
  <c r="C325" i="16"/>
  <c r="H351" i="16"/>
  <c r="H301" i="16"/>
  <c r="J12" i="48" s="1"/>
  <c r="H362" i="16"/>
  <c r="H312" i="16"/>
  <c r="U12" i="48" s="1"/>
  <c r="H288" i="16"/>
  <c r="C313" i="16"/>
  <c r="C363" i="16" s="1"/>
  <c r="H358" i="16"/>
  <c r="H308" i="16"/>
  <c r="Q12" i="48" s="1"/>
  <c r="H294" i="16"/>
  <c r="C12" i="48" s="1"/>
  <c r="H344" i="16"/>
  <c r="H346" i="16"/>
  <c r="H296" i="16"/>
  <c r="E12" i="48" s="1"/>
  <c r="H345" i="16"/>
  <c r="H295" i="16"/>
  <c r="D12" i="48" s="1"/>
  <c r="H348" i="16"/>
  <c r="H298" i="16"/>
  <c r="G12" i="48" s="1"/>
  <c r="V43" i="49"/>
  <c r="W7" i="49" s="1"/>
  <c r="H356" i="16"/>
  <c r="H306" i="16"/>
  <c r="O12" i="48" s="1"/>
  <c r="H333" i="6"/>
  <c r="C338" i="6"/>
  <c r="H319" i="6"/>
  <c r="H337" i="6"/>
  <c r="H327" i="6"/>
  <c r="H321" i="6"/>
  <c r="H335" i="6"/>
  <c r="H320" i="6"/>
  <c r="G46" i="49"/>
  <c r="G48" i="49" s="1"/>
  <c r="B48" i="49"/>
  <c r="H287" i="44"/>
  <c r="H239" i="44"/>
  <c r="D41" i="48" s="1"/>
  <c r="H71" i="46"/>
  <c r="H47" i="46" s="1"/>
  <c r="C47" i="46"/>
  <c r="H300" i="44"/>
  <c r="H252" i="44"/>
  <c r="Q41" i="48" s="1"/>
  <c r="H65" i="46"/>
  <c r="H41" i="46" s="1"/>
  <c r="C41" i="46"/>
  <c r="C32" i="46"/>
  <c r="H289" i="44"/>
  <c r="H241" i="44"/>
  <c r="F41" i="48" s="1"/>
  <c r="C5" i="47"/>
  <c r="H363" i="6"/>
  <c r="D5" i="47" s="1"/>
  <c r="H313" i="6"/>
  <c r="C2" i="56"/>
  <c r="D32" i="46"/>
  <c r="D76" i="46"/>
  <c r="H318" i="6"/>
  <c r="H331" i="6"/>
  <c r="H298" i="44"/>
  <c r="H250" i="44"/>
  <c r="O41" i="48" s="1"/>
  <c r="H324" i="6"/>
  <c r="H74" i="46"/>
  <c r="H50" i="46" s="1"/>
  <c r="C50" i="46"/>
  <c r="H238" i="44"/>
  <c r="C41" i="48" s="1"/>
  <c r="H286" i="44"/>
  <c r="H75" i="46"/>
  <c r="H51" i="46" s="1"/>
  <c r="C51" i="46"/>
  <c r="C35" i="46"/>
  <c r="H59" i="46"/>
  <c r="H35" i="46" s="1"/>
  <c r="H336" i="6"/>
  <c r="H303" i="44"/>
  <c r="H255" i="44"/>
  <c r="T41" i="48" s="1"/>
  <c r="H254" i="44"/>
  <c r="S41" i="48" s="1"/>
  <c r="H302" i="44"/>
  <c r="H326" i="6"/>
  <c r="F76" i="46"/>
  <c r="F32" i="46"/>
  <c r="H64" i="46"/>
  <c r="H40" i="46" s="1"/>
  <c r="C40" i="46"/>
  <c r="H243" i="44"/>
  <c r="H41" i="48" s="1"/>
  <c r="H291" i="44"/>
  <c r="C45" i="46"/>
  <c r="H69" i="46"/>
  <c r="H45" i="46" s="1"/>
  <c r="C43" i="46"/>
  <c r="H67" i="46"/>
  <c r="H43" i="46" s="1"/>
  <c r="E266" i="44"/>
  <c r="G268" i="44"/>
  <c r="D277" i="44"/>
  <c r="D271" i="44"/>
  <c r="G278" i="44"/>
  <c r="E262" i="44"/>
  <c r="F268" i="44"/>
  <c r="F274" i="44"/>
  <c r="E267" i="44"/>
  <c r="E271" i="44"/>
  <c r="G265" i="44"/>
  <c r="F278" i="44"/>
  <c r="F264" i="44"/>
  <c r="G275" i="44"/>
  <c r="G274" i="44"/>
  <c r="D270" i="44"/>
  <c r="C285" i="44"/>
  <c r="C268" i="44"/>
  <c r="D269" i="44"/>
  <c r="C272" i="44"/>
  <c r="E274" i="44"/>
  <c r="D278" i="44"/>
  <c r="F269" i="44"/>
  <c r="C266" i="44"/>
  <c r="D264" i="44"/>
  <c r="F272" i="44"/>
  <c r="D272" i="44"/>
  <c r="D261" i="44"/>
  <c r="G279" i="44"/>
  <c r="D280" i="44"/>
  <c r="E277" i="44"/>
  <c r="F270" i="44"/>
  <c r="D263" i="44"/>
  <c r="E264" i="44"/>
  <c r="F262" i="44"/>
  <c r="G276" i="44"/>
  <c r="C280" i="44"/>
  <c r="G269" i="44"/>
  <c r="G277" i="44"/>
  <c r="G267" i="44"/>
  <c r="F265" i="44"/>
  <c r="E280" i="44"/>
  <c r="F277" i="44"/>
  <c r="E265" i="44"/>
  <c r="E273" i="44"/>
  <c r="C261" i="44"/>
  <c r="G280" i="44"/>
  <c r="H271" i="44"/>
  <c r="C269" i="44"/>
  <c r="C270" i="44"/>
  <c r="E272" i="44"/>
  <c r="C275" i="44"/>
  <c r="F276" i="44"/>
  <c r="D262" i="44"/>
  <c r="E269" i="44"/>
  <c r="D273" i="44"/>
  <c r="E279" i="44"/>
  <c r="D276" i="44"/>
  <c r="G266" i="44"/>
  <c r="F275" i="44"/>
  <c r="E276" i="44"/>
  <c r="D267" i="44"/>
  <c r="G272" i="44"/>
  <c r="G262" i="44"/>
  <c r="C273" i="44"/>
  <c r="E278" i="44"/>
  <c r="F273" i="44"/>
  <c r="G270" i="44"/>
  <c r="E270" i="44"/>
  <c r="E268" i="44"/>
  <c r="D279" i="44"/>
  <c r="D266" i="44"/>
  <c r="G271" i="44"/>
  <c r="F280" i="44"/>
  <c r="D274" i="44"/>
  <c r="F279" i="44"/>
  <c r="E275" i="44"/>
  <c r="D275" i="44"/>
  <c r="D265" i="44"/>
  <c r="E263" i="44"/>
  <c r="F267" i="44"/>
  <c r="C271" i="44"/>
  <c r="G264" i="44"/>
  <c r="F261" i="44"/>
  <c r="F271" i="44"/>
  <c r="F266" i="44"/>
  <c r="C277" i="44"/>
  <c r="G273" i="44"/>
  <c r="F263" i="44"/>
  <c r="G263" i="44"/>
  <c r="D268" i="44"/>
  <c r="H323" i="6"/>
  <c r="H277" i="44" l="1"/>
  <c r="H301" i="44"/>
  <c r="C17" i="47"/>
  <c r="H313" i="57"/>
  <c r="H321" i="17"/>
  <c r="H313" i="11"/>
  <c r="H363" i="11"/>
  <c r="D8" i="47" s="1"/>
  <c r="C8" i="47"/>
  <c r="C5" i="56"/>
  <c r="B8" i="48"/>
  <c r="H318" i="11"/>
  <c r="H240" i="44"/>
  <c r="E41" i="48" s="1"/>
  <c r="H326" i="38"/>
  <c r="J44" i="48" a="1"/>
  <c r="J44" i="48" s="1"/>
  <c r="H322" i="24"/>
  <c r="H320" i="24"/>
  <c r="C265" i="44"/>
  <c r="C274" i="44"/>
  <c r="H304" i="44"/>
  <c r="H245" i="44"/>
  <c r="J41" i="48" s="1"/>
  <c r="C14" i="56"/>
  <c r="G261" i="44"/>
  <c r="H292" i="44"/>
  <c r="C276" i="44"/>
  <c r="G281" i="44"/>
  <c r="H11" i="48"/>
  <c r="H324" i="15"/>
  <c r="C8" i="56"/>
  <c r="C11" i="47"/>
  <c r="H313" i="15"/>
  <c r="H363" i="15"/>
  <c r="D11" i="47" s="1"/>
  <c r="C363" i="17"/>
  <c r="C338" i="17"/>
  <c r="B11" i="48"/>
  <c r="H318" i="15"/>
  <c r="H363" i="30"/>
  <c r="D28" i="47" s="1"/>
  <c r="C28" i="47"/>
  <c r="B28" i="47" s="1"/>
  <c r="H313" i="30"/>
  <c r="C25" i="56"/>
  <c r="F363" i="27"/>
  <c r="F338" i="27"/>
  <c r="G76" i="46"/>
  <c r="G32" i="46"/>
  <c r="G6" i="46" s="1"/>
  <c r="S45" i="48" a="1"/>
  <c r="S45" i="48" s="1"/>
  <c r="C363" i="30"/>
  <c r="C338" i="30"/>
  <c r="H323" i="24"/>
  <c r="C363" i="15"/>
  <c r="C338" i="15"/>
  <c r="B13" i="48"/>
  <c r="H318" i="17"/>
  <c r="C10" i="56"/>
  <c r="C13" i="47"/>
  <c r="H363" i="17"/>
  <c r="D13" i="47" s="1"/>
  <c r="H313" i="17"/>
  <c r="Q11" i="48"/>
  <c r="H333" i="15"/>
  <c r="O13" i="48"/>
  <c r="O43" i="48" s="1"/>
  <c r="H331" i="17"/>
  <c r="T13" i="48"/>
  <c r="H336" i="17"/>
  <c r="S43" i="48"/>
  <c r="C13" i="48"/>
  <c r="C43" i="48" s="1"/>
  <c r="H319" i="17"/>
  <c r="G13" i="48"/>
  <c r="H323" i="17"/>
  <c r="B25" i="48"/>
  <c r="H318" i="27"/>
  <c r="D13" i="48"/>
  <c r="D45" i="48" s="1" a="1"/>
  <c r="D45" i="48" s="1"/>
  <c r="H320" i="17"/>
  <c r="F281" i="44"/>
  <c r="Q13" i="48"/>
  <c r="Q42" i="48" s="1" a="1"/>
  <c r="Q42" i="48" s="1"/>
  <c r="H333" i="17"/>
  <c r="T11" i="48"/>
  <c r="H336" i="15"/>
  <c r="S44" i="48" a="1"/>
  <c r="S44" i="48" s="1"/>
  <c r="E281" i="44"/>
  <c r="H313" i="59"/>
  <c r="V31" i="48" s="1"/>
  <c r="K13" i="48"/>
  <c r="K44" i="48" s="1" a="1"/>
  <c r="K44" i="48" s="1"/>
  <c r="H327" i="17"/>
  <c r="E11" i="48"/>
  <c r="E43" i="48" s="1"/>
  <c r="H321" i="15"/>
  <c r="H13" i="48"/>
  <c r="H324" i="17"/>
  <c r="H313" i="27"/>
  <c r="H363" i="27"/>
  <c r="D25" i="47" s="1"/>
  <c r="C25" i="47"/>
  <c r="C22" i="56"/>
  <c r="H322" i="17"/>
  <c r="H338" i="57"/>
  <c r="V17" i="48"/>
  <c r="B18" i="47"/>
  <c r="V18" i="48"/>
  <c r="H338" i="21"/>
  <c r="H318" i="24"/>
  <c r="J45" i="48" a="1"/>
  <c r="J45" i="48" s="1"/>
  <c r="H319" i="24"/>
  <c r="H268" i="44"/>
  <c r="H331" i="24"/>
  <c r="B17" i="47"/>
  <c r="C19" i="56"/>
  <c r="H313" i="24"/>
  <c r="C22" i="47"/>
  <c r="H363" i="24"/>
  <c r="D22" i="47" s="1"/>
  <c r="C338" i="24"/>
  <c r="H290" i="44"/>
  <c r="M45" i="48" a="1"/>
  <c r="M45" i="48" s="1"/>
  <c r="U42" i="48" a="1"/>
  <c r="U42" i="48" s="1"/>
  <c r="B9" i="47"/>
  <c r="H329" i="22"/>
  <c r="H319" i="16"/>
  <c r="H331" i="22"/>
  <c r="B36" i="47"/>
  <c r="C338" i="22"/>
  <c r="J42" i="48" a="1"/>
  <c r="J42" i="48" s="1"/>
  <c r="H333" i="39"/>
  <c r="B37" i="47"/>
  <c r="H337" i="39"/>
  <c r="H296" i="44"/>
  <c r="B26" i="47"/>
  <c r="H60" i="46"/>
  <c r="H36" i="46" s="1"/>
  <c r="H10" i="46" s="1"/>
  <c r="H246" i="44"/>
  <c r="K41" i="48" s="1"/>
  <c r="H319" i="22"/>
  <c r="H336" i="22"/>
  <c r="H331" i="16"/>
  <c r="H333" i="16"/>
  <c r="H324" i="16"/>
  <c r="P42" i="48" a="1"/>
  <c r="P42" i="48" s="1"/>
  <c r="G44" i="48" a="1"/>
  <c r="G44" i="48" s="1"/>
  <c r="J43" i="48"/>
  <c r="P43" i="48"/>
  <c r="P44" i="48" a="1"/>
  <c r="P44" i="48" s="1"/>
  <c r="B10" i="47"/>
  <c r="B6" i="47"/>
  <c r="J313" i="9"/>
  <c r="V6" i="48"/>
  <c r="H338" i="9"/>
  <c r="J338" i="9" s="1"/>
  <c r="V39" i="48"/>
  <c r="H338" i="40"/>
  <c r="B39" i="47"/>
  <c r="H61" i="46"/>
  <c r="H37" i="46" s="1"/>
  <c r="B16" i="47"/>
  <c r="V16" i="48"/>
  <c r="H338" i="20"/>
  <c r="B21" i="47"/>
  <c r="V21" i="48"/>
  <c r="H338" i="23"/>
  <c r="V26" i="48"/>
  <c r="H338" i="28"/>
  <c r="C262" i="44"/>
  <c r="V15" i="48"/>
  <c r="H338" i="19"/>
  <c r="B15" i="47"/>
  <c r="C278" i="44"/>
  <c r="B31" i="47"/>
  <c r="V37" i="48"/>
  <c r="H338" i="38"/>
  <c r="V36" i="48"/>
  <c r="H338" i="37"/>
  <c r="E261" i="44"/>
  <c r="C49" i="46"/>
  <c r="H70" i="46"/>
  <c r="H46" i="46" s="1"/>
  <c r="C264" i="44"/>
  <c r="B14" i="47"/>
  <c r="D281" i="44"/>
  <c r="V14" i="48"/>
  <c r="H338" i="18"/>
  <c r="V10" i="48"/>
  <c r="H338" i="14"/>
  <c r="V20" i="48"/>
  <c r="H338" i="62"/>
  <c r="H323" i="22"/>
  <c r="H321" i="22"/>
  <c r="H318" i="22"/>
  <c r="G43" i="48"/>
  <c r="H327" i="22"/>
  <c r="H326" i="22"/>
  <c r="C16" i="56"/>
  <c r="H363" i="22"/>
  <c r="D19" i="47" s="1"/>
  <c r="H313" i="22"/>
  <c r="C19" i="47"/>
  <c r="C38" i="46"/>
  <c r="H237" i="44"/>
  <c r="B41" i="48" s="1"/>
  <c r="H333" i="22"/>
  <c r="H322" i="22"/>
  <c r="H320" i="22"/>
  <c r="C267" i="44"/>
  <c r="H324" i="22"/>
  <c r="H272" i="44"/>
  <c r="H233" i="44"/>
  <c r="H257" i="44" s="1"/>
  <c r="V27" i="48"/>
  <c r="H338" i="29"/>
  <c r="B27" i="47"/>
  <c r="W21" i="49"/>
  <c r="W39" i="49"/>
  <c r="V9" i="48"/>
  <c r="H338" i="12"/>
  <c r="M42" i="48" a="1"/>
  <c r="M42" i="48" s="1"/>
  <c r="M44" i="48" a="1"/>
  <c r="M44" i="48" s="1"/>
  <c r="M43" i="48"/>
  <c r="H320" i="39"/>
  <c r="H327" i="39"/>
  <c r="H329" i="39"/>
  <c r="H249" i="44"/>
  <c r="N41" i="48" s="1"/>
  <c r="O42" i="48" a="1"/>
  <c r="O42" i="48" s="1"/>
  <c r="H196" i="46"/>
  <c r="W30" i="49"/>
  <c r="H313" i="39"/>
  <c r="C38" i="47"/>
  <c r="C35" i="56"/>
  <c r="H363" i="39"/>
  <c r="D38" i="47" s="1"/>
  <c r="H336" i="39"/>
  <c r="H322" i="39"/>
  <c r="H318" i="39"/>
  <c r="C338" i="39"/>
  <c r="H323" i="39"/>
  <c r="H321" i="39"/>
  <c r="C44" i="46"/>
  <c r="H319" i="39"/>
  <c r="H331" i="39"/>
  <c r="V23" i="48"/>
  <c r="H338" i="25"/>
  <c r="B23" i="47"/>
  <c r="C76" i="46"/>
  <c r="V30" i="48"/>
  <c r="H338" i="32"/>
  <c r="C279" i="44"/>
  <c r="B30" i="47"/>
  <c r="H274" i="44"/>
  <c r="C263" i="44"/>
  <c r="C257" i="44"/>
  <c r="C305" i="44" s="1"/>
  <c r="C34" i="46"/>
  <c r="H57" i="46"/>
  <c r="H33" i="46" s="1"/>
  <c r="H276" i="44"/>
  <c r="C33" i="46"/>
  <c r="E76" i="46"/>
  <c r="V32" i="48"/>
  <c r="H338" i="33"/>
  <c r="V34" i="48"/>
  <c r="H338" i="35"/>
  <c r="H56" i="46"/>
  <c r="H32" i="46" s="1"/>
  <c r="V33" i="48"/>
  <c r="H338" i="34"/>
  <c r="V35" i="48"/>
  <c r="H338" i="36"/>
  <c r="B32" i="47"/>
  <c r="B33" i="47"/>
  <c r="B35" i="47"/>
  <c r="B34" i="47"/>
  <c r="W28" i="49"/>
  <c r="W10" i="49"/>
  <c r="W42" i="49"/>
  <c r="G87" i="49"/>
  <c r="G126" i="49" s="1"/>
  <c r="W23" i="49"/>
  <c r="V24" i="48"/>
  <c r="H338" i="26"/>
  <c r="B24" i="47"/>
  <c r="W19" i="49"/>
  <c r="W15" i="49"/>
  <c r="W9" i="49"/>
  <c r="W38" i="49"/>
  <c r="W22" i="49"/>
  <c r="H337" i="16"/>
  <c r="G45" i="48" a="1"/>
  <c r="G45" i="48" s="1"/>
  <c r="U45" i="48" a="1"/>
  <c r="U45" i="48" s="1"/>
  <c r="H320" i="16"/>
  <c r="W24" i="49"/>
  <c r="W33" i="49"/>
  <c r="I43" i="49"/>
  <c r="W40" i="49"/>
  <c r="W37" i="49"/>
  <c r="W17" i="49"/>
  <c r="H321" i="16"/>
  <c r="W11" i="49"/>
  <c r="W43" i="49"/>
  <c r="W13" i="49"/>
  <c r="W20" i="49"/>
  <c r="G42" i="48" a="1"/>
  <c r="G42" i="48" s="1"/>
  <c r="H322" i="16"/>
  <c r="W36" i="49"/>
  <c r="W16" i="49"/>
  <c r="W8" i="49"/>
  <c r="W41" i="49"/>
  <c r="W35" i="49"/>
  <c r="W32" i="49"/>
  <c r="W29" i="49"/>
  <c r="H251" i="44"/>
  <c r="H336" i="16"/>
  <c r="W26" i="49"/>
  <c r="W27" i="49"/>
  <c r="W31" i="49"/>
  <c r="W18" i="49"/>
  <c r="C338" i="16"/>
  <c r="C12" i="47"/>
  <c r="H363" i="16"/>
  <c r="D12" i="47" s="1"/>
  <c r="C9" i="56"/>
  <c r="H313" i="16"/>
  <c r="W14" i="49"/>
  <c r="F45" i="48" a="1"/>
  <c r="F45" i="48" s="1"/>
  <c r="F44" i="48" a="1"/>
  <c r="F44" i="48" s="1"/>
  <c r="F43" i="48"/>
  <c r="F42" i="48" a="1"/>
  <c r="F42" i="48" s="1"/>
  <c r="W12" i="49"/>
  <c r="U44" i="48" a="1"/>
  <c r="U44" i="48" s="1"/>
  <c r="U43" i="48"/>
  <c r="H280" i="44"/>
  <c r="W34" i="49"/>
  <c r="W25" i="49"/>
  <c r="H318" i="16"/>
  <c r="H326" i="16"/>
  <c r="H323" i="16"/>
  <c r="H263" i="44"/>
  <c r="H262" i="44"/>
  <c r="H267" i="44"/>
  <c r="H279" i="44"/>
  <c r="C13" i="46"/>
  <c r="Y11" i="60" s="1"/>
  <c r="AY11" i="60" s="1"/>
  <c r="C14" i="46"/>
  <c r="Y12" i="60" s="1"/>
  <c r="AY12" i="60" s="1"/>
  <c r="C16" i="46"/>
  <c r="Y14" i="60" s="1"/>
  <c r="AY14" i="60" s="1"/>
  <c r="D10" i="46"/>
  <c r="Y30" i="60" s="1"/>
  <c r="AY30" i="60" s="1"/>
  <c r="C24" i="46"/>
  <c r="Y22" i="60" s="1"/>
  <c r="AY22" i="60" s="1"/>
  <c r="D7" i="46"/>
  <c r="Y27" i="60" s="1"/>
  <c r="AY27" i="60" s="1"/>
  <c r="C20" i="46"/>
  <c r="Y18" i="60" s="1"/>
  <c r="AY18" i="60" s="1"/>
  <c r="D14" i="46"/>
  <c r="Y34" i="60" s="1"/>
  <c r="AY34" i="60" s="1"/>
  <c r="D18" i="46"/>
  <c r="Y38" i="60" s="1"/>
  <c r="AY38" i="60" s="1"/>
  <c r="C22" i="46"/>
  <c r="Y20" i="60" s="1"/>
  <c r="AY20" i="60" s="1"/>
  <c r="D16" i="46"/>
  <c r="Y36" i="60" s="1"/>
  <c r="AY36" i="60" s="1"/>
  <c r="D22" i="46"/>
  <c r="Y42" i="60" s="1"/>
  <c r="AY42" i="60" s="1"/>
  <c r="C15" i="46"/>
  <c r="Y13" i="60" s="1"/>
  <c r="AY13" i="60" s="1"/>
  <c r="D12" i="46"/>
  <c r="Y32" i="60" s="1"/>
  <c r="AY32" i="60" s="1"/>
  <c r="E13" i="46"/>
  <c r="Y55" i="60" s="1"/>
  <c r="AY55" i="60" s="1"/>
  <c r="E10" i="46"/>
  <c r="Y52" i="60" s="1"/>
  <c r="AY52" i="60" s="1"/>
  <c r="E22" i="46"/>
  <c r="Y64" i="60" s="1"/>
  <c r="AY64" i="60" s="1"/>
  <c r="E15" i="46"/>
  <c r="Y57" i="60" s="1"/>
  <c r="AY57" i="60" s="1"/>
  <c r="E25" i="46"/>
  <c r="Y67" i="60" s="1"/>
  <c r="AY67" i="60" s="1"/>
  <c r="G9" i="46"/>
  <c r="Y95" i="60" s="1"/>
  <c r="AY95" i="60" s="1"/>
  <c r="F19" i="46"/>
  <c r="Y83" i="60" s="1"/>
  <c r="AY83" i="60" s="1"/>
  <c r="E16" i="46"/>
  <c r="Y58" i="60" s="1"/>
  <c r="AY58" i="60" s="1"/>
  <c r="F15" i="46"/>
  <c r="Y79" i="60" s="1"/>
  <c r="AY79" i="60" s="1"/>
  <c r="G14" i="46"/>
  <c r="Y100" i="60" s="1"/>
  <c r="AY100" i="60" s="1"/>
  <c r="G21" i="46"/>
  <c r="Y107" i="60" s="1"/>
  <c r="AY107" i="60" s="1"/>
  <c r="G23" i="46"/>
  <c r="Y109" i="60" s="1"/>
  <c r="AY109" i="60" s="1"/>
  <c r="G24" i="46"/>
  <c r="Y110" i="60" s="1"/>
  <c r="AY110" i="60" s="1"/>
  <c r="G26" i="46"/>
  <c r="C6" i="46"/>
  <c r="H22" i="46"/>
  <c r="C19" i="46"/>
  <c r="Y17" i="60" s="1"/>
  <c r="AY17" i="60" s="1"/>
  <c r="D6" i="46"/>
  <c r="Y26" i="60" s="1"/>
  <c r="AY26" i="60" s="1"/>
  <c r="D20" i="46"/>
  <c r="Y40" i="60" s="1"/>
  <c r="AY40" i="60" s="1"/>
  <c r="H21" i="46"/>
  <c r="F26" i="46"/>
  <c r="C10" i="46"/>
  <c r="Y8" i="60" s="1"/>
  <c r="AY8" i="60" s="1"/>
  <c r="D9" i="46"/>
  <c r="Y29" i="60" s="1"/>
  <c r="AY29" i="60" s="1"/>
  <c r="D24" i="46"/>
  <c r="Y44" i="60" s="1"/>
  <c r="AY44" i="60" s="1"/>
  <c r="H16" i="46"/>
  <c r="H18" i="46"/>
  <c r="C26" i="46"/>
  <c r="C9" i="46"/>
  <c r="Y7" i="60" s="1"/>
  <c r="AY7" i="60" s="1"/>
  <c r="E11" i="46"/>
  <c r="Y53" i="60" s="1"/>
  <c r="AY53" i="60" s="1"/>
  <c r="E14" i="46"/>
  <c r="Y56" i="60" s="1"/>
  <c r="AY56" i="60" s="1"/>
  <c r="G11" i="46"/>
  <c r="Y97" i="60" s="1"/>
  <c r="AY97" i="60" s="1"/>
  <c r="F11" i="46"/>
  <c r="Y75" i="60" s="1"/>
  <c r="AY75" i="60" s="1"/>
  <c r="G15" i="46"/>
  <c r="Y101" i="60" s="1"/>
  <c r="AY101" i="60" s="1"/>
  <c r="F21" i="46"/>
  <c r="Y85" i="60" s="1"/>
  <c r="AY85" i="60" s="1"/>
  <c r="F13" i="46"/>
  <c r="Y77" i="60" s="1"/>
  <c r="AY77" i="60" s="1"/>
  <c r="F16" i="46"/>
  <c r="Y80" i="60" s="1"/>
  <c r="AY80" i="60" s="1"/>
  <c r="G17" i="46"/>
  <c r="Y103" i="60" s="1"/>
  <c r="AY103" i="60" s="1"/>
  <c r="G10" i="46"/>
  <c r="Y96" i="60" s="1"/>
  <c r="AY96" i="60" s="1"/>
  <c r="H8" i="46"/>
  <c r="D8" i="46"/>
  <c r="Y28" i="60" s="1"/>
  <c r="AY28" i="60" s="1"/>
  <c r="D17" i="46"/>
  <c r="Y37" i="60" s="1"/>
  <c r="AY37" i="60" s="1"/>
  <c r="E6" i="46"/>
  <c r="Y48" i="60" s="1"/>
  <c r="AY48" i="60" s="1"/>
  <c r="F6" i="46"/>
  <c r="Y70" i="60" s="1"/>
  <c r="AY70" i="60" s="1"/>
  <c r="H9" i="46"/>
  <c r="E17" i="46"/>
  <c r="Y59" i="60" s="1"/>
  <c r="AY59" i="60" s="1"/>
  <c r="H17" i="46"/>
  <c r="C17" i="46"/>
  <c r="Y15" i="60" s="1"/>
  <c r="AY15" i="60" s="1"/>
  <c r="D11" i="46"/>
  <c r="Y31" i="60" s="1"/>
  <c r="AY31" i="60" s="1"/>
  <c r="D19" i="46"/>
  <c r="Y39" i="60" s="1"/>
  <c r="AY39" i="60" s="1"/>
  <c r="E18" i="46"/>
  <c r="Y60" i="60" s="1"/>
  <c r="AY60" i="60" s="1"/>
  <c r="E20" i="46"/>
  <c r="Y62" i="60" s="1"/>
  <c r="AY62" i="60" s="1"/>
  <c r="F17" i="46"/>
  <c r="Y81" i="60" s="1"/>
  <c r="AY81" i="60" s="1"/>
  <c r="G12" i="46"/>
  <c r="Y98" i="60" s="1"/>
  <c r="AY98" i="60" s="1"/>
  <c r="F25" i="46"/>
  <c r="Y89" i="60" s="1"/>
  <c r="AY89" i="60" s="1"/>
  <c r="F22" i="46"/>
  <c r="Y86" i="60" s="1"/>
  <c r="AY86" i="60" s="1"/>
  <c r="F14" i="46"/>
  <c r="Y78" i="60" s="1"/>
  <c r="AY78" i="60" s="1"/>
  <c r="F18" i="46"/>
  <c r="Y82" i="60" s="1"/>
  <c r="AY82" i="60" s="1"/>
  <c r="G18" i="46"/>
  <c r="Y104" i="60" s="1"/>
  <c r="AY104" i="60" s="1"/>
  <c r="H19" i="46"/>
  <c r="C25" i="46"/>
  <c r="Y23" i="60" s="1"/>
  <c r="AY23" i="60" s="1"/>
  <c r="D21" i="46"/>
  <c r="Y41" i="60" s="1"/>
  <c r="AY41" i="60" s="1"/>
  <c r="F8" i="46"/>
  <c r="Y72" i="60" s="1"/>
  <c r="AY72" i="60" s="1"/>
  <c r="E26" i="46"/>
  <c r="C11" i="46"/>
  <c r="Y9" i="60" s="1"/>
  <c r="AY9" i="60" s="1"/>
  <c r="E19" i="46"/>
  <c r="Y61" i="60" s="1"/>
  <c r="AY61" i="60" s="1"/>
  <c r="H24" i="46"/>
  <c r="E7" i="46"/>
  <c r="Y49" i="60" s="1"/>
  <c r="AY49" i="60" s="1"/>
  <c r="F9" i="46"/>
  <c r="Y73" i="60" s="1"/>
  <c r="AY73" i="60" s="1"/>
  <c r="F7" i="46"/>
  <c r="Y71" i="60" s="1"/>
  <c r="AY71" i="60" s="1"/>
  <c r="F23" i="46"/>
  <c r="Y87" i="60" s="1"/>
  <c r="AY87" i="60" s="1"/>
  <c r="E24" i="46"/>
  <c r="Y66" i="60" s="1"/>
  <c r="AY66" i="60" s="1"/>
  <c r="G13" i="46"/>
  <c r="Y99" i="60" s="1"/>
  <c r="AY99" i="60" s="1"/>
  <c r="G25" i="46"/>
  <c r="Y111" i="60" s="1"/>
  <c r="AY111" i="60" s="1"/>
  <c r="G8" i="46"/>
  <c r="Y94" i="60" s="1"/>
  <c r="AY94" i="60" s="1"/>
  <c r="F24" i="46"/>
  <c r="Y88" i="60" s="1"/>
  <c r="AY88" i="60" s="1"/>
  <c r="H14" i="46"/>
  <c r="H25" i="46"/>
  <c r="D25" i="46"/>
  <c r="Y45" i="60" s="1"/>
  <c r="AY45" i="60" s="1"/>
  <c r="E8" i="46"/>
  <c r="Y50" i="60" s="1"/>
  <c r="AY50" i="60" s="1"/>
  <c r="H23" i="46"/>
  <c r="D13" i="46"/>
  <c r="Y33" i="60" s="1"/>
  <c r="AY33" i="60" s="1"/>
  <c r="E23" i="46"/>
  <c r="Y65" i="60" s="1"/>
  <c r="AY65" i="60" s="1"/>
  <c r="H12" i="46"/>
  <c r="D26" i="46"/>
  <c r="C21" i="46"/>
  <c r="Y19" i="60" s="1"/>
  <c r="AY19" i="60" s="1"/>
  <c r="E9" i="46"/>
  <c r="Y51" i="60" s="1"/>
  <c r="AY51" i="60" s="1"/>
  <c r="D23" i="46"/>
  <c r="Y43" i="60" s="1"/>
  <c r="AY43" i="60" s="1"/>
  <c r="F10" i="46"/>
  <c r="Y74" i="60" s="1"/>
  <c r="AY74" i="60" s="1"/>
  <c r="E21" i="46"/>
  <c r="Y63" i="60" s="1"/>
  <c r="AY63" i="60" s="1"/>
  <c r="G22" i="46"/>
  <c r="Y108" i="60" s="1"/>
  <c r="AY108" i="60" s="1"/>
  <c r="G7" i="46"/>
  <c r="Y93" i="60" s="1"/>
  <c r="AY93" i="60" s="1"/>
  <c r="F12" i="46"/>
  <c r="Y76" i="60" s="1"/>
  <c r="AY76" i="60" s="1"/>
  <c r="G20" i="46"/>
  <c r="Y106" i="60" s="1"/>
  <c r="AY106" i="60" s="1"/>
  <c r="G16" i="46"/>
  <c r="Y102" i="60" s="1"/>
  <c r="AY102" i="60" s="1"/>
  <c r="F20" i="46"/>
  <c r="Y84" i="60" s="1"/>
  <c r="AY84" i="60" s="1"/>
  <c r="G19" i="46"/>
  <c r="Y105" i="60" s="1"/>
  <c r="AY105" i="60" s="1"/>
  <c r="H15" i="46"/>
  <c r="D15" i="46"/>
  <c r="Y35" i="60" s="1"/>
  <c r="AY35" i="60" s="1"/>
  <c r="E12" i="46"/>
  <c r="Y54" i="60" s="1"/>
  <c r="AY54" i="60" s="1"/>
  <c r="H13" i="46"/>
  <c r="H266" i="44"/>
  <c r="H265" i="44"/>
  <c r="H278" i="44"/>
  <c r="V5" i="48"/>
  <c r="H338" i="6"/>
  <c r="B5" i="47"/>
  <c r="T43" i="48" l="1"/>
  <c r="H44" i="48" a="1"/>
  <c r="H44" i="48" s="1"/>
  <c r="Q43" i="48"/>
  <c r="D43" i="48"/>
  <c r="C44" i="48" a="1"/>
  <c r="C44" i="48" s="1"/>
  <c r="C42" i="48" a="1"/>
  <c r="C42" i="48" s="1"/>
  <c r="B45" i="48" a="1"/>
  <c r="B45" i="48" s="1"/>
  <c r="C45" i="48" a="1"/>
  <c r="C45" i="48" s="1"/>
  <c r="D44" i="48" a="1"/>
  <c r="D44" i="48" s="1"/>
  <c r="B43" i="48"/>
  <c r="B8" i="47"/>
  <c r="H264" i="44"/>
  <c r="V8" i="48"/>
  <c r="H338" i="11"/>
  <c r="T44" i="48" a="1"/>
  <c r="T44" i="48" s="1"/>
  <c r="H43" i="48"/>
  <c r="T42" i="48" a="1"/>
  <c r="T42" i="48" s="1"/>
  <c r="H269" i="44"/>
  <c r="Y92" i="60"/>
  <c r="AY92" i="60" s="1"/>
  <c r="Q44" i="48" a="1"/>
  <c r="Q44" i="48" s="1"/>
  <c r="B42" i="48" a="1"/>
  <c r="B42" i="48" s="1"/>
  <c r="E44" i="48" a="1"/>
  <c r="E44" i="48" s="1"/>
  <c r="H42" i="48" a="1"/>
  <c r="H42" i="48" s="1"/>
  <c r="D42" i="48" a="1"/>
  <c r="D42" i="48" s="1"/>
  <c r="O44" i="48" a="1"/>
  <c r="O44" i="48" s="1"/>
  <c r="V13" i="48"/>
  <c r="H338" i="17"/>
  <c r="Q45" i="48" a="1"/>
  <c r="Q45" i="48" s="1"/>
  <c r="K45" i="48" a="1"/>
  <c r="K45" i="48" s="1"/>
  <c r="T45" i="48" a="1"/>
  <c r="T45" i="48" s="1"/>
  <c r="K43" i="48"/>
  <c r="O45" i="48" a="1"/>
  <c r="O45" i="48" s="1"/>
  <c r="V11" i="48"/>
  <c r="H338" i="15"/>
  <c r="E45" i="48" a="1"/>
  <c r="E45" i="48" s="1"/>
  <c r="B25" i="47"/>
  <c r="B13" i="47"/>
  <c r="B11" i="47"/>
  <c r="H45" i="48" a="1"/>
  <c r="H45" i="48" s="1"/>
  <c r="E42" i="48" a="1"/>
  <c r="E42" i="48" s="1"/>
  <c r="K42" i="48" a="1"/>
  <c r="K42" i="48" s="1"/>
  <c r="B44" i="48" a="1"/>
  <c r="B44" i="48" s="1"/>
  <c r="H338" i="59"/>
  <c r="V25" i="48"/>
  <c r="H338" i="27"/>
  <c r="V28" i="48"/>
  <c r="H338" i="30"/>
  <c r="C41" i="47"/>
  <c r="B22" i="47"/>
  <c r="V22" i="48"/>
  <c r="H338" i="24"/>
  <c r="C40" i="56"/>
  <c r="C39" i="56"/>
  <c r="H270" i="44"/>
  <c r="H11" i="46"/>
  <c r="C23" i="46"/>
  <c r="Y21" i="60" s="1"/>
  <c r="AY21" i="60" s="1"/>
  <c r="H20" i="46"/>
  <c r="H273" i="44"/>
  <c r="H261" i="44"/>
  <c r="C12" i="46"/>
  <c r="Y10" i="60" s="1"/>
  <c r="AY10" i="60" s="1"/>
  <c r="H305" i="44"/>
  <c r="H234" i="44"/>
  <c r="H76" i="46"/>
  <c r="H52" i="46" s="1"/>
  <c r="B19" i="47"/>
  <c r="V19" i="48"/>
  <c r="H338" i="22"/>
  <c r="C8" i="46"/>
  <c r="Y6" i="60" s="1"/>
  <c r="AY6" i="60" s="1"/>
  <c r="H7" i="46"/>
  <c r="H6" i="46"/>
  <c r="C18" i="46"/>
  <c r="Y16" i="60" s="1"/>
  <c r="AY16" i="60" s="1"/>
  <c r="C281" i="44"/>
  <c r="C7" i="46"/>
  <c r="Y5" i="60" s="1"/>
  <c r="AY5" i="60" s="1"/>
  <c r="B38" i="47"/>
  <c r="V38" i="48"/>
  <c r="H338" i="39"/>
  <c r="V12" i="48"/>
  <c r="H338" i="16"/>
  <c r="B12" i="47"/>
  <c r="P41" i="48"/>
  <c r="H275" i="44"/>
  <c r="V41" i="48"/>
  <c r="H281" i="44"/>
  <c r="B41" i="47" l="1"/>
  <c r="D41" i="47" s="1"/>
  <c r="V43" i="48"/>
  <c r="V44" i="48" a="1"/>
  <c r="V44" i="48" s="1"/>
  <c r="Y115" i="60" a="1"/>
  <c r="Y115" i="60" s="1"/>
  <c r="AY115" i="60" s="1"/>
  <c r="H26" i="46"/>
  <c r="Y114" i="60"/>
  <c r="AY114" i="60" s="1"/>
  <c r="Y116" i="60" a="1"/>
  <c r="Y116" i="60" s="1"/>
  <c r="AY116" i="60" s="1"/>
  <c r="V42" i="48" a="1"/>
  <c r="V42" i="48" s="1"/>
  <c r="V45" i="48" a="1"/>
  <c r="V45" i="48"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tc={08C16E45-F88C-4D1D-B53F-F9806B533B97}</author>
    <author>tc={817D452F-7F43-41F5-AFB3-AB02FD05AD8C}</author>
    <author>tc={CB9AF705-1424-459F-9659-1E167498086E}</author>
    <author>tc={94C8509F-77B6-4B25-98EE-4920C175D1E4}</author>
    <author>tc={6C75CDEC-9570-44EB-B393-9D7338F1F45E}</author>
    <author>tc={C36162E0-0BA9-4744-98D0-7E1A991E481C}</author>
    <author>tc={B0A0F4A9-4EA4-44F2-B0A1-11D9DF464779}</author>
    <author>tc={E7394B3B-DF0C-4677-8157-BBF7AD8DF53E}</author>
    <author>tc={0637D079-94F9-4FD6-A28C-3404F5CDA8E1}</author>
    <author>tc={E7686794-64D0-4355-9C55-389DC03BA2DF}</author>
    <author>tc={5BA21884-2808-408B-A671-079A9A3B70C4}</author>
  </authors>
  <commentList>
    <comment ref="DR5" authorId="0" shapeId="0" xr:uid="{08C16E45-F88C-4D1D-B53F-F9806B533B97}">
      <text>
        <t>[Threaded comment]
Your version of Excel allows you to read this threaded comment; however, any edits to it will get removed if the file is opened in a newer version of Excel. Learn more: https://go.microsoft.com/fwlink/?linkid=870924
Comment:
    Was 63 SCH</t>
      </text>
    </comment>
    <comment ref="HN5" authorId="1" shapeId="0" xr:uid="{817D452F-7F43-41F5-AFB3-AB02FD05AD8C}">
      <text>
        <t>[Threaded comment]
Your version of Excel allows you to read this threaded comment; however, any edits to it will get removed if the file is opened in a newer version of Excel. Learn more: https://go.microsoft.com/fwlink/?linkid=870924
Comment:
    Was 29,270</t>
      </text>
    </comment>
    <comment ref="LM5" authorId="2" shapeId="0" xr:uid="{CB9AF705-1424-459F-9659-1E167498086E}">
      <text>
        <t>[Threaded comment]
Your version of Excel allows you to read this threaded comment; however, any edits to it will get removed if the file is opened in a newer version of Excel. Learn more: https://go.microsoft.com/fwlink/?linkid=870924
Comment:
    Was 2643</t>
      </text>
    </comment>
    <comment ref="PI5" authorId="3" shapeId="0" xr:uid="{94C8509F-77B6-4B25-98EE-4920C175D1E4}">
      <text>
        <t>[Threaded comment]
Your version of Excel allows you to read this threaded comment; however, any edits to it will get removed if the file is opened in a newer version of Excel. Learn more: https://go.microsoft.com/fwlink/?linkid=870924
Comment:
    Was 2360</t>
      </text>
    </comment>
    <comment ref="DR9" authorId="4" shapeId="0" xr:uid="{6C75CDEC-9570-44EB-B393-9D7338F1F45E}">
      <text>
        <t>[Threaded comment]
Your version of Excel allows you to read this threaded comment; however, any edits to it will get removed if the file is opened in a newer version of Excel. Learn more: https://go.microsoft.com/fwlink/?linkid=870924
Comment:
    Was 246 SCH</t>
      </text>
    </comment>
    <comment ref="HN9" authorId="5" shapeId="0" xr:uid="{C36162E0-0BA9-4744-98D0-7E1A991E481C}">
      <text>
        <t>[Threaded comment]
Your version of Excel allows you to read this threaded comment; however, any edits to it will get removed if the file is opened in a newer version of Excel. Learn more: https://go.microsoft.com/fwlink/?linkid=870924
Comment:
    Was 54,097</t>
      </text>
    </comment>
    <comment ref="LM9" authorId="6" shapeId="0" xr:uid="{B0A0F4A9-4EA4-44F2-B0A1-11D9DF464779}">
      <text>
        <t>[Threaded comment]
Your version of Excel allows you to read this threaded comment; however, any edits to it will get removed if the file is opened in a newer version of Excel. Learn more: https://go.microsoft.com/fwlink/?linkid=870924
Comment:
    Was 89</t>
      </text>
    </comment>
    <comment ref="CY32" authorId="7" shapeId="0" xr:uid="{E7394B3B-DF0C-4677-8157-BBF7AD8DF53E}">
      <text>
        <t>[Threaded comment]
Your version of Excel allows you to read this threaded comment; however, any edits to it will get removed if the file is opened in a newer version of Excel. Learn more: https://go.microsoft.com/fwlink/?linkid=870924
Comment:
    Was 26 SCH</t>
      </text>
    </comment>
    <comment ref="DG32" authorId="8" shapeId="0" xr:uid="{0637D079-94F9-4FD6-A28C-3404F5CDA8E1}">
      <text>
        <t>[Threaded comment]
Your version of Excel allows you to read this threaded comment; however, any edits to it will get removed if the file is opened in a newer version of Excel. Learn more: https://go.microsoft.com/fwlink/?linkid=870924
Comment:
    Was 156 SCH</t>
      </text>
    </comment>
    <comment ref="GU32" authorId="9" shapeId="0" xr:uid="{E7686794-64D0-4355-9C55-389DC03BA2DF}">
      <text>
        <t>[Threaded comment]
Your version of Excel allows you to read this threaded comment; however, any edits to it will get removed if the file is opened in a newer version of Excel. Learn more: https://go.microsoft.com/fwlink/?linkid=870924
Comment:
    Was 8438</t>
      </text>
    </comment>
    <comment ref="HC32" authorId="10" shapeId="0" xr:uid="{5BA21884-2808-408B-A671-079A9A3B70C4}">
      <text>
        <t>[Threaded comment]
Your version of Excel allows you to read this threaded comment; however, any edits to it will get removed if the file is opened in a newer version of Excel. Learn more: https://go.microsoft.com/fwlink/?linkid=870924
Comment:
    Was 38205</t>
      </text>
    </comment>
  </commentList>
</comments>
</file>

<file path=xl/sharedStrings.xml><?xml version="1.0" encoding="utf-8"?>
<sst xmlns="http://schemas.openxmlformats.org/spreadsheetml/2006/main" count="8520" uniqueCount="960">
  <si>
    <t>Nursing</t>
  </si>
  <si>
    <t>Total</t>
  </si>
  <si>
    <t>Faculty Salaries</t>
  </si>
  <si>
    <t>Semester Credit Hours</t>
  </si>
  <si>
    <t>Departmental Operating Expense (all fund sources):</t>
  </si>
  <si>
    <t>Teaching Assistant Salaries</t>
  </si>
  <si>
    <t>All Other DOE Expenses</t>
  </si>
  <si>
    <t>Department Operating Expense</t>
  </si>
  <si>
    <t>The model distributes Instruction and Research expenses by subtracting the Faculty Salaries and Teaching Assistant Salaries.  The difference is allocated as Department Operating Expenses.</t>
  </si>
  <si>
    <t xml:space="preserve">Faculty Salaries on the CBM008 Report - For your reference only - No data entry required.  </t>
  </si>
  <si>
    <t>Input in blue shaded areas - All other cells are linked</t>
  </si>
  <si>
    <t>Student Services Operating Expense Subtotal (all fund sources)</t>
  </si>
  <si>
    <t>Instruction</t>
  </si>
  <si>
    <t>Research</t>
  </si>
  <si>
    <t>Academic Support</t>
  </si>
  <si>
    <t>Institutional Support</t>
  </si>
  <si>
    <t>Element</t>
  </si>
  <si>
    <t>Amount</t>
  </si>
  <si>
    <t>Student Services (Adjusted for Student Loan Funds)</t>
  </si>
  <si>
    <t>Adjusted Amount</t>
  </si>
  <si>
    <t>Fund Group Detail (FDG)</t>
  </si>
  <si>
    <t>Sources and Uses Point of Contact</t>
  </si>
  <si>
    <t>Name</t>
  </si>
  <si>
    <t>Phone</t>
  </si>
  <si>
    <t>Email</t>
  </si>
  <si>
    <t>UGL</t>
  </si>
  <si>
    <t>UGU</t>
  </si>
  <si>
    <t>MAS</t>
  </si>
  <si>
    <t>DOC</t>
  </si>
  <si>
    <t>SP</t>
  </si>
  <si>
    <t>TOT</t>
  </si>
  <si>
    <t>Discipline</t>
  </si>
  <si>
    <t>Instruction and Research (all fund sources)</t>
  </si>
  <si>
    <t>Totals</t>
  </si>
  <si>
    <t>Academic Support Operating Expense (all fund sources)</t>
  </si>
  <si>
    <t>Institutional Support Operating Expense (all fund sources)</t>
  </si>
  <si>
    <t>No action required. The model allocates Academic Support and Other Departmental Operating Expense using Total Faculty Salaries.</t>
  </si>
  <si>
    <t>Relative Weight</t>
  </si>
  <si>
    <t>CBM008 Point of Contact</t>
  </si>
  <si>
    <t>Institutions report Teaching Load Credits and salary information for each faculty member on the CBM008 report. This model uses Teaching Load Credits to allocate faculty salaries.</t>
  </si>
  <si>
    <t>No action required. The model allocates Academic Support and Other Departmental Operating Expense using Total Faculty Salaries or Semester Credit Hours.</t>
  </si>
  <si>
    <t>Instructions:
1. Review the data on the FGD table validating it is the correct data for this fiscal year.
2. Update the TA table.
3. Update the DOE table.
4. Explain reconciliation and variance items in the space at the bottom of this form.
5. Return the survey for the THECB staff.</t>
  </si>
  <si>
    <t>Liberal Arts</t>
  </si>
  <si>
    <t>Science</t>
  </si>
  <si>
    <t>Fine Arts</t>
  </si>
  <si>
    <t>Teacher Education</t>
  </si>
  <si>
    <t>Agriculture</t>
  </si>
  <si>
    <t>Engineering</t>
  </si>
  <si>
    <t>Home Economics</t>
  </si>
  <si>
    <t>Law</t>
  </si>
  <si>
    <t>Social Service</t>
  </si>
  <si>
    <t>Library Science</t>
  </si>
  <si>
    <t>Veterinary Science</t>
  </si>
  <si>
    <t>Vocational Training</t>
  </si>
  <si>
    <t>Physical Training</t>
  </si>
  <si>
    <t>Health Services</t>
  </si>
  <si>
    <t>Pharmacy</t>
  </si>
  <si>
    <t>Business Administration</t>
  </si>
  <si>
    <t>Optometry</t>
  </si>
  <si>
    <t>Teacher Ed-Practice Teaching</t>
  </si>
  <si>
    <t>Technology</t>
  </si>
  <si>
    <t>Intercollegiate Athletics</t>
  </si>
  <si>
    <t>Total Faculty Salaries (CBM008 Report and TA Salaries Summed)</t>
  </si>
  <si>
    <t>Final Departmental Operating Expense (Other Departmental Operating Expense Allocated)</t>
  </si>
  <si>
    <t>University of Houston - Clear Lake</t>
  </si>
  <si>
    <t>011711</t>
  </si>
  <si>
    <t>FICE</t>
  </si>
  <si>
    <t>S-A</t>
  </si>
  <si>
    <t>The University of Texas at San Antonio</t>
  </si>
  <si>
    <t>TAMUG</t>
  </si>
  <si>
    <t>Texas A&amp;M University at Galveston</t>
  </si>
  <si>
    <t>TAMUCC</t>
  </si>
  <si>
    <t>Texas A&amp;M University - Corpus Christi</t>
  </si>
  <si>
    <t>The University of Texas at Tyler</t>
  </si>
  <si>
    <t>UHCL</t>
  </si>
  <si>
    <t>UHD</t>
  </si>
  <si>
    <t>University of Houston - Downtown</t>
  </si>
  <si>
    <t>SRSU</t>
  </si>
  <si>
    <t>Sul Ross State University</t>
  </si>
  <si>
    <t>TAMUT</t>
  </si>
  <si>
    <t>Texas A&amp;M University - Texarkana</t>
  </si>
  <si>
    <t>ASU</t>
  </si>
  <si>
    <t>Angelo State University</t>
  </si>
  <si>
    <t>LU</t>
  </si>
  <si>
    <t>Lamar University</t>
  </si>
  <si>
    <t>MIDWST</t>
  </si>
  <si>
    <t>Midwestern State University</t>
  </si>
  <si>
    <t>UNT</t>
  </si>
  <si>
    <t>University of North Texas</t>
  </si>
  <si>
    <t>SHSU</t>
  </si>
  <si>
    <t>Sam Houston State University</t>
  </si>
  <si>
    <t>TXST</t>
  </si>
  <si>
    <t>Texas State University - San Marcos</t>
  </si>
  <si>
    <t>SFA</t>
  </si>
  <si>
    <t>Stephen F. Austin State University</t>
  </si>
  <si>
    <t>PVAMU</t>
  </si>
  <si>
    <t>Prairie View A&amp;M University</t>
  </si>
  <si>
    <t>TARLST</t>
  </si>
  <si>
    <t>Tarleton State University</t>
  </si>
  <si>
    <t>TAMU</t>
  </si>
  <si>
    <t>Texas A&amp;M University</t>
  </si>
  <si>
    <t>TAMUK</t>
  </si>
  <si>
    <t>Texas A&amp;M University - Kingsville</t>
  </si>
  <si>
    <t>TSU</t>
  </si>
  <si>
    <t>Texas Southern University</t>
  </si>
  <si>
    <t>TTU</t>
  </si>
  <si>
    <t>Texas Tech University</t>
  </si>
  <si>
    <t>TWU</t>
  </si>
  <si>
    <t>Texas Woman's University</t>
  </si>
  <si>
    <t>UH</t>
  </si>
  <si>
    <t>University of Houston</t>
  </si>
  <si>
    <t>ARL</t>
  </si>
  <si>
    <t>The University of Texas at Arlington</t>
  </si>
  <si>
    <t>AUS</t>
  </si>
  <si>
    <t>The University of Texas at Austin</t>
  </si>
  <si>
    <t>E-P</t>
  </si>
  <si>
    <t>The University of Texas at El Paso</t>
  </si>
  <si>
    <t>WTAMU</t>
  </si>
  <si>
    <t>West Texas A&amp;M University</t>
  </si>
  <si>
    <t>TAMIU</t>
  </si>
  <si>
    <t>Texas A&amp;M International University</t>
  </si>
  <si>
    <t>DAL</t>
  </si>
  <si>
    <t>The University of Texas at Dallas</t>
  </si>
  <si>
    <t>P-B</t>
  </si>
  <si>
    <t>The University of Texas of the Permian Basin</t>
  </si>
  <si>
    <t>003656</t>
  </si>
  <si>
    <t>CS ABBR</t>
  </si>
  <si>
    <t>DFDG ABBR</t>
  </si>
  <si>
    <t>003658</t>
  </si>
  <si>
    <t>009741</t>
  </si>
  <si>
    <t>003661</t>
  </si>
  <si>
    <t>003599</t>
  </si>
  <si>
    <t>009930</t>
  </si>
  <si>
    <t>010115</t>
  </si>
  <si>
    <t>011163</t>
  </si>
  <si>
    <t>003632</t>
  </si>
  <si>
    <t>010298</t>
  </si>
  <si>
    <t>003630</t>
  </si>
  <si>
    <t>003631</t>
  </si>
  <si>
    <t>011161</t>
  </si>
  <si>
    <t>003639</t>
  </si>
  <si>
    <t>009651</t>
  </si>
  <si>
    <t>003665</t>
  </si>
  <si>
    <t>003565</t>
  </si>
  <si>
    <t>029269</t>
  </si>
  <si>
    <t>003652</t>
  </si>
  <si>
    <t>012826</t>
  </si>
  <si>
    <t>013231</t>
  </si>
  <si>
    <t>003592</t>
  </si>
  <si>
    <t>003594</t>
  </si>
  <si>
    <t>003624</t>
  </si>
  <si>
    <t>003642</t>
  </si>
  <si>
    <t>003644</t>
  </si>
  <si>
    <t>003541</t>
  </si>
  <si>
    <t>003646</t>
  </si>
  <si>
    <t>003581</t>
  </si>
  <si>
    <t>003606</t>
  </si>
  <si>
    <t>003615</t>
  </si>
  <si>
    <t>003625</t>
  </si>
  <si>
    <t>000020</t>
  </si>
  <si>
    <t>UTA</t>
  </si>
  <si>
    <t>UT</t>
  </si>
  <si>
    <t>UTD</t>
  </si>
  <si>
    <t>UTEP</t>
  </si>
  <si>
    <t>UTPB</t>
  </si>
  <si>
    <t>UTSA</t>
  </si>
  <si>
    <t>UTT</t>
  </si>
  <si>
    <t>TAR</t>
  </si>
  <si>
    <t>MID</t>
  </si>
  <si>
    <t>SFASU</t>
  </si>
  <si>
    <t>SRSURG</t>
  </si>
  <si>
    <t>TXSUSM</t>
  </si>
  <si>
    <t>Institution</t>
  </si>
  <si>
    <t>LAW</t>
  </si>
  <si>
    <t>INSTITUTION</t>
  </si>
  <si>
    <t>Total/Total/Average</t>
  </si>
  <si>
    <t>AG</t>
  </si>
  <si>
    <t>LA</t>
  </si>
  <si>
    <t>SCI</t>
  </si>
  <si>
    <t>FA</t>
  </si>
  <si>
    <t>TE</t>
  </si>
  <si>
    <t>ENG</t>
  </si>
  <si>
    <t>HE</t>
  </si>
  <si>
    <t>SS</t>
  </si>
  <si>
    <t>LS</t>
  </si>
  <si>
    <t>VT</t>
  </si>
  <si>
    <t>PT</t>
  </si>
  <si>
    <t>HS</t>
  </si>
  <si>
    <t>PH</t>
  </si>
  <si>
    <t>BA</t>
  </si>
  <si>
    <t>OPT</t>
  </si>
  <si>
    <t>TEP</t>
  </si>
  <si>
    <t>TEC</t>
  </si>
  <si>
    <t>NUR</t>
  </si>
  <si>
    <t>High</t>
  </si>
  <si>
    <t>Academic</t>
  </si>
  <si>
    <t>Institutional</t>
  </si>
  <si>
    <t>Student</t>
  </si>
  <si>
    <t>SCHs</t>
  </si>
  <si>
    <t>Salaries</t>
  </si>
  <si>
    <t>Support</t>
  </si>
  <si>
    <t>Services</t>
  </si>
  <si>
    <t>DOE</t>
  </si>
  <si>
    <t>LDUG</t>
  </si>
  <si>
    <t>UDUG</t>
  </si>
  <si>
    <t>MAST</t>
  </si>
  <si>
    <t>DOCT</t>
  </si>
  <si>
    <t>SPPR</t>
  </si>
  <si>
    <t>$/SCH</t>
  </si>
  <si>
    <t>PCT</t>
  </si>
  <si>
    <t>Level</t>
  </si>
  <si>
    <t>SCH</t>
  </si>
  <si>
    <t>Reconciling Difference</t>
  </si>
  <si>
    <t>Index</t>
  </si>
  <si>
    <t>Teacher Education-Practical</t>
  </si>
  <si>
    <t>Low (Excluding zero values)</t>
  </si>
  <si>
    <t>Median (Excluding zero values)</t>
  </si>
  <si>
    <t>Average (Excluding zero values)</t>
  </si>
  <si>
    <t>Expenditure Per SCH</t>
  </si>
  <si>
    <t>Total Expenditure (in Millions)</t>
  </si>
  <si>
    <t>Avg Expenditure per FTSE</t>
  </si>
  <si>
    <t>Expenditure per Semester Credit Hour (All levels)</t>
  </si>
  <si>
    <t>Expenditures</t>
  </si>
  <si>
    <t xml:space="preserve">Each year, the Texas Higher Education Coordinating Board revises the Texas Public Universities Relative Expenditure Matrix used in its Instruction and Operations Formula Funding Recommendation to the Legislative Budget Board (LBB).  This survey form is designed to collect Instruction, Research, Academic Support, Institutional Support, and Student Services Expenditures for input into the Public University Expenditure Study using the Fund Group Detail (FDG) reconciled to the Statement of Revenues, Expenses and Changes in Net Assets (SRECNA) from the institution's Annual Financial Report (AFR) provided to the THECB in the Sources and Uses Survey. This survey form collects additional details relating to Teaching Assistants (TA) and Department Operating Expenses (DOE).  The Expenditure items are then inserted into the Expenditure Study Model to assign a state-wide relative weight to each discipline and level of instruction.  The product of these relative weights, each institution's semester credit hours, and a base rate determines the level of formula funding recommended for each institution. </t>
  </si>
  <si>
    <t>1. Enter TA Salaries to an academic discipline using departmental budget designations and the faculty member of record (where salaries cannot be directly charged to an academic discipline, allocate them using the non-weighted semester credit hours associated with the Expenditures).
2. Next, directly charge the salaries to the level of instruction (where unknown, allocate Expenditures using the applicable non-weighted semester credit hours associated with the Expenditures).
3. Enter Developmental Education expenses as Undergraduate Lower Level (UGL) Liberal Arts.</t>
  </si>
  <si>
    <t>No action required. The model allocates Academic Support Expenditures to the appropriate academic discipline and level of instruction using the institution's Faculty Salaries distribution reported on the CBM008 reports.</t>
  </si>
  <si>
    <t>No action required. The model allocates Institutional Support Expenditures to the appropriate levels of instruction using the institution's fall semester headcounts reported on the CBM001 report.  Expenditures are then distributed to academic disciplines using the fiscal year's non-weighted Semester Credit Hours reported in the CBM004 report.</t>
  </si>
  <si>
    <t>All Expenditures</t>
  </si>
  <si>
    <t>No action required. All Expenditures is the sum of Total Faculty Salaries, Departmental Operating Expense, Academic Support, Institutional Support , and Student Services Operating Expense.</t>
  </si>
  <si>
    <t>No action required. Expenditure Per SCH is All Expenditures divided by reported Semester Credit Hours.</t>
  </si>
  <si>
    <t>No action required. The Relative Weight is the Expenditure Per SCH divided by Undergraduate Lower Level Liberal Arts. For example, if the Expenditure per semester credit hour of Masters Teacher Education is 611 and the Undergraduate Lower Level Liberal Arts Expenditure per semester credit hour is 184, then the relative weight would be 611 divided by 184 or 3.32.</t>
  </si>
  <si>
    <t>Expenditure Per FTSE</t>
  </si>
  <si>
    <t>No action required. The Expenditure per Full Time Student Equivalent is calculated by dividing the total Expenditures by full time student equivalents. Semester Credit Hours are converted into equivalents using the following conversion factors:  UGL = 30, UGU = 30, MAS = 24, DOC = 18, SP = 24.</t>
  </si>
  <si>
    <t>TAS LA UGL</t>
  </si>
  <si>
    <t>TAS SCI UGL</t>
  </si>
  <si>
    <t>TAS FA UGL</t>
  </si>
  <si>
    <t>TAS TE UGL</t>
  </si>
  <si>
    <t>TAS AG UGL</t>
  </si>
  <si>
    <t>TAS ENG UGL</t>
  </si>
  <si>
    <t>TAS HE UGL</t>
  </si>
  <si>
    <t>TAS LAW UGL</t>
  </si>
  <si>
    <t>TAS SS UGL</t>
  </si>
  <si>
    <t>TAS LS UGL</t>
  </si>
  <si>
    <t>TAS VS UGL</t>
  </si>
  <si>
    <t>TAS VT UGL</t>
  </si>
  <si>
    <t>TAS PT UGL</t>
  </si>
  <si>
    <t>TAS HS UGL</t>
  </si>
  <si>
    <t>TAS PH UGL</t>
  </si>
  <si>
    <t>TAS BA UGL</t>
  </si>
  <si>
    <t>TAS OP UGL</t>
  </si>
  <si>
    <t>TAS TEP UGL</t>
  </si>
  <si>
    <t>TAS TEC UGL</t>
  </si>
  <si>
    <t>TAS NUR UGL</t>
  </si>
  <si>
    <t>TAS LA UGU</t>
  </si>
  <si>
    <t>TAS SCI UGU</t>
  </si>
  <si>
    <t>TAS FA UGU</t>
  </si>
  <si>
    <t>TAS TE UGU</t>
  </si>
  <si>
    <t>TAS AG UGU</t>
  </si>
  <si>
    <t>TAS ENG UGU</t>
  </si>
  <si>
    <t>TAS HE UGU</t>
  </si>
  <si>
    <t>TAS LAW UGU</t>
  </si>
  <si>
    <t>TAS SS UGU</t>
  </si>
  <si>
    <t>TAS LS UGU</t>
  </si>
  <si>
    <t>TAS VS UGU</t>
  </si>
  <si>
    <t>TAS VT UGU</t>
  </si>
  <si>
    <t>TAS PT UGU</t>
  </si>
  <si>
    <t>TAS HS UGU</t>
  </si>
  <si>
    <t>TAS PH UGU</t>
  </si>
  <si>
    <t>TAS BA UGU</t>
  </si>
  <si>
    <t>TAS OP UGU</t>
  </si>
  <si>
    <t>TAS TEP UGU</t>
  </si>
  <si>
    <t>TAS TEC UGU</t>
  </si>
  <si>
    <t>TAS NUR UGU</t>
  </si>
  <si>
    <t>TAS LA MAS</t>
  </si>
  <si>
    <t>TAS SCI MAS</t>
  </si>
  <si>
    <t>TAS FA MAS</t>
  </si>
  <si>
    <t>TAS TE MAS</t>
  </si>
  <si>
    <t>TAS AG MAS</t>
  </si>
  <si>
    <t>TAS ENG MAS</t>
  </si>
  <si>
    <t>TAS HE MAS</t>
  </si>
  <si>
    <t>TAS LAW MAS</t>
  </si>
  <si>
    <t>TAS SS MAS</t>
  </si>
  <si>
    <t>TAS LS MAS</t>
  </si>
  <si>
    <t>TAS VS MAS</t>
  </si>
  <si>
    <t>TAS VT MAS</t>
  </si>
  <si>
    <t>TAS PT MAS</t>
  </si>
  <si>
    <t>TAS HS MAS</t>
  </si>
  <si>
    <t>TAS PH MAS</t>
  </si>
  <si>
    <t>TAS BA MAS</t>
  </si>
  <si>
    <t>TAS OP MAS</t>
  </si>
  <si>
    <t>TAS TEP MAS</t>
  </si>
  <si>
    <t>TAS TEC MAS</t>
  </si>
  <si>
    <t>TAS NUR MAS</t>
  </si>
  <si>
    <t>TAS LA DOC</t>
  </si>
  <si>
    <t>TAS SCI DOC</t>
  </si>
  <si>
    <t>TAS FA DOC</t>
  </si>
  <si>
    <t>TAS TE DOC</t>
  </si>
  <si>
    <t>TAS AG DOC</t>
  </si>
  <si>
    <t>TAS ENG DOC</t>
  </si>
  <si>
    <t>TAS HE DOC</t>
  </si>
  <si>
    <t>TAS LAW DOC</t>
  </si>
  <si>
    <t>TAS SS DOC</t>
  </si>
  <si>
    <t>TAS LS DOC</t>
  </si>
  <si>
    <t>TAS VS DOC</t>
  </si>
  <si>
    <t>TAS VT DOC</t>
  </si>
  <si>
    <t>TAS PT DOC</t>
  </si>
  <si>
    <t>TAS HS DOC</t>
  </si>
  <si>
    <t>TAS PH DOC</t>
  </si>
  <si>
    <t>TAS BA DOC</t>
  </si>
  <si>
    <t>TAS OP DOC</t>
  </si>
  <si>
    <t>TAS TEP DOC</t>
  </si>
  <si>
    <t>TAS TEC DOC</t>
  </si>
  <si>
    <t>TAS NUR DOC</t>
  </si>
  <si>
    <t>TAS LA SP</t>
  </si>
  <si>
    <t>TAS SCI SP</t>
  </si>
  <si>
    <t>TAS FA SP</t>
  </si>
  <si>
    <t>TAS TE SP</t>
  </si>
  <si>
    <t>TAS AG SP</t>
  </si>
  <si>
    <t>TAS ENG SP</t>
  </si>
  <si>
    <t>TAS HE SP</t>
  </si>
  <si>
    <t>TAS LAW SP</t>
  </si>
  <si>
    <t>TAS SS SP</t>
  </si>
  <si>
    <t>TAS LS SP</t>
  </si>
  <si>
    <t>TAS VS SP</t>
  </si>
  <si>
    <t>TAS VT SP</t>
  </si>
  <si>
    <t>TAS PT SP</t>
  </si>
  <si>
    <t>TAS HS SP</t>
  </si>
  <si>
    <t>TAS PH SP</t>
  </si>
  <si>
    <t>TAS BA SP</t>
  </si>
  <si>
    <t>TAS OP SP</t>
  </si>
  <si>
    <t>TAS TEP SP</t>
  </si>
  <si>
    <t>TAS TEC SP</t>
  </si>
  <si>
    <t>TAS NUR SP</t>
  </si>
  <si>
    <t>DOE LA UGL</t>
  </si>
  <si>
    <t>DOE SCI UGL</t>
  </si>
  <si>
    <t>DOE FA UGL</t>
  </si>
  <si>
    <t>DOE TE UGL</t>
  </si>
  <si>
    <t>DOE AG UGL</t>
  </si>
  <si>
    <t>DOE ENG UGL</t>
  </si>
  <si>
    <t>DOE HE UGL</t>
  </si>
  <si>
    <t>DOE LAW UGL</t>
  </si>
  <si>
    <t>DOE SS UGL</t>
  </si>
  <si>
    <t>DOE LS UGL</t>
  </si>
  <si>
    <t>DOE VS UGL</t>
  </si>
  <si>
    <t>DOE VT UGL</t>
  </si>
  <si>
    <t>DOE PT UGL</t>
  </si>
  <si>
    <t>DOE HS UGL</t>
  </si>
  <si>
    <t>DOE PH UGL</t>
  </si>
  <si>
    <t>DOE BA UGL</t>
  </si>
  <si>
    <t>DOE OP UGL</t>
  </si>
  <si>
    <t>DOE TEP UGL</t>
  </si>
  <si>
    <t>DOE TEC UGL</t>
  </si>
  <si>
    <t>DOE NUR UGL</t>
  </si>
  <si>
    <t>DOE LA UGU</t>
  </si>
  <si>
    <t>DOE SCI UGU</t>
  </si>
  <si>
    <t>DOE FA UGU</t>
  </si>
  <si>
    <t>DOE TE UGU</t>
  </si>
  <si>
    <t>DOE AG UGU</t>
  </si>
  <si>
    <t>DOE ENG UGU</t>
  </si>
  <si>
    <t>DOE HE UGU</t>
  </si>
  <si>
    <t>DOE LAW UGU</t>
  </si>
  <si>
    <t>DOE SS UGU</t>
  </si>
  <si>
    <t>DOE LS UGU</t>
  </si>
  <si>
    <t>DOE VS UGU</t>
  </si>
  <si>
    <t>DOE VT UGU</t>
  </si>
  <si>
    <t>DOE PT UGU</t>
  </si>
  <si>
    <t>DOE HS UGU</t>
  </si>
  <si>
    <t>DOE PH UGU</t>
  </si>
  <si>
    <t>DOE BA UGU</t>
  </si>
  <si>
    <t>DOE OP UGU</t>
  </si>
  <si>
    <t>DOE TEP UGU</t>
  </si>
  <si>
    <t>DOE TEC UGU</t>
  </si>
  <si>
    <t>DOE NUR UGU</t>
  </si>
  <si>
    <t>DOE LA MAS</t>
  </si>
  <si>
    <t>DOE SCI MAS</t>
  </si>
  <si>
    <t>DOE FA MAS</t>
  </si>
  <si>
    <t>DOE TE MAS</t>
  </si>
  <si>
    <t>DOE AG MAS</t>
  </si>
  <si>
    <t>DOE ENG MAS</t>
  </si>
  <si>
    <t>DOE HE MAS</t>
  </si>
  <si>
    <t>DOE LAW MAS</t>
  </si>
  <si>
    <t>DOE SS MAS</t>
  </si>
  <si>
    <t>DOE LS MAS</t>
  </si>
  <si>
    <t>DOE VS MAS</t>
  </si>
  <si>
    <t>DOE VT MAS</t>
  </si>
  <si>
    <t>DOE PT MAS</t>
  </si>
  <si>
    <t>DOE HS MAS</t>
  </si>
  <si>
    <t>DOE PH MAS</t>
  </si>
  <si>
    <t>DOE BA MAS</t>
  </si>
  <si>
    <t>DOE OP MAS</t>
  </si>
  <si>
    <t>DOE TEP MAS</t>
  </si>
  <si>
    <t>DOE TEC MAS</t>
  </si>
  <si>
    <t>DOE NUR MAS</t>
  </si>
  <si>
    <t>DOE LA DOC</t>
  </si>
  <si>
    <t>DOE SCI DOC</t>
  </si>
  <si>
    <t>DOE FA DOC</t>
  </si>
  <si>
    <t>DOE TE DOC</t>
  </si>
  <si>
    <t>DOE AG DOC</t>
  </si>
  <si>
    <t>DOE ENG DOC</t>
  </si>
  <si>
    <t>DOE HE DOC</t>
  </si>
  <si>
    <t>DOE LAW DOC</t>
  </si>
  <si>
    <t>DOE SS DOC</t>
  </si>
  <si>
    <t>DOE LS DOC</t>
  </si>
  <si>
    <t>DOE VS DOC</t>
  </si>
  <si>
    <t>DOE VT DOC</t>
  </si>
  <si>
    <t>DOE PT DOC</t>
  </si>
  <si>
    <t>DOE HS DOC</t>
  </si>
  <si>
    <t>DOE PH DOC</t>
  </si>
  <si>
    <t>DOE BA DOC</t>
  </si>
  <si>
    <t>DOE OP DOC</t>
  </si>
  <si>
    <t>DOE TEP DOC</t>
  </si>
  <si>
    <t>DOE TEC DOC</t>
  </si>
  <si>
    <t>DOE NUR DOC</t>
  </si>
  <si>
    <t>DOE LA SP</t>
  </si>
  <si>
    <t>DOE SCI SP</t>
  </si>
  <si>
    <t>DOE FA SP</t>
  </si>
  <si>
    <t>DOE TE SP</t>
  </si>
  <si>
    <t>DOE AG SP</t>
  </si>
  <si>
    <t>DOE ENG SP</t>
  </si>
  <si>
    <t>DOE HE SP</t>
  </si>
  <si>
    <t>DOE LAW SP</t>
  </si>
  <si>
    <t>DOE SS SP</t>
  </si>
  <si>
    <t>DOE LS SP</t>
  </si>
  <si>
    <t>DOE VS SP</t>
  </si>
  <si>
    <t>DOE VT SP</t>
  </si>
  <si>
    <t>DOE PT SP</t>
  </si>
  <si>
    <t>DOE HS SP</t>
  </si>
  <si>
    <t>DOE PH SP</t>
  </si>
  <si>
    <t>DOE BA SP</t>
  </si>
  <si>
    <t>DOE OP SP</t>
  </si>
  <si>
    <t>DOE TEP SP</t>
  </si>
  <si>
    <t>DOE TEC SP</t>
  </si>
  <si>
    <t>DOE NUR SP</t>
  </si>
  <si>
    <t>DOE LA ALL</t>
  </si>
  <si>
    <t>DOE SCI ALL</t>
  </si>
  <si>
    <t>DOE FA ALL</t>
  </si>
  <si>
    <t>DOE AG ALL</t>
  </si>
  <si>
    <t>DOE TE ALL</t>
  </si>
  <si>
    <t>DOE ENG ALL</t>
  </si>
  <si>
    <t>DOE HE ALL</t>
  </si>
  <si>
    <t>DOE LAW ALL</t>
  </si>
  <si>
    <t>DOE SS ALL</t>
  </si>
  <si>
    <t>DOE LS ALL</t>
  </si>
  <si>
    <t>DOE VS ALL</t>
  </si>
  <si>
    <t>DOE VT ALL</t>
  </si>
  <si>
    <t>DOE PT ALL</t>
  </si>
  <si>
    <t>DOE HS ALL</t>
  </si>
  <si>
    <t>DOE PH ALL</t>
  </si>
  <si>
    <t>DOE BA ALL</t>
  </si>
  <si>
    <t>DOE OP ALL</t>
  </si>
  <si>
    <t>DOE TEP ALL</t>
  </si>
  <si>
    <t>DOE TEC ALL</t>
  </si>
  <si>
    <t>DOE NUR ALL</t>
  </si>
  <si>
    <t>DOE PERCENT</t>
  </si>
  <si>
    <t>InstitutionName</t>
  </si>
  <si>
    <t>FiscalYear</t>
  </si>
  <si>
    <t>AcademicSupport</t>
  </si>
  <si>
    <t>StudentServices</t>
  </si>
  <si>
    <t>InstitutionalSupport</t>
  </si>
  <si>
    <t>SUName</t>
  </si>
  <si>
    <t>SUPhone</t>
  </si>
  <si>
    <t>SUEmail</t>
  </si>
  <si>
    <t>HeadcountUGL</t>
  </si>
  <si>
    <t>HeadcountUGU</t>
  </si>
  <si>
    <t>HeadcountMAS</t>
  </si>
  <si>
    <t>HeadcountDOC</t>
  </si>
  <si>
    <t>HeadcountSP</t>
  </si>
  <si>
    <t>CBMName</t>
  </si>
  <si>
    <t>CBMPhone</t>
  </si>
  <si>
    <t>CBMEmail</t>
  </si>
  <si>
    <t>SCH_LA_UGL</t>
  </si>
  <si>
    <t>SCH_SCI_UGL</t>
  </si>
  <si>
    <t>SCH_FA_UGL</t>
  </si>
  <si>
    <t>SCH_TE_UGL</t>
  </si>
  <si>
    <t>SCH_AG_UGL</t>
  </si>
  <si>
    <t>SCH_ENG_UGL</t>
  </si>
  <si>
    <t>SCH_HE_UGL</t>
  </si>
  <si>
    <t>SCH_LAW_UGL</t>
  </si>
  <si>
    <t>SCH_SS_UGL</t>
  </si>
  <si>
    <t>SCH_LS_UGL</t>
  </si>
  <si>
    <t>SCH_VS_UGL</t>
  </si>
  <si>
    <t>SCH_VT_UGL</t>
  </si>
  <si>
    <t>SCH_PT_UGL</t>
  </si>
  <si>
    <t>SCH_HS_UGL</t>
  </si>
  <si>
    <t>SCH_PH_UGL</t>
  </si>
  <si>
    <t>SCH_BA_UGL</t>
  </si>
  <si>
    <t>SCH_OP_UGL</t>
  </si>
  <si>
    <t>SCH_TEP_UGL</t>
  </si>
  <si>
    <t>SCH_TEC_UGL</t>
  </si>
  <si>
    <t>SCH_NUR_UGL</t>
  </si>
  <si>
    <t>SCH_LA_UGU</t>
  </si>
  <si>
    <t>SCH_SCI_UGU</t>
  </si>
  <si>
    <t>SCH_FA_UGU</t>
  </si>
  <si>
    <t>SCH_TE_UGU</t>
  </si>
  <si>
    <t>SCH_AG_UGU</t>
  </si>
  <si>
    <t>SCH_ENG_UGU</t>
  </si>
  <si>
    <t>SCH_HE_UGU</t>
  </si>
  <si>
    <t>SCH_LAW_UGU</t>
  </si>
  <si>
    <t>SCH_SS_UGU</t>
  </si>
  <si>
    <t>SCH_LS_UGU</t>
  </si>
  <si>
    <t>SCH_VS_UGU</t>
  </si>
  <si>
    <t>SCH_VT_UGU</t>
  </si>
  <si>
    <t>SCH_PT_UGU</t>
  </si>
  <si>
    <t>SCH_HS_UGU</t>
  </si>
  <si>
    <t>SCH_PH_UGU</t>
  </si>
  <si>
    <t>SCH_BA_UGU</t>
  </si>
  <si>
    <t>SCH_OP_UGU</t>
  </si>
  <si>
    <t>SCH_TEP_UGU</t>
  </si>
  <si>
    <t>SCH_TEC_UGU</t>
  </si>
  <si>
    <t>SCH_NUR_UGU</t>
  </si>
  <si>
    <t>SCH_LA_MAS</t>
  </si>
  <si>
    <t>SCH_SCI_MAS</t>
  </si>
  <si>
    <t>SCH_FA_MAS</t>
  </si>
  <si>
    <t>SCH_TE_MAS</t>
  </si>
  <si>
    <t>SCH_AG_MAS</t>
  </si>
  <si>
    <t>SCH_ENG_MAS</t>
  </si>
  <si>
    <t>SCH_HE_MAS</t>
  </si>
  <si>
    <t>SCH_LAW_MAS</t>
  </si>
  <si>
    <t>SCH_SS_MAS</t>
  </si>
  <si>
    <t>SCH_LS_MAS</t>
  </si>
  <si>
    <t>SCH_VS_MAS</t>
  </si>
  <si>
    <t>SCH_VT_MAS</t>
  </si>
  <si>
    <t>SCH_PT_MAS</t>
  </si>
  <si>
    <t>SCH_HS_MAS</t>
  </si>
  <si>
    <t>SCH_PH_MAS</t>
  </si>
  <si>
    <t>SCH_BA_MAS</t>
  </si>
  <si>
    <t>SCH_OP_MAS</t>
  </si>
  <si>
    <t>SCH_TEP_MAS</t>
  </si>
  <si>
    <t>SCH_TEC_MAS</t>
  </si>
  <si>
    <t>SCH_NUR_MAS</t>
  </si>
  <si>
    <t>SCH_LA_DOC</t>
  </si>
  <si>
    <t>SCH_SCI_DOC</t>
  </si>
  <si>
    <t>SCH_FA_DOC</t>
  </si>
  <si>
    <t>SCH_TE_DOC</t>
  </si>
  <si>
    <t>SCH_AG_DOC</t>
  </si>
  <si>
    <t>SCH_ENG_DOC</t>
  </si>
  <si>
    <t>SCH_HE_DOC</t>
  </si>
  <si>
    <t>SCH_LAW_DOC</t>
  </si>
  <si>
    <t>SCH_SS_DOC</t>
  </si>
  <si>
    <t>SCH_LS_DOC</t>
  </si>
  <si>
    <t>SCH_VS_DOC</t>
  </si>
  <si>
    <t>SCH_VT_DOC</t>
  </si>
  <si>
    <t>SCH_PT_DOC</t>
  </si>
  <si>
    <t>SCH_HS_DOC</t>
  </si>
  <si>
    <t>SCH_PH_DOC</t>
  </si>
  <si>
    <t>SCH_BA_DOC</t>
  </si>
  <si>
    <t>SCH_OP_DOC</t>
  </si>
  <si>
    <t>SCH_TEP_DOC</t>
  </si>
  <si>
    <t>SCH_TEC_DOC</t>
  </si>
  <si>
    <t>SCH_NUR_DOC</t>
  </si>
  <si>
    <t>SCH_LA_SP</t>
  </si>
  <si>
    <t>SCH_SCI_SP</t>
  </si>
  <si>
    <t>SCH_FA_SP</t>
  </si>
  <si>
    <t>SCH_TE_SP</t>
  </si>
  <si>
    <t>SCH_AG_SP</t>
  </si>
  <si>
    <t>SCH_ENG_SP</t>
  </si>
  <si>
    <t>SCH_HE_SP</t>
  </si>
  <si>
    <t>SCH_LAW_SP</t>
  </si>
  <si>
    <t>SCH_SS_SP</t>
  </si>
  <si>
    <t>SCH_LS_SP</t>
  </si>
  <si>
    <t>SCH_VS_SP</t>
  </si>
  <si>
    <t>SCH_VT_SP</t>
  </si>
  <si>
    <t>SCH_PT_SP</t>
  </si>
  <si>
    <t>SCH_HS_SP</t>
  </si>
  <si>
    <t>SCH_PH_SP</t>
  </si>
  <si>
    <t>SCH_BA_SP</t>
  </si>
  <si>
    <t>SCH_OP_SP</t>
  </si>
  <si>
    <t>SCH_TEP_SP</t>
  </si>
  <si>
    <t>SCH_TEC_SP</t>
  </si>
  <si>
    <t>SCH_NUR_SP</t>
  </si>
  <si>
    <t>SAL_LA_UGL</t>
  </si>
  <si>
    <t>SAL_SCI_UGL</t>
  </si>
  <si>
    <t>SAL_FA_UGL</t>
  </si>
  <si>
    <t>SAL_TE_UGL</t>
  </si>
  <si>
    <t>SAL_AG_UGL</t>
  </si>
  <si>
    <t>SAL_ENG_UGL</t>
  </si>
  <si>
    <t>SAL_HE_UGL</t>
  </si>
  <si>
    <t>SAL_LAW_UGL</t>
  </si>
  <si>
    <t>SAL_SS_UGL</t>
  </si>
  <si>
    <t>SAL_LS_UGL</t>
  </si>
  <si>
    <t>SAL_VS_UGL</t>
  </si>
  <si>
    <t>SAL_VT_UGL</t>
  </si>
  <si>
    <t>SAL_PT_UGL</t>
  </si>
  <si>
    <t>SAL_HS_UGL</t>
  </si>
  <si>
    <t>SAL_PH_UGL</t>
  </si>
  <si>
    <t>SAL_BA_UGL</t>
  </si>
  <si>
    <t>SAL_OP_UGL</t>
  </si>
  <si>
    <t>SAL_TEP_UGL</t>
  </si>
  <si>
    <t>SAL_TEC_UGL</t>
  </si>
  <si>
    <t>SAL_NUR_UGL</t>
  </si>
  <si>
    <t>SAL_LA_UGU</t>
  </si>
  <si>
    <t>SAL_SCI_UGU</t>
  </si>
  <si>
    <t>SAL_FA_UGU</t>
  </si>
  <si>
    <t>SAL_TE_UGU</t>
  </si>
  <si>
    <t>SAL_AG_UGU</t>
  </si>
  <si>
    <t>SAL_ENG_UGU</t>
  </si>
  <si>
    <t>SAL_HE_UGU</t>
  </si>
  <si>
    <t>SAL_LAW_UGU</t>
  </si>
  <si>
    <t>SAL_SS_UGU</t>
  </si>
  <si>
    <t>SAL_LS_UGU</t>
  </si>
  <si>
    <t>SAL_VS_UGU</t>
  </si>
  <si>
    <t>SAL_VT_UGU</t>
  </si>
  <si>
    <t>SAL_PT_UGU</t>
  </si>
  <si>
    <t>SAL_HS_UGU</t>
  </si>
  <si>
    <t>SAL_PH_UGU</t>
  </si>
  <si>
    <t>SAL_BA_UGU</t>
  </si>
  <si>
    <t>SAL_OP_UGU</t>
  </si>
  <si>
    <t>SAL_TEP_UGU</t>
  </si>
  <si>
    <t>SAL_TEC_UGU</t>
  </si>
  <si>
    <t>SAL_NUR_UGU</t>
  </si>
  <si>
    <t>SAL_LA_MAS</t>
  </si>
  <si>
    <t>SAL_SCI_MAS</t>
  </si>
  <si>
    <t>SAL_FA_MAS</t>
  </si>
  <si>
    <t>SAL_TE_MAS</t>
  </si>
  <si>
    <t>SAL_AG_MAS</t>
  </si>
  <si>
    <t>SAL_ENG_MAS</t>
  </si>
  <si>
    <t>SAL_HE_MAS</t>
  </si>
  <si>
    <t>SAL_LAW_MAS</t>
  </si>
  <si>
    <t>SAL_SS_MAS</t>
  </si>
  <si>
    <t>SAL_LS_MAS</t>
  </si>
  <si>
    <t>SAL_VS_MAS</t>
  </si>
  <si>
    <t>SAL_VT_MAS</t>
  </si>
  <si>
    <t>SAL_PT_MAS</t>
  </si>
  <si>
    <t>SAL_HS_MAS</t>
  </si>
  <si>
    <t>SAL_PH_MAS</t>
  </si>
  <si>
    <t>SAL_BA_MAS</t>
  </si>
  <si>
    <t>SAL_OP_MAS</t>
  </si>
  <si>
    <t>SAL_TEP_MAS</t>
  </si>
  <si>
    <t>SAL_TEC_MAS</t>
  </si>
  <si>
    <t>SAL_NUR_MAS</t>
  </si>
  <si>
    <t>SAL_LA_DOC</t>
  </si>
  <si>
    <t>SAL_SCI_DOC</t>
  </si>
  <si>
    <t>SAL_FA_DOC</t>
  </si>
  <si>
    <t>SAL_TE_DOC</t>
  </si>
  <si>
    <t>SAL_AG_DOC</t>
  </si>
  <si>
    <t>SAL_ENG_DOC</t>
  </si>
  <si>
    <t>SAL_HE_DOC</t>
  </si>
  <si>
    <t>SAL_LAW_DOC</t>
  </si>
  <si>
    <t>SAL_SS_DOC</t>
  </si>
  <si>
    <t>SAL_LS_DOC</t>
  </si>
  <si>
    <t>SAL_VS_DOC</t>
  </si>
  <si>
    <t>SAL_VT_DOC</t>
  </si>
  <si>
    <t>SAL_PT_DOC</t>
  </si>
  <si>
    <t>SAL_HS_DOC</t>
  </si>
  <si>
    <t>SAL_PH_DOC</t>
  </si>
  <si>
    <t>SAL_BA_DOC</t>
  </si>
  <si>
    <t>SAL_OP_DOC</t>
  </si>
  <si>
    <t>SAL_TEP_DOC</t>
  </si>
  <si>
    <t>SAL_TEC_DOC</t>
  </si>
  <si>
    <t>SAL_NUR_DOC</t>
  </si>
  <si>
    <t>SAL_LA_SP</t>
  </si>
  <si>
    <t>SAL_SCI_SP</t>
  </si>
  <si>
    <t>SAL_FA_SP</t>
  </si>
  <si>
    <t>SAL_TE_SP</t>
  </si>
  <si>
    <t>SAL_AG_SP</t>
  </si>
  <si>
    <t>SAL_ENG_SP</t>
  </si>
  <si>
    <t>SAL_HE_SP</t>
  </si>
  <si>
    <t>SAL_LAW_SP</t>
  </si>
  <si>
    <t>SAL_SS_SP</t>
  </si>
  <si>
    <t>SAL_LS_SP</t>
  </si>
  <si>
    <t>SAL_VS_SP</t>
  </si>
  <si>
    <t>SAL_VT_SP</t>
  </si>
  <si>
    <t>SAL_PT_SP</t>
  </si>
  <si>
    <t>SAL_HS_SP</t>
  </si>
  <si>
    <t>SAL_PH_SP</t>
  </si>
  <si>
    <t>SAL_BA_SP</t>
  </si>
  <si>
    <t>SAL_OP_SP</t>
  </si>
  <si>
    <t>SAL_TEP_SP</t>
  </si>
  <si>
    <t>SAL_TEC_SP</t>
  </si>
  <si>
    <t>SAL_NUR_SP</t>
  </si>
  <si>
    <t>UNTD</t>
  </si>
  <si>
    <t>TAMUSA</t>
  </si>
  <si>
    <t>TAMUCT</t>
  </si>
  <si>
    <t>Texas A&amp;M University - Central Texas</t>
  </si>
  <si>
    <t>University of North Texas at Dallas</t>
  </si>
  <si>
    <t>Fall Headcount</t>
  </si>
  <si>
    <t>VS</t>
  </si>
  <si>
    <t>Cost per Semester Credit Hour</t>
  </si>
  <si>
    <t>Angelo</t>
  </si>
  <si>
    <t>Lamar</t>
  </si>
  <si>
    <t>Midwestern</t>
  </si>
  <si>
    <t>Prairie View</t>
  </si>
  <si>
    <t>Sam Houston</t>
  </si>
  <si>
    <t>Sul Ross</t>
  </si>
  <si>
    <t>Tarleton</t>
  </si>
  <si>
    <t>TAMU-Galveston</t>
  </si>
  <si>
    <t>TAMU-CC</t>
  </si>
  <si>
    <t>TAMU-Kingsville</t>
  </si>
  <si>
    <t>TAMU-San Antonio</t>
  </si>
  <si>
    <t>TAMU-Texarkana</t>
  </si>
  <si>
    <t>TAMU-Central Texas</t>
  </si>
  <si>
    <t>TxStU-SM</t>
  </si>
  <si>
    <t>UT-Arlington</t>
  </si>
  <si>
    <t>UT-Austin</t>
  </si>
  <si>
    <t>UT-Dallas</t>
  </si>
  <si>
    <t>UT-El Paso</t>
  </si>
  <si>
    <t>UT-Permian Basin</t>
  </si>
  <si>
    <t>UT-San Antonio</t>
  </si>
  <si>
    <t>UT-Tyler</t>
  </si>
  <si>
    <t>UH-Clear Lake</t>
  </si>
  <si>
    <t>UH-Downtown</t>
  </si>
  <si>
    <t>UH-Victoria</t>
  </si>
  <si>
    <t>UNT-Dallas</t>
  </si>
  <si>
    <t>TAMI</t>
  </si>
  <si>
    <t>Sul Ross-Rio Grande</t>
  </si>
  <si>
    <t>Relative Weight History</t>
  </si>
  <si>
    <t>Relative Weights</t>
  </si>
  <si>
    <t>Undergraduate Lower Level</t>
  </si>
  <si>
    <t>Undergraduate Upper Level</t>
  </si>
  <si>
    <t>Masters</t>
  </si>
  <si>
    <t>Doctoral</t>
  </si>
  <si>
    <t>Special Professional</t>
  </si>
  <si>
    <t>Average</t>
  </si>
  <si>
    <t>Standard Deviation</t>
  </si>
  <si>
    <t>Year over Year Percent Change</t>
  </si>
  <si>
    <t>Zero Line</t>
  </si>
  <si>
    <t>VetMed calculated with estimated SCH (Headcount X 24).</t>
  </si>
  <si>
    <t>Veterinary Sciences</t>
  </si>
  <si>
    <t>TxStU</t>
  </si>
  <si>
    <t>042295</t>
  </si>
  <si>
    <t>512-471-2808</t>
  </si>
  <si>
    <t>Cindy Milligan</t>
  </si>
  <si>
    <t>(972) 883-2632</t>
  </si>
  <si>
    <t>cxm133830@utdallas.edu</t>
  </si>
  <si>
    <t>210-458-6914</t>
  </si>
  <si>
    <t>903-566-7222</t>
  </si>
  <si>
    <t>979-458-6090</t>
  </si>
  <si>
    <t>713-743-8754</t>
  </si>
  <si>
    <t>June Nelson</t>
  </si>
  <si>
    <t>(361) 570-4873</t>
  </si>
  <si>
    <t>Chris Stovall</t>
  </si>
  <si>
    <t>(940) 397-4273</t>
  </si>
  <si>
    <t>325-942-2014</t>
  </si>
  <si>
    <t>940-898-3522</t>
  </si>
  <si>
    <t>(915) 747-5117</t>
  </si>
  <si>
    <t>Paredes, Marcelo</t>
  </si>
  <si>
    <t>Haneda, Miki</t>
  </si>
  <si>
    <t>(432) 552-2116</t>
  </si>
  <si>
    <t>haneda_m@utpb.edu</t>
  </si>
  <si>
    <t>Wilkerson, Steve</t>
  </si>
  <si>
    <t>(210) 458-4939</t>
  </si>
  <si>
    <t>Steve.Wilkerson@utsa.edu</t>
  </si>
  <si>
    <t>Lang, Donna</t>
  </si>
  <si>
    <t>(409) 740-4419</t>
  </si>
  <si>
    <t>langd@tamug.edu</t>
  </si>
  <si>
    <t>Williamson, Dean</t>
  </si>
  <si>
    <t>(936) 261-2187</t>
  </si>
  <si>
    <t>CDwilliamson@pvamu.edu</t>
  </si>
  <si>
    <t>(254) 968-9598</t>
  </si>
  <si>
    <t>Weir, George W.</t>
  </si>
  <si>
    <t>(361) 593-2315</t>
  </si>
  <si>
    <t>kagww00@tamuk.edu</t>
  </si>
  <si>
    <t>(806) 651-3451</t>
  </si>
  <si>
    <t>Bussell, Paige</t>
  </si>
  <si>
    <t>(903) 468-3209</t>
  </si>
  <si>
    <t>Moreno, Susan E.</t>
  </si>
  <si>
    <t>(713) 743-0640</t>
  </si>
  <si>
    <t>Qumsieh, Miriam</t>
  </si>
  <si>
    <t>(281) 283-3005</t>
  </si>
  <si>
    <t>Qumsieh@uhcl.edu</t>
  </si>
  <si>
    <t>Tucker, Carol M.</t>
  </si>
  <si>
    <t>(713) 221-8269</t>
  </si>
  <si>
    <t>TuckerCa@uhd.edu</t>
  </si>
  <si>
    <t>(361) 570-4121</t>
  </si>
  <si>
    <t>Hall, Karyn</t>
  </si>
  <si>
    <t>(936) 468-3806</t>
  </si>
  <si>
    <t>khall@sfasu.edu</t>
  </si>
  <si>
    <t>(806) 742-2166</t>
  </si>
  <si>
    <t>(940) 898-3298</t>
  </si>
  <si>
    <t>(409) 880-2100</t>
  </si>
  <si>
    <t>House, Shanna</t>
  </si>
  <si>
    <t>(936) 294-1061</t>
  </si>
  <si>
    <t>shouse@shsu.edu</t>
  </si>
  <si>
    <t>Pipes, Pamela</t>
  </si>
  <si>
    <t>(432) 837-8049</t>
  </si>
  <si>
    <t>ppipes@sulross.edu</t>
  </si>
  <si>
    <t>Wright, Claudia</t>
  </si>
  <si>
    <t>(830) 773-8974 x 17</t>
  </si>
  <si>
    <t>crwright@sulross.edu</t>
  </si>
  <si>
    <t>042421</t>
  </si>
  <si>
    <t>The University of Texas - Rio Grande Valley</t>
  </si>
  <si>
    <t>042485</t>
  </si>
  <si>
    <t>UT-Rio Grande Valley</t>
  </si>
  <si>
    <t>UTRGV</t>
  </si>
  <si>
    <t>RGV</t>
  </si>
  <si>
    <t>Sheri Hardison</t>
  </si>
  <si>
    <t>940-369-5095</t>
  </si>
  <si>
    <t>806-834-1428</t>
  </si>
  <si>
    <t>42295</t>
  </si>
  <si>
    <t>Texas A&amp;M University - San Antonio</t>
  </si>
  <si>
    <t>936-294-1074</t>
  </si>
  <si>
    <t>Joanne Richardson</t>
  </si>
  <si>
    <t>(915) 747-7892</t>
  </si>
  <si>
    <t>jrichardson@utep.edu</t>
  </si>
  <si>
    <t>956-665-7906</t>
  </si>
  <si>
    <t>(956) 665-2383</t>
  </si>
  <si>
    <t>marcelo.paredes@utrgv.edu</t>
  </si>
  <si>
    <t>Information on Tabs Within This Workbook</t>
  </si>
  <si>
    <t>FTSE Summary</t>
  </si>
  <si>
    <t>Institution Tabs</t>
  </si>
  <si>
    <t>Discipline Summary</t>
  </si>
  <si>
    <t xml:space="preserve">Green tabs are summary tabs and contain multi-year and historical data. </t>
  </si>
  <si>
    <t>These tables hold all the pertinent data, both from THECB sources (headcount, SCH, and faculty salaries) as well as institutional inputs (teaching assistant salaries and departmental operating expenses).</t>
  </si>
  <si>
    <t>This table indicates the expenditures per SCH by institution and discipline for the year of collection.</t>
  </si>
  <si>
    <t xml:space="preserve">This is the summary page of the 3-year average expenditures and semester credit hours. The Relative Weights table at the top of the page feed to the Formula Funding Model. </t>
  </si>
  <si>
    <t xml:space="preserve"> This tab displays the Average Total Expenditures per Full-Time Student Equivalent (FTSE) for the year of collection. </t>
  </si>
  <si>
    <t>These tabs serve as the means by which the THECB both sends out and collects data from the individual institutions (with the green highlighted cells indicating pre-populated data and the blue cells indicating institutionally-input data). The relative weights provided toward the bottom of the individual tabs are not the published relative weights seen in the General Appropriations Act and are not used in the formula, but indicate the relative weights for the institution. They provide an interesting reference and nothing more.</t>
  </si>
  <si>
    <t>This tab combines all the institutional numbers for the year of collection (note: the relative weights will not match the weights in the Relative Weights tab as this tab contains only data for the current year of collection).</t>
  </si>
  <si>
    <t xml:space="preserve">These tables show the changes in the relative weights over time by each discipline and level, as well as year-over-year comparisons. </t>
  </si>
  <si>
    <t/>
  </si>
  <si>
    <t>Total Calculated FTSE</t>
  </si>
  <si>
    <t>FTSE</t>
  </si>
  <si>
    <t>Jane Mims</t>
  </si>
  <si>
    <t>(210) 784-1205</t>
  </si>
  <si>
    <t>Jane.Mims@tamusa.edu</t>
  </si>
  <si>
    <t>Cindy Strawn</t>
  </si>
  <si>
    <t>cstrawn@uttyler.edu</t>
  </si>
  <si>
    <t>shari.hardison@utsa.edu</t>
  </si>
  <si>
    <t>Amanda Withers</t>
  </si>
  <si>
    <t>withers@shsu.edu</t>
  </si>
  <si>
    <t>Leyda Carter</t>
  </si>
  <si>
    <t>Leydi Carter</t>
  </si>
  <si>
    <t>leydi.carter@untsystem.edu</t>
  </si>
  <si>
    <t>972-338-1405</t>
  </si>
  <si>
    <t>Mulligan-Nguyen, Erin</t>
  </si>
  <si>
    <t>(361) 825-5989</t>
  </si>
  <si>
    <t>Erin.Mulligan-Nguyen@tamucc.edu</t>
  </si>
  <si>
    <t>Danielle McDonald</t>
  </si>
  <si>
    <t>903-566-7405</t>
  </si>
  <si>
    <t>daniellemcdonald@uttyler.edu</t>
  </si>
  <si>
    <t>Fund Code</t>
  </si>
  <si>
    <t>Orange tabs are related specifically to the most recent year of collection.</t>
  </si>
  <si>
    <t>joanna.demurat@uta.edu</t>
  </si>
  <si>
    <t>Joanna Demurat</t>
  </si>
  <si>
    <t>(817) 272-6753</t>
  </si>
  <si>
    <t>A. Cris Hamilton</t>
  </si>
  <si>
    <t>512-475-9254</t>
  </si>
  <si>
    <t>Milam Hefner</t>
  </si>
  <si>
    <t>mhefner@tarleton.edu</t>
  </si>
  <si>
    <t>Paige.Bussell@tamuc.edu</t>
  </si>
  <si>
    <t>Hampton, Jarvis</t>
  </si>
  <si>
    <t>jhampton@wtamu.edu</t>
  </si>
  <si>
    <t>semoreno@Central.uh.edu</t>
  </si>
  <si>
    <t>(972) 780-3038</t>
  </si>
  <si>
    <t>lori.eppler@ttu.edu</t>
  </si>
  <si>
    <t>Eppler, Lori</t>
  </si>
  <si>
    <t>(325) 942-2043</t>
  </si>
  <si>
    <t>Rosalinda.Castro@angelo.edu</t>
  </si>
  <si>
    <t>Du, Brody</t>
  </si>
  <si>
    <t>brody.du@untdallas.edu</t>
  </si>
  <si>
    <t>Departmental Operating Expense includes all Instruction and Research expenses less Faculty and Teaching Assistant Salaries. ([Instruction Expenses] + [Research Expenses] - [CBM008] - [TA Salaries])
1. Assign Instructional and Research Expenditures (including all non-research related capitalized equipment) to an academic discipline and level of instruction using the institution's departmental budget designations.
2. Enter Expenditures that cannot be directly charged to a level of instruction into the "All Other DOE Expenses" column. The Expenditure Study Model allocates these expenses by default according to Faculty Salary.  Your institution can opt to have a portion or all these expenses allocated by semester credit hours distribution by updating the cells below.
3. Enter Developmental Education Expenses as Liberal Arts.</t>
  </si>
  <si>
    <t>The information below is derived from the Sources and Uses Fund Group Detail.</t>
  </si>
  <si>
    <t>All Other DOE Expense Methodology: Expenses will default to be allocated to a level of instruction by Faculty Salaries (as recommended by the GAI Formula Advisory Committee for consistency). You can opt to have a portion or all of these expenses allocated by semester credit hours by changing the percent allocation in cell H140. The Semester Credit Hour Percentage is a calculated field based on the balance of the percentage listed in H140.</t>
  </si>
  <si>
    <t>Proff, Kate</t>
  </si>
  <si>
    <t>(512) 245-2386</t>
  </si>
  <si>
    <t>kproff@txstate.edu</t>
  </si>
  <si>
    <t>Shari Schwartz</t>
  </si>
  <si>
    <t>(940) 565-4616</t>
  </si>
  <si>
    <t>shari.schwartz@unt.edu</t>
  </si>
  <si>
    <t>Victor Aimuyo</t>
  </si>
  <si>
    <t>victor.aimuyo@untsystem.edu</t>
  </si>
  <si>
    <t xml:space="preserve"> </t>
  </si>
  <si>
    <t>Wilkinson, Robert B</t>
  </si>
  <si>
    <t>robert.wilkinson@tamiu.edu</t>
  </si>
  <si>
    <t>(956) 326-2276</t>
  </si>
  <si>
    <t xml:space="preserve">Cris.Hamilton@austin.utexas.edu </t>
  </si>
  <si>
    <t>Goff, Margot H</t>
  </si>
  <si>
    <t>979-845-7293</t>
  </si>
  <si>
    <t>margot_goff@tamu.edu</t>
  </si>
  <si>
    <t>Jackson, Worrick</t>
  </si>
  <si>
    <t>jacksonwl@lamar.edu</t>
  </si>
  <si>
    <t>432-837-8078</t>
  </si>
  <si>
    <t>bonnie.albright@sulross.edu</t>
  </si>
  <si>
    <t>Bonnie Albright</t>
  </si>
  <si>
    <t>(713) 313-1066</t>
  </si>
  <si>
    <t>raijanel.crockem@tsu.edu</t>
  </si>
  <si>
    <t>936-468-4541</t>
  </si>
  <si>
    <t>kruwelljf@sfasu.edu</t>
  </si>
  <si>
    <t>Judith Kruwell</t>
  </si>
  <si>
    <t>(254) 501-5922</t>
  </si>
  <si>
    <t>`</t>
  </si>
  <si>
    <t>dcarrejo2@utep.edu</t>
  </si>
  <si>
    <t>Carrejo, Denise</t>
  </si>
  <si>
    <t>brandon.hennington@ttu.edu</t>
  </si>
  <si>
    <t>Brandon Hennington</t>
  </si>
  <si>
    <t xml:space="preserve">Previous year's studies can be found on the THECB website at: </t>
  </si>
  <si>
    <t>https://www.highered.texas.gov/our-work/supporting-our-institutions/institutional-funding-resources/expenditure-study/</t>
  </si>
  <si>
    <r>
      <rPr>
        <b/>
        <sz val="11"/>
        <rFont val="Overpass"/>
      </rPr>
      <t>RW History</t>
    </r>
    <r>
      <rPr>
        <sz val="11"/>
        <rFont val="Overpass"/>
      </rPr>
      <t xml:space="preserve"> </t>
    </r>
  </si>
  <si>
    <r>
      <rPr>
        <b/>
        <sz val="11"/>
        <rFont val="Overpass"/>
      </rPr>
      <t>Discipline Analysis</t>
    </r>
    <r>
      <rPr>
        <sz val="11"/>
        <rFont val="Overpass"/>
      </rPr>
      <t xml:space="preserve"> </t>
    </r>
  </si>
  <si>
    <r>
      <t xml:space="preserve">This tab displays the summary of the data by level and by institution for various disciplines. </t>
    </r>
    <r>
      <rPr>
        <b/>
        <sz val="11"/>
        <rFont val="Overpass"/>
      </rPr>
      <t>A dropdown box is available at the top to change the data view based on a single discipline or by the total.</t>
    </r>
  </si>
  <si>
    <r>
      <rPr>
        <b/>
        <sz val="11"/>
        <rFont val="Overpass"/>
      </rPr>
      <t xml:space="preserve">Total </t>
    </r>
    <r>
      <rPr>
        <sz val="11"/>
        <rFont val="Overpass"/>
      </rPr>
      <t>-</t>
    </r>
  </si>
  <si>
    <r>
      <rPr>
        <b/>
        <sz val="11"/>
        <rFont val="Overpass"/>
      </rPr>
      <t xml:space="preserve">Data </t>
    </r>
    <r>
      <rPr>
        <sz val="11"/>
        <rFont val="Overpass"/>
      </rPr>
      <t>-</t>
    </r>
  </si>
  <si>
    <r>
      <t xml:space="preserve">                     </t>
    </r>
    <r>
      <rPr>
        <b/>
        <sz val="11"/>
        <rFont val="Overpass"/>
      </rPr>
      <t>Use this drop down to filter by discipline.</t>
    </r>
  </si>
  <si>
    <t>CBM0C1 Point of Contact</t>
  </si>
  <si>
    <t>CBM0CS Point of Contact</t>
  </si>
  <si>
    <t>Cindy Haley</t>
  </si>
  <si>
    <t>(512) 245-2087</t>
  </si>
  <si>
    <t>clj12@txstate.edu</t>
  </si>
  <si>
    <t>Cris Hamilton</t>
  </si>
  <si>
    <t>irris@austin.utexas.edu</t>
  </si>
  <si>
    <t>Student Enrollment Headcount on the CBM0C1 - No data entry required</t>
  </si>
  <si>
    <t>Semester Credit Hours Reported on the CBM0CS - No data entry required</t>
  </si>
  <si>
    <t>Tanisha Arrington</t>
  </si>
  <si>
    <t>(972) 883-6749</t>
  </si>
  <si>
    <t>tanisha.arrington@utdallas.edu</t>
  </si>
  <si>
    <t>Gina Councilman</t>
  </si>
  <si>
    <t>Courtney Wilson</t>
  </si>
  <si>
    <t>Debra Johnson</t>
  </si>
  <si>
    <t>817-272-3330</t>
  </si>
  <si>
    <t>debra.johnson@uta.edu</t>
  </si>
  <si>
    <t>TYL</t>
  </si>
  <si>
    <t>John Thomas</t>
  </si>
  <si>
    <t>432-552-2417</t>
  </si>
  <si>
    <t>ir@utpb.edu</t>
  </si>
  <si>
    <t>Relative Weights (using current methology)</t>
  </si>
  <si>
    <t>ETAMU</t>
  </si>
  <si>
    <t>East Texas A&amp;M University</t>
  </si>
  <si>
    <t>The model allocates Student Services Expenditures to the appropriate levels of instruction using the institution's fall semester student headcount reported on the CBM0C1 report. Expenditures are then distributed to academic disciplines using the fiscal year's non-weighted Semester Credit Hours reported on the CBM0CS report.</t>
  </si>
  <si>
    <t xml:space="preserve">Semester Credit Hours Reported on the CBM0CS - No data entry required  </t>
  </si>
  <si>
    <t>Fletcher, Claire</t>
  </si>
  <si>
    <t>chris.stovall@msutexas.edu</t>
  </si>
  <si>
    <t>Harris, Eboneigh</t>
  </si>
  <si>
    <t>(940) 397-4567</t>
  </si>
  <si>
    <t>eboneigh.harris@msutexas.edu</t>
  </si>
  <si>
    <t>nhranicky@tamus.edu</t>
  </si>
  <si>
    <t>Nancy Hranicky</t>
  </si>
  <si>
    <t>Carolina Sheeder</t>
  </si>
  <si>
    <t>CSheeder@twu.edu</t>
  </si>
  <si>
    <t>Leslie Fluharty</t>
  </si>
  <si>
    <t>laskweres@central.uh.edu</t>
  </si>
  <si>
    <t>Melanie Ramirez</t>
  </si>
  <si>
    <t>mramirez50@twu.edu</t>
  </si>
  <si>
    <t>Paula Stapleton</t>
  </si>
  <si>
    <t>713-313-7197</t>
  </si>
  <si>
    <t>paula.stapleton@tsu.edu</t>
  </si>
  <si>
    <t>Crockem, Raijanel</t>
  </si>
  <si>
    <t>TAMUV</t>
  </si>
  <si>
    <t>TAMU-Victoria</t>
  </si>
  <si>
    <t>nelsonj@tamuv.edu</t>
  </si>
  <si>
    <t>fletcherc@tamuv.edu</t>
  </si>
  <si>
    <t>Texas A&amp;M University - Victoria</t>
  </si>
  <si>
    <t>rahman@uhcl.edu</t>
  </si>
  <si>
    <t>Tanjina Rahman</t>
  </si>
  <si>
    <t>281-283-2131</t>
  </si>
  <si>
    <t>gina.councilman@angelo.edu</t>
  </si>
  <si>
    <t>Maria Cadena</t>
  </si>
  <si>
    <t>cadenam@uhd.edu</t>
  </si>
  <si>
    <t>713-221-8265</t>
  </si>
  <si>
    <t>Steven Lerma</t>
  </si>
  <si>
    <t>steven.lerma@utrgv.edu</t>
  </si>
  <si>
    <t>(903) 223-3159</t>
  </si>
  <si>
    <t>ltaylor@tamut.edu</t>
  </si>
  <si>
    <t>Lance Taylor</t>
  </si>
  <si>
    <t>409-880-8990</t>
  </si>
  <si>
    <t>aavery7@lamar.edu</t>
  </si>
  <si>
    <t>Aisha Davis</t>
  </si>
  <si>
    <t xml:space="preserve">Due to the lack of a full fiscal year's worth of data, semester credit hours (SCH) generated for students whose classification recently changed from doctoral to special professional were categorized at the prevailing Doctoral level weight. This included SCH in the Doctor of Social Work (DSW), Doctor of Psychology (PSYD), and Doctor of Nursing Practice (DNP) programs. </t>
  </si>
  <si>
    <t>Note: FGD amounts will not reconcile with S&amp;U because, for the Expenditure Study, the amount in Column I was reclassified from Academic Support to Instruction. This reflects the university’s adjustment of faculty salaries incorrectly categorized as Academic Support.</t>
  </si>
  <si>
    <t>Jones, Clifton</t>
  </si>
  <si>
    <t>cwjones@tamuct.edu</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</si>
</sst>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5">
    <numFmt numFmtId="5" formatCode="&quot;$&quot;#,##0_);\(&quot;$&quot;#,##0\)"/>
    <numFmt numFmtId="42" formatCode="_(&quot;$&quot;* #,##0_);_(&quot;$&quot;* \(#,##0\);_(&quot;$&quot;* &quot;-&quot;_);_(@_)"/>
    <numFmt numFmtId="44" formatCode="_(&quot;$&quot;* #,##0.00_);_(&quot;$&quot;* \(#,##0.00\);_(&quot;$&quot;* &quot;-&quot;??_);_(@_)"/>
    <numFmt numFmtId="43" formatCode="_(* #,##0.00_);_(* \(#,##0.00\);_(* &quot;-&quot;??_);_(@_)"/>
    <numFmt numFmtId="164" formatCode="_(* #,##0_);_(* \(#,##0\);_(* &quot;-&quot;??_);_(@_)"/>
    <numFmt numFmtId="165" formatCode="&quot;$&quot;#,##0\ ;\(&quot;$&quot;#,##0\)"/>
    <numFmt numFmtId="166" formatCode="##,###,##0"/>
    <numFmt numFmtId="167" formatCode="_(&quot;$&quot;* #,##0_);_(&quot;$&quot;* \(#,##0\);_(&quot;$&quot;* &quot;0&quot;_);_(@_)"/>
    <numFmt numFmtId="168" formatCode="_(* #,##0_);_(* \(#,##0\);_(* &quot;0&quot;_);_(@_)"/>
    <numFmt numFmtId="169" formatCode="_(&quot;$&quot;* #,##0_);_(&quot;$&quot;* \(#,##0\);_(&quot;$&quot;* &quot;-&quot;??_);_(@_)"/>
    <numFmt numFmtId="170" formatCode="&quot;$&quot;#,##0"/>
    <numFmt numFmtId="171" formatCode="0.0000%"/>
    <numFmt numFmtId="172" formatCode="0.0%"/>
    <numFmt numFmtId="173" formatCode="0.0"/>
    <numFmt numFmtId="174" formatCode="0.00000%"/>
  </numFmts>
  <fonts count="76" x14ac:knownFonts="1">
    <font>
      <sz val="10"/>
      <name val="Arial"/>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Tahoma"/>
      <family val="2"/>
    </font>
    <font>
      <sz val="10"/>
      <name val="Arial"/>
      <family val="2"/>
    </font>
    <font>
      <sz val="10"/>
      <color indexed="24"/>
      <name val="Arial"/>
      <family val="2"/>
    </font>
    <font>
      <b/>
      <sz val="18"/>
      <color indexed="24"/>
      <name val="Arial"/>
      <family val="2"/>
    </font>
    <font>
      <b/>
      <sz val="12"/>
      <color indexed="24"/>
      <name val="Arial"/>
      <family val="2"/>
    </font>
    <font>
      <sz val="10"/>
      <name val="Arial"/>
      <family val="2"/>
    </font>
    <font>
      <b/>
      <sz val="10"/>
      <name val="Tahoma"/>
      <family val="2"/>
    </font>
    <font>
      <b/>
      <sz val="11"/>
      <name val="Tahoma"/>
      <family val="2"/>
    </font>
    <font>
      <sz val="11"/>
      <name val="Tahoma"/>
      <family val="2"/>
    </font>
    <font>
      <sz val="10"/>
      <name val="MS Sans Serif"/>
      <family val="2"/>
    </font>
    <font>
      <sz val="10"/>
      <color indexed="8"/>
      <name val="Arial"/>
      <family val="2"/>
    </font>
    <font>
      <sz val="10"/>
      <color indexed="8"/>
      <name val="Arial"/>
      <family val="2"/>
    </font>
    <font>
      <sz val="10"/>
      <name val="Arial"/>
      <family val="2"/>
    </font>
    <font>
      <sz val="11"/>
      <color theme="3" tint="0.39997558519241921"/>
      <name val="Tahoma"/>
      <family val="2"/>
    </font>
    <font>
      <b/>
      <sz val="11"/>
      <color theme="0"/>
      <name val="Tahoma"/>
      <family val="2"/>
    </font>
    <font>
      <sz val="10"/>
      <name val="Verdana"/>
      <family val="2"/>
    </font>
    <font>
      <sz val="10"/>
      <name val="Tahoma"/>
      <family val="2"/>
    </font>
    <font>
      <sz val="10"/>
      <color theme="0"/>
      <name val="Tahoma"/>
      <family val="2"/>
    </font>
    <font>
      <sz val="10"/>
      <color indexed="8"/>
      <name val="Tahoma"/>
      <family val="2"/>
    </font>
    <font>
      <u/>
      <sz val="10"/>
      <color theme="10"/>
      <name val="Arial"/>
      <family val="2"/>
    </font>
    <font>
      <sz val="11"/>
      <color theme="1"/>
      <name val="Calibri"/>
      <family val="2"/>
    </font>
    <font>
      <sz val="10"/>
      <name val="Arial"/>
      <family val="2"/>
    </font>
    <font>
      <b/>
      <sz val="11"/>
      <color theme="3"/>
      <name val="Calibri"/>
      <family val="2"/>
      <scheme val="minor"/>
    </font>
    <font>
      <sz val="11"/>
      <color rgb="FF006100"/>
      <name val="Calibri"/>
      <family val="2"/>
      <scheme val="minor"/>
    </font>
    <font>
      <sz val="11"/>
      <color rgb="FF9C0006"/>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sz val="11"/>
      <color theme="0"/>
      <name val="Calibri"/>
      <family val="2"/>
      <scheme val="minor"/>
    </font>
    <font>
      <u/>
      <sz val="11"/>
      <color theme="10"/>
      <name val="Calibri"/>
      <family val="2"/>
      <scheme val="minor"/>
    </font>
    <font>
      <b/>
      <sz val="15"/>
      <color theme="3"/>
      <name val="Calibri"/>
      <family val="2"/>
      <scheme val="minor"/>
    </font>
    <font>
      <b/>
      <sz val="13"/>
      <color theme="3"/>
      <name val="Calibri"/>
      <family val="2"/>
      <scheme val="minor"/>
    </font>
    <font>
      <sz val="11"/>
      <color rgb="FF9C6500"/>
      <name val="Calibri"/>
      <family val="2"/>
      <scheme val="minor"/>
    </font>
    <font>
      <b/>
      <sz val="11"/>
      <color theme="1"/>
      <name val="Calibri"/>
      <family val="2"/>
      <scheme val="minor"/>
    </font>
    <font>
      <b/>
      <sz val="18"/>
      <color theme="3"/>
      <name val="Cambria"/>
      <family val="2"/>
      <scheme val="major"/>
    </font>
    <font>
      <sz val="10"/>
      <color rgb="FF000000"/>
      <name val="Arial"/>
      <family val="2"/>
    </font>
    <font>
      <u/>
      <sz val="10"/>
      <color rgb="FF0000FF"/>
      <name val="Arial"/>
      <family val="2"/>
    </font>
    <font>
      <u/>
      <sz val="10"/>
      <color rgb="FF800080"/>
      <name val="Arial"/>
      <family val="2"/>
    </font>
    <font>
      <sz val="8"/>
      <name val="Arial"/>
      <family val="2"/>
    </font>
    <font>
      <u/>
      <sz val="10"/>
      <color theme="10"/>
      <name val="Arial"/>
      <family val="2"/>
    </font>
    <font>
      <b/>
      <sz val="10"/>
      <color rgb="FFFF0000"/>
      <name val="Arial"/>
      <family val="2"/>
    </font>
    <font>
      <sz val="10"/>
      <color rgb="FFFF0000"/>
      <name val="Arial"/>
      <family val="2"/>
    </font>
    <font>
      <sz val="10"/>
      <color rgb="FFFF0000"/>
      <name val="Tahoma"/>
      <family val="2"/>
    </font>
    <font>
      <sz val="10"/>
      <name val="Arial"/>
    </font>
    <font>
      <b/>
      <sz val="11"/>
      <color theme="0"/>
      <name val="Overpass"/>
    </font>
    <font>
      <sz val="10"/>
      <color theme="0"/>
      <name val="Overpass"/>
    </font>
    <font>
      <sz val="10"/>
      <name val="Overpass"/>
    </font>
    <font>
      <sz val="11"/>
      <name val="Overpass"/>
    </font>
    <font>
      <b/>
      <sz val="11"/>
      <name val="Overpass"/>
    </font>
    <font>
      <u/>
      <sz val="11"/>
      <color theme="10"/>
      <name val="Overpass"/>
    </font>
    <font>
      <b/>
      <sz val="11"/>
      <color theme="1"/>
      <name val="Overpass"/>
    </font>
    <font>
      <sz val="11"/>
      <color theme="1"/>
      <name val="Overpass"/>
    </font>
    <font>
      <sz val="10"/>
      <color theme="1"/>
      <name val="Overpass"/>
    </font>
    <font>
      <sz val="11"/>
      <color theme="0"/>
      <name val="Overpass"/>
    </font>
    <font>
      <u/>
      <sz val="11"/>
      <name val="Overpass"/>
    </font>
    <font>
      <sz val="11"/>
      <color theme="3" tint="0.39997558519241921"/>
      <name val="Overpass"/>
    </font>
    <font>
      <sz val="11"/>
      <color rgb="FFFFFFFF"/>
      <name val="Overpass"/>
    </font>
    <font>
      <b/>
      <sz val="10"/>
      <name val="Overpass"/>
    </font>
    <font>
      <sz val="11"/>
      <color indexed="9"/>
      <name val="Overpass"/>
    </font>
    <font>
      <b/>
      <sz val="15"/>
      <name val="Overpass"/>
    </font>
    <font>
      <b/>
      <sz val="15"/>
      <name val="Arial"/>
      <family val="2"/>
    </font>
  </fonts>
  <fills count="47">
    <fill>
      <patternFill patternType="none"/>
    </fill>
    <fill>
      <patternFill patternType="gray125"/>
    </fill>
    <fill>
      <patternFill patternType="solid">
        <fgColor theme="4" tint="0.59999389629810485"/>
        <bgColor indexed="64"/>
      </patternFill>
    </fill>
    <fill>
      <patternFill patternType="solid">
        <fgColor theme="4" tint="0.39997558519241921"/>
        <bgColor indexed="64"/>
      </patternFill>
    </fill>
    <fill>
      <patternFill patternType="solid">
        <fgColor theme="0"/>
        <bgColor indexed="64"/>
      </patternFill>
    </fill>
    <fill>
      <patternFill patternType="solid">
        <fgColor theme="3" tint="-0.499984740745262"/>
        <bgColor indexed="64"/>
      </patternFill>
    </fill>
    <fill>
      <patternFill patternType="solid">
        <fgColor theme="6" tint="0.59999389629810485"/>
        <bgColor indexed="64"/>
      </patternFill>
    </fill>
    <fill>
      <patternFill patternType="solid">
        <fgColor theme="0" tint="-0.14999847407452621"/>
        <bgColor indexed="64"/>
      </patternFill>
    </fill>
    <fill>
      <patternFill patternType="solid">
        <fgColor theme="3" tint="-0.249977111117893"/>
        <bgColor indexed="64"/>
      </patternFill>
    </fill>
    <fill>
      <patternFill patternType="solid">
        <fgColor theme="4" tint="-0.249977111117893"/>
        <bgColor indexed="64"/>
      </patternFill>
    </fill>
    <fill>
      <patternFill patternType="solid">
        <fgColor theme="0" tint="-4.9989318521683403E-2"/>
        <bgColor indexed="64"/>
      </patternFill>
    </fill>
    <fill>
      <patternFill patternType="solid">
        <fgColor theme="3"/>
        <bgColor indexed="64"/>
      </patternFill>
    </fill>
    <fill>
      <patternFill patternType="solid">
        <fgColor rgb="FFFFC000"/>
        <bgColor indexed="64"/>
      </patternFill>
    </fill>
    <fill>
      <patternFill patternType="solid">
        <fgColor rgb="FF92D050"/>
        <bgColor indexed="64"/>
      </patternFill>
    </fill>
    <fill>
      <patternFill patternType="solid">
        <fgColor rgb="FFFF0000"/>
        <bgColor indexed="64"/>
      </patternFill>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rgb="FFFFFF00"/>
        <bgColor indexed="64"/>
      </patternFill>
    </fill>
  </fills>
  <borders count="85">
    <border>
      <left/>
      <right/>
      <top/>
      <bottom/>
      <diagonal/>
    </border>
    <border>
      <left/>
      <right/>
      <top style="double">
        <color indexed="64"/>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top style="thin">
        <color indexed="64"/>
      </top>
      <bottom/>
      <diagonal/>
    </border>
    <border>
      <left style="thin">
        <color indexed="64"/>
      </left>
      <right/>
      <top/>
      <bottom/>
      <diagonal/>
    </border>
    <border>
      <left/>
      <right/>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style="medium">
        <color indexed="64"/>
      </right>
      <top style="thin">
        <color indexed="64"/>
      </top>
      <bottom style="medium">
        <color indexed="64"/>
      </bottom>
      <diagonal/>
    </border>
    <border>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medium">
        <color indexed="64"/>
      </right>
      <top style="thin">
        <color indexed="64"/>
      </top>
      <bottom/>
      <diagonal/>
    </border>
    <border>
      <left style="medium">
        <color indexed="64"/>
      </left>
      <right/>
      <top style="thin">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top/>
      <bottom style="medium">
        <color indexed="64"/>
      </bottom>
      <diagonal/>
    </border>
    <border>
      <left style="medium">
        <color indexed="64"/>
      </left>
      <right style="medium">
        <color indexed="64"/>
      </right>
      <top/>
      <bottom style="medium">
        <color indexed="64"/>
      </bottom>
      <diagonal/>
    </border>
    <border>
      <left/>
      <right style="medium">
        <color indexed="64"/>
      </right>
      <top/>
      <bottom style="medium">
        <color indexed="64"/>
      </bottom>
      <diagonal/>
    </border>
    <border>
      <left style="medium">
        <color indexed="64"/>
      </left>
      <right/>
      <top style="medium">
        <color indexed="64"/>
      </top>
      <bottom style="thin">
        <color indexed="64"/>
      </bottom>
      <diagonal/>
    </border>
    <border>
      <left style="medium">
        <color indexed="64"/>
      </left>
      <right style="medium">
        <color indexed="64"/>
      </right>
      <top style="medium">
        <color indexed="64"/>
      </top>
      <bottom/>
      <diagonal/>
    </border>
    <border>
      <left style="medium">
        <color indexed="64"/>
      </left>
      <right style="thin">
        <color indexed="64"/>
      </right>
      <top style="medium">
        <color indexed="64"/>
      </top>
      <bottom style="medium">
        <color indexed="64"/>
      </bottom>
      <diagonal/>
    </border>
    <border>
      <left/>
      <right/>
      <top style="thin">
        <color indexed="64"/>
      </top>
      <bottom style="thin">
        <color indexed="64"/>
      </bottom>
      <diagonal/>
    </border>
    <border>
      <left style="thick">
        <color rgb="FFC00000"/>
      </left>
      <right style="thick">
        <color rgb="FFC00000"/>
      </right>
      <top style="thin">
        <color indexed="64"/>
      </top>
      <bottom style="thin">
        <color indexed="64"/>
      </bottom>
      <diagonal/>
    </border>
    <border>
      <left style="thick">
        <color rgb="FFC00000"/>
      </left>
      <right style="thick">
        <color rgb="FFC00000"/>
      </right>
      <top style="thin">
        <color indexed="64"/>
      </top>
      <bottom style="thick">
        <color rgb="FFC00000"/>
      </bottom>
      <diagonal/>
    </border>
    <border>
      <left style="thick">
        <color rgb="FFC00000"/>
      </left>
      <right style="thick">
        <color rgb="FFC00000"/>
      </right>
      <top/>
      <bottom style="thin">
        <color indexed="64"/>
      </bottom>
      <diagonal/>
    </border>
    <border>
      <left style="thick">
        <color rgb="FFC00000"/>
      </left>
      <right style="thick">
        <color rgb="FFC00000"/>
      </right>
      <top style="thick">
        <color rgb="FFC00000"/>
      </top>
      <bottom style="thin">
        <color indexed="64"/>
      </bottom>
      <diagonal/>
    </border>
    <border>
      <left style="thin">
        <color indexed="64"/>
      </left>
      <right/>
      <top style="medium">
        <color indexed="64"/>
      </top>
      <bottom style="thin">
        <color indexed="64"/>
      </bottom>
      <diagonal/>
    </border>
    <border>
      <left style="thin">
        <color indexed="64"/>
      </left>
      <right/>
      <top style="thin">
        <color indexed="64"/>
      </top>
      <bottom style="medium">
        <color indexed="64"/>
      </bottom>
      <diagonal/>
    </border>
    <border>
      <left/>
      <right style="medium">
        <color indexed="64"/>
      </right>
      <top style="thin">
        <color indexed="64"/>
      </top>
      <bottom style="thin">
        <color indexed="64"/>
      </bottom>
      <diagonal/>
    </border>
    <border>
      <left style="medium">
        <color indexed="64"/>
      </left>
      <right style="medium">
        <color indexed="64"/>
      </right>
      <top/>
      <bottom/>
      <diagonal/>
    </border>
    <border>
      <left style="medium">
        <color indexed="64"/>
      </left>
      <right/>
      <top/>
      <bottom/>
      <diagonal/>
    </border>
    <border>
      <left style="medium">
        <color indexed="64"/>
      </left>
      <right style="thin">
        <color indexed="64"/>
      </right>
      <top style="thin">
        <color indexed="64"/>
      </top>
      <bottom/>
      <diagonal/>
    </border>
    <border>
      <left/>
      <right style="thin">
        <color indexed="64"/>
      </right>
      <top style="medium">
        <color indexed="64"/>
      </top>
      <bottom style="medium">
        <color indexed="64"/>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right style="thin">
        <color indexed="64"/>
      </right>
      <top style="medium">
        <color indexed="64"/>
      </top>
      <bottom/>
      <diagonal/>
    </border>
    <border>
      <left/>
      <right style="thin">
        <color indexed="64"/>
      </right>
      <top/>
      <bottom style="medium">
        <color indexed="64"/>
      </bottom>
      <diagonal/>
    </border>
    <border>
      <left style="thick">
        <color rgb="FFC00000"/>
      </left>
      <right/>
      <top/>
      <bottom/>
      <diagonal/>
    </border>
    <border>
      <left style="thick">
        <color rgb="FFC00000"/>
      </left>
      <right/>
      <top/>
      <bottom style="medium">
        <color indexed="64"/>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bottom style="thick">
        <color theme="4"/>
      </bottom>
      <diagonal/>
    </border>
    <border>
      <left/>
      <right/>
      <top/>
      <bottom style="thick">
        <color theme="4" tint="0.499984740745262"/>
      </bottom>
      <diagonal/>
    </border>
    <border>
      <left/>
      <right/>
      <top style="thin">
        <color theme="4"/>
      </top>
      <bottom style="double">
        <color theme="4"/>
      </bottom>
      <diagonal/>
    </border>
    <border>
      <left/>
      <right style="thin">
        <color indexed="64"/>
      </right>
      <top/>
      <bottom/>
      <diagonal/>
    </border>
    <border>
      <left style="thick">
        <color rgb="FFC00000"/>
      </left>
      <right style="thick">
        <color rgb="FFC00000"/>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medium">
        <color indexed="64"/>
      </top>
      <bottom/>
      <diagonal/>
    </border>
    <border>
      <left style="thin">
        <color indexed="64"/>
      </left>
      <right style="thin">
        <color indexed="64"/>
      </right>
      <top style="thin">
        <color indexed="64"/>
      </top>
      <bottom style="thick">
        <color indexed="64"/>
      </bottom>
      <diagonal/>
    </border>
    <border>
      <left style="thick">
        <color indexed="64"/>
      </left>
      <right/>
      <top style="thick">
        <color indexed="64"/>
      </top>
      <bottom/>
      <diagonal/>
    </border>
    <border>
      <left style="medium">
        <color indexed="64"/>
      </left>
      <right/>
      <top style="thick">
        <color indexed="64"/>
      </top>
      <bottom style="medium">
        <color indexed="64"/>
      </bottom>
      <diagonal/>
    </border>
    <border>
      <left/>
      <right/>
      <top style="thick">
        <color indexed="64"/>
      </top>
      <bottom style="medium">
        <color indexed="64"/>
      </bottom>
      <diagonal/>
    </border>
    <border>
      <left/>
      <right style="thick">
        <color indexed="64"/>
      </right>
      <top style="thick">
        <color indexed="64"/>
      </top>
      <bottom style="medium">
        <color indexed="64"/>
      </bottom>
      <diagonal/>
    </border>
    <border>
      <left style="thick">
        <color indexed="64"/>
      </left>
      <right style="thin">
        <color indexed="64"/>
      </right>
      <top style="thin">
        <color indexed="64"/>
      </top>
      <bottom style="thin">
        <color indexed="64"/>
      </bottom>
      <diagonal/>
    </border>
    <border>
      <left style="thin">
        <color indexed="64"/>
      </left>
      <right style="thick">
        <color indexed="64"/>
      </right>
      <top style="thin">
        <color indexed="64"/>
      </top>
      <bottom style="thin">
        <color indexed="64"/>
      </bottom>
      <diagonal/>
    </border>
    <border>
      <left style="thick">
        <color indexed="64"/>
      </left>
      <right/>
      <top/>
      <bottom/>
      <diagonal/>
    </border>
    <border>
      <left/>
      <right style="thick">
        <color indexed="64"/>
      </right>
      <top/>
      <bottom/>
      <diagonal/>
    </border>
    <border>
      <left style="thick">
        <color indexed="64"/>
      </left>
      <right/>
      <top style="medium">
        <color indexed="64"/>
      </top>
      <bottom/>
      <diagonal/>
    </border>
    <border>
      <left/>
      <right style="thick">
        <color indexed="64"/>
      </right>
      <top style="medium">
        <color indexed="64"/>
      </top>
      <bottom style="medium">
        <color indexed="64"/>
      </bottom>
      <diagonal/>
    </border>
    <border>
      <left style="thick">
        <color indexed="64"/>
      </left>
      <right style="thin">
        <color indexed="64"/>
      </right>
      <top style="thin">
        <color indexed="64"/>
      </top>
      <bottom style="thick">
        <color indexed="64"/>
      </bottom>
      <diagonal/>
    </border>
    <border>
      <left style="thin">
        <color indexed="64"/>
      </left>
      <right style="thick">
        <color indexed="64"/>
      </right>
      <top style="thin">
        <color indexed="64"/>
      </top>
      <bottom style="thick">
        <color indexed="64"/>
      </bottom>
      <diagonal/>
    </border>
    <border>
      <left/>
      <right/>
      <top style="thick">
        <color indexed="64"/>
      </top>
      <bottom/>
      <diagonal/>
    </border>
    <border>
      <left/>
      <right style="thick">
        <color indexed="64"/>
      </right>
      <top style="thick">
        <color indexed="64"/>
      </top>
      <bottom/>
      <diagonal/>
    </border>
    <border>
      <left style="thick">
        <color indexed="64"/>
      </left>
      <right/>
      <top/>
      <bottom style="thick">
        <color indexed="64"/>
      </bottom>
      <diagonal/>
    </border>
    <border>
      <left/>
      <right/>
      <top/>
      <bottom style="thick">
        <color indexed="64"/>
      </bottom>
      <diagonal/>
    </border>
    <border>
      <left/>
      <right style="thick">
        <color indexed="64"/>
      </right>
      <top/>
      <bottom style="thick">
        <color indexed="64"/>
      </bottom>
      <diagonal/>
    </border>
  </borders>
  <cellStyleXfs count="901">
    <xf numFmtId="0" fontId="0" fillId="0" borderId="0"/>
    <xf numFmtId="43" fontId="12" fillId="0" borderId="0" applyFont="0" applyFill="0" applyBorder="0" applyAlignment="0" applyProtection="0"/>
    <xf numFmtId="43" fontId="16" fillId="0" borderId="0" applyFont="0" applyFill="0" applyBorder="0" applyAlignment="0" applyProtection="0"/>
    <xf numFmtId="43" fontId="23" fillId="0" borderId="0" applyFont="0" applyFill="0" applyBorder="0" applyAlignment="0" applyProtection="0"/>
    <xf numFmtId="3" fontId="13" fillId="0" borderId="0" applyFont="0" applyFill="0" applyBorder="0" applyAlignment="0" applyProtection="0"/>
    <xf numFmtId="44" fontId="12" fillId="0" borderId="0" applyFont="0" applyFill="0" applyBorder="0" applyAlignment="0" applyProtection="0"/>
    <xf numFmtId="44" fontId="16" fillId="0" borderId="0" applyFont="0" applyFill="0" applyBorder="0" applyAlignment="0" applyProtection="0"/>
    <xf numFmtId="165" fontId="13" fillId="0" borderId="0" applyFont="0" applyFill="0" applyBorder="0" applyAlignment="0" applyProtection="0"/>
    <xf numFmtId="0" fontId="13" fillId="0" borderId="0" applyFont="0" applyFill="0" applyBorder="0" applyAlignment="0" applyProtection="0"/>
    <xf numFmtId="2" fontId="13" fillId="0" borderId="0" applyFon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6" fillId="0" borderId="0"/>
    <xf numFmtId="0" fontId="20" fillId="0" borderId="0"/>
    <xf numFmtId="0" fontId="21" fillId="0" borderId="0"/>
    <xf numFmtId="0" fontId="22" fillId="0" borderId="0"/>
    <xf numFmtId="9" fontId="12" fillId="0" borderId="0" applyFont="0" applyFill="0" applyBorder="0" applyAlignment="0" applyProtection="0"/>
    <xf numFmtId="9" fontId="16" fillId="0" borderId="0" applyFont="0" applyFill="0" applyBorder="0" applyAlignment="0" applyProtection="0"/>
    <xf numFmtId="9" fontId="23" fillId="0" borderId="0" applyFont="0" applyFill="0" applyBorder="0" applyAlignment="0" applyProtection="0"/>
    <xf numFmtId="0" fontId="13" fillId="0" borderId="1" applyNumberFormat="0" applyFont="0" applyFill="0" applyAlignment="0" applyProtection="0"/>
    <xf numFmtId="0" fontId="12" fillId="0" borderId="0"/>
    <xf numFmtId="43" fontId="12" fillId="0" borderId="0" applyFont="0" applyFill="0" applyBorder="0" applyAlignment="0" applyProtection="0"/>
    <xf numFmtId="9"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4" fontId="12" fillId="0" borderId="0" applyFont="0" applyFill="0" applyBorder="0" applyAlignment="0" applyProtection="0"/>
    <xf numFmtId="0" fontId="12" fillId="0" borderId="0"/>
    <xf numFmtId="9" fontId="12" fillId="0" borderId="0" applyFont="0" applyFill="0" applyBorder="0" applyAlignment="0" applyProtection="0"/>
    <xf numFmtId="9" fontId="12" fillId="0" borderId="0" applyFont="0" applyFill="0" applyBorder="0" applyAlignment="0" applyProtection="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44" fontId="12" fillId="0" borderId="0" applyFont="0" applyFill="0" applyBorder="0" applyAlignment="0" applyProtection="0"/>
    <xf numFmtId="44" fontId="12" fillId="0" borderId="0" applyFont="0" applyFill="0" applyBorder="0" applyAlignment="0" applyProtection="0"/>
    <xf numFmtId="0" fontId="12" fillId="0" borderId="0"/>
    <xf numFmtId="9" fontId="12" fillId="0" borderId="0" applyFont="0" applyFill="0" applyBorder="0" applyAlignment="0" applyProtection="0"/>
    <xf numFmtId="9" fontId="12" fillId="0" borderId="0" applyFont="0" applyFill="0" applyBorder="0" applyAlignment="0" applyProtection="0"/>
    <xf numFmtId="0" fontId="26" fillId="0" borderId="0"/>
    <xf numFmtId="43" fontId="12" fillId="0" borderId="0" applyFont="0" applyFill="0" applyBorder="0" applyAlignment="0" applyProtection="0"/>
    <xf numFmtId="43" fontId="12" fillId="0" borderId="0" applyFont="0" applyFill="0" applyBorder="0" applyAlignment="0" applyProtection="0"/>
    <xf numFmtId="9" fontId="12" fillId="0" borderId="0" applyFont="0" applyFill="0" applyBorder="0" applyAlignment="0" applyProtection="0"/>
    <xf numFmtId="0" fontId="26" fillId="0" borderId="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4" fontId="12" fillId="0" borderId="0" applyFont="0" applyFill="0" applyBorder="0" applyAlignment="0" applyProtection="0"/>
    <xf numFmtId="43" fontId="12" fillId="0" borderId="0" applyFont="0" applyFill="0" applyBorder="0" applyAlignment="0" applyProtection="0"/>
    <xf numFmtId="0" fontId="12" fillId="0" borderId="0"/>
    <xf numFmtId="9" fontId="12" fillId="0" borderId="0" applyFont="0" applyFill="0" applyBorder="0" applyAlignment="0" applyProtection="0"/>
    <xf numFmtId="9" fontId="12" fillId="0" borderId="0" applyFont="0" applyFill="0" applyBorder="0" applyAlignment="0" applyProtection="0"/>
    <xf numFmtId="44" fontId="12" fillId="0" borderId="0" applyFont="0" applyFill="0" applyBorder="0" applyAlignment="0" applyProtection="0"/>
    <xf numFmtId="0" fontId="12" fillId="0" borderId="0"/>
    <xf numFmtId="9" fontId="12" fillId="0" borderId="0" applyFont="0" applyFill="0" applyBorder="0" applyAlignment="0" applyProtection="0"/>
    <xf numFmtId="9" fontId="12" fillId="0" borderId="0" applyFont="0" applyFill="0" applyBorder="0" applyAlignment="0" applyProtection="0"/>
    <xf numFmtId="44" fontId="12" fillId="0" borderId="0" applyFont="0" applyFill="0" applyBorder="0" applyAlignment="0" applyProtection="0"/>
    <xf numFmtId="0" fontId="12" fillId="0" borderId="0"/>
    <xf numFmtId="9" fontId="12" fillId="0" borderId="0" applyFont="0" applyFill="0" applyBorder="0" applyAlignment="0" applyProtection="0"/>
    <xf numFmtId="9" fontId="12" fillId="0" borderId="0" applyFont="0" applyFill="0" applyBorder="0" applyAlignment="0" applyProtection="0"/>
    <xf numFmtId="0" fontId="11" fillId="0" borderId="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1"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1"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0" fontId="13" fillId="0" borderId="1" applyNumberFormat="0" applyFont="0" applyFill="0" applyAlignment="0" applyProtection="0"/>
    <xf numFmtId="0" fontId="13" fillId="0" borderId="1" applyNumberFormat="0" applyFont="0" applyFill="0" applyAlignment="0" applyProtection="0"/>
    <xf numFmtId="0" fontId="13" fillId="0" borderId="1" applyNumberFormat="0" applyFont="0" applyFill="0" applyAlignment="0" applyProtection="0"/>
    <xf numFmtId="0" fontId="13" fillId="0" borderId="1" applyNumberFormat="0" applyFont="0" applyFill="0" applyAlignment="0" applyProtection="0"/>
    <xf numFmtId="0" fontId="13" fillId="0" borderId="1" applyNumberFormat="0" applyFont="0" applyFill="0" applyAlignment="0" applyProtection="0"/>
    <xf numFmtId="0" fontId="13" fillId="0" borderId="1" applyNumberFormat="0" applyFont="0" applyFill="0" applyAlignment="0" applyProtection="0"/>
    <xf numFmtId="0" fontId="13" fillId="0" borderId="1" applyNumberFormat="0" applyFont="0" applyFill="0" applyAlignment="0" applyProtection="0"/>
    <xf numFmtId="0" fontId="13" fillId="0" borderId="1" applyNumberFormat="0" applyFont="0" applyFill="0" applyAlignment="0" applyProtection="0"/>
    <xf numFmtId="0" fontId="13" fillId="0" borderId="1" applyNumberFormat="0" applyFont="0" applyFill="0" applyAlignment="0" applyProtection="0"/>
    <xf numFmtId="0" fontId="13" fillId="0" borderId="1" applyNumberFormat="0" applyFont="0" applyFill="0" applyAlignment="0" applyProtection="0"/>
    <xf numFmtId="0" fontId="13" fillId="0" borderId="1" applyNumberFormat="0" applyFont="0" applyFill="0" applyAlignment="0" applyProtection="0"/>
    <xf numFmtId="0" fontId="13" fillId="0" borderId="1" applyNumberFormat="0" applyFont="0" applyFill="0" applyAlignment="0" applyProtection="0"/>
    <xf numFmtId="0" fontId="13" fillId="0" borderId="1" applyNumberFormat="0" applyFont="0" applyFill="0" applyAlignment="0" applyProtection="0"/>
    <xf numFmtId="0" fontId="13" fillId="0" borderId="1" applyNumberFormat="0" applyFont="0" applyFill="0" applyAlignment="0" applyProtection="0"/>
    <xf numFmtId="0" fontId="13" fillId="0" borderId="1" applyNumberFormat="0" applyFont="0" applyFill="0" applyAlignment="0" applyProtection="0"/>
    <xf numFmtId="0" fontId="13" fillId="0" borderId="1" applyNumberFormat="0" applyFont="0" applyFill="0" applyAlignment="0" applyProtection="0"/>
    <xf numFmtId="0" fontId="13" fillId="0" borderId="1" applyNumberFormat="0" applyFont="0" applyFill="0" applyAlignment="0" applyProtection="0"/>
    <xf numFmtId="0" fontId="13" fillId="0" borderId="1" applyNumberFormat="0" applyFont="0" applyFill="0" applyAlignment="0" applyProtection="0"/>
    <xf numFmtId="0" fontId="30" fillId="0" borderId="0" applyNumberFormat="0" applyFill="0" applyBorder="0" applyAlignment="0" applyProtection="0"/>
    <xf numFmtId="0" fontId="10" fillId="0" borderId="0"/>
    <xf numFmtId="0" fontId="31" fillId="0" borderId="0"/>
    <xf numFmtId="0" fontId="9" fillId="0" borderId="0"/>
    <xf numFmtId="43" fontId="9" fillId="0" borderId="0" applyFont="0" applyFill="0" applyBorder="0" applyAlignment="0" applyProtection="0"/>
    <xf numFmtId="43" fontId="9" fillId="0" borderId="0" applyFont="0" applyFill="0" applyBorder="0" applyAlignment="0" applyProtection="0"/>
    <xf numFmtId="0" fontId="9" fillId="0" borderId="0"/>
    <xf numFmtId="9" fontId="9" fillId="0" borderId="0" applyFont="0" applyFill="0" applyBorder="0" applyAlignment="0" applyProtection="0"/>
    <xf numFmtId="0" fontId="44" fillId="0" borderId="0" applyNumberFormat="0" applyFill="0" applyBorder="0" applyAlignment="0" applyProtection="0"/>
    <xf numFmtId="0" fontId="49" fillId="0" borderId="0" applyNumberFormat="0" applyFill="0" applyBorder="0" applyAlignment="0" applyProtection="0"/>
    <xf numFmtId="0" fontId="45" fillId="0" borderId="59" applyNumberFormat="0" applyFill="0" applyAlignment="0" applyProtection="0"/>
    <xf numFmtId="0" fontId="46" fillId="0" borderId="60" applyNumberFormat="0" applyFill="0" applyAlignment="0" applyProtection="0"/>
    <xf numFmtId="0" fontId="33" fillId="0" borderId="53" applyNumberFormat="0" applyFill="0" applyAlignment="0" applyProtection="0"/>
    <xf numFmtId="0" fontId="33" fillId="0" borderId="0" applyNumberFormat="0" applyFill="0" applyBorder="0" applyAlignment="0" applyProtection="0"/>
    <xf numFmtId="0" fontId="34" fillId="15" borderId="0" applyNumberFormat="0" applyBorder="0" applyAlignment="0" applyProtection="0"/>
    <xf numFmtId="0" fontId="35" fillId="16" borderId="0" applyNumberFormat="0" applyBorder="0" applyAlignment="0" applyProtection="0"/>
    <xf numFmtId="0" fontId="47" fillId="17" borderId="0" applyNumberFormat="0" applyBorder="0" applyAlignment="0" applyProtection="0"/>
    <xf numFmtId="0" fontId="36" fillId="18" borderId="54" applyNumberFormat="0" applyAlignment="0" applyProtection="0"/>
    <xf numFmtId="0" fontId="37" fillId="19" borderId="55" applyNumberFormat="0" applyAlignment="0" applyProtection="0"/>
    <xf numFmtId="0" fontId="38" fillId="19" borderId="54" applyNumberFormat="0" applyAlignment="0" applyProtection="0"/>
    <xf numFmtId="0" fontId="39" fillId="0" borderId="56" applyNumberFormat="0" applyFill="0" applyAlignment="0" applyProtection="0"/>
    <xf numFmtId="0" fontId="40" fillId="20" borderId="57" applyNumberFormat="0" applyAlignment="0" applyProtection="0"/>
    <xf numFmtId="0" fontId="41" fillId="0" borderId="0" applyNumberFormat="0" applyFill="0" applyBorder="0" applyAlignment="0" applyProtection="0"/>
    <xf numFmtId="0" fontId="42" fillId="0" borderId="0" applyNumberFormat="0" applyFill="0" applyBorder="0" applyAlignment="0" applyProtection="0"/>
    <xf numFmtId="0" fontId="48" fillId="0" borderId="61" applyNumberFormat="0" applyFill="0" applyAlignment="0" applyProtection="0"/>
    <xf numFmtId="0" fontId="43" fillId="22" borderId="0" applyNumberFormat="0" applyBorder="0" applyAlignment="0" applyProtection="0"/>
    <xf numFmtId="0" fontId="9" fillId="23" borderId="0" applyNumberFormat="0" applyBorder="0" applyAlignment="0" applyProtection="0"/>
    <xf numFmtId="0" fontId="9" fillId="24" borderId="0" applyNumberFormat="0" applyBorder="0" applyAlignment="0" applyProtection="0"/>
    <xf numFmtId="0" fontId="43" fillId="25" borderId="0" applyNumberFormat="0" applyBorder="0" applyAlignment="0" applyProtection="0"/>
    <xf numFmtId="0" fontId="43" fillId="26" borderId="0" applyNumberFormat="0" applyBorder="0" applyAlignment="0" applyProtection="0"/>
    <xf numFmtId="0" fontId="9" fillId="27" borderId="0" applyNumberFormat="0" applyBorder="0" applyAlignment="0" applyProtection="0"/>
    <xf numFmtId="0" fontId="9" fillId="28" borderId="0" applyNumberFormat="0" applyBorder="0" applyAlignment="0" applyProtection="0"/>
    <xf numFmtId="0" fontId="43" fillId="29" borderId="0" applyNumberFormat="0" applyBorder="0" applyAlignment="0" applyProtection="0"/>
    <xf numFmtId="0" fontId="43" fillId="30" borderId="0" applyNumberFormat="0" applyBorder="0" applyAlignment="0" applyProtection="0"/>
    <xf numFmtId="0" fontId="9" fillId="31" borderId="0" applyNumberFormat="0" applyBorder="0" applyAlignment="0" applyProtection="0"/>
    <xf numFmtId="0" fontId="9" fillId="32" borderId="0" applyNumberFormat="0" applyBorder="0" applyAlignment="0" applyProtection="0"/>
    <xf numFmtId="0" fontId="43" fillId="33" borderId="0" applyNumberFormat="0" applyBorder="0" applyAlignment="0" applyProtection="0"/>
    <xf numFmtId="0" fontId="43" fillId="34" borderId="0" applyNumberFormat="0" applyBorder="0" applyAlignment="0" applyProtection="0"/>
    <xf numFmtId="0" fontId="9" fillId="35" borderId="0" applyNumberFormat="0" applyBorder="0" applyAlignment="0" applyProtection="0"/>
    <xf numFmtId="0" fontId="9" fillId="36" borderId="0" applyNumberFormat="0" applyBorder="0" applyAlignment="0" applyProtection="0"/>
    <xf numFmtId="0" fontId="43" fillId="37" borderId="0" applyNumberFormat="0" applyBorder="0" applyAlignment="0" applyProtection="0"/>
    <xf numFmtId="0" fontId="43" fillId="38" borderId="0" applyNumberFormat="0" applyBorder="0" applyAlignment="0" applyProtection="0"/>
    <xf numFmtId="0" fontId="9" fillId="39" borderId="0" applyNumberFormat="0" applyBorder="0" applyAlignment="0" applyProtection="0"/>
    <xf numFmtId="0" fontId="9" fillId="40" borderId="0" applyNumberFormat="0" applyBorder="0" applyAlignment="0" applyProtection="0"/>
    <xf numFmtId="0" fontId="43" fillId="41" borderId="0" applyNumberFormat="0" applyBorder="0" applyAlignment="0" applyProtection="0"/>
    <xf numFmtId="0" fontId="43" fillId="42" borderId="0" applyNumberFormat="0" applyBorder="0" applyAlignment="0" applyProtection="0"/>
    <xf numFmtId="0" fontId="9" fillId="43" borderId="0" applyNumberFormat="0" applyBorder="0" applyAlignment="0" applyProtection="0"/>
    <xf numFmtId="0" fontId="9" fillId="44" borderId="0" applyNumberFormat="0" applyBorder="0" applyAlignment="0" applyProtection="0"/>
    <xf numFmtId="0" fontId="43" fillId="45" borderId="0" applyNumberFormat="0" applyBorder="0" applyAlignment="0" applyProtection="0"/>
    <xf numFmtId="0" fontId="12" fillId="0" borderId="0"/>
    <xf numFmtId="43" fontId="12" fillId="0" borderId="0" applyFont="0" applyFill="0" applyBorder="0" applyAlignment="0" applyProtection="0"/>
    <xf numFmtId="43" fontId="12" fillId="0" borderId="0" applyFont="0" applyFill="0" applyBorder="0" applyAlignment="0" applyProtection="0"/>
    <xf numFmtId="0" fontId="12" fillId="0" borderId="0"/>
    <xf numFmtId="0" fontId="9" fillId="0" borderId="0"/>
    <xf numFmtId="0" fontId="12" fillId="0" borderId="0"/>
    <xf numFmtId="0" fontId="50" fillId="0" borderId="0"/>
    <xf numFmtId="0" fontId="9" fillId="0" borderId="0"/>
    <xf numFmtId="0" fontId="12" fillId="0" borderId="0"/>
    <xf numFmtId="0" fontId="12" fillId="0" borderId="0"/>
    <xf numFmtId="0" fontId="9" fillId="21" borderId="58" applyNumberFormat="0" applyFont="0" applyAlignment="0" applyProtection="0"/>
    <xf numFmtId="9" fontId="12" fillId="0" borderId="0" applyFont="0" applyFill="0" applyBorder="0" applyAlignment="0" applyProtection="0"/>
    <xf numFmtId="0" fontId="9" fillId="0" borderId="0"/>
    <xf numFmtId="43" fontId="50" fillId="0" borderId="0" applyFont="0" applyFill="0" applyBorder="0" applyAlignment="0" applyProtection="0"/>
    <xf numFmtId="0" fontId="9" fillId="0" borderId="0"/>
    <xf numFmtId="0" fontId="9" fillId="0" borderId="0"/>
    <xf numFmtId="0" fontId="9" fillId="21" borderId="58" applyNumberFormat="0" applyFont="0" applyAlignment="0" applyProtection="0"/>
    <xf numFmtId="0" fontId="51" fillId="0" borderId="0" applyNumberFormat="0" applyFill="0" applyBorder="0" applyAlignment="0" applyProtection="0"/>
    <xf numFmtId="0" fontId="52" fillId="0" borderId="0" applyNumberFormat="0" applyFill="0" applyBorder="0" applyAlignment="0" applyProtection="0"/>
    <xf numFmtId="0" fontId="9" fillId="0" borderId="0"/>
    <xf numFmtId="0" fontId="50" fillId="0" borderId="0"/>
    <xf numFmtId="0" fontId="9" fillId="0" borderId="0"/>
    <xf numFmtId="0" fontId="9" fillId="0" borderId="0"/>
    <xf numFmtId="0" fontId="9" fillId="23" borderId="0" applyNumberFormat="0" applyBorder="0" applyAlignment="0" applyProtection="0"/>
    <xf numFmtId="0" fontId="9" fillId="24" borderId="0" applyNumberFormat="0" applyBorder="0" applyAlignment="0" applyProtection="0"/>
    <xf numFmtId="0" fontId="9" fillId="27" borderId="0" applyNumberFormat="0" applyBorder="0" applyAlignment="0" applyProtection="0"/>
    <xf numFmtId="0" fontId="9" fillId="28" borderId="0" applyNumberFormat="0" applyBorder="0" applyAlignment="0" applyProtection="0"/>
    <xf numFmtId="0" fontId="9" fillId="31" borderId="0" applyNumberFormat="0" applyBorder="0" applyAlignment="0" applyProtection="0"/>
    <xf numFmtId="0" fontId="9" fillId="32" borderId="0" applyNumberFormat="0" applyBorder="0" applyAlignment="0" applyProtection="0"/>
    <xf numFmtId="0" fontId="9" fillId="35" borderId="0" applyNumberFormat="0" applyBorder="0" applyAlignment="0" applyProtection="0"/>
    <xf numFmtId="0" fontId="9" fillId="36" borderId="0" applyNumberFormat="0" applyBorder="0" applyAlignment="0" applyProtection="0"/>
    <xf numFmtId="0" fontId="9" fillId="39" borderId="0" applyNumberFormat="0" applyBorder="0" applyAlignment="0" applyProtection="0"/>
    <xf numFmtId="0" fontId="9" fillId="40" borderId="0" applyNumberFormat="0" applyBorder="0" applyAlignment="0" applyProtection="0"/>
    <xf numFmtId="0" fontId="9" fillId="43" borderId="0" applyNumberFormat="0" applyBorder="0" applyAlignment="0" applyProtection="0"/>
    <xf numFmtId="0" fontId="9" fillId="44" borderId="0" applyNumberFormat="0" applyBorder="0" applyAlignment="0" applyProtection="0"/>
    <xf numFmtId="0" fontId="9" fillId="21" borderId="58" applyNumberFormat="0" applyFont="0" applyAlignment="0" applyProtection="0"/>
    <xf numFmtId="0" fontId="9" fillId="0" borderId="0"/>
    <xf numFmtId="0" fontId="9" fillId="0" borderId="0"/>
    <xf numFmtId="0" fontId="30" fillId="0" borderId="0" applyNumberFormat="0" applyFill="0" applyBorder="0" applyAlignment="0" applyProtection="0"/>
    <xf numFmtId="0" fontId="32" fillId="0" borderId="0"/>
    <xf numFmtId="0" fontId="44" fillId="0" borderId="0" applyNumberFormat="0" applyFill="0" applyBorder="0" applyAlignment="0" applyProtection="0"/>
    <xf numFmtId="0" fontId="8" fillId="0" borderId="0"/>
    <xf numFmtId="43" fontId="8" fillId="0" borderId="0" applyFont="0" applyFill="0" applyBorder="0" applyAlignment="0" applyProtection="0"/>
    <xf numFmtId="43" fontId="8" fillId="0" borderId="0" applyFont="0" applyFill="0" applyBorder="0" applyAlignment="0" applyProtection="0"/>
    <xf numFmtId="0" fontId="8" fillId="0" borderId="0"/>
    <xf numFmtId="9" fontId="8" fillId="0" borderId="0" applyFont="0" applyFill="0" applyBorder="0" applyAlignment="0" applyProtection="0"/>
    <xf numFmtId="0" fontId="8" fillId="23" borderId="0" applyNumberFormat="0" applyBorder="0" applyAlignment="0" applyProtection="0"/>
    <xf numFmtId="0" fontId="8" fillId="24" borderId="0" applyNumberFormat="0" applyBorder="0" applyAlignment="0" applyProtection="0"/>
    <xf numFmtId="0" fontId="8" fillId="27" borderId="0" applyNumberFormat="0" applyBorder="0" applyAlignment="0" applyProtection="0"/>
    <xf numFmtId="0" fontId="8" fillId="28" borderId="0" applyNumberFormat="0" applyBorder="0" applyAlignment="0" applyProtection="0"/>
    <xf numFmtId="0" fontId="8" fillId="31" borderId="0" applyNumberFormat="0" applyBorder="0" applyAlignment="0" applyProtection="0"/>
    <xf numFmtId="0" fontId="8" fillId="32" borderId="0" applyNumberFormat="0" applyBorder="0" applyAlignment="0" applyProtection="0"/>
    <xf numFmtId="0" fontId="8" fillId="35" borderId="0" applyNumberFormat="0" applyBorder="0" applyAlignment="0" applyProtection="0"/>
    <xf numFmtId="0" fontId="8" fillId="36" borderId="0" applyNumberFormat="0" applyBorder="0" applyAlignment="0" applyProtection="0"/>
    <xf numFmtId="0" fontId="8" fillId="39" borderId="0" applyNumberFormat="0" applyBorder="0" applyAlignment="0" applyProtection="0"/>
    <xf numFmtId="0" fontId="8" fillId="40" borderId="0" applyNumberFormat="0" applyBorder="0" applyAlignment="0" applyProtection="0"/>
    <xf numFmtId="0" fontId="8" fillId="43" borderId="0" applyNumberFormat="0" applyBorder="0" applyAlignment="0" applyProtection="0"/>
    <xf numFmtId="0" fontId="8" fillId="44" borderId="0" applyNumberFormat="0" applyBorder="0" applyAlignment="0" applyProtection="0"/>
    <xf numFmtId="0" fontId="8" fillId="0" borderId="0"/>
    <xf numFmtId="0" fontId="8" fillId="0" borderId="0"/>
    <xf numFmtId="0" fontId="8" fillId="21" borderId="58" applyNumberFormat="0" applyFont="0" applyAlignment="0" applyProtection="0"/>
    <xf numFmtId="0" fontId="8" fillId="0" borderId="0"/>
    <xf numFmtId="0" fontId="8" fillId="0" borderId="0"/>
    <xf numFmtId="0" fontId="8" fillId="0" borderId="0"/>
    <xf numFmtId="0" fontId="8" fillId="21" borderId="58" applyNumberFormat="0" applyFont="0" applyAlignment="0" applyProtection="0"/>
    <xf numFmtId="0" fontId="8" fillId="0" borderId="0"/>
    <xf numFmtId="0" fontId="8" fillId="0" borderId="0"/>
    <xf numFmtId="0" fontId="8" fillId="0" borderId="0"/>
    <xf numFmtId="0" fontId="8" fillId="23" borderId="0" applyNumberFormat="0" applyBorder="0" applyAlignment="0" applyProtection="0"/>
    <xf numFmtId="0" fontId="8" fillId="24" borderId="0" applyNumberFormat="0" applyBorder="0" applyAlignment="0" applyProtection="0"/>
    <xf numFmtId="0" fontId="8" fillId="27" borderId="0" applyNumberFormat="0" applyBorder="0" applyAlignment="0" applyProtection="0"/>
    <xf numFmtId="0" fontId="8" fillId="28" borderId="0" applyNumberFormat="0" applyBorder="0" applyAlignment="0" applyProtection="0"/>
    <xf numFmtId="0" fontId="8" fillId="31" borderId="0" applyNumberFormat="0" applyBorder="0" applyAlignment="0" applyProtection="0"/>
    <xf numFmtId="0" fontId="8" fillId="32" borderId="0" applyNumberFormat="0" applyBorder="0" applyAlignment="0" applyProtection="0"/>
    <xf numFmtId="0" fontId="8" fillId="35" borderId="0" applyNumberFormat="0" applyBorder="0" applyAlignment="0" applyProtection="0"/>
    <xf numFmtId="0" fontId="8" fillId="36" borderId="0" applyNumberFormat="0" applyBorder="0" applyAlignment="0" applyProtection="0"/>
    <xf numFmtId="0" fontId="8" fillId="39" borderId="0" applyNumberFormat="0" applyBorder="0" applyAlignment="0" applyProtection="0"/>
    <xf numFmtId="0" fontId="8" fillId="40" borderId="0" applyNumberFormat="0" applyBorder="0" applyAlignment="0" applyProtection="0"/>
    <xf numFmtId="0" fontId="8" fillId="43" borderId="0" applyNumberFormat="0" applyBorder="0" applyAlignment="0" applyProtection="0"/>
    <xf numFmtId="0" fontId="8" fillId="44" borderId="0" applyNumberFormat="0" applyBorder="0" applyAlignment="0" applyProtection="0"/>
    <xf numFmtId="0" fontId="8" fillId="21" borderId="58" applyNumberFormat="0" applyFont="0" applyAlignment="0" applyProtection="0"/>
    <xf numFmtId="0" fontId="8" fillId="0" borderId="0"/>
    <xf numFmtId="0" fontId="8" fillId="0" borderId="0"/>
    <xf numFmtId="0" fontId="50" fillId="0" borderId="0"/>
    <xf numFmtId="0" fontId="50" fillId="0" borderId="0"/>
    <xf numFmtId="0" fontId="50" fillId="0" borderId="0"/>
    <xf numFmtId="0" fontId="12" fillId="0" borderId="0"/>
    <xf numFmtId="0" fontId="7" fillId="0" borderId="0"/>
    <xf numFmtId="43" fontId="7" fillId="0" borderId="0" applyFont="0" applyFill="0" applyBorder="0" applyAlignment="0" applyProtection="0"/>
    <xf numFmtId="43" fontId="7" fillId="0" borderId="0" applyFont="0" applyFill="0" applyBorder="0" applyAlignment="0" applyProtection="0"/>
    <xf numFmtId="0" fontId="7" fillId="0" borderId="0"/>
    <xf numFmtId="9" fontId="7" fillId="0" borderId="0" applyFont="0" applyFill="0" applyBorder="0" applyAlignment="0" applyProtection="0"/>
    <xf numFmtId="0" fontId="7" fillId="23" borderId="0" applyNumberFormat="0" applyBorder="0" applyAlignment="0" applyProtection="0"/>
    <xf numFmtId="0" fontId="7" fillId="24" borderId="0" applyNumberFormat="0" applyBorder="0" applyAlignment="0" applyProtection="0"/>
    <xf numFmtId="0" fontId="7" fillId="27" borderId="0" applyNumberFormat="0" applyBorder="0" applyAlignment="0" applyProtection="0"/>
    <xf numFmtId="0" fontId="7" fillId="28" borderId="0" applyNumberFormat="0" applyBorder="0" applyAlignment="0" applyProtection="0"/>
    <xf numFmtId="0" fontId="7" fillId="31" borderId="0" applyNumberFormat="0" applyBorder="0" applyAlignment="0" applyProtection="0"/>
    <xf numFmtId="0" fontId="7" fillId="32" borderId="0" applyNumberFormat="0" applyBorder="0" applyAlignment="0" applyProtection="0"/>
    <xf numFmtId="0" fontId="7" fillId="35" borderId="0" applyNumberFormat="0" applyBorder="0" applyAlignment="0" applyProtection="0"/>
    <xf numFmtId="0" fontId="7" fillId="36" borderId="0" applyNumberFormat="0" applyBorder="0" applyAlignment="0" applyProtection="0"/>
    <xf numFmtId="0" fontId="7" fillId="39" borderId="0" applyNumberFormat="0" applyBorder="0" applyAlignment="0" applyProtection="0"/>
    <xf numFmtId="0" fontId="7" fillId="40" borderId="0" applyNumberFormat="0" applyBorder="0" applyAlignment="0" applyProtection="0"/>
    <xf numFmtId="0" fontId="7" fillId="43" borderId="0" applyNumberFormat="0" applyBorder="0" applyAlignment="0" applyProtection="0"/>
    <xf numFmtId="0" fontId="7" fillId="44" borderId="0" applyNumberFormat="0" applyBorder="0" applyAlignment="0" applyProtection="0"/>
    <xf numFmtId="0" fontId="7" fillId="0" borderId="0"/>
    <xf numFmtId="0" fontId="7" fillId="0" borderId="0"/>
    <xf numFmtId="0" fontId="7" fillId="21" borderId="58" applyNumberFormat="0" applyFont="0" applyAlignment="0" applyProtection="0"/>
    <xf numFmtId="0" fontId="7" fillId="0" borderId="0"/>
    <xf numFmtId="0" fontId="7" fillId="0" borderId="0"/>
    <xf numFmtId="0" fontId="7" fillId="0" borderId="0"/>
    <xf numFmtId="0" fontId="7" fillId="21" borderId="58" applyNumberFormat="0" applyFont="0" applyAlignment="0" applyProtection="0"/>
    <xf numFmtId="0" fontId="7" fillId="0" borderId="0"/>
    <xf numFmtId="0" fontId="7" fillId="0" borderId="0"/>
    <xf numFmtId="0" fontId="7" fillId="0" borderId="0"/>
    <xf numFmtId="0" fontId="7" fillId="23" borderId="0" applyNumberFormat="0" applyBorder="0" applyAlignment="0" applyProtection="0"/>
    <xf numFmtId="0" fontId="7" fillId="24" borderId="0" applyNumberFormat="0" applyBorder="0" applyAlignment="0" applyProtection="0"/>
    <xf numFmtId="0" fontId="7" fillId="27" borderId="0" applyNumberFormat="0" applyBorder="0" applyAlignment="0" applyProtection="0"/>
    <xf numFmtId="0" fontId="7" fillId="28" borderId="0" applyNumberFormat="0" applyBorder="0" applyAlignment="0" applyProtection="0"/>
    <xf numFmtId="0" fontId="7" fillId="31" borderId="0" applyNumberFormat="0" applyBorder="0" applyAlignment="0" applyProtection="0"/>
    <xf numFmtId="0" fontId="7" fillId="32" borderId="0" applyNumberFormat="0" applyBorder="0" applyAlignment="0" applyProtection="0"/>
    <xf numFmtId="0" fontId="7" fillId="35" borderId="0" applyNumberFormat="0" applyBorder="0" applyAlignment="0" applyProtection="0"/>
    <xf numFmtId="0" fontId="7" fillId="36" borderId="0" applyNumberFormat="0" applyBorder="0" applyAlignment="0" applyProtection="0"/>
    <xf numFmtId="0" fontId="7" fillId="39" borderId="0" applyNumberFormat="0" applyBorder="0" applyAlignment="0" applyProtection="0"/>
    <xf numFmtId="0" fontId="7" fillId="40" borderId="0" applyNumberFormat="0" applyBorder="0" applyAlignment="0" applyProtection="0"/>
    <xf numFmtId="0" fontId="7" fillId="43" borderId="0" applyNumberFormat="0" applyBorder="0" applyAlignment="0" applyProtection="0"/>
    <xf numFmtId="0" fontId="7" fillId="44" borderId="0" applyNumberFormat="0" applyBorder="0" applyAlignment="0" applyProtection="0"/>
    <xf numFmtId="0" fontId="7" fillId="21" borderId="58" applyNumberFormat="0" applyFont="0" applyAlignment="0" applyProtection="0"/>
    <xf numFmtId="0" fontId="7" fillId="0" borderId="0"/>
    <xf numFmtId="0" fontId="7" fillId="0" borderId="0"/>
    <xf numFmtId="0" fontId="6" fillId="0" borderId="0"/>
    <xf numFmtId="43" fontId="6" fillId="0" borderId="0" applyFont="0" applyFill="0" applyBorder="0" applyAlignment="0" applyProtection="0"/>
    <xf numFmtId="43" fontId="6" fillId="0" borderId="0" applyFont="0" applyFill="0" applyBorder="0" applyAlignment="0" applyProtection="0"/>
    <xf numFmtId="0" fontId="6" fillId="0" borderId="0"/>
    <xf numFmtId="9" fontId="6" fillId="0" borderId="0" applyFont="0" applyFill="0" applyBorder="0" applyAlignment="0" applyProtection="0"/>
    <xf numFmtId="0" fontId="6" fillId="23" borderId="0" applyNumberFormat="0" applyBorder="0" applyAlignment="0" applyProtection="0"/>
    <xf numFmtId="0" fontId="6" fillId="24" borderId="0" applyNumberFormat="0" applyBorder="0" applyAlignment="0" applyProtection="0"/>
    <xf numFmtId="0" fontId="6" fillId="27" borderId="0" applyNumberFormat="0" applyBorder="0" applyAlignment="0" applyProtection="0"/>
    <xf numFmtId="0" fontId="6" fillId="28" borderId="0" applyNumberFormat="0" applyBorder="0" applyAlignment="0" applyProtection="0"/>
    <xf numFmtId="0" fontId="6" fillId="31" borderId="0" applyNumberFormat="0" applyBorder="0" applyAlignment="0" applyProtection="0"/>
    <xf numFmtId="0" fontId="6" fillId="32" borderId="0" applyNumberFormat="0" applyBorder="0" applyAlignment="0" applyProtection="0"/>
    <xf numFmtId="0" fontId="6" fillId="35" borderId="0" applyNumberFormat="0" applyBorder="0" applyAlignment="0" applyProtection="0"/>
    <xf numFmtId="0" fontId="6" fillId="36" borderId="0" applyNumberFormat="0" applyBorder="0" applyAlignment="0" applyProtection="0"/>
    <xf numFmtId="0" fontId="6" fillId="39" borderId="0" applyNumberFormat="0" applyBorder="0" applyAlignment="0" applyProtection="0"/>
    <xf numFmtId="0" fontId="6" fillId="40" borderId="0" applyNumberFormat="0" applyBorder="0" applyAlignment="0" applyProtection="0"/>
    <xf numFmtId="0" fontId="6" fillId="43" borderId="0" applyNumberFormat="0" applyBorder="0" applyAlignment="0" applyProtection="0"/>
    <xf numFmtId="0" fontId="6" fillId="44" borderId="0" applyNumberFormat="0" applyBorder="0" applyAlignment="0" applyProtection="0"/>
    <xf numFmtId="0" fontId="6" fillId="0" borderId="0"/>
    <xf numFmtId="0" fontId="6" fillId="0" borderId="0"/>
    <xf numFmtId="0" fontId="6" fillId="21" borderId="58" applyNumberFormat="0" applyFont="0" applyAlignment="0" applyProtection="0"/>
    <xf numFmtId="0" fontId="6" fillId="0" borderId="0"/>
    <xf numFmtId="0" fontId="6" fillId="0" borderId="0"/>
    <xf numFmtId="0" fontId="6" fillId="0" borderId="0"/>
    <xf numFmtId="0" fontId="6" fillId="21" borderId="58" applyNumberFormat="0" applyFont="0" applyAlignment="0" applyProtection="0"/>
    <xf numFmtId="0" fontId="6" fillId="0" borderId="0"/>
    <xf numFmtId="0" fontId="6" fillId="0" borderId="0"/>
    <xf numFmtId="0" fontId="6" fillId="0" borderId="0"/>
    <xf numFmtId="0" fontId="6" fillId="23" borderId="0" applyNumberFormat="0" applyBorder="0" applyAlignment="0" applyProtection="0"/>
    <xf numFmtId="0" fontId="6" fillId="24" borderId="0" applyNumberFormat="0" applyBorder="0" applyAlignment="0" applyProtection="0"/>
    <xf numFmtId="0" fontId="6" fillId="27" borderId="0" applyNumberFormat="0" applyBorder="0" applyAlignment="0" applyProtection="0"/>
    <xf numFmtId="0" fontId="6" fillId="28" borderId="0" applyNumberFormat="0" applyBorder="0" applyAlignment="0" applyProtection="0"/>
    <xf numFmtId="0" fontId="6" fillId="31" borderId="0" applyNumberFormat="0" applyBorder="0" applyAlignment="0" applyProtection="0"/>
    <xf numFmtId="0" fontId="6" fillId="32" borderId="0" applyNumberFormat="0" applyBorder="0" applyAlignment="0" applyProtection="0"/>
    <xf numFmtId="0" fontId="6" fillId="35" borderId="0" applyNumberFormat="0" applyBorder="0" applyAlignment="0" applyProtection="0"/>
    <xf numFmtId="0" fontId="6" fillId="36" borderId="0" applyNumberFormat="0" applyBorder="0" applyAlignment="0" applyProtection="0"/>
    <xf numFmtId="0" fontId="6" fillId="39" borderId="0" applyNumberFormat="0" applyBorder="0" applyAlignment="0" applyProtection="0"/>
    <xf numFmtId="0" fontId="6" fillId="40" borderId="0" applyNumberFormat="0" applyBorder="0" applyAlignment="0" applyProtection="0"/>
    <xf numFmtId="0" fontId="6" fillId="43" borderId="0" applyNumberFormat="0" applyBorder="0" applyAlignment="0" applyProtection="0"/>
    <xf numFmtId="0" fontId="6" fillId="44" borderId="0" applyNumberFormat="0" applyBorder="0" applyAlignment="0" applyProtection="0"/>
    <xf numFmtId="0" fontId="6" fillId="21" borderId="58" applyNumberFormat="0" applyFont="0" applyAlignment="0" applyProtection="0"/>
    <xf numFmtId="0" fontId="6" fillId="0" borderId="0"/>
    <xf numFmtId="0" fontId="6" fillId="0" borderId="0"/>
    <xf numFmtId="0" fontId="12" fillId="0" borderId="0"/>
    <xf numFmtId="0" fontId="32" fillId="0" borderId="0"/>
    <xf numFmtId="0" fontId="5" fillId="0" borderId="0"/>
    <xf numFmtId="43" fontId="5" fillId="0" borderId="0" applyFont="0" applyFill="0" applyBorder="0" applyAlignment="0" applyProtection="0"/>
    <xf numFmtId="43" fontId="5" fillId="0" borderId="0" applyFont="0" applyFill="0" applyBorder="0" applyAlignment="0" applyProtection="0"/>
    <xf numFmtId="0" fontId="5" fillId="0" borderId="0"/>
    <xf numFmtId="9" fontId="5" fillId="0" borderId="0" applyFont="0" applyFill="0" applyBorder="0" applyAlignment="0" applyProtection="0"/>
    <xf numFmtId="0" fontId="5" fillId="23" borderId="0" applyNumberFormat="0" applyBorder="0" applyAlignment="0" applyProtection="0"/>
    <xf numFmtId="0" fontId="5" fillId="24" borderId="0" applyNumberFormat="0" applyBorder="0" applyAlignment="0" applyProtection="0"/>
    <xf numFmtId="0" fontId="5" fillId="27" borderId="0" applyNumberFormat="0" applyBorder="0" applyAlignment="0" applyProtection="0"/>
    <xf numFmtId="0" fontId="5" fillId="28" borderId="0" applyNumberFormat="0" applyBorder="0" applyAlignment="0" applyProtection="0"/>
    <xf numFmtId="0" fontId="5" fillId="31" borderId="0" applyNumberFormat="0" applyBorder="0" applyAlignment="0" applyProtection="0"/>
    <xf numFmtId="0" fontId="5" fillId="32" borderId="0" applyNumberFormat="0" applyBorder="0" applyAlignment="0" applyProtection="0"/>
    <xf numFmtId="0" fontId="5" fillId="35" borderId="0" applyNumberFormat="0" applyBorder="0" applyAlignment="0" applyProtection="0"/>
    <xf numFmtId="0" fontId="5" fillId="36" borderId="0" applyNumberFormat="0" applyBorder="0" applyAlignment="0" applyProtection="0"/>
    <xf numFmtId="0" fontId="5" fillId="39" borderId="0" applyNumberFormat="0" applyBorder="0" applyAlignment="0" applyProtection="0"/>
    <xf numFmtId="0" fontId="5" fillId="40" borderId="0" applyNumberFormat="0" applyBorder="0" applyAlignment="0" applyProtection="0"/>
    <xf numFmtId="0" fontId="5" fillId="43" borderId="0" applyNumberFormat="0" applyBorder="0" applyAlignment="0" applyProtection="0"/>
    <xf numFmtId="0" fontId="5" fillId="44" borderId="0" applyNumberFormat="0" applyBorder="0" applyAlignment="0" applyProtection="0"/>
    <xf numFmtId="0" fontId="5" fillId="0" borderId="0"/>
    <xf numFmtId="0" fontId="5" fillId="0" borderId="0"/>
    <xf numFmtId="0" fontId="5" fillId="21" borderId="58" applyNumberFormat="0" applyFont="0" applyAlignment="0" applyProtection="0"/>
    <xf numFmtId="0" fontId="5" fillId="0" borderId="0"/>
    <xf numFmtId="0" fontId="5" fillId="0" borderId="0"/>
    <xf numFmtId="0" fontId="5" fillId="0" borderId="0"/>
    <xf numFmtId="0" fontId="5" fillId="21" borderId="58" applyNumberFormat="0" applyFont="0" applyAlignment="0" applyProtection="0"/>
    <xf numFmtId="0" fontId="5" fillId="0" borderId="0"/>
    <xf numFmtId="0" fontId="5" fillId="0" borderId="0"/>
    <xf numFmtId="0" fontId="5" fillId="0" borderId="0"/>
    <xf numFmtId="0" fontId="5" fillId="23" borderId="0" applyNumberFormat="0" applyBorder="0" applyAlignment="0" applyProtection="0"/>
    <xf numFmtId="0" fontId="5" fillId="24" borderId="0" applyNumberFormat="0" applyBorder="0" applyAlignment="0" applyProtection="0"/>
    <xf numFmtId="0" fontId="5" fillId="27" borderId="0" applyNumberFormat="0" applyBorder="0" applyAlignment="0" applyProtection="0"/>
    <xf numFmtId="0" fontId="5" fillId="28" borderId="0" applyNumberFormat="0" applyBorder="0" applyAlignment="0" applyProtection="0"/>
    <xf numFmtId="0" fontId="5" fillId="31" borderId="0" applyNumberFormat="0" applyBorder="0" applyAlignment="0" applyProtection="0"/>
    <xf numFmtId="0" fontId="5" fillId="32" borderId="0" applyNumberFormat="0" applyBorder="0" applyAlignment="0" applyProtection="0"/>
    <xf numFmtId="0" fontId="5" fillId="35" borderId="0" applyNumberFormat="0" applyBorder="0" applyAlignment="0" applyProtection="0"/>
    <xf numFmtId="0" fontId="5" fillId="36" borderId="0" applyNumberFormat="0" applyBorder="0" applyAlignment="0" applyProtection="0"/>
    <xf numFmtId="0" fontId="5" fillId="39" borderId="0" applyNumberFormat="0" applyBorder="0" applyAlignment="0" applyProtection="0"/>
    <xf numFmtId="0" fontId="5" fillId="40" borderId="0" applyNumberFormat="0" applyBorder="0" applyAlignment="0" applyProtection="0"/>
    <xf numFmtId="0" fontId="5" fillId="43" borderId="0" applyNumberFormat="0" applyBorder="0" applyAlignment="0" applyProtection="0"/>
    <xf numFmtId="0" fontId="5" fillId="44" borderId="0" applyNumberFormat="0" applyBorder="0" applyAlignment="0" applyProtection="0"/>
    <xf numFmtId="0" fontId="5" fillId="21" borderId="58" applyNumberFormat="0" applyFont="0" applyAlignment="0" applyProtection="0"/>
    <xf numFmtId="0" fontId="5" fillId="0" borderId="0"/>
    <xf numFmtId="0" fontId="5" fillId="0" borderId="0"/>
    <xf numFmtId="0" fontId="54" fillId="0" borderId="0" applyNumberFormat="0" applyFill="0" applyBorder="0" applyAlignment="0" applyProtection="0"/>
    <xf numFmtId="44" fontId="12" fillId="0" borderId="0" applyFont="0" applyFill="0" applyBorder="0" applyAlignment="0" applyProtection="0"/>
    <xf numFmtId="0" fontId="4" fillId="0" borderId="0"/>
    <xf numFmtId="43" fontId="4" fillId="0" borderId="0" applyFont="0" applyFill="0" applyBorder="0" applyAlignment="0" applyProtection="0"/>
    <xf numFmtId="43" fontId="4" fillId="0" borderId="0" applyFont="0" applyFill="0" applyBorder="0" applyAlignment="0" applyProtection="0"/>
    <xf numFmtId="0" fontId="4" fillId="0" borderId="0"/>
    <xf numFmtId="9" fontId="4" fillId="0" borderId="0" applyFont="0" applyFill="0" applyBorder="0" applyAlignment="0" applyProtection="0"/>
    <xf numFmtId="0" fontId="4" fillId="23" borderId="0" applyNumberFormat="0" applyBorder="0" applyAlignment="0" applyProtection="0"/>
    <xf numFmtId="0" fontId="4" fillId="24" borderId="0" applyNumberFormat="0" applyBorder="0" applyAlignment="0" applyProtection="0"/>
    <xf numFmtId="0" fontId="4" fillId="27" borderId="0" applyNumberFormat="0" applyBorder="0" applyAlignment="0" applyProtection="0"/>
    <xf numFmtId="0" fontId="4" fillId="28" borderId="0" applyNumberFormat="0" applyBorder="0" applyAlignment="0" applyProtection="0"/>
    <xf numFmtId="0" fontId="4" fillId="31" borderId="0" applyNumberFormat="0" applyBorder="0" applyAlignment="0" applyProtection="0"/>
    <xf numFmtId="0" fontId="4" fillId="32" borderId="0" applyNumberFormat="0" applyBorder="0" applyAlignment="0" applyProtection="0"/>
    <xf numFmtId="0" fontId="4" fillId="35" borderId="0" applyNumberFormat="0" applyBorder="0" applyAlignment="0" applyProtection="0"/>
    <xf numFmtId="0" fontId="4" fillId="36" borderId="0" applyNumberFormat="0" applyBorder="0" applyAlignment="0" applyProtection="0"/>
    <xf numFmtId="0" fontId="4" fillId="39" borderId="0" applyNumberFormat="0" applyBorder="0" applyAlignment="0" applyProtection="0"/>
    <xf numFmtId="0" fontId="4" fillId="40" borderId="0" applyNumberFormat="0" applyBorder="0" applyAlignment="0" applyProtection="0"/>
    <xf numFmtId="0" fontId="4" fillId="43" borderId="0" applyNumberFormat="0" applyBorder="0" applyAlignment="0" applyProtection="0"/>
    <xf numFmtId="0" fontId="4" fillId="44" borderId="0" applyNumberFormat="0" applyBorder="0" applyAlignment="0" applyProtection="0"/>
    <xf numFmtId="0" fontId="4" fillId="0" borderId="0"/>
    <xf numFmtId="0" fontId="4" fillId="0" borderId="0"/>
    <xf numFmtId="0" fontId="4" fillId="21" borderId="58" applyNumberFormat="0" applyFont="0" applyAlignment="0" applyProtection="0"/>
    <xf numFmtId="0" fontId="4" fillId="0" borderId="0"/>
    <xf numFmtId="0" fontId="4" fillId="0" borderId="0"/>
    <xf numFmtId="0" fontId="4" fillId="0" borderId="0"/>
    <xf numFmtId="0" fontId="4" fillId="21" borderId="58" applyNumberFormat="0" applyFont="0" applyAlignment="0" applyProtection="0"/>
    <xf numFmtId="0" fontId="4" fillId="0" borderId="0"/>
    <xf numFmtId="0" fontId="4" fillId="0" borderId="0"/>
    <xf numFmtId="0" fontId="4" fillId="0" borderId="0"/>
    <xf numFmtId="0" fontId="4" fillId="23" borderId="0" applyNumberFormat="0" applyBorder="0" applyAlignment="0" applyProtection="0"/>
    <xf numFmtId="0" fontId="4" fillId="24" borderId="0" applyNumberFormat="0" applyBorder="0" applyAlignment="0" applyProtection="0"/>
    <xf numFmtId="0" fontId="4" fillId="27" borderId="0" applyNumberFormat="0" applyBorder="0" applyAlignment="0" applyProtection="0"/>
    <xf numFmtId="0" fontId="4" fillId="28" borderId="0" applyNumberFormat="0" applyBorder="0" applyAlignment="0" applyProtection="0"/>
    <xf numFmtId="0" fontId="4" fillId="31" borderId="0" applyNumberFormat="0" applyBorder="0" applyAlignment="0" applyProtection="0"/>
    <xf numFmtId="0" fontId="4" fillId="32" borderId="0" applyNumberFormat="0" applyBorder="0" applyAlignment="0" applyProtection="0"/>
    <xf numFmtId="0" fontId="4" fillId="35" borderId="0" applyNumberFormat="0" applyBorder="0" applyAlignment="0" applyProtection="0"/>
    <xf numFmtId="0" fontId="4" fillId="36" borderId="0" applyNumberFormat="0" applyBorder="0" applyAlignment="0" applyProtection="0"/>
    <xf numFmtId="0" fontId="4" fillId="39" borderId="0" applyNumberFormat="0" applyBorder="0" applyAlignment="0" applyProtection="0"/>
    <xf numFmtId="0" fontId="4" fillId="40" borderId="0" applyNumberFormat="0" applyBorder="0" applyAlignment="0" applyProtection="0"/>
    <xf numFmtId="0" fontId="4" fillId="43" borderId="0" applyNumberFormat="0" applyBorder="0" applyAlignment="0" applyProtection="0"/>
    <xf numFmtId="0" fontId="4" fillId="44" borderId="0" applyNumberFormat="0" applyBorder="0" applyAlignment="0" applyProtection="0"/>
    <xf numFmtId="0" fontId="4" fillId="21" borderId="58" applyNumberFormat="0" applyFont="0" applyAlignment="0" applyProtection="0"/>
    <xf numFmtId="0" fontId="4" fillId="0" borderId="0"/>
    <xf numFmtId="0" fontId="4" fillId="0" borderId="0"/>
    <xf numFmtId="0" fontId="12" fillId="0" borderId="0"/>
    <xf numFmtId="0" fontId="58" fillId="0" borderId="0"/>
    <xf numFmtId="0" fontId="3" fillId="0" borderId="0"/>
    <xf numFmtId="0" fontId="3" fillId="0" borderId="0"/>
    <xf numFmtId="43" fontId="3" fillId="0" borderId="0" applyFont="0" applyFill="0" applyBorder="0" applyAlignment="0" applyProtection="0"/>
    <xf numFmtId="43" fontId="3" fillId="0" borderId="0" applyFont="0" applyFill="0" applyBorder="0" applyAlignment="0" applyProtection="0"/>
    <xf numFmtId="0" fontId="3" fillId="0" borderId="0"/>
    <xf numFmtId="9" fontId="3" fillId="0" borderId="0" applyFont="0" applyFill="0" applyBorder="0" applyAlignment="0" applyProtection="0"/>
    <xf numFmtId="0" fontId="3" fillId="23" borderId="0" applyNumberFormat="0" applyBorder="0" applyAlignment="0" applyProtection="0"/>
    <xf numFmtId="0" fontId="3" fillId="24" borderId="0" applyNumberFormat="0" applyBorder="0" applyAlignment="0" applyProtection="0"/>
    <xf numFmtId="0" fontId="3" fillId="27" borderId="0" applyNumberFormat="0" applyBorder="0" applyAlignment="0" applyProtection="0"/>
    <xf numFmtId="0" fontId="3" fillId="28" borderId="0" applyNumberFormat="0" applyBorder="0" applyAlignment="0" applyProtection="0"/>
    <xf numFmtId="0" fontId="3" fillId="31" borderId="0" applyNumberFormat="0" applyBorder="0" applyAlignment="0" applyProtection="0"/>
    <xf numFmtId="0" fontId="3" fillId="32" borderId="0" applyNumberFormat="0" applyBorder="0" applyAlignment="0" applyProtection="0"/>
    <xf numFmtId="0" fontId="3" fillId="35" borderId="0" applyNumberFormat="0" applyBorder="0" applyAlignment="0" applyProtection="0"/>
    <xf numFmtId="0" fontId="3" fillId="36" borderId="0" applyNumberFormat="0" applyBorder="0" applyAlignment="0" applyProtection="0"/>
    <xf numFmtId="0" fontId="3" fillId="39" borderId="0" applyNumberFormat="0" applyBorder="0" applyAlignment="0" applyProtection="0"/>
    <xf numFmtId="0" fontId="3" fillId="40" borderId="0" applyNumberFormat="0" applyBorder="0" applyAlignment="0" applyProtection="0"/>
    <xf numFmtId="0" fontId="3" fillId="43" borderId="0" applyNumberFormat="0" applyBorder="0" applyAlignment="0" applyProtection="0"/>
    <xf numFmtId="0" fontId="3" fillId="44" borderId="0" applyNumberFormat="0" applyBorder="0" applyAlignment="0" applyProtection="0"/>
    <xf numFmtId="0" fontId="3" fillId="0" borderId="0"/>
    <xf numFmtId="0" fontId="3" fillId="0" borderId="0"/>
    <xf numFmtId="0" fontId="3" fillId="21" borderId="58" applyNumberFormat="0" applyFont="0" applyAlignment="0" applyProtection="0"/>
    <xf numFmtId="0" fontId="3" fillId="0" borderId="0"/>
    <xf numFmtId="0" fontId="3" fillId="0" borderId="0"/>
    <xf numFmtId="0" fontId="3" fillId="0" borderId="0"/>
    <xf numFmtId="0" fontId="3" fillId="21" borderId="58" applyNumberFormat="0" applyFont="0" applyAlignment="0" applyProtection="0"/>
    <xf numFmtId="0" fontId="3" fillId="0" borderId="0"/>
    <xf numFmtId="0" fontId="3" fillId="0" borderId="0"/>
    <xf numFmtId="0" fontId="3" fillId="0" borderId="0"/>
    <xf numFmtId="0" fontId="3" fillId="23" borderId="0" applyNumberFormat="0" applyBorder="0" applyAlignment="0" applyProtection="0"/>
    <xf numFmtId="0" fontId="3" fillId="24" borderId="0" applyNumberFormat="0" applyBorder="0" applyAlignment="0" applyProtection="0"/>
    <xf numFmtId="0" fontId="3" fillId="27" borderId="0" applyNumberFormat="0" applyBorder="0" applyAlignment="0" applyProtection="0"/>
    <xf numFmtId="0" fontId="3" fillId="28" borderId="0" applyNumberFormat="0" applyBorder="0" applyAlignment="0" applyProtection="0"/>
    <xf numFmtId="0" fontId="3" fillId="31" borderId="0" applyNumberFormat="0" applyBorder="0" applyAlignment="0" applyProtection="0"/>
    <xf numFmtId="0" fontId="3" fillId="32" borderId="0" applyNumberFormat="0" applyBorder="0" applyAlignment="0" applyProtection="0"/>
    <xf numFmtId="0" fontId="3" fillId="35" borderId="0" applyNumberFormat="0" applyBorder="0" applyAlignment="0" applyProtection="0"/>
    <xf numFmtId="0" fontId="3" fillId="36" borderId="0" applyNumberFormat="0" applyBorder="0" applyAlignment="0" applyProtection="0"/>
    <xf numFmtId="0" fontId="3" fillId="39" borderId="0" applyNumberFormat="0" applyBorder="0" applyAlignment="0" applyProtection="0"/>
    <xf numFmtId="0" fontId="3" fillId="40" borderId="0" applyNumberFormat="0" applyBorder="0" applyAlignment="0" applyProtection="0"/>
    <xf numFmtId="0" fontId="3" fillId="43" borderId="0" applyNumberFormat="0" applyBorder="0" applyAlignment="0" applyProtection="0"/>
    <xf numFmtId="0" fontId="3" fillId="44" borderId="0" applyNumberFormat="0" applyBorder="0" applyAlignment="0" applyProtection="0"/>
    <xf numFmtId="0" fontId="3" fillId="21" borderId="58" applyNumberFormat="0" applyFont="0" applyAlignment="0" applyProtection="0"/>
    <xf numFmtId="0" fontId="3" fillId="0" borderId="0"/>
    <xf numFmtId="0" fontId="3" fillId="0" borderId="0"/>
    <xf numFmtId="0" fontId="3" fillId="0" borderId="0"/>
    <xf numFmtId="43" fontId="3" fillId="0" borderId="0" applyFont="0" applyFill="0" applyBorder="0" applyAlignment="0" applyProtection="0"/>
    <xf numFmtId="43" fontId="3" fillId="0" borderId="0" applyFont="0" applyFill="0" applyBorder="0" applyAlignment="0" applyProtection="0"/>
    <xf numFmtId="0" fontId="3" fillId="0" borderId="0"/>
    <xf numFmtId="9" fontId="3" fillId="0" borderId="0" applyFont="0" applyFill="0" applyBorder="0" applyAlignment="0" applyProtection="0"/>
    <xf numFmtId="0" fontId="3" fillId="23" borderId="0" applyNumberFormat="0" applyBorder="0" applyAlignment="0" applyProtection="0"/>
    <xf numFmtId="0" fontId="3" fillId="24" borderId="0" applyNumberFormat="0" applyBorder="0" applyAlignment="0" applyProtection="0"/>
    <xf numFmtId="0" fontId="3" fillId="27" borderId="0" applyNumberFormat="0" applyBorder="0" applyAlignment="0" applyProtection="0"/>
    <xf numFmtId="0" fontId="3" fillId="28" borderId="0" applyNumberFormat="0" applyBorder="0" applyAlignment="0" applyProtection="0"/>
    <xf numFmtId="0" fontId="3" fillId="31" borderId="0" applyNumberFormat="0" applyBorder="0" applyAlignment="0" applyProtection="0"/>
    <xf numFmtId="0" fontId="3" fillId="32" borderId="0" applyNumberFormat="0" applyBorder="0" applyAlignment="0" applyProtection="0"/>
    <xf numFmtId="0" fontId="3" fillId="35" borderId="0" applyNumberFormat="0" applyBorder="0" applyAlignment="0" applyProtection="0"/>
    <xf numFmtId="0" fontId="3" fillId="36" borderId="0" applyNumberFormat="0" applyBorder="0" applyAlignment="0" applyProtection="0"/>
    <xf numFmtId="0" fontId="3" fillId="39" borderId="0" applyNumberFormat="0" applyBorder="0" applyAlignment="0" applyProtection="0"/>
    <xf numFmtId="0" fontId="3" fillId="40" borderId="0" applyNumberFormat="0" applyBorder="0" applyAlignment="0" applyProtection="0"/>
    <xf numFmtId="0" fontId="3" fillId="43" borderId="0" applyNumberFormat="0" applyBorder="0" applyAlignment="0" applyProtection="0"/>
    <xf numFmtId="0" fontId="3" fillId="44" borderId="0" applyNumberFormat="0" applyBorder="0" applyAlignment="0" applyProtection="0"/>
    <xf numFmtId="0" fontId="3" fillId="0" borderId="0"/>
    <xf numFmtId="0" fontId="3" fillId="0" borderId="0"/>
    <xf numFmtId="0" fontId="3" fillId="21" borderId="58" applyNumberFormat="0" applyFont="0" applyAlignment="0" applyProtection="0"/>
    <xf numFmtId="0" fontId="3" fillId="0" borderId="0"/>
    <xf numFmtId="0" fontId="3" fillId="0" borderId="0"/>
    <xf numFmtId="0" fontId="3" fillId="0" borderId="0"/>
    <xf numFmtId="0" fontId="3" fillId="21" borderId="58" applyNumberFormat="0" applyFont="0" applyAlignment="0" applyProtection="0"/>
    <xf numFmtId="0" fontId="3" fillId="0" borderId="0"/>
    <xf numFmtId="0" fontId="3" fillId="0" borderId="0"/>
    <xf numFmtId="0" fontId="3" fillId="0" borderId="0"/>
    <xf numFmtId="0" fontId="3" fillId="23" borderId="0" applyNumberFormat="0" applyBorder="0" applyAlignment="0" applyProtection="0"/>
    <xf numFmtId="0" fontId="3" fillId="24" borderId="0" applyNumberFormat="0" applyBorder="0" applyAlignment="0" applyProtection="0"/>
    <xf numFmtId="0" fontId="3" fillId="27" borderId="0" applyNumberFormat="0" applyBorder="0" applyAlignment="0" applyProtection="0"/>
    <xf numFmtId="0" fontId="3" fillId="28" borderId="0" applyNumberFormat="0" applyBorder="0" applyAlignment="0" applyProtection="0"/>
    <xf numFmtId="0" fontId="3" fillId="31" borderId="0" applyNumberFormat="0" applyBorder="0" applyAlignment="0" applyProtection="0"/>
    <xf numFmtId="0" fontId="3" fillId="32" borderId="0" applyNumberFormat="0" applyBorder="0" applyAlignment="0" applyProtection="0"/>
    <xf numFmtId="0" fontId="3" fillId="35" borderId="0" applyNumberFormat="0" applyBorder="0" applyAlignment="0" applyProtection="0"/>
    <xf numFmtId="0" fontId="3" fillId="36" borderId="0" applyNumberFormat="0" applyBorder="0" applyAlignment="0" applyProtection="0"/>
    <xf numFmtId="0" fontId="3" fillId="39" borderId="0" applyNumberFormat="0" applyBorder="0" applyAlignment="0" applyProtection="0"/>
    <xf numFmtId="0" fontId="3" fillId="40" borderId="0" applyNumberFormat="0" applyBorder="0" applyAlignment="0" applyProtection="0"/>
    <xf numFmtId="0" fontId="3" fillId="43" borderId="0" applyNumberFormat="0" applyBorder="0" applyAlignment="0" applyProtection="0"/>
    <xf numFmtId="0" fontId="3" fillId="44" borderId="0" applyNumberFormat="0" applyBorder="0" applyAlignment="0" applyProtection="0"/>
    <xf numFmtId="0" fontId="3" fillId="21" borderId="58" applyNumberFormat="0" applyFont="0" applyAlignment="0" applyProtection="0"/>
    <xf numFmtId="0" fontId="3" fillId="0" borderId="0"/>
    <xf numFmtId="0" fontId="3" fillId="0" borderId="0"/>
    <xf numFmtId="0" fontId="3" fillId="0" borderId="0"/>
    <xf numFmtId="43" fontId="3" fillId="0" borderId="0" applyFont="0" applyFill="0" applyBorder="0" applyAlignment="0" applyProtection="0"/>
    <xf numFmtId="43" fontId="3" fillId="0" borderId="0" applyFont="0" applyFill="0" applyBorder="0" applyAlignment="0" applyProtection="0"/>
    <xf numFmtId="0" fontId="3" fillId="0" borderId="0"/>
    <xf numFmtId="9" fontId="3" fillId="0" borderId="0" applyFont="0" applyFill="0" applyBorder="0" applyAlignment="0" applyProtection="0"/>
    <xf numFmtId="0" fontId="3" fillId="23" borderId="0" applyNumberFormat="0" applyBorder="0" applyAlignment="0" applyProtection="0"/>
    <xf numFmtId="0" fontId="3" fillId="24" borderId="0" applyNumberFormat="0" applyBorder="0" applyAlignment="0" applyProtection="0"/>
    <xf numFmtId="0" fontId="3" fillId="27" borderId="0" applyNumberFormat="0" applyBorder="0" applyAlignment="0" applyProtection="0"/>
    <xf numFmtId="0" fontId="3" fillId="28" borderId="0" applyNumberFormat="0" applyBorder="0" applyAlignment="0" applyProtection="0"/>
    <xf numFmtId="0" fontId="3" fillId="31" borderId="0" applyNumberFormat="0" applyBorder="0" applyAlignment="0" applyProtection="0"/>
    <xf numFmtId="0" fontId="3" fillId="32" borderId="0" applyNumberFormat="0" applyBorder="0" applyAlignment="0" applyProtection="0"/>
    <xf numFmtId="0" fontId="3" fillId="35" borderId="0" applyNumberFormat="0" applyBorder="0" applyAlignment="0" applyProtection="0"/>
    <xf numFmtId="0" fontId="3" fillId="36" borderId="0" applyNumberFormat="0" applyBorder="0" applyAlignment="0" applyProtection="0"/>
    <xf numFmtId="0" fontId="3" fillId="39" borderId="0" applyNumberFormat="0" applyBorder="0" applyAlignment="0" applyProtection="0"/>
    <xf numFmtId="0" fontId="3" fillId="40" borderId="0" applyNumberFormat="0" applyBorder="0" applyAlignment="0" applyProtection="0"/>
    <xf numFmtId="0" fontId="3" fillId="43" borderId="0" applyNumberFormat="0" applyBorder="0" applyAlignment="0" applyProtection="0"/>
    <xf numFmtId="0" fontId="3" fillId="44" borderId="0" applyNumberFormat="0" applyBorder="0" applyAlignment="0" applyProtection="0"/>
    <xf numFmtId="0" fontId="3" fillId="0" borderId="0"/>
    <xf numFmtId="0" fontId="3" fillId="0" borderId="0"/>
    <xf numFmtId="0" fontId="3" fillId="21" borderId="58" applyNumberFormat="0" applyFont="0" applyAlignment="0" applyProtection="0"/>
    <xf numFmtId="0" fontId="3" fillId="0" borderId="0"/>
    <xf numFmtId="0" fontId="3" fillId="0" borderId="0"/>
    <xf numFmtId="0" fontId="3" fillId="0" borderId="0"/>
    <xf numFmtId="0" fontId="3" fillId="21" borderId="58" applyNumberFormat="0" applyFont="0" applyAlignment="0" applyProtection="0"/>
    <xf numFmtId="0" fontId="3" fillId="0" borderId="0"/>
    <xf numFmtId="0" fontId="3" fillId="0" borderId="0"/>
    <xf numFmtId="0" fontId="3" fillId="0" borderId="0"/>
    <xf numFmtId="0" fontId="3" fillId="23" borderId="0" applyNumberFormat="0" applyBorder="0" applyAlignment="0" applyProtection="0"/>
    <xf numFmtId="0" fontId="3" fillId="24" borderId="0" applyNumberFormat="0" applyBorder="0" applyAlignment="0" applyProtection="0"/>
    <xf numFmtId="0" fontId="3" fillId="27" borderId="0" applyNumberFormat="0" applyBorder="0" applyAlignment="0" applyProtection="0"/>
    <xf numFmtId="0" fontId="3" fillId="28" borderId="0" applyNumberFormat="0" applyBorder="0" applyAlignment="0" applyProtection="0"/>
    <xf numFmtId="0" fontId="3" fillId="31" borderId="0" applyNumberFormat="0" applyBorder="0" applyAlignment="0" applyProtection="0"/>
    <xf numFmtId="0" fontId="3" fillId="32" borderId="0" applyNumberFormat="0" applyBorder="0" applyAlignment="0" applyProtection="0"/>
    <xf numFmtId="0" fontId="3" fillId="35" borderId="0" applyNumberFormat="0" applyBorder="0" applyAlignment="0" applyProtection="0"/>
    <xf numFmtId="0" fontId="3" fillId="36" borderId="0" applyNumberFormat="0" applyBorder="0" applyAlignment="0" applyProtection="0"/>
    <xf numFmtId="0" fontId="3" fillId="39" borderId="0" applyNumberFormat="0" applyBorder="0" applyAlignment="0" applyProtection="0"/>
    <xf numFmtId="0" fontId="3" fillId="40" borderId="0" applyNumberFormat="0" applyBorder="0" applyAlignment="0" applyProtection="0"/>
    <xf numFmtId="0" fontId="3" fillId="43" borderId="0" applyNumberFormat="0" applyBorder="0" applyAlignment="0" applyProtection="0"/>
    <xf numFmtId="0" fontId="3" fillId="44" borderId="0" applyNumberFormat="0" applyBorder="0" applyAlignment="0" applyProtection="0"/>
    <xf numFmtId="0" fontId="3" fillId="21" borderId="58" applyNumberFormat="0" applyFont="0" applyAlignment="0" applyProtection="0"/>
    <xf numFmtId="0" fontId="3" fillId="0" borderId="0"/>
    <xf numFmtId="0" fontId="3" fillId="0" borderId="0"/>
    <xf numFmtId="0" fontId="3" fillId="0" borderId="0"/>
    <xf numFmtId="43" fontId="3" fillId="0" borderId="0" applyFont="0" applyFill="0" applyBorder="0" applyAlignment="0" applyProtection="0"/>
    <xf numFmtId="43" fontId="3" fillId="0" borderId="0" applyFont="0" applyFill="0" applyBorder="0" applyAlignment="0" applyProtection="0"/>
    <xf numFmtId="0" fontId="3" fillId="0" borderId="0"/>
    <xf numFmtId="9" fontId="3" fillId="0" borderId="0" applyFont="0" applyFill="0" applyBorder="0" applyAlignment="0" applyProtection="0"/>
    <xf numFmtId="0" fontId="3" fillId="23" borderId="0" applyNumberFormat="0" applyBorder="0" applyAlignment="0" applyProtection="0"/>
    <xf numFmtId="0" fontId="3" fillId="24" borderId="0" applyNumberFormat="0" applyBorder="0" applyAlignment="0" applyProtection="0"/>
    <xf numFmtId="0" fontId="3" fillId="27" borderId="0" applyNumberFormat="0" applyBorder="0" applyAlignment="0" applyProtection="0"/>
    <xf numFmtId="0" fontId="3" fillId="28" borderId="0" applyNumberFormat="0" applyBorder="0" applyAlignment="0" applyProtection="0"/>
    <xf numFmtId="0" fontId="3" fillId="31" borderId="0" applyNumberFormat="0" applyBorder="0" applyAlignment="0" applyProtection="0"/>
    <xf numFmtId="0" fontId="3" fillId="32" borderId="0" applyNumberFormat="0" applyBorder="0" applyAlignment="0" applyProtection="0"/>
    <xf numFmtId="0" fontId="3" fillId="35" borderId="0" applyNumberFormat="0" applyBorder="0" applyAlignment="0" applyProtection="0"/>
    <xf numFmtId="0" fontId="3" fillId="36" borderId="0" applyNumberFormat="0" applyBorder="0" applyAlignment="0" applyProtection="0"/>
    <xf numFmtId="0" fontId="3" fillId="39" borderId="0" applyNumberFormat="0" applyBorder="0" applyAlignment="0" applyProtection="0"/>
    <xf numFmtId="0" fontId="3" fillId="40" borderId="0" applyNumberFormat="0" applyBorder="0" applyAlignment="0" applyProtection="0"/>
    <xf numFmtId="0" fontId="3" fillId="43" borderId="0" applyNumberFormat="0" applyBorder="0" applyAlignment="0" applyProtection="0"/>
    <xf numFmtId="0" fontId="3" fillId="44" borderId="0" applyNumberFormat="0" applyBorder="0" applyAlignment="0" applyProtection="0"/>
    <xf numFmtId="0" fontId="3" fillId="0" borderId="0"/>
    <xf numFmtId="0" fontId="3" fillId="0" borderId="0"/>
    <xf numFmtId="0" fontId="3" fillId="21" borderId="58" applyNumberFormat="0" applyFont="0" applyAlignment="0" applyProtection="0"/>
    <xf numFmtId="0" fontId="3" fillId="0" borderId="0"/>
    <xf numFmtId="0" fontId="3" fillId="0" borderId="0"/>
    <xf numFmtId="0" fontId="3" fillId="0" borderId="0"/>
    <xf numFmtId="0" fontId="3" fillId="21" borderId="58" applyNumberFormat="0" applyFont="0" applyAlignment="0" applyProtection="0"/>
    <xf numFmtId="0" fontId="3" fillId="0" borderId="0"/>
    <xf numFmtId="0" fontId="3" fillId="0" borderId="0"/>
    <xf numFmtId="0" fontId="3" fillId="0" borderId="0"/>
    <xf numFmtId="0" fontId="3" fillId="23" borderId="0" applyNumberFormat="0" applyBorder="0" applyAlignment="0" applyProtection="0"/>
    <xf numFmtId="0" fontId="3" fillId="24" borderId="0" applyNumberFormat="0" applyBorder="0" applyAlignment="0" applyProtection="0"/>
    <xf numFmtId="0" fontId="3" fillId="27" borderId="0" applyNumberFormat="0" applyBorder="0" applyAlignment="0" applyProtection="0"/>
    <xf numFmtId="0" fontId="3" fillId="28" borderId="0" applyNumberFormat="0" applyBorder="0" applyAlignment="0" applyProtection="0"/>
    <xf numFmtId="0" fontId="3" fillId="31" borderId="0" applyNumberFormat="0" applyBorder="0" applyAlignment="0" applyProtection="0"/>
    <xf numFmtId="0" fontId="3" fillId="32" borderId="0" applyNumberFormat="0" applyBorder="0" applyAlignment="0" applyProtection="0"/>
    <xf numFmtId="0" fontId="3" fillId="35" borderId="0" applyNumberFormat="0" applyBorder="0" applyAlignment="0" applyProtection="0"/>
    <xf numFmtId="0" fontId="3" fillId="36" borderId="0" applyNumberFormat="0" applyBorder="0" applyAlignment="0" applyProtection="0"/>
    <xf numFmtId="0" fontId="3" fillId="39" borderId="0" applyNumberFormat="0" applyBorder="0" applyAlignment="0" applyProtection="0"/>
    <xf numFmtId="0" fontId="3" fillId="40" borderId="0" applyNumberFormat="0" applyBorder="0" applyAlignment="0" applyProtection="0"/>
    <xf numFmtId="0" fontId="3" fillId="43" borderId="0" applyNumberFormat="0" applyBorder="0" applyAlignment="0" applyProtection="0"/>
    <xf numFmtId="0" fontId="3" fillId="44" borderId="0" applyNumberFormat="0" applyBorder="0" applyAlignment="0" applyProtection="0"/>
    <xf numFmtId="0" fontId="3" fillId="21" borderId="58" applyNumberFormat="0" applyFont="0" applyAlignment="0" applyProtection="0"/>
    <xf numFmtId="0" fontId="3" fillId="0" borderId="0"/>
    <xf numFmtId="0" fontId="3" fillId="0" borderId="0"/>
    <xf numFmtId="0" fontId="12" fillId="0" borderId="0"/>
    <xf numFmtId="0" fontId="3" fillId="0" borderId="0"/>
    <xf numFmtId="43" fontId="3" fillId="0" borderId="0" applyFont="0" applyFill="0" applyBorder="0" applyAlignment="0" applyProtection="0"/>
    <xf numFmtId="43" fontId="3" fillId="0" borderId="0" applyFont="0" applyFill="0" applyBorder="0" applyAlignment="0" applyProtection="0"/>
    <xf numFmtId="0" fontId="3" fillId="0" borderId="0"/>
    <xf numFmtId="9" fontId="3" fillId="0" borderId="0" applyFont="0" applyFill="0" applyBorder="0" applyAlignment="0" applyProtection="0"/>
    <xf numFmtId="0" fontId="3" fillId="23" borderId="0" applyNumberFormat="0" applyBorder="0" applyAlignment="0" applyProtection="0"/>
    <xf numFmtId="0" fontId="3" fillId="24" borderId="0" applyNumberFormat="0" applyBorder="0" applyAlignment="0" applyProtection="0"/>
    <xf numFmtId="0" fontId="3" fillId="27" borderId="0" applyNumberFormat="0" applyBorder="0" applyAlignment="0" applyProtection="0"/>
    <xf numFmtId="0" fontId="3" fillId="28" borderId="0" applyNumberFormat="0" applyBorder="0" applyAlignment="0" applyProtection="0"/>
    <xf numFmtId="0" fontId="3" fillId="31" borderId="0" applyNumberFormat="0" applyBorder="0" applyAlignment="0" applyProtection="0"/>
    <xf numFmtId="0" fontId="3" fillId="32" borderId="0" applyNumberFormat="0" applyBorder="0" applyAlignment="0" applyProtection="0"/>
    <xf numFmtId="0" fontId="3" fillId="35" borderId="0" applyNumberFormat="0" applyBorder="0" applyAlignment="0" applyProtection="0"/>
    <xf numFmtId="0" fontId="3" fillId="36" borderId="0" applyNumberFormat="0" applyBorder="0" applyAlignment="0" applyProtection="0"/>
    <xf numFmtId="0" fontId="3" fillId="39" borderId="0" applyNumberFormat="0" applyBorder="0" applyAlignment="0" applyProtection="0"/>
    <xf numFmtId="0" fontId="3" fillId="40" borderId="0" applyNumberFormat="0" applyBorder="0" applyAlignment="0" applyProtection="0"/>
    <xf numFmtId="0" fontId="3" fillId="43" borderId="0" applyNumberFormat="0" applyBorder="0" applyAlignment="0" applyProtection="0"/>
    <xf numFmtId="0" fontId="3" fillId="44" borderId="0" applyNumberFormat="0" applyBorder="0" applyAlignment="0" applyProtection="0"/>
    <xf numFmtId="0" fontId="3" fillId="0" borderId="0"/>
    <xf numFmtId="0" fontId="3" fillId="0" borderId="0"/>
    <xf numFmtId="0" fontId="3" fillId="21" borderId="58" applyNumberFormat="0" applyFont="0" applyAlignment="0" applyProtection="0"/>
    <xf numFmtId="0" fontId="3" fillId="0" borderId="0"/>
    <xf numFmtId="0" fontId="3" fillId="0" borderId="0"/>
    <xf numFmtId="0" fontId="3" fillId="0" borderId="0"/>
    <xf numFmtId="0" fontId="3" fillId="21" borderId="58" applyNumberFormat="0" applyFont="0" applyAlignment="0" applyProtection="0"/>
    <xf numFmtId="0" fontId="3" fillId="0" borderId="0"/>
    <xf numFmtId="0" fontId="3" fillId="0" borderId="0"/>
    <xf numFmtId="0" fontId="3" fillId="0" borderId="0"/>
    <xf numFmtId="0" fontId="3" fillId="23" borderId="0" applyNumberFormat="0" applyBorder="0" applyAlignment="0" applyProtection="0"/>
    <xf numFmtId="0" fontId="3" fillId="24" borderId="0" applyNumberFormat="0" applyBorder="0" applyAlignment="0" applyProtection="0"/>
    <xf numFmtId="0" fontId="3" fillId="27" borderId="0" applyNumberFormat="0" applyBorder="0" applyAlignment="0" applyProtection="0"/>
    <xf numFmtId="0" fontId="3" fillId="28" borderId="0" applyNumberFormat="0" applyBorder="0" applyAlignment="0" applyProtection="0"/>
    <xf numFmtId="0" fontId="3" fillId="31" borderId="0" applyNumberFormat="0" applyBorder="0" applyAlignment="0" applyProtection="0"/>
    <xf numFmtId="0" fontId="3" fillId="32" borderId="0" applyNumberFormat="0" applyBorder="0" applyAlignment="0" applyProtection="0"/>
    <xf numFmtId="0" fontId="3" fillId="35" borderId="0" applyNumberFormat="0" applyBorder="0" applyAlignment="0" applyProtection="0"/>
    <xf numFmtId="0" fontId="3" fillId="36" borderId="0" applyNumberFormat="0" applyBorder="0" applyAlignment="0" applyProtection="0"/>
    <xf numFmtId="0" fontId="3" fillId="39" borderId="0" applyNumberFormat="0" applyBorder="0" applyAlignment="0" applyProtection="0"/>
    <xf numFmtId="0" fontId="3" fillId="40" borderId="0" applyNumberFormat="0" applyBorder="0" applyAlignment="0" applyProtection="0"/>
    <xf numFmtId="0" fontId="3" fillId="43" borderId="0" applyNumberFormat="0" applyBorder="0" applyAlignment="0" applyProtection="0"/>
    <xf numFmtId="0" fontId="3" fillId="44" borderId="0" applyNumberFormat="0" applyBorder="0" applyAlignment="0" applyProtection="0"/>
    <xf numFmtId="0" fontId="3" fillId="21" borderId="58" applyNumberFormat="0" applyFont="0" applyAlignment="0" applyProtection="0"/>
    <xf numFmtId="0" fontId="3" fillId="0" borderId="0"/>
    <xf numFmtId="0" fontId="3" fillId="0" borderId="0"/>
    <xf numFmtId="0" fontId="30" fillId="0" borderId="0" applyNumberFormat="0" applyFill="0" applyBorder="0" applyAlignment="0" applyProtection="0"/>
    <xf numFmtId="0" fontId="3" fillId="0" borderId="0"/>
    <xf numFmtId="43" fontId="3" fillId="0" borderId="0" applyFont="0" applyFill="0" applyBorder="0" applyAlignment="0" applyProtection="0"/>
    <xf numFmtId="43" fontId="3" fillId="0" borderId="0" applyFont="0" applyFill="0" applyBorder="0" applyAlignment="0" applyProtection="0"/>
    <xf numFmtId="0" fontId="3" fillId="0" borderId="0"/>
    <xf numFmtId="9" fontId="3" fillId="0" borderId="0" applyFont="0" applyFill="0" applyBorder="0" applyAlignment="0" applyProtection="0"/>
    <xf numFmtId="0" fontId="3" fillId="23" borderId="0" applyNumberFormat="0" applyBorder="0" applyAlignment="0" applyProtection="0"/>
    <xf numFmtId="0" fontId="3" fillId="24" borderId="0" applyNumberFormat="0" applyBorder="0" applyAlignment="0" applyProtection="0"/>
    <xf numFmtId="0" fontId="3" fillId="27" borderId="0" applyNumberFormat="0" applyBorder="0" applyAlignment="0" applyProtection="0"/>
    <xf numFmtId="0" fontId="3" fillId="28" borderId="0" applyNumberFormat="0" applyBorder="0" applyAlignment="0" applyProtection="0"/>
    <xf numFmtId="0" fontId="3" fillId="31" borderId="0" applyNumberFormat="0" applyBorder="0" applyAlignment="0" applyProtection="0"/>
    <xf numFmtId="0" fontId="3" fillId="32" borderId="0" applyNumberFormat="0" applyBorder="0" applyAlignment="0" applyProtection="0"/>
    <xf numFmtId="0" fontId="3" fillId="35" borderId="0" applyNumberFormat="0" applyBorder="0" applyAlignment="0" applyProtection="0"/>
    <xf numFmtId="0" fontId="3" fillId="36" borderId="0" applyNumberFormat="0" applyBorder="0" applyAlignment="0" applyProtection="0"/>
    <xf numFmtId="0" fontId="3" fillId="39" borderId="0" applyNumberFormat="0" applyBorder="0" applyAlignment="0" applyProtection="0"/>
    <xf numFmtId="0" fontId="3" fillId="40" borderId="0" applyNumberFormat="0" applyBorder="0" applyAlignment="0" applyProtection="0"/>
    <xf numFmtId="0" fontId="3" fillId="43" borderId="0" applyNumberFormat="0" applyBorder="0" applyAlignment="0" applyProtection="0"/>
    <xf numFmtId="0" fontId="3" fillId="44" borderId="0" applyNumberFormat="0" applyBorder="0" applyAlignment="0" applyProtection="0"/>
    <xf numFmtId="0" fontId="3" fillId="0" borderId="0"/>
    <xf numFmtId="0" fontId="3" fillId="0" borderId="0"/>
    <xf numFmtId="0" fontId="3" fillId="21" borderId="58" applyNumberFormat="0" applyFont="0" applyAlignment="0" applyProtection="0"/>
    <xf numFmtId="0" fontId="3" fillId="0" borderId="0"/>
    <xf numFmtId="0" fontId="3" fillId="0" borderId="0"/>
    <xf numFmtId="0" fontId="3" fillId="0" borderId="0"/>
    <xf numFmtId="0" fontId="3" fillId="21" borderId="58" applyNumberFormat="0" applyFont="0" applyAlignment="0" applyProtection="0"/>
    <xf numFmtId="0" fontId="3" fillId="0" borderId="0"/>
    <xf numFmtId="0" fontId="3" fillId="0" borderId="0"/>
    <xf numFmtId="0" fontId="3" fillId="0" borderId="0"/>
    <xf numFmtId="0" fontId="3" fillId="23" borderId="0" applyNumberFormat="0" applyBorder="0" applyAlignment="0" applyProtection="0"/>
    <xf numFmtId="0" fontId="3" fillId="24" borderId="0" applyNumberFormat="0" applyBorder="0" applyAlignment="0" applyProtection="0"/>
    <xf numFmtId="0" fontId="3" fillId="27" borderId="0" applyNumberFormat="0" applyBorder="0" applyAlignment="0" applyProtection="0"/>
    <xf numFmtId="0" fontId="3" fillId="28" borderId="0" applyNumberFormat="0" applyBorder="0" applyAlignment="0" applyProtection="0"/>
    <xf numFmtId="0" fontId="3" fillId="31" borderId="0" applyNumberFormat="0" applyBorder="0" applyAlignment="0" applyProtection="0"/>
    <xf numFmtId="0" fontId="3" fillId="32" borderId="0" applyNumberFormat="0" applyBorder="0" applyAlignment="0" applyProtection="0"/>
    <xf numFmtId="0" fontId="3" fillId="35" borderId="0" applyNumberFormat="0" applyBorder="0" applyAlignment="0" applyProtection="0"/>
    <xf numFmtId="0" fontId="3" fillId="36" borderId="0" applyNumberFormat="0" applyBorder="0" applyAlignment="0" applyProtection="0"/>
    <xf numFmtId="0" fontId="3" fillId="39" borderId="0" applyNumberFormat="0" applyBorder="0" applyAlignment="0" applyProtection="0"/>
    <xf numFmtId="0" fontId="3" fillId="40" borderId="0" applyNumberFormat="0" applyBorder="0" applyAlignment="0" applyProtection="0"/>
    <xf numFmtId="0" fontId="3" fillId="43" borderId="0" applyNumberFormat="0" applyBorder="0" applyAlignment="0" applyProtection="0"/>
    <xf numFmtId="0" fontId="3" fillId="44" borderId="0" applyNumberFormat="0" applyBorder="0" applyAlignment="0" applyProtection="0"/>
    <xf numFmtId="0" fontId="3" fillId="21" borderId="58" applyNumberFormat="0" applyFont="0" applyAlignment="0" applyProtection="0"/>
    <xf numFmtId="0" fontId="3" fillId="0" borderId="0"/>
    <xf numFmtId="0" fontId="3" fillId="0" borderId="0"/>
    <xf numFmtId="0" fontId="3" fillId="0" borderId="0"/>
    <xf numFmtId="9" fontId="3" fillId="0" borderId="0" applyFont="0" applyFill="0" applyBorder="0" applyAlignment="0" applyProtection="0"/>
    <xf numFmtId="0" fontId="30" fillId="0" borderId="0" applyNumberFormat="0" applyFill="0" applyBorder="0" applyAlignment="0" applyProtection="0"/>
    <xf numFmtId="0" fontId="2" fillId="0" borderId="0"/>
    <xf numFmtId="43" fontId="2" fillId="0" borderId="0" applyFont="0" applyFill="0" applyBorder="0" applyAlignment="0" applyProtection="0"/>
    <xf numFmtId="43" fontId="2" fillId="0" borderId="0" applyFont="0" applyFill="0" applyBorder="0" applyAlignment="0" applyProtection="0"/>
    <xf numFmtId="0" fontId="2" fillId="0" borderId="0"/>
    <xf numFmtId="9" fontId="2" fillId="0" borderId="0" applyFont="0" applyFill="0" applyBorder="0" applyAlignment="0" applyProtection="0"/>
    <xf numFmtId="0" fontId="2" fillId="23" borderId="0" applyNumberFormat="0" applyBorder="0" applyAlignment="0" applyProtection="0"/>
    <xf numFmtId="0" fontId="2" fillId="24" borderId="0" applyNumberFormat="0" applyBorder="0" applyAlignment="0" applyProtection="0"/>
    <xf numFmtId="0" fontId="2" fillId="27" borderId="0" applyNumberFormat="0" applyBorder="0" applyAlignment="0" applyProtection="0"/>
    <xf numFmtId="0" fontId="2" fillId="28" borderId="0" applyNumberFormat="0" applyBorder="0" applyAlignment="0" applyProtection="0"/>
    <xf numFmtId="0" fontId="2" fillId="31" borderId="0" applyNumberFormat="0" applyBorder="0" applyAlignment="0" applyProtection="0"/>
    <xf numFmtId="0" fontId="2" fillId="32" borderId="0" applyNumberFormat="0" applyBorder="0" applyAlignment="0" applyProtection="0"/>
    <xf numFmtId="0" fontId="2" fillId="35" borderId="0" applyNumberFormat="0" applyBorder="0" applyAlignment="0" applyProtection="0"/>
    <xf numFmtId="0" fontId="2" fillId="36" borderId="0" applyNumberFormat="0" applyBorder="0" applyAlignment="0" applyProtection="0"/>
    <xf numFmtId="0" fontId="2" fillId="39" borderId="0" applyNumberFormat="0" applyBorder="0" applyAlignment="0" applyProtection="0"/>
    <xf numFmtId="0" fontId="2" fillId="40" borderId="0" applyNumberFormat="0" applyBorder="0" applyAlignment="0" applyProtection="0"/>
    <xf numFmtId="0" fontId="2" fillId="43" borderId="0" applyNumberFormat="0" applyBorder="0" applyAlignment="0" applyProtection="0"/>
    <xf numFmtId="0" fontId="2" fillId="44" borderId="0" applyNumberFormat="0" applyBorder="0" applyAlignment="0" applyProtection="0"/>
    <xf numFmtId="0" fontId="2" fillId="0" borderId="0"/>
    <xf numFmtId="0" fontId="2" fillId="0" borderId="0"/>
    <xf numFmtId="0" fontId="2" fillId="21" borderId="58" applyNumberFormat="0" applyFont="0" applyAlignment="0" applyProtection="0"/>
    <xf numFmtId="0" fontId="2" fillId="0" borderId="0"/>
    <xf numFmtId="0" fontId="2" fillId="0" borderId="0"/>
    <xf numFmtId="0" fontId="2" fillId="0" borderId="0"/>
    <xf numFmtId="0" fontId="2" fillId="21" borderId="58" applyNumberFormat="0" applyFont="0" applyAlignment="0" applyProtection="0"/>
    <xf numFmtId="0" fontId="2" fillId="0" borderId="0"/>
    <xf numFmtId="0" fontId="2" fillId="0" borderId="0"/>
    <xf numFmtId="0" fontId="2" fillId="0" borderId="0"/>
    <xf numFmtId="0" fontId="2" fillId="23" borderId="0" applyNumberFormat="0" applyBorder="0" applyAlignment="0" applyProtection="0"/>
    <xf numFmtId="0" fontId="2" fillId="24" borderId="0" applyNumberFormat="0" applyBorder="0" applyAlignment="0" applyProtection="0"/>
    <xf numFmtId="0" fontId="2" fillId="27" borderId="0" applyNumberFormat="0" applyBorder="0" applyAlignment="0" applyProtection="0"/>
    <xf numFmtId="0" fontId="2" fillId="28" borderId="0" applyNumberFormat="0" applyBorder="0" applyAlignment="0" applyProtection="0"/>
    <xf numFmtId="0" fontId="2" fillId="31" borderId="0" applyNumberFormat="0" applyBorder="0" applyAlignment="0" applyProtection="0"/>
    <xf numFmtId="0" fontId="2" fillId="32" borderId="0" applyNumberFormat="0" applyBorder="0" applyAlignment="0" applyProtection="0"/>
    <xf numFmtId="0" fontId="2" fillId="35" borderId="0" applyNumberFormat="0" applyBorder="0" applyAlignment="0" applyProtection="0"/>
    <xf numFmtId="0" fontId="2" fillId="36" borderId="0" applyNumberFormat="0" applyBorder="0" applyAlignment="0" applyProtection="0"/>
    <xf numFmtId="0" fontId="2" fillId="39" borderId="0" applyNumberFormat="0" applyBorder="0" applyAlignment="0" applyProtection="0"/>
    <xf numFmtId="0" fontId="2" fillId="40" borderId="0" applyNumberFormat="0" applyBorder="0" applyAlignment="0" applyProtection="0"/>
    <xf numFmtId="0" fontId="2" fillId="43" borderId="0" applyNumberFormat="0" applyBorder="0" applyAlignment="0" applyProtection="0"/>
    <xf numFmtId="0" fontId="2" fillId="44" borderId="0" applyNumberFormat="0" applyBorder="0" applyAlignment="0" applyProtection="0"/>
    <xf numFmtId="0" fontId="2" fillId="21" borderId="58" applyNumberFormat="0" applyFont="0" applyAlignment="0" applyProtection="0"/>
    <xf numFmtId="0" fontId="2" fillId="0" borderId="0"/>
    <xf numFmtId="0" fontId="2" fillId="0" borderId="0"/>
    <xf numFmtId="0" fontId="1" fillId="0" borderId="0"/>
    <xf numFmtId="43" fontId="1" fillId="0" borderId="0" applyFont="0" applyFill="0" applyBorder="0" applyAlignment="0" applyProtection="0"/>
    <xf numFmtId="43" fontId="1" fillId="0" borderId="0" applyFont="0" applyFill="0" applyBorder="0" applyAlignment="0" applyProtection="0"/>
    <xf numFmtId="0" fontId="1" fillId="0" borderId="0"/>
    <xf numFmtId="9" fontId="1" fillId="0" borderId="0" applyFont="0" applyFill="0" applyBorder="0" applyAlignment="0" applyProtection="0"/>
    <xf numFmtId="0" fontId="1" fillId="23" borderId="0" applyNumberFormat="0" applyBorder="0" applyAlignment="0" applyProtection="0"/>
    <xf numFmtId="0" fontId="1" fillId="24"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xf numFmtId="0" fontId="1" fillId="35" borderId="0" applyNumberFormat="0" applyBorder="0" applyAlignment="0" applyProtection="0"/>
    <xf numFmtId="0" fontId="1" fillId="36" borderId="0" applyNumberFormat="0" applyBorder="0" applyAlignment="0" applyProtection="0"/>
    <xf numFmtId="0" fontId="1" fillId="39" borderId="0" applyNumberFormat="0" applyBorder="0" applyAlignment="0" applyProtection="0"/>
    <xf numFmtId="0" fontId="1" fillId="40" borderId="0" applyNumberFormat="0" applyBorder="0" applyAlignment="0" applyProtection="0"/>
    <xf numFmtId="0" fontId="1" fillId="43" borderId="0" applyNumberFormat="0" applyBorder="0" applyAlignment="0" applyProtection="0"/>
    <xf numFmtId="0" fontId="1" fillId="44" borderId="0" applyNumberFormat="0" applyBorder="0" applyAlignment="0" applyProtection="0"/>
    <xf numFmtId="0" fontId="1" fillId="0" borderId="0"/>
    <xf numFmtId="0" fontId="1" fillId="0" borderId="0"/>
    <xf numFmtId="0" fontId="1" fillId="21" borderId="58" applyNumberFormat="0" applyFont="0" applyAlignment="0" applyProtection="0"/>
    <xf numFmtId="0" fontId="1" fillId="0" borderId="0"/>
    <xf numFmtId="0" fontId="1" fillId="0" borderId="0"/>
    <xf numFmtId="0" fontId="1" fillId="0" borderId="0"/>
    <xf numFmtId="0" fontId="1" fillId="21" borderId="58" applyNumberFormat="0" applyFont="0" applyAlignment="0" applyProtection="0"/>
    <xf numFmtId="0" fontId="1" fillId="0" borderId="0"/>
    <xf numFmtId="0" fontId="1" fillId="0" borderId="0"/>
    <xf numFmtId="0" fontId="1" fillId="0" borderId="0"/>
    <xf numFmtId="0" fontId="1" fillId="23" borderId="0" applyNumberFormat="0" applyBorder="0" applyAlignment="0" applyProtection="0"/>
    <xf numFmtId="0" fontId="1" fillId="24"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xf numFmtId="0" fontId="1" fillId="35" borderId="0" applyNumberFormat="0" applyBorder="0" applyAlignment="0" applyProtection="0"/>
    <xf numFmtId="0" fontId="1" fillId="36" borderId="0" applyNumberFormat="0" applyBorder="0" applyAlignment="0" applyProtection="0"/>
    <xf numFmtId="0" fontId="1" fillId="39" borderId="0" applyNumberFormat="0" applyBorder="0" applyAlignment="0" applyProtection="0"/>
    <xf numFmtId="0" fontId="1" fillId="40" borderId="0" applyNumberFormat="0" applyBorder="0" applyAlignment="0" applyProtection="0"/>
    <xf numFmtId="0" fontId="1" fillId="43" borderId="0" applyNumberFormat="0" applyBorder="0" applyAlignment="0" applyProtection="0"/>
    <xf numFmtId="0" fontId="1" fillId="44" borderId="0" applyNumberFormat="0" applyBorder="0" applyAlignment="0" applyProtection="0"/>
    <xf numFmtId="0" fontId="1" fillId="21" borderId="58" applyNumberFormat="0" applyFont="0" applyAlignment="0" applyProtection="0"/>
    <xf numFmtId="0" fontId="1" fillId="0" borderId="0"/>
    <xf numFmtId="0" fontId="1" fillId="0" borderId="0"/>
  </cellStyleXfs>
  <cellXfs count="491">
    <xf numFmtId="0" fontId="0" fillId="0" borderId="0" xfId="0"/>
    <xf numFmtId="0" fontId="19" fillId="0" borderId="0" xfId="0" applyFont="1"/>
    <xf numFmtId="0" fontId="19" fillId="0" borderId="0" xfId="0" applyFont="1" applyAlignment="1">
      <alignment horizontal="left"/>
    </xf>
    <xf numFmtId="0" fontId="18" fillId="0" borderId="0" xfId="0" applyFont="1"/>
    <xf numFmtId="0" fontId="19" fillId="0" borderId="0" xfId="0" quotePrefix="1" applyFont="1" applyAlignment="1">
      <alignment vertical="top" wrapText="1"/>
    </xf>
    <xf numFmtId="0" fontId="18" fillId="0" borderId="0" xfId="0" applyFont="1" applyAlignment="1">
      <alignment horizontal="left" indent="1"/>
    </xf>
    <xf numFmtId="0" fontId="19" fillId="0" borderId="2" xfId="0" applyFont="1" applyBorder="1"/>
    <xf numFmtId="0" fontId="18" fillId="0" borderId="2" xfId="0" applyFont="1" applyBorder="1" applyAlignment="1">
      <alignment horizontal="right"/>
    </xf>
    <xf numFmtId="166" fontId="19" fillId="0" borderId="2" xfId="0" applyNumberFormat="1" applyFont="1" applyBorder="1" applyAlignment="1">
      <alignment horizontal="left"/>
    </xf>
    <xf numFmtId="0" fontId="19" fillId="0" borderId="0" xfId="0" applyFont="1" applyAlignment="1">
      <alignment horizontal="left" indent="19"/>
    </xf>
    <xf numFmtId="0" fontId="18" fillId="0" borderId="0" xfId="0" applyFont="1" applyAlignment="1">
      <alignment horizontal="left" indent="19"/>
    </xf>
    <xf numFmtId="0" fontId="18" fillId="0" borderId="0" xfId="0" applyFont="1" applyAlignment="1">
      <alignment horizontal="left" indent="20"/>
    </xf>
    <xf numFmtId="0" fontId="18" fillId="0" borderId="0" xfId="0" applyFont="1" applyAlignment="1">
      <alignment horizontal="right"/>
    </xf>
    <xf numFmtId="5" fontId="18" fillId="0" borderId="0" xfId="5" applyNumberFormat="1" applyFont="1" applyFill="1" applyBorder="1"/>
    <xf numFmtId="5" fontId="18" fillId="0" borderId="0" xfId="5" applyNumberFormat="1" applyFont="1" applyBorder="1"/>
    <xf numFmtId="167" fontId="19" fillId="0" borderId="0" xfId="5" applyNumberFormat="1" applyFont="1" applyFill="1" applyBorder="1" applyAlignment="1">
      <alignment horizontal="right"/>
    </xf>
    <xf numFmtId="168" fontId="19" fillId="0" borderId="0" xfId="0" applyNumberFormat="1" applyFont="1" applyAlignment="1">
      <alignment horizontal="right"/>
    </xf>
    <xf numFmtId="168" fontId="19" fillId="2" borderId="2" xfId="5" applyNumberFormat="1" applyFont="1" applyFill="1" applyBorder="1"/>
    <xf numFmtId="167" fontId="19" fillId="2" borderId="2" xfId="5" applyNumberFormat="1" applyFont="1" applyFill="1" applyBorder="1"/>
    <xf numFmtId="167" fontId="19" fillId="0" borderId="2" xfId="0" applyNumberFormat="1" applyFont="1" applyBorder="1" applyAlignment="1">
      <alignment horizontal="right"/>
    </xf>
    <xf numFmtId="168" fontId="19" fillId="0" borderId="2" xfId="0" applyNumberFormat="1" applyFont="1" applyBorder="1" applyAlignment="1">
      <alignment horizontal="right"/>
    </xf>
    <xf numFmtId="0" fontId="24" fillId="0" borderId="0" xfId="0" applyFont="1" applyAlignment="1">
      <alignment horizontal="left" vertical="top" wrapText="1"/>
    </xf>
    <xf numFmtId="0" fontId="18" fillId="0" borderId="0" xfId="0" applyFont="1" applyAlignment="1">
      <alignment horizontal="left"/>
    </xf>
    <xf numFmtId="169" fontId="19" fillId="0" borderId="2" xfId="5" quotePrefix="1" applyNumberFormat="1" applyFont="1" applyFill="1" applyBorder="1" applyAlignment="1">
      <alignment vertical="top" wrapText="1"/>
    </xf>
    <xf numFmtId="164" fontId="19" fillId="0" borderId="2" xfId="5" quotePrefix="1" applyNumberFormat="1" applyFont="1" applyFill="1" applyBorder="1" applyAlignment="1">
      <alignment vertical="top" wrapText="1"/>
    </xf>
    <xf numFmtId="0" fontId="19" fillId="0" borderId="0" xfId="13" applyFont="1"/>
    <xf numFmtId="166" fontId="18" fillId="0" borderId="2" xfId="0" applyNumberFormat="1" applyFont="1" applyBorder="1" applyAlignment="1">
      <alignment horizontal="right"/>
    </xf>
    <xf numFmtId="167" fontId="19" fillId="0" borderId="2" xfId="5" applyNumberFormat="1" applyFont="1" applyFill="1" applyBorder="1"/>
    <xf numFmtId="167" fontId="19" fillId="0" borderId="3" xfId="5" applyNumberFormat="1" applyFont="1" applyFill="1" applyBorder="1"/>
    <xf numFmtId="169" fontId="19" fillId="0" borderId="2" xfId="5" applyNumberFormat="1" applyFont="1" applyFill="1" applyBorder="1" applyAlignment="1">
      <alignment horizontal="right"/>
    </xf>
    <xf numFmtId="164" fontId="19" fillId="0" borderId="2" xfId="5" applyNumberFormat="1" applyFont="1" applyFill="1" applyBorder="1" applyAlignment="1">
      <alignment horizontal="right"/>
    </xf>
    <xf numFmtId="166" fontId="18" fillId="0" borderId="0" xfId="0" applyNumberFormat="1" applyFont="1" applyAlignment="1">
      <alignment horizontal="right"/>
    </xf>
    <xf numFmtId="169" fontId="19" fillId="0" borderId="0" xfId="5" applyNumberFormat="1" applyFont="1" applyFill="1" applyBorder="1" applyAlignment="1">
      <alignment horizontal="right"/>
    </xf>
    <xf numFmtId="167" fontId="19" fillId="0" borderId="0" xfId="5" applyNumberFormat="1" applyFont="1" applyFill="1" applyBorder="1"/>
    <xf numFmtId="167" fontId="19" fillId="0" borderId="0" xfId="5" applyNumberFormat="1" applyFont="1" applyBorder="1"/>
    <xf numFmtId="167" fontId="19" fillId="0" borderId="6" xfId="5" applyNumberFormat="1" applyFont="1" applyBorder="1"/>
    <xf numFmtId="167" fontId="19" fillId="0" borderId="0" xfId="0" applyNumberFormat="1" applyFont="1" applyAlignment="1">
      <alignment horizontal="right"/>
    </xf>
    <xf numFmtId="167" fontId="19" fillId="0" borderId="6" xfId="0" applyNumberFormat="1" applyFont="1" applyBorder="1" applyAlignment="1">
      <alignment horizontal="right"/>
    </xf>
    <xf numFmtId="0" fontId="19" fillId="0" borderId="0" xfId="0" applyFont="1" applyAlignment="1">
      <alignment vertical="top" wrapText="1"/>
    </xf>
    <xf numFmtId="0" fontId="19" fillId="0" borderId="7" xfId="0" applyFont="1" applyBorder="1"/>
    <xf numFmtId="5" fontId="19" fillId="0" borderId="0" xfId="0" applyNumberFormat="1" applyFont="1"/>
    <xf numFmtId="169" fontId="19" fillId="0" borderId="0" xfId="0" applyNumberFormat="1" applyFont="1"/>
    <xf numFmtId="43" fontId="19" fillId="0" borderId="2" xfId="1" applyFont="1" applyFill="1" applyBorder="1" applyAlignment="1">
      <alignment horizontal="right"/>
    </xf>
    <xf numFmtId="0" fontId="18" fillId="4" borderId="0" xfId="13" applyFont="1" applyFill="1" applyAlignment="1">
      <alignment horizontal="left" indent="1"/>
    </xf>
    <xf numFmtId="0" fontId="25" fillId="4" borderId="0" xfId="0" applyFont="1" applyFill="1" applyAlignment="1">
      <alignment horizontal="center"/>
    </xf>
    <xf numFmtId="0" fontId="25" fillId="5" borderId="10" xfId="0" applyFont="1" applyFill="1" applyBorder="1" applyAlignment="1">
      <alignment horizontal="center" vertical="top" wrapText="1"/>
    </xf>
    <xf numFmtId="0" fontId="25" fillId="5" borderId="11" xfId="0" applyFont="1" applyFill="1" applyBorder="1" applyAlignment="1">
      <alignment horizontal="center" wrapText="1"/>
    </xf>
    <xf numFmtId="0" fontId="25" fillId="5" borderId="12" xfId="0" applyFont="1" applyFill="1" applyBorder="1" applyAlignment="1">
      <alignment horizontal="center" wrapText="1"/>
    </xf>
    <xf numFmtId="0" fontId="25" fillId="5" borderId="13" xfId="0" applyFont="1" applyFill="1" applyBorder="1" applyAlignment="1">
      <alignment horizontal="center" wrapText="1"/>
    </xf>
    <xf numFmtId="0" fontId="25" fillId="5" borderId="14" xfId="0" applyFont="1" applyFill="1" applyBorder="1" applyAlignment="1">
      <alignment horizontal="center"/>
    </xf>
    <xf numFmtId="0" fontId="25" fillId="5" borderId="15" xfId="0" applyFont="1" applyFill="1" applyBorder="1" applyAlignment="1">
      <alignment horizontal="center" wrapText="1"/>
    </xf>
    <xf numFmtId="0" fontId="25" fillId="5" borderId="16" xfId="0" applyFont="1" applyFill="1" applyBorder="1" applyAlignment="1">
      <alignment horizontal="center" wrapText="1"/>
    </xf>
    <xf numFmtId="164" fontId="19" fillId="0" borderId="17" xfId="1" applyNumberFormat="1" applyFont="1" applyFill="1" applyBorder="1"/>
    <xf numFmtId="168" fontId="19" fillId="0" borderId="2" xfId="5" applyNumberFormat="1" applyFont="1" applyFill="1" applyBorder="1"/>
    <xf numFmtId="0" fontId="18" fillId="0" borderId="0" xfId="0" applyFont="1" applyAlignment="1">
      <alignment wrapText="1"/>
    </xf>
    <xf numFmtId="169" fontId="19" fillId="6" borderId="5" xfId="5" quotePrefix="1" applyNumberFormat="1" applyFont="1" applyFill="1" applyBorder="1" applyAlignment="1">
      <alignment vertical="top" wrapText="1"/>
    </xf>
    <xf numFmtId="169" fontId="19" fillId="6" borderId="2" xfId="5" quotePrefix="1" applyNumberFormat="1" applyFont="1" applyFill="1" applyBorder="1" applyAlignment="1">
      <alignment vertical="top" wrapText="1"/>
    </xf>
    <xf numFmtId="164" fontId="19" fillId="6" borderId="19" xfId="1" quotePrefix="1" applyNumberFormat="1" applyFont="1" applyFill="1" applyBorder="1"/>
    <xf numFmtId="164" fontId="19" fillId="6" borderId="20" xfId="1" quotePrefix="1" applyNumberFormat="1" applyFont="1" applyFill="1" applyBorder="1"/>
    <xf numFmtId="168" fontId="19" fillId="6" borderId="2" xfId="0" applyNumberFormat="1" applyFont="1" applyFill="1" applyBorder="1" applyAlignment="1">
      <alignment horizontal="right"/>
    </xf>
    <xf numFmtId="167" fontId="19" fillId="6" borderId="2" xfId="0" applyNumberFormat="1" applyFont="1" applyFill="1" applyBorder="1" applyAlignment="1">
      <alignment horizontal="right"/>
    </xf>
    <xf numFmtId="0" fontId="18" fillId="0" borderId="0" xfId="0" quotePrefix="1" applyFont="1" applyAlignment="1">
      <alignment horizontal="left" indent="1"/>
    </xf>
    <xf numFmtId="169" fontId="19" fillId="0" borderId="7" xfId="0" applyNumberFormat="1" applyFont="1" applyBorder="1"/>
    <xf numFmtId="168" fontId="19" fillId="0" borderId="3" xfId="5" applyNumberFormat="1" applyFont="1" applyFill="1" applyBorder="1"/>
    <xf numFmtId="169" fontId="19" fillId="0" borderId="0" xfId="13" applyNumberFormat="1" applyFont="1"/>
    <xf numFmtId="164" fontId="19" fillId="0" borderId="0" xfId="1" applyNumberFormat="1" applyFont="1" applyFill="1"/>
    <xf numFmtId="0" fontId="27" fillId="0" borderId="0" xfId="0" applyFont="1" applyAlignment="1">
      <alignment wrapText="1"/>
    </xf>
    <xf numFmtId="0" fontId="28" fillId="8" borderId="0" xfId="0" applyFont="1" applyFill="1" applyAlignment="1">
      <alignment wrapText="1"/>
    </xf>
    <xf numFmtId="0" fontId="27" fillId="0" borderId="0" xfId="0" applyFont="1"/>
    <xf numFmtId="0" fontId="27" fillId="0" borderId="2" xfId="0" applyFont="1" applyBorder="1"/>
    <xf numFmtId="0" fontId="28" fillId="8" borderId="2" xfId="14" applyFont="1" applyFill="1" applyBorder="1" applyAlignment="1">
      <alignment horizontal="center" wrapText="1"/>
    </xf>
    <xf numFmtId="0" fontId="28" fillId="8" borderId="2" xfId="0" applyFont="1" applyFill="1" applyBorder="1" applyAlignment="1">
      <alignment horizontal="center" wrapText="1"/>
    </xf>
    <xf numFmtId="166" fontId="28" fillId="8" borderId="2" xfId="0" applyNumberFormat="1" applyFont="1" applyFill="1" applyBorder="1" applyAlignment="1">
      <alignment horizontal="center" wrapText="1"/>
    </xf>
    <xf numFmtId="0" fontId="28" fillId="8" borderId="2" xfId="14" applyFont="1" applyFill="1" applyBorder="1" applyAlignment="1">
      <alignment horizontal="left" wrapText="1"/>
    </xf>
    <xf numFmtId="0" fontId="28" fillId="8" borderId="0" xfId="14" applyFont="1" applyFill="1" applyAlignment="1">
      <alignment horizontal="left" wrapText="1"/>
    </xf>
    <xf numFmtId="0" fontId="29" fillId="0" borderId="2" xfId="14" applyFont="1" applyBorder="1"/>
    <xf numFmtId="164" fontId="27" fillId="0" borderId="2" xfId="1" applyNumberFormat="1" applyFont="1" applyBorder="1"/>
    <xf numFmtId="0" fontId="29" fillId="0" borderId="2" xfId="14" applyFont="1" applyBorder="1" applyAlignment="1">
      <alignment wrapText="1"/>
    </xf>
    <xf numFmtId="0" fontId="29" fillId="0" borderId="2" xfId="15" applyFont="1" applyBorder="1"/>
    <xf numFmtId="0" fontId="29" fillId="0" borderId="2" xfId="14" quotePrefix="1" applyFont="1" applyBorder="1" applyAlignment="1">
      <alignment wrapText="1"/>
    </xf>
    <xf numFmtId="164" fontId="27" fillId="0" borderId="2" xfId="1" applyNumberFormat="1" applyFont="1" applyFill="1" applyBorder="1"/>
    <xf numFmtId="0" fontId="29" fillId="0" borderId="0" xfId="14" applyFont="1"/>
    <xf numFmtId="0" fontId="17" fillId="0" borderId="0" xfId="0" applyFont="1"/>
    <xf numFmtId="164" fontId="29" fillId="0" borderId="2" xfId="1" applyNumberFormat="1" applyFont="1" applyFill="1" applyBorder="1" applyAlignment="1"/>
    <xf numFmtId="0" fontId="0" fillId="0" borderId="0" xfId="0" applyAlignment="1">
      <alignment vertical="center"/>
    </xf>
    <xf numFmtId="0" fontId="0" fillId="0" borderId="0" xfId="0" applyAlignment="1">
      <alignment vertical="center" wrapText="1"/>
    </xf>
    <xf numFmtId="0" fontId="29" fillId="0" borderId="2" xfId="15" applyFont="1" applyBorder="1" applyAlignment="1">
      <alignment wrapText="1"/>
    </xf>
    <xf numFmtId="0" fontId="24" fillId="0" borderId="12" xfId="0" applyFont="1" applyBorder="1" applyAlignment="1">
      <alignment horizontal="left" vertical="top" wrapText="1"/>
    </xf>
    <xf numFmtId="0" fontId="24" fillId="0" borderId="8" xfId="0" applyFont="1" applyBorder="1" applyAlignment="1">
      <alignment horizontal="left" vertical="top" wrapText="1"/>
    </xf>
    <xf numFmtId="1" fontId="27" fillId="0" borderId="2" xfId="0" applyNumberFormat="1" applyFont="1" applyBorder="1"/>
    <xf numFmtId="164" fontId="27" fillId="0" borderId="0" xfId="0" applyNumberFormat="1" applyFont="1"/>
    <xf numFmtId="0" fontId="0" fillId="0" borderId="2" xfId="0" applyBorder="1"/>
    <xf numFmtId="1" fontId="27" fillId="0" borderId="6" xfId="0" applyNumberFormat="1" applyFont="1" applyBorder="1"/>
    <xf numFmtId="0" fontId="25" fillId="5" borderId="66" xfId="0" applyFont="1" applyFill="1" applyBorder="1" applyAlignment="1">
      <alignment horizontal="center" vertical="top" wrapText="1"/>
    </xf>
    <xf numFmtId="0" fontId="24" fillId="0" borderId="2" xfId="0" applyFont="1" applyBorder="1" applyAlignment="1">
      <alignment horizontal="left" vertical="top" wrapText="1"/>
    </xf>
    <xf numFmtId="0" fontId="25" fillId="0" borderId="2" xfId="0" applyFont="1" applyBorder="1" applyAlignment="1">
      <alignment horizontal="center" vertical="top" wrapText="1"/>
    </xf>
    <xf numFmtId="164" fontId="27" fillId="0" borderId="0" xfId="1" applyNumberFormat="1" applyFont="1"/>
    <xf numFmtId="164" fontId="12" fillId="0" borderId="2" xfId="1" applyNumberFormat="1" applyBorder="1"/>
    <xf numFmtId="0" fontId="12" fillId="0" borderId="2" xfId="0" applyFont="1" applyBorder="1"/>
    <xf numFmtId="0" fontId="55" fillId="0" borderId="0" xfId="0" applyFont="1" applyAlignment="1">
      <alignment horizontal="right" vertical="center" wrapText="1"/>
    </xf>
    <xf numFmtId="164" fontId="56" fillId="0" borderId="0" xfId="1" applyNumberFormat="1" applyFont="1" applyAlignment="1">
      <alignment vertical="center" wrapText="1"/>
    </xf>
    <xf numFmtId="164" fontId="57" fillId="0" borderId="0" xfId="1" applyNumberFormat="1" applyFont="1"/>
    <xf numFmtId="173" fontId="27" fillId="0" borderId="2" xfId="0" applyNumberFormat="1" applyFont="1" applyBorder="1"/>
    <xf numFmtId="173" fontId="27" fillId="0" borderId="2" xfId="1" applyNumberFormat="1" applyFont="1" applyBorder="1"/>
    <xf numFmtId="0" fontId="59" fillId="11" borderId="0" xfId="0" applyFont="1" applyFill="1"/>
    <xf numFmtId="0" fontId="60" fillId="11" borderId="0" xfId="0" applyFont="1" applyFill="1"/>
    <xf numFmtId="0" fontId="61" fillId="0" borderId="0" xfId="0" applyFont="1"/>
    <xf numFmtId="0" fontId="62" fillId="0" borderId="0" xfId="0" applyFont="1"/>
    <xf numFmtId="0" fontId="63" fillId="13" borderId="0" xfId="0" applyFont="1" applyFill="1"/>
    <xf numFmtId="0" fontId="62" fillId="13" borderId="0" xfId="0" applyFont="1" applyFill="1"/>
    <xf numFmtId="0" fontId="63" fillId="12" borderId="0" xfId="0" applyFont="1" applyFill="1"/>
    <xf numFmtId="0" fontId="62" fillId="12" borderId="0" xfId="0" applyFont="1" applyFill="1"/>
    <xf numFmtId="0" fontId="63" fillId="12" borderId="0" xfId="0" applyFont="1" applyFill="1" applyAlignment="1">
      <alignment vertical="center"/>
    </xf>
    <xf numFmtId="0" fontId="62" fillId="0" borderId="0" xfId="0" applyFont="1" applyAlignment="1">
      <alignment wrapText="1"/>
    </xf>
    <xf numFmtId="0" fontId="61" fillId="13" borderId="0" xfId="0" applyFont="1" applyFill="1"/>
    <xf numFmtId="0" fontId="61" fillId="12" borderId="0" xfId="0" applyFont="1" applyFill="1"/>
    <xf numFmtId="0" fontId="64" fillId="0" borderId="0" xfId="249" applyFont="1"/>
    <xf numFmtId="0" fontId="63" fillId="0" borderId="0" xfId="0" applyFont="1"/>
    <xf numFmtId="0" fontId="59" fillId="0" borderId="0" xfId="0" applyFont="1"/>
    <xf numFmtId="0" fontId="63" fillId="0" borderId="0" xfId="0" applyFont="1" applyAlignment="1">
      <alignment horizontal="left" indent="1"/>
    </xf>
    <xf numFmtId="0" fontId="63" fillId="0" borderId="0" xfId="0" applyFont="1" applyAlignment="1">
      <alignment horizontal="left"/>
    </xf>
    <xf numFmtId="0" fontId="62" fillId="0" borderId="0" xfId="0" applyFont="1" applyAlignment="1">
      <alignment horizontal="left" indent="19"/>
    </xf>
    <xf numFmtId="167" fontId="62" fillId="0" borderId="0" xfId="5" applyNumberFormat="1" applyFont="1" applyFill="1" applyBorder="1" applyAlignment="1">
      <alignment horizontal="right"/>
    </xf>
    <xf numFmtId="0" fontId="59" fillId="5" borderId="11" xfId="0" applyFont="1" applyFill="1" applyBorder="1" applyAlignment="1">
      <alignment horizontal="center" wrapText="1"/>
    </xf>
    <xf numFmtId="0" fontId="59" fillId="5" borderId="14" xfId="0" applyFont="1" applyFill="1" applyBorder="1" applyAlignment="1">
      <alignment horizontal="center"/>
    </xf>
    <xf numFmtId="0" fontId="59" fillId="5" borderId="15" xfId="0" applyFont="1" applyFill="1" applyBorder="1" applyAlignment="1">
      <alignment horizontal="center" wrapText="1"/>
    </xf>
    <xf numFmtId="0" fontId="59" fillId="5" borderId="16" xfId="0" applyFont="1" applyFill="1" applyBorder="1" applyAlignment="1">
      <alignment horizontal="center" wrapText="1"/>
    </xf>
    <xf numFmtId="166" fontId="62" fillId="0" borderId="2" xfId="0" applyNumberFormat="1" applyFont="1" applyBorder="1" applyAlignment="1">
      <alignment horizontal="left"/>
    </xf>
    <xf numFmtId="43" fontId="62" fillId="0" borderId="2" xfId="1" applyFont="1" applyFill="1" applyBorder="1" applyAlignment="1">
      <alignment horizontal="right"/>
    </xf>
    <xf numFmtId="0" fontId="62" fillId="0" borderId="2" xfId="0" applyFont="1" applyBorder="1"/>
    <xf numFmtId="166" fontId="63" fillId="0" borderId="2" xfId="0" applyNumberFormat="1" applyFont="1" applyBorder="1" applyAlignment="1">
      <alignment horizontal="right"/>
    </xf>
    <xf numFmtId="166" fontId="62" fillId="0" borderId="0" xfId="0" applyNumberFormat="1" applyFont="1" applyAlignment="1">
      <alignment horizontal="left"/>
    </xf>
    <xf numFmtId="43" fontId="62" fillId="0" borderId="0" xfId="1" applyFont="1" applyFill="1" applyBorder="1" applyAlignment="1">
      <alignment horizontal="right"/>
    </xf>
    <xf numFmtId="167" fontId="62" fillId="0" borderId="2" xfId="5" applyNumberFormat="1" applyFont="1" applyFill="1" applyBorder="1"/>
    <xf numFmtId="167" fontId="62" fillId="0" borderId="3" xfId="5" applyNumberFormat="1" applyFont="1" applyFill="1" applyBorder="1"/>
    <xf numFmtId="169" fontId="62" fillId="0" borderId="2" xfId="5" applyNumberFormat="1" applyFont="1" applyFill="1" applyBorder="1" applyAlignment="1">
      <alignment horizontal="right"/>
    </xf>
    <xf numFmtId="168" fontId="62" fillId="0" borderId="2" xfId="5" applyNumberFormat="1" applyFont="1" applyFill="1" applyBorder="1"/>
    <xf numFmtId="168" fontId="62" fillId="0" borderId="3" xfId="5" applyNumberFormat="1" applyFont="1" applyFill="1" applyBorder="1"/>
    <xf numFmtId="164" fontId="62" fillId="0" borderId="2" xfId="5" applyNumberFormat="1" applyFont="1" applyFill="1" applyBorder="1" applyAlignment="1">
      <alignment horizontal="right"/>
    </xf>
    <xf numFmtId="169" fontId="62" fillId="0" borderId="0" xfId="0" applyNumberFormat="1" applyFont="1"/>
    <xf numFmtId="168" fontId="62" fillId="6" borderId="2" xfId="0" applyNumberFormat="1" applyFont="1" applyFill="1" applyBorder="1" applyAlignment="1">
      <alignment horizontal="right"/>
    </xf>
    <xf numFmtId="168" fontId="62" fillId="0" borderId="2" xfId="0" applyNumberFormat="1" applyFont="1" applyBorder="1" applyAlignment="1">
      <alignment horizontal="right"/>
    </xf>
    <xf numFmtId="0" fontId="63" fillId="0" borderId="2" xfId="0" applyFont="1" applyBorder="1" applyAlignment="1">
      <alignment horizontal="right"/>
    </xf>
    <xf numFmtId="0" fontId="63" fillId="0" borderId="0" xfId="0" applyFont="1" applyAlignment="1">
      <alignment horizontal="right"/>
    </xf>
    <xf numFmtId="168" fontId="62" fillId="0" borderId="0" xfId="0" applyNumberFormat="1" applyFont="1" applyAlignment="1">
      <alignment horizontal="right"/>
    </xf>
    <xf numFmtId="0" fontId="65" fillId="0" borderId="0" xfId="0" applyFont="1" applyAlignment="1">
      <alignment horizontal="left"/>
    </xf>
    <xf numFmtId="0" fontId="65" fillId="0" borderId="8" xfId="0" applyFont="1" applyBorder="1" applyAlignment="1">
      <alignment horizontal="left"/>
    </xf>
    <xf numFmtId="0" fontId="66" fillId="0" borderId="0" xfId="65" applyFont="1"/>
    <xf numFmtId="0" fontId="63" fillId="0" borderId="34" xfId="0" applyFont="1" applyBorder="1" applyAlignment="1">
      <alignment horizontal="center"/>
    </xf>
    <xf numFmtId="1" fontId="63" fillId="0" borderId="9" xfId="27" applyNumberFormat="1" applyFont="1" applyBorder="1" applyAlignment="1">
      <alignment horizontal="center"/>
    </xf>
    <xf numFmtId="0" fontId="59" fillId="8" borderId="44" xfId="27" applyFont="1" applyFill="1" applyBorder="1"/>
    <xf numFmtId="1" fontId="59" fillId="8" borderId="0" xfId="27" applyNumberFormat="1" applyFont="1" applyFill="1" applyAlignment="1">
      <alignment horizontal="center"/>
    </xf>
    <xf numFmtId="4" fontId="61" fillId="0" borderId="0" xfId="65" applyNumberFormat="1" applyFont="1" applyAlignment="1">
      <alignment horizontal="right"/>
    </xf>
    <xf numFmtId="0" fontId="59" fillId="8" borderId="11" xfId="27" applyFont="1" applyFill="1" applyBorder="1"/>
    <xf numFmtId="1" fontId="59" fillId="8" borderId="12" xfId="27" applyNumberFormat="1" applyFont="1" applyFill="1" applyBorder="1" applyAlignment="1">
      <alignment horizontal="center"/>
    </xf>
    <xf numFmtId="164" fontId="62" fillId="0" borderId="24" xfId="23" applyNumberFormat="1" applyFont="1" applyFill="1" applyBorder="1"/>
    <xf numFmtId="2" fontId="62" fillId="0" borderId="2" xfId="27" applyNumberFormat="1" applyFont="1" applyBorder="1" applyAlignment="1">
      <alignment horizontal="right"/>
    </xf>
    <xf numFmtId="9" fontId="62" fillId="0" borderId="2" xfId="16" applyFont="1" applyFill="1" applyBorder="1" applyAlignment="1">
      <alignment horizontal="right"/>
    </xf>
    <xf numFmtId="164" fontId="62" fillId="0" borderId="19" xfId="23" applyNumberFormat="1" applyFont="1" applyFill="1" applyBorder="1"/>
    <xf numFmtId="2" fontId="62" fillId="0" borderId="20" xfId="27" applyNumberFormat="1" applyFont="1" applyBorder="1" applyAlignment="1">
      <alignment horizontal="right"/>
    </xf>
    <xf numFmtId="0" fontId="67" fillId="0" borderId="0" xfId="65" applyFont="1" applyAlignment="1">
      <alignment horizontal="right"/>
    </xf>
    <xf numFmtId="9" fontId="62" fillId="0" borderId="20" xfId="16" applyFont="1" applyFill="1" applyBorder="1" applyAlignment="1">
      <alignment horizontal="right"/>
    </xf>
    <xf numFmtId="164" fontId="62" fillId="0" borderId="44" xfId="23" applyNumberFormat="1" applyFont="1" applyFill="1" applyBorder="1"/>
    <xf numFmtId="2" fontId="62" fillId="0" borderId="0" xfId="27" applyNumberFormat="1" applyFont="1" applyAlignment="1">
      <alignment horizontal="right"/>
    </xf>
    <xf numFmtId="164" fontId="62" fillId="0" borderId="15" xfId="23" applyNumberFormat="1" applyFont="1" applyFill="1" applyBorder="1"/>
    <xf numFmtId="9" fontId="62" fillId="0" borderId="0" xfId="16" applyFont="1" applyFill="1" applyBorder="1" applyAlignment="1">
      <alignment horizontal="right"/>
    </xf>
    <xf numFmtId="2" fontId="62" fillId="0" borderId="22" xfId="27" applyNumberFormat="1" applyFont="1" applyBorder="1" applyAlignment="1">
      <alignment horizontal="right"/>
    </xf>
    <xf numFmtId="164" fontId="62" fillId="0" borderId="21" xfId="23" applyNumberFormat="1" applyFont="1" applyFill="1" applyBorder="1"/>
    <xf numFmtId="164" fontId="62" fillId="0" borderId="45" xfId="23" applyNumberFormat="1" applyFont="1" applyFill="1" applyBorder="1"/>
    <xf numFmtId="0" fontId="59" fillId="8" borderId="14" xfId="27" applyFont="1" applyFill="1" applyBorder="1"/>
    <xf numFmtId="1" fontId="59" fillId="8" borderId="15" xfId="27" applyNumberFormat="1" applyFont="1" applyFill="1" applyBorder="1" applyAlignment="1">
      <alignment horizontal="center"/>
    </xf>
    <xf numFmtId="2" fontId="62" fillId="0" borderId="4" xfId="27" applyNumberFormat="1" applyFont="1" applyBorder="1" applyAlignment="1">
      <alignment horizontal="right"/>
    </xf>
    <xf numFmtId="164" fontId="62" fillId="0" borderId="14" xfId="23" applyNumberFormat="1" applyFont="1" applyFill="1" applyBorder="1"/>
    <xf numFmtId="1" fontId="63" fillId="0" borderId="46" xfId="27" applyNumberFormat="1" applyFont="1" applyBorder="1" applyAlignment="1">
      <alignment horizontal="right"/>
    </xf>
    <xf numFmtId="1" fontId="63" fillId="0" borderId="12" xfId="27" applyNumberFormat="1" applyFont="1" applyBorder="1" applyAlignment="1">
      <alignment horizontal="right"/>
    </xf>
    <xf numFmtId="1" fontId="63" fillId="0" borderId="46" xfId="16" applyNumberFormat="1" applyFont="1" applyFill="1" applyBorder="1" applyAlignment="1">
      <alignment horizontal="right"/>
    </xf>
    <xf numFmtId="1" fontId="63" fillId="0" borderId="12" xfId="16" applyNumberFormat="1" applyFont="1" applyFill="1" applyBorder="1" applyAlignment="1">
      <alignment horizontal="right"/>
    </xf>
    <xf numFmtId="1" fontId="63" fillId="0" borderId="15" xfId="16" applyNumberFormat="1" applyFont="1" applyFill="1" applyBorder="1" applyAlignment="1">
      <alignment horizontal="right"/>
    </xf>
    <xf numFmtId="164" fontId="62" fillId="0" borderId="11" xfId="23" applyNumberFormat="1" applyFont="1" applyFill="1" applyBorder="1"/>
    <xf numFmtId="1" fontId="62" fillId="0" borderId="22" xfId="0" applyNumberFormat="1" applyFont="1" applyBorder="1"/>
    <xf numFmtId="9" fontId="62" fillId="0" borderId="22" xfId="16" applyFont="1" applyFill="1" applyBorder="1" applyAlignment="1">
      <alignment horizontal="right"/>
    </xf>
    <xf numFmtId="172" fontId="62" fillId="0" borderId="22" xfId="16" applyNumberFormat="1" applyFont="1" applyFill="1" applyBorder="1" applyAlignment="1">
      <alignment horizontal="right"/>
    </xf>
    <xf numFmtId="172" fontId="62" fillId="0" borderId="40" xfId="16" applyNumberFormat="1" applyFont="1" applyFill="1" applyBorder="1" applyAlignment="1">
      <alignment horizontal="right"/>
    </xf>
    <xf numFmtId="172" fontId="62" fillId="0" borderId="5" xfId="16" applyNumberFormat="1" applyFont="1" applyFill="1" applyBorder="1" applyAlignment="1">
      <alignment horizontal="right"/>
    </xf>
    <xf numFmtId="173" fontId="62" fillId="0" borderId="2" xfId="0" applyNumberFormat="1" applyFont="1" applyBorder="1"/>
    <xf numFmtId="172" fontId="62" fillId="0" borderId="2" xfId="16" applyNumberFormat="1" applyFont="1" applyFill="1" applyBorder="1" applyAlignment="1">
      <alignment horizontal="right"/>
    </xf>
    <xf numFmtId="172" fontId="62" fillId="0" borderId="3" xfId="16" applyNumberFormat="1" applyFont="1" applyFill="1" applyBorder="1" applyAlignment="1">
      <alignment horizontal="right"/>
    </xf>
    <xf numFmtId="164" fontId="62" fillId="0" borderId="29" xfId="23" applyNumberFormat="1" applyFont="1" applyFill="1" applyBorder="1"/>
    <xf numFmtId="173" fontId="62" fillId="0" borderId="20" xfId="0" applyNumberFormat="1" applyFont="1" applyBorder="1"/>
    <xf numFmtId="172" fontId="62" fillId="0" borderId="20" xfId="16" applyNumberFormat="1" applyFont="1" applyFill="1" applyBorder="1" applyAlignment="1">
      <alignment horizontal="right"/>
    </xf>
    <xf numFmtId="172" fontId="62" fillId="0" borderId="41" xfId="16" applyNumberFormat="1" applyFont="1" applyFill="1" applyBorder="1" applyAlignment="1">
      <alignment horizontal="right"/>
    </xf>
    <xf numFmtId="0" fontId="60" fillId="0" borderId="0" xfId="0" applyFont="1"/>
    <xf numFmtId="173" fontId="61" fillId="0" borderId="0" xfId="0" applyNumberFormat="1" applyFont="1"/>
    <xf numFmtId="172" fontId="61" fillId="0" borderId="0" xfId="16" applyNumberFormat="1" applyFont="1"/>
    <xf numFmtId="9" fontId="61" fillId="0" borderId="0" xfId="0" applyNumberFormat="1" applyFont="1"/>
    <xf numFmtId="9" fontId="61" fillId="0" borderId="0" xfId="16" applyFont="1"/>
    <xf numFmtId="0" fontId="63" fillId="0" borderId="0" xfId="0" quotePrefix="1" applyFont="1" applyAlignment="1">
      <alignment horizontal="left"/>
    </xf>
    <xf numFmtId="0" fontId="62" fillId="0" borderId="0" xfId="0" applyFont="1" applyAlignment="1">
      <alignment horizontal="center"/>
    </xf>
    <xf numFmtId="0" fontId="59" fillId="8" borderId="11" xfId="0" applyFont="1" applyFill="1" applyBorder="1" applyAlignment="1">
      <alignment horizontal="center" wrapText="1"/>
    </xf>
    <xf numFmtId="0" fontId="59" fillId="8" borderId="12" xfId="0" applyFont="1" applyFill="1" applyBorder="1" applyAlignment="1">
      <alignment horizontal="center" wrapText="1"/>
    </xf>
    <xf numFmtId="0" fontId="59" fillId="8" borderId="13" xfId="0" applyFont="1" applyFill="1" applyBorder="1" applyAlignment="1">
      <alignment horizontal="center" wrapText="1"/>
    </xf>
    <xf numFmtId="3" fontId="62" fillId="0" borderId="21" xfId="0" applyNumberFormat="1" applyFont="1" applyBorder="1" applyAlignment="1">
      <alignment horizontal="left"/>
    </xf>
    <xf numFmtId="164" fontId="62" fillId="0" borderId="22" xfId="3" applyNumberFormat="1" applyFont="1" applyFill="1" applyBorder="1" applyAlignment="1">
      <alignment horizontal="right"/>
    </xf>
    <xf numFmtId="169" fontId="62" fillId="0" borderId="22" xfId="5" applyNumberFormat="1" applyFont="1" applyFill="1" applyBorder="1"/>
    <xf numFmtId="169" fontId="62" fillId="0" borderId="23" xfId="5" applyNumberFormat="1" applyFont="1" applyFill="1" applyBorder="1"/>
    <xf numFmtId="3" fontId="62" fillId="0" borderId="24" xfId="0" applyNumberFormat="1" applyFont="1" applyBorder="1" applyAlignment="1">
      <alignment horizontal="left"/>
    </xf>
    <xf numFmtId="3" fontId="62" fillId="0" borderId="2" xfId="0" applyNumberFormat="1" applyFont="1" applyBorder="1" applyAlignment="1">
      <alignment horizontal="right"/>
    </xf>
    <xf numFmtId="169" fontId="62" fillId="0" borderId="25" xfId="5" applyNumberFormat="1" applyFont="1" applyFill="1" applyBorder="1" applyAlignment="1">
      <alignment horizontal="right"/>
    </xf>
    <xf numFmtId="169" fontId="62" fillId="0" borderId="2" xfId="5" applyNumberFormat="1" applyFont="1" applyFill="1" applyBorder="1"/>
    <xf numFmtId="169" fontId="62" fillId="0" borderId="25" xfId="5" applyNumberFormat="1" applyFont="1" applyFill="1" applyBorder="1"/>
    <xf numFmtId="3" fontId="62" fillId="0" borderId="24" xfId="0" quotePrefix="1" applyNumberFormat="1" applyFont="1" applyBorder="1" applyAlignment="1">
      <alignment horizontal="left"/>
    </xf>
    <xf numFmtId="3" fontId="63" fillId="0" borderId="19" xfId="0" applyNumberFormat="1" applyFont="1" applyBorder="1" applyAlignment="1">
      <alignment horizontal="left"/>
    </xf>
    <xf numFmtId="3" fontId="63" fillId="0" borderId="20" xfId="0" applyNumberFormat="1" applyFont="1" applyBorder="1" applyAlignment="1">
      <alignment horizontal="right"/>
    </xf>
    <xf numFmtId="169" fontId="63" fillId="0" borderId="20" xfId="5" applyNumberFormat="1" applyFont="1" applyFill="1" applyBorder="1"/>
    <xf numFmtId="169" fontId="63" fillId="0" borderId="17" xfId="5" applyNumberFormat="1" applyFont="1" applyFill="1" applyBorder="1"/>
    <xf numFmtId="3" fontId="62" fillId="0" borderId="0" xfId="0" applyNumberFormat="1" applyFont="1" applyAlignment="1">
      <alignment horizontal="left"/>
    </xf>
    <xf numFmtId="0" fontId="62" fillId="0" borderId="0" xfId="0" applyFont="1" applyAlignment="1">
      <alignment horizontal="right"/>
    </xf>
    <xf numFmtId="170" fontId="62" fillId="0" borderId="0" xfId="0" applyNumberFormat="1" applyFont="1"/>
    <xf numFmtId="172" fontId="62" fillId="0" borderId="0" xfId="16" applyNumberFormat="1" applyFont="1" applyFill="1"/>
    <xf numFmtId="3" fontId="62" fillId="0" borderId="0" xfId="0" applyNumberFormat="1" applyFont="1" applyAlignment="1">
      <alignment horizontal="right"/>
    </xf>
    <xf numFmtId="172" fontId="62" fillId="0" borderId="0" xfId="16" applyNumberFormat="1" applyFont="1"/>
    <xf numFmtId="171" fontId="62" fillId="0" borderId="0" xfId="18" applyNumberFormat="1" applyFont="1" applyFill="1"/>
    <xf numFmtId="3" fontId="62" fillId="0" borderId="0" xfId="0" applyNumberFormat="1" applyFont="1"/>
    <xf numFmtId="3" fontId="68" fillId="8" borderId="19" xfId="0" applyNumberFormat="1" applyFont="1" applyFill="1" applyBorder="1" applyAlignment="1">
      <alignment horizontal="center"/>
    </xf>
    <xf numFmtId="0" fontId="68" fillId="8" borderId="20" xfId="0" applyFont="1" applyFill="1" applyBorder="1" applyAlignment="1">
      <alignment horizontal="center"/>
    </xf>
    <xf numFmtId="0" fontId="68" fillId="8" borderId="17" xfId="0" applyFont="1" applyFill="1" applyBorder="1" applyAlignment="1">
      <alignment horizontal="center"/>
    </xf>
    <xf numFmtId="3" fontId="62" fillId="0" borderId="5" xfId="0" applyNumberFormat="1" applyFont="1" applyBorder="1" applyAlignment="1">
      <alignment horizontal="left"/>
    </xf>
    <xf numFmtId="3" fontId="62" fillId="10" borderId="2" xfId="0" applyNumberFormat="1" applyFont="1" applyFill="1" applyBorder="1"/>
    <xf numFmtId="3" fontId="62" fillId="10" borderId="5" xfId="0" applyNumberFormat="1" applyFont="1" applyFill="1" applyBorder="1"/>
    <xf numFmtId="3" fontId="62" fillId="0" borderId="2" xfId="0" applyNumberFormat="1" applyFont="1" applyBorder="1"/>
    <xf numFmtId="3" fontId="62" fillId="0" borderId="2" xfId="0" applyNumberFormat="1" applyFont="1" applyBorder="1" applyAlignment="1">
      <alignment horizontal="left"/>
    </xf>
    <xf numFmtId="3" fontId="62" fillId="0" borderId="2" xfId="0" quotePrefix="1" applyNumberFormat="1" applyFont="1" applyBorder="1" applyAlignment="1">
      <alignment horizontal="left"/>
    </xf>
    <xf numFmtId="38" fontId="62" fillId="0" borderId="2" xfId="0" applyNumberFormat="1" applyFont="1" applyBorder="1"/>
    <xf numFmtId="38" fontId="62" fillId="0" borderId="0" xfId="0" applyNumberFormat="1" applyFont="1"/>
    <xf numFmtId="0" fontId="59" fillId="8" borderId="21" xfId="0" applyFont="1" applyFill="1" applyBorder="1" applyAlignment="1">
      <alignment horizontal="center"/>
    </xf>
    <xf numFmtId="3" fontId="59" fillId="8" borderId="23" xfId="0" applyNumberFormat="1" applyFont="1" applyFill="1" applyBorder="1" applyAlignment="1">
      <alignment horizontal="left"/>
    </xf>
    <xf numFmtId="3" fontId="59" fillId="8" borderId="40" xfId="0" applyNumberFormat="1" applyFont="1" applyFill="1" applyBorder="1" applyAlignment="1">
      <alignment horizontal="left"/>
    </xf>
    <xf numFmtId="0" fontId="62" fillId="0" borderId="24" xfId="0" applyFont="1" applyBorder="1"/>
    <xf numFmtId="3" fontId="62" fillId="0" borderId="25" xfId="0" applyNumberFormat="1" applyFont="1" applyBorder="1" applyAlignment="1">
      <alignment horizontal="left"/>
    </xf>
    <xf numFmtId="3" fontId="62" fillId="0" borderId="3" xfId="0" applyNumberFormat="1" applyFont="1" applyBorder="1" applyAlignment="1">
      <alignment horizontal="left"/>
    </xf>
    <xf numFmtId="3" fontId="62" fillId="0" borderId="3" xfId="0" quotePrefix="1" applyNumberFormat="1" applyFont="1" applyBorder="1" applyAlignment="1">
      <alignment horizontal="left"/>
    </xf>
    <xf numFmtId="0" fontId="62" fillId="0" borderId="19" xfId="0" applyFont="1" applyBorder="1"/>
    <xf numFmtId="3" fontId="62" fillId="0" borderId="17" xfId="0" applyNumberFormat="1" applyFont="1" applyBorder="1" applyAlignment="1">
      <alignment horizontal="left"/>
    </xf>
    <xf numFmtId="3" fontId="62" fillId="0" borderId="41" xfId="0" applyNumberFormat="1" applyFont="1" applyBorder="1" applyAlignment="1">
      <alignment horizontal="left"/>
    </xf>
    <xf numFmtId="0" fontId="63" fillId="0" borderId="0" xfId="0" applyFont="1" applyAlignment="1">
      <alignment horizontal="center"/>
    </xf>
    <xf numFmtId="0" fontId="59" fillId="8" borderId="33" xfId="13" applyFont="1" applyFill="1" applyBorder="1"/>
    <xf numFmtId="3" fontId="59" fillId="8" borderId="11" xfId="0" applyNumberFormat="1" applyFont="1" applyFill="1" applyBorder="1" applyAlignment="1">
      <alignment horizontal="center"/>
    </xf>
    <xf numFmtId="0" fontId="59" fillId="8" borderId="12" xfId="0" applyFont="1" applyFill="1" applyBorder="1" applyAlignment="1">
      <alignment horizontal="center"/>
    </xf>
    <xf numFmtId="0" fontId="59" fillId="8" borderId="13" xfId="0" applyFont="1" applyFill="1" applyBorder="1" applyAlignment="1">
      <alignment horizontal="center"/>
    </xf>
    <xf numFmtId="0" fontId="59" fillId="8" borderId="32" xfId="0" applyFont="1" applyFill="1" applyBorder="1" applyAlignment="1">
      <alignment horizontal="center"/>
    </xf>
    <xf numFmtId="0" fontId="59" fillId="8" borderId="33" xfId="0" applyFont="1" applyFill="1" applyBorder="1" applyAlignment="1">
      <alignment horizontal="center"/>
    </xf>
    <xf numFmtId="0" fontId="59" fillId="8" borderId="11" xfId="0" applyFont="1" applyFill="1" applyBorder="1" applyAlignment="1">
      <alignment horizontal="center"/>
    </xf>
    <xf numFmtId="38" fontId="62" fillId="0" borderId="26" xfId="3" applyNumberFormat="1" applyFont="1" applyFill="1" applyBorder="1"/>
    <xf numFmtId="3" fontId="62" fillId="0" borderId="24" xfId="0" applyNumberFormat="1" applyFont="1" applyBorder="1" applyAlignment="1">
      <alignment horizontal="right" indent="1"/>
    </xf>
    <xf numFmtId="3" fontId="62" fillId="0" borderId="2" xfId="0" applyNumberFormat="1" applyFont="1" applyBorder="1" applyAlignment="1">
      <alignment horizontal="right" indent="1"/>
    </xf>
    <xf numFmtId="3" fontId="62" fillId="0" borderId="18" xfId="0" applyNumberFormat="1" applyFont="1" applyBorder="1" applyAlignment="1">
      <alignment horizontal="right" indent="1"/>
    </xf>
    <xf numFmtId="3" fontId="62" fillId="0" borderId="25" xfId="0" applyNumberFormat="1" applyFont="1" applyBorder="1" applyAlignment="1">
      <alignment horizontal="right" indent="1"/>
    </xf>
    <xf numFmtId="3" fontId="62" fillId="7" borderId="27" xfId="18" applyNumberFormat="1" applyFont="1" applyFill="1" applyBorder="1" applyAlignment="1">
      <alignment horizontal="right" indent="1"/>
    </xf>
    <xf numFmtId="3" fontId="62" fillId="7" borderId="28" xfId="18" applyNumberFormat="1" applyFont="1" applyFill="1" applyBorder="1" applyAlignment="1">
      <alignment horizontal="right" indent="1"/>
    </xf>
    <xf numFmtId="9" fontId="62" fillId="0" borderId="42" xfId="18" applyFont="1" applyFill="1" applyBorder="1" applyAlignment="1">
      <alignment horizontal="right" indent="1"/>
    </xf>
    <xf numFmtId="9" fontId="62" fillId="0" borderId="25" xfId="18" applyFont="1" applyFill="1" applyBorder="1" applyAlignment="1">
      <alignment horizontal="right" indent="1"/>
    </xf>
    <xf numFmtId="38" fontId="62" fillId="0" borderId="43" xfId="3" applyNumberFormat="1" applyFont="1" applyFill="1" applyBorder="1"/>
    <xf numFmtId="38" fontId="62" fillId="0" borderId="43" xfId="3" quotePrefix="1" applyNumberFormat="1" applyFont="1" applyFill="1" applyBorder="1" applyAlignment="1">
      <alignment horizontal="left"/>
    </xf>
    <xf numFmtId="38" fontId="62" fillId="0" borderId="30" xfId="3" applyNumberFormat="1" applyFont="1" applyFill="1" applyBorder="1"/>
    <xf numFmtId="3" fontId="62" fillId="0" borderId="29" xfId="0" applyNumberFormat="1" applyFont="1" applyBorder="1" applyAlignment="1">
      <alignment horizontal="right" indent="1"/>
    </xf>
    <xf numFmtId="3" fontId="62" fillId="0" borderId="8" xfId="0" applyNumberFormat="1" applyFont="1" applyBorder="1" applyAlignment="1">
      <alignment horizontal="right" indent="1"/>
    </xf>
    <xf numFmtId="3" fontId="62" fillId="0" borderId="31" xfId="0" applyNumberFormat="1" applyFont="1" applyBorder="1" applyAlignment="1">
      <alignment horizontal="right" indent="1"/>
    </xf>
    <xf numFmtId="3" fontId="62" fillId="7" borderId="29" xfId="18" applyNumberFormat="1" applyFont="1" applyFill="1" applyBorder="1" applyAlignment="1">
      <alignment horizontal="right" indent="1"/>
    </xf>
    <xf numFmtId="3" fontId="62" fillId="7" borderId="30" xfId="18" applyNumberFormat="1" applyFont="1" applyFill="1" applyBorder="1" applyAlignment="1">
      <alignment horizontal="right" indent="1"/>
    </xf>
    <xf numFmtId="9" fontId="62" fillId="0" borderId="31" xfId="18" applyFont="1" applyFill="1" applyBorder="1" applyAlignment="1">
      <alignment horizontal="right" indent="1"/>
    </xf>
    <xf numFmtId="0" fontId="59" fillId="8" borderId="32" xfId="13" applyFont="1" applyFill="1" applyBorder="1"/>
    <xf numFmtId="3" fontId="59" fillId="8" borderId="12" xfId="0" applyNumberFormat="1" applyFont="1" applyFill="1" applyBorder="1" applyAlignment="1">
      <alignment horizontal="center"/>
    </xf>
    <xf numFmtId="0" fontId="63" fillId="0" borderId="26" xfId="0" applyFont="1" applyBorder="1" applyAlignment="1">
      <alignment horizontal="left"/>
    </xf>
    <xf numFmtId="3" fontId="62" fillId="0" borderId="24" xfId="0" applyNumberFormat="1" applyFont="1" applyBorder="1"/>
    <xf numFmtId="3" fontId="62" fillId="0" borderId="25" xfId="0" applyNumberFormat="1" applyFont="1" applyBorder="1"/>
    <xf numFmtId="0" fontId="63" fillId="0" borderId="43" xfId="0" applyFont="1" applyBorder="1" applyAlignment="1">
      <alignment horizontal="left"/>
    </xf>
    <xf numFmtId="0" fontId="63" fillId="0" borderId="30" xfId="0" applyFont="1" applyBorder="1" applyAlignment="1">
      <alignment horizontal="left"/>
    </xf>
    <xf numFmtId="3" fontId="62" fillId="0" borderId="19" xfId="0" applyNumberFormat="1" applyFont="1" applyBorder="1"/>
    <xf numFmtId="3" fontId="62" fillId="0" borderId="20" xfId="0" applyNumberFormat="1" applyFont="1" applyBorder="1"/>
    <xf numFmtId="3" fontId="62" fillId="0" borderId="17" xfId="0" applyNumberFormat="1" applyFont="1" applyBorder="1"/>
    <xf numFmtId="164" fontId="62" fillId="0" borderId="0" xfId="1" applyNumberFormat="1" applyFont="1" applyFill="1"/>
    <xf numFmtId="38" fontId="62" fillId="0" borderId="26" xfId="1" applyNumberFormat="1" applyFont="1" applyFill="1" applyBorder="1"/>
    <xf numFmtId="38" fontId="62" fillId="0" borderId="43" xfId="1" applyNumberFormat="1" applyFont="1" applyFill="1" applyBorder="1"/>
    <xf numFmtId="38" fontId="62" fillId="0" borderId="43" xfId="1" quotePrefix="1" applyNumberFormat="1" applyFont="1" applyFill="1" applyBorder="1" applyAlignment="1">
      <alignment horizontal="left"/>
    </xf>
    <xf numFmtId="38" fontId="62" fillId="0" borderId="30" xfId="1" applyNumberFormat="1" applyFont="1" applyFill="1" applyBorder="1"/>
    <xf numFmtId="0" fontId="69" fillId="0" borderId="0" xfId="0" applyFont="1"/>
    <xf numFmtId="4" fontId="62" fillId="0" borderId="0" xfId="0" applyNumberFormat="1" applyFont="1"/>
    <xf numFmtId="166" fontId="68" fillId="0" borderId="0" xfId="0" applyNumberFormat="1" applyFont="1" applyAlignment="1">
      <alignment horizontal="left"/>
    </xf>
    <xf numFmtId="9" fontId="62" fillId="0" borderId="0" xfId="16" applyFont="1" applyFill="1"/>
    <xf numFmtId="0" fontId="68" fillId="0" borderId="0" xfId="0" applyFont="1"/>
    <xf numFmtId="3" fontId="62" fillId="0" borderId="0" xfId="0" applyNumberFormat="1" applyFont="1" applyAlignment="1">
      <alignment horizontal="center"/>
    </xf>
    <xf numFmtId="164" fontId="62" fillId="0" borderId="0" xfId="1" applyNumberFormat="1" applyFont="1" applyFill="1" applyAlignment="1">
      <alignment horizontal="center"/>
    </xf>
    <xf numFmtId="0" fontId="63" fillId="0" borderId="0" xfId="0" quotePrefix="1" applyFont="1" applyAlignment="1">
      <alignment horizontal="left" indent="1"/>
    </xf>
    <xf numFmtId="0" fontId="63" fillId="3" borderId="0" xfId="0" applyFont="1" applyFill="1" applyAlignment="1">
      <alignment horizontal="left" indent="1"/>
    </xf>
    <xf numFmtId="0" fontId="63" fillId="3" borderId="0" xfId="0" applyFont="1" applyFill="1" applyAlignment="1">
      <alignment horizontal="center"/>
    </xf>
    <xf numFmtId="42" fontId="62" fillId="0" borderId="0" xfId="0" applyNumberFormat="1" applyFont="1" applyAlignment="1">
      <alignment horizontal="center"/>
    </xf>
    <xf numFmtId="0" fontId="62" fillId="0" borderId="0" xfId="0" quotePrefix="1" applyFont="1" applyAlignment="1">
      <alignment vertical="top" wrapText="1"/>
    </xf>
    <xf numFmtId="0" fontId="59" fillId="5" borderId="9" xfId="0" applyFont="1" applyFill="1" applyBorder="1" applyAlignment="1">
      <alignment horizontal="center" vertical="top" wrapText="1"/>
    </xf>
    <xf numFmtId="0" fontId="59" fillId="5" borderId="66" xfId="0" applyFont="1" applyFill="1" applyBorder="1" applyAlignment="1">
      <alignment horizontal="center" vertical="top" wrapText="1"/>
    </xf>
    <xf numFmtId="0" fontId="59" fillId="5" borderId="10" xfId="0" applyFont="1" applyFill="1" applyBorder="1" applyAlignment="1">
      <alignment horizontal="center" vertical="top" wrapText="1"/>
    </xf>
    <xf numFmtId="169" fontId="62" fillId="0" borderId="2" xfId="5" quotePrefix="1" applyNumberFormat="1" applyFont="1" applyFill="1" applyBorder="1" applyAlignment="1">
      <alignment vertical="top" wrapText="1"/>
    </xf>
    <xf numFmtId="0" fontId="70" fillId="0" borderId="2" xfId="0" applyFont="1" applyBorder="1" applyAlignment="1">
      <alignment horizontal="left" vertical="top" wrapText="1"/>
    </xf>
    <xf numFmtId="169" fontId="62" fillId="6" borderId="5" xfId="5" quotePrefix="1" applyNumberFormat="1" applyFont="1" applyFill="1" applyBorder="1" applyAlignment="1">
      <alignment vertical="top" wrapText="1"/>
    </xf>
    <xf numFmtId="164" fontId="62" fillId="0" borderId="2" xfId="5" quotePrefix="1" applyNumberFormat="1" applyFont="1" applyFill="1" applyBorder="1" applyAlignment="1">
      <alignment vertical="top" wrapText="1"/>
    </xf>
    <xf numFmtId="164" fontId="62" fillId="6" borderId="2" xfId="5" quotePrefix="1" applyNumberFormat="1" applyFont="1" applyFill="1" applyBorder="1" applyAlignment="1">
      <alignment vertical="top" wrapText="1"/>
    </xf>
    <xf numFmtId="169" fontId="62" fillId="6" borderId="2" xfId="5" quotePrefix="1" applyNumberFormat="1" applyFont="1" applyFill="1" applyBorder="1" applyAlignment="1">
      <alignment vertical="top" wrapText="1"/>
    </xf>
    <xf numFmtId="0" fontId="70" fillId="0" borderId="0" xfId="0" applyFont="1" applyAlignment="1">
      <alignment horizontal="left" vertical="top" wrapText="1"/>
    </xf>
    <xf numFmtId="0" fontId="63" fillId="0" borderId="2" xfId="0" applyFont="1" applyBorder="1" applyAlignment="1">
      <alignment horizontal="center" vertical="top" wrapText="1"/>
    </xf>
    <xf numFmtId="0" fontId="62" fillId="6" borderId="2" xfId="0" applyFont="1" applyFill="1" applyBorder="1" applyAlignment="1">
      <alignment horizontal="left" vertical="top" wrapText="1"/>
    </xf>
    <xf numFmtId="0" fontId="62" fillId="6" borderId="2" xfId="0" quotePrefix="1" applyFont="1" applyFill="1" applyBorder="1" applyAlignment="1">
      <alignment vertical="top" wrapText="1"/>
    </xf>
    <xf numFmtId="0" fontId="59" fillId="4" borderId="0" xfId="0" applyFont="1" applyFill="1" applyAlignment="1">
      <alignment horizontal="center"/>
    </xf>
    <xf numFmtId="0" fontId="59" fillId="5" borderId="12" xfId="0" applyFont="1" applyFill="1" applyBorder="1" applyAlignment="1">
      <alignment horizontal="center" wrapText="1"/>
    </xf>
    <xf numFmtId="0" fontId="59" fillId="5" borderId="13" xfId="0" applyFont="1" applyFill="1" applyBorder="1" applyAlignment="1">
      <alignment horizontal="center" wrapText="1"/>
    </xf>
    <xf numFmtId="0" fontId="62" fillId="0" borderId="0" xfId="13" applyFont="1"/>
    <xf numFmtId="0" fontId="63" fillId="4" borderId="0" xfId="13" applyFont="1" applyFill="1" applyAlignment="1">
      <alignment horizontal="left" indent="1"/>
    </xf>
    <xf numFmtId="164" fontId="62" fillId="6" borderId="19" xfId="1" quotePrefix="1" applyNumberFormat="1" applyFont="1" applyFill="1" applyBorder="1"/>
    <xf numFmtId="164" fontId="62" fillId="6" borderId="20" xfId="1" quotePrefix="1" applyNumberFormat="1" applyFont="1" applyFill="1" applyBorder="1"/>
    <xf numFmtId="164" fontId="62" fillId="0" borderId="17" xfId="1" applyNumberFormat="1" applyFont="1" applyFill="1" applyBorder="1"/>
    <xf numFmtId="0" fontId="62" fillId="0" borderId="0" xfId="0" applyFont="1" applyAlignment="1">
      <alignment horizontal="left"/>
    </xf>
    <xf numFmtId="0" fontId="70" fillId="0" borderId="0" xfId="0" applyFont="1" applyAlignment="1">
      <alignment vertical="top" wrapText="1"/>
    </xf>
    <xf numFmtId="167" fontId="62" fillId="6" borderId="2" xfId="0" applyNumberFormat="1" applyFont="1" applyFill="1" applyBorder="1" applyAlignment="1">
      <alignment horizontal="right"/>
    </xf>
    <xf numFmtId="167" fontId="62" fillId="0" borderId="2" xfId="0" applyNumberFormat="1" applyFont="1" applyBorder="1" applyAlignment="1">
      <alignment horizontal="right"/>
    </xf>
    <xf numFmtId="5" fontId="63" fillId="0" borderId="0" xfId="5" applyNumberFormat="1" applyFont="1" applyFill="1" applyBorder="1"/>
    <xf numFmtId="5" fontId="63" fillId="0" borderId="0" xfId="5" applyNumberFormat="1" applyFont="1" applyBorder="1"/>
    <xf numFmtId="0" fontId="63" fillId="0" borderId="0" xfId="0" applyFont="1" applyAlignment="1">
      <alignment horizontal="left" indent="20"/>
    </xf>
    <xf numFmtId="0" fontId="63" fillId="0" borderId="0" xfId="0" applyFont="1" applyAlignment="1">
      <alignment horizontal="left" indent="19"/>
    </xf>
    <xf numFmtId="0" fontId="70" fillId="0" borderId="8" xfId="0" applyFont="1" applyBorder="1" applyAlignment="1">
      <alignment vertical="top" wrapText="1"/>
    </xf>
    <xf numFmtId="167" fontId="62" fillId="2" borderId="2" xfId="5" applyNumberFormat="1" applyFont="1" applyFill="1" applyBorder="1"/>
    <xf numFmtId="166" fontId="63" fillId="0" borderId="0" xfId="0" applyNumberFormat="1" applyFont="1" applyAlignment="1">
      <alignment horizontal="right"/>
    </xf>
    <xf numFmtId="167" fontId="62" fillId="0" borderId="0" xfId="5" applyNumberFormat="1" applyFont="1" applyFill="1" applyBorder="1"/>
    <xf numFmtId="167" fontId="62" fillId="0" borderId="6" xfId="5" applyNumberFormat="1" applyFont="1" applyBorder="1"/>
    <xf numFmtId="167" fontId="62" fillId="0" borderId="0" xfId="0" applyNumberFormat="1" applyFont="1" applyAlignment="1">
      <alignment horizontal="right"/>
    </xf>
    <xf numFmtId="167" fontId="62" fillId="0" borderId="6" xfId="0" applyNumberFormat="1" applyFont="1" applyBorder="1" applyAlignment="1">
      <alignment horizontal="right"/>
    </xf>
    <xf numFmtId="0" fontId="59" fillId="9" borderId="3" xfId="0" applyFont="1" applyFill="1" applyBorder="1" applyAlignment="1">
      <alignment horizontal="center" vertical="center" wrapText="1"/>
    </xf>
    <xf numFmtId="9" fontId="63" fillId="2" borderId="39" xfId="16" applyFont="1" applyFill="1" applyBorder="1" applyAlignment="1">
      <alignment horizontal="center" vertical="center"/>
    </xf>
    <xf numFmtId="9" fontId="63" fillId="0" borderId="63" xfId="16" applyFont="1" applyFill="1" applyBorder="1" applyAlignment="1">
      <alignment horizontal="center" vertical="center"/>
    </xf>
    <xf numFmtId="0" fontId="59" fillId="5" borderId="14" xfId="0" applyFont="1" applyFill="1" applyBorder="1" applyAlignment="1">
      <alignment horizontal="center" vertical="top"/>
    </xf>
    <xf numFmtId="0" fontId="59" fillId="5" borderId="15" xfId="0" applyFont="1" applyFill="1" applyBorder="1" applyAlignment="1">
      <alignment horizontal="center" vertical="top" wrapText="1"/>
    </xf>
    <xf numFmtId="0" fontId="59" fillId="5" borderId="8" xfId="0" applyFont="1" applyFill="1" applyBorder="1" applyAlignment="1">
      <alignment horizontal="center" vertical="top" wrapText="1"/>
    </xf>
    <xf numFmtId="0" fontId="59" fillId="5" borderId="38" xfId="0" applyFont="1" applyFill="1" applyBorder="1" applyAlignment="1">
      <alignment horizontal="center" vertical="top" wrapText="1"/>
    </xf>
    <xf numFmtId="0" fontId="59" fillId="5" borderId="16" xfId="0" applyFont="1" applyFill="1" applyBorder="1" applyAlignment="1">
      <alignment horizontal="center" vertical="top" wrapText="1"/>
    </xf>
    <xf numFmtId="167" fontId="62" fillId="2" borderId="36" xfId="5" applyNumberFormat="1" applyFont="1" applyFill="1" applyBorder="1"/>
    <xf numFmtId="5" fontId="62" fillId="0" borderId="18" xfId="5" applyNumberFormat="1" applyFont="1" applyFill="1" applyBorder="1"/>
    <xf numFmtId="167" fontId="62" fillId="0" borderId="37" xfId="5" applyNumberFormat="1" applyFont="1" applyFill="1" applyBorder="1"/>
    <xf numFmtId="167" fontId="62" fillId="0" borderId="0" xfId="5" applyNumberFormat="1" applyFont="1" applyBorder="1"/>
    <xf numFmtId="5" fontId="62" fillId="0" borderId="0" xfId="5" applyNumberFormat="1" applyFont="1" applyBorder="1"/>
    <xf numFmtId="0" fontId="63" fillId="0" borderId="0" xfId="0" applyFont="1" applyAlignment="1">
      <alignment wrapText="1"/>
    </xf>
    <xf numFmtId="5" fontId="62" fillId="0" borderId="0" xfId="0" applyNumberFormat="1" applyFont="1"/>
    <xf numFmtId="169" fontId="62" fillId="0" borderId="0" xfId="5" applyNumberFormat="1" applyFont="1" applyFill="1" applyBorder="1" applyAlignment="1">
      <alignment horizontal="right"/>
    </xf>
    <xf numFmtId="0" fontId="62" fillId="0" borderId="7" xfId="0" applyFont="1" applyBorder="1"/>
    <xf numFmtId="0" fontId="62" fillId="0" borderId="0" xfId="0" applyFont="1" applyAlignment="1">
      <alignment vertical="top" wrapText="1"/>
    </xf>
    <xf numFmtId="169" fontId="62" fillId="0" borderId="7" xfId="0" applyNumberFormat="1" applyFont="1" applyBorder="1"/>
    <xf numFmtId="169" fontId="62" fillId="0" borderId="64" xfId="5" quotePrefix="1" applyNumberFormat="1" applyFont="1" applyFill="1" applyBorder="1" applyAlignment="1">
      <alignment vertical="top" wrapText="1"/>
    </xf>
    <xf numFmtId="169" fontId="62" fillId="6" borderId="65" xfId="5" quotePrefix="1" applyNumberFormat="1" applyFont="1" applyFill="1" applyBorder="1" applyAlignment="1">
      <alignment vertical="top" wrapText="1"/>
    </xf>
    <xf numFmtId="164" fontId="62" fillId="0" borderId="3" xfId="5" quotePrefix="1" applyNumberFormat="1" applyFont="1" applyFill="1" applyBorder="1" applyAlignment="1">
      <alignment vertical="top" wrapText="1"/>
    </xf>
    <xf numFmtId="164" fontId="62" fillId="6" borderId="18" xfId="5" quotePrefix="1" applyNumberFormat="1" applyFont="1" applyFill="1" applyBorder="1" applyAlignment="1">
      <alignment vertical="top" wrapText="1"/>
    </xf>
    <xf numFmtId="169" fontId="62" fillId="0" borderId="3" xfId="5" quotePrefix="1" applyNumberFormat="1" applyFont="1" applyFill="1" applyBorder="1" applyAlignment="1">
      <alignment vertical="top" wrapText="1"/>
    </xf>
    <xf numFmtId="169" fontId="62" fillId="6" borderId="18" xfId="5" quotePrefix="1" applyNumberFormat="1" applyFont="1" applyFill="1" applyBorder="1" applyAlignment="1">
      <alignment vertical="top" wrapText="1"/>
    </xf>
    <xf numFmtId="167" fontId="62" fillId="0" borderId="0" xfId="0" applyNumberFormat="1" applyFont="1"/>
    <xf numFmtId="164" fontId="62" fillId="0" borderId="0" xfId="1" quotePrefix="1" applyNumberFormat="1" applyFont="1" applyFill="1" applyAlignment="1">
      <alignment vertical="top" wrapText="1"/>
    </xf>
    <xf numFmtId="0" fontId="62" fillId="0" borderId="0" xfId="0" applyFont="1" applyAlignment="1">
      <alignment horizontal="left" indent="1"/>
    </xf>
    <xf numFmtId="164" fontId="62" fillId="0" borderId="0" xfId="0" applyNumberFormat="1" applyFont="1"/>
    <xf numFmtId="0" fontId="59" fillId="0" borderId="0" xfId="0" applyFont="1" applyAlignment="1">
      <alignment horizontal="center"/>
    </xf>
    <xf numFmtId="0" fontId="59" fillId="0" borderId="0" xfId="0" applyFont="1" applyAlignment="1">
      <alignment horizontal="center" wrapText="1"/>
    </xf>
    <xf numFmtId="9" fontId="62" fillId="0" borderId="0" xfId="16" applyFont="1" applyFill="1" applyBorder="1"/>
    <xf numFmtId="168" fontId="62" fillId="0" borderId="0" xfId="5" applyNumberFormat="1" applyFont="1" applyFill="1" applyBorder="1"/>
    <xf numFmtId="167" fontId="62" fillId="46" borderId="36" xfId="5" applyNumberFormat="1" applyFont="1" applyFill="1" applyBorder="1"/>
    <xf numFmtId="167" fontId="68" fillId="14" borderId="2" xfId="5" applyNumberFormat="1" applyFont="1" applyFill="1" applyBorder="1"/>
    <xf numFmtId="167" fontId="62" fillId="0" borderId="0" xfId="16" applyNumberFormat="1" applyFont="1" applyFill="1"/>
    <xf numFmtId="0" fontId="29" fillId="4" borderId="2" xfId="14" applyFont="1" applyFill="1" applyBorder="1"/>
    <xf numFmtId="0" fontId="59" fillId="5" borderId="68" xfId="0" applyFont="1" applyFill="1" applyBorder="1" applyAlignment="1">
      <alignment horizontal="center" wrapText="1"/>
    </xf>
    <xf numFmtId="0" fontId="59" fillId="5" borderId="69" xfId="0" applyFont="1" applyFill="1" applyBorder="1" applyAlignment="1">
      <alignment horizontal="center"/>
    </xf>
    <xf numFmtId="0" fontId="59" fillId="5" borderId="70" xfId="0" applyFont="1" applyFill="1" applyBorder="1" applyAlignment="1">
      <alignment horizontal="center" wrapText="1"/>
    </xf>
    <xf numFmtId="0" fontId="59" fillId="5" borderId="71" xfId="0" applyFont="1" applyFill="1" applyBorder="1" applyAlignment="1">
      <alignment horizontal="center" wrapText="1"/>
    </xf>
    <xf numFmtId="0" fontId="62" fillId="0" borderId="72" xfId="0" applyFont="1" applyBorder="1" applyAlignment="1">
      <alignment horizontal="center"/>
    </xf>
    <xf numFmtId="43" fontId="62" fillId="0" borderId="73" xfId="1" applyFont="1" applyFill="1" applyBorder="1" applyAlignment="1">
      <alignment horizontal="right"/>
    </xf>
    <xf numFmtId="0" fontId="62" fillId="0" borderId="72" xfId="0" applyFont="1" applyBorder="1"/>
    <xf numFmtId="166" fontId="62" fillId="0" borderId="74" xfId="0" applyNumberFormat="1" applyFont="1" applyBorder="1" applyAlignment="1">
      <alignment horizontal="left"/>
    </xf>
    <xf numFmtId="43" fontId="62" fillId="0" borderId="75" xfId="1" applyFont="1" applyFill="1" applyBorder="1" applyAlignment="1">
      <alignment horizontal="right"/>
    </xf>
    <xf numFmtId="0" fontId="63" fillId="0" borderId="74" xfId="0" applyFont="1" applyBorder="1" applyAlignment="1">
      <alignment horizontal="left"/>
    </xf>
    <xf numFmtId="167" fontId="62" fillId="0" borderId="75" xfId="5" applyNumberFormat="1" applyFont="1" applyFill="1" applyBorder="1" applyAlignment="1">
      <alignment horizontal="right"/>
    </xf>
    <xf numFmtId="0" fontId="59" fillId="5" borderId="76" xfId="0" applyFont="1" applyFill="1" applyBorder="1" applyAlignment="1">
      <alignment horizontal="center" wrapText="1"/>
    </xf>
    <xf numFmtId="0" fontId="59" fillId="5" borderId="77" xfId="0" applyFont="1" applyFill="1" applyBorder="1" applyAlignment="1">
      <alignment horizontal="center" wrapText="1"/>
    </xf>
    <xf numFmtId="169" fontId="62" fillId="0" borderId="73" xfId="5" applyNumberFormat="1" applyFont="1" applyFill="1" applyBorder="1" applyAlignment="1">
      <alignment horizontal="right"/>
    </xf>
    <xf numFmtId="164" fontId="62" fillId="0" borderId="73" xfId="5" applyNumberFormat="1" applyFont="1" applyFill="1" applyBorder="1" applyAlignment="1">
      <alignment horizontal="right"/>
    </xf>
    <xf numFmtId="0" fontId="62" fillId="0" borderId="74" xfId="0" applyFont="1" applyBorder="1"/>
    <xf numFmtId="0" fontId="62" fillId="0" borderId="75" xfId="0" applyFont="1" applyBorder="1"/>
    <xf numFmtId="169" fontId="62" fillId="0" borderId="75" xfId="0" applyNumberFormat="1" applyFont="1" applyBorder="1"/>
    <xf numFmtId="0" fontId="63" fillId="0" borderId="74" xfId="0" applyFont="1" applyBorder="1"/>
    <xf numFmtId="168" fontId="62" fillId="0" borderId="73" xfId="0" applyNumberFormat="1" applyFont="1" applyBorder="1" applyAlignment="1">
      <alignment horizontal="right"/>
    </xf>
    <xf numFmtId="10" fontId="62" fillId="0" borderId="75" xfId="16" applyNumberFormat="1" applyFont="1" applyFill="1" applyBorder="1" applyAlignment="1">
      <alignment horizontal="right"/>
    </xf>
    <xf numFmtId="168" fontId="62" fillId="0" borderId="75" xfId="0" applyNumberFormat="1" applyFont="1" applyBorder="1" applyAlignment="1">
      <alignment horizontal="right"/>
    </xf>
    <xf numFmtId="0" fontId="62" fillId="0" borderId="78" xfId="0" applyFont="1" applyBorder="1"/>
    <xf numFmtId="166" fontId="63" fillId="0" borderId="67" xfId="0" applyNumberFormat="1" applyFont="1" applyBorder="1" applyAlignment="1">
      <alignment horizontal="right"/>
    </xf>
    <xf numFmtId="169" fontId="62" fillId="0" borderId="67" xfId="5" applyNumberFormat="1" applyFont="1" applyFill="1" applyBorder="1" applyAlignment="1">
      <alignment horizontal="right"/>
    </xf>
    <xf numFmtId="169" fontId="62" fillId="0" borderId="79" xfId="5" applyNumberFormat="1" applyFont="1" applyFill="1" applyBorder="1" applyAlignment="1">
      <alignment horizontal="right"/>
    </xf>
    <xf numFmtId="0" fontId="74" fillId="0" borderId="0" xfId="0" applyFont="1"/>
    <xf numFmtId="0" fontId="74" fillId="0" borderId="0" xfId="0" applyFont="1" applyAlignment="1">
      <alignment vertical="top"/>
    </xf>
    <xf numFmtId="0" fontId="62" fillId="0" borderId="0" xfId="0" applyFont="1" applyAlignment="1">
      <alignment vertical="center"/>
    </xf>
    <xf numFmtId="174" fontId="66" fillId="0" borderId="0" xfId="16" applyNumberFormat="1" applyFont="1"/>
    <xf numFmtId="164" fontId="27" fillId="46" borderId="2" xfId="1" applyNumberFormat="1" applyFont="1" applyFill="1" applyBorder="1"/>
    <xf numFmtId="169" fontId="62" fillId="0" borderId="0" xfId="0" applyNumberFormat="1" applyFont="1" applyAlignment="1">
      <alignment horizontal="center"/>
    </xf>
    <xf numFmtId="0" fontId="62" fillId="0" borderId="0" xfId="13" applyFont="1" applyAlignment="1">
      <alignment horizontal="center"/>
    </xf>
    <xf numFmtId="5" fontId="62" fillId="0" borderId="18" xfId="5" applyNumberFormat="1" applyFont="1" applyFill="1" applyBorder="1" applyAlignment="1">
      <alignment horizontal="center"/>
    </xf>
    <xf numFmtId="5" fontId="62" fillId="0" borderId="0" xfId="5" applyNumberFormat="1" applyFont="1" applyBorder="1" applyAlignment="1">
      <alignment horizontal="center"/>
    </xf>
    <xf numFmtId="0" fontId="63" fillId="0" borderId="0" xfId="0" applyFont="1" applyAlignment="1">
      <alignment horizontal="center" wrapText="1"/>
    </xf>
    <xf numFmtId="5" fontId="62" fillId="0" borderId="0" xfId="0" applyNumberFormat="1" applyFont="1" applyAlignment="1">
      <alignment horizontal="center"/>
    </xf>
    <xf numFmtId="0" fontId="62" fillId="0" borderId="7" xfId="0" applyFont="1" applyBorder="1" applyAlignment="1">
      <alignment horizontal="center"/>
    </xf>
    <xf numFmtId="0" fontId="62" fillId="0" borderId="0" xfId="0" applyFont="1" applyAlignment="1">
      <alignment horizontal="center" vertical="top" wrapText="1"/>
    </xf>
    <xf numFmtId="169" fontId="62" fillId="0" borderId="7" xfId="0" applyNumberFormat="1" applyFont="1" applyBorder="1" applyAlignment="1">
      <alignment horizontal="center"/>
    </xf>
    <xf numFmtId="169" fontId="62" fillId="0" borderId="0" xfId="0" applyNumberFormat="1" applyFont="1" applyAlignment="1">
      <alignment horizontal="left"/>
    </xf>
    <xf numFmtId="164" fontId="62" fillId="0" borderId="0" xfId="0" applyNumberFormat="1" applyFont="1" applyAlignment="1">
      <alignment horizontal="left"/>
    </xf>
    <xf numFmtId="0" fontId="62" fillId="0" borderId="0" xfId="0" applyFont="1" applyAlignment="1">
      <alignment wrapText="1"/>
    </xf>
    <xf numFmtId="0" fontId="61" fillId="0" borderId="0" xfId="0" applyFont="1" applyAlignment="1">
      <alignment wrapText="1"/>
    </xf>
    <xf numFmtId="0" fontId="74" fillId="0" borderId="68" xfId="0" applyFont="1" applyBorder="1" applyAlignment="1">
      <alignment horizontal="center" vertical="center"/>
    </xf>
    <xf numFmtId="0" fontId="75" fillId="0" borderId="80" xfId="0" applyFont="1" applyBorder="1" applyAlignment="1">
      <alignment horizontal="center" vertical="center"/>
    </xf>
    <xf numFmtId="0" fontId="75" fillId="0" borderId="81" xfId="0" applyFont="1" applyBorder="1" applyAlignment="1">
      <alignment horizontal="center" vertical="center"/>
    </xf>
    <xf numFmtId="0" fontId="75" fillId="0" borderId="82" xfId="0" applyFont="1" applyBorder="1" applyAlignment="1">
      <alignment horizontal="center" vertical="center"/>
    </xf>
    <xf numFmtId="0" fontId="75" fillId="0" borderId="83" xfId="0" applyFont="1" applyBorder="1" applyAlignment="1">
      <alignment horizontal="center" vertical="center"/>
    </xf>
    <xf numFmtId="0" fontId="75" fillId="0" borderId="84" xfId="0" applyFont="1" applyBorder="1" applyAlignment="1">
      <alignment horizontal="center" vertical="center"/>
    </xf>
    <xf numFmtId="166" fontId="62" fillId="0" borderId="74" xfId="0" applyNumberFormat="1" applyFont="1" applyBorder="1" applyAlignment="1">
      <alignment horizontal="left" vertical="center" wrapText="1"/>
    </xf>
    <xf numFmtId="166" fontId="62" fillId="0" borderId="0" xfId="0" applyNumberFormat="1" applyFont="1" applyAlignment="1">
      <alignment horizontal="left" vertical="center" wrapText="1"/>
    </xf>
    <xf numFmtId="166" fontId="62" fillId="0" borderId="75" xfId="0" applyNumberFormat="1" applyFont="1" applyBorder="1" applyAlignment="1">
      <alignment horizontal="left" vertical="center" wrapText="1"/>
    </xf>
    <xf numFmtId="0" fontId="65" fillId="0" borderId="0" xfId="0" applyFont="1" applyAlignment="1">
      <alignment horizontal="left"/>
    </xf>
    <xf numFmtId="0" fontId="62" fillId="0" borderId="24" xfId="0" quotePrefix="1" applyFont="1" applyBorder="1" applyAlignment="1">
      <alignment horizontal="left"/>
    </xf>
    <xf numFmtId="0" fontId="62" fillId="0" borderId="2" xfId="0" applyFont="1" applyBorder="1" applyAlignment="1">
      <alignment horizontal="left"/>
    </xf>
    <xf numFmtId="0" fontId="62" fillId="0" borderId="24" xfId="0" applyFont="1" applyBorder="1" applyAlignment="1">
      <alignment horizontal="left"/>
    </xf>
    <xf numFmtId="0" fontId="62" fillId="0" borderId="19" xfId="0" applyFont="1" applyBorder="1" applyAlignment="1">
      <alignment horizontal="left"/>
    </xf>
    <xf numFmtId="0" fontId="62" fillId="0" borderId="20" xfId="0" applyFont="1" applyBorder="1" applyAlignment="1">
      <alignment horizontal="left"/>
    </xf>
    <xf numFmtId="0" fontId="59" fillId="8" borderId="21" xfId="0" applyFont="1" applyFill="1" applyBorder="1" applyAlignment="1">
      <alignment horizontal="center"/>
    </xf>
    <xf numFmtId="0" fontId="59" fillId="8" borderId="22" xfId="0" applyFont="1" applyFill="1" applyBorder="1" applyAlignment="1">
      <alignment horizontal="center"/>
    </xf>
    <xf numFmtId="0" fontId="62" fillId="0" borderId="0" xfId="0" applyFont="1" applyAlignment="1">
      <alignment horizontal="left" vertical="top" wrapText="1" indent="1"/>
    </xf>
    <xf numFmtId="0" fontId="70" fillId="0" borderId="0" xfId="0" applyFont="1" applyAlignment="1">
      <alignment horizontal="left" vertical="top" wrapText="1" indent="2"/>
    </xf>
    <xf numFmtId="0" fontId="70" fillId="0" borderId="8" xfId="0" applyFont="1" applyBorder="1" applyAlignment="1">
      <alignment horizontal="left" vertical="top" wrapText="1" indent="4"/>
    </xf>
    <xf numFmtId="0" fontId="62" fillId="6" borderId="2" xfId="0" applyFont="1" applyFill="1" applyBorder="1" applyAlignment="1">
      <alignment horizontal="left" vertical="top" wrapText="1"/>
    </xf>
    <xf numFmtId="0" fontId="63" fillId="0" borderId="2" xfId="0" applyFont="1" applyBorder="1" applyAlignment="1">
      <alignment horizontal="left" vertical="top" indent="2"/>
    </xf>
    <xf numFmtId="0" fontId="63" fillId="0" borderId="3" xfId="0" applyFont="1" applyBorder="1" applyAlignment="1">
      <alignment horizontal="left" vertical="top" indent="2"/>
    </xf>
    <xf numFmtId="0" fontId="63" fillId="0" borderId="0" xfId="0" applyFont="1" applyAlignment="1">
      <alignment horizontal="left" vertical="top" wrapText="1"/>
    </xf>
    <xf numFmtId="0" fontId="63" fillId="0" borderId="3" xfId="0" applyFont="1" applyBorder="1" applyAlignment="1">
      <alignment horizontal="left" vertical="top"/>
    </xf>
    <xf numFmtId="0" fontId="63" fillId="0" borderId="35" xfId="0" applyFont="1" applyBorder="1" applyAlignment="1">
      <alignment horizontal="left" vertical="top"/>
    </xf>
    <xf numFmtId="0" fontId="63" fillId="0" borderId="2" xfId="0" applyFont="1" applyBorder="1" applyAlignment="1">
      <alignment horizontal="center" vertical="top" wrapText="1"/>
    </xf>
    <xf numFmtId="0" fontId="70" fillId="0" borderId="0" xfId="0" applyFont="1" applyAlignment="1">
      <alignment horizontal="left" vertical="top" wrapText="1" indent="4"/>
    </xf>
    <xf numFmtId="0" fontId="63" fillId="0" borderId="0" xfId="0" applyFont="1" applyAlignment="1">
      <alignment horizontal="left"/>
    </xf>
    <xf numFmtId="0" fontId="63" fillId="0" borderId="0" xfId="0" applyFont="1" applyAlignment="1">
      <alignment horizontal="left" indent="1"/>
    </xf>
    <xf numFmtId="0" fontId="70" fillId="0" borderId="8" xfId="0" applyFont="1" applyBorder="1" applyAlignment="1">
      <alignment horizontal="left" vertical="top" wrapText="1" indent="2"/>
    </xf>
    <xf numFmtId="0" fontId="63" fillId="0" borderId="0" xfId="0" applyFont="1" applyAlignment="1">
      <alignment horizontal="left" wrapText="1"/>
    </xf>
    <xf numFmtId="9" fontId="72" fillId="0" borderId="0" xfId="16" applyFont="1" applyBorder="1" applyAlignment="1">
      <alignment horizontal="center" vertical="top" wrapText="1"/>
    </xf>
    <xf numFmtId="0" fontId="59" fillId="5" borderId="34" xfId="0" applyFont="1" applyFill="1" applyBorder="1" applyAlignment="1">
      <alignment horizontal="center" vertical="top" wrapText="1"/>
    </xf>
    <xf numFmtId="0" fontId="59" fillId="5" borderId="9" xfId="0" applyFont="1" applyFill="1" applyBorder="1" applyAlignment="1">
      <alignment horizontal="center" vertical="top" wrapText="1"/>
    </xf>
    <xf numFmtId="0" fontId="63" fillId="0" borderId="5" xfId="0" applyFont="1" applyBorder="1" applyAlignment="1">
      <alignment horizontal="left" vertical="top" indent="2"/>
    </xf>
    <xf numFmtId="0" fontId="63" fillId="0" borderId="64" xfId="0" applyFont="1" applyBorder="1" applyAlignment="1">
      <alignment horizontal="left" vertical="top" indent="2"/>
    </xf>
    <xf numFmtId="0" fontId="62" fillId="0" borderId="6" xfId="0" applyFont="1" applyBorder="1" applyAlignment="1">
      <alignment horizontal="left" vertical="top" wrapText="1"/>
    </xf>
    <xf numFmtId="0" fontId="62" fillId="0" borderId="0" xfId="0" applyFont="1" applyAlignment="1">
      <alignment horizontal="left" vertical="top" wrapText="1"/>
    </xf>
    <xf numFmtId="0" fontId="71" fillId="9" borderId="44" xfId="0" applyFont="1" applyFill="1" applyBorder="1" applyAlignment="1" applyProtection="1">
      <alignment horizontal="left" vertical="top" wrapText="1"/>
      <protection locked="0"/>
    </xf>
    <xf numFmtId="0" fontId="68" fillId="9" borderId="0" xfId="0" applyFont="1" applyFill="1" applyAlignment="1" applyProtection="1">
      <alignment horizontal="left" vertical="top" wrapText="1"/>
      <protection locked="0"/>
    </xf>
    <xf numFmtId="0" fontId="62" fillId="0" borderId="62" xfId="0" applyFont="1" applyBorder="1" applyAlignment="1" applyProtection="1">
      <alignment wrapText="1"/>
      <protection locked="0"/>
    </xf>
    <xf numFmtId="0" fontId="68" fillId="9" borderId="29" xfId="0" applyFont="1" applyFill="1" applyBorder="1" applyAlignment="1" applyProtection="1">
      <alignment horizontal="left" vertical="top" wrapText="1"/>
      <protection locked="0"/>
    </xf>
    <xf numFmtId="0" fontId="68" fillId="9" borderId="8" xfId="0" applyFont="1" applyFill="1" applyBorder="1" applyAlignment="1" applyProtection="1">
      <alignment horizontal="left" vertical="top" wrapText="1"/>
      <protection locked="0"/>
    </xf>
    <xf numFmtId="0" fontId="62" fillId="0" borderId="50" xfId="0" applyFont="1" applyBorder="1" applyAlignment="1" applyProtection="1">
      <alignment wrapText="1"/>
      <protection locked="0"/>
    </xf>
    <xf numFmtId="0" fontId="59" fillId="5" borderId="14" xfId="0" applyFont="1" applyFill="1" applyBorder="1" applyAlignment="1">
      <alignment horizontal="center" vertical="top" wrapText="1"/>
    </xf>
    <xf numFmtId="0" fontId="59" fillId="5" borderId="15" xfId="0" applyFont="1" applyFill="1" applyBorder="1" applyAlignment="1">
      <alignment horizontal="center" vertical="top" wrapText="1"/>
    </xf>
    <xf numFmtId="0" fontId="59" fillId="5" borderId="46" xfId="0" applyFont="1" applyFill="1" applyBorder="1" applyAlignment="1">
      <alignment horizontal="center" vertical="top" wrapText="1"/>
    </xf>
    <xf numFmtId="0" fontId="63" fillId="0" borderId="40" xfId="0" applyFont="1" applyBorder="1" applyAlignment="1">
      <alignment horizontal="left" vertical="top" indent="2"/>
    </xf>
    <xf numFmtId="0" fontId="63" fillId="0" borderId="47" xfId="0" applyFont="1" applyBorder="1" applyAlignment="1">
      <alignment horizontal="left" vertical="top" indent="2"/>
    </xf>
    <xf numFmtId="0" fontId="63" fillId="0" borderId="48" xfId="0" applyFont="1" applyBorder="1" applyAlignment="1">
      <alignment horizontal="left" vertical="top" indent="2"/>
    </xf>
    <xf numFmtId="0" fontId="63" fillId="0" borderId="35" xfId="0" applyFont="1" applyBorder="1" applyAlignment="1">
      <alignment horizontal="left" vertical="top" indent="2"/>
    </xf>
    <xf numFmtId="0" fontId="63" fillId="0" borderId="18" xfId="0" applyFont="1" applyBorder="1" applyAlignment="1">
      <alignment horizontal="left" vertical="top" indent="2"/>
    </xf>
    <xf numFmtId="0" fontId="63" fillId="0" borderId="3" xfId="0" applyFont="1" applyBorder="1" applyAlignment="1">
      <alignment horizontal="center" vertical="top" wrapText="1"/>
    </xf>
    <xf numFmtId="0" fontId="63" fillId="0" borderId="35" xfId="0" applyFont="1" applyBorder="1" applyAlignment="1">
      <alignment horizontal="center" vertical="top" wrapText="1"/>
    </xf>
    <xf numFmtId="0" fontId="63" fillId="0" borderId="18" xfId="0" applyFont="1" applyBorder="1" applyAlignment="1">
      <alignment horizontal="center" vertical="top" wrapText="1"/>
    </xf>
    <xf numFmtId="0" fontId="63" fillId="0" borderId="18" xfId="0" applyFont="1" applyBorder="1" applyAlignment="1">
      <alignment horizontal="left" vertical="top"/>
    </xf>
    <xf numFmtId="0" fontId="62" fillId="6" borderId="3" xfId="0" applyFont="1" applyFill="1" applyBorder="1" applyAlignment="1">
      <alignment horizontal="left" vertical="top" wrapText="1"/>
    </xf>
    <xf numFmtId="0" fontId="62" fillId="6" borderId="35" xfId="0" applyFont="1" applyFill="1" applyBorder="1" applyAlignment="1">
      <alignment horizontal="left" vertical="top" wrapText="1"/>
    </xf>
    <xf numFmtId="0" fontId="62" fillId="6" borderId="18" xfId="0" applyFont="1" applyFill="1" applyBorder="1" applyAlignment="1">
      <alignment horizontal="left" vertical="top" wrapText="1"/>
    </xf>
    <xf numFmtId="0" fontId="73" fillId="9" borderId="11" xfId="0" applyFont="1" applyFill="1" applyBorder="1" applyAlignment="1" applyProtection="1">
      <alignment horizontal="left" vertical="top" wrapText="1"/>
      <protection locked="0"/>
    </xf>
    <xf numFmtId="0" fontId="68" fillId="9" borderId="12" xfId="0" applyFont="1" applyFill="1" applyBorder="1" applyAlignment="1" applyProtection="1">
      <alignment horizontal="left" vertical="top" wrapText="1"/>
      <protection locked="0"/>
    </xf>
    <xf numFmtId="0" fontId="62" fillId="0" borderId="49" xfId="0" applyFont="1" applyBorder="1" applyAlignment="1" applyProtection="1">
      <alignment wrapText="1"/>
      <protection locked="0"/>
    </xf>
    <xf numFmtId="9" fontId="72" fillId="0" borderId="51" xfId="16" applyFont="1" applyBorder="1" applyAlignment="1">
      <alignment horizontal="center" vertical="top" wrapText="1"/>
    </xf>
    <xf numFmtId="9" fontId="72" fillId="0" borderId="52" xfId="16" applyFont="1" applyBorder="1" applyAlignment="1">
      <alignment horizontal="center" vertical="top" wrapText="1"/>
    </xf>
    <xf numFmtId="0" fontId="73" fillId="9" borderId="44" xfId="0" applyFont="1" applyFill="1" applyBorder="1" applyAlignment="1" applyProtection="1">
      <alignment horizontal="left" vertical="top" wrapText="1"/>
      <protection locked="0"/>
    </xf>
    <xf numFmtId="0" fontId="0" fillId="0" borderId="0" xfId="0" applyAlignment="1">
      <alignment horizontal="left" vertical="top" wrapText="1"/>
    </xf>
    <xf numFmtId="0" fontId="18" fillId="0" borderId="0" xfId="0" applyFont="1" applyAlignment="1">
      <alignment horizontal="left"/>
    </xf>
    <xf numFmtId="0" fontId="18" fillId="0" borderId="0" xfId="0" applyFont="1" applyAlignment="1">
      <alignment horizontal="left" indent="1"/>
    </xf>
    <xf numFmtId="0" fontId="25" fillId="5" borderId="34" xfId="0" applyFont="1" applyFill="1" applyBorder="1" applyAlignment="1">
      <alignment horizontal="center" vertical="top" wrapText="1"/>
    </xf>
    <xf numFmtId="0" fontId="25" fillId="5" borderId="9" xfId="0" applyFont="1" applyFill="1" applyBorder="1" applyAlignment="1">
      <alignment horizontal="center" vertical="top" wrapText="1"/>
    </xf>
    <xf numFmtId="0" fontId="18" fillId="0" borderId="5" xfId="0" applyFont="1" applyBorder="1" applyAlignment="1">
      <alignment horizontal="left" vertical="top" indent="2"/>
    </xf>
    <xf numFmtId="0" fontId="18" fillId="0" borderId="2" xfId="0" applyFont="1" applyBorder="1" applyAlignment="1">
      <alignment horizontal="left" vertical="top" indent="2"/>
    </xf>
    <xf numFmtId="0" fontId="19" fillId="0" borderId="6" xfId="0" applyFont="1" applyBorder="1" applyAlignment="1">
      <alignment horizontal="left" vertical="top" wrapText="1"/>
    </xf>
    <xf numFmtId="0" fontId="19" fillId="0" borderId="0" xfId="0" applyFont="1" applyAlignment="1">
      <alignment horizontal="left" vertical="top" wrapText="1"/>
    </xf>
    <xf numFmtId="0" fontId="18" fillId="0" borderId="0" xfId="0" applyFont="1" applyAlignment="1">
      <alignment horizontal="left" wrapText="1"/>
    </xf>
    <xf numFmtId="0" fontId="18" fillId="0" borderId="0" xfId="0" applyFont="1" applyAlignment="1">
      <alignment horizontal="left" vertical="top" wrapText="1"/>
    </xf>
  </cellXfs>
  <cellStyles count="901">
    <cellStyle name="20% - Accent1 2" xfId="321" xr:uid="{00000000-0005-0000-0000-000000000000}"/>
    <cellStyle name="20% - Accent1 2 2" xfId="366" xr:uid="{00000000-0005-0000-0000-000000000000}"/>
    <cellStyle name="20% - Accent1 2 2 2" xfId="629" xr:uid="{EB51A1AB-6152-4171-ADA0-4F70554DB1A7}"/>
    <cellStyle name="20% - Accent1 2 3" xfId="412" xr:uid="{00000000-0005-0000-0000-000000000000}"/>
    <cellStyle name="20% - Accent1 2 3 2" xfId="671" xr:uid="{40B2EEEC-58CA-4A32-9DAB-B2C5E84F9ED7}"/>
    <cellStyle name="20% - Accent1 2 4" xfId="454" xr:uid="{1FE11F08-3F36-4736-A88A-566B1F428E34}"/>
    <cellStyle name="20% - Accent1 2 4 2" xfId="713" xr:uid="{0E742705-5DC8-4F08-88EC-4B1F5190CF4B}"/>
    <cellStyle name="20% - Accent1 2 5" xfId="498" xr:uid="{1CE88682-4EEB-48F5-9640-4DC1DE8F8E04}"/>
    <cellStyle name="20% - Accent1 2 5 2" xfId="756" xr:uid="{2931DA88-E1E4-4E9E-86F0-F9CF2F691E9B}"/>
    <cellStyle name="20% - Accent1 2 6" xfId="542" xr:uid="{6998C202-622F-4DCD-A000-4DD41E2C8B95}"/>
    <cellStyle name="20% - Accent1 2 6 2" xfId="799" xr:uid="{0A2A6D01-B117-4C7A-9061-C92527D908D2}"/>
    <cellStyle name="20% - Accent1 2 7" xfId="587" xr:uid="{7AEF59E1-A537-492C-ABC7-73D96C3F5490}"/>
    <cellStyle name="20% - Accent1 2 8" xfId="844" xr:uid="{99875AE0-5730-4B6B-997F-10FFDD279F48}"/>
    <cellStyle name="20% - Accent1 2 9" xfId="886" xr:uid="{DEA595E5-C671-479E-91A5-F36A98C9A2E8}"/>
    <cellStyle name="20% - Accent1 3" xfId="275" xr:uid="{00000000-0005-0000-0000-000001000000}"/>
    <cellStyle name="20% - Accent1 3 2" xfId="344" xr:uid="{00000000-0005-0000-0000-000001000000}"/>
    <cellStyle name="20% - Accent1 3 2 2" xfId="607" xr:uid="{B912F1E1-898E-4EEA-A45C-134D54C1EDD7}"/>
    <cellStyle name="20% - Accent1 3 3" xfId="390" xr:uid="{00000000-0005-0000-0000-000001000000}"/>
    <cellStyle name="20% - Accent1 3 3 2" xfId="649" xr:uid="{F5A8F658-134F-41AB-9719-770871E20C18}"/>
    <cellStyle name="20% - Accent1 3 4" xfId="432" xr:uid="{FE954086-DF0F-42F5-90C8-F2EBE2994345}"/>
    <cellStyle name="20% - Accent1 3 4 2" xfId="691" xr:uid="{779A0F76-2D95-40E9-BA25-71B2FD3DA72A}"/>
    <cellStyle name="20% - Accent1 3 5" xfId="476" xr:uid="{EB32B071-A6FF-45F7-9358-10FD49DD7639}"/>
    <cellStyle name="20% - Accent1 3 5 2" xfId="734" xr:uid="{7BD6AFDC-1D76-42D9-80D4-3897C6844265}"/>
    <cellStyle name="20% - Accent1 3 6" xfId="520" xr:uid="{399A3EAC-26F1-44D4-A526-D98D918B11D5}"/>
    <cellStyle name="20% - Accent1 3 6 2" xfId="777" xr:uid="{F1AC074C-A0BD-43E3-B771-255E871B2A9C}"/>
    <cellStyle name="20% - Accent1 3 7" xfId="565" xr:uid="{A855F074-A5C1-4D73-8ED8-3AE3BFF2D5FB}"/>
    <cellStyle name="20% - Accent1 3 8" xfId="822" xr:uid="{5353326D-5110-49EA-AF21-182E0D069E7B}"/>
    <cellStyle name="20% - Accent1 3 9" xfId="864" xr:uid="{95ECF02D-8398-4348-BF05-B23FC96423F6}"/>
    <cellStyle name="20% - Accent2 2" xfId="323" xr:uid="{00000000-0005-0000-0000-000002000000}"/>
    <cellStyle name="20% - Accent2 2 2" xfId="368" xr:uid="{00000000-0005-0000-0000-000002000000}"/>
    <cellStyle name="20% - Accent2 2 2 2" xfId="631" xr:uid="{C1FB2B31-CABE-4E19-A7EC-E7004199F1FC}"/>
    <cellStyle name="20% - Accent2 2 3" xfId="414" xr:uid="{00000000-0005-0000-0000-000002000000}"/>
    <cellStyle name="20% - Accent2 2 3 2" xfId="673" xr:uid="{F6D45079-6E84-47B8-8B5C-CC33C83CE972}"/>
    <cellStyle name="20% - Accent2 2 4" xfId="456" xr:uid="{AC22EBA1-BF65-46A3-B608-E12C2C8E1BB5}"/>
    <cellStyle name="20% - Accent2 2 4 2" xfId="715" xr:uid="{B86A680E-FB85-42A5-A238-128E56D45DC2}"/>
    <cellStyle name="20% - Accent2 2 5" xfId="500" xr:uid="{9E9A1C7A-E1E8-41AF-8ADA-011BD63344C0}"/>
    <cellStyle name="20% - Accent2 2 5 2" xfId="758" xr:uid="{FF57FA69-0E51-449F-AA7C-4485A2231DAE}"/>
    <cellStyle name="20% - Accent2 2 6" xfId="544" xr:uid="{FA2DB856-3897-4004-8CD6-110926CE6F64}"/>
    <cellStyle name="20% - Accent2 2 6 2" xfId="801" xr:uid="{B7F89BE3-F1EF-4815-BC06-0C8352A30A44}"/>
    <cellStyle name="20% - Accent2 2 7" xfId="589" xr:uid="{43C102C4-18E3-4636-90A6-9A5C3A7E6F36}"/>
    <cellStyle name="20% - Accent2 2 8" xfId="846" xr:uid="{B754F7CA-725A-459E-8744-50353A10E07E}"/>
    <cellStyle name="20% - Accent2 2 9" xfId="888" xr:uid="{4F7C8A54-EB2E-42DD-8740-73DA2A9FA972}"/>
    <cellStyle name="20% - Accent2 3" xfId="279" xr:uid="{00000000-0005-0000-0000-000003000000}"/>
    <cellStyle name="20% - Accent2 3 2" xfId="346" xr:uid="{00000000-0005-0000-0000-000003000000}"/>
    <cellStyle name="20% - Accent2 3 2 2" xfId="609" xr:uid="{D4D95426-3126-47E6-A263-CE816D3A44A9}"/>
    <cellStyle name="20% - Accent2 3 3" xfId="392" xr:uid="{00000000-0005-0000-0000-000003000000}"/>
    <cellStyle name="20% - Accent2 3 3 2" xfId="651" xr:uid="{7D50F261-2DF0-43FF-99E4-60A2D619B910}"/>
    <cellStyle name="20% - Accent2 3 4" xfId="434" xr:uid="{0EC9D2FA-2B64-460E-8F41-470E15B3F8B8}"/>
    <cellStyle name="20% - Accent2 3 4 2" xfId="693" xr:uid="{B7BB89CB-F0E0-4CA0-A3C6-B5C0CED8F1A0}"/>
    <cellStyle name="20% - Accent2 3 5" xfId="478" xr:uid="{0208EE79-BED7-4024-B62F-37C89B943A7A}"/>
    <cellStyle name="20% - Accent2 3 5 2" xfId="736" xr:uid="{75BB6989-2B79-4B50-A0D1-6989071E5302}"/>
    <cellStyle name="20% - Accent2 3 6" xfId="522" xr:uid="{A4899C12-F1C9-4B20-9DFF-C63CC89F19DB}"/>
    <cellStyle name="20% - Accent2 3 6 2" xfId="779" xr:uid="{6EEE6D21-B32B-4DE4-B6E8-5FF55A994F42}"/>
    <cellStyle name="20% - Accent2 3 7" xfId="567" xr:uid="{3EF0D717-3C8A-4CF8-A5C2-FA68B12F725F}"/>
    <cellStyle name="20% - Accent2 3 8" xfId="824" xr:uid="{A5112282-C4E2-4F7D-A13F-6EEEA147622D}"/>
    <cellStyle name="20% - Accent2 3 9" xfId="866" xr:uid="{4EFBF7E6-8C32-42BE-A830-D70D698902F5}"/>
    <cellStyle name="20% - Accent3 2" xfId="325" xr:uid="{00000000-0005-0000-0000-000004000000}"/>
    <cellStyle name="20% - Accent3 2 2" xfId="370" xr:uid="{00000000-0005-0000-0000-000004000000}"/>
    <cellStyle name="20% - Accent3 2 2 2" xfId="633" xr:uid="{0E2ADDB0-9D28-48B4-B956-05D2E1668B24}"/>
    <cellStyle name="20% - Accent3 2 3" xfId="416" xr:uid="{00000000-0005-0000-0000-000004000000}"/>
    <cellStyle name="20% - Accent3 2 3 2" xfId="675" xr:uid="{29001716-4DBC-400E-952B-61C53546CF3F}"/>
    <cellStyle name="20% - Accent3 2 4" xfId="458" xr:uid="{D7017D44-49B6-4C95-B6D5-E468DB795434}"/>
    <cellStyle name="20% - Accent3 2 4 2" xfId="717" xr:uid="{7BA0456C-DB9B-400D-9116-E352DD5B6CEE}"/>
    <cellStyle name="20% - Accent3 2 5" xfId="502" xr:uid="{3DCFCC63-D257-4198-A77C-B5ACD61B13E6}"/>
    <cellStyle name="20% - Accent3 2 5 2" xfId="760" xr:uid="{4941CBE8-8B19-4BBB-A584-56558E07AE71}"/>
    <cellStyle name="20% - Accent3 2 6" xfId="546" xr:uid="{8E76AE23-ECA6-403B-8A99-2E5BCACBC4D3}"/>
    <cellStyle name="20% - Accent3 2 6 2" xfId="803" xr:uid="{03EACCA2-2DE1-45D9-8E79-D2E672B1190E}"/>
    <cellStyle name="20% - Accent3 2 7" xfId="591" xr:uid="{12AC2258-BD4C-4851-9CD8-05C36959189E}"/>
    <cellStyle name="20% - Accent3 2 8" xfId="848" xr:uid="{B2C3A2AE-8D88-4070-8C8C-D9EC3E4EA87A}"/>
    <cellStyle name="20% - Accent3 2 9" xfId="890" xr:uid="{0D354CC9-EC74-4A71-AD56-E8D1D8AEB151}"/>
    <cellStyle name="20% - Accent3 3" xfId="283" xr:uid="{00000000-0005-0000-0000-000005000000}"/>
    <cellStyle name="20% - Accent3 3 2" xfId="348" xr:uid="{00000000-0005-0000-0000-000005000000}"/>
    <cellStyle name="20% - Accent3 3 2 2" xfId="611" xr:uid="{E96A2B28-F2F8-4D3F-A995-871EC3A0AD9C}"/>
    <cellStyle name="20% - Accent3 3 3" xfId="394" xr:uid="{00000000-0005-0000-0000-000005000000}"/>
    <cellStyle name="20% - Accent3 3 3 2" xfId="653" xr:uid="{2F0201B1-F9D0-4BF1-8C8C-8771DBEB5BBA}"/>
    <cellStyle name="20% - Accent3 3 4" xfId="436" xr:uid="{2C8BC695-D6FE-4E53-AB68-B05D2DC91041}"/>
    <cellStyle name="20% - Accent3 3 4 2" xfId="695" xr:uid="{CF52F961-6590-4A57-9F5F-B0D3E6BA7794}"/>
    <cellStyle name="20% - Accent3 3 5" xfId="480" xr:uid="{3C840D89-E5FF-451C-8062-8E4D5998B45D}"/>
    <cellStyle name="20% - Accent3 3 5 2" xfId="738" xr:uid="{BFBDEA1E-2AF9-4786-BDF6-1AAB533DCBF0}"/>
    <cellStyle name="20% - Accent3 3 6" xfId="524" xr:uid="{788A7978-114E-483A-97E9-70FE8A3E4940}"/>
    <cellStyle name="20% - Accent3 3 6 2" xfId="781" xr:uid="{D5D99312-4FA0-451D-B494-9EF34D153DBE}"/>
    <cellStyle name="20% - Accent3 3 7" xfId="569" xr:uid="{1B28AAAD-0507-4351-BA81-F3C9D97C0BC7}"/>
    <cellStyle name="20% - Accent3 3 8" xfId="826" xr:uid="{D5D36FFA-3913-4A78-97E2-FAE1251E2CC3}"/>
    <cellStyle name="20% - Accent3 3 9" xfId="868" xr:uid="{A9D38B41-9A63-42C2-B6C9-86FCD5871A32}"/>
    <cellStyle name="20% - Accent4 2" xfId="327" xr:uid="{00000000-0005-0000-0000-000006000000}"/>
    <cellStyle name="20% - Accent4 2 2" xfId="372" xr:uid="{00000000-0005-0000-0000-000006000000}"/>
    <cellStyle name="20% - Accent4 2 2 2" xfId="635" xr:uid="{61A125EB-1827-445F-A1CA-1C24C1DA1402}"/>
    <cellStyle name="20% - Accent4 2 3" xfId="418" xr:uid="{00000000-0005-0000-0000-000006000000}"/>
    <cellStyle name="20% - Accent4 2 3 2" xfId="677" xr:uid="{1AD984ED-95CD-49FC-AB2A-AB9246AED501}"/>
    <cellStyle name="20% - Accent4 2 4" xfId="460" xr:uid="{0EB84BE9-69D4-4ED9-AED5-A234E029A267}"/>
    <cellStyle name="20% - Accent4 2 4 2" xfId="719" xr:uid="{704DDBED-9821-40F9-8E3F-E77687187110}"/>
    <cellStyle name="20% - Accent4 2 5" xfId="504" xr:uid="{E5811A30-8586-49E6-9972-9805AB223CAF}"/>
    <cellStyle name="20% - Accent4 2 5 2" xfId="762" xr:uid="{EA25D444-872A-459F-A255-8831138820D7}"/>
    <cellStyle name="20% - Accent4 2 6" xfId="548" xr:uid="{C616B2E1-8504-4C37-BA67-DD152BDDADD5}"/>
    <cellStyle name="20% - Accent4 2 6 2" xfId="805" xr:uid="{0C5A10F1-EB3C-4AE0-B779-B774CA76DA3F}"/>
    <cellStyle name="20% - Accent4 2 7" xfId="593" xr:uid="{64834FBF-4848-4DE4-9832-53A94163D67C}"/>
    <cellStyle name="20% - Accent4 2 8" xfId="850" xr:uid="{76F19FD0-C0A8-4214-9C7E-2D365FB8644E}"/>
    <cellStyle name="20% - Accent4 2 9" xfId="892" xr:uid="{6BAF3D7D-69FD-4E07-A0BE-DDB1CBCE5C06}"/>
    <cellStyle name="20% - Accent4 3" xfId="287" xr:uid="{00000000-0005-0000-0000-000007000000}"/>
    <cellStyle name="20% - Accent4 3 2" xfId="350" xr:uid="{00000000-0005-0000-0000-000007000000}"/>
    <cellStyle name="20% - Accent4 3 2 2" xfId="613" xr:uid="{A0B84634-E625-40E4-AB1B-B08AA52EC6B6}"/>
    <cellStyle name="20% - Accent4 3 3" xfId="396" xr:uid="{00000000-0005-0000-0000-000007000000}"/>
    <cellStyle name="20% - Accent4 3 3 2" xfId="655" xr:uid="{0F994269-0D36-45AC-9867-289DC7085A53}"/>
    <cellStyle name="20% - Accent4 3 4" xfId="438" xr:uid="{04C8BF5F-BBE4-403E-9ECD-7BC571915D57}"/>
    <cellStyle name="20% - Accent4 3 4 2" xfId="697" xr:uid="{D3D5FF24-24F1-498A-9A41-61CA8CC569CF}"/>
    <cellStyle name="20% - Accent4 3 5" xfId="482" xr:uid="{D4BE6471-61FD-4FF8-B43B-2B62E49516E3}"/>
    <cellStyle name="20% - Accent4 3 5 2" xfId="740" xr:uid="{241AA541-D69C-4CCF-9C4F-2BE393C2CDC9}"/>
    <cellStyle name="20% - Accent4 3 6" xfId="526" xr:uid="{D944F90A-BC69-4B0B-A94C-DC93F459D18A}"/>
    <cellStyle name="20% - Accent4 3 6 2" xfId="783" xr:uid="{2D5E14CB-37E7-4C27-B47B-1AC15D89BBC1}"/>
    <cellStyle name="20% - Accent4 3 7" xfId="571" xr:uid="{C18BCA67-0A95-4A17-A164-561BBDF18F27}"/>
    <cellStyle name="20% - Accent4 3 8" xfId="828" xr:uid="{B85F80DD-A5AE-4DFE-8275-E92C0FF84387}"/>
    <cellStyle name="20% - Accent4 3 9" xfId="870" xr:uid="{29C6484D-6025-4EC8-8A86-6397CD010D42}"/>
    <cellStyle name="20% - Accent5 2" xfId="329" xr:uid="{00000000-0005-0000-0000-000008000000}"/>
    <cellStyle name="20% - Accent5 2 2" xfId="374" xr:uid="{00000000-0005-0000-0000-000008000000}"/>
    <cellStyle name="20% - Accent5 2 2 2" xfId="637" xr:uid="{55538258-36E9-4707-B6E0-FD1D65DAFCFA}"/>
    <cellStyle name="20% - Accent5 2 3" xfId="420" xr:uid="{00000000-0005-0000-0000-000008000000}"/>
    <cellStyle name="20% - Accent5 2 3 2" xfId="679" xr:uid="{BCC72746-D05A-48EB-88B0-8131C2C6A2CC}"/>
    <cellStyle name="20% - Accent5 2 4" xfId="462" xr:uid="{12A9F576-F781-44A4-8E49-E74D84188474}"/>
    <cellStyle name="20% - Accent5 2 4 2" xfId="721" xr:uid="{E3DF56D2-FBDE-4667-80F4-698BD27AEA9E}"/>
    <cellStyle name="20% - Accent5 2 5" xfId="506" xr:uid="{23EEE57F-DB29-4461-B2DA-6ECEB7FF0B55}"/>
    <cellStyle name="20% - Accent5 2 5 2" xfId="764" xr:uid="{D5B38D23-B1F3-476E-B595-E98C7262FA57}"/>
    <cellStyle name="20% - Accent5 2 6" xfId="550" xr:uid="{615BAA27-0B51-4CE2-81B8-C715E98EB37B}"/>
    <cellStyle name="20% - Accent5 2 6 2" xfId="807" xr:uid="{4B8CE616-0CAF-4475-94EE-0128A7E5BE1E}"/>
    <cellStyle name="20% - Accent5 2 7" xfId="595" xr:uid="{349D6870-0237-43A9-B809-2E6E093DD8F6}"/>
    <cellStyle name="20% - Accent5 2 8" xfId="852" xr:uid="{07D4C409-4B49-42D0-9EBF-F75C0AE448E4}"/>
    <cellStyle name="20% - Accent5 2 9" xfId="894" xr:uid="{1CE7385F-2694-407E-9507-F1B663E2D21D}"/>
    <cellStyle name="20% - Accent5 3" xfId="291" xr:uid="{00000000-0005-0000-0000-000009000000}"/>
    <cellStyle name="20% - Accent5 3 2" xfId="352" xr:uid="{00000000-0005-0000-0000-000009000000}"/>
    <cellStyle name="20% - Accent5 3 2 2" xfId="615" xr:uid="{F86D6279-23AF-4078-8346-3ED423E533C2}"/>
    <cellStyle name="20% - Accent5 3 3" xfId="398" xr:uid="{00000000-0005-0000-0000-000009000000}"/>
    <cellStyle name="20% - Accent5 3 3 2" xfId="657" xr:uid="{91F9F99C-56F2-4417-A8D5-478ED421FDB1}"/>
    <cellStyle name="20% - Accent5 3 4" xfId="440" xr:uid="{19471A31-2C71-473A-928B-3CC4785FAEB3}"/>
    <cellStyle name="20% - Accent5 3 4 2" xfId="699" xr:uid="{907C4048-387C-4862-BB23-44F63C497D47}"/>
    <cellStyle name="20% - Accent5 3 5" xfId="484" xr:uid="{0924B8AC-1406-4714-B301-6D3956F2C454}"/>
    <cellStyle name="20% - Accent5 3 5 2" xfId="742" xr:uid="{505271DB-5C17-41F9-9545-CFFB5D91295D}"/>
    <cellStyle name="20% - Accent5 3 6" xfId="528" xr:uid="{69A37624-3D14-44A7-A7B8-46219BB0AE3B}"/>
    <cellStyle name="20% - Accent5 3 6 2" xfId="785" xr:uid="{82139007-07D9-4226-B0D3-96F2271C996A}"/>
    <cellStyle name="20% - Accent5 3 7" xfId="573" xr:uid="{759394ED-20B0-4A0F-833A-94149A8DAA1A}"/>
    <cellStyle name="20% - Accent5 3 8" xfId="830" xr:uid="{253D00F7-DFF5-41E7-9F79-78216F34978C}"/>
    <cellStyle name="20% - Accent5 3 9" xfId="872" xr:uid="{ACCFE500-D4F4-48C9-B00A-A19DD84D92E1}"/>
    <cellStyle name="20% - Accent6 2" xfId="331" xr:uid="{00000000-0005-0000-0000-00000A000000}"/>
    <cellStyle name="20% - Accent6 2 2" xfId="376" xr:uid="{00000000-0005-0000-0000-00000A000000}"/>
    <cellStyle name="20% - Accent6 2 2 2" xfId="639" xr:uid="{563D9BC2-79FA-424E-89A5-11BC7681D8F8}"/>
    <cellStyle name="20% - Accent6 2 3" xfId="422" xr:uid="{00000000-0005-0000-0000-00000A000000}"/>
    <cellStyle name="20% - Accent6 2 3 2" xfId="681" xr:uid="{1BC163C4-5B06-4A62-BB5D-676BC3CCDD02}"/>
    <cellStyle name="20% - Accent6 2 4" xfId="464" xr:uid="{01F72461-C6E1-4B2A-B0C5-8A5621CE099D}"/>
    <cellStyle name="20% - Accent6 2 4 2" xfId="723" xr:uid="{038236B5-280B-4315-BC07-9EA273D94803}"/>
    <cellStyle name="20% - Accent6 2 5" xfId="508" xr:uid="{F15D8E4C-D422-46B0-974D-5AA77B4EAFD8}"/>
    <cellStyle name="20% - Accent6 2 5 2" xfId="766" xr:uid="{385C16E3-259C-4884-B38A-1022D4E6D732}"/>
    <cellStyle name="20% - Accent6 2 6" xfId="552" xr:uid="{E1D74662-5AE8-4F13-A73C-EF5202609001}"/>
    <cellStyle name="20% - Accent6 2 6 2" xfId="809" xr:uid="{E2E93C0D-D001-4356-99FD-40E1F202D0D4}"/>
    <cellStyle name="20% - Accent6 2 7" xfId="597" xr:uid="{E521820D-0A22-477E-A948-C44EDA71149D}"/>
    <cellStyle name="20% - Accent6 2 8" xfId="854" xr:uid="{D6713018-14F0-4E83-B69A-1AD662A71BD8}"/>
    <cellStyle name="20% - Accent6 2 9" xfId="896" xr:uid="{310934BD-8CEF-4BEF-99FD-6A57575294C1}"/>
    <cellStyle name="20% - Accent6 3" xfId="295" xr:uid="{00000000-0005-0000-0000-00000B000000}"/>
    <cellStyle name="20% - Accent6 3 2" xfId="354" xr:uid="{00000000-0005-0000-0000-00000B000000}"/>
    <cellStyle name="20% - Accent6 3 2 2" xfId="617" xr:uid="{3A3FB73F-B1E6-4668-85D6-FBF7BCB3876C}"/>
    <cellStyle name="20% - Accent6 3 3" xfId="400" xr:uid="{00000000-0005-0000-0000-00000B000000}"/>
    <cellStyle name="20% - Accent6 3 3 2" xfId="659" xr:uid="{5741183F-DFC9-4604-B37F-8893CAC47733}"/>
    <cellStyle name="20% - Accent6 3 4" xfId="442" xr:uid="{60F5CF4F-CDD6-415E-ADCB-952C3D6CE4BB}"/>
    <cellStyle name="20% - Accent6 3 4 2" xfId="701" xr:uid="{4FFBAE78-0349-4940-8767-36CBD5A12D08}"/>
    <cellStyle name="20% - Accent6 3 5" xfId="486" xr:uid="{ED3A52B5-E42E-4D39-A1CF-58CDAD942C04}"/>
    <cellStyle name="20% - Accent6 3 5 2" xfId="744" xr:uid="{F079B757-1BD8-4448-B54E-438DD80E0763}"/>
    <cellStyle name="20% - Accent6 3 6" xfId="530" xr:uid="{FE7558BE-5BD2-479F-A142-0F01211923C2}"/>
    <cellStyle name="20% - Accent6 3 6 2" xfId="787" xr:uid="{6DC7334A-3C9E-4D19-B40F-58763A340EBF}"/>
    <cellStyle name="20% - Accent6 3 7" xfId="575" xr:uid="{5BAA7A48-D93E-405F-AB5A-6FC42FCFCA63}"/>
    <cellStyle name="20% - Accent6 3 8" xfId="832" xr:uid="{6CE9D025-8A38-4F9F-B698-3290300B1F18}"/>
    <cellStyle name="20% - Accent6 3 9" xfId="874" xr:uid="{38AE0516-9053-477F-BFCC-91B803194199}"/>
    <cellStyle name="40% - Accent1 2" xfId="322" xr:uid="{00000000-0005-0000-0000-00000C000000}"/>
    <cellStyle name="40% - Accent1 2 2" xfId="367" xr:uid="{00000000-0005-0000-0000-00000C000000}"/>
    <cellStyle name="40% - Accent1 2 2 2" xfId="630" xr:uid="{A5CAB27D-E6A9-4E40-A08F-DA1753E1DBA8}"/>
    <cellStyle name="40% - Accent1 2 3" xfId="413" xr:uid="{00000000-0005-0000-0000-00000C000000}"/>
    <cellStyle name="40% - Accent1 2 3 2" xfId="672" xr:uid="{AA1DD09A-5536-4448-AE0C-D8FF43E76545}"/>
    <cellStyle name="40% - Accent1 2 4" xfId="455" xr:uid="{8F42DAA1-7E25-4171-8A70-69536182F2FE}"/>
    <cellStyle name="40% - Accent1 2 4 2" xfId="714" xr:uid="{D369E65B-F644-4D73-A24E-39AA7CEF9B67}"/>
    <cellStyle name="40% - Accent1 2 5" xfId="499" xr:uid="{1F6EED2D-D9D0-4568-AB35-F9DE95B10E93}"/>
    <cellStyle name="40% - Accent1 2 5 2" xfId="757" xr:uid="{3CADF9E0-EA5A-4A2E-9C6B-525727EE6E31}"/>
    <cellStyle name="40% - Accent1 2 6" xfId="543" xr:uid="{81CC27EB-265A-452E-9A9F-E90DAA2F1B74}"/>
    <cellStyle name="40% - Accent1 2 6 2" xfId="800" xr:uid="{5DBE061B-FAEB-4DB5-9A70-70D759D107A7}"/>
    <cellStyle name="40% - Accent1 2 7" xfId="588" xr:uid="{43164F89-5C4E-4BF7-A9E8-48CA937B8170}"/>
    <cellStyle name="40% - Accent1 2 8" xfId="845" xr:uid="{BBA4DF19-657F-4CE6-8AE9-346E0C06D7B7}"/>
    <cellStyle name="40% - Accent1 2 9" xfId="887" xr:uid="{84D2DE07-911A-4FE2-90F2-CE82A5C9DF83}"/>
    <cellStyle name="40% - Accent1 3" xfId="276" xr:uid="{00000000-0005-0000-0000-00000D000000}"/>
    <cellStyle name="40% - Accent1 3 2" xfId="345" xr:uid="{00000000-0005-0000-0000-00000D000000}"/>
    <cellStyle name="40% - Accent1 3 2 2" xfId="608" xr:uid="{C3CA80A3-6266-4832-9FD2-26EFAC71D926}"/>
    <cellStyle name="40% - Accent1 3 3" xfId="391" xr:uid="{00000000-0005-0000-0000-00000D000000}"/>
    <cellStyle name="40% - Accent1 3 3 2" xfId="650" xr:uid="{86CB3A2E-4432-4F0F-A2B2-007ECC73A88E}"/>
    <cellStyle name="40% - Accent1 3 4" xfId="433" xr:uid="{C1C32456-9FDF-41FF-929D-30A90D7B6F6C}"/>
    <cellStyle name="40% - Accent1 3 4 2" xfId="692" xr:uid="{8C5F6674-2C3A-47EB-91A8-FACD541ED860}"/>
    <cellStyle name="40% - Accent1 3 5" xfId="477" xr:uid="{B88F94DE-4DBD-4DA6-9E9B-B83E8405F33B}"/>
    <cellStyle name="40% - Accent1 3 5 2" xfId="735" xr:uid="{F3098193-B081-4A83-A15A-74B7EBEC5792}"/>
    <cellStyle name="40% - Accent1 3 6" xfId="521" xr:uid="{2DA2B5BF-651A-4ADA-BE5C-2AB6CF08373E}"/>
    <cellStyle name="40% - Accent1 3 6 2" xfId="778" xr:uid="{ED89AFF3-1D5F-49F4-8A38-64A82DA9F72A}"/>
    <cellStyle name="40% - Accent1 3 7" xfId="566" xr:uid="{3489A8AF-CFC4-46E8-950C-2A5D5B70427C}"/>
    <cellStyle name="40% - Accent1 3 8" xfId="823" xr:uid="{8F366C51-B9E1-4E2C-A283-CCC2CC83920A}"/>
    <cellStyle name="40% - Accent1 3 9" xfId="865" xr:uid="{62B264C0-2266-49F4-B45C-D939FD6781E0}"/>
    <cellStyle name="40% - Accent2 2" xfId="324" xr:uid="{00000000-0005-0000-0000-00000E000000}"/>
    <cellStyle name="40% - Accent2 2 2" xfId="369" xr:uid="{00000000-0005-0000-0000-00000E000000}"/>
    <cellStyle name="40% - Accent2 2 2 2" xfId="632" xr:uid="{D31F7FB9-1C27-4FAD-975E-6D14B869B0CA}"/>
    <cellStyle name="40% - Accent2 2 3" xfId="415" xr:uid="{00000000-0005-0000-0000-00000E000000}"/>
    <cellStyle name="40% - Accent2 2 3 2" xfId="674" xr:uid="{268F221E-F648-465A-BAB3-91FD65C476EC}"/>
    <cellStyle name="40% - Accent2 2 4" xfId="457" xr:uid="{5F3865CF-83EB-499C-A29E-15C8C9109808}"/>
    <cellStyle name="40% - Accent2 2 4 2" xfId="716" xr:uid="{A6658225-02C5-4D0E-99B7-EB776994D66F}"/>
    <cellStyle name="40% - Accent2 2 5" xfId="501" xr:uid="{C567C0BD-DEC0-404A-865F-F819960DC886}"/>
    <cellStyle name="40% - Accent2 2 5 2" xfId="759" xr:uid="{9C0576FE-9011-4EDA-834A-DF208C0F418E}"/>
    <cellStyle name="40% - Accent2 2 6" xfId="545" xr:uid="{21D49E34-0F06-4A34-A5AE-91DB66533159}"/>
    <cellStyle name="40% - Accent2 2 6 2" xfId="802" xr:uid="{E03B7638-2903-4FA1-8B70-A38CF24B0DA6}"/>
    <cellStyle name="40% - Accent2 2 7" xfId="590" xr:uid="{7F9053A2-C262-4001-8210-3BAA5116E502}"/>
    <cellStyle name="40% - Accent2 2 8" xfId="847" xr:uid="{360E6BEB-78FF-4EEE-8F02-C75B465EAFD3}"/>
    <cellStyle name="40% - Accent2 2 9" xfId="889" xr:uid="{2017D753-ABBE-469E-9BCB-0FC600F47198}"/>
    <cellStyle name="40% - Accent2 3" xfId="280" xr:uid="{00000000-0005-0000-0000-00000F000000}"/>
    <cellStyle name="40% - Accent2 3 2" xfId="347" xr:uid="{00000000-0005-0000-0000-00000F000000}"/>
    <cellStyle name="40% - Accent2 3 2 2" xfId="610" xr:uid="{5A15E07D-9A2E-4B1D-AE60-EA19956EF504}"/>
    <cellStyle name="40% - Accent2 3 3" xfId="393" xr:uid="{00000000-0005-0000-0000-00000F000000}"/>
    <cellStyle name="40% - Accent2 3 3 2" xfId="652" xr:uid="{3CCB1722-042C-4A69-ADB8-CB4D6B041E71}"/>
    <cellStyle name="40% - Accent2 3 4" xfId="435" xr:uid="{FBF7DC0B-FDCA-45CE-9F53-BE0DCB9CE331}"/>
    <cellStyle name="40% - Accent2 3 4 2" xfId="694" xr:uid="{46D1AD0E-F490-4976-B243-5F3CCC957C50}"/>
    <cellStyle name="40% - Accent2 3 5" xfId="479" xr:uid="{561CD316-A557-473F-BCC6-03D850B664D6}"/>
    <cellStyle name="40% - Accent2 3 5 2" xfId="737" xr:uid="{6E92E53D-2874-473E-BAC9-579A03A06B90}"/>
    <cellStyle name="40% - Accent2 3 6" xfId="523" xr:uid="{F8570CB9-3930-4081-953D-B58636157221}"/>
    <cellStyle name="40% - Accent2 3 6 2" xfId="780" xr:uid="{2C7FD59C-03C1-4A4E-B467-EB9AFE145E6F}"/>
    <cellStyle name="40% - Accent2 3 7" xfId="568" xr:uid="{DC5FECAA-B7E6-48AF-9938-2856F7A467A2}"/>
    <cellStyle name="40% - Accent2 3 8" xfId="825" xr:uid="{5C157EFE-27A5-4F3F-A226-111955B9334E}"/>
    <cellStyle name="40% - Accent2 3 9" xfId="867" xr:uid="{D1A22B9F-35CF-44B7-B7C3-851F10256845}"/>
    <cellStyle name="40% - Accent3 2" xfId="326" xr:uid="{00000000-0005-0000-0000-000010000000}"/>
    <cellStyle name="40% - Accent3 2 2" xfId="371" xr:uid="{00000000-0005-0000-0000-000010000000}"/>
    <cellStyle name="40% - Accent3 2 2 2" xfId="634" xr:uid="{6FFB1200-61C3-4B7E-8AAB-1D636F5EA873}"/>
    <cellStyle name="40% - Accent3 2 3" xfId="417" xr:uid="{00000000-0005-0000-0000-000010000000}"/>
    <cellStyle name="40% - Accent3 2 3 2" xfId="676" xr:uid="{2882F763-30CC-4517-B696-E894142922E9}"/>
    <cellStyle name="40% - Accent3 2 4" xfId="459" xr:uid="{DCB14866-6AEB-4D5E-B3DF-0D8D570AD9DB}"/>
    <cellStyle name="40% - Accent3 2 4 2" xfId="718" xr:uid="{A87462F4-EE1A-4906-9466-AE6DCC57965A}"/>
    <cellStyle name="40% - Accent3 2 5" xfId="503" xr:uid="{5DD2DA79-2BF5-4CFE-900D-8A5B3B0B8E72}"/>
    <cellStyle name="40% - Accent3 2 5 2" xfId="761" xr:uid="{15E3436B-D3A9-4706-A77C-F0CF607C042E}"/>
    <cellStyle name="40% - Accent3 2 6" xfId="547" xr:uid="{A36C1CFB-FE88-4AD2-8E47-A8017A193393}"/>
    <cellStyle name="40% - Accent3 2 6 2" xfId="804" xr:uid="{5A41BC92-1EEC-4470-A7F0-0685EE474200}"/>
    <cellStyle name="40% - Accent3 2 7" xfId="592" xr:uid="{C96E6970-12A5-44D6-A3C3-E4A73CFFC3F3}"/>
    <cellStyle name="40% - Accent3 2 8" xfId="849" xr:uid="{C7AAD536-B779-41AD-B704-B072742260D1}"/>
    <cellStyle name="40% - Accent3 2 9" xfId="891" xr:uid="{9B4DD2BB-7D4B-43EB-BD3A-59FE4783556F}"/>
    <cellStyle name="40% - Accent3 3" xfId="284" xr:uid="{00000000-0005-0000-0000-000011000000}"/>
    <cellStyle name="40% - Accent3 3 2" xfId="349" xr:uid="{00000000-0005-0000-0000-000011000000}"/>
    <cellStyle name="40% - Accent3 3 2 2" xfId="612" xr:uid="{40EBFD2B-9C68-4671-A891-8CD925603BFF}"/>
    <cellStyle name="40% - Accent3 3 3" xfId="395" xr:uid="{00000000-0005-0000-0000-000011000000}"/>
    <cellStyle name="40% - Accent3 3 3 2" xfId="654" xr:uid="{834E69CA-A66A-4241-B4C3-8076ADCC1F18}"/>
    <cellStyle name="40% - Accent3 3 4" xfId="437" xr:uid="{A97CFB7E-915F-4CD5-845F-501E4F85D04A}"/>
    <cellStyle name="40% - Accent3 3 4 2" xfId="696" xr:uid="{2613930E-68C0-4091-AEFA-58F31AC875F8}"/>
    <cellStyle name="40% - Accent3 3 5" xfId="481" xr:uid="{F365B445-5907-424A-939C-90ACCEADB393}"/>
    <cellStyle name="40% - Accent3 3 5 2" xfId="739" xr:uid="{F95F88E6-9182-4FE0-B807-2F90F547BA3D}"/>
    <cellStyle name="40% - Accent3 3 6" xfId="525" xr:uid="{6B576A83-C55C-4AE2-A387-B2C040D582A0}"/>
    <cellStyle name="40% - Accent3 3 6 2" xfId="782" xr:uid="{A61DF430-C60A-4A62-BD69-B60EC506A0E6}"/>
    <cellStyle name="40% - Accent3 3 7" xfId="570" xr:uid="{2679010A-1E98-44A2-AF00-1F8BC5096118}"/>
    <cellStyle name="40% - Accent3 3 8" xfId="827" xr:uid="{461450F1-C39F-4CFD-AF3A-15043959A32E}"/>
    <cellStyle name="40% - Accent3 3 9" xfId="869" xr:uid="{ED81DB94-3FE4-4167-87AC-A6A3D5D903A7}"/>
    <cellStyle name="40% - Accent4 2" xfId="328" xr:uid="{00000000-0005-0000-0000-000012000000}"/>
    <cellStyle name="40% - Accent4 2 2" xfId="373" xr:uid="{00000000-0005-0000-0000-000012000000}"/>
    <cellStyle name="40% - Accent4 2 2 2" xfId="636" xr:uid="{A5B48F0F-AFDB-4A68-9BDA-F02932DBD2F6}"/>
    <cellStyle name="40% - Accent4 2 3" xfId="419" xr:uid="{00000000-0005-0000-0000-000012000000}"/>
    <cellStyle name="40% - Accent4 2 3 2" xfId="678" xr:uid="{8A5A859B-2060-4978-9443-E3077873D2EC}"/>
    <cellStyle name="40% - Accent4 2 4" xfId="461" xr:uid="{E6981244-15B5-4594-A6CD-1F953CD2458E}"/>
    <cellStyle name="40% - Accent4 2 4 2" xfId="720" xr:uid="{9A45F3EA-EF9D-4B5A-BCAB-8F558DFB8323}"/>
    <cellStyle name="40% - Accent4 2 5" xfId="505" xr:uid="{BB8754C8-521E-42A0-84C8-B1D1159BE58A}"/>
    <cellStyle name="40% - Accent4 2 5 2" xfId="763" xr:uid="{49E1DC89-F7C9-4D34-B475-EF36265C7463}"/>
    <cellStyle name="40% - Accent4 2 6" xfId="549" xr:uid="{CC409C77-E93A-4309-89ED-5521E1DE139C}"/>
    <cellStyle name="40% - Accent4 2 6 2" xfId="806" xr:uid="{CE4E1D7A-02A5-4F03-B9E0-5A19900577FB}"/>
    <cellStyle name="40% - Accent4 2 7" xfId="594" xr:uid="{BB819CEF-FBEF-46C4-8170-7F149738FC78}"/>
    <cellStyle name="40% - Accent4 2 8" xfId="851" xr:uid="{0B5E782F-FCEC-4BF8-84F7-2F1A56B84C92}"/>
    <cellStyle name="40% - Accent4 2 9" xfId="893" xr:uid="{A9BD8537-1F13-4FD2-8E8B-C517CFEE5823}"/>
    <cellStyle name="40% - Accent4 3" xfId="288" xr:uid="{00000000-0005-0000-0000-000013000000}"/>
    <cellStyle name="40% - Accent4 3 2" xfId="351" xr:uid="{00000000-0005-0000-0000-000013000000}"/>
    <cellStyle name="40% - Accent4 3 2 2" xfId="614" xr:uid="{7AA4FE2D-7290-4285-8077-F15DC53E279B}"/>
    <cellStyle name="40% - Accent4 3 3" xfId="397" xr:uid="{00000000-0005-0000-0000-000013000000}"/>
    <cellStyle name="40% - Accent4 3 3 2" xfId="656" xr:uid="{20F83EB8-FBCA-4458-9214-0C635F9FDFEA}"/>
    <cellStyle name="40% - Accent4 3 4" xfId="439" xr:uid="{A3AE1D10-6B78-4822-B1E2-435D586C9628}"/>
    <cellStyle name="40% - Accent4 3 4 2" xfId="698" xr:uid="{9C94EFB2-1126-46DA-8987-518CE09512C7}"/>
    <cellStyle name="40% - Accent4 3 5" xfId="483" xr:uid="{FBC2D5F7-8632-4A6C-8FC3-9CE3693ACAEA}"/>
    <cellStyle name="40% - Accent4 3 5 2" xfId="741" xr:uid="{82FF0EEF-AE7E-432A-A2E9-24A8E366B307}"/>
    <cellStyle name="40% - Accent4 3 6" xfId="527" xr:uid="{60CB3651-0825-4511-9B5B-A067F143A9DD}"/>
    <cellStyle name="40% - Accent4 3 6 2" xfId="784" xr:uid="{689F1746-2BAC-48EA-AE6B-B90AE6426BAD}"/>
    <cellStyle name="40% - Accent4 3 7" xfId="572" xr:uid="{E51EA712-14B7-4BD5-B426-ED00B509A4FC}"/>
    <cellStyle name="40% - Accent4 3 8" xfId="829" xr:uid="{1B2C3D28-5E82-44B8-986D-6FE613918951}"/>
    <cellStyle name="40% - Accent4 3 9" xfId="871" xr:uid="{93D08D35-DB74-481F-96B1-061D17F7316F}"/>
    <cellStyle name="40% - Accent5 2" xfId="330" xr:uid="{00000000-0005-0000-0000-000014000000}"/>
    <cellStyle name="40% - Accent5 2 2" xfId="375" xr:uid="{00000000-0005-0000-0000-000014000000}"/>
    <cellStyle name="40% - Accent5 2 2 2" xfId="638" xr:uid="{CEE103B4-3F6B-4F3B-B2DE-464F6734723C}"/>
    <cellStyle name="40% - Accent5 2 3" xfId="421" xr:uid="{00000000-0005-0000-0000-000014000000}"/>
    <cellStyle name="40% - Accent5 2 3 2" xfId="680" xr:uid="{8EAB5D42-D0B6-4245-818D-636D2039964F}"/>
    <cellStyle name="40% - Accent5 2 4" xfId="463" xr:uid="{BA8271C2-8769-4AC6-82EC-36EDCD59D3FA}"/>
    <cellStyle name="40% - Accent5 2 4 2" xfId="722" xr:uid="{9CEBB5D4-E2DE-470E-9F2E-D648B94CE97A}"/>
    <cellStyle name="40% - Accent5 2 5" xfId="507" xr:uid="{BA7C62AD-9B06-4145-B60E-ABC7060A3382}"/>
    <cellStyle name="40% - Accent5 2 5 2" xfId="765" xr:uid="{8A635694-DBD5-4318-B261-EB0D6C2E0F1B}"/>
    <cellStyle name="40% - Accent5 2 6" xfId="551" xr:uid="{5A98F372-5515-4F0E-BA12-039D13851E71}"/>
    <cellStyle name="40% - Accent5 2 6 2" xfId="808" xr:uid="{004C43EA-02E7-4FFC-BE53-D7EC91F1A026}"/>
    <cellStyle name="40% - Accent5 2 7" xfId="596" xr:uid="{8EE100A0-3B8B-49DD-ACF8-83A0F76DD33B}"/>
    <cellStyle name="40% - Accent5 2 8" xfId="853" xr:uid="{218F3AF4-47D9-4A2F-8589-939FC920790A}"/>
    <cellStyle name="40% - Accent5 2 9" xfId="895" xr:uid="{F0EC1C8F-8A71-44B5-9E34-AC056C97C348}"/>
    <cellStyle name="40% - Accent5 3" xfId="292" xr:uid="{00000000-0005-0000-0000-000015000000}"/>
    <cellStyle name="40% - Accent5 3 2" xfId="353" xr:uid="{00000000-0005-0000-0000-000015000000}"/>
    <cellStyle name="40% - Accent5 3 2 2" xfId="616" xr:uid="{948BDD75-D3EE-45DE-A0D9-DD481ADDF083}"/>
    <cellStyle name="40% - Accent5 3 3" xfId="399" xr:uid="{00000000-0005-0000-0000-000015000000}"/>
    <cellStyle name="40% - Accent5 3 3 2" xfId="658" xr:uid="{4E1FAA13-8E13-4AE1-9DE9-B39DA6AB44D0}"/>
    <cellStyle name="40% - Accent5 3 4" xfId="441" xr:uid="{D6B0E4E6-C0FA-49A8-9C66-A2F15C3D1299}"/>
    <cellStyle name="40% - Accent5 3 4 2" xfId="700" xr:uid="{7C6EA359-5AE0-4371-A34C-E82099D07780}"/>
    <cellStyle name="40% - Accent5 3 5" xfId="485" xr:uid="{2F56EB7E-8C7B-4413-9947-4A47FC49BC13}"/>
    <cellStyle name="40% - Accent5 3 5 2" xfId="743" xr:uid="{1B42BCA6-DA55-4AC4-824E-6EB79EA49713}"/>
    <cellStyle name="40% - Accent5 3 6" xfId="529" xr:uid="{F9BDD4AD-0584-483C-9FFF-D76B296448DF}"/>
    <cellStyle name="40% - Accent5 3 6 2" xfId="786" xr:uid="{2D7ACA87-B3BC-4026-B1D5-D2DD4874E729}"/>
    <cellStyle name="40% - Accent5 3 7" xfId="574" xr:uid="{B1CC5092-573B-4FF1-951C-31A37D577227}"/>
    <cellStyle name="40% - Accent5 3 8" xfId="831" xr:uid="{D2AF6B0F-D1FB-4AF2-8609-B3AF04FB9294}"/>
    <cellStyle name="40% - Accent5 3 9" xfId="873" xr:uid="{138A690E-911B-4774-A789-1CE13FDE3F25}"/>
    <cellStyle name="40% - Accent6 2" xfId="332" xr:uid="{00000000-0005-0000-0000-000016000000}"/>
    <cellStyle name="40% - Accent6 2 2" xfId="377" xr:uid="{00000000-0005-0000-0000-000016000000}"/>
    <cellStyle name="40% - Accent6 2 2 2" xfId="640" xr:uid="{0F9E3D6C-03CA-47FD-B7E9-303E22325131}"/>
    <cellStyle name="40% - Accent6 2 3" xfId="423" xr:uid="{00000000-0005-0000-0000-000016000000}"/>
    <cellStyle name="40% - Accent6 2 3 2" xfId="682" xr:uid="{CC2E7439-2F9B-4AE8-A16F-EFDB0ED47488}"/>
    <cellStyle name="40% - Accent6 2 4" xfId="465" xr:uid="{87C3A4C0-CC13-4FDC-A231-427ACE2F4A00}"/>
    <cellStyle name="40% - Accent6 2 4 2" xfId="724" xr:uid="{BA932C2A-546A-4E53-AA4B-5D0608361C01}"/>
    <cellStyle name="40% - Accent6 2 5" xfId="509" xr:uid="{3A9B2F4C-EF0E-4A27-889D-115AC46528F1}"/>
    <cellStyle name="40% - Accent6 2 5 2" xfId="767" xr:uid="{A5A5ECD6-75BB-499D-974F-CAD7A8B08D88}"/>
    <cellStyle name="40% - Accent6 2 6" xfId="553" xr:uid="{2627C439-6620-4EC3-924E-8C3AE0579927}"/>
    <cellStyle name="40% - Accent6 2 6 2" xfId="810" xr:uid="{46A075ED-3514-4411-A72E-93CFDBD77846}"/>
    <cellStyle name="40% - Accent6 2 7" xfId="598" xr:uid="{3768AF5E-11E5-496C-A097-6B9D29D7230A}"/>
    <cellStyle name="40% - Accent6 2 8" xfId="855" xr:uid="{DD32CF5B-9C10-4614-A0F9-67328F09370F}"/>
    <cellStyle name="40% - Accent6 2 9" xfId="897" xr:uid="{412DE08D-DA3B-4951-8402-CD0A2E1E95FC}"/>
    <cellStyle name="40% - Accent6 3" xfId="296" xr:uid="{00000000-0005-0000-0000-000017000000}"/>
    <cellStyle name="40% - Accent6 3 2" xfId="355" xr:uid="{00000000-0005-0000-0000-000017000000}"/>
    <cellStyle name="40% - Accent6 3 2 2" xfId="618" xr:uid="{1B972BFF-18D2-4404-808E-86D4FE41B64E}"/>
    <cellStyle name="40% - Accent6 3 3" xfId="401" xr:uid="{00000000-0005-0000-0000-000017000000}"/>
    <cellStyle name="40% - Accent6 3 3 2" xfId="660" xr:uid="{54BCD112-A936-440A-B3BD-54E7D6792188}"/>
    <cellStyle name="40% - Accent6 3 4" xfId="443" xr:uid="{2802C112-FE30-4715-99F0-BDEBF642BCCA}"/>
    <cellStyle name="40% - Accent6 3 4 2" xfId="702" xr:uid="{A3C1D069-D414-495B-937D-076B5A428114}"/>
    <cellStyle name="40% - Accent6 3 5" xfId="487" xr:uid="{C3A1F9E1-1F42-4D17-874D-492137534E57}"/>
    <cellStyle name="40% - Accent6 3 5 2" xfId="745" xr:uid="{B6FF0E35-87B8-4174-81F4-41C5787C7181}"/>
    <cellStyle name="40% - Accent6 3 6" xfId="531" xr:uid="{8306B5BB-E57D-4177-813C-C7E2201B2D88}"/>
    <cellStyle name="40% - Accent6 3 6 2" xfId="788" xr:uid="{2AED0972-3F46-4E87-B014-ED3F693AAC2F}"/>
    <cellStyle name="40% - Accent6 3 7" xfId="576" xr:uid="{39A43EC6-0ACF-4597-9C2B-970892287C79}"/>
    <cellStyle name="40% - Accent6 3 8" xfId="833" xr:uid="{7A15860C-B247-48AC-BC6E-452FF5EAB22A}"/>
    <cellStyle name="40% - Accent6 3 9" xfId="875" xr:uid="{BAF3C2A8-996E-4FCE-AE4E-962E6F1EA84C}"/>
    <cellStyle name="60% - Accent1 2" xfId="277" xr:uid="{00000000-0005-0000-0000-000018000000}"/>
    <cellStyle name="60% - Accent2 2" xfId="281" xr:uid="{00000000-0005-0000-0000-000019000000}"/>
    <cellStyle name="60% - Accent3 2" xfId="285" xr:uid="{00000000-0005-0000-0000-00001A000000}"/>
    <cellStyle name="60% - Accent4 2" xfId="289" xr:uid="{00000000-0005-0000-0000-00001B000000}"/>
    <cellStyle name="60% - Accent5 2" xfId="293" xr:uid="{00000000-0005-0000-0000-00001C000000}"/>
    <cellStyle name="60% - Accent6 2" xfId="297" xr:uid="{00000000-0005-0000-0000-00001D000000}"/>
    <cellStyle name="Accent1 2" xfId="274" xr:uid="{00000000-0005-0000-0000-00001E000000}"/>
    <cellStyle name="Accent2 2" xfId="278" xr:uid="{00000000-0005-0000-0000-00001F000000}"/>
    <cellStyle name="Accent3 2" xfId="282" xr:uid="{00000000-0005-0000-0000-000020000000}"/>
    <cellStyle name="Accent4 2" xfId="286" xr:uid="{00000000-0005-0000-0000-000021000000}"/>
    <cellStyle name="Accent5 2" xfId="290" xr:uid="{00000000-0005-0000-0000-000022000000}"/>
    <cellStyle name="Accent6 2" xfId="294" xr:uid="{00000000-0005-0000-0000-000023000000}"/>
    <cellStyle name="Bad 2" xfId="264" xr:uid="{00000000-0005-0000-0000-000024000000}"/>
    <cellStyle name="Calculation 2" xfId="268" xr:uid="{00000000-0005-0000-0000-000025000000}"/>
    <cellStyle name="Check Cell 2" xfId="270" xr:uid="{00000000-0005-0000-0000-000026000000}"/>
    <cellStyle name="Comma" xfId="1" builtinId="3"/>
    <cellStyle name="Comma 10" xfId="66" xr:uid="{00000000-0005-0000-0000-000001000000}"/>
    <cellStyle name="Comma 11" xfId="67" xr:uid="{00000000-0005-0000-0000-000002000000}"/>
    <cellStyle name="Comma 12" xfId="68" xr:uid="{00000000-0005-0000-0000-000003000000}"/>
    <cellStyle name="Comma 13" xfId="69" xr:uid="{00000000-0005-0000-0000-000004000000}"/>
    <cellStyle name="Comma 14" xfId="70" xr:uid="{00000000-0005-0000-0000-000005000000}"/>
    <cellStyle name="Comma 15" xfId="71" xr:uid="{00000000-0005-0000-0000-000006000000}"/>
    <cellStyle name="Comma 16" xfId="72" xr:uid="{00000000-0005-0000-0000-000007000000}"/>
    <cellStyle name="Comma 17" xfId="73" xr:uid="{00000000-0005-0000-0000-000008000000}"/>
    <cellStyle name="Comma 18" xfId="74" xr:uid="{00000000-0005-0000-0000-000009000000}"/>
    <cellStyle name="Comma 19" xfId="75" xr:uid="{00000000-0005-0000-0000-00000A000000}"/>
    <cellStyle name="Comma 2" xfId="2" xr:uid="{00000000-0005-0000-0000-00000B000000}"/>
    <cellStyle name="Comma 2 10" xfId="76" xr:uid="{00000000-0005-0000-0000-00000C000000}"/>
    <cellStyle name="Comma 2 11" xfId="77" xr:uid="{00000000-0005-0000-0000-00000D000000}"/>
    <cellStyle name="Comma 2 12" xfId="78" xr:uid="{00000000-0005-0000-0000-00000E000000}"/>
    <cellStyle name="Comma 2 13" xfId="79" xr:uid="{00000000-0005-0000-0000-00000F000000}"/>
    <cellStyle name="Comma 2 14" xfId="80" xr:uid="{00000000-0005-0000-0000-000010000000}"/>
    <cellStyle name="Comma 2 15" xfId="81" xr:uid="{00000000-0005-0000-0000-000011000000}"/>
    <cellStyle name="Comma 2 16" xfId="82" xr:uid="{00000000-0005-0000-0000-000012000000}"/>
    <cellStyle name="Comma 2 17" xfId="83" xr:uid="{00000000-0005-0000-0000-000013000000}"/>
    <cellStyle name="Comma 2 18" xfId="84" xr:uid="{00000000-0005-0000-0000-000014000000}"/>
    <cellStyle name="Comma 2 19" xfId="85" xr:uid="{00000000-0005-0000-0000-000015000000}"/>
    <cellStyle name="Comma 2 2" xfId="23" xr:uid="{00000000-0005-0000-0000-000016000000}"/>
    <cellStyle name="Comma 2 20" xfId="86" xr:uid="{00000000-0005-0000-0000-000017000000}"/>
    <cellStyle name="Comma 2 21" xfId="87" xr:uid="{00000000-0005-0000-0000-000018000000}"/>
    <cellStyle name="Comma 2 22" xfId="88" xr:uid="{00000000-0005-0000-0000-000019000000}"/>
    <cellStyle name="Comma 2 23" xfId="89" xr:uid="{00000000-0005-0000-0000-00001A000000}"/>
    <cellStyle name="Comma 2 24" xfId="90" xr:uid="{00000000-0005-0000-0000-00001B000000}"/>
    <cellStyle name="Comma 2 25" xfId="299" xr:uid="{00000000-0005-0000-0000-000043000000}"/>
    <cellStyle name="Comma 2 26" xfId="254" xr:uid="{00000000-0005-0000-0000-000032000000}"/>
    <cellStyle name="Comma 2 26 2" xfId="562" xr:uid="{26B0509D-8390-4EF8-835E-65AD3981D285}"/>
    <cellStyle name="Comma 2 27" xfId="341" xr:uid="{00000000-0005-0000-0000-000032000000}"/>
    <cellStyle name="Comma 2 27 2" xfId="604" xr:uid="{898EBACA-32C1-4AE5-9C0B-C915F10D7B8D}"/>
    <cellStyle name="Comma 2 28" xfId="387" xr:uid="{00000000-0005-0000-0000-000032000000}"/>
    <cellStyle name="Comma 2 28 2" xfId="646" xr:uid="{7BE398CC-9207-42FA-8526-5DEACE4925D8}"/>
    <cellStyle name="Comma 2 29" xfId="429" xr:uid="{B242BFF4-F088-48D9-9787-DBB36E7AD795}"/>
    <cellStyle name="Comma 2 29 2" xfId="688" xr:uid="{603097CF-CA05-4FF6-B366-F017BCDDEE84}"/>
    <cellStyle name="Comma 2 3" xfId="21" xr:uid="{00000000-0005-0000-0000-00001C000000}"/>
    <cellStyle name="Comma 2 30" xfId="473" xr:uid="{0845CF52-1817-4AEC-8A7F-5251F43AB76D}"/>
    <cellStyle name="Comma 2 30 2" xfId="731" xr:uid="{BFD1460B-1E22-44AC-B9AC-B3FCEE317C6D}"/>
    <cellStyle name="Comma 2 31" xfId="517" xr:uid="{81ABACAE-E3E1-4709-A1A0-F4A3270E30F1}"/>
    <cellStyle name="Comma 2 31 2" xfId="774" xr:uid="{74DBA6AA-1867-4EFF-BB78-72100E7754AB}"/>
    <cellStyle name="Comma 2 32" xfId="819" xr:uid="{03FE06C1-45DE-4FB1-B386-7431019ADD7F}"/>
    <cellStyle name="Comma 2 33" xfId="861" xr:uid="{69A9EB0D-40EF-485A-B4FD-06CB6AB61AA9}"/>
    <cellStyle name="Comma 2 4" xfId="43" xr:uid="{00000000-0005-0000-0000-00001D000000}"/>
    <cellStyle name="Comma 2 5" xfId="49" xr:uid="{00000000-0005-0000-0000-00001E000000}"/>
    <cellStyle name="Comma 2 6" xfId="48" xr:uid="{00000000-0005-0000-0000-00001F000000}"/>
    <cellStyle name="Comma 2 7" xfId="53" xr:uid="{00000000-0005-0000-0000-000020000000}"/>
    <cellStyle name="Comma 2 8" xfId="91" xr:uid="{00000000-0005-0000-0000-000021000000}"/>
    <cellStyle name="Comma 2 9" xfId="92" xr:uid="{00000000-0005-0000-0000-000022000000}"/>
    <cellStyle name="Comma 20" xfId="93" xr:uid="{00000000-0005-0000-0000-000023000000}"/>
    <cellStyle name="Comma 21" xfId="253" xr:uid="{00000000-0005-0000-0000-00004C010000}"/>
    <cellStyle name="Comma 21 2" xfId="561" xr:uid="{D9A0B217-3302-4445-A5AC-AB46A70DF8D3}"/>
    <cellStyle name="Comma 22" xfId="340" xr:uid="{00000000-0005-0000-0000-000094010000}"/>
    <cellStyle name="Comma 22 2" xfId="603" xr:uid="{57F90E41-5B8D-46A9-BE1A-81E66252CF47}"/>
    <cellStyle name="Comma 23" xfId="386" xr:uid="{00000000-0005-0000-0000-0000C3010000}"/>
    <cellStyle name="Comma 23 2" xfId="645" xr:uid="{C98A50C6-6BF3-419F-9960-CCCFAD53DD21}"/>
    <cellStyle name="Comma 24" xfId="428" xr:uid="{02459A4D-ADD4-45C0-AF5B-D24BBF601127}"/>
    <cellStyle name="Comma 24 2" xfId="687" xr:uid="{CF772A3F-685E-47EA-8BC7-7BBADD3E8BCB}"/>
    <cellStyle name="Comma 25" xfId="472" xr:uid="{2E9923A3-8977-48AF-92EF-8575C1251BB1}"/>
    <cellStyle name="Comma 25 2" xfId="730" xr:uid="{F0ACBBA3-BCA3-47DC-B86B-7320A69C25D4}"/>
    <cellStyle name="Comma 26" xfId="516" xr:uid="{1805E256-638E-4DE0-8AFC-388842B9CADC}"/>
    <cellStyle name="Comma 26 2" xfId="773" xr:uid="{3DB8DF07-8CF2-4311-A36F-AFAC165E48DE}"/>
    <cellStyle name="Comma 27" xfId="818" xr:uid="{162A3B9A-85A4-4051-BE50-D007A0E3F65B}"/>
    <cellStyle name="Comma 28" xfId="860" xr:uid="{C9E5B853-5252-4319-B7F7-A69C5F3D2CCF}"/>
    <cellStyle name="Comma 3" xfId="3" xr:uid="{00000000-0005-0000-0000-000024000000}"/>
    <cellStyle name="Comma 3 2" xfId="24" xr:uid="{00000000-0005-0000-0000-000025000000}"/>
    <cellStyle name="Comma 3 3" xfId="25" xr:uid="{00000000-0005-0000-0000-000026000000}"/>
    <cellStyle name="Comma 3 4" xfId="44" xr:uid="{00000000-0005-0000-0000-000027000000}"/>
    <cellStyle name="Comma 3 5" xfId="50" xr:uid="{00000000-0005-0000-0000-000028000000}"/>
    <cellStyle name="Comma 3 6" xfId="51" xr:uid="{00000000-0005-0000-0000-000029000000}"/>
    <cellStyle name="Comma 3 7" xfId="47" xr:uid="{00000000-0005-0000-0000-00002A000000}"/>
    <cellStyle name="Comma 4" xfId="94" xr:uid="{00000000-0005-0000-0000-00002B000000}"/>
    <cellStyle name="Comma 5" xfId="95" xr:uid="{00000000-0005-0000-0000-00002C000000}"/>
    <cellStyle name="Comma 6" xfId="96" xr:uid="{00000000-0005-0000-0000-00002D000000}"/>
    <cellStyle name="Comma 7" xfId="300" xr:uid="{00000000-0005-0000-0000-000056000000}"/>
    <cellStyle name="Comma 8" xfId="311" xr:uid="{00000000-0005-0000-0000-000057000000}"/>
    <cellStyle name="Comma 9" xfId="97" xr:uid="{00000000-0005-0000-0000-00002E000000}"/>
    <cellStyle name="Comma0" xfId="4" xr:uid="{00000000-0005-0000-0000-00002F000000}"/>
    <cellStyle name="Currency" xfId="5" builtinId="4"/>
    <cellStyle name="Currency 10" xfId="98" xr:uid="{00000000-0005-0000-0000-000031000000}"/>
    <cellStyle name="Currency 10 2" xfId="514" xr:uid="{6AA1947F-A55D-4419-AE17-6BBE189DAABE}"/>
    <cellStyle name="Currency 11" xfId="99" xr:uid="{00000000-0005-0000-0000-000032000000}"/>
    <cellStyle name="Currency 12" xfId="100" xr:uid="{00000000-0005-0000-0000-000033000000}"/>
    <cellStyle name="Currency 13" xfId="101" xr:uid="{00000000-0005-0000-0000-000034000000}"/>
    <cellStyle name="Currency 14" xfId="102" xr:uid="{00000000-0005-0000-0000-000035000000}"/>
    <cellStyle name="Currency 15" xfId="103" xr:uid="{00000000-0005-0000-0000-000036000000}"/>
    <cellStyle name="Currency 16" xfId="104" xr:uid="{00000000-0005-0000-0000-000037000000}"/>
    <cellStyle name="Currency 17" xfId="105" xr:uid="{00000000-0005-0000-0000-000038000000}"/>
    <cellStyle name="Currency 18" xfId="106" xr:uid="{00000000-0005-0000-0000-000039000000}"/>
    <cellStyle name="Currency 19" xfId="107" xr:uid="{00000000-0005-0000-0000-00003A000000}"/>
    <cellStyle name="Currency 2" xfId="6" xr:uid="{00000000-0005-0000-0000-00003B000000}"/>
    <cellStyle name="Currency 2 10" xfId="108" xr:uid="{00000000-0005-0000-0000-00003C000000}"/>
    <cellStyle name="Currency 2 11" xfId="109" xr:uid="{00000000-0005-0000-0000-00003D000000}"/>
    <cellStyle name="Currency 2 12" xfId="110" xr:uid="{00000000-0005-0000-0000-00003E000000}"/>
    <cellStyle name="Currency 2 13" xfId="111" xr:uid="{00000000-0005-0000-0000-00003F000000}"/>
    <cellStyle name="Currency 2 14" xfId="112" xr:uid="{00000000-0005-0000-0000-000040000000}"/>
    <cellStyle name="Currency 2 15" xfId="113" xr:uid="{00000000-0005-0000-0000-000041000000}"/>
    <cellStyle name="Currency 2 16" xfId="114" xr:uid="{00000000-0005-0000-0000-000042000000}"/>
    <cellStyle name="Currency 2 17" xfId="115" xr:uid="{00000000-0005-0000-0000-000043000000}"/>
    <cellStyle name="Currency 2 18" xfId="116" xr:uid="{00000000-0005-0000-0000-000044000000}"/>
    <cellStyle name="Currency 2 19" xfId="117" xr:uid="{00000000-0005-0000-0000-000045000000}"/>
    <cellStyle name="Currency 2 2" xfId="26" xr:uid="{00000000-0005-0000-0000-000046000000}"/>
    <cellStyle name="Currency 2 20" xfId="118" xr:uid="{00000000-0005-0000-0000-000047000000}"/>
    <cellStyle name="Currency 2 21" xfId="119" xr:uid="{00000000-0005-0000-0000-000048000000}"/>
    <cellStyle name="Currency 2 22" xfId="120" xr:uid="{00000000-0005-0000-0000-000049000000}"/>
    <cellStyle name="Currency 2 23" xfId="121" xr:uid="{00000000-0005-0000-0000-00004A000000}"/>
    <cellStyle name="Currency 2 24" xfId="122" xr:uid="{00000000-0005-0000-0000-00004B000000}"/>
    <cellStyle name="Currency 2 3" xfId="37" xr:uid="{00000000-0005-0000-0000-00004C000000}"/>
    <cellStyle name="Currency 2 4" xfId="38" xr:uid="{00000000-0005-0000-0000-00004D000000}"/>
    <cellStyle name="Currency 2 5" xfId="52" xr:uid="{00000000-0005-0000-0000-00004E000000}"/>
    <cellStyle name="Currency 2 6" xfId="57" xr:uid="{00000000-0005-0000-0000-00004F000000}"/>
    <cellStyle name="Currency 2 7" xfId="61" xr:uid="{00000000-0005-0000-0000-000050000000}"/>
    <cellStyle name="Currency 2 8" xfId="123" xr:uid="{00000000-0005-0000-0000-000051000000}"/>
    <cellStyle name="Currency 2 9" xfId="124" xr:uid="{00000000-0005-0000-0000-000052000000}"/>
    <cellStyle name="Currency 3" xfId="125" xr:uid="{00000000-0005-0000-0000-000053000000}"/>
    <cellStyle name="Currency 4" xfId="126" xr:uid="{00000000-0005-0000-0000-000054000000}"/>
    <cellStyle name="Currency 5" xfId="127" xr:uid="{00000000-0005-0000-0000-000055000000}"/>
    <cellStyle name="Currency 7" xfId="128" xr:uid="{00000000-0005-0000-0000-000056000000}"/>
    <cellStyle name="Currency 8" xfId="129" xr:uid="{00000000-0005-0000-0000-000057000000}"/>
    <cellStyle name="Currency 9" xfId="130" xr:uid="{00000000-0005-0000-0000-000058000000}"/>
    <cellStyle name="Currency0" xfId="7" xr:uid="{00000000-0005-0000-0000-000059000000}"/>
    <cellStyle name="Date" xfId="8" xr:uid="{00000000-0005-0000-0000-00005A000000}"/>
    <cellStyle name="Explanatory Text 2" xfId="272" xr:uid="{00000000-0005-0000-0000-000084000000}"/>
    <cellStyle name="Fixed" xfId="9" xr:uid="{00000000-0005-0000-0000-00005B000000}"/>
    <cellStyle name="Followed Hyperlink 2" xfId="316" xr:uid="{00000000-0005-0000-0000-000052010000}"/>
    <cellStyle name="Good 2" xfId="263" xr:uid="{00000000-0005-0000-0000-000087000000}"/>
    <cellStyle name="Heading 1" xfId="10" builtinId="16" customBuiltin="1"/>
    <cellStyle name="Heading 1 10" xfId="131" xr:uid="{00000000-0005-0000-0000-00005D000000}"/>
    <cellStyle name="Heading 1 11" xfId="132" xr:uid="{00000000-0005-0000-0000-00005E000000}"/>
    <cellStyle name="Heading 1 12" xfId="133" xr:uid="{00000000-0005-0000-0000-00005F000000}"/>
    <cellStyle name="Heading 1 13" xfId="134" xr:uid="{00000000-0005-0000-0000-000060000000}"/>
    <cellStyle name="Heading 1 14" xfId="135" xr:uid="{00000000-0005-0000-0000-000061000000}"/>
    <cellStyle name="Heading 1 15" xfId="136" xr:uid="{00000000-0005-0000-0000-000062000000}"/>
    <cellStyle name="Heading 1 16" xfId="137" xr:uid="{00000000-0005-0000-0000-000063000000}"/>
    <cellStyle name="Heading 1 17" xfId="138" xr:uid="{00000000-0005-0000-0000-000064000000}"/>
    <cellStyle name="Heading 1 18" xfId="139" xr:uid="{00000000-0005-0000-0000-000065000000}"/>
    <cellStyle name="Heading 1 19" xfId="140" xr:uid="{00000000-0005-0000-0000-000066000000}"/>
    <cellStyle name="Heading 1 2" xfId="141" xr:uid="{00000000-0005-0000-0000-000067000000}"/>
    <cellStyle name="Heading 1 20" xfId="259" xr:uid="{00000000-0005-0000-0000-000093000000}"/>
    <cellStyle name="Heading 1 3" xfId="142" xr:uid="{00000000-0005-0000-0000-000068000000}"/>
    <cellStyle name="Heading 1 4" xfId="143" xr:uid="{00000000-0005-0000-0000-000069000000}"/>
    <cellStyle name="Heading 1 5" xfId="144" xr:uid="{00000000-0005-0000-0000-00006A000000}"/>
    <cellStyle name="Heading 1 6" xfId="145" xr:uid="{00000000-0005-0000-0000-00006B000000}"/>
    <cellStyle name="Heading 1 7" xfId="146" xr:uid="{00000000-0005-0000-0000-00006C000000}"/>
    <cellStyle name="Heading 1 8" xfId="147" xr:uid="{00000000-0005-0000-0000-00006D000000}"/>
    <cellStyle name="Heading 1 9" xfId="148" xr:uid="{00000000-0005-0000-0000-00006E000000}"/>
    <cellStyle name="Heading 2" xfId="11" builtinId="17" customBuiltin="1"/>
    <cellStyle name="Heading 2 10" xfId="149" xr:uid="{00000000-0005-0000-0000-000070000000}"/>
    <cellStyle name="Heading 2 11" xfId="150" xr:uid="{00000000-0005-0000-0000-000071000000}"/>
    <cellStyle name="Heading 2 12" xfId="151" xr:uid="{00000000-0005-0000-0000-000072000000}"/>
    <cellStyle name="Heading 2 13" xfId="152" xr:uid="{00000000-0005-0000-0000-000073000000}"/>
    <cellStyle name="Heading 2 14" xfId="153" xr:uid="{00000000-0005-0000-0000-000074000000}"/>
    <cellStyle name="Heading 2 15" xfId="154" xr:uid="{00000000-0005-0000-0000-000075000000}"/>
    <cellStyle name="Heading 2 16" xfId="155" xr:uid="{00000000-0005-0000-0000-000076000000}"/>
    <cellStyle name="Heading 2 17" xfId="156" xr:uid="{00000000-0005-0000-0000-000077000000}"/>
    <cellStyle name="Heading 2 18" xfId="157" xr:uid="{00000000-0005-0000-0000-000078000000}"/>
    <cellStyle name="Heading 2 19" xfId="158" xr:uid="{00000000-0005-0000-0000-000079000000}"/>
    <cellStyle name="Heading 2 2" xfId="159" xr:uid="{00000000-0005-0000-0000-00007A000000}"/>
    <cellStyle name="Heading 2 20" xfId="260" xr:uid="{00000000-0005-0000-0000-0000A6000000}"/>
    <cellStyle name="Heading 2 3" xfId="160" xr:uid="{00000000-0005-0000-0000-00007B000000}"/>
    <cellStyle name="Heading 2 4" xfId="161" xr:uid="{00000000-0005-0000-0000-00007C000000}"/>
    <cellStyle name="Heading 2 5" xfId="162" xr:uid="{00000000-0005-0000-0000-00007D000000}"/>
    <cellStyle name="Heading 2 6" xfId="163" xr:uid="{00000000-0005-0000-0000-00007E000000}"/>
    <cellStyle name="Heading 2 7" xfId="164" xr:uid="{00000000-0005-0000-0000-00007F000000}"/>
    <cellStyle name="Heading 2 8" xfId="165" xr:uid="{00000000-0005-0000-0000-000080000000}"/>
    <cellStyle name="Heading 2 9" xfId="166" xr:uid="{00000000-0005-0000-0000-000081000000}"/>
    <cellStyle name="Heading 3 2" xfId="261" xr:uid="{00000000-0005-0000-0000-0000AE000000}"/>
    <cellStyle name="Heading 4 2" xfId="262" xr:uid="{00000000-0005-0000-0000-0000AF000000}"/>
    <cellStyle name="Hyperlink" xfId="249" builtinId="8"/>
    <cellStyle name="Hyperlink 2" xfId="257" xr:uid="{00000000-0005-0000-0000-0000B0000000}"/>
    <cellStyle name="Hyperlink 2 2" xfId="816" xr:uid="{FD3DE8E0-932E-4807-959D-BF33C9E7E3D3}"/>
    <cellStyle name="Hyperlink 3" xfId="315" xr:uid="{00000000-0005-0000-0000-0000B1000000}"/>
    <cellStyle name="Hyperlink 4" xfId="336" xr:uid="{00000000-0005-0000-0000-0000B2000000}"/>
    <cellStyle name="Hyperlink 5" xfId="338" xr:uid="{00000000-0005-0000-0000-000058010000}"/>
    <cellStyle name="Hyperlink 6" xfId="513" xr:uid="{2ED3905A-3C78-4FA3-BAED-140E09E619F5}"/>
    <cellStyle name="Hyperlink 6 2" xfId="771" xr:uid="{1E54EF5A-57CC-49A8-AA43-84DDAEE98F9C}"/>
    <cellStyle name="Input 2" xfId="266" xr:uid="{00000000-0005-0000-0000-0000B3000000}"/>
    <cellStyle name="Linked Cell 2" xfId="269" xr:uid="{00000000-0005-0000-0000-0000B4000000}"/>
    <cellStyle name="Neutral 2" xfId="265" xr:uid="{00000000-0005-0000-0000-0000B5000000}"/>
    <cellStyle name="Normal" xfId="0" builtinId="0"/>
    <cellStyle name="Normal 10" xfId="167" xr:uid="{00000000-0005-0000-0000-000084000000}"/>
    <cellStyle name="Normal 11" xfId="168" xr:uid="{00000000-0005-0000-0000-000085000000}"/>
    <cellStyle name="Normal 12" xfId="169" xr:uid="{00000000-0005-0000-0000-000086000000}"/>
    <cellStyle name="Normal 13" xfId="170" xr:uid="{00000000-0005-0000-0000-000087000000}"/>
    <cellStyle name="Normal 14" xfId="171" xr:uid="{00000000-0005-0000-0000-000088000000}"/>
    <cellStyle name="Normal 15" xfId="172" xr:uid="{00000000-0005-0000-0000-000089000000}"/>
    <cellStyle name="Normal 16" xfId="173" xr:uid="{00000000-0005-0000-0000-00008A000000}"/>
    <cellStyle name="Normal 17" xfId="174" xr:uid="{00000000-0005-0000-0000-00008B000000}"/>
    <cellStyle name="Normal 18" xfId="175" xr:uid="{00000000-0005-0000-0000-00008C000000}"/>
    <cellStyle name="Normal 19" xfId="176" xr:uid="{00000000-0005-0000-0000-00008D000000}"/>
    <cellStyle name="Normal 2" xfId="12" xr:uid="{00000000-0005-0000-0000-00008E000000}"/>
    <cellStyle name="Normal 2 10" xfId="177" xr:uid="{00000000-0005-0000-0000-00008F000000}"/>
    <cellStyle name="Normal 2 11" xfId="178" xr:uid="{00000000-0005-0000-0000-000090000000}"/>
    <cellStyle name="Normal 2 12" xfId="179" xr:uid="{00000000-0005-0000-0000-000091000000}"/>
    <cellStyle name="Normal 2 13" xfId="180" xr:uid="{00000000-0005-0000-0000-000092000000}"/>
    <cellStyle name="Normal 2 14" xfId="181" xr:uid="{00000000-0005-0000-0000-000093000000}"/>
    <cellStyle name="Normal 2 15" xfId="182" xr:uid="{00000000-0005-0000-0000-000094000000}"/>
    <cellStyle name="Normal 2 16" xfId="183" xr:uid="{00000000-0005-0000-0000-000095000000}"/>
    <cellStyle name="Normal 2 17" xfId="184" xr:uid="{00000000-0005-0000-0000-000096000000}"/>
    <cellStyle name="Normal 2 18" xfId="185" xr:uid="{00000000-0005-0000-0000-000097000000}"/>
    <cellStyle name="Normal 2 19" xfId="186" xr:uid="{00000000-0005-0000-0000-000098000000}"/>
    <cellStyle name="Normal 2 2" xfId="27" xr:uid="{00000000-0005-0000-0000-000099000000}"/>
    <cellStyle name="Normal 2 2 10" xfId="474" xr:uid="{E097FEBA-0152-4BDA-A26F-54705F811725}"/>
    <cellStyle name="Normal 2 2 10 2" xfId="732" xr:uid="{C38F5CDF-D7E6-45E4-9E18-1AEFC216E43E}"/>
    <cellStyle name="Normal 2 2 11" xfId="518" xr:uid="{2EF59C8E-2672-4FA9-9A60-861CB8962C96}"/>
    <cellStyle name="Normal 2 2 11 2" xfId="775" xr:uid="{331CFB50-3391-4830-B77C-27793349B25E}"/>
    <cellStyle name="Normal 2 2 12" xfId="820" xr:uid="{8D6C1BB9-44A4-413F-81C5-ACF22B7C1ACB}"/>
    <cellStyle name="Normal 2 2 13" xfId="862" xr:uid="{C0448AB5-D1A6-4DAC-82F2-0F298D1761E4}"/>
    <cellStyle name="Normal 2 2 2" xfId="31" xr:uid="{00000000-0005-0000-0000-00009A000000}"/>
    <cellStyle name="Normal 2 2 3" xfId="42" xr:uid="{00000000-0005-0000-0000-00009B000000}"/>
    <cellStyle name="Normal 2 2 4" xfId="46" xr:uid="{00000000-0005-0000-0000-00009C000000}"/>
    <cellStyle name="Normal 2 2 5" xfId="301" xr:uid="{00000000-0005-0000-0000-0000D0000000}"/>
    <cellStyle name="Normal 2 2 6" xfId="255" xr:uid="{00000000-0005-0000-0000-0000CC000000}"/>
    <cellStyle name="Normal 2 2 6 2" xfId="563" xr:uid="{29484996-9A4F-457A-9157-EE7CD11EA726}"/>
    <cellStyle name="Normal 2 2 7" xfId="342" xr:uid="{00000000-0005-0000-0000-0000CC000000}"/>
    <cellStyle name="Normal 2 2 7 2" xfId="605" xr:uid="{389FE897-C547-479F-B5F3-70C0F1D57457}"/>
    <cellStyle name="Normal 2 2 8" xfId="388" xr:uid="{00000000-0005-0000-0000-0000CC000000}"/>
    <cellStyle name="Normal 2 2 8 2" xfId="647" xr:uid="{918C04F8-A6F4-48A4-87BB-95E6862341F1}"/>
    <cellStyle name="Normal 2 2 9" xfId="430" xr:uid="{0EC6C7EF-BE78-44D3-82EF-B14766D12DC4}"/>
    <cellStyle name="Normal 2 2 9 2" xfId="689" xr:uid="{1701EF69-8941-4D07-BF5C-E96BC65F3110}"/>
    <cellStyle name="Normal 2 20" xfId="187" xr:uid="{00000000-0005-0000-0000-00009D000000}"/>
    <cellStyle name="Normal 2 21" xfId="188" xr:uid="{00000000-0005-0000-0000-00009E000000}"/>
    <cellStyle name="Normal 2 22" xfId="189" xr:uid="{00000000-0005-0000-0000-00009F000000}"/>
    <cellStyle name="Normal 2 23" xfId="190" xr:uid="{00000000-0005-0000-0000-0000A0000000}"/>
    <cellStyle name="Normal 2 24" xfId="191" xr:uid="{00000000-0005-0000-0000-0000A1000000}"/>
    <cellStyle name="Normal 2 25" xfId="192" xr:uid="{00000000-0005-0000-0000-0000A2000000}"/>
    <cellStyle name="Normal 2 26" xfId="193" xr:uid="{00000000-0005-0000-0000-0000A3000000}"/>
    <cellStyle name="Normal 2 27" xfId="251" xr:uid="{00000000-0005-0000-0000-0000A4000000}"/>
    <cellStyle name="Normal 2 27 10" xfId="834" xr:uid="{B13CC62E-153A-40BB-8B72-FCEF46B13F9E}"/>
    <cellStyle name="Normal 2 27 11" xfId="876" xr:uid="{2DC8BCCF-89CC-4790-9A87-B6B384BF32C0}"/>
    <cellStyle name="Normal 2 27 2" xfId="317" xr:uid="{00000000-0005-0000-0000-0000D9000000}"/>
    <cellStyle name="Normal 2 27 2 2" xfId="363" xr:uid="{00000000-0005-0000-0000-0000D9000000}"/>
    <cellStyle name="Normal 2 27 2 2 2" xfId="626" xr:uid="{0AE10060-28D0-45B6-8D93-F496EBD6A4B8}"/>
    <cellStyle name="Normal 2 27 2 3" xfId="409" xr:uid="{00000000-0005-0000-0000-0000D9000000}"/>
    <cellStyle name="Normal 2 27 2 3 2" xfId="668" xr:uid="{F1383B3F-0C7F-43D9-95F1-8C9CDA57651D}"/>
    <cellStyle name="Normal 2 27 2 4" xfId="451" xr:uid="{02DF50CA-554E-4361-BF7E-7BB36B49C16A}"/>
    <cellStyle name="Normal 2 27 2 4 2" xfId="710" xr:uid="{27B62C24-E0CD-44BC-836E-1DB56965AF11}"/>
    <cellStyle name="Normal 2 27 2 5" xfId="495" xr:uid="{B379934F-D5FE-494F-A9A3-3D569BFE8C27}"/>
    <cellStyle name="Normal 2 27 2 5 2" xfId="753" xr:uid="{579A24B3-84B9-42D1-BB07-BA28911FAB8D}"/>
    <cellStyle name="Normal 2 27 2 6" xfId="539" xr:uid="{D82C2231-A6CB-42DA-8499-34098037E987}"/>
    <cellStyle name="Normal 2 27 2 6 2" xfId="796" xr:uid="{2D2F14A6-278F-4606-AEE7-BCBFBB5DAD8A}"/>
    <cellStyle name="Normal 2 27 2 7" xfId="584" xr:uid="{A13611BE-D636-4D89-8198-29F06F0649E0}"/>
    <cellStyle name="Normal 2 27 2 8" xfId="841" xr:uid="{D529D35B-D8DB-4114-844D-951D725ADC75}"/>
    <cellStyle name="Normal 2 27 2 9" xfId="883" xr:uid="{74CC5BA6-780A-4F41-99A4-06BF8ADB34A6}"/>
    <cellStyle name="Normal 2 27 3" xfId="334" xr:uid="{00000000-0005-0000-0000-0000DA000000}"/>
    <cellStyle name="Normal 2 27 3 2" xfId="379" xr:uid="{00000000-0005-0000-0000-0000DA000000}"/>
    <cellStyle name="Normal 2 27 3 2 2" xfId="642" xr:uid="{81DBB400-F01D-42C6-98E6-ED650FFF4C32}"/>
    <cellStyle name="Normal 2 27 3 3" xfId="425" xr:uid="{00000000-0005-0000-0000-0000DA000000}"/>
    <cellStyle name="Normal 2 27 3 3 2" xfId="684" xr:uid="{2A4E7231-05D6-412C-A0C9-7CD7BF2F4E40}"/>
    <cellStyle name="Normal 2 27 3 4" xfId="467" xr:uid="{E66A1E63-3999-49FC-9A0F-46266D48BC43}"/>
    <cellStyle name="Normal 2 27 3 4 2" xfId="726" xr:uid="{92A478D0-B97E-4D73-8FB6-92C31BE09DC9}"/>
    <cellStyle name="Normal 2 27 3 5" xfId="511" xr:uid="{BAF6B57C-3DBD-484C-B7FE-5B4D0DDC141E}"/>
    <cellStyle name="Normal 2 27 3 5 2" xfId="769" xr:uid="{33EE8BAA-9504-4688-AE3B-CF5ED1DE1EBD}"/>
    <cellStyle name="Normal 2 27 3 6" xfId="555" xr:uid="{ECC7136D-4EBE-42ED-8CF7-5451D7E2752A}"/>
    <cellStyle name="Normal 2 27 3 6 2" xfId="812" xr:uid="{40E071F6-76E4-4BEA-9A2D-50C924F84EF3}"/>
    <cellStyle name="Normal 2 27 3 7" xfId="600" xr:uid="{BD56DE84-476A-4955-BCB6-5C0C50D120B8}"/>
    <cellStyle name="Normal 2 27 3 8" xfId="857" xr:uid="{C989DC83-74B0-4E45-AADE-7EE86A41EDC9}"/>
    <cellStyle name="Normal 2 27 3 9" xfId="899" xr:uid="{C58CB437-54AB-4CC7-804F-840EF9270B76}"/>
    <cellStyle name="Normal 2 27 4" xfId="302" xr:uid="{00000000-0005-0000-0000-0000D8000000}"/>
    <cellStyle name="Normal 2 27 4 2" xfId="577" xr:uid="{CFEE4DCB-4C07-4A6B-9F15-F65F6FFCB62A}"/>
    <cellStyle name="Normal 2 27 5" xfId="356" xr:uid="{00000000-0005-0000-0000-0000D8000000}"/>
    <cellStyle name="Normal 2 27 5 2" xfId="619" xr:uid="{1BB91CCC-3BBA-410B-B358-839C90BACF6B}"/>
    <cellStyle name="Normal 2 27 6" xfId="402" xr:uid="{00000000-0005-0000-0000-0000D8000000}"/>
    <cellStyle name="Normal 2 27 6 2" xfId="661" xr:uid="{C2F95E3C-3834-43EE-8167-A8430461944A}"/>
    <cellStyle name="Normal 2 27 7" xfId="444" xr:uid="{14D3A044-BF17-4AF1-BECB-E357D923180D}"/>
    <cellStyle name="Normal 2 27 7 2" xfId="703" xr:uid="{D8E87EEA-6EC6-4BE6-9A4E-1E1385B9ACAF}"/>
    <cellStyle name="Normal 2 27 8" xfId="488" xr:uid="{E0E3C779-79DC-460B-BBE4-90DC3A00C50C}"/>
    <cellStyle name="Normal 2 27 8 2" xfId="746" xr:uid="{324342D1-B7A4-49A7-8751-D8778180465E}"/>
    <cellStyle name="Normal 2 27 9" xfId="532" xr:uid="{847B6B4E-9BD4-4EC5-BDD2-AAC74349C276}"/>
    <cellStyle name="Normal 2 27 9 2" xfId="789" xr:uid="{9AD66B4A-9ED3-4263-B152-F0122FD4AC8F}"/>
    <cellStyle name="Normal 2 3" xfId="33" xr:uid="{00000000-0005-0000-0000-0000A5000000}"/>
    <cellStyle name="Normal 2 4" xfId="35" xr:uid="{00000000-0005-0000-0000-0000A6000000}"/>
    <cellStyle name="Normal 2 5" xfId="39" xr:uid="{00000000-0005-0000-0000-0000A7000000}"/>
    <cellStyle name="Normal 2 6" xfId="20" xr:uid="{00000000-0005-0000-0000-0000A8000000}"/>
    <cellStyle name="Normal 2 7" xfId="54" xr:uid="{00000000-0005-0000-0000-0000A9000000}"/>
    <cellStyle name="Normal 2 8" xfId="58" xr:uid="{00000000-0005-0000-0000-0000AA000000}"/>
    <cellStyle name="Normal 2 9" xfId="62" xr:uid="{00000000-0005-0000-0000-0000AB000000}"/>
    <cellStyle name="Normal 20" xfId="194" xr:uid="{00000000-0005-0000-0000-0000AC000000}"/>
    <cellStyle name="Normal 21" xfId="303" xr:uid="{00000000-0005-0000-0000-0000E3000000}"/>
    <cellStyle name="Normal 22" xfId="304" xr:uid="{00000000-0005-0000-0000-0000E4000000}"/>
    <cellStyle name="Normal 22 2" xfId="318" xr:uid="{00000000-0005-0000-0000-0000E5000000}"/>
    <cellStyle name="Normal 22 3" xfId="384" xr:uid="{00000000-0005-0000-0000-000006000000}"/>
    <cellStyle name="Normal 23" xfId="305" xr:uid="{00000000-0005-0000-0000-0000E6000000}"/>
    <cellStyle name="Normal 23 10" xfId="578" xr:uid="{6C764932-D3A9-4862-BD21-DFE86A04FB9A}"/>
    <cellStyle name="Normal 23 11" xfId="835" xr:uid="{4E7E39A7-DED6-4062-A062-DB5456A37920}"/>
    <cellStyle name="Normal 23 12" xfId="877" xr:uid="{81643AA9-8A4C-4040-A7CE-6F65C7F4E288}"/>
    <cellStyle name="Normal 23 2" xfId="319" xr:uid="{00000000-0005-0000-0000-0000E7000000}"/>
    <cellStyle name="Normal 23 2 2" xfId="364" xr:uid="{00000000-0005-0000-0000-0000E7000000}"/>
    <cellStyle name="Normal 23 2 2 2" xfId="627" xr:uid="{D33ED307-A1E2-4CCE-AC40-B3755511451A}"/>
    <cellStyle name="Normal 23 2 3" xfId="410" xr:uid="{00000000-0005-0000-0000-0000E7000000}"/>
    <cellStyle name="Normal 23 2 3 2" xfId="669" xr:uid="{F0624A5E-5851-465F-8589-B1843EA7CA8F}"/>
    <cellStyle name="Normal 23 2 4" xfId="452" xr:uid="{B43ACD07-A671-49A9-B826-78DFE1CABB5A}"/>
    <cellStyle name="Normal 23 2 4 2" xfId="711" xr:uid="{36EE43D3-4872-46C8-A273-9B6CBDA765C9}"/>
    <cellStyle name="Normal 23 2 5" xfId="496" xr:uid="{D2515F71-3676-4A95-A8F2-5B368BFF7ADA}"/>
    <cellStyle name="Normal 23 2 5 2" xfId="754" xr:uid="{A1F057D6-038B-4B57-BA8E-57001F63F77C}"/>
    <cellStyle name="Normal 23 2 6" xfId="540" xr:uid="{0D6835FF-AFB6-45B7-BB63-24E946B40C5B}"/>
    <cellStyle name="Normal 23 2 6 2" xfId="797" xr:uid="{5D4C0323-DA13-44AC-BDDF-28AA0A611B11}"/>
    <cellStyle name="Normal 23 2 7" xfId="585" xr:uid="{9B227B08-1F27-4C76-B3FD-E1CE98BAA49C}"/>
    <cellStyle name="Normal 23 2 8" xfId="842" xr:uid="{488D0106-CB93-418D-9A63-147AAD86FC03}"/>
    <cellStyle name="Normal 23 2 9" xfId="884" xr:uid="{FCF76B6F-D664-4356-B496-7C51D843D0A9}"/>
    <cellStyle name="Normal 23 3" xfId="335" xr:uid="{00000000-0005-0000-0000-0000E8000000}"/>
    <cellStyle name="Normal 23 3 2" xfId="380" xr:uid="{00000000-0005-0000-0000-0000E8000000}"/>
    <cellStyle name="Normal 23 3 2 2" xfId="643" xr:uid="{DB31D874-FF03-41EF-9B40-2633954A62F5}"/>
    <cellStyle name="Normal 23 3 3" xfId="426" xr:uid="{00000000-0005-0000-0000-0000E8000000}"/>
    <cellStyle name="Normal 23 3 3 2" xfId="685" xr:uid="{A5E3E1A6-9E13-4910-A71B-452DCB36404F}"/>
    <cellStyle name="Normal 23 3 4" xfId="468" xr:uid="{E1B71EE2-A2E9-496C-A414-B6B898EEEC1C}"/>
    <cellStyle name="Normal 23 3 4 2" xfId="727" xr:uid="{4967384C-5D55-441A-9D2B-6909C80B3372}"/>
    <cellStyle name="Normal 23 3 5" xfId="512" xr:uid="{CA79A06E-F072-4F98-8CC7-11D7A82386DA}"/>
    <cellStyle name="Normal 23 3 5 2" xfId="770" xr:uid="{CD5FFD16-3245-4220-BC72-D881D9FB6821}"/>
    <cellStyle name="Normal 23 3 6" xfId="556" xr:uid="{0473A321-AB6D-4CD3-9C43-C08265604ABF}"/>
    <cellStyle name="Normal 23 3 6 2" xfId="813" xr:uid="{F7911DB2-9ECC-411A-A26C-03AFD16B3889}"/>
    <cellStyle name="Normal 23 3 7" xfId="601" xr:uid="{29307E07-0342-4686-8087-2E78268EC3DB}"/>
    <cellStyle name="Normal 23 3 8" xfId="858" xr:uid="{A1D617EA-8425-48DE-A036-4FCA0D27693A}"/>
    <cellStyle name="Normal 23 3 9" xfId="900" xr:uid="{E83A15D8-914A-4463-BF78-815186D9CB38}"/>
    <cellStyle name="Normal 23 4" xfId="357" xr:uid="{00000000-0005-0000-0000-0000E6000000}"/>
    <cellStyle name="Normal 23 4 2" xfId="620" xr:uid="{E409754D-169F-4F41-935A-F2E22AA55F68}"/>
    <cellStyle name="Normal 23 5" xfId="383" xr:uid="{00000000-0005-0000-0000-000007000000}"/>
    <cellStyle name="Normal 23 6" xfId="403" xr:uid="{00000000-0005-0000-0000-0000E6000000}"/>
    <cellStyle name="Normal 23 6 2" xfId="662" xr:uid="{6132C5BC-7D64-43D6-BB4E-6BDBDC668E2A}"/>
    <cellStyle name="Normal 23 7" xfId="445" xr:uid="{F67A7A8B-0BA7-4C39-9C6D-86D1EA809A8C}"/>
    <cellStyle name="Normal 23 7 2" xfId="704" xr:uid="{4F37F00B-2D76-4687-9BA5-84865783E3B7}"/>
    <cellStyle name="Normal 23 8" xfId="489" xr:uid="{4368E92B-9E60-49F4-B390-93D81BDBA353}"/>
    <cellStyle name="Normal 23 8 2" xfId="747" xr:uid="{EE9D95F7-01FF-4FB7-8DE3-C424DDF33E05}"/>
    <cellStyle name="Normal 23 9" xfId="533" xr:uid="{D0C61C7E-A7E3-4593-BE25-095C8BF0693F}"/>
    <cellStyle name="Normal 23 9 2" xfId="790" xr:uid="{42CC4941-EE2F-4E8D-BB4A-203A79F9330A}"/>
    <cellStyle name="Normal 24" xfId="310" xr:uid="{00000000-0005-0000-0000-0000E9000000}"/>
    <cellStyle name="Normal 24 2" xfId="359" xr:uid="{00000000-0005-0000-0000-0000E9000000}"/>
    <cellStyle name="Normal 24 2 2" xfId="622" xr:uid="{0671C180-866D-43DE-910D-4CD64E575A1F}"/>
    <cellStyle name="Normal 24 3" xfId="405" xr:uid="{00000000-0005-0000-0000-0000E9000000}"/>
    <cellStyle name="Normal 24 3 2" xfId="664" xr:uid="{1F6736C8-E8C3-4B2C-8D0D-F18403EB5598}"/>
    <cellStyle name="Normal 24 4" xfId="447" xr:uid="{66F6FCA0-DB95-4F55-963E-B55BE008BD21}"/>
    <cellStyle name="Normal 24 4 2" xfId="706" xr:uid="{A8F4750A-FE3D-471A-A5AC-9BC6804E9939}"/>
    <cellStyle name="Normal 24 5" xfId="491" xr:uid="{07EC215E-698A-43F2-A95E-EF9FC08F3A12}"/>
    <cellStyle name="Normal 24 5 2" xfId="749" xr:uid="{8BA682BB-BE21-4B53-AA38-DEFC40E49863}"/>
    <cellStyle name="Normal 24 6" xfId="535" xr:uid="{3A194764-D3B8-4F4C-A099-7492A1F8FD6D}"/>
    <cellStyle name="Normal 24 6 2" xfId="792" xr:uid="{1AD811BE-83FD-4DB6-85F1-0B97E90330AC}"/>
    <cellStyle name="Normal 24 7" xfId="580" xr:uid="{D0807C15-DB08-4C00-B37B-DE0EE2CB391C}"/>
    <cellStyle name="Normal 24 8" xfId="837" xr:uid="{ABFFB97A-229E-417D-8654-739C9FCCF8B2}"/>
    <cellStyle name="Normal 24 9" xfId="879" xr:uid="{691AB479-2026-4A6A-8AF0-B0FD5A4E0300}"/>
    <cellStyle name="Normal 25" xfId="312" xr:uid="{00000000-0005-0000-0000-0000EA000000}"/>
    <cellStyle name="Normal 25 2" xfId="360" xr:uid="{00000000-0005-0000-0000-0000EA000000}"/>
    <cellStyle name="Normal 25 2 2" xfId="623" xr:uid="{1B2BAB44-0841-48CB-8E8C-4CE1A6C3F8CE}"/>
    <cellStyle name="Normal 25 3" xfId="406" xr:uid="{00000000-0005-0000-0000-0000EA000000}"/>
    <cellStyle name="Normal 25 3 2" xfId="665" xr:uid="{38113132-0E48-4E9B-A611-A8F808C819F5}"/>
    <cellStyle name="Normal 25 4" xfId="448" xr:uid="{8867D931-0B5F-453A-AFAB-09AE365D17FF}"/>
    <cellStyle name="Normal 25 4 2" xfId="707" xr:uid="{88B0E933-8C32-44EA-B9F3-B9C119FE89A1}"/>
    <cellStyle name="Normal 25 5" xfId="492" xr:uid="{E20D0143-B44D-4BE5-899F-E2B38D66C2DD}"/>
    <cellStyle name="Normal 25 5 2" xfId="750" xr:uid="{44E597D7-4573-4962-B0C0-E7D3AE9E9065}"/>
    <cellStyle name="Normal 25 6" xfId="536" xr:uid="{D3492C29-04D1-42D5-9748-9D02F95D1589}"/>
    <cellStyle name="Normal 25 6 2" xfId="793" xr:uid="{5D8AA388-2363-4187-9529-E32020056B9C}"/>
    <cellStyle name="Normal 25 7" xfId="581" xr:uid="{CDC29C51-3156-414E-9D37-6F7466356107}"/>
    <cellStyle name="Normal 25 8" xfId="838" xr:uid="{39E1D5C2-78C5-4717-A65F-D3919BA5499C}"/>
    <cellStyle name="Normal 25 9" xfId="880" xr:uid="{998E1506-1E07-48B2-AA21-58F066AF0BD8}"/>
    <cellStyle name="Normal 26" xfId="313" xr:uid="{00000000-0005-0000-0000-0000EB000000}"/>
    <cellStyle name="Normal 26 2" xfId="361" xr:uid="{00000000-0005-0000-0000-0000EB000000}"/>
    <cellStyle name="Normal 26 2 2" xfId="624" xr:uid="{1CD14D1A-E3EB-41C8-9B70-590C769CC683}"/>
    <cellStyle name="Normal 26 3" xfId="407" xr:uid="{00000000-0005-0000-0000-0000EB000000}"/>
    <cellStyle name="Normal 26 3 2" xfId="666" xr:uid="{A3850C93-8D4E-47F7-B3D2-F69E6696FD57}"/>
    <cellStyle name="Normal 26 4" xfId="449" xr:uid="{0A17DDB7-7E7B-41A0-9599-26AA2292E065}"/>
    <cellStyle name="Normal 26 4 2" xfId="708" xr:uid="{5A12E9B6-1A1A-4734-B943-B60EAC835017}"/>
    <cellStyle name="Normal 26 5" xfId="493" xr:uid="{0AE3AA94-7EB4-4AA0-B199-864F306259B1}"/>
    <cellStyle name="Normal 26 5 2" xfId="751" xr:uid="{E314C988-1D13-4B15-8801-8B886B7D1F9A}"/>
    <cellStyle name="Normal 26 6" xfId="537" xr:uid="{1DBD7792-2649-4D95-B43E-D17A0E8ACB37}"/>
    <cellStyle name="Normal 26 6 2" xfId="794" xr:uid="{ED451AAC-ABC4-45F2-A62A-F389D217644D}"/>
    <cellStyle name="Normal 26 7" xfId="582" xr:uid="{4149BCFC-9954-481C-A954-5798100C35B3}"/>
    <cellStyle name="Normal 26 8" xfId="839" xr:uid="{1D4BE29E-1816-4E7B-AED3-047EA17CAB79}"/>
    <cellStyle name="Normal 26 9" xfId="881" xr:uid="{CEE0F05C-482F-46B6-A52F-D3842E0030F2}"/>
    <cellStyle name="Normal 27" xfId="320" xr:uid="{00000000-0005-0000-0000-0000EC000000}"/>
    <cellStyle name="Normal 27 2" xfId="365" xr:uid="{00000000-0005-0000-0000-0000EC000000}"/>
    <cellStyle name="Normal 27 2 2" xfId="628" xr:uid="{8EDF094B-BC1D-4813-8970-F657EF4DD7B1}"/>
    <cellStyle name="Normal 27 3" xfId="411" xr:uid="{00000000-0005-0000-0000-0000EC000000}"/>
    <cellStyle name="Normal 27 3 2" xfId="670" xr:uid="{A9C5C475-CB85-4894-B96A-261FA090692B}"/>
    <cellStyle name="Normal 27 4" xfId="453" xr:uid="{D51EC844-4868-444F-B656-F5F705889B9D}"/>
    <cellStyle name="Normal 27 4 2" xfId="712" xr:uid="{F05F0E51-4F2B-45AA-A2E2-3BE68CF11CE9}"/>
    <cellStyle name="Normal 27 5" xfId="497" xr:uid="{6138E71F-C685-42E7-B3AE-5FC624EAA98B}"/>
    <cellStyle name="Normal 27 5 2" xfId="755" xr:uid="{A2204D4E-A624-4612-8C7F-3F5D4A03C52F}"/>
    <cellStyle name="Normal 27 6" xfId="541" xr:uid="{9C945392-F2C4-43F2-9EEA-365F2BBC6457}"/>
    <cellStyle name="Normal 27 6 2" xfId="798" xr:uid="{A97066AD-2EFA-49B0-89CE-544D056252E6}"/>
    <cellStyle name="Normal 27 7" xfId="586" xr:uid="{37B9BC38-3D52-4740-AB38-6B98F6C75B26}"/>
    <cellStyle name="Normal 27 8" xfId="843" xr:uid="{8A408AE5-2031-4B11-AEC2-60C0344F2642}"/>
    <cellStyle name="Normal 27 9" xfId="885" xr:uid="{0942FB53-DC45-4CAF-8BA7-627EE3E56AAA}"/>
    <cellStyle name="Normal 28" xfId="298" xr:uid="{00000000-0005-0000-0000-0000ED000000}"/>
    <cellStyle name="Normal 29" xfId="337" xr:uid="{00000000-0005-0000-0000-000071010000}"/>
    <cellStyle name="Normal 29 2" xfId="469" xr:uid="{DFDABC8D-906B-485F-95BF-5B1EE9022433}"/>
    <cellStyle name="Normal 3" xfId="65" xr:uid="{00000000-0005-0000-0000-0000AD000000}"/>
    <cellStyle name="Normal 3 2" xfId="32" xr:uid="{00000000-0005-0000-0000-0000AE000000}"/>
    <cellStyle name="Normal 3 2 2" xfId="382" xr:uid="{00000000-0005-0000-0000-000009000000}"/>
    <cellStyle name="Normal 3 3" xfId="34" xr:uid="{00000000-0005-0000-0000-0000AF000000}"/>
    <cellStyle name="Normal 3 4" xfId="36" xr:uid="{00000000-0005-0000-0000-0000B0000000}"/>
    <cellStyle name="Normal 3 5" xfId="306" xr:uid="{00000000-0005-0000-0000-0000F2000000}"/>
    <cellStyle name="Normal 3 6" xfId="381" xr:uid="{00000000-0005-0000-0000-000008000000}"/>
    <cellStyle name="Normal 30" xfId="252" xr:uid="{00000000-0005-0000-0000-00005F010000}"/>
    <cellStyle name="Normal 30 2" xfId="470" xr:uid="{9163E44F-DD93-4E72-9CD3-840296822DCA}"/>
    <cellStyle name="Normal 30 2 2" xfId="728" xr:uid="{99942C11-3085-4849-B7DE-9B2509E4F899}"/>
    <cellStyle name="Normal 30 3" xfId="557" xr:uid="{E2AB55CD-6C75-4E4F-8294-A1285F23E2D6}"/>
    <cellStyle name="Normal 30 4" xfId="560" xr:uid="{D3EEB2FB-505A-474E-9817-643BE7009D52}"/>
    <cellStyle name="Normal 31" xfId="339" xr:uid="{00000000-0005-0000-0000-000096010000}"/>
    <cellStyle name="Normal 31 2" xfId="558" xr:uid="{62833DF7-5925-4448-BFB4-FD5BBB731110}"/>
    <cellStyle name="Normal 31 3" xfId="602" xr:uid="{9892A459-CF38-4423-AF77-96B3353AA640}"/>
    <cellStyle name="Normal 32" xfId="385" xr:uid="{00000000-0005-0000-0000-0000C5010000}"/>
    <cellStyle name="Normal 32 2" xfId="644" xr:uid="{755499A8-ADA7-49D5-9030-CD7029C56C24}"/>
    <cellStyle name="Normal 33" xfId="427" xr:uid="{33B33690-2881-41E7-B5FE-B5CA7B9E6519}"/>
    <cellStyle name="Normal 33 2" xfId="686" xr:uid="{963F6156-D71B-42F2-B419-6E2D20321740}"/>
    <cellStyle name="Normal 34" xfId="471" xr:uid="{000735F2-5E95-45B3-A016-FE0BEA0CA6AC}"/>
    <cellStyle name="Normal 34 2" xfId="729" xr:uid="{1859FEAA-8F58-48B1-9D6C-731AB5C2EABF}"/>
    <cellStyle name="Normal 35" xfId="515" xr:uid="{E9D8D237-EB52-4436-BC04-6C8326BB574D}"/>
    <cellStyle name="Normal 35 2" xfId="772" xr:uid="{E1611C90-1594-4FE5-8B9B-50173165133A}"/>
    <cellStyle name="Normal 36" xfId="814" xr:uid="{CC19554D-4EBF-4980-B607-832B7488FF28}"/>
    <cellStyle name="Normal 37" xfId="817" xr:uid="{6EE29F02-EAF9-426E-BA2F-454BF118225B}"/>
    <cellStyle name="Normal 38" xfId="859" xr:uid="{A58FADDC-8606-4676-A0EE-D1930C59BD9E}"/>
    <cellStyle name="Normal 4" xfId="30" xr:uid="{00000000-0005-0000-0000-0000B1000000}"/>
    <cellStyle name="Normal 5" xfId="195" xr:uid="{00000000-0005-0000-0000-0000B2000000}"/>
    <cellStyle name="Normal 6" xfId="196" xr:uid="{00000000-0005-0000-0000-0000B3000000}"/>
    <cellStyle name="Normal 7" xfId="250" xr:uid="{00000000-0005-0000-0000-0000B4000000}"/>
    <cellStyle name="Normal 7 2" xfId="307" xr:uid="{00000000-0005-0000-0000-0000F6000000}"/>
    <cellStyle name="Normal 7 3" xfId="559" xr:uid="{29CE9A30-39EF-42E0-A7EB-E258DF0C46CC}"/>
    <cellStyle name="Normal 8" xfId="197" xr:uid="{00000000-0005-0000-0000-0000B5000000}"/>
    <cellStyle name="Normal 9" xfId="198" xr:uid="{00000000-0005-0000-0000-0000B6000000}"/>
    <cellStyle name="Normal_EnrollbyClass" xfId="13" xr:uid="{00000000-0005-0000-0000-0000B7000000}"/>
    <cellStyle name="Normal_Sheet1" xfId="14" xr:uid="{00000000-0005-0000-0000-0000B8000000}"/>
    <cellStyle name="Normal_Sheet36" xfId="15" xr:uid="{00000000-0005-0000-0000-0000B9000000}"/>
    <cellStyle name="Note 2" xfId="308" xr:uid="{00000000-0005-0000-0000-0000FB000000}"/>
    <cellStyle name="Note 2 10" xfId="836" xr:uid="{AF4052FF-F9C1-427F-B864-65639B6D46D4}"/>
    <cellStyle name="Note 2 11" xfId="878" xr:uid="{9E22B9CF-5EE9-4E92-9C3D-8D4E2EE247CC}"/>
    <cellStyle name="Note 2 2" xfId="314" xr:uid="{00000000-0005-0000-0000-0000FC000000}"/>
    <cellStyle name="Note 2 2 2" xfId="362" xr:uid="{00000000-0005-0000-0000-0000FC000000}"/>
    <cellStyle name="Note 2 2 2 2" xfId="625" xr:uid="{36005035-E5FD-4ECE-8238-9D4FE0F25A94}"/>
    <cellStyle name="Note 2 2 3" xfId="408" xr:uid="{00000000-0005-0000-0000-0000FC000000}"/>
    <cellStyle name="Note 2 2 3 2" xfId="667" xr:uid="{8B03F9AE-45CA-4FBE-B9B5-218D97A97A27}"/>
    <cellStyle name="Note 2 2 4" xfId="450" xr:uid="{0B5460CC-C3B0-4BC1-86CF-FD246AE1C568}"/>
    <cellStyle name="Note 2 2 4 2" xfId="709" xr:uid="{F82FD307-1A50-4332-8410-472BD6D97A6E}"/>
    <cellStyle name="Note 2 2 5" xfId="494" xr:uid="{9790450B-B5D6-4A8C-BF9C-645CCEDB9927}"/>
    <cellStyle name="Note 2 2 5 2" xfId="752" xr:uid="{6CE4F7A1-9311-4BD5-B405-0019A485077E}"/>
    <cellStyle name="Note 2 2 6" xfId="538" xr:uid="{504F1FFF-C7BA-4C15-AEDF-7E94571D5683}"/>
    <cellStyle name="Note 2 2 6 2" xfId="795" xr:uid="{1FB052B3-3620-48DD-AE5A-F3505ABE26B9}"/>
    <cellStyle name="Note 2 2 7" xfId="583" xr:uid="{E0DB330D-80B3-48DD-AF08-4411433A1533}"/>
    <cellStyle name="Note 2 2 8" xfId="840" xr:uid="{42343C9C-3D6D-4599-B9B1-1B8376171753}"/>
    <cellStyle name="Note 2 2 9" xfId="882" xr:uid="{D9885D0B-36FE-409B-8567-E9C2700EE905}"/>
    <cellStyle name="Note 2 3" xfId="333" xr:uid="{00000000-0005-0000-0000-0000FD000000}"/>
    <cellStyle name="Note 2 3 2" xfId="378" xr:uid="{00000000-0005-0000-0000-0000FD000000}"/>
    <cellStyle name="Note 2 3 2 2" xfId="641" xr:uid="{3AFD74A3-784D-4AD9-938C-EF8E8BB4289E}"/>
    <cellStyle name="Note 2 3 3" xfId="424" xr:uid="{00000000-0005-0000-0000-0000FD000000}"/>
    <cellStyle name="Note 2 3 3 2" xfId="683" xr:uid="{35DB6389-7772-44B9-8100-FEFA040D3138}"/>
    <cellStyle name="Note 2 3 4" xfId="466" xr:uid="{F6235A40-6E1F-438D-B338-85D170A626D7}"/>
    <cellStyle name="Note 2 3 4 2" xfId="725" xr:uid="{235CDCBE-1350-44C6-AC5B-2ABF95BDA719}"/>
    <cellStyle name="Note 2 3 5" xfId="510" xr:uid="{0659656B-921F-48AE-8649-762AC8498803}"/>
    <cellStyle name="Note 2 3 5 2" xfId="768" xr:uid="{0F0987F1-B9BA-4607-9C39-6B98C8E716D6}"/>
    <cellStyle name="Note 2 3 6" xfId="554" xr:uid="{B2C3D33D-4CB9-4750-9A4D-52A3A0A108A1}"/>
    <cellStyle name="Note 2 3 6 2" xfId="811" xr:uid="{958C0C67-7138-4111-93A1-305F2C873363}"/>
    <cellStyle name="Note 2 3 7" xfId="599" xr:uid="{51077DD3-0E64-4ADD-82E9-A7951F63552B}"/>
    <cellStyle name="Note 2 3 8" xfId="856" xr:uid="{F9C9C0E2-5A4C-4785-AA44-1A4461A6362A}"/>
    <cellStyle name="Note 2 3 9" xfId="898" xr:uid="{1D6BE9E5-2A96-45BA-8F06-DC45973ECF84}"/>
    <cellStyle name="Note 2 4" xfId="358" xr:uid="{00000000-0005-0000-0000-0000FB000000}"/>
    <cellStyle name="Note 2 4 2" xfId="621" xr:uid="{1C851D2A-D30C-4C62-9270-0FCBDCAC93CF}"/>
    <cellStyle name="Note 2 5" xfId="404" xr:uid="{00000000-0005-0000-0000-0000FB000000}"/>
    <cellStyle name="Note 2 5 2" xfId="663" xr:uid="{F004905D-EB1C-420E-BF23-D61601F0F32D}"/>
    <cellStyle name="Note 2 6" xfId="446" xr:uid="{9D1A7926-3AD8-42AD-A85D-91C4EF0B04D7}"/>
    <cellStyle name="Note 2 6 2" xfId="705" xr:uid="{CA874E94-6BE0-46CA-9FED-2EF4F9668000}"/>
    <cellStyle name="Note 2 7" xfId="490" xr:uid="{D5D471DD-1E86-4805-BD72-5C4DE06BD7F7}"/>
    <cellStyle name="Note 2 7 2" xfId="748" xr:uid="{A5D2A4C9-6548-434C-998E-12DE9537CBBF}"/>
    <cellStyle name="Note 2 8" xfId="534" xr:uid="{02AA5B62-7FCA-4887-99C5-10B06BB208C2}"/>
    <cellStyle name="Note 2 8 2" xfId="791" xr:uid="{51168948-36CE-4214-9F32-30B2113FC8E0}"/>
    <cellStyle name="Note 2 9" xfId="579" xr:uid="{5DDF193C-6660-4E20-AF01-501DE945F751}"/>
    <cellStyle name="Output 2" xfId="267" xr:uid="{00000000-0005-0000-0000-0000FE000000}"/>
    <cellStyle name="Percent" xfId="16" builtinId="5"/>
    <cellStyle name="Percent 10" xfId="199" xr:uid="{00000000-0005-0000-0000-0000BB000000}"/>
    <cellStyle name="Percent 11" xfId="200" xr:uid="{00000000-0005-0000-0000-0000BC000000}"/>
    <cellStyle name="Percent 12" xfId="201" xr:uid="{00000000-0005-0000-0000-0000BD000000}"/>
    <cellStyle name="Percent 13" xfId="202" xr:uid="{00000000-0005-0000-0000-0000BE000000}"/>
    <cellStyle name="Percent 14" xfId="203" xr:uid="{00000000-0005-0000-0000-0000BF000000}"/>
    <cellStyle name="Percent 15" xfId="204" xr:uid="{00000000-0005-0000-0000-0000C0000000}"/>
    <cellStyle name="Percent 16" xfId="205" xr:uid="{00000000-0005-0000-0000-0000C1000000}"/>
    <cellStyle name="Percent 17" xfId="206" xr:uid="{00000000-0005-0000-0000-0000C2000000}"/>
    <cellStyle name="Percent 18" xfId="207" xr:uid="{00000000-0005-0000-0000-0000C3000000}"/>
    <cellStyle name="Percent 19" xfId="208" xr:uid="{00000000-0005-0000-0000-0000C4000000}"/>
    <cellStyle name="Percent 2" xfId="17" xr:uid="{00000000-0005-0000-0000-0000C5000000}"/>
    <cellStyle name="Percent 2 10" xfId="209" xr:uid="{00000000-0005-0000-0000-0000C6000000}"/>
    <cellStyle name="Percent 2 11" xfId="210" xr:uid="{00000000-0005-0000-0000-0000C7000000}"/>
    <cellStyle name="Percent 2 12" xfId="211" xr:uid="{00000000-0005-0000-0000-0000C8000000}"/>
    <cellStyle name="Percent 2 13" xfId="212" xr:uid="{00000000-0005-0000-0000-0000C9000000}"/>
    <cellStyle name="Percent 2 14" xfId="213" xr:uid="{00000000-0005-0000-0000-0000CA000000}"/>
    <cellStyle name="Percent 2 15" xfId="214" xr:uid="{00000000-0005-0000-0000-0000CB000000}"/>
    <cellStyle name="Percent 2 16" xfId="215" xr:uid="{00000000-0005-0000-0000-0000CC000000}"/>
    <cellStyle name="Percent 2 17" xfId="216" xr:uid="{00000000-0005-0000-0000-0000CD000000}"/>
    <cellStyle name="Percent 2 18" xfId="217" xr:uid="{00000000-0005-0000-0000-0000CE000000}"/>
    <cellStyle name="Percent 2 19" xfId="218" xr:uid="{00000000-0005-0000-0000-0000CF000000}"/>
    <cellStyle name="Percent 2 2" xfId="28" xr:uid="{00000000-0005-0000-0000-0000D0000000}"/>
    <cellStyle name="Percent 2 20" xfId="219" xr:uid="{00000000-0005-0000-0000-0000D1000000}"/>
    <cellStyle name="Percent 2 21" xfId="220" xr:uid="{00000000-0005-0000-0000-0000D2000000}"/>
    <cellStyle name="Percent 2 22" xfId="221" xr:uid="{00000000-0005-0000-0000-0000D3000000}"/>
    <cellStyle name="Percent 2 23" xfId="222" xr:uid="{00000000-0005-0000-0000-0000D4000000}"/>
    <cellStyle name="Percent 2 24" xfId="223" xr:uid="{00000000-0005-0000-0000-0000D5000000}"/>
    <cellStyle name="Percent 2 25" xfId="309" xr:uid="{00000000-0005-0000-0000-00001A010000}"/>
    <cellStyle name="Percent 2 26" xfId="256" xr:uid="{00000000-0005-0000-0000-000009010000}"/>
    <cellStyle name="Percent 2 26 2" xfId="564" xr:uid="{D8BAAADC-54A5-424A-BC8A-C162F687F0D4}"/>
    <cellStyle name="Percent 2 27" xfId="343" xr:uid="{00000000-0005-0000-0000-000009010000}"/>
    <cellStyle name="Percent 2 27 2" xfId="606" xr:uid="{D40D236E-B17B-49D4-87B2-765BE43E7961}"/>
    <cellStyle name="Percent 2 28" xfId="389" xr:uid="{00000000-0005-0000-0000-000009010000}"/>
    <cellStyle name="Percent 2 28 2" xfId="648" xr:uid="{68BEA419-ADC3-411C-A3F9-459108312C18}"/>
    <cellStyle name="Percent 2 29" xfId="431" xr:uid="{8D0A7E72-52E8-4FAD-B7D0-5784575CCB60}"/>
    <cellStyle name="Percent 2 29 2" xfId="690" xr:uid="{CC165FA6-EA2C-484A-B504-F9A3E2BC97F3}"/>
    <cellStyle name="Percent 2 3" xfId="40" xr:uid="{00000000-0005-0000-0000-0000D6000000}"/>
    <cellStyle name="Percent 2 30" xfId="475" xr:uid="{81B2D884-86AD-4BD3-9556-196283BB42C4}"/>
    <cellStyle name="Percent 2 30 2" xfId="733" xr:uid="{9D7CD0CA-66DA-42D0-B400-B50A1F008382}"/>
    <cellStyle name="Percent 2 31" xfId="519" xr:uid="{3F346052-3D34-4322-9945-4D5CE4FC8DEE}"/>
    <cellStyle name="Percent 2 31 2" xfId="776" xr:uid="{A25216AD-32E9-4FF8-98C6-AD7C0804C61D}"/>
    <cellStyle name="Percent 2 32" xfId="821" xr:uid="{C2613D3E-678D-4668-B4FD-2D282BC1413D}"/>
    <cellStyle name="Percent 2 33" xfId="863" xr:uid="{D2E84C64-ECE0-458D-AACD-3468D24DFA40}"/>
    <cellStyle name="Percent 2 4" xfId="22" xr:uid="{00000000-0005-0000-0000-0000D7000000}"/>
    <cellStyle name="Percent 2 5" xfId="55" xr:uid="{00000000-0005-0000-0000-0000D8000000}"/>
    <cellStyle name="Percent 2 6" xfId="59" xr:uid="{00000000-0005-0000-0000-0000D9000000}"/>
    <cellStyle name="Percent 2 7" xfId="63" xr:uid="{00000000-0005-0000-0000-0000DA000000}"/>
    <cellStyle name="Percent 2 8" xfId="224" xr:uid="{00000000-0005-0000-0000-0000DB000000}"/>
    <cellStyle name="Percent 2 9" xfId="225" xr:uid="{00000000-0005-0000-0000-0000DC000000}"/>
    <cellStyle name="Percent 20" xfId="226" xr:uid="{00000000-0005-0000-0000-0000DD000000}"/>
    <cellStyle name="Percent 3" xfId="18" xr:uid="{00000000-0005-0000-0000-0000DE000000}"/>
    <cellStyle name="Percent 3 2" xfId="29" xr:uid="{00000000-0005-0000-0000-0000DF000000}"/>
    <cellStyle name="Percent 3 3" xfId="41" xr:uid="{00000000-0005-0000-0000-0000E0000000}"/>
    <cellStyle name="Percent 3 4" xfId="45" xr:uid="{00000000-0005-0000-0000-0000E1000000}"/>
    <cellStyle name="Percent 3 5" xfId="56" xr:uid="{00000000-0005-0000-0000-0000E2000000}"/>
    <cellStyle name="Percent 3 6" xfId="60" xr:uid="{00000000-0005-0000-0000-0000E3000000}"/>
    <cellStyle name="Percent 3 7" xfId="64" xr:uid="{00000000-0005-0000-0000-0000E4000000}"/>
    <cellStyle name="Percent 4" xfId="815" xr:uid="{3BE350E4-B055-4851-B5DC-A5E9159E179A}"/>
    <cellStyle name="Percent 5" xfId="227" xr:uid="{00000000-0005-0000-0000-0000E5000000}"/>
    <cellStyle name="Percent 6" xfId="228" xr:uid="{00000000-0005-0000-0000-0000E6000000}"/>
    <cellStyle name="Percent 8" xfId="229" xr:uid="{00000000-0005-0000-0000-0000E7000000}"/>
    <cellStyle name="Percent 9" xfId="230" xr:uid="{00000000-0005-0000-0000-0000E8000000}"/>
    <cellStyle name="Title 2" xfId="258" xr:uid="{00000000-0005-0000-0000-00002E010000}"/>
    <cellStyle name="Total" xfId="19" builtinId="25" customBuiltin="1"/>
    <cellStyle name="Total 10" xfId="231" xr:uid="{00000000-0005-0000-0000-0000EA000000}"/>
    <cellStyle name="Total 11" xfId="232" xr:uid="{00000000-0005-0000-0000-0000EB000000}"/>
    <cellStyle name="Total 12" xfId="233" xr:uid="{00000000-0005-0000-0000-0000EC000000}"/>
    <cellStyle name="Total 13" xfId="234" xr:uid="{00000000-0005-0000-0000-0000ED000000}"/>
    <cellStyle name="Total 14" xfId="235" xr:uid="{00000000-0005-0000-0000-0000EE000000}"/>
    <cellStyle name="Total 15" xfId="236" xr:uid="{00000000-0005-0000-0000-0000EF000000}"/>
    <cellStyle name="Total 16" xfId="237" xr:uid="{00000000-0005-0000-0000-0000F0000000}"/>
    <cellStyle name="Total 17" xfId="238" xr:uid="{00000000-0005-0000-0000-0000F1000000}"/>
    <cellStyle name="Total 18" xfId="239" xr:uid="{00000000-0005-0000-0000-0000F2000000}"/>
    <cellStyle name="Total 19" xfId="240" xr:uid="{00000000-0005-0000-0000-0000F3000000}"/>
    <cellStyle name="Total 2" xfId="241" xr:uid="{00000000-0005-0000-0000-0000F4000000}"/>
    <cellStyle name="Total 20" xfId="273" xr:uid="{00000000-0005-0000-0000-00003A010000}"/>
    <cellStyle name="Total 3" xfId="242" xr:uid="{00000000-0005-0000-0000-0000F5000000}"/>
    <cellStyle name="Total 4" xfId="243" xr:uid="{00000000-0005-0000-0000-0000F6000000}"/>
    <cellStyle name="Total 5" xfId="244" xr:uid="{00000000-0005-0000-0000-0000F7000000}"/>
    <cellStyle name="Total 6" xfId="245" xr:uid="{00000000-0005-0000-0000-0000F8000000}"/>
    <cellStyle name="Total 7" xfId="246" xr:uid="{00000000-0005-0000-0000-0000F9000000}"/>
    <cellStyle name="Total 8" xfId="247" xr:uid="{00000000-0005-0000-0000-0000FA000000}"/>
    <cellStyle name="Total 9" xfId="248" xr:uid="{00000000-0005-0000-0000-0000FB000000}"/>
    <cellStyle name="Warning Text 2" xfId="271" xr:uid="{00000000-0005-0000-0000-000042010000}"/>
  </cellStyles>
  <dxfs count="227">
    <dxf>
      <fill>
        <patternFill>
          <bgColor rgb="FFFFFF00"/>
        </patternFill>
      </fill>
    </dxf>
    <dxf>
      <font>
        <strike val="0"/>
        <color theme="0"/>
      </font>
      <fill>
        <patternFill>
          <bgColor rgb="FFFF0000"/>
        </patternFill>
      </fill>
    </dxf>
    <dxf>
      <font>
        <color theme="0"/>
      </font>
      <fill>
        <patternFill>
          <bgColor rgb="FFFF0000"/>
        </patternFill>
      </fill>
    </dxf>
    <dxf>
      <font>
        <strike val="0"/>
        <color theme="0"/>
      </font>
      <fill>
        <patternFill>
          <bgColor theme="1" tint="4.9989318521683403E-2"/>
        </patternFill>
      </fill>
    </dxf>
    <dxf>
      <font>
        <strike val="0"/>
        <color theme="0"/>
      </font>
      <fill>
        <patternFill>
          <bgColor theme="1"/>
        </patternFill>
      </fill>
    </dxf>
    <dxf>
      <font>
        <color theme="0"/>
      </font>
      <fill>
        <patternFill>
          <bgColor theme="1"/>
        </patternFill>
      </fill>
    </dxf>
    <dxf>
      <font>
        <color theme="0"/>
      </font>
      <fill>
        <patternFill>
          <bgColor theme="1"/>
        </patternFill>
      </fill>
    </dxf>
    <dxf>
      <font>
        <color theme="0"/>
      </font>
      <fill>
        <patternFill>
          <bgColor theme="1"/>
        </patternFill>
      </fill>
    </dxf>
    <dxf>
      <font>
        <color theme="0"/>
      </font>
      <fill>
        <patternFill>
          <bgColor rgb="FFFF0000"/>
        </patternFill>
      </fill>
    </dxf>
    <dxf>
      <font>
        <color theme="0"/>
      </font>
      <fill>
        <patternFill>
          <bgColor rgb="FFFF0000"/>
        </patternFill>
      </fill>
    </dxf>
    <dxf>
      <font>
        <b/>
        <i val="0"/>
        <color theme="0"/>
      </font>
      <fill>
        <patternFill>
          <bgColor rgb="FFFF0000"/>
        </patternFill>
      </fill>
    </dxf>
    <dxf>
      <font>
        <b/>
        <i val="0"/>
        <color theme="0"/>
      </font>
      <fill>
        <patternFill>
          <bgColor rgb="FFFF0000"/>
        </patternFill>
      </fill>
    </dxf>
    <dxf>
      <font>
        <color theme="0"/>
      </font>
      <fill>
        <patternFill>
          <bgColor rgb="FFFF0000"/>
        </patternFill>
      </fill>
    </dxf>
    <dxf>
      <font>
        <strike val="0"/>
        <color theme="0"/>
      </font>
      <fill>
        <patternFill>
          <bgColor theme="1" tint="4.9989318521683403E-2"/>
        </patternFill>
      </fill>
    </dxf>
    <dxf>
      <font>
        <strike val="0"/>
        <color theme="0"/>
      </font>
      <fill>
        <patternFill>
          <bgColor theme="1" tint="4.9989318521683403E-2"/>
        </patternFill>
      </fill>
    </dxf>
    <dxf>
      <font>
        <strike val="0"/>
        <color theme="0"/>
      </font>
      <fill>
        <patternFill>
          <bgColor theme="1"/>
        </patternFill>
      </fill>
    </dxf>
    <dxf>
      <font>
        <color theme="0"/>
      </font>
      <fill>
        <patternFill>
          <bgColor theme="1"/>
        </patternFill>
      </fill>
    </dxf>
    <dxf>
      <font>
        <color theme="0"/>
      </font>
      <fill>
        <patternFill>
          <bgColor theme="1"/>
        </patternFill>
      </fill>
    </dxf>
    <dxf>
      <font>
        <color theme="0"/>
      </font>
      <fill>
        <patternFill>
          <bgColor theme="1"/>
        </patternFill>
      </fill>
    </dxf>
    <dxf>
      <font>
        <color theme="0"/>
      </font>
      <fill>
        <patternFill>
          <bgColor rgb="FFFF0000"/>
        </patternFill>
      </fill>
    </dxf>
    <dxf>
      <font>
        <strike val="0"/>
        <color theme="0"/>
      </font>
      <fill>
        <patternFill>
          <bgColor rgb="FFFF0000"/>
        </patternFill>
      </fill>
    </dxf>
    <dxf>
      <font>
        <color theme="0"/>
      </font>
      <fill>
        <patternFill>
          <bgColor rgb="FFFF0000"/>
        </patternFill>
      </fill>
    </dxf>
    <dxf>
      <font>
        <b/>
        <i val="0"/>
        <color theme="0"/>
      </font>
      <fill>
        <patternFill>
          <bgColor rgb="FFFF0000"/>
        </patternFill>
      </fill>
    </dxf>
    <dxf>
      <font>
        <b/>
        <i val="0"/>
        <color theme="0"/>
      </font>
      <fill>
        <patternFill>
          <bgColor rgb="FFFF0000"/>
        </patternFill>
      </fill>
    </dxf>
    <dxf>
      <font>
        <color theme="0"/>
      </font>
      <fill>
        <patternFill>
          <bgColor rgb="FFFF0000"/>
        </patternFill>
      </fill>
    </dxf>
    <dxf>
      <font>
        <strike val="0"/>
        <color theme="0"/>
      </font>
      <fill>
        <patternFill>
          <bgColor theme="1" tint="4.9989318521683403E-2"/>
        </patternFill>
      </fill>
    </dxf>
    <dxf>
      <font>
        <strike val="0"/>
        <color theme="0"/>
      </font>
      <fill>
        <patternFill>
          <bgColor theme="1" tint="4.9989318521683403E-2"/>
        </patternFill>
      </fill>
    </dxf>
    <dxf>
      <font>
        <strike val="0"/>
        <color theme="0"/>
      </font>
      <fill>
        <patternFill>
          <bgColor theme="1"/>
        </patternFill>
      </fill>
    </dxf>
    <dxf>
      <font>
        <color theme="0"/>
      </font>
      <fill>
        <patternFill>
          <bgColor theme="1"/>
        </patternFill>
      </fill>
    </dxf>
    <dxf>
      <font>
        <color theme="0"/>
      </font>
      <fill>
        <patternFill>
          <bgColor theme="1"/>
        </patternFill>
      </fill>
    </dxf>
    <dxf>
      <font>
        <color theme="0"/>
      </font>
      <fill>
        <patternFill>
          <bgColor theme="1"/>
        </patternFill>
      </fill>
    </dxf>
    <dxf>
      <font>
        <color theme="0"/>
      </font>
      <fill>
        <patternFill>
          <bgColor rgb="FFFF0000"/>
        </patternFill>
      </fill>
    </dxf>
    <dxf>
      <font>
        <strike val="0"/>
        <color theme="0"/>
      </font>
      <fill>
        <patternFill>
          <bgColor rgb="FFFF0000"/>
        </patternFill>
      </fill>
    </dxf>
    <dxf>
      <font>
        <color theme="0"/>
      </font>
      <fill>
        <patternFill>
          <bgColor rgb="FFFF0000"/>
        </patternFill>
      </fill>
    </dxf>
    <dxf>
      <font>
        <b/>
        <i val="0"/>
        <color theme="0"/>
      </font>
      <fill>
        <patternFill>
          <bgColor rgb="FFFF0000"/>
        </patternFill>
      </fill>
    </dxf>
    <dxf>
      <font>
        <b/>
        <i val="0"/>
        <color theme="0"/>
      </font>
      <fill>
        <patternFill>
          <bgColor rgb="FFFF0000"/>
        </patternFill>
      </fill>
    </dxf>
    <dxf>
      <font>
        <color theme="0"/>
      </font>
      <fill>
        <patternFill>
          <bgColor rgb="FFFF0000"/>
        </patternFill>
      </fill>
    </dxf>
    <dxf>
      <font>
        <strike val="0"/>
        <color theme="0"/>
      </font>
      <fill>
        <patternFill>
          <bgColor theme="1" tint="4.9989318521683403E-2"/>
        </patternFill>
      </fill>
    </dxf>
    <dxf>
      <font>
        <strike val="0"/>
        <color theme="0"/>
      </font>
      <fill>
        <patternFill>
          <bgColor theme="1" tint="4.9989318521683403E-2"/>
        </patternFill>
      </fill>
    </dxf>
    <dxf>
      <font>
        <strike val="0"/>
        <color theme="0"/>
      </font>
      <fill>
        <patternFill>
          <bgColor theme="1"/>
        </patternFill>
      </fill>
    </dxf>
    <dxf>
      <font>
        <color theme="0"/>
      </font>
      <fill>
        <patternFill>
          <bgColor theme="1"/>
        </patternFill>
      </fill>
    </dxf>
    <dxf>
      <font>
        <color theme="0"/>
      </font>
      <fill>
        <patternFill>
          <bgColor theme="1"/>
        </patternFill>
      </fill>
    </dxf>
    <dxf>
      <font>
        <color theme="0"/>
      </font>
      <fill>
        <patternFill>
          <bgColor theme="1"/>
        </patternFill>
      </fill>
    </dxf>
    <dxf>
      <font>
        <color theme="0"/>
      </font>
      <fill>
        <patternFill>
          <bgColor rgb="FFFF0000"/>
        </patternFill>
      </fill>
    </dxf>
    <dxf>
      <font>
        <strike val="0"/>
        <color theme="0"/>
      </font>
      <fill>
        <patternFill>
          <bgColor rgb="FFFF0000"/>
        </patternFill>
      </fill>
    </dxf>
    <dxf>
      <font>
        <color theme="0"/>
      </font>
      <fill>
        <patternFill>
          <bgColor rgb="FFFF0000"/>
        </patternFill>
      </fill>
    </dxf>
    <dxf>
      <font>
        <b/>
        <i val="0"/>
        <color theme="0"/>
      </font>
      <fill>
        <patternFill>
          <bgColor rgb="FFFF0000"/>
        </patternFill>
      </fill>
    </dxf>
    <dxf>
      <font>
        <b/>
        <i val="0"/>
        <color theme="0"/>
      </font>
      <fill>
        <patternFill>
          <bgColor rgb="FFFF0000"/>
        </patternFill>
      </fill>
    </dxf>
    <dxf>
      <font>
        <color theme="0"/>
      </font>
      <fill>
        <patternFill>
          <bgColor rgb="FFFF0000"/>
        </patternFill>
      </fill>
    </dxf>
    <dxf>
      <font>
        <strike val="0"/>
        <color theme="0"/>
      </font>
      <fill>
        <patternFill>
          <bgColor theme="1" tint="4.9989318521683403E-2"/>
        </patternFill>
      </fill>
    </dxf>
    <dxf>
      <font>
        <strike val="0"/>
        <color theme="0"/>
      </font>
      <fill>
        <patternFill>
          <bgColor theme="1" tint="4.9989318521683403E-2"/>
        </patternFill>
      </fill>
    </dxf>
    <dxf>
      <font>
        <strike val="0"/>
        <color theme="0"/>
      </font>
      <fill>
        <patternFill>
          <bgColor theme="1"/>
        </patternFill>
      </fill>
    </dxf>
    <dxf>
      <font>
        <color theme="0"/>
      </font>
      <fill>
        <patternFill>
          <bgColor theme="1"/>
        </patternFill>
      </fill>
    </dxf>
    <dxf>
      <font>
        <color theme="0"/>
      </font>
      <fill>
        <patternFill>
          <bgColor theme="1"/>
        </patternFill>
      </fill>
    </dxf>
    <dxf>
      <font>
        <color theme="0"/>
      </font>
      <fill>
        <patternFill>
          <bgColor theme="1"/>
        </patternFill>
      </fill>
    </dxf>
    <dxf>
      <font>
        <color theme="0"/>
      </font>
      <fill>
        <patternFill>
          <bgColor rgb="FFFF0000"/>
        </patternFill>
      </fill>
    </dxf>
    <dxf>
      <font>
        <strike val="0"/>
        <color theme="0"/>
      </font>
      <fill>
        <patternFill>
          <bgColor rgb="FFFF0000"/>
        </patternFill>
      </fill>
    </dxf>
    <dxf>
      <font>
        <color theme="0"/>
      </font>
      <fill>
        <patternFill>
          <bgColor rgb="FFFF0000"/>
        </patternFill>
      </fill>
    </dxf>
    <dxf>
      <font>
        <b/>
        <i val="0"/>
        <color theme="0"/>
      </font>
      <fill>
        <patternFill>
          <bgColor rgb="FFFF0000"/>
        </patternFill>
      </fill>
    </dxf>
    <dxf>
      <font>
        <b/>
        <i val="0"/>
        <color theme="0"/>
      </font>
      <fill>
        <patternFill>
          <bgColor rgb="FFFF0000"/>
        </patternFill>
      </fill>
    </dxf>
    <dxf>
      <font>
        <color theme="0"/>
      </font>
      <fill>
        <patternFill>
          <bgColor rgb="FFFF0000"/>
        </patternFill>
      </fill>
    </dxf>
    <dxf>
      <font>
        <color theme="0"/>
      </font>
      <fill>
        <patternFill>
          <bgColor theme="1"/>
        </patternFill>
      </fill>
    </dxf>
    <dxf>
      <font>
        <strike val="0"/>
        <color theme="0"/>
      </font>
      <fill>
        <patternFill>
          <bgColor theme="1" tint="4.9989318521683403E-2"/>
        </patternFill>
      </fill>
    </dxf>
    <dxf>
      <font>
        <strike val="0"/>
        <color theme="0"/>
      </font>
      <fill>
        <patternFill>
          <bgColor theme="1" tint="4.9989318521683403E-2"/>
        </patternFill>
      </fill>
    </dxf>
    <dxf>
      <font>
        <strike val="0"/>
        <color theme="0"/>
      </font>
      <fill>
        <patternFill>
          <bgColor theme="1"/>
        </patternFill>
      </fill>
    </dxf>
    <dxf>
      <font>
        <color theme="0"/>
      </font>
      <fill>
        <patternFill>
          <bgColor theme="1"/>
        </patternFill>
      </fill>
    </dxf>
    <dxf>
      <font>
        <color theme="0"/>
      </font>
      <fill>
        <patternFill>
          <bgColor theme="1"/>
        </patternFill>
      </fill>
    </dxf>
    <dxf>
      <font>
        <color theme="0"/>
      </font>
      <fill>
        <patternFill>
          <bgColor rgb="FFFF0000"/>
        </patternFill>
      </fill>
    </dxf>
    <dxf>
      <font>
        <color theme="0"/>
      </font>
      <fill>
        <patternFill>
          <bgColor theme="1"/>
        </patternFill>
      </fill>
    </dxf>
    <dxf>
      <font>
        <b/>
        <i val="0"/>
        <color theme="0"/>
      </font>
      <fill>
        <patternFill>
          <bgColor rgb="FFFF0000"/>
        </patternFill>
      </fill>
    </dxf>
    <dxf>
      <font>
        <b/>
        <i val="0"/>
        <color theme="0"/>
      </font>
      <fill>
        <patternFill>
          <bgColor rgb="FFFF0000"/>
        </patternFill>
      </fill>
    </dxf>
    <dxf>
      <font>
        <strike val="0"/>
        <color theme="0"/>
      </font>
      <fill>
        <patternFill>
          <bgColor theme="1" tint="4.9989318521683403E-2"/>
        </patternFill>
      </fill>
    </dxf>
    <dxf>
      <font>
        <color theme="0"/>
      </font>
      <fill>
        <patternFill>
          <bgColor theme="1"/>
        </patternFill>
      </fill>
    </dxf>
    <dxf>
      <font>
        <color theme="0"/>
      </font>
      <fill>
        <patternFill>
          <bgColor theme="1"/>
        </patternFill>
      </fill>
    </dxf>
    <dxf>
      <font>
        <b/>
        <i val="0"/>
        <color theme="0"/>
      </font>
      <fill>
        <patternFill>
          <bgColor rgb="FFFF0000"/>
        </patternFill>
      </fill>
    </dxf>
    <dxf>
      <font>
        <b/>
        <i val="0"/>
        <color theme="0"/>
      </font>
      <fill>
        <patternFill>
          <bgColor rgb="FFFF0000"/>
        </patternFill>
      </fill>
    </dxf>
    <dxf>
      <font>
        <strike val="0"/>
        <color theme="0"/>
      </font>
      <fill>
        <patternFill>
          <bgColor theme="1" tint="4.9989318521683403E-2"/>
        </patternFill>
      </fill>
    </dxf>
    <dxf>
      <font>
        <strike val="0"/>
        <color theme="0"/>
      </font>
      <fill>
        <patternFill>
          <bgColor theme="1" tint="4.9989318521683403E-2"/>
        </patternFill>
      </fill>
    </dxf>
    <dxf>
      <font>
        <color theme="0"/>
      </font>
      <fill>
        <patternFill>
          <bgColor theme="1"/>
        </patternFill>
      </fill>
    </dxf>
    <dxf>
      <font>
        <color theme="0"/>
      </font>
      <fill>
        <patternFill>
          <bgColor theme="1"/>
        </patternFill>
      </fill>
    </dxf>
    <dxf>
      <font>
        <b/>
        <i val="0"/>
        <color theme="0"/>
      </font>
      <fill>
        <patternFill>
          <bgColor rgb="FFFF0000"/>
        </patternFill>
      </fill>
    </dxf>
    <dxf>
      <font>
        <b/>
        <i val="0"/>
        <color theme="0"/>
      </font>
      <fill>
        <patternFill>
          <bgColor rgb="FFFF0000"/>
        </patternFill>
      </fill>
    </dxf>
    <dxf>
      <font>
        <strike val="0"/>
        <color theme="0"/>
      </font>
      <fill>
        <patternFill>
          <bgColor theme="1" tint="4.9989318521683403E-2"/>
        </patternFill>
      </fill>
    </dxf>
    <dxf>
      <font>
        <color theme="0"/>
      </font>
      <fill>
        <patternFill>
          <bgColor theme="1"/>
        </patternFill>
      </fill>
    </dxf>
    <dxf>
      <font>
        <color theme="0"/>
      </font>
      <fill>
        <patternFill>
          <bgColor theme="1"/>
        </patternFill>
      </fill>
    </dxf>
    <dxf>
      <font>
        <b/>
        <i val="0"/>
        <color theme="0"/>
      </font>
      <fill>
        <patternFill>
          <bgColor rgb="FFFF0000"/>
        </patternFill>
      </fill>
    </dxf>
    <dxf>
      <font>
        <b/>
        <i val="0"/>
        <color theme="0"/>
      </font>
      <fill>
        <patternFill>
          <bgColor rgb="FFFF0000"/>
        </patternFill>
      </fill>
    </dxf>
    <dxf>
      <font>
        <strike val="0"/>
        <color theme="0"/>
      </font>
      <fill>
        <patternFill>
          <bgColor theme="1" tint="4.9989318521683403E-2"/>
        </patternFill>
      </fill>
    </dxf>
    <dxf>
      <font>
        <color theme="0"/>
      </font>
      <fill>
        <patternFill>
          <bgColor theme="1"/>
        </patternFill>
      </fill>
    </dxf>
    <dxf>
      <font>
        <color theme="0"/>
      </font>
      <fill>
        <patternFill>
          <bgColor theme="1"/>
        </patternFill>
      </fill>
    </dxf>
    <dxf>
      <font>
        <b/>
        <i val="0"/>
        <color theme="0"/>
      </font>
      <fill>
        <patternFill>
          <bgColor rgb="FFFF0000"/>
        </patternFill>
      </fill>
    </dxf>
    <dxf>
      <font>
        <b/>
        <i val="0"/>
        <color theme="0"/>
      </font>
      <fill>
        <patternFill>
          <bgColor rgb="FFFF0000"/>
        </patternFill>
      </fill>
    </dxf>
    <dxf>
      <font>
        <strike val="0"/>
        <color theme="0"/>
      </font>
      <fill>
        <patternFill>
          <bgColor theme="1" tint="4.9989318521683403E-2"/>
        </patternFill>
      </fill>
    </dxf>
    <dxf>
      <font>
        <color theme="0"/>
      </font>
      <fill>
        <patternFill>
          <bgColor theme="1"/>
        </patternFill>
      </fill>
    </dxf>
    <dxf>
      <font>
        <color theme="0"/>
      </font>
      <fill>
        <patternFill>
          <bgColor theme="1"/>
        </patternFill>
      </fill>
    </dxf>
    <dxf>
      <font>
        <b/>
        <i val="0"/>
        <color theme="0"/>
      </font>
      <fill>
        <patternFill>
          <bgColor rgb="FFFF0000"/>
        </patternFill>
      </fill>
    </dxf>
    <dxf>
      <font>
        <b/>
        <i val="0"/>
        <color theme="0"/>
      </font>
      <fill>
        <patternFill>
          <bgColor rgb="FFFF0000"/>
        </patternFill>
      </fill>
    </dxf>
    <dxf>
      <font>
        <strike val="0"/>
        <color theme="0"/>
      </font>
      <fill>
        <patternFill>
          <bgColor theme="1" tint="4.9989318521683403E-2"/>
        </patternFill>
      </fill>
    </dxf>
    <dxf>
      <font>
        <color theme="0"/>
      </font>
      <fill>
        <patternFill>
          <bgColor theme="1"/>
        </patternFill>
      </fill>
    </dxf>
    <dxf>
      <font>
        <color theme="0"/>
      </font>
      <fill>
        <patternFill>
          <bgColor theme="1"/>
        </patternFill>
      </fill>
    </dxf>
    <dxf>
      <font>
        <b/>
        <i val="0"/>
        <color theme="0"/>
      </font>
      <fill>
        <patternFill>
          <bgColor rgb="FFFF0000"/>
        </patternFill>
      </fill>
    </dxf>
    <dxf>
      <font>
        <b/>
        <i val="0"/>
        <color theme="0"/>
      </font>
      <fill>
        <patternFill>
          <bgColor rgb="FFFF0000"/>
        </patternFill>
      </fill>
    </dxf>
    <dxf>
      <font>
        <strike val="0"/>
        <color theme="0"/>
      </font>
      <fill>
        <patternFill>
          <bgColor theme="1" tint="4.9989318521683403E-2"/>
        </patternFill>
      </fill>
    </dxf>
    <dxf>
      <font>
        <color theme="0"/>
      </font>
      <fill>
        <patternFill>
          <bgColor theme="1"/>
        </patternFill>
      </fill>
    </dxf>
    <dxf>
      <font>
        <color theme="0"/>
      </font>
      <fill>
        <patternFill>
          <bgColor theme="1"/>
        </patternFill>
      </fill>
    </dxf>
    <dxf>
      <font>
        <b/>
        <i val="0"/>
        <color theme="0"/>
      </font>
      <fill>
        <patternFill>
          <bgColor rgb="FFFF0000"/>
        </patternFill>
      </fill>
    </dxf>
    <dxf>
      <font>
        <b/>
        <i val="0"/>
        <color theme="0"/>
      </font>
      <fill>
        <patternFill>
          <bgColor rgb="FFFF0000"/>
        </patternFill>
      </fill>
    </dxf>
    <dxf>
      <font>
        <strike val="0"/>
        <color theme="0"/>
      </font>
      <fill>
        <patternFill>
          <bgColor theme="1" tint="4.9989318521683403E-2"/>
        </patternFill>
      </fill>
    </dxf>
    <dxf>
      <font>
        <color theme="0"/>
      </font>
      <fill>
        <patternFill>
          <bgColor theme="1"/>
        </patternFill>
      </fill>
    </dxf>
    <dxf>
      <font>
        <color theme="0"/>
      </font>
      <fill>
        <patternFill>
          <bgColor theme="1"/>
        </patternFill>
      </fill>
    </dxf>
    <dxf>
      <font>
        <b/>
        <i val="0"/>
        <color theme="0"/>
      </font>
      <fill>
        <patternFill>
          <bgColor rgb="FFFF0000"/>
        </patternFill>
      </fill>
    </dxf>
    <dxf>
      <font>
        <b/>
        <i val="0"/>
        <color theme="0"/>
      </font>
      <fill>
        <patternFill>
          <bgColor rgb="FFFF0000"/>
        </patternFill>
      </fill>
    </dxf>
    <dxf>
      <font>
        <strike val="0"/>
        <color theme="0"/>
      </font>
      <fill>
        <patternFill>
          <bgColor theme="1" tint="4.9989318521683403E-2"/>
        </patternFill>
      </fill>
    </dxf>
    <dxf>
      <font>
        <color theme="0"/>
      </font>
      <fill>
        <patternFill>
          <bgColor theme="1"/>
        </patternFill>
      </fill>
    </dxf>
    <dxf>
      <font>
        <color theme="0"/>
      </font>
      <fill>
        <patternFill>
          <bgColor theme="1"/>
        </patternFill>
      </fill>
    </dxf>
    <dxf>
      <font>
        <b/>
        <i val="0"/>
        <color theme="0"/>
      </font>
      <fill>
        <patternFill>
          <bgColor rgb="FFFF0000"/>
        </patternFill>
      </fill>
    </dxf>
    <dxf>
      <font>
        <b/>
        <i val="0"/>
        <color theme="0"/>
      </font>
      <fill>
        <patternFill>
          <bgColor rgb="FFFF0000"/>
        </patternFill>
      </fill>
    </dxf>
    <dxf>
      <font>
        <strike val="0"/>
        <color theme="0"/>
      </font>
      <fill>
        <patternFill>
          <bgColor theme="1" tint="4.9989318521683403E-2"/>
        </patternFill>
      </fill>
    </dxf>
    <dxf>
      <font>
        <color theme="0"/>
      </font>
      <fill>
        <patternFill>
          <bgColor theme="1"/>
        </patternFill>
      </fill>
    </dxf>
    <dxf>
      <font>
        <color theme="0"/>
      </font>
      <fill>
        <patternFill>
          <bgColor theme="1"/>
        </patternFill>
      </fill>
    </dxf>
    <dxf>
      <font>
        <b/>
        <i val="0"/>
        <color theme="0"/>
      </font>
      <fill>
        <patternFill>
          <bgColor rgb="FFFF0000"/>
        </patternFill>
      </fill>
    </dxf>
    <dxf>
      <font>
        <b/>
        <i val="0"/>
        <color theme="0"/>
      </font>
      <fill>
        <patternFill>
          <bgColor rgb="FFFF0000"/>
        </patternFill>
      </fill>
    </dxf>
    <dxf>
      <font>
        <strike val="0"/>
        <color theme="0"/>
      </font>
      <fill>
        <patternFill>
          <bgColor theme="1" tint="4.9989318521683403E-2"/>
        </patternFill>
      </fill>
    </dxf>
    <dxf>
      <font>
        <color theme="0"/>
      </font>
      <fill>
        <patternFill>
          <bgColor theme="1"/>
        </patternFill>
      </fill>
    </dxf>
    <dxf>
      <font>
        <color theme="0"/>
      </font>
      <fill>
        <patternFill>
          <bgColor theme="1"/>
        </patternFill>
      </fill>
    </dxf>
    <dxf>
      <font>
        <b/>
        <i val="0"/>
        <color theme="0"/>
      </font>
      <fill>
        <patternFill>
          <bgColor rgb="FFFF0000"/>
        </patternFill>
      </fill>
    </dxf>
    <dxf>
      <font>
        <b/>
        <i val="0"/>
        <color theme="0"/>
      </font>
      <fill>
        <patternFill>
          <bgColor rgb="FFFF0000"/>
        </patternFill>
      </fill>
    </dxf>
    <dxf>
      <font>
        <strike val="0"/>
        <color theme="0"/>
      </font>
      <fill>
        <patternFill>
          <bgColor theme="1" tint="4.9989318521683403E-2"/>
        </patternFill>
      </fill>
    </dxf>
    <dxf>
      <font>
        <color theme="0"/>
      </font>
      <fill>
        <patternFill>
          <bgColor theme="1"/>
        </patternFill>
      </fill>
    </dxf>
    <dxf>
      <font>
        <color theme="0"/>
      </font>
      <fill>
        <patternFill>
          <bgColor theme="1"/>
        </patternFill>
      </fill>
    </dxf>
    <dxf>
      <font>
        <b/>
        <i val="0"/>
        <color theme="0"/>
      </font>
      <fill>
        <patternFill>
          <bgColor rgb="FFFF0000"/>
        </patternFill>
      </fill>
    </dxf>
    <dxf>
      <font>
        <b/>
        <i val="0"/>
        <color theme="0"/>
      </font>
      <fill>
        <patternFill>
          <bgColor rgb="FFFF0000"/>
        </patternFill>
      </fill>
    </dxf>
    <dxf>
      <font>
        <strike val="0"/>
        <color theme="0"/>
      </font>
      <fill>
        <patternFill>
          <bgColor theme="1" tint="4.9989318521683403E-2"/>
        </patternFill>
      </fill>
    </dxf>
    <dxf>
      <font>
        <color theme="0"/>
      </font>
      <fill>
        <patternFill>
          <bgColor theme="1"/>
        </patternFill>
      </fill>
    </dxf>
    <dxf>
      <font>
        <color theme="0"/>
      </font>
      <fill>
        <patternFill>
          <bgColor theme="1"/>
        </patternFill>
      </fill>
    </dxf>
    <dxf>
      <font>
        <b/>
        <i val="0"/>
        <color theme="0"/>
      </font>
      <fill>
        <patternFill>
          <bgColor rgb="FFFF0000"/>
        </patternFill>
      </fill>
    </dxf>
    <dxf>
      <font>
        <b/>
        <i val="0"/>
        <color theme="0"/>
      </font>
      <fill>
        <patternFill>
          <bgColor rgb="FFFF0000"/>
        </patternFill>
      </fill>
    </dxf>
    <dxf>
      <font>
        <strike val="0"/>
        <color theme="0"/>
      </font>
      <fill>
        <patternFill>
          <bgColor theme="1" tint="4.9989318521683403E-2"/>
        </patternFill>
      </fill>
    </dxf>
    <dxf>
      <font>
        <color theme="0"/>
      </font>
      <fill>
        <patternFill>
          <bgColor theme="1"/>
        </patternFill>
      </fill>
    </dxf>
    <dxf>
      <font>
        <color theme="0"/>
      </font>
      <fill>
        <patternFill>
          <bgColor theme="1"/>
        </patternFill>
      </fill>
    </dxf>
    <dxf>
      <font>
        <b/>
        <i val="0"/>
        <color theme="0"/>
      </font>
      <fill>
        <patternFill>
          <bgColor rgb="FFFF0000"/>
        </patternFill>
      </fill>
    </dxf>
    <dxf>
      <font>
        <b/>
        <i val="0"/>
        <color theme="0"/>
      </font>
      <fill>
        <patternFill>
          <bgColor rgb="FFFF0000"/>
        </patternFill>
      </fill>
    </dxf>
    <dxf>
      <font>
        <strike val="0"/>
        <color theme="0"/>
      </font>
      <fill>
        <patternFill>
          <bgColor theme="1" tint="4.9989318521683403E-2"/>
        </patternFill>
      </fill>
    </dxf>
    <dxf>
      <font>
        <color theme="0"/>
      </font>
      <fill>
        <patternFill>
          <bgColor theme="1"/>
        </patternFill>
      </fill>
    </dxf>
    <dxf>
      <font>
        <color theme="0"/>
      </font>
      <fill>
        <patternFill>
          <bgColor theme="1"/>
        </patternFill>
      </fill>
    </dxf>
    <dxf>
      <font>
        <b/>
        <i val="0"/>
        <color theme="0"/>
      </font>
      <fill>
        <patternFill>
          <bgColor rgb="FFFF0000"/>
        </patternFill>
      </fill>
    </dxf>
    <dxf>
      <font>
        <b/>
        <i val="0"/>
        <color theme="0"/>
      </font>
      <fill>
        <patternFill>
          <bgColor rgb="FFFF0000"/>
        </patternFill>
      </fill>
    </dxf>
    <dxf>
      <font>
        <strike val="0"/>
        <color theme="0"/>
      </font>
      <fill>
        <patternFill>
          <bgColor theme="1" tint="4.9989318521683403E-2"/>
        </patternFill>
      </fill>
    </dxf>
    <dxf>
      <font>
        <color theme="0"/>
      </font>
      <fill>
        <patternFill>
          <bgColor theme="1"/>
        </patternFill>
      </fill>
    </dxf>
    <dxf>
      <font>
        <color theme="0"/>
      </font>
      <fill>
        <patternFill>
          <bgColor theme="1"/>
        </patternFill>
      </fill>
    </dxf>
    <dxf>
      <font>
        <b/>
        <i val="0"/>
        <color theme="0"/>
      </font>
      <fill>
        <patternFill>
          <bgColor rgb="FFFF0000"/>
        </patternFill>
      </fill>
    </dxf>
    <dxf>
      <font>
        <b/>
        <i val="0"/>
        <color theme="0"/>
      </font>
      <fill>
        <patternFill>
          <bgColor rgb="FFFF0000"/>
        </patternFill>
      </fill>
    </dxf>
    <dxf>
      <font>
        <strike val="0"/>
        <color theme="0"/>
      </font>
      <fill>
        <patternFill>
          <bgColor theme="1" tint="4.9989318521683403E-2"/>
        </patternFill>
      </fill>
    </dxf>
    <dxf>
      <font>
        <color theme="0"/>
      </font>
      <fill>
        <patternFill>
          <bgColor theme="1"/>
        </patternFill>
      </fill>
    </dxf>
    <dxf>
      <font>
        <color theme="0"/>
      </font>
      <fill>
        <patternFill>
          <bgColor theme="1"/>
        </patternFill>
      </fill>
    </dxf>
    <dxf>
      <font>
        <b/>
        <i val="0"/>
        <color theme="0"/>
      </font>
      <fill>
        <patternFill>
          <bgColor rgb="FFFF0000"/>
        </patternFill>
      </fill>
    </dxf>
    <dxf>
      <font>
        <b/>
        <i val="0"/>
        <color theme="0"/>
      </font>
      <fill>
        <patternFill>
          <bgColor rgb="FFFF0000"/>
        </patternFill>
      </fill>
    </dxf>
    <dxf>
      <font>
        <strike val="0"/>
        <color theme="0"/>
      </font>
      <fill>
        <patternFill>
          <bgColor theme="1" tint="4.9989318521683403E-2"/>
        </patternFill>
      </fill>
    </dxf>
    <dxf>
      <font>
        <color theme="0"/>
      </font>
      <fill>
        <patternFill>
          <bgColor theme="1"/>
        </patternFill>
      </fill>
    </dxf>
    <dxf>
      <font>
        <color theme="0"/>
      </font>
      <fill>
        <patternFill>
          <bgColor theme="1"/>
        </patternFill>
      </fill>
    </dxf>
    <dxf>
      <font>
        <b/>
        <i val="0"/>
        <color theme="0"/>
      </font>
      <fill>
        <patternFill>
          <bgColor rgb="FFFF0000"/>
        </patternFill>
      </fill>
    </dxf>
    <dxf>
      <font>
        <b/>
        <i val="0"/>
        <color theme="0"/>
      </font>
      <fill>
        <patternFill>
          <bgColor rgb="FFFF0000"/>
        </patternFill>
      </fill>
    </dxf>
    <dxf>
      <font>
        <strike val="0"/>
        <color theme="0"/>
      </font>
      <fill>
        <patternFill>
          <bgColor theme="1" tint="4.9989318521683403E-2"/>
        </patternFill>
      </fill>
    </dxf>
    <dxf>
      <font>
        <color theme="0"/>
      </font>
      <fill>
        <patternFill>
          <bgColor theme="1"/>
        </patternFill>
      </fill>
    </dxf>
    <dxf>
      <font>
        <color theme="0"/>
      </font>
      <fill>
        <patternFill>
          <bgColor theme="1"/>
        </patternFill>
      </fill>
    </dxf>
    <dxf>
      <font>
        <b/>
        <i val="0"/>
        <color theme="0"/>
      </font>
      <fill>
        <patternFill>
          <bgColor rgb="FFFF0000"/>
        </patternFill>
      </fill>
    </dxf>
    <dxf>
      <font>
        <b/>
        <i val="0"/>
        <color theme="0"/>
      </font>
      <fill>
        <patternFill>
          <bgColor rgb="FFFF0000"/>
        </patternFill>
      </fill>
    </dxf>
    <dxf>
      <font>
        <strike val="0"/>
        <color theme="0"/>
      </font>
      <fill>
        <patternFill>
          <bgColor theme="1" tint="4.9989318521683403E-2"/>
        </patternFill>
      </fill>
    </dxf>
    <dxf>
      <font>
        <color theme="0"/>
      </font>
      <fill>
        <patternFill>
          <bgColor theme="1"/>
        </patternFill>
      </fill>
    </dxf>
    <dxf>
      <font>
        <color theme="0"/>
      </font>
      <fill>
        <patternFill>
          <bgColor theme="1"/>
        </patternFill>
      </fill>
    </dxf>
    <dxf>
      <font>
        <b/>
        <i val="0"/>
        <color theme="0"/>
      </font>
      <fill>
        <patternFill>
          <bgColor rgb="FFFF0000"/>
        </patternFill>
      </fill>
    </dxf>
    <dxf>
      <font>
        <b/>
        <i val="0"/>
        <color theme="0"/>
      </font>
      <fill>
        <patternFill>
          <bgColor rgb="FFFF0000"/>
        </patternFill>
      </fill>
    </dxf>
    <dxf>
      <font>
        <strike val="0"/>
        <color theme="0"/>
      </font>
      <fill>
        <patternFill>
          <bgColor theme="1" tint="4.9989318521683403E-2"/>
        </patternFill>
      </fill>
    </dxf>
    <dxf>
      <font>
        <color theme="0"/>
      </font>
      <fill>
        <patternFill>
          <bgColor theme="1"/>
        </patternFill>
      </fill>
    </dxf>
    <dxf>
      <font>
        <color theme="0"/>
      </font>
      <fill>
        <patternFill>
          <bgColor theme="1"/>
        </patternFill>
      </fill>
    </dxf>
    <dxf>
      <font>
        <b/>
        <i val="0"/>
        <color theme="0"/>
      </font>
      <fill>
        <patternFill>
          <bgColor rgb="FFFF0000"/>
        </patternFill>
      </fill>
    </dxf>
    <dxf>
      <font>
        <b/>
        <i val="0"/>
        <color theme="0"/>
      </font>
      <fill>
        <patternFill>
          <bgColor rgb="FFFF0000"/>
        </patternFill>
      </fill>
    </dxf>
    <dxf>
      <font>
        <strike val="0"/>
        <color theme="0"/>
      </font>
      <fill>
        <patternFill>
          <bgColor theme="1" tint="4.9989318521683403E-2"/>
        </patternFill>
      </fill>
    </dxf>
    <dxf>
      <font>
        <color theme="0"/>
      </font>
      <fill>
        <patternFill>
          <bgColor theme="1"/>
        </patternFill>
      </fill>
    </dxf>
    <dxf>
      <font>
        <color theme="0"/>
      </font>
      <fill>
        <patternFill>
          <bgColor theme="1"/>
        </patternFill>
      </fill>
    </dxf>
    <dxf>
      <font>
        <b/>
        <i val="0"/>
        <color theme="0"/>
      </font>
      <fill>
        <patternFill>
          <bgColor rgb="FFFF0000"/>
        </patternFill>
      </fill>
    </dxf>
    <dxf>
      <font>
        <b/>
        <i val="0"/>
        <color theme="0"/>
      </font>
      <fill>
        <patternFill>
          <bgColor rgb="FFFF0000"/>
        </patternFill>
      </fill>
    </dxf>
    <dxf>
      <font>
        <strike val="0"/>
        <color theme="0"/>
      </font>
      <fill>
        <patternFill>
          <bgColor theme="1" tint="4.9989318521683403E-2"/>
        </patternFill>
      </fill>
    </dxf>
    <dxf>
      <font>
        <color theme="0"/>
      </font>
      <fill>
        <patternFill>
          <bgColor theme="1"/>
        </patternFill>
      </fill>
    </dxf>
    <dxf>
      <font>
        <color theme="0"/>
      </font>
      <fill>
        <patternFill>
          <bgColor theme="1"/>
        </patternFill>
      </fill>
    </dxf>
    <dxf>
      <font>
        <b/>
        <i val="0"/>
        <color theme="0"/>
      </font>
      <fill>
        <patternFill>
          <bgColor rgb="FFFF0000"/>
        </patternFill>
      </fill>
    </dxf>
    <dxf>
      <font>
        <b/>
        <i val="0"/>
        <color theme="0"/>
      </font>
      <fill>
        <patternFill>
          <bgColor rgb="FFFF0000"/>
        </patternFill>
      </fill>
    </dxf>
    <dxf>
      <font>
        <strike val="0"/>
        <color theme="0"/>
      </font>
      <fill>
        <patternFill>
          <bgColor theme="1" tint="4.9989318521683403E-2"/>
        </patternFill>
      </fill>
    </dxf>
    <dxf>
      <font>
        <color theme="0"/>
      </font>
      <fill>
        <patternFill>
          <bgColor theme="1"/>
        </patternFill>
      </fill>
    </dxf>
    <dxf>
      <font>
        <color theme="0"/>
      </font>
      <fill>
        <patternFill>
          <bgColor theme="1"/>
        </patternFill>
      </fill>
    </dxf>
    <dxf>
      <font>
        <b/>
        <i val="0"/>
        <color theme="0"/>
      </font>
      <fill>
        <patternFill>
          <bgColor rgb="FFFF0000"/>
        </patternFill>
      </fill>
    </dxf>
    <dxf>
      <font>
        <b/>
        <i val="0"/>
        <color theme="0"/>
      </font>
      <fill>
        <patternFill>
          <bgColor rgb="FFFF0000"/>
        </patternFill>
      </fill>
    </dxf>
    <dxf>
      <font>
        <strike val="0"/>
        <color theme="0"/>
      </font>
      <fill>
        <patternFill>
          <bgColor theme="1" tint="4.9989318521683403E-2"/>
        </patternFill>
      </fill>
    </dxf>
    <dxf>
      <font>
        <color theme="0"/>
      </font>
      <fill>
        <patternFill>
          <bgColor theme="1"/>
        </patternFill>
      </fill>
    </dxf>
    <dxf>
      <font>
        <color theme="0"/>
      </font>
      <fill>
        <patternFill>
          <bgColor theme="1"/>
        </patternFill>
      </fill>
    </dxf>
    <dxf>
      <font>
        <b/>
        <i val="0"/>
        <color theme="0"/>
      </font>
      <fill>
        <patternFill>
          <bgColor rgb="FFFF0000"/>
        </patternFill>
      </fill>
    </dxf>
    <dxf>
      <font>
        <b/>
        <i val="0"/>
        <color theme="0"/>
      </font>
      <fill>
        <patternFill>
          <bgColor rgb="FFFF0000"/>
        </patternFill>
      </fill>
    </dxf>
    <dxf>
      <font>
        <strike val="0"/>
        <color theme="0"/>
      </font>
      <fill>
        <patternFill>
          <bgColor theme="1" tint="4.9989318521683403E-2"/>
        </patternFill>
      </fill>
    </dxf>
    <dxf>
      <font>
        <color theme="0"/>
      </font>
      <fill>
        <patternFill>
          <bgColor theme="1"/>
        </patternFill>
      </fill>
    </dxf>
    <dxf>
      <font>
        <color theme="0"/>
      </font>
      <fill>
        <patternFill>
          <bgColor theme="1"/>
        </patternFill>
      </fill>
    </dxf>
    <dxf>
      <font>
        <b/>
        <i val="0"/>
        <color theme="0"/>
      </font>
      <fill>
        <patternFill>
          <bgColor rgb="FFFF0000"/>
        </patternFill>
      </fill>
    </dxf>
    <dxf>
      <font>
        <b/>
        <i val="0"/>
        <color theme="0"/>
      </font>
      <fill>
        <patternFill>
          <bgColor rgb="FFFF0000"/>
        </patternFill>
      </fill>
    </dxf>
    <dxf>
      <font>
        <strike val="0"/>
        <color theme="0"/>
      </font>
      <fill>
        <patternFill>
          <bgColor theme="1" tint="4.9989318521683403E-2"/>
        </patternFill>
      </fill>
    </dxf>
    <dxf>
      <font>
        <color theme="0"/>
      </font>
      <fill>
        <patternFill>
          <bgColor theme="1"/>
        </patternFill>
      </fill>
    </dxf>
    <dxf>
      <font>
        <color theme="0"/>
      </font>
      <fill>
        <patternFill>
          <bgColor theme="1"/>
        </patternFill>
      </fill>
    </dxf>
    <dxf>
      <font>
        <b/>
        <i val="0"/>
        <color theme="0"/>
      </font>
      <fill>
        <patternFill>
          <bgColor rgb="FFFF0000"/>
        </patternFill>
      </fill>
    </dxf>
    <dxf>
      <font>
        <b/>
        <i val="0"/>
        <color theme="0"/>
      </font>
      <fill>
        <patternFill>
          <bgColor rgb="FFFF0000"/>
        </patternFill>
      </fill>
    </dxf>
    <dxf>
      <font>
        <strike val="0"/>
        <color theme="0"/>
      </font>
      <fill>
        <patternFill>
          <bgColor theme="1" tint="4.9989318521683403E-2"/>
        </patternFill>
      </fill>
    </dxf>
    <dxf>
      <font>
        <color theme="0"/>
      </font>
      <fill>
        <patternFill>
          <bgColor theme="1"/>
        </patternFill>
      </fill>
    </dxf>
    <dxf>
      <font>
        <color theme="0"/>
      </font>
      <fill>
        <patternFill>
          <bgColor theme="1"/>
        </patternFill>
      </fill>
    </dxf>
    <dxf>
      <font>
        <b/>
        <i val="0"/>
        <color theme="0"/>
      </font>
      <fill>
        <patternFill>
          <bgColor rgb="FFFF0000"/>
        </patternFill>
      </fill>
    </dxf>
    <dxf>
      <font>
        <b/>
        <i val="0"/>
        <color theme="0"/>
      </font>
      <fill>
        <patternFill>
          <bgColor rgb="FFFF0000"/>
        </patternFill>
      </fill>
    </dxf>
    <dxf>
      <font>
        <strike val="0"/>
        <color theme="0"/>
      </font>
      <fill>
        <patternFill>
          <bgColor theme="1" tint="4.9989318521683403E-2"/>
        </patternFill>
      </fill>
    </dxf>
    <dxf>
      <font>
        <color theme="0"/>
      </font>
      <fill>
        <patternFill>
          <bgColor theme="1"/>
        </patternFill>
      </fill>
    </dxf>
    <dxf>
      <font>
        <color theme="0"/>
      </font>
      <fill>
        <patternFill>
          <bgColor theme="1"/>
        </patternFill>
      </fill>
    </dxf>
    <dxf>
      <font>
        <b/>
        <i val="0"/>
        <color theme="0"/>
      </font>
      <fill>
        <patternFill>
          <bgColor rgb="FFFF0000"/>
        </patternFill>
      </fill>
    </dxf>
    <dxf>
      <font>
        <b/>
        <i val="0"/>
        <color theme="0"/>
      </font>
      <fill>
        <patternFill>
          <bgColor rgb="FFFF0000"/>
        </patternFill>
      </fill>
    </dxf>
    <dxf>
      <font>
        <strike val="0"/>
        <color theme="0"/>
      </font>
      <fill>
        <patternFill>
          <bgColor theme="1" tint="4.9989318521683403E-2"/>
        </patternFill>
      </fill>
    </dxf>
    <dxf>
      <font>
        <strike val="0"/>
        <color theme="0"/>
      </font>
      <fill>
        <patternFill>
          <bgColor theme="1" tint="4.9989318521683403E-2"/>
        </patternFill>
      </fill>
    </dxf>
    <dxf>
      <font>
        <color theme="0"/>
      </font>
      <fill>
        <patternFill>
          <bgColor theme="1"/>
        </patternFill>
      </fill>
    </dxf>
    <dxf>
      <font>
        <color theme="0"/>
      </font>
      <fill>
        <patternFill>
          <bgColor theme="1"/>
        </patternFill>
      </fill>
    </dxf>
    <dxf>
      <font>
        <b/>
        <i val="0"/>
        <color theme="0"/>
      </font>
      <fill>
        <patternFill>
          <bgColor rgb="FFFF0000"/>
        </patternFill>
      </fill>
    </dxf>
    <dxf>
      <font>
        <b/>
        <i val="0"/>
        <color theme="0"/>
      </font>
      <fill>
        <patternFill>
          <bgColor rgb="FFFF0000"/>
        </patternFill>
      </fill>
    </dxf>
    <dxf>
      <font>
        <strike val="0"/>
        <color theme="0"/>
      </font>
      <fill>
        <patternFill>
          <bgColor theme="1" tint="4.9989318521683403E-2"/>
        </patternFill>
      </fill>
    </dxf>
    <dxf>
      <font>
        <strike val="0"/>
        <color theme="0"/>
      </font>
      <fill>
        <patternFill>
          <bgColor theme="1" tint="4.9989318521683403E-2"/>
        </patternFill>
      </fill>
    </dxf>
    <dxf>
      <font>
        <color theme="0"/>
      </font>
      <fill>
        <patternFill>
          <bgColor theme="1"/>
        </patternFill>
      </fill>
    </dxf>
    <dxf>
      <font>
        <color theme="0"/>
      </font>
      <fill>
        <patternFill>
          <bgColor theme="1"/>
        </patternFill>
      </fill>
    </dxf>
  </dxfs>
  <tableStyles count="0" defaultTableStyle="TableStyleMedium9" defaultPivotStyle="PivotStyleLight16"/>
  <colors>
    <mruColors>
      <color rgb="FFDD3B0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worksheet" Target="worksheets/sheet39.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worksheet" Target="worksheets/sheet42.xml"/><Relationship Id="rId47" Type="http://schemas.openxmlformats.org/officeDocument/2006/relationships/sharedStrings" Target="sharedStrings.xml"/><Relationship Id="rId7" Type="http://schemas.openxmlformats.org/officeDocument/2006/relationships/worksheet" Target="worksheets/sheet7.xml"/><Relationship Id="rId2" Type="http://schemas.openxmlformats.org/officeDocument/2006/relationships/worksheet" Target="worksheets/sheet2.xml"/><Relationship Id="rId16" Type="http://schemas.openxmlformats.org/officeDocument/2006/relationships/worksheet" Target="worksheets/sheet16.xml"/><Relationship Id="rId29" Type="http://schemas.openxmlformats.org/officeDocument/2006/relationships/worksheet" Target="worksheets/sheet29.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worksheet" Target="worksheets/sheet40.xml"/><Relationship Id="rId45"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calcChain" Target="calcChain.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4" Type="http://schemas.openxmlformats.org/officeDocument/2006/relationships/worksheet" Target="worksheets/sheet44.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worksheet" Target="worksheets/sheet43.xml"/><Relationship Id="rId48" Type="http://schemas.microsoft.com/office/2017/10/relationships/person" Target="persons/person.xml"/><Relationship Id="rId8" Type="http://schemas.openxmlformats.org/officeDocument/2006/relationships/worksheet" Target="worksheets/sheet8.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styles" Target="styles.xml"/><Relationship Id="rId20" Type="http://schemas.openxmlformats.org/officeDocument/2006/relationships/worksheet" Target="worksheets/sheet20.xml"/><Relationship Id="rId41" Type="http://schemas.openxmlformats.org/officeDocument/2006/relationships/worksheet" Target="worksheets/sheet41.xml"/><Relationship Id="rId1" Type="http://schemas.openxmlformats.org/officeDocument/2006/relationships/worksheet" Target="worksheets/sheet1.xml"/><Relationship Id="rId6" Type="http://schemas.openxmlformats.org/officeDocument/2006/relationships/worksheet" Target="worksheets/sheet6.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8.0186280116382583E-2"/>
          <c:y val="2.2756441595117857E-2"/>
          <c:w val="0.81817565434558237"/>
          <c:h val="0.87476675249294067"/>
        </c:manualLayout>
      </c:layout>
      <c:lineChart>
        <c:grouping val="standard"/>
        <c:varyColors val="0"/>
        <c:ser>
          <c:idx val="1"/>
          <c:order val="1"/>
          <c:tx>
            <c:strRef>
              <c:f>'RW History'!$A$115</c:f>
              <c:strCache>
                <c:ptCount val="1"/>
                <c:pt idx="0">
                  <c:v> Average </c:v>
                </c:pt>
              </c:strCache>
            </c:strRef>
          </c:tx>
          <c:marker>
            <c:symbol val="none"/>
          </c:marker>
          <c:cat>
            <c:numRef>
              <c:f>'RW History'!$B$113:$Y$113</c:f>
              <c:numCache>
                <c:formatCode>0</c:formatCode>
                <c:ptCount val="12"/>
                <c:pt idx="0">
                  <c:v>2014</c:v>
                </c:pt>
                <c:pt idx="1">
                  <c:v>2015</c:v>
                </c:pt>
                <c:pt idx="2">
                  <c:v>2016</c:v>
                </c:pt>
                <c:pt idx="3">
                  <c:v>2017</c:v>
                </c:pt>
                <c:pt idx="4">
                  <c:v>2018</c:v>
                </c:pt>
                <c:pt idx="5">
                  <c:v>2019</c:v>
                </c:pt>
                <c:pt idx="6">
                  <c:v>2020</c:v>
                </c:pt>
                <c:pt idx="7">
                  <c:v>2021</c:v>
                </c:pt>
                <c:pt idx="8">
                  <c:v>2022</c:v>
                </c:pt>
                <c:pt idx="9">
                  <c:v>2023</c:v>
                </c:pt>
                <c:pt idx="10">
                  <c:v>2024</c:v>
                </c:pt>
                <c:pt idx="11">
                  <c:v>2025</c:v>
                </c:pt>
              </c:numCache>
            </c:numRef>
          </c:cat>
          <c:val>
            <c:numRef>
              <c:f>'RW History'!$B$115:$Y$115</c:f>
              <c:numCache>
                <c:formatCode>0.0</c:formatCode>
                <c:ptCount val="12"/>
                <c:pt idx="0">
                  <c:v>7.0721739130434784</c:v>
                </c:pt>
                <c:pt idx="1">
                  <c:v>5.9559701492537318</c:v>
                </c:pt>
                <c:pt idx="2">
                  <c:v>5.9444776119402984</c:v>
                </c:pt>
                <c:pt idx="3">
                  <c:v>6.1743283582089568</c:v>
                </c:pt>
                <c:pt idx="4">
                  <c:v>6.5104477611940315</c:v>
                </c:pt>
                <c:pt idx="5">
                  <c:v>6.9798507462686565</c:v>
                </c:pt>
                <c:pt idx="6">
                  <c:v>7.64776119402985</c:v>
                </c:pt>
                <c:pt idx="7">
                  <c:v>7.9438805970149238</c:v>
                </c:pt>
                <c:pt idx="8">
                  <c:v>7.517910447761194</c:v>
                </c:pt>
                <c:pt idx="9">
                  <c:v>7.2631343283582099</c:v>
                </c:pt>
                <c:pt idx="10">
                  <c:v>7.0170149253731342</c:v>
                </c:pt>
                <c:pt idx="11">
                  <c:v>7.0440298507462673</c:v>
                </c:pt>
              </c:numCache>
            </c:numRef>
          </c:val>
          <c:smooth val="0"/>
          <c:extLst>
            <c:ext xmlns:c16="http://schemas.microsoft.com/office/drawing/2014/chart" uri="{C3380CC4-5D6E-409C-BE32-E72D297353CC}">
              <c16:uniqueId val="{00000000-228D-4BD1-B832-D8F6669E5096}"/>
            </c:ext>
          </c:extLst>
        </c:ser>
        <c:dLbls>
          <c:showLegendKey val="0"/>
          <c:showVal val="0"/>
          <c:showCatName val="0"/>
          <c:showSerName val="0"/>
          <c:showPercent val="0"/>
          <c:showBubbleSize val="0"/>
        </c:dLbls>
        <c:marker val="1"/>
        <c:smooth val="0"/>
        <c:axId val="786066080"/>
        <c:axId val="786066640"/>
      </c:lineChart>
      <c:lineChart>
        <c:grouping val="standard"/>
        <c:varyColors val="0"/>
        <c:ser>
          <c:idx val="0"/>
          <c:order val="0"/>
          <c:tx>
            <c:strRef>
              <c:f>'RW History'!$A$114</c:f>
              <c:strCache>
                <c:ptCount val="1"/>
                <c:pt idx="0">
                  <c:v> Total </c:v>
                </c:pt>
              </c:strCache>
            </c:strRef>
          </c:tx>
          <c:marker>
            <c:symbol val="none"/>
          </c:marker>
          <c:cat>
            <c:numRef>
              <c:f>'RW History'!$B$113:$Y$113</c:f>
              <c:numCache>
                <c:formatCode>0</c:formatCode>
                <c:ptCount val="12"/>
                <c:pt idx="0">
                  <c:v>2014</c:v>
                </c:pt>
                <c:pt idx="1">
                  <c:v>2015</c:v>
                </c:pt>
                <c:pt idx="2">
                  <c:v>2016</c:v>
                </c:pt>
                <c:pt idx="3">
                  <c:v>2017</c:v>
                </c:pt>
                <c:pt idx="4">
                  <c:v>2018</c:v>
                </c:pt>
                <c:pt idx="5">
                  <c:v>2019</c:v>
                </c:pt>
                <c:pt idx="6">
                  <c:v>2020</c:v>
                </c:pt>
                <c:pt idx="7">
                  <c:v>2021</c:v>
                </c:pt>
                <c:pt idx="8">
                  <c:v>2022</c:v>
                </c:pt>
                <c:pt idx="9">
                  <c:v>2023</c:v>
                </c:pt>
                <c:pt idx="10">
                  <c:v>2024</c:v>
                </c:pt>
                <c:pt idx="11">
                  <c:v>2025</c:v>
                </c:pt>
              </c:numCache>
            </c:numRef>
          </c:cat>
          <c:val>
            <c:numRef>
              <c:f>'RW History'!$B$114:$Y$114</c:f>
              <c:numCache>
                <c:formatCode>0</c:formatCode>
                <c:ptCount val="12"/>
                <c:pt idx="0">
                  <c:v>487.98</c:v>
                </c:pt>
                <c:pt idx="1">
                  <c:v>399.05</c:v>
                </c:pt>
                <c:pt idx="2">
                  <c:v>398.28</c:v>
                </c:pt>
                <c:pt idx="3">
                  <c:v>413.68000000000012</c:v>
                </c:pt>
                <c:pt idx="4">
                  <c:v>436.2000000000001</c:v>
                </c:pt>
                <c:pt idx="5">
                  <c:v>467.65</c:v>
                </c:pt>
                <c:pt idx="6">
                  <c:v>512.4</c:v>
                </c:pt>
                <c:pt idx="7">
                  <c:v>532.2399999999999</c:v>
                </c:pt>
                <c:pt idx="8">
                  <c:v>503.7</c:v>
                </c:pt>
                <c:pt idx="9">
                  <c:v>486.63000000000005</c:v>
                </c:pt>
                <c:pt idx="10">
                  <c:v>470.14</c:v>
                </c:pt>
                <c:pt idx="11">
                  <c:v>471.94999999999993</c:v>
                </c:pt>
              </c:numCache>
            </c:numRef>
          </c:val>
          <c:smooth val="0"/>
          <c:extLst>
            <c:ext xmlns:c16="http://schemas.microsoft.com/office/drawing/2014/chart" uri="{C3380CC4-5D6E-409C-BE32-E72D297353CC}">
              <c16:uniqueId val="{00000001-228D-4BD1-B832-D8F6669E5096}"/>
            </c:ext>
          </c:extLst>
        </c:ser>
        <c:dLbls>
          <c:showLegendKey val="0"/>
          <c:showVal val="0"/>
          <c:showCatName val="0"/>
          <c:showSerName val="0"/>
          <c:showPercent val="0"/>
          <c:showBubbleSize val="0"/>
        </c:dLbls>
        <c:marker val="1"/>
        <c:smooth val="0"/>
        <c:axId val="207876256"/>
        <c:axId val="786067200"/>
      </c:lineChart>
      <c:catAx>
        <c:axId val="786066080"/>
        <c:scaling>
          <c:orientation val="minMax"/>
        </c:scaling>
        <c:delete val="0"/>
        <c:axPos val="b"/>
        <c:numFmt formatCode="0" sourceLinked="1"/>
        <c:majorTickMark val="out"/>
        <c:minorTickMark val="none"/>
        <c:tickLblPos val="nextTo"/>
        <c:crossAx val="786066640"/>
        <c:crosses val="autoZero"/>
        <c:auto val="1"/>
        <c:lblAlgn val="ctr"/>
        <c:lblOffset val="100"/>
        <c:noMultiLvlLbl val="0"/>
      </c:catAx>
      <c:valAx>
        <c:axId val="786066640"/>
        <c:scaling>
          <c:orientation val="minMax"/>
        </c:scaling>
        <c:delete val="0"/>
        <c:axPos val="l"/>
        <c:majorGridlines/>
        <c:numFmt formatCode="0.0" sourceLinked="1"/>
        <c:majorTickMark val="out"/>
        <c:minorTickMark val="none"/>
        <c:tickLblPos val="nextTo"/>
        <c:crossAx val="786066080"/>
        <c:crosses val="autoZero"/>
        <c:crossBetween val="between"/>
      </c:valAx>
      <c:valAx>
        <c:axId val="786067200"/>
        <c:scaling>
          <c:orientation val="minMax"/>
          <c:min val="0"/>
        </c:scaling>
        <c:delete val="0"/>
        <c:axPos val="r"/>
        <c:numFmt formatCode="0" sourceLinked="1"/>
        <c:majorTickMark val="out"/>
        <c:minorTickMark val="none"/>
        <c:tickLblPos val="nextTo"/>
        <c:crossAx val="207876256"/>
        <c:crosses val="max"/>
        <c:crossBetween val="between"/>
      </c:valAx>
      <c:catAx>
        <c:axId val="207876256"/>
        <c:scaling>
          <c:orientation val="minMax"/>
        </c:scaling>
        <c:delete val="1"/>
        <c:axPos val="b"/>
        <c:numFmt formatCode="0" sourceLinked="1"/>
        <c:majorTickMark val="out"/>
        <c:minorTickMark val="none"/>
        <c:tickLblPos val="none"/>
        <c:crossAx val="786067200"/>
        <c:crosses val="autoZero"/>
        <c:auto val="1"/>
        <c:lblAlgn val="ctr"/>
        <c:lblOffset val="100"/>
        <c:noMultiLvlLbl val="0"/>
      </c:catAx>
    </c:plotArea>
    <c:legend>
      <c:legendPos val="b"/>
      <c:layout>
        <c:manualLayout>
          <c:xMode val="edge"/>
          <c:yMode val="edge"/>
          <c:x val="0.38690463952109289"/>
          <c:y val="0.80648959079483551"/>
          <c:w val="0.20281715104477238"/>
          <c:h val="6.5434133348833315E-2"/>
        </c:manualLayout>
      </c:layout>
      <c:overlay val="0"/>
    </c:legend>
    <c:plotVisOnly val="1"/>
    <c:dispBlanksAs val="gap"/>
    <c:showDLblsOverMax val="0"/>
  </c:chart>
  <c:spPr>
    <a:ln>
      <a:noFill/>
    </a:ln>
  </c:spPr>
  <c:printSettings>
    <c:headerFooter/>
    <c:pageMargins b="0.75000000000000355" l="0.70000000000000062" r="0.70000000000000062" t="0.75000000000000355" header="0.30000000000000032" footer="0.30000000000000032"/>
    <c:pageSetup/>
  </c:printSettings>
</c:chartSpace>
</file>

<file path=xl/ctrlProps/ctrlProp1.xml><?xml version="1.0" encoding="utf-8"?>
<formControlPr xmlns="http://schemas.microsoft.com/office/spreadsheetml/2009/9/main" objectType="Drop" dropStyle="combo" dx="22" fmlaLink="$A$3" fmlaRange="$A$137:$A$157" noThreeD="1" sel="1" val="0"/>
</file>

<file path=xl/drawings/_rels/drawing1.xml.rels><?xml version="1.0" encoding="UTF-8" standalone="yes"?>
<Relationships xmlns="http://schemas.openxmlformats.org/package/2006/relationships"><Relationship Id="rId1" Type="http://schemas.openxmlformats.org/officeDocument/2006/relationships/chart" Target="../charts/chart1.xml"/></Relationships>
</file>

<file path=xl/drawings/drawing1.xml><?xml version="1.0" encoding="utf-8"?>
<xdr:wsDr xmlns:xdr="http://schemas.openxmlformats.org/drawingml/2006/spreadsheetDrawing" xmlns:a="http://schemas.openxmlformats.org/drawingml/2006/main">
  <xdr:twoCellAnchor>
    <xdr:from>
      <xdr:col>0</xdr:col>
      <xdr:colOff>1416898</xdr:colOff>
      <xdr:row>117</xdr:row>
      <xdr:rowOff>140970</xdr:rowOff>
    </xdr:from>
    <xdr:to>
      <xdr:col>20</xdr:col>
      <xdr:colOff>273843</xdr:colOff>
      <xdr:row>134</xdr:row>
      <xdr:rowOff>35719</xdr:rowOff>
    </xdr:to>
    <xdr:graphicFrame macro="">
      <xdr:nvGraphicFramePr>
        <xdr:cNvPr id="2" name="Chart 1">
          <a:extLst>
            <a:ext uri="{FF2B5EF4-FFF2-40B4-BE49-F238E27FC236}">
              <a16:creationId xmlns:a16="http://schemas.microsoft.com/office/drawing/2014/main" id="{00000000-0008-0000-0200-000002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0</xdr:col>
          <xdr:colOff>0</xdr:colOff>
          <xdr:row>2</xdr:row>
          <xdr:rowOff>38100</xdr:rowOff>
        </xdr:from>
        <xdr:to>
          <xdr:col>1</xdr:col>
          <xdr:colOff>518160</xdr:colOff>
          <xdr:row>3</xdr:row>
          <xdr:rowOff>160020</xdr:rowOff>
        </xdr:to>
        <xdr:sp macro="" textlink="">
          <xdr:nvSpPr>
            <xdr:cNvPr id="11265" name="Drop Down 1" hidden="1">
              <a:extLst>
                <a:ext uri="{63B3BB69-23CF-44E3-9099-C40C66FF867C}">
                  <a14:compatExt spid="_x0000_s11265"/>
                </a:ext>
                <a:ext uri="{FF2B5EF4-FFF2-40B4-BE49-F238E27FC236}">
                  <a16:creationId xmlns:a16="http://schemas.microsoft.com/office/drawing/2014/main" id="{00000000-0008-0000-0500-0000012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xdr:wsDr>
</file>

<file path=xl/persons/person.xml><?xml version="1.0" encoding="utf-8"?>
<personList xmlns="http://schemas.microsoft.com/office/spreadsheetml/2018/threadedcomments" xmlns:x="http://schemas.openxmlformats.org/spreadsheetml/2006/main">
  <person displayName="Gonzales, Jennifer" id="{DDD31708-FFC5-4222-85D8-68B08BB4472D}" userId="S::Jennifer.Gonzales@highered.texas.gov::41d34665-bb12-4dd8-aa59-282220639e31" providerId="AD"/>
</personList>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threadedComments/threadedComment1.xml><?xml version="1.0" encoding="utf-8"?>
<ThreadedComments xmlns="http://schemas.microsoft.com/office/spreadsheetml/2018/threadedcomments" xmlns:x="http://schemas.openxmlformats.org/spreadsheetml/2006/main">
  <threadedComment ref="DR5" dT="2026-02-02T18:11:33.45" personId="{DDD31708-FFC5-4222-85D8-68B08BB4472D}" id="{08C16E45-F88C-4D1D-B53F-F9806B533B97}">
    <text>Was 63 SCH</text>
  </threadedComment>
  <threadedComment ref="HN5" dT="2026-02-02T18:21:01.30" personId="{DDD31708-FFC5-4222-85D8-68B08BB4472D}" id="{817D452F-7F43-41F5-AFB3-AB02FD05AD8C}">
    <text>Was 29,270</text>
  </threadedComment>
  <threadedComment ref="LM5" dT="2026-02-03T20:14:19.45" personId="{DDD31708-FFC5-4222-85D8-68B08BB4472D}" id="{CB9AF705-1424-459F-9659-1E167498086E}">
    <text>Was 2643</text>
  </threadedComment>
  <threadedComment ref="PI5" dT="2026-02-03T20:13:07.05" personId="{DDD31708-FFC5-4222-85D8-68B08BB4472D}" id="{94C8509F-77B6-4B25-98EE-4920C175D1E4}">
    <text>Was 2360</text>
  </threadedComment>
  <threadedComment ref="DR9" dT="2026-02-02T18:12:19.96" personId="{DDD31708-FFC5-4222-85D8-68B08BB4472D}" id="{6C75CDEC-9570-44EB-B393-9D7338F1F45E}">
    <text>Was 246 SCH</text>
  </threadedComment>
  <threadedComment ref="HN9" dT="2026-02-02T18:19:50.23" personId="{DDD31708-FFC5-4222-85D8-68B08BB4472D}" id="{C36162E0-0BA9-4744-98D0-7E1A991E481C}">
    <text>Was 54,097</text>
  </threadedComment>
  <threadedComment ref="LM9" dT="2026-02-10T15:03:10.48" personId="{DDD31708-FFC5-4222-85D8-68B08BB4472D}" id="{B0A0F4A9-4EA4-44F2-B0A1-11D9DF464779}">
    <text>Was 89</text>
  </threadedComment>
  <threadedComment ref="CY32" dT="2026-02-02T18:13:08.37" personId="{DDD31708-FFC5-4222-85D8-68B08BB4472D}" id="{E7394B3B-DF0C-4677-8157-BBF7AD8DF53E}">
    <text>Was 26 SCH</text>
  </threadedComment>
  <threadedComment ref="DG32" dT="2026-02-02T18:13:39.57" personId="{DDD31708-FFC5-4222-85D8-68B08BB4472D}" id="{0637D079-94F9-4FD6-A28C-3404F5CDA8E1}">
    <text>Was 156 SCH</text>
  </threadedComment>
  <threadedComment ref="GU32" dT="2026-02-02T18:15:31.97" personId="{DDD31708-FFC5-4222-85D8-68B08BB4472D}" id="{E7686794-64D0-4355-9C55-389DC03BA2DF}">
    <text>Was 8438</text>
  </threadedComment>
  <threadedComment ref="HC32" dT="2026-02-02T18:16:28.85" personId="{DDD31708-FFC5-4222-85D8-68B08BB4472D}" id="{5BA21884-2808-408B-A671-079A9A3B70C4}">
    <text>Was 38205</text>
  </threadedComment>
</ThreadedComments>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https://www.highered.texas.gov/our-work/supporting-our-institutions/institutional-funding-resources/expenditure-study/" TargetMode="External"/></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31.bin"/></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32.bin"/></Relationships>
</file>

<file path=xl/worksheets/_rels/sheet33.xml.rels><?xml version="1.0" encoding="UTF-8" standalone="yes"?>
<Relationships xmlns="http://schemas.openxmlformats.org/package/2006/relationships"><Relationship Id="rId1" Type="http://schemas.openxmlformats.org/officeDocument/2006/relationships/printerSettings" Target="../printerSettings/printerSettings33.bin"/></Relationships>
</file>

<file path=xl/worksheets/_rels/sheet34.xml.rels><?xml version="1.0" encoding="UTF-8" standalone="yes"?>
<Relationships xmlns="http://schemas.openxmlformats.org/package/2006/relationships"><Relationship Id="rId1" Type="http://schemas.openxmlformats.org/officeDocument/2006/relationships/printerSettings" Target="../printerSettings/printerSettings34.bin"/></Relationships>
</file>

<file path=xl/worksheets/_rels/sheet35.xml.rels><?xml version="1.0" encoding="UTF-8" standalone="yes"?>
<Relationships xmlns="http://schemas.openxmlformats.org/package/2006/relationships"><Relationship Id="rId1" Type="http://schemas.openxmlformats.org/officeDocument/2006/relationships/printerSettings" Target="../printerSettings/printerSettings35.bin"/></Relationships>
</file>

<file path=xl/worksheets/_rels/sheet36.xml.rels><?xml version="1.0" encoding="UTF-8" standalone="yes"?>
<Relationships xmlns="http://schemas.openxmlformats.org/package/2006/relationships"><Relationship Id="rId1" Type="http://schemas.openxmlformats.org/officeDocument/2006/relationships/printerSettings" Target="../printerSettings/printerSettings36.bin"/></Relationships>
</file>

<file path=xl/worksheets/_rels/sheet37.xml.rels><?xml version="1.0" encoding="UTF-8" standalone="yes"?>
<Relationships xmlns="http://schemas.openxmlformats.org/package/2006/relationships"><Relationship Id="rId1" Type="http://schemas.openxmlformats.org/officeDocument/2006/relationships/printerSettings" Target="../printerSettings/printerSettings37.bin"/></Relationships>
</file>

<file path=xl/worksheets/_rels/sheet38.xml.rels><?xml version="1.0" encoding="UTF-8" standalone="yes"?>
<Relationships xmlns="http://schemas.openxmlformats.org/package/2006/relationships"><Relationship Id="rId1" Type="http://schemas.openxmlformats.org/officeDocument/2006/relationships/printerSettings" Target="../printerSettings/printerSettings38.bin"/></Relationships>
</file>

<file path=xl/worksheets/_rels/sheet39.xml.rels><?xml version="1.0" encoding="UTF-8" standalone="yes"?>
<Relationships xmlns="http://schemas.openxmlformats.org/package/2006/relationships"><Relationship Id="rId1" Type="http://schemas.openxmlformats.org/officeDocument/2006/relationships/printerSettings" Target="../printerSettings/printerSettings39.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40.xml.rels><?xml version="1.0" encoding="UTF-8" standalone="yes"?>
<Relationships xmlns="http://schemas.openxmlformats.org/package/2006/relationships"><Relationship Id="rId1" Type="http://schemas.openxmlformats.org/officeDocument/2006/relationships/printerSettings" Target="../printerSettings/printerSettings40.bin"/></Relationships>
</file>

<file path=xl/worksheets/_rels/sheet41.xml.rels><?xml version="1.0" encoding="UTF-8" standalone="yes"?>
<Relationships xmlns="http://schemas.openxmlformats.org/package/2006/relationships"><Relationship Id="rId1" Type="http://schemas.openxmlformats.org/officeDocument/2006/relationships/printerSettings" Target="../printerSettings/printerSettings41.bin"/></Relationships>
</file>

<file path=xl/worksheets/_rels/sheet42.xml.rels><?xml version="1.0" encoding="UTF-8" standalone="yes"?>
<Relationships xmlns="http://schemas.openxmlformats.org/package/2006/relationships"><Relationship Id="rId1" Type="http://schemas.openxmlformats.org/officeDocument/2006/relationships/printerSettings" Target="../printerSettings/printerSettings42.bin"/></Relationships>
</file>

<file path=xl/worksheets/_rels/sheet43.xml.rels><?xml version="1.0" encoding="UTF-8" standalone="yes"?>
<Relationships xmlns="http://schemas.openxmlformats.org/package/2006/relationships"><Relationship Id="rId1" Type="http://schemas.openxmlformats.org/officeDocument/2006/relationships/printerSettings" Target="../printerSettings/printerSettings43.bin"/></Relationships>
</file>

<file path=xl/worksheets/_rels/sheet44.xml.rels><?xml version="1.0" encoding="UTF-8" standalone="yes"?>
<Relationships xmlns="http://schemas.openxmlformats.org/package/2006/relationships"><Relationship Id="rId3" Type="http://schemas.openxmlformats.org/officeDocument/2006/relationships/printerSettings" Target="../printerSettings/printerSettings44.bin"/><Relationship Id="rId2" Type="http://schemas.openxmlformats.org/officeDocument/2006/relationships/hyperlink" Target="mailto:nhranicky@tamus.edu" TargetMode="External"/><Relationship Id="rId1" Type="http://schemas.openxmlformats.org/officeDocument/2006/relationships/hyperlink" Target="mailto:nhranicky@tamus.edu" TargetMode="External"/><Relationship Id="rId6" Type="http://schemas.microsoft.com/office/2017/10/relationships/threadedComment" Target="../threadedComments/threadedComment1.xml"/><Relationship Id="rId5" Type="http://schemas.openxmlformats.org/officeDocument/2006/relationships/comments" Target="../comments1.xml"/><Relationship Id="rId4" Type="http://schemas.openxmlformats.org/officeDocument/2006/relationships/vmlDrawing" Target="../drawings/vmlDrawing2.vml"/></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3" Type="http://schemas.openxmlformats.org/officeDocument/2006/relationships/drawing" Target="../drawings/drawing2.xml"/><Relationship Id="rId2" Type="http://schemas.openxmlformats.org/officeDocument/2006/relationships/printerSettings" Target="../printerSettings/printerSettings6.bin"/><Relationship Id="rId1" Type="http://schemas.openxmlformats.org/officeDocument/2006/relationships/externalLinkPath" Target="file:///\\THECB-AUVFS41\UserFile\PA\Resource\FINANCEFILES\Cost%20Study%20University\Cost%20Study%202009%20(FY2008)\Attempted%20Semester%20Credit%20Hours%20FY2008\04%20Discipline%20Analysis%20FY%202008%20ASCH.xls" TargetMode="External"/><Relationship Id="rId5" Type="http://schemas.openxmlformats.org/officeDocument/2006/relationships/ctrlProp" Target="../ctrlProps/ctrlProp1.xml"/><Relationship Id="rId4" Type="http://schemas.openxmlformats.org/officeDocument/2006/relationships/vmlDrawing" Target="../drawings/vmlDrawing1.vml"/></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45"/>
  <dimension ref="A1:V25"/>
  <sheetViews>
    <sheetView workbookViewId="0">
      <selection activeCell="A3" sqref="A3"/>
    </sheetView>
  </sheetViews>
  <sheetFormatPr defaultColWidth="9.109375" defaultRowHeight="18" x14ac:dyDescent="0.5"/>
  <cols>
    <col min="1" max="1" width="22.88671875" style="106" customWidth="1"/>
    <col min="2" max="2" width="15.33203125" style="106" customWidth="1"/>
    <col min="3" max="7" width="9.109375" style="106"/>
    <col min="8" max="8" width="7.109375" style="106" customWidth="1"/>
    <col min="9" max="16384" width="9.109375" style="106"/>
  </cols>
  <sheetData>
    <row r="1" spans="1:22" ht="19.2" x14ac:dyDescent="0.55000000000000004">
      <c r="A1" s="104" t="s">
        <v>797</v>
      </c>
      <c r="B1" s="105"/>
      <c r="C1" s="105"/>
      <c r="D1" s="105"/>
      <c r="E1" s="105"/>
      <c r="F1" s="105"/>
    </row>
    <row r="2" spans="1:22" ht="15" customHeight="1" x14ac:dyDescent="0.55000000000000004">
      <c r="A2" s="107"/>
    </row>
    <row r="3" spans="1:22" ht="19.2" x14ac:dyDescent="0.55000000000000004">
      <c r="A3" s="108" t="s">
        <v>706</v>
      </c>
      <c r="B3" s="107" t="s">
        <v>804</v>
      </c>
    </row>
    <row r="4" spans="1:22" ht="12.75" customHeight="1" x14ac:dyDescent="0.55000000000000004">
      <c r="A4" s="107"/>
    </row>
    <row r="5" spans="1:22" ht="19.2" x14ac:dyDescent="0.55000000000000004">
      <c r="A5" s="109" t="s">
        <v>887</v>
      </c>
      <c r="B5" s="107" t="s">
        <v>808</v>
      </c>
    </row>
    <row r="6" spans="1:22" ht="12.75" customHeight="1" x14ac:dyDescent="0.55000000000000004">
      <c r="A6" s="107"/>
    </row>
    <row r="7" spans="1:22" ht="19.2" x14ac:dyDescent="0.55000000000000004">
      <c r="A7" s="110" t="s">
        <v>798</v>
      </c>
      <c r="B7" s="107" t="s">
        <v>805</v>
      </c>
    </row>
    <row r="8" spans="1:22" ht="12" customHeight="1" x14ac:dyDescent="0.55000000000000004">
      <c r="A8" s="107"/>
    </row>
    <row r="9" spans="1:22" ht="19.2" x14ac:dyDescent="0.55000000000000004">
      <c r="A9" s="110" t="s">
        <v>800</v>
      </c>
      <c r="B9" s="107" t="s">
        <v>803</v>
      </c>
      <c r="C9" s="107"/>
    </row>
    <row r="10" spans="1:22" ht="14.25" customHeight="1" x14ac:dyDescent="0.55000000000000004">
      <c r="A10" s="107"/>
    </row>
    <row r="11" spans="1:22" ht="19.2" x14ac:dyDescent="0.55000000000000004">
      <c r="A11" s="111" t="s">
        <v>888</v>
      </c>
      <c r="B11" s="107" t="s">
        <v>889</v>
      </c>
    </row>
    <row r="12" spans="1:22" ht="13.5" customHeight="1" x14ac:dyDescent="0.55000000000000004">
      <c r="A12" s="107"/>
    </row>
    <row r="13" spans="1:22" ht="58.5" customHeight="1" x14ac:dyDescent="0.55000000000000004">
      <c r="A13" s="112" t="s">
        <v>799</v>
      </c>
      <c r="B13" s="412" t="s">
        <v>806</v>
      </c>
      <c r="C13" s="413"/>
      <c r="D13" s="413"/>
      <c r="E13" s="413"/>
      <c r="F13" s="413"/>
      <c r="G13" s="413"/>
      <c r="H13" s="413"/>
      <c r="I13" s="413"/>
      <c r="J13" s="413"/>
      <c r="K13" s="413"/>
      <c r="L13" s="413"/>
      <c r="M13" s="413"/>
      <c r="N13" s="413"/>
      <c r="O13" s="413"/>
      <c r="P13" s="413"/>
      <c r="Q13" s="413"/>
      <c r="R13" s="413"/>
      <c r="S13" s="413"/>
      <c r="T13" s="413"/>
      <c r="U13" s="413"/>
      <c r="V13" s="413"/>
    </row>
    <row r="14" spans="1:22" ht="14.25" customHeight="1" x14ac:dyDescent="0.55000000000000004">
      <c r="A14" s="107"/>
    </row>
    <row r="15" spans="1:22" ht="19.2" x14ac:dyDescent="0.55000000000000004">
      <c r="A15" s="111" t="s">
        <v>890</v>
      </c>
      <c r="B15" s="107" t="s">
        <v>807</v>
      </c>
    </row>
    <row r="16" spans="1:22" ht="15" customHeight="1" x14ac:dyDescent="0.55000000000000004">
      <c r="A16" s="107"/>
    </row>
    <row r="17" spans="1:6" ht="19.2" x14ac:dyDescent="0.55000000000000004">
      <c r="A17" s="111" t="s">
        <v>891</v>
      </c>
      <c r="B17" s="107" t="s">
        <v>802</v>
      </c>
    </row>
    <row r="20" spans="1:6" ht="19.2" x14ac:dyDescent="0.55000000000000004">
      <c r="A20" s="109" t="s">
        <v>801</v>
      </c>
      <c r="B20" s="114"/>
      <c r="C20" s="114"/>
      <c r="D20" s="114"/>
      <c r="E20" s="114"/>
      <c r="F20" s="114"/>
    </row>
    <row r="21" spans="1:6" ht="19.2" x14ac:dyDescent="0.55000000000000004">
      <c r="A21" s="107"/>
    </row>
    <row r="22" spans="1:6" ht="19.2" x14ac:dyDescent="0.55000000000000004">
      <c r="A22" s="111" t="s">
        <v>831</v>
      </c>
      <c r="B22" s="115"/>
      <c r="C22" s="115"/>
      <c r="D22" s="115"/>
      <c r="E22" s="115"/>
      <c r="F22" s="115"/>
    </row>
    <row r="24" spans="1:6" ht="19.2" x14ac:dyDescent="0.55000000000000004">
      <c r="A24" s="107" t="s">
        <v>885</v>
      </c>
    </row>
    <row r="25" spans="1:6" ht="19.2" x14ac:dyDescent="0.55000000000000004">
      <c r="A25" s="116" t="s">
        <v>886</v>
      </c>
    </row>
  </sheetData>
  <mergeCells count="1">
    <mergeCell ref="B13:V13"/>
  </mergeCells>
  <hyperlinks>
    <hyperlink ref="A25" r:id="rId1" xr:uid="{00000000-0004-0000-0000-000000000000}"/>
  </hyperlinks>
  <pageMargins left="0.7" right="0.7" top="0.75" bottom="0.75" header="0.3" footer="0.3"/>
  <pageSetup orientation="portrait"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10">
    <tabColor rgb="FFFFC000"/>
    <pageSetUpPr fitToPage="1"/>
  </sheetPr>
  <dimension ref="B1:I363"/>
  <sheetViews>
    <sheetView showGridLines="0" showZeros="0" topLeftCell="A44" zoomScale="70" zoomScaleNormal="70" workbookViewId="0">
      <selection activeCell="J50" sqref="J50"/>
    </sheetView>
  </sheetViews>
  <sheetFormatPr defaultColWidth="9.109375" defaultRowHeight="19.2" x14ac:dyDescent="0.55000000000000004"/>
  <cols>
    <col min="1" max="1" width="1.88671875" style="107" customWidth="1"/>
    <col min="2" max="2" width="30.5546875" style="107" customWidth="1"/>
    <col min="3" max="5" width="15.88671875" style="107" bestFit="1" customWidth="1"/>
    <col min="6" max="6" width="16.6640625" style="107" bestFit="1" customWidth="1"/>
    <col min="7" max="7" width="17.5546875" style="107" bestFit="1" customWidth="1"/>
    <col min="8" max="8" width="21.33203125" style="107" bestFit="1" customWidth="1"/>
    <col min="9" max="9" width="16.33203125" style="107" bestFit="1" customWidth="1"/>
    <col min="10" max="16384" width="9.109375" style="107"/>
  </cols>
  <sheetData>
    <row r="1" spans="2:8" x14ac:dyDescent="0.55000000000000004">
      <c r="B1" s="442" t="str">
        <f>'Relative Weights'!A1</f>
        <v>THECB Texas Public University Expenditure Study - Fiscal Year 2025</v>
      </c>
      <c r="C1" s="442"/>
      <c r="D1" s="442"/>
      <c r="E1" s="442"/>
      <c r="F1" s="442"/>
      <c r="G1" s="442"/>
      <c r="H1" s="442"/>
    </row>
    <row r="2" spans="2:8" x14ac:dyDescent="0.55000000000000004">
      <c r="B2" s="443" t="str">
        <f>'Relative Weights'!A2</f>
        <v>Institution Survey for the Year Ended August 31, 2025</v>
      </c>
      <c r="C2" s="443"/>
      <c r="D2" s="443"/>
      <c r="E2" s="443"/>
      <c r="F2" s="443"/>
      <c r="G2" s="443"/>
      <c r="H2" s="443"/>
    </row>
    <row r="3" spans="2:8" x14ac:dyDescent="0.55000000000000004">
      <c r="B3" s="119" t="s">
        <v>116</v>
      </c>
      <c r="C3" s="119"/>
      <c r="D3" s="119"/>
      <c r="E3" s="119"/>
      <c r="F3" s="119"/>
      <c r="G3" s="119"/>
      <c r="H3" s="119"/>
    </row>
    <row r="4" spans="2:8" x14ac:dyDescent="0.55000000000000004">
      <c r="B4" s="292" t="s">
        <v>130</v>
      </c>
      <c r="C4" s="119"/>
      <c r="D4" s="119"/>
      <c r="E4" s="119"/>
      <c r="F4" s="119"/>
      <c r="G4" s="119"/>
      <c r="H4" s="119"/>
    </row>
    <row r="5" spans="2:8" ht="16.5" customHeight="1" x14ac:dyDescent="0.55000000000000004">
      <c r="B5" s="119"/>
      <c r="C5" s="119"/>
      <c r="D5" s="119"/>
      <c r="E5" s="119"/>
      <c r="F5" s="119"/>
      <c r="G5" s="119"/>
      <c r="H5" s="244"/>
    </row>
    <row r="6" spans="2:8" x14ac:dyDescent="0.55000000000000004">
      <c r="B6" s="293" t="s">
        <v>10</v>
      </c>
      <c r="C6" s="293"/>
      <c r="D6" s="293"/>
      <c r="E6" s="293"/>
      <c r="F6" s="293"/>
      <c r="G6" s="293"/>
      <c r="H6" s="294"/>
    </row>
    <row r="7" spans="2:8" x14ac:dyDescent="0.55000000000000004">
      <c r="B7" s="119"/>
      <c r="C7" s="119"/>
      <c r="D7" s="119"/>
      <c r="E7" s="119"/>
      <c r="F7" s="119"/>
      <c r="G7" s="119"/>
      <c r="H7" s="295"/>
    </row>
    <row r="8" spans="2:8" ht="171" customHeight="1" x14ac:dyDescent="0.55000000000000004">
      <c r="B8" s="431" t="s">
        <v>223</v>
      </c>
      <c r="C8" s="431"/>
      <c r="D8" s="431"/>
      <c r="E8" s="431"/>
      <c r="F8" s="431"/>
      <c r="G8" s="431"/>
      <c r="H8" s="431"/>
    </row>
    <row r="9" spans="2:8" ht="99.75" customHeight="1" x14ac:dyDescent="0.55000000000000004">
      <c r="B9" s="432" t="s">
        <v>41</v>
      </c>
      <c r="C9" s="432"/>
      <c r="D9" s="432"/>
      <c r="E9" s="432"/>
      <c r="F9" s="432"/>
      <c r="G9" s="432"/>
      <c r="H9" s="296"/>
    </row>
    <row r="10" spans="2:8" x14ac:dyDescent="0.55000000000000004">
      <c r="B10" s="442" t="s">
        <v>20</v>
      </c>
      <c r="C10" s="442"/>
      <c r="D10" s="442"/>
      <c r="E10" s="442"/>
      <c r="F10" s="442"/>
      <c r="G10" s="442"/>
      <c r="H10" s="296"/>
    </row>
    <row r="11" spans="2:8" ht="21" customHeight="1" thickBot="1" x14ac:dyDescent="0.6">
      <c r="B11" s="432" t="s">
        <v>851</v>
      </c>
      <c r="C11" s="432"/>
      <c r="D11" s="432"/>
      <c r="E11" s="432"/>
      <c r="F11" s="432"/>
      <c r="G11" s="432"/>
      <c r="H11" s="432"/>
    </row>
    <row r="12" spans="2:8" ht="19.8" thickBot="1" x14ac:dyDescent="0.6">
      <c r="B12" s="447" t="s">
        <v>16</v>
      </c>
      <c r="C12" s="448"/>
      <c r="D12" s="448"/>
      <c r="E12" s="448"/>
      <c r="F12" s="297"/>
      <c r="G12" s="298"/>
      <c r="H12" s="299" t="s">
        <v>17</v>
      </c>
    </row>
    <row r="13" spans="2:8" x14ac:dyDescent="0.55000000000000004">
      <c r="B13" s="449" t="s">
        <v>12</v>
      </c>
      <c r="C13" s="449"/>
      <c r="D13" s="449"/>
      <c r="E13" s="449"/>
      <c r="F13" s="352"/>
      <c r="G13" s="301"/>
      <c r="H13" s="353">
        <f>Data!$G5</f>
        <v>133372161</v>
      </c>
    </row>
    <row r="14" spans="2:8" x14ac:dyDescent="0.55000000000000004">
      <c r="B14" s="435" t="s">
        <v>13</v>
      </c>
      <c r="C14" s="435"/>
      <c r="D14" s="435"/>
      <c r="E14" s="435"/>
      <c r="F14" s="354"/>
      <c r="G14" s="301"/>
      <c r="H14" s="355">
        <f>Data!$H5</f>
        <v>135985295</v>
      </c>
    </row>
    <row r="15" spans="2:8" x14ac:dyDescent="0.55000000000000004">
      <c r="B15" s="435" t="s">
        <v>14</v>
      </c>
      <c r="C15" s="435"/>
      <c r="D15" s="435"/>
      <c r="E15" s="435"/>
      <c r="F15" s="354"/>
      <c r="G15" s="301"/>
      <c r="H15" s="355">
        <f>Data!$I5</f>
        <v>34606138</v>
      </c>
    </row>
    <row r="16" spans="2:8" x14ac:dyDescent="0.55000000000000004">
      <c r="B16" s="435" t="s">
        <v>18</v>
      </c>
      <c r="C16" s="435"/>
      <c r="D16" s="435"/>
      <c r="E16" s="435"/>
      <c r="F16" s="354"/>
      <c r="G16" s="301"/>
      <c r="H16" s="355">
        <f>Data!$J5</f>
        <v>27094824</v>
      </c>
    </row>
    <row r="17" spans="2:9" x14ac:dyDescent="0.55000000000000004">
      <c r="B17" s="435" t="s">
        <v>15</v>
      </c>
      <c r="C17" s="435"/>
      <c r="D17" s="435"/>
      <c r="E17" s="435"/>
      <c r="F17" s="354"/>
      <c r="G17" s="301"/>
      <c r="H17" s="355">
        <f>Data!$K5</f>
        <v>47092187</v>
      </c>
    </row>
    <row r="18" spans="2:9" x14ac:dyDescent="0.55000000000000004">
      <c r="B18" s="435" t="s">
        <v>1</v>
      </c>
      <c r="C18" s="435"/>
      <c r="D18" s="435"/>
      <c r="E18" s="435"/>
      <c r="F18" s="356"/>
      <c r="G18" s="301"/>
      <c r="H18" s="357">
        <f>SUM(H13:H17)</f>
        <v>378150605</v>
      </c>
    </row>
    <row r="19" spans="2:9" ht="13.5" customHeight="1" x14ac:dyDescent="0.55000000000000004">
      <c r="B19" s="306"/>
      <c r="D19" s="306"/>
      <c r="E19" s="306"/>
      <c r="F19" s="306"/>
      <c r="G19" s="306"/>
      <c r="H19" s="296"/>
    </row>
    <row r="20" spans="2:9" ht="13.5" customHeight="1" x14ac:dyDescent="0.55000000000000004">
      <c r="B20" s="306"/>
      <c r="D20" s="440" t="s">
        <v>22</v>
      </c>
      <c r="E20" s="440"/>
      <c r="F20" s="440"/>
      <c r="G20" s="307" t="s">
        <v>23</v>
      </c>
      <c r="H20" s="307" t="s">
        <v>24</v>
      </c>
    </row>
    <row r="21" spans="2:9" ht="17.25" customHeight="1" x14ac:dyDescent="0.55000000000000004">
      <c r="B21" s="438" t="s">
        <v>21</v>
      </c>
      <c r="C21" s="439"/>
      <c r="D21" s="434" t="str">
        <f>Data!L5</f>
        <v>Joanne Richardson</v>
      </c>
      <c r="E21" s="434"/>
      <c r="F21" s="434"/>
      <c r="G21" s="308" t="str">
        <f>Data!M5</f>
        <v>(915) 747-7892</v>
      </c>
      <c r="H21" s="309" t="str">
        <f>Data!N5</f>
        <v>jrichardson@utep.edu</v>
      </c>
    </row>
    <row r="22" spans="2:9" ht="13.5" customHeight="1" x14ac:dyDescent="0.55000000000000004">
      <c r="B22" s="306"/>
      <c r="C22" s="306"/>
      <c r="D22" s="306"/>
      <c r="E22" s="306"/>
      <c r="F22" s="306"/>
      <c r="G22" s="306"/>
      <c r="H22" s="296"/>
    </row>
    <row r="23" spans="2:9" ht="15.75" customHeight="1" thickBot="1" x14ac:dyDescent="0.6">
      <c r="B23" s="117" t="s">
        <v>900</v>
      </c>
      <c r="C23" s="306"/>
      <c r="D23" s="306"/>
      <c r="E23" s="306"/>
      <c r="F23" s="306"/>
      <c r="G23" s="306"/>
      <c r="H23" s="296"/>
    </row>
    <row r="24" spans="2:9" s="313" customFormat="1" x14ac:dyDescent="0.55000000000000004">
      <c r="B24" s="310"/>
      <c r="C24" s="123" t="s">
        <v>25</v>
      </c>
      <c r="D24" s="311" t="s">
        <v>26</v>
      </c>
      <c r="E24" s="311" t="s">
        <v>27</v>
      </c>
      <c r="F24" s="311" t="s">
        <v>28</v>
      </c>
      <c r="G24" s="311" t="s">
        <v>29</v>
      </c>
      <c r="H24" s="312" t="s">
        <v>30</v>
      </c>
    </row>
    <row r="25" spans="2:9" s="313" customFormat="1" ht="19.8" thickBot="1" x14ac:dyDescent="0.6">
      <c r="B25" s="314" t="s">
        <v>675</v>
      </c>
      <c r="C25" s="315">
        <f>Data!O5</f>
        <v>8990</v>
      </c>
      <c r="D25" s="316">
        <f>Data!P5</f>
        <v>12162</v>
      </c>
      <c r="E25" s="316">
        <f>Data!Q5</f>
        <v>2623</v>
      </c>
      <c r="F25" s="316">
        <f>Data!R5</f>
        <v>918</v>
      </c>
      <c r="G25" s="316">
        <f>Data!S5</f>
        <v>346</v>
      </c>
      <c r="H25" s="317">
        <f>SUM(C25:G25)</f>
        <v>25039</v>
      </c>
    </row>
    <row r="26" spans="2:9" x14ac:dyDescent="0.55000000000000004">
      <c r="C26" s="318"/>
      <c r="D26" s="318"/>
      <c r="E26" s="318"/>
      <c r="F26" s="318"/>
      <c r="G26" s="318"/>
      <c r="H26" s="318"/>
      <c r="I26" s="318"/>
    </row>
    <row r="27" spans="2:9" ht="13.5" customHeight="1" x14ac:dyDescent="0.55000000000000004">
      <c r="B27" s="306"/>
      <c r="D27" s="440" t="s">
        <v>22</v>
      </c>
      <c r="E27" s="440"/>
      <c r="F27" s="440"/>
      <c r="G27" s="307" t="s">
        <v>23</v>
      </c>
      <c r="H27" s="307" t="s">
        <v>24</v>
      </c>
    </row>
    <row r="28" spans="2:9" ht="17.25" customHeight="1" x14ac:dyDescent="0.55000000000000004">
      <c r="B28" s="438" t="s">
        <v>893</v>
      </c>
      <c r="C28" s="439"/>
      <c r="D28" s="434" t="str">
        <f>Data!T5</f>
        <v>Carrejo, Denise</v>
      </c>
      <c r="E28" s="434"/>
      <c r="F28" s="434"/>
      <c r="G28" s="308" t="str">
        <f>Data!U5</f>
        <v>(915) 747-5117</v>
      </c>
      <c r="H28" s="309" t="str">
        <f>Data!V5</f>
        <v>dcarrejo2@utep.edu</v>
      </c>
    </row>
    <row r="29" spans="2:9" ht="13.5" customHeight="1" x14ac:dyDescent="0.55000000000000004">
      <c r="B29" s="306"/>
      <c r="C29" s="306"/>
      <c r="D29" s="306"/>
      <c r="E29" s="306"/>
      <c r="F29" s="306"/>
      <c r="G29" s="306"/>
      <c r="H29" s="296"/>
    </row>
    <row r="30" spans="2:9" ht="19.8" thickBot="1" x14ac:dyDescent="0.6">
      <c r="B30" s="117" t="s">
        <v>901</v>
      </c>
    </row>
    <row r="31" spans="2:9" ht="19.8" thickBot="1" x14ac:dyDescent="0.6">
      <c r="B31" s="124" t="s">
        <v>31</v>
      </c>
      <c r="C31" s="125" t="s">
        <v>25</v>
      </c>
      <c r="D31" s="125" t="s">
        <v>26</v>
      </c>
      <c r="E31" s="125" t="s">
        <v>27</v>
      </c>
      <c r="F31" s="125" t="s">
        <v>28</v>
      </c>
      <c r="G31" s="125" t="s">
        <v>29</v>
      </c>
      <c r="H31" s="126" t="s">
        <v>30</v>
      </c>
    </row>
    <row r="32" spans="2:9" x14ac:dyDescent="0.55000000000000004">
      <c r="B32" s="127" t="s">
        <v>42</v>
      </c>
      <c r="C32" s="140">
        <f>Data!W5</f>
        <v>171120.75</v>
      </c>
      <c r="D32" s="140">
        <f>Data!AQ5</f>
        <v>65433</v>
      </c>
      <c r="E32" s="140">
        <f>Data!BK5</f>
        <v>9907</v>
      </c>
      <c r="F32" s="140">
        <f>Data!CE5</f>
        <v>2063</v>
      </c>
      <c r="G32" s="140">
        <f>Data!CY5</f>
        <v>0</v>
      </c>
      <c r="H32" s="141">
        <f>SUM(C32:G32)</f>
        <v>248523.75</v>
      </c>
    </row>
    <row r="33" spans="2:8" x14ac:dyDescent="0.55000000000000004">
      <c r="B33" s="129" t="s">
        <v>43</v>
      </c>
      <c r="C33" s="140">
        <f>Data!X5</f>
        <v>67932</v>
      </c>
      <c r="D33" s="140">
        <f>Data!AR5</f>
        <v>23304.999999999996</v>
      </c>
      <c r="E33" s="140">
        <f>Data!BL5</f>
        <v>1517</v>
      </c>
      <c r="F33" s="140">
        <f>Data!CF5</f>
        <v>3074</v>
      </c>
      <c r="G33" s="140">
        <f>Data!CZ5</f>
        <v>0</v>
      </c>
      <c r="H33" s="141">
        <f t="shared" ref="H33:H52" si="0">SUM(C33:G33)</f>
        <v>95828</v>
      </c>
    </row>
    <row r="34" spans="2:8" x14ac:dyDescent="0.55000000000000004">
      <c r="B34" s="129" t="s">
        <v>44</v>
      </c>
      <c r="C34" s="140">
        <f>Data!Y5</f>
        <v>23890</v>
      </c>
      <c r="D34" s="140">
        <f>Data!AS5</f>
        <v>7788</v>
      </c>
      <c r="E34" s="140">
        <f>Data!BM5</f>
        <v>471</v>
      </c>
      <c r="F34" s="140">
        <f>Data!CG5</f>
        <v>0</v>
      </c>
      <c r="G34" s="140">
        <f>Data!DA5</f>
        <v>0</v>
      </c>
      <c r="H34" s="141">
        <f t="shared" si="0"/>
        <v>32149</v>
      </c>
    </row>
    <row r="35" spans="2:8" x14ac:dyDescent="0.55000000000000004">
      <c r="B35" s="129" t="s">
        <v>45</v>
      </c>
      <c r="C35" s="140">
        <f>Data!Z5</f>
        <v>414</v>
      </c>
      <c r="D35" s="140">
        <f>Data!AT5</f>
        <v>8626</v>
      </c>
      <c r="E35" s="140">
        <f>Data!BN5</f>
        <v>7910</v>
      </c>
      <c r="F35" s="140">
        <f>Data!CH5</f>
        <v>1639.0000000000002</v>
      </c>
      <c r="G35" s="140">
        <f>Data!DB5</f>
        <v>0</v>
      </c>
      <c r="H35" s="141">
        <f t="shared" si="0"/>
        <v>18589</v>
      </c>
    </row>
    <row r="36" spans="2:8" x14ac:dyDescent="0.55000000000000004">
      <c r="B36" s="129" t="s">
        <v>46</v>
      </c>
      <c r="C36" s="140">
        <f>Data!AA5</f>
        <v>0</v>
      </c>
      <c r="D36" s="140">
        <f>Data!AU5</f>
        <v>0</v>
      </c>
      <c r="E36" s="140">
        <f>Data!BO5</f>
        <v>0</v>
      </c>
      <c r="F36" s="140">
        <f>Data!CI5</f>
        <v>0</v>
      </c>
      <c r="G36" s="140">
        <f>Data!DC5</f>
        <v>0</v>
      </c>
      <c r="H36" s="141">
        <f t="shared" si="0"/>
        <v>0</v>
      </c>
    </row>
    <row r="37" spans="2:8" x14ac:dyDescent="0.55000000000000004">
      <c r="B37" s="129" t="s">
        <v>47</v>
      </c>
      <c r="C37" s="140">
        <f>Data!AB5</f>
        <v>24343</v>
      </c>
      <c r="D37" s="140">
        <f>Data!AV5</f>
        <v>30603</v>
      </c>
      <c r="E37" s="140">
        <f>Data!BP5</f>
        <v>7756</v>
      </c>
      <c r="F37" s="140">
        <f>Data!CJ5</f>
        <v>3957</v>
      </c>
      <c r="G37" s="140">
        <f>Data!DD5</f>
        <v>0</v>
      </c>
      <c r="H37" s="141">
        <f t="shared" si="0"/>
        <v>66659</v>
      </c>
    </row>
    <row r="38" spans="2:8" x14ac:dyDescent="0.55000000000000004">
      <c r="B38" s="129" t="s">
        <v>48</v>
      </c>
      <c r="C38" s="140">
        <f>Data!AC5</f>
        <v>0</v>
      </c>
      <c r="D38" s="140">
        <f>Data!AW5</f>
        <v>0</v>
      </c>
      <c r="E38" s="140">
        <f>Data!BQ5</f>
        <v>0</v>
      </c>
      <c r="F38" s="140">
        <f>Data!CK5</f>
        <v>0</v>
      </c>
      <c r="G38" s="140">
        <f>Data!DE5</f>
        <v>0</v>
      </c>
      <c r="H38" s="141">
        <f t="shared" si="0"/>
        <v>0</v>
      </c>
    </row>
    <row r="39" spans="2:8" x14ac:dyDescent="0.55000000000000004">
      <c r="B39" s="129" t="s">
        <v>49</v>
      </c>
      <c r="C39" s="140">
        <f>Data!AD5</f>
        <v>0</v>
      </c>
      <c r="D39" s="140">
        <f>Data!AX5</f>
        <v>0</v>
      </c>
      <c r="E39" s="140">
        <f>Data!BR5</f>
        <v>0</v>
      </c>
      <c r="F39" s="140">
        <f>Data!CL5</f>
        <v>0</v>
      </c>
      <c r="G39" s="140">
        <f>Data!DF5</f>
        <v>0</v>
      </c>
      <c r="H39" s="141">
        <f t="shared" si="0"/>
        <v>0</v>
      </c>
    </row>
    <row r="40" spans="2:8" x14ac:dyDescent="0.55000000000000004">
      <c r="B40" s="129" t="s">
        <v>50</v>
      </c>
      <c r="C40" s="140">
        <f>Data!AE5</f>
        <v>321</v>
      </c>
      <c r="D40" s="140">
        <f>Data!AY5</f>
        <v>1593</v>
      </c>
      <c r="E40" s="140">
        <f>Data!BS5</f>
        <v>1410</v>
      </c>
      <c r="F40" s="140">
        <f>Data!CM5</f>
        <v>0</v>
      </c>
      <c r="G40" s="140">
        <f>Data!DG5</f>
        <v>0</v>
      </c>
      <c r="H40" s="141">
        <f t="shared" si="0"/>
        <v>3324</v>
      </c>
    </row>
    <row r="41" spans="2:8" x14ac:dyDescent="0.55000000000000004">
      <c r="B41" s="129" t="s">
        <v>51</v>
      </c>
      <c r="C41" s="140">
        <f>Data!AF5</f>
        <v>0</v>
      </c>
      <c r="D41" s="140">
        <f>Data!AZ5</f>
        <v>0</v>
      </c>
      <c r="E41" s="140">
        <f>Data!BT5</f>
        <v>0</v>
      </c>
      <c r="F41" s="140">
        <f>Data!CN5</f>
        <v>0</v>
      </c>
      <c r="G41" s="140">
        <f>Data!DH5</f>
        <v>0</v>
      </c>
      <c r="H41" s="141">
        <f t="shared" si="0"/>
        <v>0</v>
      </c>
    </row>
    <row r="42" spans="2:8" x14ac:dyDescent="0.55000000000000004">
      <c r="B42" s="129" t="s">
        <v>52</v>
      </c>
      <c r="C42" s="140">
        <f>Data!AG5</f>
        <v>0</v>
      </c>
      <c r="D42" s="140">
        <f>Data!BA5</f>
        <v>0</v>
      </c>
      <c r="E42" s="140">
        <f>Data!BU5</f>
        <v>0</v>
      </c>
      <c r="F42" s="140">
        <f>Data!CO5</f>
        <v>0</v>
      </c>
      <c r="G42" s="140">
        <f>Data!DI5</f>
        <v>0</v>
      </c>
      <c r="H42" s="141">
        <f t="shared" si="0"/>
        <v>0</v>
      </c>
    </row>
    <row r="43" spans="2:8" x14ac:dyDescent="0.55000000000000004">
      <c r="B43" s="129" t="s">
        <v>53</v>
      </c>
      <c r="C43" s="140">
        <f>Data!AH5</f>
        <v>0</v>
      </c>
      <c r="D43" s="140">
        <f>Data!BB5</f>
        <v>0</v>
      </c>
      <c r="E43" s="140">
        <f>Data!BV5</f>
        <v>0</v>
      </c>
      <c r="F43" s="140">
        <f>Data!CP5</f>
        <v>0</v>
      </c>
      <c r="G43" s="140">
        <f>Data!DJ5</f>
        <v>0</v>
      </c>
      <c r="H43" s="141">
        <f t="shared" si="0"/>
        <v>0</v>
      </c>
    </row>
    <row r="44" spans="2:8" x14ac:dyDescent="0.55000000000000004">
      <c r="B44" s="129" t="s">
        <v>54</v>
      </c>
      <c r="C44" s="140">
        <f>Data!AI5</f>
        <v>0</v>
      </c>
      <c r="D44" s="140">
        <f>Data!BC5</f>
        <v>0</v>
      </c>
      <c r="E44" s="140">
        <f>Data!BW5</f>
        <v>0</v>
      </c>
      <c r="F44" s="140">
        <f>Data!CQ5</f>
        <v>0</v>
      </c>
      <c r="G44" s="140">
        <f>Data!DK5</f>
        <v>0</v>
      </c>
      <c r="H44" s="141">
        <f t="shared" si="0"/>
        <v>0</v>
      </c>
    </row>
    <row r="45" spans="2:8" x14ac:dyDescent="0.55000000000000004">
      <c r="B45" s="129" t="s">
        <v>55</v>
      </c>
      <c r="C45" s="140">
        <f>Data!AJ5</f>
        <v>3491</v>
      </c>
      <c r="D45" s="140">
        <f>Data!BD5</f>
        <v>15542</v>
      </c>
      <c r="E45" s="140">
        <f>Data!BX5</f>
        <v>3403</v>
      </c>
      <c r="F45" s="140">
        <f>Data!CR5</f>
        <v>2150</v>
      </c>
      <c r="G45" s="140">
        <f>Data!DL5</f>
        <v>4348</v>
      </c>
      <c r="H45" s="141">
        <f t="shared" si="0"/>
        <v>28934</v>
      </c>
    </row>
    <row r="46" spans="2:8" x14ac:dyDescent="0.55000000000000004">
      <c r="B46" s="129" t="s">
        <v>56</v>
      </c>
      <c r="C46" s="140">
        <f>Data!AK5</f>
        <v>0</v>
      </c>
      <c r="D46" s="140">
        <f>Data!BE5</f>
        <v>0</v>
      </c>
      <c r="E46" s="140">
        <f>Data!BY5</f>
        <v>0</v>
      </c>
      <c r="F46" s="140">
        <f>Data!CS5</f>
        <v>0</v>
      </c>
      <c r="G46" s="140">
        <f>Data!DM5</f>
        <v>8210.0000000000055</v>
      </c>
      <c r="H46" s="141">
        <f t="shared" si="0"/>
        <v>8210.0000000000055</v>
      </c>
    </row>
    <row r="47" spans="2:8" x14ac:dyDescent="0.55000000000000004">
      <c r="B47" s="129" t="s">
        <v>57</v>
      </c>
      <c r="C47" s="140">
        <f>Data!AL5</f>
        <v>12300</v>
      </c>
      <c r="D47" s="140">
        <f>Data!BF5</f>
        <v>34647</v>
      </c>
      <c r="E47" s="140">
        <f>Data!BZ5</f>
        <v>5955</v>
      </c>
      <c r="F47" s="140">
        <f>Data!CT5</f>
        <v>273</v>
      </c>
      <c r="G47" s="140">
        <f>Data!DN5</f>
        <v>0</v>
      </c>
      <c r="H47" s="141">
        <f t="shared" si="0"/>
        <v>53175</v>
      </c>
    </row>
    <row r="48" spans="2:8" x14ac:dyDescent="0.55000000000000004">
      <c r="B48" s="129" t="s">
        <v>58</v>
      </c>
      <c r="C48" s="140">
        <f>Data!AM5</f>
        <v>0</v>
      </c>
      <c r="D48" s="140">
        <f>Data!BG5</f>
        <v>0</v>
      </c>
      <c r="E48" s="140">
        <f>Data!CA5</f>
        <v>0</v>
      </c>
      <c r="F48" s="140">
        <f>Data!CU5</f>
        <v>0</v>
      </c>
      <c r="G48" s="140">
        <f>Data!DO5</f>
        <v>0</v>
      </c>
      <c r="H48" s="141">
        <f t="shared" si="0"/>
        <v>0</v>
      </c>
    </row>
    <row r="49" spans="2:8" x14ac:dyDescent="0.55000000000000004">
      <c r="B49" s="129" t="s">
        <v>59</v>
      </c>
      <c r="C49" s="140">
        <f>Data!AN5</f>
        <v>15</v>
      </c>
      <c r="D49" s="140">
        <f>Data!BH5</f>
        <v>657</v>
      </c>
      <c r="E49" s="140">
        <f>Data!CB5</f>
        <v>0</v>
      </c>
      <c r="F49" s="140">
        <f>Data!CV5</f>
        <v>0</v>
      </c>
      <c r="G49" s="140">
        <f>Data!DP5</f>
        <v>0</v>
      </c>
      <c r="H49" s="141">
        <f t="shared" si="0"/>
        <v>672</v>
      </c>
    </row>
    <row r="50" spans="2:8" x14ac:dyDescent="0.55000000000000004">
      <c r="B50" s="129" t="s">
        <v>60</v>
      </c>
      <c r="C50" s="140">
        <f>Data!AO5</f>
        <v>39</v>
      </c>
      <c r="D50" s="140">
        <f>Data!BI5</f>
        <v>984</v>
      </c>
      <c r="E50" s="140">
        <f>Data!CC5</f>
        <v>528</v>
      </c>
      <c r="F50" s="140">
        <f>Data!CW5</f>
        <v>0</v>
      </c>
      <c r="G50" s="140">
        <f>Data!DQ5</f>
        <v>0</v>
      </c>
      <c r="H50" s="141">
        <f t="shared" si="0"/>
        <v>1551</v>
      </c>
    </row>
    <row r="51" spans="2:8" x14ac:dyDescent="0.55000000000000004">
      <c r="B51" s="129" t="s">
        <v>0</v>
      </c>
      <c r="C51" s="140">
        <f>Data!AP5</f>
        <v>6895</v>
      </c>
      <c r="D51" s="140">
        <f>Data!BJ5</f>
        <v>18565</v>
      </c>
      <c r="E51" s="140">
        <f>Data!CD5</f>
        <v>8041.9999999999991</v>
      </c>
      <c r="F51" s="140">
        <f>Data!CX5</f>
        <v>437</v>
      </c>
      <c r="G51" s="140">
        <f>Data!DR5</f>
        <v>0</v>
      </c>
      <c r="H51" s="141">
        <f t="shared" si="0"/>
        <v>33939</v>
      </c>
    </row>
    <row r="52" spans="2:8" x14ac:dyDescent="0.55000000000000004">
      <c r="B52" s="142" t="s">
        <v>33</v>
      </c>
      <c r="C52" s="141">
        <f>SUM(C32:C51)</f>
        <v>310760.75</v>
      </c>
      <c r="D52" s="141">
        <f>SUM(D32:D51)</f>
        <v>207743</v>
      </c>
      <c r="E52" s="141">
        <f>SUM(E32:E51)</f>
        <v>46899</v>
      </c>
      <c r="F52" s="141">
        <f>SUM(F32:F51)</f>
        <v>13593</v>
      </c>
      <c r="G52" s="141">
        <f>SUM(G32:G51)</f>
        <v>12558.000000000005</v>
      </c>
      <c r="H52" s="141">
        <f t="shared" si="0"/>
        <v>591553.75</v>
      </c>
    </row>
    <row r="53" spans="2:8" x14ac:dyDescent="0.55000000000000004">
      <c r="B53" s="143"/>
      <c r="C53" s="144"/>
      <c r="D53" s="144"/>
      <c r="E53" s="144"/>
      <c r="F53" s="144"/>
      <c r="G53" s="144"/>
      <c r="H53" s="144"/>
    </row>
    <row r="54" spans="2:8" ht="13.5" customHeight="1" x14ac:dyDescent="0.55000000000000004">
      <c r="B54" s="306"/>
      <c r="D54" s="440" t="s">
        <v>22</v>
      </c>
      <c r="E54" s="440"/>
      <c r="F54" s="440"/>
      <c r="G54" s="307" t="s">
        <v>23</v>
      </c>
      <c r="H54" s="307" t="s">
        <v>24</v>
      </c>
    </row>
    <row r="55" spans="2:8" x14ac:dyDescent="0.55000000000000004">
      <c r="B55" s="438" t="s">
        <v>894</v>
      </c>
      <c r="C55" s="439"/>
      <c r="D55" s="434" t="str">
        <f>Data!T5</f>
        <v>Carrejo, Denise</v>
      </c>
      <c r="E55" s="434"/>
      <c r="F55" s="434"/>
      <c r="G55" s="308" t="str">
        <f>Data!U5</f>
        <v>(915) 747-5117</v>
      </c>
      <c r="H55" s="309" t="str">
        <f>Data!V5</f>
        <v>dcarrejo2@utep.edu</v>
      </c>
    </row>
    <row r="56" spans="2:8" ht="13.5" customHeight="1" x14ac:dyDescent="0.55000000000000004">
      <c r="B56" s="306"/>
      <c r="C56" s="306"/>
      <c r="D56" s="306"/>
      <c r="E56" s="306"/>
      <c r="F56" s="306"/>
      <c r="G56" s="306"/>
      <c r="H56" s="296"/>
    </row>
    <row r="57" spans="2:8" ht="16.5" customHeight="1" x14ac:dyDescent="0.55000000000000004">
      <c r="B57" s="117" t="s">
        <v>9</v>
      </c>
    </row>
    <row r="58" spans="2:8" ht="39.75" customHeight="1" x14ac:dyDescent="0.55000000000000004">
      <c r="B58" s="441" t="s">
        <v>39</v>
      </c>
      <c r="C58" s="441"/>
      <c r="D58" s="441"/>
      <c r="E58" s="441"/>
      <c r="F58" s="441"/>
      <c r="G58" s="441"/>
      <c r="H58" s="319"/>
    </row>
    <row r="59" spans="2:8" ht="8.25" customHeight="1" thickBot="1" x14ac:dyDescent="0.6">
      <c r="B59" s="318"/>
    </row>
    <row r="60" spans="2:8" ht="19.8" thickBot="1" x14ac:dyDescent="0.6">
      <c r="B60" s="124" t="s">
        <v>31</v>
      </c>
      <c r="C60" s="125" t="s">
        <v>25</v>
      </c>
      <c r="D60" s="125" t="s">
        <v>26</v>
      </c>
      <c r="E60" s="125" t="s">
        <v>27</v>
      </c>
      <c r="F60" s="125" t="s">
        <v>28</v>
      </c>
      <c r="G60" s="125" t="s">
        <v>29</v>
      </c>
      <c r="H60" s="126" t="s">
        <v>30</v>
      </c>
    </row>
    <row r="61" spans="2:8" x14ac:dyDescent="0.55000000000000004">
      <c r="B61" s="127" t="str">
        <f>$B$32</f>
        <v>Liberal Arts</v>
      </c>
      <c r="C61" s="320">
        <f>Data!DS5</f>
        <v>8634960.4734162185</v>
      </c>
      <c r="D61" s="320">
        <f>Data!EM5</f>
        <v>5859839.6277566198</v>
      </c>
      <c r="E61" s="320">
        <f>Data!FG5</f>
        <v>3362998.7120147008</v>
      </c>
      <c r="F61" s="320">
        <f>Data!GA5</f>
        <v>1729388.9285370426</v>
      </c>
      <c r="G61" s="320">
        <f>Data!GU5</f>
        <v>0</v>
      </c>
      <c r="H61" s="321">
        <f>SUM(C61:G61)</f>
        <v>19587187.741724581</v>
      </c>
    </row>
    <row r="62" spans="2:8" x14ac:dyDescent="0.55000000000000004">
      <c r="B62" s="127" t="str">
        <f>$B$33</f>
        <v>Science</v>
      </c>
      <c r="C62" s="320">
        <f>Data!DT5</f>
        <v>2617513.6178732165</v>
      </c>
      <c r="D62" s="320">
        <f>Data!EN5</f>
        <v>2095692.1945914107</v>
      </c>
      <c r="E62" s="320">
        <f>Data!FH5</f>
        <v>1036285.321648574</v>
      </c>
      <c r="F62" s="320">
        <f>Data!GB5</f>
        <v>1736951.7406667105</v>
      </c>
      <c r="G62" s="320">
        <f>Data!GV5</f>
        <v>0</v>
      </c>
      <c r="H62" s="141">
        <f t="shared" ref="H62:H81" si="1">SUM(C62:G62)</f>
        <v>7486442.8747799126</v>
      </c>
    </row>
    <row r="63" spans="2:8" x14ac:dyDescent="0.55000000000000004">
      <c r="B63" s="127" t="str">
        <f>$B$34</f>
        <v>Fine Arts</v>
      </c>
      <c r="C63" s="320">
        <f>Data!DU5</f>
        <v>2179858.9485941539</v>
      </c>
      <c r="D63" s="320">
        <f>Data!EO5</f>
        <v>1381060.9929314281</v>
      </c>
      <c r="E63" s="320">
        <f>Data!FI5</f>
        <v>282942.27127678366</v>
      </c>
      <c r="F63" s="320">
        <f>Data!GC5</f>
        <v>0</v>
      </c>
      <c r="G63" s="320">
        <f>Data!GW5</f>
        <v>0</v>
      </c>
      <c r="H63" s="141">
        <f t="shared" si="1"/>
        <v>3843862.2128023659</v>
      </c>
    </row>
    <row r="64" spans="2:8" x14ac:dyDescent="0.55000000000000004">
      <c r="B64" s="127" t="str">
        <f>$B$35</f>
        <v>Teacher Education</v>
      </c>
      <c r="C64" s="320">
        <f>Data!DV5</f>
        <v>51482.044966477748</v>
      </c>
      <c r="D64" s="320">
        <f>Data!EP5</f>
        <v>850422.31619565166</v>
      </c>
      <c r="E64" s="320">
        <f>Data!FJ5</f>
        <v>1662489.2992887294</v>
      </c>
      <c r="F64" s="320">
        <f>Data!GD5</f>
        <v>1229349.2790684083</v>
      </c>
      <c r="G64" s="320">
        <f>Data!GX5</f>
        <v>0</v>
      </c>
      <c r="H64" s="141">
        <f t="shared" si="1"/>
        <v>3793742.9395192675</v>
      </c>
    </row>
    <row r="65" spans="2:8" x14ac:dyDescent="0.55000000000000004">
      <c r="B65" s="127" t="str">
        <f>$B$36</f>
        <v>Agriculture</v>
      </c>
      <c r="C65" s="320">
        <f>Data!DW5</f>
        <v>0</v>
      </c>
      <c r="D65" s="320">
        <f>Data!EQ5</f>
        <v>0</v>
      </c>
      <c r="E65" s="320">
        <f>Data!FK5</f>
        <v>0</v>
      </c>
      <c r="F65" s="320">
        <f>Data!GE5</f>
        <v>0</v>
      </c>
      <c r="G65" s="320">
        <f>Data!GY5</f>
        <v>0</v>
      </c>
      <c r="H65" s="141">
        <f t="shared" si="1"/>
        <v>0</v>
      </c>
    </row>
    <row r="66" spans="2:8" x14ac:dyDescent="0.55000000000000004">
      <c r="B66" s="127" t="str">
        <f>$B$37</f>
        <v>Engineering</v>
      </c>
      <c r="C66" s="320">
        <f>Data!DX5</f>
        <v>2098719.9567171368</v>
      </c>
      <c r="D66" s="320">
        <f>Data!ER5</f>
        <v>4166559.8591277744</v>
      </c>
      <c r="E66" s="320">
        <f>Data!FL5</f>
        <v>2340613.8901704499</v>
      </c>
      <c r="F66" s="320">
        <f>Data!GF5</f>
        <v>3387406.7461687978</v>
      </c>
      <c r="G66" s="320">
        <f>Data!GZ5</f>
        <v>0</v>
      </c>
      <c r="H66" s="141">
        <f t="shared" si="1"/>
        <v>11993300.452184159</v>
      </c>
    </row>
    <row r="67" spans="2:8" x14ac:dyDescent="0.55000000000000004">
      <c r="B67" s="127" t="str">
        <f>$B$38</f>
        <v>Home Economics</v>
      </c>
      <c r="C67" s="320">
        <f>Data!DY5</f>
        <v>0</v>
      </c>
      <c r="D67" s="320">
        <f>Data!ES5</f>
        <v>0</v>
      </c>
      <c r="E67" s="320">
        <f>Data!FM5</f>
        <v>0</v>
      </c>
      <c r="F67" s="320">
        <f>Data!GG5</f>
        <v>0</v>
      </c>
      <c r="G67" s="320">
        <f>Data!HA5</f>
        <v>0</v>
      </c>
      <c r="H67" s="141">
        <f t="shared" si="1"/>
        <v>0</v>
      </c>
    </row>
    <row r="68" spans="2:8" x14ac:dyDescent="0.55000000000000004">
      <c r="B68" s="127" t="str">
        <f>$B$39</f>
        <v>Law</v>
      </c>
      <c r="C68" s="320">
        <f>Data!DZ5</f>
        <v>0</v>
      </c>
      <c r="D68" s="320">
        <f>Data!ET5</f>
        <v>0</v>
      </c>
      <c r="E68" s="320">
        <f>Data!FN5</f>
        <v>0</v>
      </c>
      <c r="F68" s="320">
        <f>Data!GH5</f>
        <v>0</v>
      </c>
      <c r="G68" s="320">
        <f>Data!HB5</f>
        <v>0</v>
      </c>
      <c r="H68" s="141">
        <f t="shared" si="1"/>
        <v>0</v>
      </c>
    </row>
    <row r="69" spans="2:8" x14ac:dyDescent="0.55000000000000004">
      <c r="B69" s="127" t="str">
        <f>$B$40</f>
        <v>Social Service</v>
      </c>
      <c r="C69" s="320">
        <f>Data!EA5</f>
        <v>34339.066666666666</v>
      </c>
      <c r="D69" s="320">
        <f>Data!EU5</f>
        <v>238615.00364212051</v>
      </c>
      <c r="E69" s="320">
        <f>Data!FO5</f>
        <v>418365.9308192457</v>
      </c>
      <c r="F69" s="320">
        <f>Data!GI5</f>
        <v>0</v>
      </c>
      <c r="G69" s="320">
        <f>Data!HC5</f>
        <v>0</v>
      </c>
      <c r="H69" s="141">
        <f t="shared" si="1"/>
        <v>691320.0011280328</v>
      </c>
    </row>
    <row r="70" spans="2:8" x14ac:dyDescent="0.55000000000000004">
      <c r="B70" s="127" t="str">
        <f>$B$41</f>
        <v>Library Science</v>
      </c>
      <c r="C70" s="320">
        <f>Data!EB5</f>
        <v>0</v>
      </c>
      <c r="D70" s="320">
        <f>Data!EV5</f>
        <v>0</v>
      </c>
      <c r="E70" s="320">
        <f>Data!FP5</f>
        <v>0</v>
      </c>
      <c r="F70" s="320">
        <f>Data!GJ5</f>
        <v>0</v>
      </c>
      <c r="G70" s="320">
        <f>Data!HD5</f>
        <v>0</v>
      </c>
      <c r="H70" s="141">
        <f t="shared" si="1"/>
        <v>0</v>
      </c>
    </row>
    <row r="71" spans="2:8" x14ac:dyDescent="0.55000000000000004">
      <c r="B71" s="127" t="str">
        <f>$B$42</f>
        <v>Veterinary Science</v>
      </c>
      <c r="C71" s="320">
        <f>Data!EC5</f>
        <v>0</v>
      </c>
      <c r="D71" s="320">
        <f>Data!EW5</f>
        <v>0</v>
      </c>
      <c r="E71" s="320">
        <f>Data!FQ5</f>
        <v>0</v>
      </c>
      <c r="F71" s="320">
        <f>Data!GK5</f>
        <v>0</v>
      </c>
      <c r="G71" s="320">
        <f>Data!HE5</f>
        <v>0</v>
      </c>
      <c r="H71" s="141">
        <f t="shared" si="1"/>
        <v>0</v>
      </c>
    </row>
    <row r="72" spans="2:8" x14ac:dyDescent="0.55000000000000004">
      <c r="B72" s="127" t="str">
        <f>$B$43</f>
        <v>Vocational Training</v>
      </c>
      <c r="C72" s="320">
        <f>Data!ED5</f>
        <v>0</v>
      </c>
      <c r="D72" s="320">
        <f>Data!EX5</f>
        <v>0</v>
      </c>
      <c r="E72" s="320">
        <f>Data!FR5</f>
        <v>0</v>
      </c>
      <c r="F72" s="320">
        <f>Data!GL5</f>
        <v>0</v>
      </c>
      <c r="G72" s="320">
        <f>Data!HF5</f>
        <v>0</v>
      </c>
      <c r="H72" s="141">
        <f t="shared" si="1"/>
        <v>0</v>
      </c>
    </row>
    <row r="73" spans="2:8" x14ac:dyDescent="0.55000000000000004">
      <c r="B73" s="127" t="str">
        <f>$B$44</f>
        <v>Physical Training</v>
      </c>
      <c r="C73" s="320">
        <f>Data!EE5</f>
        <v>0</v>
      </c>
      <c r="D73" s="320">
        <f>Data!EY5</f>
        <v>0</v>
      </c>
      <c r="E73" s="320">
        <f>Data!FS5</f>
        <v>0</v>
      </c>
      <c r="F73" s="320">
        <f>Data!GM5</f>
        <v>0</v>
      </c>
      <c r="G73" s="320">
        <f>Data!HG5</f>
        <v>0</v>
      </c>
      <c r="H73" s="141">
        <f t="shared" si="1"/>
        <v>0</v>
      </c>
    </row>
    <row r="74" spans="2:8" x14ac:dyDescent="0.55000000000000004">
      <c r="B74" s="127" t="str">
        <f>$B$45</f>
        <v>Health Services</v>
      </c>
      <c r="C74" s="320">
        <f>Data!EF5</f>
        <v>211270.61650284342</v>
      </c>
      <c r="D74" s="320">
        <f>Data!EZ5</f>
        <v>1438826.2448303662</v>
      </c>
      <c r="E74" s="320">
        <f>Data!FT5</f>
        <v>764545.42339872441</v>
      </c>
      <c r="F74" s="320">
        <f>Data!GN5</f>
        <v>931978.66527642205</v>
      </c>
      <c r="G74" s="320">
        <f>Data!HH5</f>
        <v>1179291.4908925332</v>
      </c>
      <c r="H74" s="141">
        <f t="shared" si="1"/>
        <v>4525912.4409008892</v>
      </c>
    </row>
    <row r="75" spans="2:8" x14ac:dyDescent="0.55000000000000004">
      <c r="B75" s="127" t="str">
        <f>$B$46</f>
        <v>Pharmacy</v>
      </c>
      <c r="C75" s="320">
        <f>Data!EG5</f>
        <v>0</v>
      </c>
      <c r="D75" s="320">
        <f>Data!FA5</f>
        <v>0</v>
      </c>
      <c r="E75" s="320">
        <f>Data!FU5</f>
        <v>0</v>
      </c>
      <c r="F75" s="320">
        <f>Data!GO5</f>
        <v>0</v>
      </c>
      <c r="G75" s="320">
        <f>Data!HI5</f>
        <v>2663998.3528464637</v>
      </c>
      <c r="H75" s="141">
        <f t="shared" si="1"/>
        <v>2663998.3528464637</v>
      </c>
    </row>
    <row r="76" spans="2:8" x14ac:dyDescent="0.55000000000000004">
      <c r="B76" s="127" t="str">
        <f>$B$47</f>
        <v>Business Administration</v>
      </c>
      <c r="C76" s="320">
        <f>Data!EH5</f>
        <v>746582.58026809304</v>
      </c>
      <c r="D76" s="320">
        <f>Data!FB5</f>
        <v>3747844.16914644</v>
      </c>
      <c r="E76" s="320">
        <f>Data!FV5</f>
        <v>949628.02408505022</v>
      </c>
      <c r="F76" s="320">
        <f>Data!GP5</f>
        <v>379500.42300054751</v>
      </c>
      <c r="G76" s="320">
        <f>Data!HJ5</f>
        <v>0</v>
      </c>
      <c r="H76" s="141">
        <f t="shared" si="1"/>
        <v>5823555.1965001309</v>
      </c>
    </row>
    <row r="77" spans="2:8" x14ac:dyDescent="0.55000000000000004">
      <c r="B77" s="127" t="str">
        <f>$B$48</f>
        <v>Optometry</v>
      </c>
      <c r="C77" s="320">
        <f>Data!EI5</f>
        <v>0</v>
      </c>
      <c r="D77" s="320">
        <f>Data!FC5</f>
        <v>0</v>
      </c>
      <c r="E77" s="320">
        <f>Data!FW5</f>
        <v>0</v>
      </c>
      <c r="F77" s="320">
        <f>Data!GQ5</f>
        <v>0</v>
      </c>
      <c r="G77" s="320">
        <f>Data!HK5</f>
        <v>0</v>
      </c>
      <c r="H77" s="141">
        <f t="shared" si="1"/>
        <v>0</v>
      </c>
    </row>
    <row r="78" spans="2:8" x14ac:dyDescent="0.55000000000000004">
      <c r="B78" s="127" t="str">
        <f>$B$49</f>
        <v>Teacher Ed-Practice Teaching</v>
      </c>
      <c r="C78" s="320">
        <f>Data!EJ5</f>
        <v>2942.2653649167733</v>
      </c>
      <c r="D78" s="320">
        <f>Data!FD5</f>
        <v>54844.576925428461</v>
      </c>
      <c r="E78" s="320">
        <f>Data!FX5</f>
        <v>0</v>
      </c>
      <c r="F78" s="320">
        <f>Data!GR5</f>
        <v>0</v>
      </c>
      <c r="G78" s="320">
        <f>Data!HL5</f>
        <v>0</v>
      </c>
      <c r="H78" s="141">
        <f t="shared" si="1"/>
        <v>57786.84229034523</v>
      </c>
    </row>
    <row r="79" spans="2:8" x14ac:dyDescent="0.55000000000000004">
      <c r="B79" s="127" t="str">
        <f>$B$50</f>
        <v>Technology</v>
      </c>
      <c r="C79" s="320">
        <f>Data!EK5</f>
        <v>2536.7541129566102</v>
      </c>
      <c r="D79" s="320">
        <f>Data!FE5</f>
        <v>76197.298041513131</v>
      </c>
      <c r="E79" s="320">
        <f>Data!FY5</f>
        <v>164075.29920260567</v>
      </c>
      <c r="F79" s="320">
        <f>Data!GS5</f>
        <v>0</v>
      </c>
      <c r="G79" s="320">
        <f>Data!HM5</f>
        <v>0</v>
      </c>
      <c r="H79" s="141">
        <f t="shared" si="1"/>
        <v>242809.35135707541</v>
      </c>
    </row>
    <row r="80" spans="2:8" x14ac:dyDescent="0.55000000000000004">
      <c r="B80" s="127" t="str">
        <f>$B$51</f>
        <v>Nursing</v>
      </c>
      <c r="C80" s="320">
        <f>Data!EL5</f>
        <v>313038.55638991686</v>
      </c>
      <c r="D80" s="320">
        <f>Data!FF5</f>
        <v>2570341.1055566194</v>
      </c>
      <c r="E80" s="320">
        <f>Data!FZ5</f>
        <v>1553850.9730168148</v>
      </c>
      <c r="F80" s="320">
        <f>Data!GT5</f>
        <v>252486.08613313001</v>
      </c>
      <c r="G80" s="320">
        <f>Data!HN5</f>
        <v>0</v>
      </c>
      <c r="H80" s="141">
        <f t="shared" si="1"/>
        <v>4689716.7210964803</v>
      </c>
    </row>
    <row r="81" spans="2:8" x14ac:dyDescent="0.55000000000000004">
      <c r="B81" s="130" t="str">
        <f>$B$52</f>
        <v>Totals</v>
      </c>
      <c r="C81" s="321">
        <f>SUM(C61:C80)</f>
        <v>16893244.880872596</v>
      </c>
      <c r="D81" s="321">
        <f>SUM(D61:D80)</f>
        <v>22480243.388745368</v>
      </c>
      <c r="E81" s="321">
        <f>SUM(E61:E80)</f>
        <v>12535795.144921677</v>
      </c>
      <c r="F81" s="321">
        <f>SUM(F61:F80)</f>
        <v>9647061.8688510582</v>
      </c>
      <c r="G81" s="321">
        <f>SUM(G61:G80)</f>
        <v>3843289.8437389969</v>
      </c>
      <c r="H81" s="321">
        <f t="shared" si="1"/>
        <v>65399635.127129689</v>
      </c>
    </row>
    <row r="82" spans="2:8" x14ac:dyDescent="0.55000000000000004">
      <c r="B82" s="143"/>
      <c r="C82" s="322"/>
      <c r="D82" s="322"/>
      <c r="E82" s="322"/>
      <c r="F82" s="322"/>
      <c r="G82" s="322"/>
      <c r="H82" s="323"/>
    </row>
    <row r="83" spans="2:8" ht="13.5" customHeight="1" x14ac:dyDescent="0.55000000000000004">
      <c r="B83" s="306"/>
      <c r="D83" s="440" t="s">
        <v>22</v>
      </c>
      <c r="E83" s="440"/>
      <c r="F83" s="440"/>
      <c r="G83" s="307" t="s">
        <v>23</v>
      </c>
      <c r="H83" s="307" t="s">
        <v>24</v>
      </c>
    </row>
    <row r="84" spans="2:8" ht="16.5" customHeight="1" x14ac:dyDescent="0.55000000000000004">
      <c r="B84" s="438" t="s">
        <v>38</v>
      </c>
      <c r="C84" s="439"/>
      <c r="D84" s="434" t="str">
        <f>Data!T5</f>
        <v>Carrejo, Denise</v>
      </c>
      <c r="E84" s="434"/>
      <c r="F84" s="434"/>
      <c r="G84" s="308" t="str">
        <f>Data!U5</f>
        <v>(915) 747-5117</v>
      </c>
      <c r="H84" s="309" t="str">
        <f>Data!V5</f>
        <v>dcarrejo2@utep.edu</v>
      </c>
    </row>
    <row r="85" spans="2:8" ht="13.5" customHeight="1" x14ac:dyDescent="0.55000000000000004">
      <c r="B85" s="306"/>
      <c r="C85" s="306"/>
      <c r="D85" s="306"/>
      <c r="E85" s="306"/>
      <c r="F85" s="306"/>
      <c r="G85" s="306"/>
      <c r="H85" s="296"/>
    </row>
    <row r="86" spans="2:8" ht="15" customHeight="1" x14ac:dyDescent="0.55000000000000004">
      <c r="B86" s="120" t="s">
        <v>32</v>
      </c>
      <c r="C86" s="324"/>
      <c r="D86" s="324"/>
      <c r="E86" s="324"/>
      <c r="F86" s="324"/>
      <c r="G86" s="324"/>
      <c r="H86" s="122">
        <f>H13+H14</f>
        <v>269357456</v>
      </c>
    </row>
    <row r="87" spans="2:8" ht="42.75" customHeight="1" x14ac:dyDescent="0.55000000000000004">
      <c r="B87" s="432" t="s">
        <v>8</v>
      </c>
      <c r="C87" s="432"/>
      <c r="D87" s="432"/>
      <c r="E87" s="432"/>
      <c r="F87" s="432"/>
      <c r="G87" s="432"/>
      <c r="H87" s="319"/>
    </row>
    <row r="88" spans="2:8" x14ac:dyDescent="0.55000000000000004">
      <c r="B88" s="120" t="s">
        <v>5</v>
      </c>
      <c r="C88" s="325"/>
      <c r="D88" s="325"/>
      <c r="E88" s="325"/>
      <c r="F88" s="325"/>
      <c r="G88" s="325"/>
      <c r="H88" s="122"/>
    </row>
    <row r="89" spans="2:8" ht="98.25" customHeight="1" thickBot="1" x14ac:dyDescent="0.6">
      <c r="B89" s="433" t="s">
        <v>224</v>
      </c>
      <c r="C89" s="433"/>
      <c r="D89" s="433"/>
      <c r="E89" s="433"/>
      <c r="F89" s="433"/>
      <c r="G89" s="433"/>
      <c r="H89" s="326"/>
    </row>
    <row r="90" spans="2:8" ht="19.8" thickBot="1" x14ac:dyDescent="0.6">
      <c r="B90" s="124" t="s">
        <v>31</v>
      </c>
      <c r="C90" s="125" t="s">
        <v>25</v>
      </c>
      <c r="D90" s="125" t="s">
        <v>26</v>
      </c>
      <c r="E90" s="125" t="s">
        <v>27</v>
      </c>
      <c r="F90" s="125" t="s">
        <v>28</v>
      </c>
      <c r="G90" s="125" t="s">
        <v>29</v>
      </c>
      <c r="H90" s="126" t="s">
        <v>30</v>
      </c>
    </row>
    <row r="91" spans="2:8" x14ac:dyDescent="0.55000000000000004">
      <c r="B91" s="127" t="str">
        <f>$B$32</f>
        <v>Liberal Arts</v>
      </c>
      <c r="C91" s="327">
        <f>Data!HR5</f>
        <v>1400020</v>
      </c>
      <c r="D91" s="327">
        <f>Data!IL5</f>
        <v>950079</v>
      </c>
      <c r="E91" s="327">
        <f>Data!JF5</f>
        <v>545256</v>
      </c>
      <c r="F91" s="327">
        <f>Data!JZ5</f>
        <v>280393</v>
      </c>
      <c r="G91" s="327">
        <f>Data!KT5</f>
        <v>0</v>
      </c>
      <c r="H91" s="133">
        <f t="shared" ref="H91:H111" si="2">SUM(C91:G91)</f>
        <v>3175748</v>
      </c>
    </row>
    <row r="92" spans="2:8" x14ac:dyDescent="0.55000000000000004">
      <c r="B92" s="127" t="str">
        <f>$B$33</f>
        <v>Science</v>
      </c>
      <c r="C92" s="327">
        <f>Data!HS5</f>
        <v>1956859</v>
      </c>
      <c r="D92" s="327">
        <f>Data!IM5</f>
        <v>1566744</v>
      </c>
      <c r="E92" s="327">
        <f>Data!JG5</f>
        <v>774729</v>
      </c>
      <c r="F92" s="327">
        <f>Data!KA5</f>
        <v>1298549</v>
      </c>
      <c r="G92" s="327">
        <f>Data!KU5</f>
        <v>0</v>
      </c>
      <c r="H92" s="136">
        <f t="shared" si="2"/>
        <v>5596881</v>
      </c>
    </row>
    <row r="93" spans="2:8" x14ac:dyDescent="0.55000000000000004">
      <c r="B93" s="127" t="str">
        <f>$B$34</f>
        <v>Fine Arts</v>
      </c>
      <c r="C93" s="327">
        <f>Data!HT5</f>
        <v>433704</v>
      </c>
      <c r="D93" s="327">
        <f>Data!IN5</f>
        <v>274775</v>
      </c>
      <c r="E93" s="327">
        <f>Data!JH5</f>
        <v>56294</v>
      </c>
      <c r="F93" s="327">
        <f>Data!KB5</f>
        <v>0</v>
      </c>
      <c r="G93" s="327">
        <f>Data!KV5</f>
        <v>0</v>
      </c>
      <c r="H93" s="136">
        <f t="shared" si="2"/>
        <v>764773</v>
      </c>
    </row>
    <row r="94" spans="2:8" x14ac:dyDescent="0.55000000000000004">
      <c r="B94" s="127" t="str">
        <f>$B$35</f>
        <v>Teacher Education</v>
      </c>
      <c r="C94" s="327">
        <f>Data!HU5</f>
        <v>4948</v>
      </c>
      <c r="D94" s="327">
        <f>Data!IO5</f>
        <v>81728</v>
      </c>
      <c r="E94" s="327">
        <f>Data!JI5</f>
        <v>159769</v>
      </c>
      <c r="F94" s="327">
        <f>Data!KC5</f>
        <v>118144</v>
      </c>
      <c r="G94" s="327">
        <f>Data!KW5</f>
        <v>0</v>
      </c>
      <c r="H94" s="136">
        <f t="shared" si="2"/>
        <v>364589</v>
      </c>
    </row>
    <row r="95" spans="2:8" x14ac:dyDescent="0.55000000000000004">
      <c r="B95" s="127" t="str">
        <f>$B$36</f>
        <v>Agriculture</v>
      </c>
      <c r="C95" s="327">
        <f>Data!HV5</f>
        <v>0</v>
      </c>
      <c r="D95" s="327">
        <f>Data!IP5</f>
        <v>0</v>
      </c>
      <c r="E95" s="327">
        <f>Data!JJ5</f>
        <v>0</v>
      </c>
      <c r="F95" s="327">
        <f>Data!KD5</f>
        <v>0</v>
      </c>
      <c r="G95" s="327">
        <f>Data!KX5</f>
        <v>0</v>
      </c>
      <c r="H95" s="136">
        <f t="shared" si="2"/>
        <v>0</v>
      </c>
    </row>
    <row r="96" spans="2:8" x14ac:dyDescent="0.55000000000000004">
      <c r="B96" s="127" t="str">
        <f>$B$37</f>
        <v>Engineering</v>
      </c>
      <c r="C96" s="327">
        <f>Data!HW5</f>
        <v>727377</v>
      </c>
      <c r="D96" s="327">
        <f>Data!IQ5</f>
        <v>1444051</v>
      </c>
      <c r="E96" s="327">
        <f>Data!JK5</f>
        <v>811213</v>
      </c>
      <c r="F96" s="327">
        <f>Data!KE5</f>
        <v>1174011</v>
      </c>
      <c r="G96" s="327">
        <f>Data!KY5</f>
        <v>0</v>
      </c>
      <c r="H96" s="136">
        <f t="shared" si="2"/>
        <v>4156652</v>
      </c>
    </row>
    <row r="97" spans="2:8" x14ac:dyDescent="0.55000000000000004">
      <c r="B97" s="127" t="str">
        <f>$B$38</f>
        <v>Home Economics</v>
      </c>
      <c r="C97" s="327">
        <f>Data!HX5</f>
        <v>0</v>
      </c>
      <c r="D97" s="327">
        <f>Data!IR5</f>
        <v>0</v>
      </c>
      <c r="E97" s="327">
        <f>Data!JL5</f>
        <v>0</v>
      </c>
      <c r="F97" s="327">
        <f>Data!KF5</f>
        <v>0</v>
      </c>
      <c r="G97" s="327">
        <f>Data!KZ5</f>
        <v>0</v>
      </c>
      <c r="H97" s="136">
        <f t="shared" si="2"/>
        <v>0</v>
      </c>
    </row>
    <row r="98" spans="2:8" x14ac:dyDescent="0.55000000000000004">
      <c r="B98" s="127" t="str">
        <f>$B$39</f>
        <v>Law</v>
      </c>
      <c r="C98" s="327">
        <f>Data!HY5</f>
        <v>0</v>
      </c>
      <c r="D98" s="327">
        <f>Data!IS5</f>
        <v>0</v>
      </c>
      <c r="E98" s="327">
        <f>Data!JM5</f>
        <v>0</v>
      </c>
      <c r="F98" s="327">
        <f>Data!KG5</f>
        <v>0</v>
      </c>
      <c r="G98" s="327">
        <f>Data!LA5</f>
        <v>0</v>
      </c>
      <c r="H98" s="136">
        <f t="shared" si="2"/>
        <v>0</v>
      </c>
    </row>
    <row r="99" spans="2:8" x14ac:dyDescent="0.55000000000000004">
      <c r="B99" s="127" t="str">
        <f>$B$40</f>
        <v>Social Service</v>
      </c>
      <c r="C99" s="327">
        <f>Data!HZ5</f>
        <v>5452</v>
      </c>
      <c r="D99" s="327">
        <f>Data!IT5</f>
        <v>37884</v>
      </c>
      <c r="E99" s="327">
        <f>Data!JN5</f>
        <v>66422</v>
      </c>
      <c r="F99" s="327">
        <f>Data!KH5</f>
        <v>0</v>
      </c>
      <c r="G99" s="327">
        <f>Data!LB5</f>
        <v>0</v>
      </c>
      <c r="H99" s="136">
        <f t="shared" si="2"/>
        <v>109758</v>
      </c>
    </row>
    <row r="100" spans="2:8" x14ac:dyDescent="0.55000000000000004">
      <c r="B100" s="127" t="str">
        <f>$B$41</f>
        <v>Library Science</v>
      </c>
      <c r="C100" s="327">
        <f>Data!IA5</f>
        <v>0</v>
      </c>
      <c r="D100" s="327">
        <f>Data!IU5</f>
        <v>0</v>
      </c>
      <c r="E100" s="327">
        <f>Data!JO5</f>
        <v>0</v>
      </c>
      <c r="F100" s="327">
        <f>Data!KI5</f>
        <v>0</v>
      </c>
      <c r="G100" s="327">
        <f>Data!LC5</f>
        <v>0</v>
      </c>
      <c r="H100" s="136">
        <f t="shared" si="2"/>
        <v>0</v>
      </c>
    </row>
    <row r="101" spans="2:8" x14ac:dyDescent="0.55000000000000004">
      <c r="B101" s="127" t="str">
        <f>$B$42</f>
        <v>Veterinary Science</v>
      </c>
      <c r="C101" s="327">
        <f>Data!IB5</f>
        <v>0</v>
      </c>
      <c r="D101" s="327">
        <f>Data!IV5</f>
        <v>0</v>
      </c>
      <c r="E101" s="327">
        <f>Data!JP5</f>
        <v>0</v>
      </c>
      <c r="F101" s="327">
        <f>Data!KJ5</f>
        <v>0</v>
      </c>
      <c r="G101" s="327">
        <f>Data!LD5</f>
        <v>0</v>
      </c>
      <c r="H101" s="136">
        <f t="shared" si="2"/>
        <v>0</v>
      </c>
    </row>
    <row r="102" spans="2:8" x14ac:dyDescent="0.55000000000000004">
      <c r="B102" s="127" t="str">
        <f>$B$43</f>
        <v>Vocational Training</v>
      </c>
      <c r="C102" s="327">
        <f>Data!IC5</f>
        <v>0</v>
      </c>
      <c r="D102" s="327">
        <f>Data!IW5</f>
        <v>0</v>
      </c>
      <c r="E102" s="327">
        <f>Data!JQ5</f>
        <v>0</v>
      </c>
      <c r="F102" s="327">
        <f>Data!KK5</f>
        <v>0</v>
      </c>
      <c r="G102" s="327">
        <f>Data!LE5</f>
        <v>0</v>
      </c>
      <c r="H102" s="136">
        <f t="shared" si="2"/>
        <v>0</v>
      </c>
    </row>
    <row r="103" spans="2:8" x14ac:dyDescent="0.55000000000000004">
      <c r="B103" s="127" t="str">
        <f>$B$44</f>
        <v>Physical Training</v>
      </c>
      <c r="C103" s="327">
        <f>Data!ID5</f>
        <v>0</v>
      </c>
      <c r="D103" s="327">
        <f>Data!IX5</f>
        <v>0</v>
      </c>
      <c r="E103" s="327">
        <f>Data!JR5</f>
        <v>0</v>
      </c>
      <c r="F103" s="327">
        <f>Data!KL5</f>
        <v>0</v>
      </c>
      <c r="G103" s="327">
        <f>Data!LF5</f>
        <v>0</v>
      </c>
      <c r="H103" s="136">
        <f t="shared" si="2"/>
        <v>0</v>
      </c>
    </row>
    <row r="104" spans="2:8" x14ac:dyDescent="0.55000000000000004">
      <c r="B104" s="127" t="str">
        <f>$B$45</f>
        <v>Health Services</v>
      </c>
      <c r="C104" s="327">
        <f>Data!IE5</f>
        <v>44861</v>
      </c>
      <c r="D104" s="327">
        <f>Data!IY5</f>
        <v>305517</v>
      </c>
      <c r="E104" s="327">
        <f>Data!JS5</f>
        <v>162341</v>
      </c>
      <c r="F104" s="327">
        <f>Data!KM5</f>
        <v>197894</v>
      </c>
      <c r="G104" s="327">
        <f>Data!LG5</f>
        <v>250408</v>
      </c>
      <c r="H104" s="136">
        <f t="shared" si="2"/>
        <v>961021</v>
      </c>
    </row>
    <row r="105" spans="2:8" x14ac:dyDescent="0.55000000000000004">
      <c r="B105" s="127" t="str">
        <f>$B$46</f>
        <v>Pharmacy</v>
      </c>
      <c r="C105" s="327">
        <f>Data!IF5</f>
        <v>0</v>
      </c>
      <c r="D105" s="327">
        <f>Data!IZ5</f>
        <v>0</v>
      </c>
      <c r="E105" s="327">
        <f>Data!JT5</f>
        <v>0</v>
      </c>
      <c r="F105" s="327">
        <f>Data!KN5</f>
        <v>0</v>
      </c>
      <c r="G105" s="327">
        <f>Data!LH5</f>
        <v>609006</v>
      </c>
      <c r="H105" s="136">
        <f t="shared" si="2"/>
        <v>609006</v>
      </c>
    </row>
    <row r="106" spans="2:8" x14ac:dyDescent="0.55000000000000004">
      <c r="B106" s="127" t="str">
        <f>$B$47</f>
        <v>Business Administration</v>
      </c>
      <c r="C106" s="327">
        <f>Data!IG5</f>
        <v>156220</v>
      </c>
      <c r="D106" s="327">
        <f>Data!JA5</f>
        <v>784222</v>
      </c>
      <c r="E106" s="327">
        <f>Data!JU5</f>
        <v>198706</v>
      </c>
      <c r="F106" s="327">
        <f>Data!KO5</f>
        <v>79409</v>
      </c>
      <c r="G106" s="327">
        <f>Data!LI5</f>
        <v>0</v>
      </c>
      <c r="H106" s="136">
        <f t="shared" si="2"/>
        <v>1218557</v>
      </c>
    </row>
    <row r="107" spans="2:8" x14ac:dyDescent="0.55000000000000004">
      <c r="B107" s="127" t="str">
        <f>$B$48</f>
        <v>Optometry</v>
      </c>
      <c r="C107" s="327">
        <f>Data!IH5</f>
        <v>0</v>
      </c>
      <c r="D107" s="327">
        <f>Data!JB5</f>
        <v>0</v>
      </c>
      <c r="E107" s="327">
        <f>Data!JV5</f>
        <v>0</v>
      </c>
      <c r="F107" s="327">
        <f>Data!KP5</f>
        <v>0</v>
      </c>
      <c r="G107" s="327">
        <f>Data!LJ5</f>
        <v>0</v>
      </c>
      <c r="H107" s="136">
        <f t="shared" si="2"/>
        <v>0</v>
      </c>
    </row>
    <row r="108" spans="2:8" x14ac:dyDescent="0.55000000000000004">
      <c r="B108" s="127" t="str">
        <f>$B$49</f>
        <v>Teacher Ed-Practice Teaching</v>
      </c>
      <c r="C108" s="327">
        <f>Data!II5</f>
        <v>32</v>
      </c>
      <c r="D108" s="327">
        <f>Data!JC5</f>
        <v>603</v>
      </c>
      <c r="E108" s="327">
        <f>Data!JW5</f>
        <v>0</v>
      </c>
      <c r="F108" s="327">
        <f>Data!KQ5</f>
        <v>0</v>
      </c>
      <c r="G108" s="327">
        <f>Data!LK5</f>
        <v>0</v>
      </c>
      <c r="H108" s="136">
        <f t="shared" si="2"/>
        <v>635</v>
      </c>
    </row>
    <row r="109" spans="2:8" x14ac:dyDescent="0.55000000000000004">
      <c r="B109" s="127" t="str">
        <f>$B$50</f>
        <v>Technology</v>
      </c>
      <c r="C109" s="327">
        <f>Data!IJ5</f>
        <v>28</v>
      </c>
      <c r="D109" s="327">
        <f>Data!JD5</f>
        <v>838</v>
      </c>
      <c r="E109" s="327">
        <f>Data!JX5</f>
        <v>1803</v>
      </c>
      <c r="F109" s="327">
        <f>Data!KR5</f>
        <v>0</v>
      </c>
      <c r="G109" s="327">
        <f>Data!LL5</f>
        <v>0</v>
      </c>
      <c r="H109" s="136">
        <f t="shared" si="2"/>
        <v>2669</v>
      </c>
    </row>
    <row r="110" spans="2:8" x14ac:dyDescent="0.55000000000000004">
      <c r="B110" s="127" t="str">
        <f>$B$51</f>
        <v>Nursing</v>
      </c>
      <c r="C110" s="327">
        <f>Data!IK5</f>
        <v>28265</v>
      </c>
      <c r="D110" s="327">
        <f>Data!JE5</f>
        <v>232078</v>
      </c>
      <c r="E110" s="327">
        <f>Data!JY5</f>
        <v>140298</v>
      </c>
      <c r="F110" s="327">
        <f>Data!KS5</f>
        <v>22797</v>
      </c>
      <c r="G110" s="327">
        <f>Data!HPM5</f>
        <v>0</v>
      </c>
      <c r="H110" s="136">
        <f t="shared" si="2"/>
        <v>423438</v>
      </c>
    </row>
    <row r="111" spans="2:8" x14ac:dyDescent="0.55000000000000004">
      <c r="B111" s="130" t="str">
        <f>$B$52</f>
        <v>Totals</v>
      </c>
      <c r="C111" s="133">
        <f>SUM(C91:C110)</f>
        <v>4757766</v>
      </c>
      <c r="D111" s="133">
        <f>SUM(D91:D110)</f>
        <v>5678519</v>
      </c>
      <c r="E111" s="133">
        <f>SUM(E91:E110)</f>
        <v>2916831</v>
      </c>
      <c r="F111" s="133">
        <f>SUM(F91:F110)</f>
        <v>3171197</v>
      </c>
      <c r="G111" s="133">
        <f>SUM(G91:G110)</f>
        <v>859414</v>
      </c>
      <c r="H111" s="133">
        <f t="shared" si="2"/>
        <v>17383727</v>
      </c>
    </row>
    <row r="112" spans="2:8" x14ac:dyDescent="0.55000000000000004">
      <c r="B112" s="328"/>
      <c r="C112" s="329"/>
      <c r="D112" s="329"/>
      <c r="E112" s="329"/>
      <c r="F112" s="329"/>
      <c r="G112" s="329"/>
      <c r="H112" s="330"/>
    </row>
    <row r="113" spans="2:8" ht="16.5" customHeight="1" x14ac:dyDescent="0.55000000000000004">
      <c r="B113" s="445" t="s">
        <v>62</v>
      </c>
      <c r="C113" s="445"/>
      <c r="D113" s="445"/>
      <c r="E113" s="445"/>
      <c r="F113" s="445"/>
      <c r="G113" s="445"/>
      <c r="H113" s="445"/>
    </row>
    <row r="114" spans="2:8" ht="36.75" customHeight="1" thickBot="1" x14ac:dyDescent="0.6">
      <c r="B114" s="444" t="s">
        <v>36</v>
      </c>
      <c r="C114" s="444"/>
      <c r="D114" s="444"/>
      <c r="E114" s="444"/>
      <c r="F114" s="444"/>
      <c r="G114" s="444"/>
      <c r="H114" s="326"/>
    </row>
    <row r="115" spans="2:8" ht="19.8" thickBot="1" x14ac:dyDescent="0.6">
      <c r="B115" s="124" t="s">
        <v>31</v>
      </c>
      <c r="C115" s="125" t="s">
        <v>25</v>
      </c>
      <c r="D115" s="125" t="s">
        <v>26</v>
      </c>
      <c r="E115" s="125" t="s">
        <v>27</v>
      </c>
      <c r="F115" s="125" t="s">
        <v>28</v>
      </c>
      <c r="G115" s="125" t="s">
        <v>29</v>
      </c>
      <c r="H115" s="126" t="s">
        <v>30</v>
      </c>
    </row>
    <row r="116" spans="2:8" x14ac:dyDescent="0.55000000000000004">
      <c r="B116" s="127" t="str">
        <f>$B$32</f>
        <v>Liberal Arts</v>
      </c>
      <c r="C116" s="321">
        <f t="shared" ref="C116:G131" si="3">C91+C61</f>
        <v>10034980.473416219</v>
      </c>
      <c r="D116" s="321">
        <f t="shared" si="3"/>
        <v>6809918.6277566198</v>
      </c>
      <c r="E116" s="321">
        <f t="shared" si="3"/>
        <v>3908254.7120147008</v>
      </c>
      <c r="F116" s="321">
        <f t="shared" si="3"/>
        <v>2009781.9285370426</v>
      </c>
      <c r="G116" s="321">
        <f t="shared" si="3"/>
        <v>0</v>
      </c>
      <c r="H116" s="133">
        <f t="shared" ref="H116:H136" si="4">SUM(C116:G116)</f>
        <v>22762935.741724581</v>
      </c>
    </row>
    <row r="117" spans="2:8" x14ac:dyDescent="0.55000000000000004">
      <c r="B117" s="127" t="str">
        <f>$B$33</f>
        <v>Science</v>
      </c>
      <c r="C117" s="141">
        <f t="shared" si="3"/>
        <v>4574372.617873216</v>
      </c>
      <c r="D117" s="141">
        <f t="shared" si="3"/>
        <v>3662436.1945914105</v>
      </c>
      <c r="E117" s="141">
        <f t="shared" si="3"/>
        <v>1811014.321648574</v>
      </c>
      <c r="F117" s="141">
        <f t="shared" si="3"/>
        <v>3035500.7406667108</v>
      </c>
      <c r="G117" s="141">
        <f t="shared" si="3"/>
        <v>0</v>
      </c>
      <c r="H117" s="136">
        <f t="shared" si="4"/>
        <v>13083323.87477991</v>
      </c>
    </row>
    <row r="118" spans="2:8" x14ac:dyDescent="0.55000000000000004">
      <c r="B118" s="127" t="str">
        <f>$B$34</f>
        <v>Fine Arts</v>
      </c>
      <c r="C118" s="141">
        <f t="shared" si="3"/>
        <v>2613562.9485941539</v>
      </c>
      <c r="D118" s="141">
        <f t="shared" si="3"/>
        <v>1655835.9929314281</v>
      </c>
      <c r="E118" s="141">
        <f t="shared" si="3"/>
        <v>339236.27127678366</v>
      </c>
      <c r="F118" s="141">
        <f t="shared" si="3"/>
        <v>0</v>
      </c>
      <c r="G118" s="141">
        <f t="shared" si="3"/>
        <v>0</v>
      </c>
      <c r="H118" s="136">
        <f t="shared" si="4"/>
        <v>4608635.2128023654</v>
      </c>
    </row>
    <row r="119" spans="2:8" x14ac:dyDescent="0.55000000000000004">
      <c r="B119" s="127" t="str">
        <f>$B$35</f>
        <v>Teacher Education</v>
      </c>
      <c r="C119" s="141">
        <f t="shared" si="3"/>
        <v>56430.044966477748</v>
      </c>
      <c r="D119" s="141">
        <f t="shared" si="3"/>
        <v>932150.31619565166</v>
      </c>
      <c r="E119" s="141">
        <f t="shared" si="3"/>
        <v>1822258.2992887294</v>
      </c>
      <c r="F119" s="141">
        <f t="shared" si="3"/>
        <v>1347493.2790684083</v>
      </c>
      <c r="G119" s="141">
        <f t="shared" si="3"/>
        <v>0</v>
      </c>
      <c r="H119" s="136">
        <f t="shared" si="4"/>
        <v>4158331.9395192675</v>
      </c>
    </row>
    <row r="120" spans="2:8" x14ac:dyDescent="0.55000000000000004">
      <c r="B120" s="127" t="str">
        <f>$B$36</f>
        <v>Agriculture</v>
      </c>
      <c r="C120" s="141">
        <f t="shared" si="3"/>
        <v>0</v>
      </c>
      <c r="D120" s="141">
        <f t="shared" si="3"/>
        <v>0</v>
      </c>
      <c r="E120" s="141">
        <f t="shared" si="3"/>
        <v>0</v>
      </c>
      <c r="F120" s="141">
        <f t="shared" si="3"/>
        <v>0</v>
      </c>
      <c r="G120" s="141">
        <f t="shared" si="3"/>
        <v>0</v>
      </c>
      <c r="H120" s="136">
        <f t="shared" si="4"/>
        <v>0</v>
      </c>
    </row>
    <row r="121" spans="2:8" x14ac:dyDescent="0.55000000000000004">
      <c r="B121" s="127" t="str">
        <f>$B$37</f>
        <v>Engineering</v>
      </c>
      <c r="C121" s="141">
        <f t="shared" si="3"/>
        <v>2826096.9567171368</v>
      </c>
      <c r="D121" s="141">
        <f t="shared" si="3"/>
        <v>5610610.8591277748</v>
      </c>
      <c r="E121" s="141">
        <f t="shared" si="3"/>
        <v>3151826.8901704499</v>
      </c>
      <c r="F121" s="141">
        <f t="shared" si="3"/>
        <v>4561417.7461687978</v>
      </c>
      <c r="G121" s="141">
        <f t="shared" si="3"/>
        <v>0</v>
      </c>
      <c r="H121" s="136">
        <f t="shared" si="4"/>
        <v>16149952.452184159</v>
      </c>
    </row>
    <row r="122" spans="2:8" x14ac:dyDescent="0.55000000000000004">
      <c r="B122" s="127" t="str">
        <f>$B$38</f>
        <v>Home Economics</v>
      </c>
      <c r="C122" s="141">
        <f t="shared" si="3"/>
        <v>0</v>
      </c>
      <c r="D122" s="141">
        <f t="shared" si="3"/>
        <v>0</v>
      </c>
      <c r="E122" s="141">
        <f t="shared" si="3"/>
        <v>0</v>
      </c>
      <c r="F122" s="141">
        <f t="shared" si="3"/>
        <v>0</v>
      </c>
      <c r="G122" s="141">
        <f t="shared" si="3"/>
        <v>0</v>
      </c>
      <c r="H122" s="136">
        <f t="shared" si="4"/>
        <v>0</v>
      </c>
    </row>
    <row r="123" spans="2:8" x14ac:dyDescent="0.55000000000000004">
      <c r="B123" s="127" t="str">
        <f>$B$39</f>
        <v>Law</v>
      </c>
      <c r="C123" s="141">
        <f t="shared" si="3"/>
        <v>0</v>
      </c>
      <c r="D123" s="141">
        <f t="shared" si="3"/>
        <v>0</v>
      </c>
      <c r="E123" s="141">
        <f t="shared" si="3"/>
        <v>0</v>
      </c>
      <c r="F123" s="141">
        <f t="shared" si="3"/>
        <v>0</v>
      </c>
      <c r="G123" s="141">
        <f t="shared" si="3"/>
        <v>0</v>
      </c>
      <c r="H123" s="136">
        <f t="shared" si="4"/>
        <v>0</v>
      </c>
    </row>
    <row r="124" spans="2:8" x14ac:dyDescent="0.55000000000000004">
      <c r="B124" s="127" t="str">
        <f>$B$40</f>
        <v>Social Service</v>
      </c>
      <c r="C124" s="141">
        <f t="shared" si="3"/>
        <v>39791.066666666666</v>
      </c>
      <c r="D124" s="141">
        <f t="shared" si="3"/>
        <v>276499.00364212051</v>
      </c>
      <c r="E124" s="141">
        <f t="shared" si="3"/>
        <v>484787.9308192457</v>
      </c>
      <c r="F124" s="141">
        <f t="shared" si="3"/>
        <v>0</v>
      </c>
      <c r="G124" s="141">
        <f t="shared" si="3"/>
        <v>0</v>
      </c>
      <c r="H124" s="136">
        <f t="shared" si="4"/>
        <v>801078.0011280328</v>
      </c>
    </row>
    <row r="125" spans="2:8" x14ac:dyDescent="0.55000000000000004">
      <c r="B125" s="127" t="str">
        <f>$B$41</f>
        <v>Library Science</v>
      </c>
      <c r="C125" s="141">
        <f t="shared" si="3"/>
        <v>0</v>
      </c>
      <c r="D125" s="141">
        <f t="shared" si="3"/>
        <v>0</v>
      </c>
      <c r="E125" s="141">
        <f t="shared" si="3"/>
        <v>0</v>
      </c>
      <c r="F125" s="141">
        <f t="shared" si="3"/>
        <v>0</v>
      </c>
      <c r="G125" s="141">
        <f t="shared" si="3"/>
        <v>0</v>
      </c>
      <c r="H125" s="136">
        <f t="shared" si="4"/>
        <v>0</v>
      </c>
    </row>
    <row r="126" spans="2:8" x14ac:dyDescent="0.55000000000000004">
      <c r="B126" s="127" t="str">
        <f>$B$42</f>
        <v>Veterinary Science</v>
      </c>
      <c r="C126" s="141">
        <f t="shared" si="3"/>
        <v>0</v>
      </c>
      <c r="D126" s="141">
        <f t="shared" si="3"/>
        <v>0</v>
      </c>
      <c r="E126" s="141">
        <f t="shared" si="3"/>
        <v>0</v>
      </c>
      <c r="F126" s="141">
        <f t="shared" si="3"/>
        <v>0</v>
      </c>
      <c r="G126" s="141">
        <f t="shared" si="3"/>
        <v>0</v>
      </c>
      <c r="H126" s="136">
        <f t="shared" si="4"/>
        <v>0</v>
      </c>
    </row>
    <row r="127" spans="2:8" x14ac:dyDescent="0.55000000000000004">
      <c r="B127" s="127" t="str">
        <f>$B$43</f>
        <v>Vocational Training</v>
      </c>
      <c r="C127" s="141">
        <f t="shared" si="3"/>
        <v>0</v>
      </c>
      <c r="D127" s="141">
        <f t="shared" si="3"/>
        <v>0</v>
      </c>
      <c r="E127" s="141">
        <f t="shared" si="3"/>
        <v>0</v>
      </c>
      <c r="F127" s="141">
        <f t="shared" si="3"/>
        <v>0</v>
      </c>
      <c r="G127" s="141">
        <f t="shared" si="3"/>
        <v>0</v>
      </c>
      <c r="H127" s="136">
        <f t="shared" si="4"/>
        <v>0</v>
      </c>
    </row>
    <row r="128" spans="2:8" x14ac:dyDescent="0.55000000000000004">
      <c r="B128" s="127" t="str">
        <f>$B$44</f>
        <v>Physical Training</v>
      </c>
      <c r="C128" s="141">
        <f t="shared" si="3"/>
        <v>0</v>
      </c>
      <c r="D128" s="141">
        <f t="shared" si="3"/>
        <v>0</v>
      </c>
      <c r="E128" s="141">
        <f t="shared" si="3"/>
        <v>0</v>
      </c>
      <c r="F128" s="141">
        <f t="shared" si="3"/>
        <v>0</v>
      </c>
      <c r="G128" s="141">
        <f t="shared" si="3"/>
        <v>0</v>
      </c>
      <c r="H128" s="136">
        <f t="shared" si="4"/>
        <v>0</v>
      </c>
    </row>
    <row r="129" spans="2:9" x14ac:dyDescent="0.55000000000000004">
      <c r="B129" s="127" t="str">
        <f>$B$45</f>
        <v>Health Services</v>
      </c>
      <c r="C129" s="141">
        <f t="shared" si="3"/>
        <v>256131.61650284342</v>
      </c>
      <c r="D129" s="141">
        <f t="shared" si="3"/>
        <v>1744343.2448303662</v>
      </c>
      <c r="E129" s="141">
        <f t="shared" si="3"/>
        <v>926886.42339872441</v>
      </c>
      <c r="F129" s="141">
        <f t="shared" si="3"/>
        <v>1129872.6652764222</v>
      </c>
      <c r="G129" s="141">
        <f t="shared" si="3"/>
        <v>1429699.4908925332</v>
      </c>
      <c r="H129" s="136">
        <f t="shared" si="4"/>
        <v>5486933.4409008892</v>
      </c>
    </row>
    <row r="130" spans="2:9" x14ac:dyDescent="0.55000000000000004">
      <c r="B130" s="127" t="str">
        <f>$B$46</f>
        <v>Pharmacy</v>
      </c>
      <c r="C130" s="141">
        <f t="shared" si="3"/>
        <v>0</v>
      </c>
      <c r="D130" s="141">
        <f t="shared" si="3"/>
        <v>0</v>
      </c>
      <c r="E130" s="141">
        <f t="shared" si="3"/>
        <v>0</v>
      </c>
      <c r="F130" s="141">
        <f t="shared" si="3"/>
        <v>0</v>
      </c>
      <c r="G130" s="141">
        <f t="shared" si="3"/>
        <v>3273004.3528464637</v>
      </c>
      <c r="H130" s="136">
        <f t="shared" si="4"/>
        <v>3273004.3528464637</v>
      </c>
    </row>
    <row r="131" spans="2:9" x14ac:dyDescent="0.55000000000000004">
      <c r="B131" s="127" t="str">
        <f>$B$47</f>
        <v>Business Administration</v>
      </c>
      <c r="C131" s="141">
        <f t="shared" si="3"/>
        <v>902802.58026809304</v>
      </c>
      <c r="D131" s="141">
        <f t="shared" si="3"/>
        <v>4532066.16914644</v>
      </c>
      <c r="E131" s="141">
        <f t="shared" si="3"/>
        <v>1148334.0240850502</v>
      </c>
      <c r="F131" s="141">
        <f t="shared" si="3"/>
        <v>458909.42300054751</v>
      </c>
      <c r="G131" s="141">
        <f t="shared" si="3"/>
        <v>0</v>
      </c>
      <c r="H131" s="136">
        <f t="shared" si="4"/>
        <v>7042112.1965001309</v>
      </c>
    </row>
    <row r="132" spans="2:9" x14ac:dyDescent="0.55000000000000004">
      <c r="B132" s="127" t="str">
        <f>$B$48</f>
        <v>Optometry</v>
      </c>
      <c r="C132" s="141">
        <f t="shared" ref="C132:G135" si="5">C107+C77</f>
        <v>0</v>
      </c>
      <c r="D132" s="141">
        <f t="shared" si="5"/>
        <v>0</v>
      </c>
      <c r="E132" s="141">
        <f t="shared" si="5"/>
        <v>0</v>
      </c>
      <c r="F132" s="141">
        <f t="shared" si="5"/>
        <v>0</v>
      </c>
      <c r="G132" s="141">
        <f t="shared" si="5"/>
        <v>0</v>
      </c>
      <c r="H132" s="136">
        <f t="shared" si="4"/>
        <v>0</v>
      </c>
    </row>
    <row r="133" spans="2:9" x14ac:dyDescent="0.55000000000000004">
      <c r="B133" s="127" t="str">
        <f>$B$49</f>
        <v>Teacher Ed-Practice Teaching</v>
      </c>
      <c r="C133" s="141">
        <f t="shared" si="5"/>
        <v>2974.2653649167733</v>
      </c>
      <c r="D133" s="141">
        <f t="shared" si="5"/>
        <v>55447.576925428461</v>
      </c>
      <c r="E133" s="141">
        <f t="shared" si="5"/>
        <v>0</v>
      </c>
      <c r="F133" s="141">
        <f t="shared" si="5"/>
        <v>0</v>
      </c>
      <c r="G133" s="141">
        <f t="shared" si="5"/>
        <v>0</v>
      </c>
      <c r="H133" s="136">
        <f t="shared" si="4"/>
        <v>58421.84229034523</v>
      </c>
    </row>
    <row r="134" spans="2:9" x14ac:dyDescent="0.55000000000000004">
      <c r="B134" s="127" t="str">
        <f>$B$50</f>
        <v>Technology</v>
      </c>
      <c r="C134" s="141">
        <f t="shared" si="5"/>
        <v>2564.7541129566102</v>
      </c>
      <c r="D134" s="141">
        <f t="shared" si="5"/>
        <v>77035.298041513131</v>
      </c>
      <c r="E134" s="141">
        <f t="shared" si="5"/>
        <v>165878.29920260567</v>
      </c>
      <c r="F134" s="141">
        <f t="shared" si="5"/>
        <v>0</v>
      </c>
      <c r="G134" s="141">
        <f t="shared" si="5"/>
        <v>0</v>
      </c>
      <c r="H134" s="136">
        <f t="shared" si="4"/>
        <v>245478.35135707541</v>
      </c>
    </row>
    <row r="135" spans="2:9" x14ac:dyDescent="0.55000000000000004">
      <c r="B135" s="127" t="str">
        <f>$B$51</f>
        <v>Nursing</v>
      </c>
      <c r="C135" s="141">
        <f t="shared" si="5"/>
        <v>341303.55638991686</v>
      </c>
      <c r="D135" s="141">
        <f t="shared" si="5"/>
        <v>2802419.1055566194</v>
      </c>
      <c r="E135" s="141">
        <f t="shared" si="5"/>
        <v>1694148.9730168148</v>
      </c>
      <c r="F135" s="141">
        <f t="shared" si="5"/>
        <v>275283.08613313001</v>
      </c>
      <c r="G135" s="141">
        <f t="shared" si="5"/>
        <v>0</v>
      </c>
      <c r="H135" s="136">
        <f t="shared" si="4"/>
        <v>5113154.7210964803</v>
      </c>
    </row>
    <row r="136" spans="2:9" x14ac:dyDescent="0.55000000000000004">
      <c r="B136" s="130" t="str">
        <f>$B$52</f>
        <v>Totals</v>
      </c>
      <c r="C136" s="133">
        <f>SUM(C116:C135)</f>
        <v>21651010.880872592</v>
      </c>
      <c r="D136" s="133">
        <f>SUM(D116:D135)</f>
        <v>28158762.388745368</v>
      </c>
      <c r="E136" s="133">
        <f>SUM(E116:E135)</f>
        <v>15452626.144921677</v>
      </c>
      <c r="F136" s="133">
        <f>SUM(F116:F135)</f>
        <v>12818258.868851062</v>
      </c>
      <c r="G136" s="133">
        <f>SUM(G116:G135)</f>
        <v>4702703.8437389974</v>
      </c>
      <c r="H136" s="133">
        <f t="shared" si="4"/>
        <v>82783362.127129704</v>
      </c>
    </row>
    <row r="137" spans="2:9" x14ac:dyDescent="0.55000000000000004">
      <c r="B137" s="328"/>
      <c r="C137" s="331"/>
      <c r="D137" s="331"/>
      <c r="E137" s="331"/>
      <c r="F137" s="331"/>
      <c r="G137" s="331"/>
      <c r="H137" s="332"/>
    </row>
    <row r="138" spans="2:9" x14ac:dyDescent="0.55000000000000004">
      <c r="B138" s="120" t="s">
        <v>4</v>
      </c>
      <c r="C138" s="325"/>
      <c r="D138" s="325"/>
      <c r="E138" s="325"/>
      <c r="F138" s="325"/>
      <c r="G138" s="325"/>
      <c r="H138" s="122">
        <f>H86-H81-H111</f>
        <v>186574093.87287033</v>
      </c>
    </row>
    <row r="139" spans="2:9" ht="202.5" customHeight="1" thickBot="1" x14ac:dyDescent="0.6">
      <c r="B139" s="432" t="s">
        <v>850</v>
      </c>
      <c r="C139" s="432"/>
      <c r="D139" s="432"/>
      <c r="E139" s="432"/>
      <c r="F139" s="432"/>
      <c r="G139" s="432"/>
      <c r="H139" s="319"/>
    </row>
    <row r="140" spans="2:9" ht="36.75" customHeight="1" thickTop="1" x14ac:dyDescent="0.55000000000000004">
      <c r="B140" s="479" t="s">
        <v>852</v>
      </c>
      <c r="C140" s="454"/>
      <c r="D140" s="454"/>
      <c r="E140" s="454"/>
      <c r="F140" s="455"/>
      <c r="G140" s="333" t="s">
        <v>2</v>
      </c>
      <c r="H140" s="334">
        <v>1</v>
      </c>
      <c r="I140" s="446" t="str">
        <f>IF(H140+H141=1,"","Error, the two cells on the left must equal 100%")</f>
        <v/>
      </c>
    </row>
    <row r="141" spans="2:9" ht="67.5" customHeight="1" thickBot="1" x14ac:dyDescent="0.6">
      <c r="B141" s="456"/>
      <c r="C141" s="457"/>
      <c r="D141" s="457"/>
      <c r="E141" s="457"/>
      <c r="F141" s="458"/>
      <c r="G141" s="333" t="s">
        <v>3</v>
      </c>
      <c r="H141" s="335">
        <f>1-H140</f>
        <v>0</v>
      </c>
      <c r="I141" s="446"/>
    </row>
    <row r="142" spans="2:9" ht="58.2" thickBot="1" x14ac:dyDescent="0.6">
      <c r="B142" s="336" t="s">
        <v>31</v>
      </c>
      <c r="C142" s="337" t="s">
        <v>25</v>
      </c>
      <c r="D142" s="337" t="s">
        <v>26</v>
      </c>
      <c r="E142" s="337" t="s">
        <v>27</v>
      </c>
      <c r="F142" s="337" t="s">
        <v>28</v>
      </c>
      <c r="G142" s="338" t="s">
        <v>29</v>
      </c>
      <c r="H142" s="339" t="s">
        <v>6</v>
      </c>
      <c r="I142" s="340" t="s">
        <v>7</v>
      </c>
    </row>
    <row r="143" spans="2:9" x14ac:dyDescent="0.55000000000000004">
      <c r="B143" s="127" t="str">
        <f>$B$32</f>
        <v>Liberal Arts</v>
      </c>
      <c r="C143" s="327">
        <f>Data!LN5</f>
        <v>493009.113157499</v>
      </c>
      <c r="D143" s="327">
        <f>Data!MH5</f>
        <v>334564.89915932884</v>
      </c>
      <c r="E143" s="327">
        <f>Data!NB5</f>
        <v>192008.8980770676</v>
      </c>
      <c r="F143" s="327">
        <f>Data!NV5</f>
        <v>98738.6782561047</v>
      </c>
      <c r="G143" s="327">
        <f>Data!OP5</f>
        <v>0</v>
      </c>
      <c r="H143" s="341">
        <f>Data!PJ5</f>
        <v>30521437</v>
      </c>
      <c r="I143" s="342">
        <f t="shared" ref="I143:I162" si="6">SUM(C143:H143)</f>
        <v>31639758.588649999</v>
      </c>
    </row>
    <row r="144" spans="2:9" x14ac:dyDescent="0.55000000000000004">
      <c r="B144" s="127" t="str">
        <f>$B$33</f>
        <v>Science</v>
      </c>
      <c r="C144" s="327">
        <f>Data!LO5</f>
        <v>599713.9563524659</v>
      </c>
      <c r="D144" s="327">
        <f>Data!MI5</f>
        <v>480156.26300994452</v>
      </c>
      <c r="E144" s="327">
        <f>Data!NC5</f>
        <v>237429.32311296716</v>
      </c>
      <c r="F144" s="327">
        <f>Data!NW5</f>
        <v>397963.24142462213</v>
      </c>
      <c r="G144" s="327">
        <f>Data!OQ5</f>
        <v>0</v>
      </c>
      <c r="H144" s="341">
        <f>Data!PK5</f>
        <v>42599600</v>
      </c>
      <c r="I144" s="342">
        <f t="shared" si="6"/>
        <v>44314862.7839</v>
      </c>
    </row>
    <row r="145" spans="2:9" x14ac:dyDescent="0.55000000000000004">
      <c r="B145" s="127" t="str">
        <f>$B$34</f>
        <v>Fine Arts</v>
      </c>
      <c r="C145" s="327">
        <f>Data!LP5</f>
        <v>99189.67723749821</v>
      </c>
      <c r="D145" s="327">
        <f>Data!MJ5</f>
        <v>62842.135585511052</v>
      </c>
      <c r="E145" s="327">
        <f>Data!ND5</f>
        <v>12874.651826990746</v>
      </c>
      <c r="F145" s="327">
        <f>Data!NX5</f>
        <v>0</v>
      </c>
      <c r="G145" s="327">
        <f>Data!OR5</f>
        <v>0</v>
      </c>
      <c r="H145" s="341">
        <f>Data!PL5</f>
        <v>2969062</v>
      </c>
      <c r="I145" s="342">
        <f t="shared" si="6"/>
        <v>3143968.46465</v>
      </c>
    </row>
    <row r="146" spans="2:9" x14ac:dyDescent="0.55000000000000004">
      <c r="B146" s="127" t="str">
        <f>$B$35</f>
        <v>Teacher Education</v>
      </c>
      <c r="C146" s="327">
        <f>Data!LQ5</f>
        <v>2333.2933681539844</v>
      </c>
      <c r="D146" s="327">
        <f>Data!MK5</f>
        <v>38543.258085005393</v>
      </c>
      <c r="E146" s="327">
        <f>Data!NE5</f>
        <v>75348.171367253584</v>
      </c>
      <c r="F146" s="327">
        <f>Data!NY5</f>
        <v>55717.180157078838</v>
      </c>
      <c r="G146" s="327">
        <f>Data!OS5</f>
        <v>0</v>
      </c>
      <c r="H146" s="341">
        <f>Data!PN5</f>
        <v>7172889</v>
      </c>
      <c r="I146" s="342">
        <f t="shared" si="6"/>
        <v>7344830.9029774917</v>
      </c>
    </row>
    <row r="147" spans="2:9" x14ac:dyDescent="0.55000000000000004">
      <c r="B147" s="127" t="str">
        <f>$B$36</f>
        <v>Agriculture</v>
      </c>
      <c r="C147" s="327">
        <f>Data!LR5</f>
        <v>0</v>
      </c>
      <c r="D147" s="327">
        <f>Data!ML5</f>
        <v>0</v>
      </c>
      <c r="E147" s="327">
        <f>Data!NF5</f>
        <v>0</v>
      </c>
      <c r="F147" s="327">
        <f>Data!NZ5</f>
        <v>0</v>
      </c>
      <c r="G147" s="327">
        <f>Data!OT5</f>
        <v>0</v>
      </c>
      <c r="H147" s="341">
        <f>Data!PM5</f>
        <v>0</v>
      </c>
      <c r="I147" s="342">
        <f t="shared" si="6"/>
        <v>0</v>
      </c>
    </row>
    <row r="148" spans="2:9" x14ac:dyDescent="0.55000000000000004">
      <c r="B148" s="127" t="str">
        <f>$B$37</f>
        <v>Engineering</v>
      </c>
      <c r="C148" s="327">
        <f>Data!LS5</f>
        <v>431061.22717116855</v>
      </c>
      <c r="D148" s="327">
        <f>Data!MM5</f>
        <v>855779.93571429444</v>
      </c>
      <c r="E148" s="327">
        <f>Data!NG5</f>
        <v>480744.42668579781</v>
      </c>
      <c r="F148" s="327">
        <f>Data!OA5</f>
        <v>695747.79787118186</v>
      </c>
      <c r="G148" s="327">
        <f>Data!OU5</f>
        <v>0</v>
      </c>
      <c r="H148" s="341">
        <f>Data!PO5</f>
        <v>61566652</v>
      </c>
      <c r="I148" s="342">
        <f t="shared" si="6"/>
        <v>64029985.38744244</v>
      </c>
    </row>
    <row r="149" spans="2:9" x14ac:dyDescent="0.55000000000000004">
      <c r="B149" s="127" t="str">
        <f>$B$38</f>
        <v>Home Economics</v>
      </c>
      <c r="C149" s="327">
        <f>Data!LT5</f>
        <v>0</v>
      </c>
      <c r="D149" s="327">
        <f>Data!MN5</f>
        <v>0</v>
      </c>
      <c r="E149" s="327">
        <f>Data!NH5</f>
        <v>0</v>
      </c>
      <c r="F149" s="327">
        <f>Data!OB5</f>
        <v>0</v>
      </c>
      <c r="G149" s="327">
        <f>Data!OV5</f>
        <v>0</v>
      </c>
      <c r="H149" s="341">
        <f>Data!PP5</f>
        <v>0</v>
      </c>
      <c r="I149" s="342">
        <f t="shared" si="6"/>
        <v>0</v>
      </c>
    </row>
    <row r="150" spans="2:9" x14ac:dyDescent="0.55000000000000004">
      <c r="B150" s="127" t="str">
        <f>$B$39</f>
        <v>Law</v>
      </c>
      <c r="C150" s="327">
        <f>Data!LU5</f>
        <v>0</v>
      </c>
      <c r="D150" s="327">
        <f>Data!MO5</f>
        <v>0</v>
      </c>
      <c r="E150" s="327">
        <f>Data!NI5</f>
        <v>0</v>
      </c>
      <c r="F150" s="327">
        <f>Data!OC5</f>
        <v>0</v>
      </c>
      <c r="G150" s="327">
        <f>Data!OW5</f>
        <v>0</v>
      </c>
      <c r="H150" s="341">
        <f>Data!PQ5</f>
        <v>0</v>
      </c>
      <c r="I150" s="342">
        <f t="shared" si="6"/>
        <v>0</v>
      </c>
    </row>
    <row r="151" spans="2:9" x14ac:dyDescent="0.55000000000000004">
      <c r="B151" s="127" t="str">
        <f>$B$40</f>
        <v>Social Service</v>
      </c>
      <c r="C151" s="327">
        <f>Data!LV5</f>
        <v>1619.7763645911446</v>
      </c>
      <c r="D151" s="327">
        <f>Data!MP5</f>
        <v>11255.509398553129</v>
      </c>
      <c r="E151" s="327">
        <f>Data!NJ5</f>
        <v>19734.394086855726</v>
      </c>
      <c r="F151" s="327">
        <f>Data!OD5</f>
        <v>0</v>
      </c>
      <c r="G151" s="327">
        <f>Data!OX5</f>
        <v>0</v>
      </c>
      <c r="H151" s="341">
        <f>Data!PR5</f>
        <v>553554</v>
      </c>
      <c r="I151" s="342">
        <f t="shared" si="6"/>
        <v>586163.67984999996</v>
      </c>
    </row>
    <row r="152" spans="2:9" x14ac:dyDescent="0.55000000000000004">
      <c r="B152" s="127" t="str">
        <f>$B$41</f>
        <v>Library Science</v>
      </c>
      <c r="C152" s="327">
        <f>Data!LW5</f>
        <v>0</v>
      </c>
      <c r="D152" s="327">
        <f>Data!MQ5</f>
        <v>0</v>
      </c>
      <c r="E152" s="327">
        <f>Data!NK5</f>
        <v>0</v>
      </c>
      <c r="F152" s="327">
        <f>Data!OE5</f>
        <v>0</v>
      </c>
      <c r="G152" s="327">
        <f>Data!OY5</f>
        <v>0</v>
      </c>
      <c r="H152" s="341">
        <f>Data!PS5</f>
        <v>0</v>
      </c>
      <c r="I152" s="342">
        <f t="shared" si="6"/>
        <v>0</v>
      </c>
    </row>
    <row r="153" spans="2:9" x14ac:dyDescent="0.55000000000000004">
      <c r="B153" s="127" t="str">
        <f>$B$42</f>
        <v>Veterinary Science</v>
      </c>
      <c r="C153" s="327">
        <f>Data!LX5</f>
        <v>0</v>
      </c>
      <c r="D153" s="327">
        <f>Data!MR5</f>
        <v>0</v>
      </c>
      <c r="E153" s="327">
        <f>Data!NL5</f>
        <v>0</v>
      </c>
      <c r="F153" s="327">
        <f>Data!OF5</f>
        <v>0</v>
      </c>
      <c r="G153" s="327">
        <f>Data!OZ5</f>
        <v>0</v>
      </c>
      <c r="H153" s="341">
        <f>Data!PT5</f>
        <v>0</v>
      </c>
      <c r="I153" s="342">
        <f t="shared" si="6"/>
        <v>0</v>
      </c>
    </row>
    <row r="154" spans="2:9" x14ac:dyDescent="0.55000000000000004">
      <c r="B154" s="127" t="str">
        <f>$B$43</f>
        <v>Vocational Training</v>
      </c>
      <c r="C154" s="327">
        <f>Data!LY5</f>
        <v>0</v>
      </c>
      <c r="D154" s="327">
        <f>Data!MS5</f>
        <v>0</v>
      </c>
      <c r="E154" s="327">
        <f>Data!NM5</f>
        <v>0</v>
      </c>
      <c r="F154" s="327">
        <f>Data!OG5</f>
        <v>0</v>
      </c>
      <c r="G154" s="327">
        <f>Data!PA5</f>
        <v>0</v>
      </c>
      <c r="H154" s="341">
        <f>Data!PU5</f>
        <v>0</v>
      </c>
      <c r="I154" s="342">
        <f t="shared" si="6"/>
        <v>0</v>
      </c>
    </row>
    <row r="155" spans="2:9" x14ac:dyDescent="0.55000000000000004">
      <c r="B155" s="127" t="str">
        <f>$B$44</f>
        <v>Physical Training</v>
      </c>
      <c r="C155" s="327">
        <f>Data!LZ5</f>
        <v>0</v>
      </c>
      <c r="D155" s="327">
        <f>Data!MT5</f>
        <v>0</v>
      </c>
      <c r="E155" s="327">
        <f>Data!NN5</f>
        <v>0</v>
      </c>
      <c r="F155" s="327">
        <f>Data!OH5</f>
        <v>0</v>
      </c>
      <c r="G155" s="327">
        <f>Data!PB5</f>
        <v>0</v>
      </c>
      <c r="H155" s="341">
        <f>Data!PV5</f>
        <v>0</v>
      </c>
      <c r="I155" s="342">
        <f t="shared" si="6"/>
        <v>0</v>
      </c>
    </row>
    <row r="156" spans="2:9" x14ac:dyDescent="0.55000000000000004">
      <c r="B156" s="127" t="str">
        <f>$B$45</f>
        <v>Health Services</v>
      </c>
      <c r="C156" s="327">
        <f>Data!MA5</f>
        <v>15390.576016696448</v>
      </c>
      <c r="D156" s="327">
        <f>Data!MU5</f>
        <v>104814.95769792958</v>
      </c>
      <c r="E156" s="327">
        <f>Data!NO5</f>
        <v>55695.234749138246</v>
      </c>
      <c r="F156" s="327">
        <f>Data!OI5</f>
        <v>67892.39245076105</v>
      </c>
      <c r="G156" s="327">
        <f>Data!PC5</f>
        <v>85908.467235474673</v>
      </c>
      <c r="H156" s="341">
        <f>Data!PW5</f>
        <v>10951650</v>
      </c>
      <c r="I156" s="342">
        <f t="shared" si="6"/>
        <v>11281351.628149999</v>
      </c>
    </row>
    <row r="157" spans="2:9" x14ac:dyDescent="0.55000000000000004">
      <c r="B157" s="127" t="str">
        <f>$B$46</f>
        <v>Pharmacy</v>
      </c>
      <c r="C157" s="327">
        <f>Data!MB5</f>
        <v>0</v>
      </c>
      <c r="D157" s="327">
        <f>Data!MV5</f>
        <v>0</v>
      </c>
      <c r="E157" s="327">
        <f>Data!NP5</f>
        <v>0</v>
      </c>
      <c r="F157" s="327">
        <f>Data!OJ5</f>
        <v>0</v>
      </c>
      <c r="G157" s="327">
        <f>Data!PD5</f>
        <v>121545.17035000001</v>
      </c>
      <c r="H157" s="341">
        <f>Data!PX5</f>
        <v>3563448</v>
      </c>
      <c r="I157" s="342">
        <f t="shared" si="6"/>
        <v>3684993.1703499998</v>
      </c>
    </row>
    <row r="158" spans="2:9" x14ac:dyDescent="0.55000000000000004">
      <c r="B158" s="127" t="str">
        <f>$B$47</f>
        <v>Business Administration</v>
      </c>
      <c r="C158" s="327">
        <f>Data!MC5</f>
        <v>33824.685849408561</v>
      </c>
      <c r="D158" s="327">
        <f>Data!MW5</f>
        <v>169799.80245008357</v>
      </c>
      <c r="E158" s="327">
        <f>Data!NQ5</f>
        <v>43023.841654313248</v>
      </c>
      <c r="F158" s="327">
        <f>Data!OK5</f>
        <v>17193.625196194593</v>
      </c>
      <c r="G158" s="327">
        <f>Data!PE5</f>
        <v>0</v>
      </c>
      <c r="H158" s="341">
        <f>Data!PY5</f>
        <v>14373128</v>
      </c>
      <c r="I158" s="342">
        <f t="shared" si="6"/>
        <v>14636969.955150001</v>
      </c>
    </row>
    <row r="159" spans="2:9" x14ac:dyDescent="0.55000000000000004">
      <c r="B159" s="127" t="str">
        <f>$B$48</f>
        <v>Optometry</v>
      </c>
      <c r="C159" s="327">
        <f>Data!MD5</f>
        <v>0</v>
      </c>
      <c r="D159" s="327">
        <f>Data!MX5</f>
        <v>0</v>
      </c>
      <c r="E159" s="327">
        <f>Data!NR5</f>
        <v>0</v>
      </c>
      <c r="F159" s="327">
        <f>Data!OL5</f>
        <v>0</v>
      </c>
      <c r="G159" s="327">
        <f>Data!PF5</f>
        <v>0</v>
      </c>
      <c r="H159" s="341">
        <f>Data!PZ5</f>
        <v>0</v>
      </c>
      <c r="I159" s="342">
        <f t="shared" si="6"/>
        <v>0</v>
      </c>
    </row>
    <row r="160" spans="2:9" x14ac:dyDescent="0.55000000000000004">
      <c r="B160" s="127" t="str">
        <f>$B$49</f>
        <v>Teacher Ed-Practice Teaching</v>
      </c>
      <c r="C160" s="327">
        <f>Data!ME5</f>
        <v>150.92680190527281</v>
      </c>
      <c r="D160" s="327">
        <f>Data!MY5</f>
        <v>2813.5895480947274</v>
      </c>
      <c r="E160" s="327">
        <f>Data!NS5</f>
        <v>0</v>
      </c>
      <c r="F160" s="327">
        <f>Data!OM5</f>
        <v>0</v>
      </c>
      <c r="G160" s="327">
        <f>Data!PG5</f>
        <v>0</v>
      </c>
      <c r="H160" s="341">
        <f>Data!QA5</f>
        <v>50323</v>
      </c>
      <c r="I160" s="342">
        <f t="shared" si="6"/>
        <v>53287.516349999998</v>
      </c>
    </row>
    <row r="161" spans="2:9" x14ac:dyDescent="0.55000000000000004">
      <c r="B161" s="127" t="str">
        <f>$B$50</f>
        <v>Technology</v>
      </c>
      <c r="C161" s="327">
        <f>Data!MF5</f>
        <v>123.89949268684441</v>
      </c>
      <c r="D161" s="327">
        <f>Data!MZ5</f>
        <v>3721.2336004176127</v>
      </c>
      <c r="E161" s="327">
        <f>Data!NT5</f>
        <v>8012.9323068955446</v>
      </c>
      <c r="F161" s="327">
        <f>Data!ON5</f>
        <v>0</v>
      </c>
      <c r="G161" s="327">
        <f>Data!PH5</f>
        <v>0</v>
      </c>
      <c r="H161" s="341">
        <f>Data!QB5</f>
        <v>201292</v>
      </c>
      <c r="I161" s="342">
        <f t="shared" si="6"/>
        <v>213150.06539999999</v>
      </c>
    </row>
    <row r="162" spans="2:9" x14ac:dyDescent="0.55000000000000004">
      <c r="B162" s="127" t="str">
        <f>$B$51</f>
        <v>Nursing</v>
      </c>
      <c r="C162" s="327">
        <f>Data!MG5</f>
        <v>25241.550497785112</v>
      </c>
      <c r="D162" s="327">
        <f>Data!NA5</f>
        <v>207256.57872670013</v>
      </c>
      <c r="E162" s="327">
        <f>Data!NU5</f>
        <v>125293.04170577433</v>
      </c>
      <c r="F162" s="327">
        <f>Data!OO5</f>
        <v>20358.773111061601</v>
      </c>
      <c r="G162" s="327">
        <f>Data!PI5</f>
        <v>0</v>
      </c>
      <c r="H162" s="341">
        <f>Data!QC5</f>
        <v>5266622</v>
      </c>
      <c r="I162" s="342">
        <f t="shared" si="6"/>
        <v>5644771.9440413211</v>
      </c>
    </row>
    <row r="163" spans="2:9" ht="19.8" thickBot="1" x14ac:dyDescent="0.6">
      <c r="B163" s="130" t="str">
        <f>$B$52</f>
        <v>Totals</v>
      </c>
      <c r="C163" s="133">
        <f t="shared" ref="C163:H163" si="7">SUM(C143:C162)</f>
        <v>1701658.682309859</v>
      </c>
      <c r="D163" s="133">
        <f t="shared" si="7"/>
        <v>2271548.1629758631</v>
      </c>
      <c r="E163" s="133">
        <f t="shared" si="7"/>
        <v>1250164.915573054</v>
      </c>
      <c r="F163" s="133">
        <f t="shared" si="7"/>
        <v>1353611.6884670046</v>
      </c>
      <c r="G163" s="134">
        <f t="shared" si="7"/>
        <v>207453.6375854747</v>
      </c>
      <c r="H163" s="343">
        <f t="shared" si="7"/>
        <v>179789657</v>
      </c>
      <c r="I163" s="342">
        <f>SUM(I143:I162)</f>
        <v>186574094.08691123</v>
      </c>
    </row>
    <row r="164" spans="2:9" ht="19.8" thickTop="1" x14ac:dyDescent="0.55000000000000004">
      <c r="B164" s="143"/>
      <c r="C164" s="329"/>
      <c r="D164" s="329"/>
      <c r="E164" s="329"/>
      <c r="F164" s="329"/>
      <c r="G164" s="329"/>
      <c r="H164" s="344"/>
      <c r="I164" s="345"/>
    </row>
    <row r="165" spans="2:9" ht="19.5" customHeight="1" x14ac:dyDescent="0.55000000000000004">
      <c r="B165" s="437" t="s">
        <v>63</v>
      </c>
      <c r="C165" s="437"/>
      <c r="D165" s="437"/>
      <c r="E165" s="437"/>
      <c r="F165" s="437"/>
      <c r="G165" s="437"/>
      <c r="H165" s="346"/>
      <c r="I165" s="346"/>
    </row>
    <row r="166" spans="2:9" ht="43.5" customHeight="1" thickBot="1" x14ac:dyDescent="0.6">
      <c r="B166" s="444" t="s">
        <v>40</v>
      </c>
      <c r="C166" s="444"/>
      <c r="D166" s="444"/>
      <c r="E166" s="444"/>
      <c r="F166" s="444"/>
      <c r="G166" s="444"/>
      <c r="H166" s="326"/>
    </row>
    <row r="167" spans="2:9" ht="19.8" thickBot="1" x14ac:dyDescent="0.6">
      <c r="B167" s="124" t="s">
        <v>31</v>
      </c>
      <c r="C167" s="125" t="s">
        <v>25</v>
      </c>
      <c r="D167" s="125" t="s">
        <v>26</v>
      </c>
      <c r="E167" s="125" t="s">
        <v>27</v>
      </c>
      <c r="F167" s="125" t="s">
        <v>28</v>
      </c>
      <c r="G167" s="125" t="s">
        <v>29</v>
      </c>
      <c r="H167" s="126" t="s">
        <v>1</v>
      </c>
    </row>
    <row r="168" spans="2:9" x14ac:dyDescent="0.55000000000000004">
      <c r="B168" s="127" t="str">
        <f>$B$32</f>
        <v>Liberal Arts</v>
      </c>
      <c r="C168" s="321">
        <f t="shared" ref="C168:G183" si="8">C143+$H$140*IF($H116=0,0,$H143*C116/$H116)+IF($H32=0,0,$H$141*$H143*C32/$H32)</f>
        <v>13948304.501712622</v>
      </c>
      <c r="D168" s="321">
        <f t="shared" si="8"/>
        <v>9465570.8788147885</v>
      </c>
      <c r="E168" s="321">
        <f t="shared" si="8"/>
        <v>5432350.0968644805</v>
      </c>
      <c r="F168" s="321">
        <f t="shared" si="8"/>
        <v>2793533.1112581133</v>
      </c>
      <c r="G168" s="321">
        <f t="shared" si="8"/>
        <v>0</v>
      </c>
      <c r="H168" s="133">
        <f t="shared" ref="H168:H188" si="9">SUM(C168:G168)</f>
        <v>31639758.588650003</v>
      </c>
      <c r="I168" s="347"/>
    </row>
    <row r="169" spans="2:9" x14ac:dyDescent="0.55000000000000004">
      <c r="B169" s="127" t="str">
        <f>$B$33</f>
        <v>Science</v>
      </c>
      <c r="C169" s="141">
        <f t="shared" si="8"/>
        <v>15493975.203525783</v>
      </c>
      <c r="D169" s="141">
        <f t="shared" si="8"/>
        <v>12405131.78210301</v>
      </c>
      <c r="E169" s="141">
        <f t="shared" si="8"/>
        <v>6134133.1297974447</v>
      </c>
      <c r="F169" s="141">
        <f t="shared" si="8"/>
        <v>10281622.668473767</v>
      </c>
      <c r="G169" s="141">
        <f t="shared" si="8"/>
        <v>0</v>
      </c>
      <c r="H169" s="136">
        <f t="shared" si="9"/>
        <v>44314862.7839</v>
      </c>
      <c r="I169" s="347"/>
    </row>
    <row r="170" spans="2:9" x14ac:dyDescent="0.55000000000000004">
      <c r="B170" s="127" t="str">
        <f>$B$34</f>
        <v>Fine Arts</v>
      </c>
      <c r="C170" s="141">
        <f t="shared" si="8"/>
        <v>1782948.5509541158</v>
      </c>
      <c r="D170" s="141">
        <f t="shared" si="8"/>
        <v>1129596.0655099275</v>
      </c>
      <c r="E170" s="141">
        <f t="shared" si="8"/>
        <v>231423.84818595689</v>
      </c>
      <c r="F170" s="141">
        <f t="shared" si="8"/>
        <v>0</v>
      </c>
      <c r="G170" s="141">
        <f t="shared" si="8"/>
        <v>0</v>
      </c>
      <c r="H170" s="136">
        <f t="shared" si="9"/>
        <v>3143968.46465</v>
      </c>
      <c r="I170" s="347"/>
    </row>
    <row r="171" spans="2:9" x14ac:dyDescent="0.55000000000000004">
      <c r="B171" s="127" t="str">
        <f>$B$35</f>
        <v>Teacher Education</v>
      </c>
      <c r="C171" s="141">
        <f t="shared" si="8"/>
        <v>99671.950958905974</v>
      </c>
      <c r="D171" s="141">
        <f t="shared" si="8"/>
        <v>1646450.1896704827</v>
      </c>
      <c r="E171" s="141">
        <f t="shared" si="8"/>
        <v>3218641.3716782224</v>
      </c>
      <c r="F171" s="141">
        <f t="shared" si="8"/>
        <v>2380067.3906698809</v>
      </c>
      <c r="G171" s="141">
        <f t="shared" si="8"/>
        <v>0</v>
      </c>
      <c r="H171" s="136">
        <f t="shared" si="9"/>
        <v>7344830.9029774927</v>
      </c>
      <c r="I171" s="347"/>
    </row>
    <row r="172" spans="2:9" x14ac:dyDescent="0.55000000000000004">
      <c r="B172" s="127" t="str">
        <f>$B$36</f>
        <v>Agriculture</v>
      </c>
      <c r="C172" s="141">
        <f t="shared" si="8"/>
        <v>0</v>
      </c>
      <c r="D172" s="141">
        <f t="shared" si="8"/>
        <v>0</v>
      </c>
      <c r="E172" s="141">
        <f t="shared" si="8"/>
        <v>0</v>
      </c>
      <c r="F172" s="141">
        <f t="shared" si="8"/>
        <v>0</v>
      </c>
      <c r="G172" s="141">
        <f t="shared" si="8"/>
        <v>0</v>
      </c>
      <c r="H172" s="136">
        <f t="shared" si="9"/>
        <v>0</v>
      </c>
      <c r="I172" s="347"/>
    </row>
    <row r="173" spans="2:9" x14ac:dyDescent="0.55000000000000004">
      <c r="B173" s="127" t="str">
        <f>$B$37</f>
        <v>Engineering</v>
      </c>
      <c r="C173" s="141">
        <f t="shared" si="8"/>
        <v>11204673.618143361</v>
      </c>
      <c r="D173" s="141">
        <f t="shared" si="8"/>
        <v>22244482.304594915</v>
      </c>
      <c r="E173" s="141">
        <f t="shared" si="8"/>
        <v>12496100.501936834</v>
      </c>
      <c r="F173" s="141">
        <f t="shared" si="8"/>
        <v>18084728.962767333</v>
      </c>
      <c r="G173" s="141">
        <f t="shared" si="8"/>
        <v>0</v>
      </c>
      <c r="H173" s="136">
        <f t="shared" si="9"/>
        <v>64029985.38744244</v>
      </c>
      <c r="I173" s="347"/>
    </row>
    <row r="174" spans="2:9" x14ac:dyDescent="0.55000000000000004">
      <c r="B174" s="127" t="str">
        <f>$B$38</f>
        <v>Home Economics</v>
      </c>
      <c r="C174" s="141">
        <f t="shared" si="8"/>
        <v>0</v>
      </c>
      <c r="D174" s="141">
        <f t="shared" si="8"/>
        <v>0</v>
      </c>
      <c r="E174" s="141">
        <f t="shared" si="8"/>
        <v>0</v>
      </c>
      <c r="F174" s="141">
        <f t="shared" si="8"/>
        <v>0</v>
      </c>
      <c r="G174" s="141">
        <f t="shared" si="8"/>
        <v>0</v>
      </c>
      <c r="H174" s="136">
        <f t="shared" si="9"/>
        <v>0</v>
      </c>
      <c r="I174" s="347"/>
    </row>
    <row r="175" spans="2:9" x14ac:dyDescent="0.55000000000000004">
      <c r="B175" s="127" t="str">
        <f>$B$39</f>
        <v>Law</v>
      </c>
      <c r="C175" s="141">
        <f t="shared" si="8"/>
        <v>0</v>
      </c>
      <c r="D175" s="141">
        <f t="shared" si="8"/>
        <v>0</v>
      </c>
      <c r="E175" s="141">
        <f t="shared" si="8"/>
        <v>0</v>
      </c>
      <c r="F175" s="141">
        <f t="shared" si="8"/>
        <v>0</v>
      </c>
      <c r="G175" s="141">
        <f t="shared" si="8"/>
        <v>0</v>
      </c>
      <c r="H175" s="136">
        <f t="shared" si="9"/>
        <v>0</v>
      </c>
      <c r="I175" s="347"/>
    </row>
    <row r="176" spans="2:9" x14ac:dyDescent="0.55000000000000004">
      <c r="B176" s="127" t="str">
        <f>$B$40</f>
        <v>Social Service</v>
      </c>
      <c r="C176" s="141">
        <f t="shared" si="8"/>
        <v>29115.855506177257</v>
      </c>
      <c r="D176" s="141">
        <f t="shared" si="8"/>
        <v>202319.46228027498</v>
      </c>
      <c r="E176" s="141">
        <f t="shared" si="8"/>
        <v>354728.36206354783</v>
      </c>
      <c r="F176" s="141">
        <f t="shared" si="8"/>
        <v>0</v>
      </c>
      <c r="G176" s="141">
        <f t="shared" si="8"/>
        <v>0</v>
      </c>
      <c r="H176" s="136">
        <f t="shared" si="9"/>
        <v>586163.67985000007</v>
      </c>
      <c r="I176" s="347"/>
    </row>
    <row r="177" spans="2:9" x14ac:dyDescent="0.55000000000000004">
      <c r="B177" s="127" t="str">
        <f>$B$41</f>
        <v>Library Science</v>
      </c>
      <c r="C177" s="141">
        <f t="shared" si="8"/>
        <v>0</v>
      </c>
      <c r="D177" s="141">
        <f t="shared" si="8"/>
        <v>0</v>
      </c>
      <c r="E177" s="141">
        <f t="shared" si="8"/>
        <v>0</v>
      </c>
      <c r="F177" s="141">
        <f t="shared" si="8"/>
        <v>0</v>
      </c>
      <c r="G177" s="141">
        <f t="shared" si="8"/>
        <v>0</v>
      </c>
      <c r="H177" s="136">
        <f t="shared" si="9"/>
        <v>0</v>
      </c>
      <c r="I177" s="347"/>
    </row>
    <row r="178" spans="2:9" x14ac:dyDescent="0.55000000000000004">
      <c r="B178" s="127" t="str">
        <f>$B$42</f>
        <v>Veterinary Science</v>
      </c>
      <c r="C178" s="141">
        <f t="shared" si="8"/>
        <v>0</v>
      </c>
      <c r="D178" s="141">
        <f t="shared" si="8"/>
        <v>0</v>
      </c>
      <c r="E178" s="141">
        <f t="shared" si="8"/>
        <v>0</v>
      </c>
      <c r="F178" s="141">
        <f t="shared" si="8"/>
        <v>0</v>
      </c>
      <c r="G178" s="141">
        <f t="shared" si="8"/>
        <v>0</v>
      </c>
      <c r="H178" s="136">
        <f t="shared" si="9"/>
        <v>0</v>
      </c>
      <c r="I178" s="347"/>
    </row>
    <row r="179" spans="2:9" x14ac:dyDescent="0.55000000000000004">
      <c r="B179" s="127" t="str">
        <f>$B$43</f>
        <v>Vocational Training</v>
      </c>
      <c r="C179" s="141">
        <f t="shared" si="8"/>
        <v>0</v>
      </c>
      <c r="D179" s="141">
        <f t="shared" si="8"/>
        <v>0</v>
      </c>
      <c r="E179" s="141">
        <f t="shared" si="8"/>
        <v>0</v>
      </c>
      <c r="F179" s="141">
        <f t="shared" si="8"/>
        <v>0</v>
      </c>
      <c r="G179" s="141">
        <f t="shared" si="8"/>
        <v>0</v>
      </c>
      <c r="H179" s="136">
        <f t="shared" si="9"/>
        <v>0</v>
      </c>
      <c r="I179" s="347"/>
    </row>
    <row r="180" spans="2:9" x14ac:dyDescent="0.55000000000000004">
      <c r="B180" s="127" t="str">
        <f>$B$44</f>
        <v>Physical Training</v>
      </c>
      <c r="C180" s="141">
        <f t="shared" si="8"/>
        <v>0</v>
      </c>
      <c r="D180" s="141">
        <f t="shared" si="8"/>
        <v>0</v>
      </c>
      <c r="E180" s="141">
        <f t="shared" si="8"/>
        <v>0</v>
      </c>
      <c r="F180" s="141">
        <f t="shared" si="8"/>
        <v>0</v>
      </c>
      <c r="G180" s="141">
        <f t="shared" si="8"/>
        <v>0</v>
      </c>
      <c r="H180" s="136">
        <f t="shared" si="9"/>
        <v>0</v>
      </c>
      <c r="I180" s="347"/>
    </row>
    <row r="181" spans="2:9" x14ac:dyDescent="0.55000000000000004">
      <c r="B181" s="127" t="str">
        <f>$B$45</f>
        <v>Health Services</v>
      </c>
      <c r="C181" s="141">
        <f t="shared" si="8"/>
        <v>526616.71864925721</v>
      </c>
      <c r="D181" s="141">
        <f t="shared" si="8"/>
        <v>3586438.5099074356</v>
      </c>
      <c r="E181" s="141">
        <f t="shared" si="8"/>
        <v>1905715.0697169155</v>
      </c>
      <c r="F181" s="141">
        <f t="shared" si="8"/>
        <v>2323062.8092150786</v>
      </c>
      <c r="G181" s="141">
        <f t="shared" si="8"/>
        <v>2939518.520661314</v>
      </c>
      <c r="H181" s="136">
        <f t="shared" si="9"/>
        <v>11281351.628150001</v>
      </c>
      <c r="I181" s="347"/>
    </row>
    <row r="182" spans="2:9" x14ac:dyDescent="0.55000000000000004">
      <c r="B182" s="127" t="str">
        <f>$B$46</f>
        <v>Pharmacy</v>
      </c>
      <c r="C182" s="141">
        <f t="shared" si="8"/>
        <v>0</v>
      </c>
      <c r="D182" s="141">
        <f t="shared" si="8"/>
        <v>0</v>
      </c>
      <c r="E182" s="141">
        <f t="shared" si="8"/>
        <v>0</v>
      </c>
      <c r="F182" s="141">
        <f t="shared" si="8"/>
        <v>0</v>
      </c>
      <c r="G182" s="141">
        <f t="shared" si="8"/>
        <v>3684993.1703499998</v>
      </c>
      <c r="H182" s="136">
        <f t="shared" si="9"/>
        <v>3684993.1703499998</v>
      </c>
      <c r="I182" s="347"/>
    </row>
    <row r="183" spans="2:9" x14ac:dyDescent="0.55000000000000004">
      <c r="B183" s="127" t="str">
        <f>$B$47</f>
        <v>Business Administration</v>
      </c>
      <c r="C183" s="141">
        <f t="shared" si="8"/>
        <v>1876467.4445621404</v>
      </c>
      <c r="D183" s="141">
        <f t="shared" si="8"/>
        <v>9419860.7693834752</v>
      </c>
      <c r="E183" s="141">
        <f t="shared" si="8"/>
        <v>2386802.4487506938</v>
      </c>
      <c r="F183" s="141">
        <f t="shared" si="8"/>
        <v>953839.29245369032</v>
      </c>
      <c r="G183" s="141">
        <f t="shared" si="8"/>
        <v>0</v>
      </c>
      <c r="H183" s="136">
        <f t="shared" si="9"/>
        <v>14636969.955149999</v>
      </c>
      <c r="I183" s="347"/>
    </row>
    <row r="184" spans="2:9" x14ac:dyDescent="0.55000000000000004">
      <c r="B184" s="127" t="str">
        <f>$B$48</f>
        <v>Optometry</v>
      </c>
      <c r="C184" s="141">
        <f t="shared" ref="C184:G187" si="10">C159+$H$140*IF($H132=0,0,$H159*C132/$H132)+IF($H48=0,0,$H$141*$H159*C48/$H48)</f>
        <v>0</v>
      </c>
      <c r="D184" s="141">
        <f t="shared" si="10"/>
        <v>0</v>
      </c>
      <c r="E184" s="141">
        <f t="shared" si="10"/>
        <v>0</v>
      </c>
      <c r="F184" s="141">
        <f t="shared" si="10"/>
        <v>0</v>
      </c>
      <c r="G184" s="141">
        <f t="shared" si="10"/>
        <v>0</v>
      </c>
      <c r="H184" s="136">
        <f t="shared" si="9"/>
        <v>0</v>
      </c>
      <c r="I184" s="347"/>
    </row>
    <row r="185" spans="2:9" x14ac:dyDescent="0.55000000000000004">
      <c r="B185" s="127" t="str">
        <f>$B$49</f>
        <v>Teacher Ed-Practice Teaching</v>
      </c>
      <c r="C185" s="141">
        <f t="shared" si="10"/>
        <v>2712.8788063432057</v>
      </c>
      <c r="D185" s="141">
        <f t="shared" si="10"/>
        <v>50574.637543656798</v>
      </c>
      <c r="E185" s="141">
        <f t="shared" si="10"/>
        <v>0</v>
      </c>
      <c r="F185" s="141">
        <f t="shared" si="10"/>
        <v>0</v>
      </c>
      <c r="G185" s="141">
        <f t="shared" si="10"/>
        <v>0</v>
      </c>
      <c r="H185" s="136">
        <f t="shared" si="9"/>
        <v>53287.516350000005</v>
      </c>
      <c r="I185" s="347"/>
    </row>
    <row r="186" spans="2:9" x14ac:dyDescent="0.55000000000000004">
      <c r="B186" s="127" t="str">
        <f>$B$50</f>
        <v>Technology</v>
      </c>
      <c r="C186" s="141">
        <f t="shared" si="10"/>
        <v>2226.995273032453</v>
      </c>
      <c r="D186" s="141">
        <f t="shared" si="10"/>
        <v>66890.100132424792</v>
      </c>
      <c r="E186" s="141">
        <f t="shared" si="10"/>
        <v>144032.96999454277</v>
      </c>
      <c r="F186" s="141">
        <f t="shared" si="10"/>
        <v>0</v>
      </c>
      <c r="G186" s="141">
        <f t="shared" si="10"/>
        <v>0</v>
      </c>
      <c r="H186" s="136">
        <f t="shared" si="9"/>
        <v>213150.06540000002</v>
      </c>
      <c r="I186" s="347"/>
    </row>
    <row r="187" spans="2:9" x14ac:dyDescent="0.55000000000000004">
      <c r="B187" s="127" t="str">
        <f>$B$51</f>
        <v>Nursing</v>
      </c>
      <c r="C187" s="141">
        <f t="shared" si="10"/>
        <v>376789.06212401489</v>
      </c>
      <c r="D187" s="141">
        <f t="shared" si="10"/>
        <v>3093788.0685032876</v>
      </c>
      <c r="E187" s="141">
        <f t="shared" si="10"/>
        <v>1870290.550925368</v>
      </c>
      <c r="F187" s="141">
        <f t="shared" si="10"/>
        <v>303904.26248865185</v>
      </c>
      <c r="G187" s="141">
        <f t="shared" si="10"/>
        <v>0</v>
      </c>
      <c r="H187" s="136">
        <f t="shared" si="9"/>
        <v>5644771.9440413229</v>
      </c>
      <c r="I187" s="347"/>
    </row>
    <row r="188" spans="2:9" x14ac:dyDescent="0.55000000000000004">
      <c r="B188" s="130" t="str">
        <f>$B$52</f>
        <v>Totals</v>
      </c>
      <c r="C188" s="133">
        <f>SUM(C168:C187)</f>
        <v>45343502.780215755</v>
      </c>
      <c r="D188" s="133">
        <f>SUM(D168:D187)</f>
        <v>63311102.768443689</v>
      </c>
      <c r="E188" s="133">
        <f>SUM(E168:E187)</f>
        <v>34174218.349914007</v>
      </c>
      <c r="F188" s="133">
        <f>SUM(F168:F187)</f>
        <v>37120758.497326508</v>
      </c>
      <c r="G188" s="133">
        <f>SUM(G168:G187)</f>
        <v>6624511.6910113133</v>
      </c>
      <c r="H188" s="133">
        <f t="shared" si="9"/>
        <v>186574094.08691126</v>
      </c>
      <c r="I188" s="347"/>
    </row>
    <row r="189" spans="2:9" x14ac:dyDescent="0.55000000000000004">
      <c r="B189" s="328"/>
      <c r="C189" s="329"/>
      <c r="D189" s="329"/>
      <c r="E189" s="329"/>
      <c r="F189" s="329"/>
      <c r="G189" s="329"/>
      <c r="H189" s="344"/>
    </row>
    <row r="190" spans="2:9" x14ac:dyDescent="0.55000000000000004">
      <c r="B190" s="442" t="s">
        <v>34</v>
      </c>
      <c r="C190" s="442"/>
      <c r="D190" s="442"/>
      <c r="E190" s="442"/>
      <c r="F190" s="442"/>
      <c r="G190" s="442"/>
      <c r="H190" s="122">
        <f>H15</f>
        <v>34606138</v>
      </c>
    </row>
    <row r="191" spans="2:9" ht="43.5" customHeight="1" thickBot="1" x14ac:dyDescent="0.6">
      <c r="B191" s="432" t="s">
        <v>225</v>
      </c>
      <c r="C191" s="432"/>
      <c r="D191" s="432"/>
      <c r="E191" s="432"/>
      <c r="F191" s="432"/>
      <c r="G191" s="432"/>
      <c r="H191" s="432"/>
    </row>
    <row r="192" spans="2:9" ht="19.8" thickBot="1" x14ac:dyDescent="0.6">
      <c r="B192" s="124" t="s">
        <v>31</v>
      </c>
      <c r="C192" s="125" t="s">
        <v>25</v>
      </c>
      <c r="D192" s="125" t="s">
        <v>26</v>
      </c>
      <c r="E192" s="125" t="s">
        <v>27</v>
      </c>
      <c r="F192" s="125" t="s">
        <v>28</v>
      </c>
      <c r="G192" s="125" t="s">
        <v>29</v>
      </c>
      <c r="H192" s="126" t="s">
        <v>1</v>
      </c>
    </row>
    <row r="193" spans="2:8" x14ac:dyDescent="0.55000000000000004">
      <c r="B193" s="127" t="str">
        <f>$B$32</f>
        <v>Liberal Arts</v>
      </c>
      <c r="C193" s="135">
        <f t="shared" ref="C193:G208" si="11">$H$190*IF($H$136=0,0,C116/$H$136)</f>
        <v>4194948.2379930941</v>
      </c>
      <c r="D193" s="135">
        <f t="shared" si="11"/>
        <v>2846767.487396894</v>
      </c>
      <c r="E193" s="135">
        <f t="shared" si="11"/>
        <v>1633777.5904224489</v>
      </c>
      <c r="F193" s="135">
        <f t="shared" si="11"/>
        <v>840154.21676218556</v>
      </c>
      <c r="G193" s="135">
        <f t="shared" si="11"/>
        <v>0</v>
      </c>
      <c r="H193" s="135">
        <f>SUM(C193:G193)</f>
        <v>9515647.532574622</v>
      </c>
    </row>
    <row r="194" spans="2:8" x14ac:dyDescent="0.55000000000000004">
      <c r="B194" s="127" t="str">
        <f>$B$33</f>
        <v>Science</v>
      </c>
      <c r="C194" s="138">
        <f t="shared" si="11"/>
        <v>1912236.5413769945</v>
      </c>
      <c r="D194" s="138">
        <f t="shared" si="11"/>
        <v>1531017.4545893343</v>
      </c>
      <c r="E194" s="138">
        <f t="shared" si="11"/>
        <v>757062.89192146796</v>
      </c>
      <c r="F194" s="138">
        <f t="shared" si="11"/>
        <v>1268938.0430006539</v>
      </c>
      <c r="G194" s="138">
        <f t="shared" si="11"/>
        <v>0</v>
      </c>
      <c r="H194" s="138">
        <f t="shared" ref="H194:H213" si="12">SUM(C194:G194)</f>
        <v>5469254.9308884498</v>
      </c>
    </row>
    <row r="195" spans="2:8" x14ac:dyDescent="0.55000000000000004">
      <c r="B195" s="127" t="str">
        <f>$B$34</f>
        <v>Fine Arts</v>
      </c>
      <c r="C195" s="138">
        <f t="shared" si="11"/>
        <v>1092554.3218677212</v>
      </c>
      <c r="D195" s="138">
        <f t="shared" si="11"/>
        <v>692193.30315134698</v>
      </c>
      <c r="E195" s="138">
        <f t="shared" si="11"/>
        <v>141811.79547142962</v>
      </c>
      <c r="F195" s="138">
        <f t="shared" si="11"/>
        <v>0</v>
      </c>
      <c r="G195" s="138">
        <f t="shared" si="11"/>
        <v>0</v>
      </c>
      <c r="H195" s="138">
        <f t="shared" si="12"/>
        <v>1926559.4204904977</v>
      </c>
    </row>
    <row r="196" spans="2:8" x14ac:dyDescent="0.55000000000000004">
      <c r="B196" s="127" t="str">
        <f>$B$35</f>
        <v>Teacher Education</v>
      </c>
      <c r="C196" s="138">
        <f t="shared" si="11"/>
        <v>23589.594252733976</v>
      </c>
      <c r="D196" s="138">
        <f t="shared" si="11"/>
        <v>389669.15150742285</v>
      </c>
      <c r="E196" s="138">
        <f t="shared" si="11"/>
        <v>761763.24029928062</v>
      </c>
      <c r="F196" s="138">
        <f t="shared" si="11"/>
        <v>563296.01952989295</v>
      </c>
      <c r="G196" s="138">
        <f t="shared" si="11"/>
        <v>0</v>
      </c>
      <c r="H196" s="138">
        <f t="shared" si="12"/>
        <v>1738318.0055893306</v>
      </c>
    </row>
    <row r="197" spans="2:8" x14ac:dyDescent="0.55000000000000004">
      <c r="B197" s="127" t="str">
        <f>$B$36</f>
        <v>Agriculture</v>
      </c>
      <c r="C197" s="138">
        <f t="shared" si="11"/>
        <v>0</v>
      </c>
      <c r="D197" s="138">
        <f t="shared" si="11"/>
        <v>0</v>
      </c>
      <c r="E197" s="138">
        <f t="shared" si="11"/>
        <v>0</v>
      </c>
      <c r="F197" s="138">
        <f t="shared" si="11"/>
        <v>0</v>
      </c>
      <c r="G197" s="138">
        <f t="shared" si="11"/>
        <v>0</v>
      </c>
      <c r="H197" s="138">
        <f t="shared" si="12"/>
        <v>0</v>
      </c>
    </row>
    <row r="198" spans="2:8" x14ac:dyDescent="0.55000000000000004">
      <c r="B198" s="127" t="str">
        <f>$B$37</f>
        <v>Engineering</v>
      </c>
      <c r="C198" s="138">
        <f t="shared" si="11"/>
        <v>1181400.4501936294</v>
      </c>
      <c r="D198" s="138">
        <f t="shared" si="11"/>
        <v>2345417.8311470612</v>
      </c>
      <c r="E198" s="138">
        <f t="shared" si="11"/>
        <v>1317566.1571445677</v>
      </c>
      <c r="F198" s="138">
        <f t="shared" si="11"/>
        <v>1906820.9836313822</v>
      </c>
      <c r="G198" s="138">
        <f t="shared" si="11"/>
        <v>0</v>
      </c>
      <c r="H198" s="138">
        <f t="shared" si="12"/>
        <v>6751205.422116641</v>
      </c>
    </row>
    <row r="199" spans="2:8" x14ac:dyDescent="0.55000000000000004">
      <c r="B199" s="127" t="str">
        <f>$B$38</f>
        <v>Home Economics</v>
      </c>
      <c r="C199" s="138">
        <f t="shared" si="11"/>
        <v>0</v>
      </c>
      <c r="D199" s="138">
        <f t="shared" si="11"/>
        <v>0</v>
      </c>
      <c r="E199" s="138">
        <f t="shared" si="11"/>
        <v>0</v>
      </c>
      <c r="F199" s="138">
        <f t="shared" si="11"/>
        <v>0</v>
      </c>
      <c r="G199" s="138">
        <f t="shared" si="11"/>
        <v>0</v>
      </c>
      <c r="H199" s="138">
        <f t="shared" si="12"/>
        <v>0</v>
      </c>
    </row>
    <row r="200" spans="2:8" x14ac:dyDescent="0.55000000000000004">
      <c r="B200" s="127" t="str">
        <f>$B$39</f>
        <v>Law</v>
      </c>
      <c r="C200" s="138">
        <f t="shared" si="11"/>
        <v>0</v>
      </c>
      <c r="D200" s="138">
        <f t="shared" si="11"/>
        <v>0</v>
      </c>
      <c r="E200" s="138">
        <f t="shared" si="11"/>
        <v>0</v>
      </c>
      <c r="F200" s="138">
        <f t="shared" si="11"/>
        <v>0</v>
      </c>
      <c r="G200" s="138">
        <f t="shared" si="11"/>
        <v>0</v>
      </c>
      <c r="H200" s="138">
        <f t="shared" si="12"/>
        <v>0</v>
      </c>
    </row>
    <row r="201" spans="2:8" x14ac:dyDescent="0.55000000000000004">
      <c r="B201" s="127" t="str">
        <f>$B$40</f>
        <v>Social Service</v>
      </c>
      <c r="C201" s="138">
        <f t="shared" si="11"/>
        <v>16633.960120141004</v>
      </c>
      <c r="D201" s="138">
        <f t="shared" si="11"/>
        <v>115585.57699320505</v>
      </c>
      <c r="E201" s="138">
        <f t="shared" si="11"/>
        <v>202657.1234072558</v>
      </c>
      <c r="F201" s="138">
        <f t="shared" si="11"/>
        <v>0</v>
      </c>
      <c r="G201" s="138">
        <f t="shared" si="11"/>
        <v>0</v>
      </c>
      <c r="H201" s="138">
        <f t="shared" si="12"/>
        <v>334876.66052060184</v>
      </c>
    </row>
    <row r="202" spans="2:8" x14ac:dyDescent="0.55000000000000004">
      <c r="B202" s="127" t="str">
        <f>$B$41</f>
        <v>Library Science</v>
      </c>
      <c r="C202" s="138">
        <f t="shared" si="11"/>
        <v>0</v>
      </c>
      <c r="D202" s="138">
        <f t="shared" si="11"/>
        <v>0</v>
      </c>
      <c r="E202" s="138">
        <f t="shared" si="11"/>
        <v>0</v>
      </c>
      <c r="F202" s="138">
        <f t="shared" si="11"/>
        <v>0</v>
      </c>
      <c r="G202" s="138">
        <f t="shared" si="11"/>
        <v>0</v>
      </c>
      <c r="H202" s="138">
        <f t="shared" si="12"/>
        <v>0</v>
      </c>
    </row>
    <row r="203" spans="2:8" x14ac:dyDescent="0.55000000000000004">
      <c r="B203" s="127" t="str">
        <f>$B$42</f>
        <v>Veterinary Science</v>
      </c>
      <c r="C203" s="138">
        <f t="shared" si="11"/>
        <v>0</v>
      </c>
      <c r="D203" s="138">
        <f t="shared" si="11"/>
        <v>0</v>
      </c>
      <c r="E203" s="138">
        <f t="shared" si="11"/>
        <v>0</v>
      </c>
      <c r="F203" s="138">
        <f t="shared" si="11"/>
        <v>0</v>
      </c>
      <c r="G203" s="138">
        <f t="shared" si="11"/>
        <v>0</v>
      </c>
      <c r="H203" s="138">
        <f t="shared" si="12"/>
        <v>0</v>
      </c>
    </row>
    <row r="204" spans="2:8" x14ac:dyDescent="0.55000000000000004">
      <c r="B204" s="127" t="str">
        <f>$B$43</f>
        <v>Vocational Training</v>
      </c>
      <c r="C204" s="138">
        <f t="shared" si="11"/>
        <v>0</v>
      </c>
      <c r="D204" s="138">
        <f t="shared" si="11"/>
        <v>0</v>
      </c>
      <c r="E204" s="138">
        <f t="shared" si="11"/>
        <v>0</v>
      </c>
      <c r="F204" s="138">
        <f t="shared" si="11"/>
        <v>0</v>
      </c>
      <c r="G204" s="138">
        <f t="shared" si="11"/>
        <v>0</v>
      </c>
      <c r="H204" s="138">
        <f t="shared" si="12"/>
        <v>0</v>
      </c>
    </row>
    <row r="205" spans="2:8" x14ac:dyDescent="0.55000000000000004">
      <c r="B205" s="127" t="str">
        <f>$B$44</f>
        <v>Physical Training</v>
      </c>
      <c r="C205" s="138">
        <f t="shared" si="11"/>
        <v>0</v>
      </c>
      <c r="D205" s="138">
        <f t="shared" si="11"/>
        <v>0</v>
      </c>
      <c r="E205" s="138">
        <f t="shared" si="11"/>
        <v>0</v>
      </c>
      <c r="F205" s="138">
        <f t="shared" si="11"/>
        <v>0</v>
      </c>
      <c r="G205" s="138">
        <f t="shared" si="11"/>
        <v>0</v>
      </c>
      <c r="H205" s="138">
        <f t="shared" si="12"/>
        <v>0</v>
      </c>
    </row>
    <row r="206" spans="2:8" x14ac:dyDescent="0.55000000000000004">
      <c r="B206" s="127" t="str">
        <f>$B$45</f>
        <v>Health Services</v>
      </c>
      <c r="C206" s="138">
        <f t="shared" si="11"/>
        <v>107071.34669462359</v>
      </c>
      <c r="D206" s="138">
        <f t="shared" si="11"/>
        <v>729192.21325253078</v>
      </c>
      <c r="E206" s="138">
        <f t="shared" si="11"/>
        <v>387468.67310370784</v>
      </c>
      <c r="F206" s="138">
        <f t="shared" si="11"/>
        <v>472323.52458622452</v>
      </c>
      <c r="G206" s="138">
        <f t="shared" si="11"/>
        <v>597660.88993071206</v>
      </c>
      <c r="H206" s="138">
        <f t="shared" si="12"/>
        <v>2293716.6475677988</v>
      </c>
    </row>
    <row r="207" spans="2:8" x14ac:dyDescent="0.55000000000000004">
      <c r="B207" s="127" t="str">
        <f>$B$46</f>
        <v>Pharmacy</v>
      </c>
      <c r="C207" s="138">
        <f t="shared" si="11"/>
        <v>0</v>
      </c>
      <c r="D207" s="138">
        <f t="shared" si="11"/>
        <v>0</v>
      </c>
      <c r="E207" s="138">
        <f t="shared" si="11"/>
        <v>0</v>
      </c>
      <c r="F207" s="138">
        <f t="shared" si="11"/>
        <v>0</v>
      </c>
      <c r="G207" s="138">
        <f t="shared" si="11"/>
        <v>1368222.2779894313</v>
      </c>
      <c r="H207" s="138">
        <f t="shared" si="12"/>
        <v>1368222.2779894313</v>
      </c>
    </row>
    <row r="208" spans="2:8" x14ac:dyDescent="0.55000000000000004">
      <c r="B208" s="127" t="str">
        <f>$B$47</f>
        <v>Business Administration</v>
      </c>
      <c r="C208" s="138">
        <f t="shared" si="11"/>
        <v>377400.84331842972</v>
      </c>
      <c r="D208" s="138">
        <f t="shared" si="11"/>
        <v>1894551.0697398267</v>
      </c>
      <c r="E208" s="138">
        <f t="shared" si="11"/>
        <v>480040.97304667457</v>
      </c>
      <c r="F208" s="138">
        <f t="shared" si="11"/>
        <v>191839.06540868533</v>
      </c>
      <c r="G208" s="138">
        <f t="shared" si="11"/>
        <v>0</v>
      </c>
      <c r="H208" s="138">
        <f t="shared" si="12"/>
        <v>2943831.9515136159</v>
      </c>
    </row>
    <row r="209" spans="2:8" x14ac:dyDescent="0.55000000000000004">
      <c r="B209" s="127" t="str">
        <f>$B$48</f>
        <v>Optometry</v>
      </c>
      <c r="C209" s="138">
        <f t="shared" ref="C209:G212" si="13">$H$190*IF($H$136=0,0,C132/$H$136)</f>
        <v>0</v>
      </c>
      <c r="D209" s="138">
        <f t="shared" si="13"/>
        <v>0</v>
      </c>
      <c r="E209" s="138">
        <f t="shared" si="13"/>
        <v>0</v>
      </c>
      <c r="F209" s="138">
        <f t="shared" si="13"/>
        <v>0</v>
      </c>
      <c r="G209" s="138">
        <f t="shared" si="13"/>
        <v>0</v>
      </c>
      <c r="H209" s="138">
        <f t="shared" si="12"/>
        <v>0</v>
      </c>
    </row>
    <row r="210" spans="2:8" x14ac:dyDescent="0.55000000000000004">
      <c r="B210" s="127" t="str">
        <f>$B$49</f>
        <v>Teacher Ed-Practice Teaching</v>
      </c>
      <c r="C210" s="138">
        <f t="shared" si="13"/>
        <v>1243.3396641811287</v>
      </c>
      <c r="D210" s="138">
        <f t="shared" si="13"/>
        <v>23178.890655591727</v>
      </c>
      <c r="E210" s="138">
        <f t="shared" si="13"/>
        <v>0</v>
      </c>
      <c r="F210" s="138">
        <f t="shared" si="13"/>
        <v>0</v>
      </c>
      <c r="G210" s="138">
        <f t="shared" si="13"/>
        <v>0</v>
      </c>
      <c r="H210" s="138">
        <f t="shared" si="12"/>
        <v>24422.230319772854</v>
      </c>
    </row>
    <row r="211" spans="2:8" x14ac:dyDescent="0.55000000000000004">
      <c r="B211" s="127" t="str">
        <f>$B$50</f>
        <v>Technology</v>
      </c>
      <c r="C211" s="138">
        <f t="shared" si="13"/>
        <v>1072.1506410037061</v>
      </c>
      <c r="D211" s="138">
        <f t="shared" si="13"/>
        <v>32203.260249345058</v>
      </c>
      <c r="E211" s="138">
        <f t="shared" si="13"/>
        <v>69342.524462767862</v>
      </c>
      <c r="F211" s="138">
        <f t="shared" si="13"/>
        <v>0</v>
      </c>
      <c r="G211" s="138">
        <f t="shared" si="13"/>
        <v>0</v>
      </c>
      <c r="H211" s="138">
        <f t="shared" si="12"/>
        <v>102617.93535311663</v>
      </c>
    </row>
    <row r="212" spans="2:8" x14ac:dyDescent="0.55000000000000004">
      <c r="B212" s="127" t="str">
        <f>$B$51</f>
        <v>Nursing</v>
      </c>
      <c r="C212" s="138">
        <f t="shared" si="13"/>
        <v>142675.98788971498</v>
      </c>
      <c r="D212" s="138">
        <f t="shared" si="13"/>
        <v>1171502.3382572478</v>
      </c>
      <c r="E212" s="138">
        <f t="shared" si="13"/>
        <v>708209.37500392552</v>
      </c>
      <c r="F212" s="138">
        <f t="shared" si="13"/>
        <v>115077.28392523176</v>
      </c>
      <c r="G212" s="138">
        <f t="shared" si="13"/>
        <v>0</v>
      </c>
      <c r="H212" s="138">
        <f t="shared" si="12"/>
        <v>2137464.9850761201</v>
      </c>
    </row>
    <row r="213" spans="2:8" x14ac:dyDescent="0.55000000000000004">
      <c r="B213" s="130" t="str">
        <f>$B$52</f>
        <v>Totals</v>
      </c>
      <c r="C213" s="135">
        <f>SUM(C193:C212)</f>
        <v>9050826.7740122657</v>
      </c>
      <c r="D213" s="135">
        <f>SUM(D193:D212)</f>
        <v>11771278.576939806</v>
      </c>
      <c r="E213" s="135">
        <f>SUM(E193:E212)</f>
        <v>6459700.3442835268</v>
      </c>
      <c r="F213" s="135">
        <f>SUM(F193:F212)</f>
        <v>5358449.136844256</v>
      </c>
      <c r="G213" s="135">
        <f>SUM(G193:G212)</f>
        <v>1965883.1679201433</v>
      </c>
      <c r="H213" s="135">
        <f t="shared" si="12"/>
        <v>34606138</v>
      </c>
    </row>
    <row r="214" spans="2:8" x14ac:dyDescent="0.55000000000000004">
      <c r="B214" s="143"/>
      <c r="C214" s="144"/>
      <c r="D214" s="144"/>
      <c r="E214" s="144"/>
      <c r="F214" s="144"/>
      <c r="G214" s="144"/>
      <c r="H214" s="144"/>
    </row>
    <row r="215" spans="2:8" x14ac:dyDescent="0.55000000000000004">
      <c r="B215" s="442" t="s">
        <v>35</v>
      </c>
      <c r="C215" s="442"/>
      <c r="D215" s="442"/>
      <c r="E215" s="442"/>
      <c r="F215" s="442"/>
      <c r="G215" s="442"/>
      <c r="H215" s="122">
        <f>H17</f>
        <v>47092187</v>
      </c>
    </row>
    <row r="216" spans="2:8" ht="60.75" customHeight="1" thickBot="1" x14ac:dyDescent="0.6">
      <c r="B216" s="432" t="s">
        <v>226</v>
      </c>
      <c r="C216" s="432"/>
      <c r="D216" s="432"/>
      <c r="E216" s="432"/>
      <c r="F216" s="432"/>
      <c r="G216" s="432"/>
      <c r="H216" s="432"/>
    </row>
    <row r="217" spans="2:8" ht="19.8" thickBot="1" x14ac:dyDescent="0.6">
      <c r="B217" s="124" t="s">
        <v>31</v>
      </c>
      <c r="C217" s="125" t="s">
        <v>25</v>
      </c>
      <c r="D217" s="125" t="s">
        <v>26</v>
      </c>
      <c r="E217" s="125" t="s">
        <v>27</v>
      </c>
      <c r="F217" s="125" t="s">
        <v>28</v>
      </c>
      <c r="G217" s="125" t="s">
        <v>29</v>
      </c>
      <c r="H217" s="126" t="s">
        <v>1</v>
      </c>
    </row>
    <row r="218" spans="2:8" x14ac:dyDescent="0.55000000000000004">
      <c r="B218" s="127" t="str">
        <f>$B$32</f>
        <v>Liberal Arts</v>
      </c>
      <c r="C218" s="135">
        <f t="shared" ref="C218:G233" si="14">$H$215*IF($H$25=0,0,C$25/$H$25)*IF(C$52=0,0,C32/C$52)</f>
        <v>9310394.5490047261</v>
      </c>
      <c r="D218" s="135">
        <f t="shared" si="14"/>
        <v>7204557.5084758475</v>
      </c>
      <c r="E218" s="135">
        <f t="shared" si="14"/>
        <v>1042098.4518807749</v>
      </c>
      <c r="F218" s="135">
        <f t="shared" si="14"/>
        <v>262034.49808751669</v>
      </c>
      <c r="G218" s="135">
        <f t="shared" si="14"/>
        <v>0</v>
      </c>
      <c r="H218" s="135">
        <f>SUM(C218:G218)</f>
        <v>17819085.007448867</v>
      </c>
    </row>
    <row r="219" spans="2:8" x14ac:dyDescent="0.55000000000000004">
      <c r="B219" s="127" t="str">
        <f>$B$33</f>
        <v>Science</v>
      </c>
      <c r="C219" s="138">
        <f t="shared" si="14"/>
        <v>3696066.7978780423</v>
      </c>
      <c r="D219" s="138">
        <f t="shared" si="14"/>
        <v>2566017.3419380072</v>
      </c>
      <c r="E219" s="138">
        <f t="shared" si="14"/>
        <v>159570.33930585801</v>
      </c>
      <c r="F219" s="138">
        <f t="shared" si="14"/>
        <v>390447.91426128271</v>
      </c>
      <c r="G219" s="138">
        <f t="shared" si="14"/>
        <v>0</v>
      </c>
      <c r="H219" s="138">
        <f t="shared" ref="H219:H238" si="15">SUM(C219:G219)</f>
        <v>6812102.39338319</v>
      </c>
    </row>
    <row r="220" spans="2:8" x14ac:dyDescent="0.55000000000000004">
      <c r="B220" s="127" t="str">
        <f>$B$34</f>
        <v>Fine Arts</v>
      </c>
      <c r="C220" s="138">
        <f t="shared" si="14"/>
        <v>1299815.0474195732</v>
      </c>
      <c r="D220" s="138">
        <f t="shared" si="14"/>
        <v>857504.52945776458</v>
      </c>
      <c r="E220" s="138">
        <f t="shared" si="14"/>
        <v>49543.592493776618</v>
      </c>
      <c r="F220" s="138">
        <f t="shared" si="14"/>
        <v>0</v>
      </c>
      <c r="G220" s="138">
        <f t="shared" si="14"/>
        <v>0</v>
      </c>
      <c r="H220" s="138">
        <f t="shared" si="15"/>
        <v>2206863.1693711146</v>
      </c>
    </row>
    <row r="221" spans="2:8" x14ac:dyDescent="0.55000000000000004">
      <c r="B221" s="127" t="str">
        <f>$B$35</f>
        <v>Teacher Education</v>
      </c>
      <c r="C221" s="138">
        <f t="shared" si="14"/>
        <v>22525.049377635132</v>
      </c>
      <c r="D221" s="138">
        <f t="shared" si="14"/>
        <v>949773.25001318392</v>
      </c>
      <c r="E221" s="138">
        <f t="shared" si="14"/>
        <v>832037.82723094069</v>
      </c>
      <c r="F221" s="138">
        <f t="shared" si="14"/>
        <v>208179.61336182256</v>
      </c>
      <c r="G221" s="138">
        <f t="shared" si="14"/>
        <v>0</v>
      </c>
      <c r="H221" s="138">
        <f t="shared" si="15"/>
        <v>2012515.7399835824</v>
      </c>
    </row>
    <row r="222" spans="2:8" x14ac:dyDescent="0.55000000000000004">
      <c r="B222" s="127" t="str">
        <f>$B$36</f>
        <v>Agriculture</v>
      </c>
      <c r="C222" s="138">
        <f t="shared" si="14"/>
        <v>0</v>
      </c>
      <c r="D222" s="138">
        <f t="shared" si="14"/>
        <v>0</v>
      </c>
      <c r="E222" s="138">
        <f t="shared" si="14"/>
        <v>0</v>
      </c>
      <c r="F222" s="138">
        <f t="shared" si="14"/>
        <v>0</v>
      </c>
      <c r="G222" s="138">
        <f t="shared" si="14"/>
        <v>0</v>
      </c>
      <c r="H222" s="138">
        <f t="shared" si="15"/>
        <v>0</v>
      </c>
    </row>
    <row r="223" spans="2:8" x14ac:dyDescent="0.55000000000000004">
      <c r="B223" s="127" t="str">
        <f>$B$37</f>
        <v>Engineering</v>
      </c>
      <c r="C223" s="138">
        <f t="shared" si="14"/>
        <v>1324462.0217385797</v>
      </c>
      <c r="D223" s="138">
        <f t="shared" si="14"/>
        <v>3369569.9942213618</v>
      </c>
      <c r="E223" s="138">
        <f t="shared" si="14"/>
        <v>815838.86068308167</v>
      </c>
      <c r="F223" s="138">
        <f t="shared" si="14"/>
        <v>502603.2520272921</v>
      </c>
      <c r="G223" s="138">
        <f t="shared" si="14"/>
        <v>0</v>
      </c>
      <c r="H223" s="138">
        <f t="shared" si="15"/>
        <v>6012474.1286703153</v>
      </c>
    </row>
    <row r="224" spans="2:8" x14ac:dyDescent="0.55000000000000004">
      <c r="B224" s="127" t="str">
        <f>$B$38</f>
        <v>Home Economics</v>
      </c>
      <c r="C224" s="138">
        <f t="shared" si="14"/>
        <v>0</v>
      </c>
      <c r="D224" s="138">
        <f t="shared" si="14"/>
        <v>0</v>
      </c>
      <c r="E224" s="138">
        <f t="shared" si="14"/>
        <v>0</v>
      </c>
      <c r="F224" s="138">
        <f t="shared" si="14"/>
        <v>0</v>
      </c>
      <c r="G224" s="138">
        <f t="shared" si="14"/>
        <v>0</v>
      </c>
      <c r="H224" s="138">
        <f t="shared" si="15"/>
        <v>0</v>
      </c>
    </row>
    <row r="225" spans="2:8" x14ac:dyDescent="0.55000000000000004">
      <c r="B225" s="127" t="str">
        <f>$B$39</f>
        <v>Law</v>
      </c>
      <c r="C225" s="138">
        <f t="shared" si="14"/>
        <v>0</v>
      </c>
      <c r="D225" s="138">
        <f t="shared" si="14"/>
        <v>0</v>
      </c>
      <c r="E225" s="138">
        <f t="shared" si="14"/>
        <v>0</v>
      </c>
      <c r="F225" s="138">
        <f t="shared" si="14"/>
        <v>0</v>
      </c>
      <c r="G225" s="138">
        <f t="shared" si="14"/>
        <v>0</v>
      </c>
      <c r="H225" s="138">
        <f t="shared" si="15"/>
        <v>0</v>
      </c>
    </row>
    <row r="226" spans="2:8" x14ac:dyDescent="0.55000000000000004">
      <c r="B226" s="127" t="str">
        <f>$B$40</f>
        <v>Social Service</v>
      </c>
      <c r="C226" s="138">
        <f t="shared" si="14"/>
        <v>17465.074517441728</v>
      </c>
      <c r="D226" s="138">
        <f t="shared" si="14"/>
        <v>175398.65375272455</v>
      </c>
      <c r="E226" s="138">
        <f t="shared" si="14"/>
        <v>148315.21319793002</v>
      </c>
      <c r="F226" s="138">
        <f t="shared" si="14"/>
        <v>0</v>
      </c>
      <c r="G226" s="138">
        <f t="shared" si="14"/>
        <v>0</v>
      </c>
      <c r="H226" s="138">
        <f t="shared" si="15"/>
        <v>341178.94146809634</v>
      </c>
    </row>
    <row r="227" spans="2:8" x14ac:dyDescent="0.55000000000000004">
      <c r="B227" s="127" t="str">
        <f>$B$41</f>
        <v>Library Science</v>
      </c>
      <c r="C227" s="138">
        <f t="shared" si="14"/>
        <v>0</v>
      </c>
      <c r="D227" s="138">
        <f t="shared" si="14"/>
        <v>0</v>
      </c>
      <c r="E227" s="138">
        <f t="shared" si="14"/>
        <v>0</v>
      </c>
      <c r="F227" s="138">
        <f t="shared" si="14"/>
        <v>0</v>
      </c>
      <c r="G227" s="138">
        <f t="shared" si="14"/>
        <v>0</v>
      </c>
      <c r="H227" s="138">
        <f t="shared" si="15"/>
        <v>0</v>
      </c>
    </row>
    <row r="228" spans="2:8" x14ac:dyDescent="0.55000000000000004">
      <c r="B228" s="127" t="str">
        <f>$B$42</f>
        <v>Veterinary Science</v>
      </c>
      <c r="C228" s="138">
        <f t="shared" si="14"/>
        <v>0</v>
      </c>
      <c r="D228" s="138">
        <f t="shared" si="14"/>
        <v>0</v>
      </c>
      <c r="E228" s="138">
        <f t="shared" si="14"/>
        <v>0</v>
      </c>
      <c r="F228" s="138">
        <f t="shared" si="14"/>
        <v>0</v>
      </c>
      <c r="G228" s="138">
        <f t="shared" si="14"/>
        <v>0</v>
      </c>
      <c r="H228" s="138">
        <f t="shared" si="15"/>
        <v>0</v>
      </c>
    </row>
    <row r="229" spans="2:8" x14ac:dyDescent="0.55000000000000004">
      <c r="B229" s="127" t="str">
        <f>$B$43</f>
        <v>Vocational Training</v>
      </c>
      <c r="C229" s="138">
        <f t="shared" si="14"/>
        <v>0</v>
      </c>
      <c r="D229" s="138">
        <f t="shared" si="14"/>
        <v>0</v>
      </c>
      <c r="E229" s="138">
        <f t="shared" si="14"/>
        <v>0</v>
      </c>
      <c r="F229" s="138">
        <f t="shared" si="14"/>
        <v>0</v>
      </c>
      <c r="G229" s="138">
        <f t="shared" si="14"/>
        <v>0</v>
      </c>
      <c r="H229" s="138">
        <f t="shared" si="15"/>
        <v>0</v>
      </c>
    </row>
    <row r="230" spans="2:8" x14ac:dyDescent="0.55000000000000004">
      <c r="B230" s="127" t="str">
        <f>$B$44</f>
        <v>Physical Training</v>
      </c>
      <c r="C230" s="138">
        <f t="shared" si="14"/>
        <v>0</v>
      </c>
      <c r="D230" s="138">
        <f t="shared" si="14"/>
        <v>0</v>
      </c>
      <c r="E230" s="138">
        <f t="shared" si="14"/>
        <v>0</v>
      </c>
      <c r="F230" s="138">
        <f t="shared" si="14"/>
        <v>0</v>
      </c>
      <c r="G230" s="138">
        <f t="shared" si="14"/>
        <v>0</v>
      </c>
      <c r="H230" s="138">
        <f t="shared" si="15"/>
        <v>0</v>
      </c>
    </row>
    <row r="231" spans="2:8" x14ac:dyDescent="0.55000000000000004">
      <c r="B231" s="127" t="str">
        <f>$B$45</f>
        <v>Health Services</v>
      </c>
      <c r="C231" s="138">
        <f t="shared" si="14"/>
        <v>189939.48641865759</v>
      </c>
      <c r="D231" s="138">
        <f t="shared" si="14"/>
        <v>1711265.4592748554</v>
      </c>
      <c r="E231" s="138">
        <f t="shared" si="14"/>
        <v>357955.08546989772</v>
      </c>
      <c r="F231" s="138">
        <f t="shared" si="14"/>
        <v>273084.91075528885</v>
      </c>
      <c r="G231" s="138">
        <f t="shared" si="14"/>
        <v>225308.21932213512</v>
      </c>
      <c r="H231" s="138">
        <f t="shared" si="15"/>
        <v>2757553.1612408347</v>
      </c>
    </row>
    <row r="232" spans="2:8" x14ac:dyDescent="0.55000000000000004">
      <c r="B232" s="127" t="str">
        <f>$B$46</f>
        <v>Pharmacy</v>
      </c>
      <c r="C232" s="138">
        <f t="shared" si="14"/>
        <v>0</v>
      </c>
      <c r="D232" s="138">
        <f t="shared" si="14"/>
        <v>0</v>
      </c>
      <c r="E232" s="138">
        <f t="shared" si="14"/>
        <v>0</v>
      </c>
      <c r="F232" s="138">
        <f t="shared" si="14"/>
        <v>0</v>
      </c>
      <c r="G232" s="138">
        <f t="shared" si="14"/>
        <v>425432.49324625824</v>
      </c>
      <c r="H232" s="138">
        <f t="shared" si="15"/>
        <v>425432.49324625824</v>
      </c>
    </row>
    <row r="233" spans="2:8" x14ac:dyDescent="0.55000000000000004">
      <c r="B233" s="127" t="str">
        <f>$B$47</f>
        <v>Business Administration</v>
      </c>
      <c r="C233" s="138">
        <f t="shared" si="14"/>
        <v>669222.48150944954</v>
      </c>
      <c r="D233" s="138">
        <f t="shared" si="14"/>
        <v>3814838.1397179207</v>
      </c>
      <c r="E233" s="138">
        <f t="shared" si="14"/>
        <v>626395.10254870437</v>
      </c>
      <c r="F233" s="138">
        <f t="shared" si="14"/>
        <v>34675.432854043655</v>
      </c>
      <c r="G233" s="138">
        <f t="shared" si="14"/>
        <v>0</v>
      </c>
      <c r="H233" s="138">
        <f t="shared" si="15"/>
        <v>5145131.1566301184</v>
      </c>
    </row>
    <row r="234" spans="2:8" x14ac:dyDescent="0.55000000000000004">
      <c r="B234" s="127" t="str">
        <f>$B$48</f>
        <v>Optometry</v>
      </c>
      <c r="C234" s="138">
        <f t="shared" ref="C234:G237" si="16">$H$215*IF($H$25=0,0,C$25/$H$25)*IF(C$52=0,0,C48/C$52)</f>
        <v>0</v>
      </c>
      <c r="D234" s="138">
        <f t="shared" si="16"/>
        <v>0</v>
      </c>
      <c r="E234" s="138">
        <f t="shared" si="16"/>
        <v>0</v>
      </c>
      <c r="F234" s="138">
        <f t="shared" si="16"/>
        <v>0</v>
      </c>
      <c r="G234" s="138">
        <f t="shared" si="16"/>
        <v>0</v>
      </c>
      <c r="H234" s="138">
        <f t="shared" si="15"/>
        <v>0</v>
      </c>
    </row>
    <row r="235" spans="2:8" x14ac:dyDescent="0.55000000000000004">
      <c r="B235" s="127" t="str">
        <f>$B$49</f>
        <v>Teacher Ed-Practice Teaching</v>
      </c>
      <c r="C235" s="138">
        <f t="shared" si="16"/>
        <v>816.12497745054816</v>
      </c>
      <c r="D235" s="138">
        <f t="shared" si="16"/>
        <v>72339.557762423123</v>
      </c>
      <c r="E235" s="138">
        <f t="shared" si="16"/>
        <v>0</v>
      </c>
      <c r="F235" s="138">
        <f t="shared" si="16"/>
        <v>0</v>
      </c>
      <c r="G235" s="138">
        <f t="shared" si="16"/>
        <v>0</v>
      </c>
      <c r="H235" s="138">
        <f t="shared" si="15"/>
        <v>73155.682739873664</v>
      </c>
    </row>
    <row r="236" spans="2:8" x14ac:dyDescent="0.55000000000000004">
      <c r="B236" s="127" t="str">
        <f>$B$50</f>
        <v>Technology</v>
      </c>
      <c r="C236" s="138">
        <f t="shared" si="16"/>
        <v>2121.9249413714251</v>
      </c>
      <c r="D236" s="138">
        <f t="shared" si="16"/>
        <v>108344.17783595792</v>
      </c>
      <c r="E236" s="138">
        <f t="shared" si="16"/>
        <v>55539.313878373789</v>
      </c>
      <c r="F236" s="138">
        <f t="shared" si="16"/>
        <v>0</v>
      </c>
      <c r="G236" s="138">
        <f t="shared" si="16"/>
        <v>0</v>
      </c>
      <c r="H236" s="138">
        <f t="shared" si="15"/>
        <v>166005.41665570313</v>
      </c>
    </row>
    <row r="237" spans="2:8" x14ac:dyDescent="0.55000000000000004">
      <c r="B237" s="127" t="str">
        <f>$B$51</f>
        <v>Nursing</v>
      </c>
      <c r="C237" s="138">
        <f t="shared" si="16"/>
        <v>375145.44796810194</v>
      </c>
      <c r="D237" s="138">
        <f t="shared" si="16"/>
        <v>2044115.5096794297</v>
      </c>
      <c r="E237" s="138">
        <f t="shared" si="16"/>
        <v>845922.655700534</v>
      </c>
      <c r="F237" s="138">
        <f t="shared" si="16"/>
        <v>55506.095813981956</v>
      </c>
      <c r="G237" s="138">
        <f t="shared" si="16"/>
        <v>0</v>
      </c>
      <c r="H237" s="138">
        <f t="shared" si="15"/>
        <v>3320689.7091620481</v>
      </c>
    </row>
    <row r="238" spans="2:8" x14ac:dyDescent="0.55000000000000004">
      <c r="B238" s="130" t="str">
        <f>$B$52</f>
        <v>Totals</v>
      </c>
      <c r="C238" s="135">
        <f>SUM(C218:C237)</f>
        <v>16907974.005751029</v>
      </c>
      <c r="D238" s="135">
        <f>SUM(D218:D237)</f>
        <v>22873724.122129474</v>
      </c>
      <c r="E238" s="135">
        <f>SUM(E218:E237)</f>
        <v>4933216.4423898719</v>
      </c>
      <c r="F238" s="135">
        <f>SUM(F218:F237)</f>
        <v>1726531.7171612284</v>
      </c>
      <c r="G238" s="135">
        <f>SUM(G218:G237)</f>
        <v>650740.71256839333</v>
      </c>
      <c r="H238" s="135">
        <f t="shared" si="15"/>
        <v>47092187</v>
      </c>
    </row>
    <row r="239" spans="2:8" x14ac:dyDescent="0.55000000000000004">
      <c r="B239" s="328"/>
      <c r="C239" s="348"/>
      <c r="D239" s="348"/>
      <c r="E239" s="348"/>
      <c r="F239" s="348"/>
      <c r="G239" s="348"/>
      <c r="H239" s="348"/>
    </row>
    <row r="240" spans="2:8" x14ac:dyDescent="0.55000000000000004">
      <c r="B240" s="120" t="s">
        <v>11</v>
      </c>
      <c r="C240" s="121"/>
      <c r="D240" s="121"/>
      <c r="E240" s="121"/>
      <c r="F240" s="121"/>
      <c r="G240" s="121"/>
      <c r="H240" s="122">
        <f>H16</f>
        <v>27094824</v>
      </c>
    </row>
    <row r="241" spans="2:8" ht="61.5" customHeight="1" thickBot="1" x14ac:dyDescent="0.6">
      <c r="B241" s="444" t="s">
        <v>917</v>
      </c>
      <c r="C241" s="444"/>
      <c r="D241" s="444"/>
      <c r="E241" s="444"/>
      <c r="F241" s="444"/>
      <c r="G241" s="444"/>
      <c r="H241" s="326"/>
    </row>
    <row r="242" spans="2:8" ht="19.8" thickBot="1" x14ac:dyDescent="0.6">
      <c r="B242" s="124" t="s">
        <v>31</v>
      </c>
      <c r="C242" s="125" t="s">
        <v>25</v>
      </c>
      <c r="D242" s="125" t="s">
        <v>26</v>
      </c>
      <c r="E242" s="125" t="s">
        <v>27</v>
      </c>
      <c r="F242" s="125" t="s">
        <v>28</v>
      </c>
      <c r="G242" s="125" t="s">
        <v>29</v>
      </c>
      <c r="H242" s="126" t="s">
        <v>1</v>
      </c>
    </row>
    <row r="243" spans="2:8" x14ac:dyDescent="0.55000000000000004">
      <c r="B243" s="127" t="str">
        <f>$B$32</f>
        <v>Liberal Arts</v>
      </c>
      <c r="C243" s="135">
        <f t="shared" ref="C243:G258" si="17">$H$240*IF($H$25=0,0,C$25/$H$25)*IF(C$52=0,0,C32/C$52)</f>
        <v>5356801.5789082469</v>
      </c>
      <c r="D243" s="135">
        <f t="shared" si="17"/>
        <v>4145193.2926799851</v>
      </c>
      <c r="E243" s="135">
        <f t="shared" si="17"/>
        <v>599578.73998041463</v>
      </c>
      <c r="F243" s="135">
        <f t="shared" si="17"/>
        <v>150763.40811289145</v>
      </c>
      <c r="G243" s="135">
        <f t="shared" si="17"/>
        <v>0</v>
      </c>
      <c r="H243" s="135">
        <f>SUM(C243:G243)</f>
        <v>10252337.019681538</v>
      </c>
    </row>
    <row r="244" spans="2:8" x14ac:dyDescent="0.55000000000000004">
      <c r="B244" s="127" t="str">
        <f>$B$33</f>
        <v>Science</v>
      </c>
      <c r="C244" s="138">
        <f t="shared" si="17"/>
        <v>2126558.2628547093</v>
      </c>
      <c r="D244" s="138">
        <f t="shared" si="17"/>
        <v>1476376.2885074357</v>
      </c>
      <c r="E244" s="138">
        <f t="shared" si="17"/>
        <v>91809.927177782272</v>
      </c>
      <c r="F244" s="138">
        <f t="shared" si="17"/>
        <v>224646.97844838988</v>
      </c>
      <c r="G244" s="138">
        <f t="shared" si="17"/>
        <v>0</v>
      </c>
      <c r="H244" s="138">
        <f t="shared" ref="H244:H263" si="18">SUM(C244:G244)</f>
        <v>3919391.456988317</v>
      </c>
    </row>
    <row r="245" spans="2:8" x14ac:dyDescent="0.55000000000000004">
      <c r="B245" s="127" t="str">
        <f>$B$34</f>
        <v>Fine Arts</v>
      </c>
      <c r="C245" s="138">
        <f t="shared" si="17"/>
        <v>747857.81221808586</v>
      </c>
      <c r="D245" s="138">
        <f t="shared" si="17"/>
        <v>493371.31666577607</v>
      </c>
      <c r="E245" s="138">
        <f t="shared" si="17"/>
        <v>28505.257548276502</v>
      </c>
      <c r="F245" s="138">
        <f t="shared" si="17"/>
        <v>0</v>
      </c>
      <c r="G245" s="138">
        <f t="shared" si="17"/>
        <v>0</v>
      </c>
      <c r="H245" s="138">
        <f t="shared" si="18"/>
        <v>1269734.3864321385</v>
      </c>
    </row>
    <row r="246" spans="2:8" x14ac:dyDescent="0.55000000000000004">
      <c r="B246" s="127" t="str">
        <f>$B$35</f>
        <v>Teacher Education</v>
      </c>
      <c r="C246" s="138">
        <f t="shared" si="17"/>
        <v>12959.947017927483</v>
      </c>
      <c r="D246" s="138">
        <f t="shared" si="17"/>
        <v>546458.77986119466</v>
      </c>
      <c r="E246" s="138">
        <f t="shared" si="17"/>
        <v>478718.8688043888</v>
      </c>
      <c r="F246" s="138">
        <f t="shared" si="17"/>
        <v>119777.61798207907</v>
      </c>
      <c r="G246" s="138">
        <f t="shared" si="17"/>
        <v>0</v>
      </c>
      <c r="H246" s="138">
        <f t="shared" si="18"/>
        <v>1157915.2136655902</v>
      </c>
    </row>
    <row r="247" spans="2:8" x14ac:dyDescent="0.55000000000000004">
      <c r="B247" s="127" t="str">
        <f>$B$36</f>
        <v>Agriculture</v>
      </c>
      <c r="C247" s="138">
        <f t="shared" si="17"/>
        <v>0</v>
      </c>
      <c r="D247" s="138">
        <f t="shared" si="17"/>
        <v>0</v>
      </c>
      <c r="E247" s="138">
        <f t="shared" si="17"/>
        <v>0</v>
      </c>
      <c r="F247" s="138">
        <f t="shared" si="17"/>
        <v>0</v>
      </c>
      <c r="G247" s="138">
        <f t="shared" si="17"/>
        <v>0</v>
      </c>
      <c r="H247" s="138">
        <f t="shared" si="18"/>
        <v>0</v>
      </c>
    </row>
    <row r="248" spans="2:8" x14ac:dyDescent="0.55000000000000004">
      <c r="B248" s="127" t="str">
        <f>$B$37</f>
        <v>Engineering</v>
      </c>
      <c r="C248" s="138">
        <f t="shared" si="17"/>
        <v>762038.62381016591</v>
      </c>
      <c r="D248" s="138">
        <f t="shared" si="17"/>
        <v>1938706.0097486833</v>
      </c>
      <c r="E248" s="138">
        <f t="shared" si="17"/>
        <v>469398.67843828571</v>
      </c>
      <c r="F248" s="138">
        <f t="shared" si="17"/>
        <v>289176.34798968083</v>
      </c>
      <c r="G248" s="138">
        <f t="shared" si="17"/>
        <v>0</v>
      </c>
      <c r="H248" s="138">
        <f t="shared" si="18"/>
        <v>3459319.6599868159</v>
      </c>
    </row>
    <row r="249" spans="2:8" x14ac:dyDescent="0.55000000000000004">
      <c r="B249" s="127" t="str">
        <f>$B$38</f>
        <v>Home Economics</v>
      </c>
      <c r="C249" s="138">
        <f t="shared" si="17"/>
        <v>0</v>
      </c>
      <c r="D249" s="138">
        <f t="shared" si="17"/>
        <v>0</v>
      </c>
      <c r="E249" s="138">
        <f t="shared" si="17"/>
        <v>0</v>
      </c>
      <c r="F249" s="138">
        <f t="shared" si="17"/>
        <v>0</v>
      </c>
      <c r="G249" s="138">
        <f t="shared" si="17"/>
        <v>0</v>
      </c>
      <c r="H249" s="138">
        <f t="shared" si="18"/>
        <v>0</v>
      </c>
    </row>
    <row r="250" spans="2:8" x14ac:dyDescent="0.55000000000000004">
      <c r="B250" s="127" t="str">
        <f>$B$39</f>
        <v>Law</v>
      </c>
      <c r="C250" s="138">
        <f t="shared" si="17"/>
        <v>0</v>
      </c>
      <c r="D250" s="138">
        <f t="shared" si="17"/>
        <v>0</v>
      </c>
      <c r="E250" s="138">
        <f t="shared" si="17"/>
        <v>0</v>
      </c>
      <c r="F250" s="138">
        <f t="shared" si="17"/>
        <v>0</v>
      </c>
      <c r="G250" s="138">
        <f t="shared" si="17"/>
        <v>0</v>
      </c>
      <c r="H250" s="138">
        <f t="shared" si="18"/>
        <v>0</v>
      </c>
    </row>
    <row r="251" spans="2:8" x14ac:dyDescent="0.55000000000000004">
      <c r="B251" s="127" t="str">
        <f>$B$40</f>
        <v>Social Service</v>
      </c>
      <c r="C251" s="138">
        <f t="shared" si="17"/>
        <v>10048.654571871308</v>
      </c>
      <c r="D251" s="138">
        <f t="shared" si="17"/>
        <v>100916.86022709057</v>
      </c>
      <c r="E251" s="138">
        <f t="shared" si="17"/>
        <v>85334.210494840489</v>
      </c>
      <c r="F251" s="138">
        <f t="shared" si="17"/>
        <v>0</v>
      </c>
      <c r="G251" s="138">
        <f t="shared" si="17"/>
        <v>0</v>
      </c>
      <c r="H251" s="138">
        <f t="shared" si="18"/>
        <v>196299.72529380236</v>
      </c>
    </row>
    <row r="252" spans="2:8" x14ac:dyDescent="0.55000000000000004">
      <c r="B252" s="127" t="str">
        <f>$B$41</f>
        <v>Library Science</v>
      </c>
      <c r="C252" s="138">
        <f t="shared" si="17"/>
        <v>0</v>
      </c>
      <c r="D252" s="138">
        <f t="shared" si="17"/>
        <v>0</v>
      </c>
      <c r="E252" s="138">
        <f t="shared" si="17"/>
        <v>0</v>
      </c>
      <c r="F252" s="138">
        <f t="shared" si="17"/>
        <v>0</v>
      </c>
      <c r="G252" s="138">
        <f t="shared" si="17"/>
        <v>0</v>
      </c>
      <c r="H252" s="138">
        <f t="shared" si="18"/>
        <v>0</v>
      </c>
    </row>
    <row r="253" spans="2:8" x14ac:dyDescent="0.55000000000000004">
      <c r="B253" s="127" t="str">
        <f>$B$42</f>
        <v>Veterinary Science</v>
      </c>
      <c r="C253" s="138">
        <f t="shared" si="17"/>
        <v>0</v>
      </c>
      <c r="D253" s="138">
        <f t="shared" si="17"/>
        <v>0</v>
      </c>
      <c r="E253" s="138">
        <f t="shared" si="17"/>
        <v>0</v>
      </c>
      <c r="F253" s="138">
        <f t="shared" si="17"/>
        <v>0</v>
      </c>
      <c r="G253" s="138">
        <f t="shared" si="17"/>
        <v>0</v>
      </c>
      <c r="H253" s="138">
        <f t="shared" si="18"/>
        <v>0</v>
      </c>
    </row>
    <row r="254" spans="2:8" x14ac:dyDescent="0.55000000000000004">
      <c r="B254" s="127" t="str">
        <f>$B$43</f>
        <v>Vocational Training</v>
      </c>
      <c r="C254" s="138">
        <f t="shared" si="17"/>
        <v>0</v>
      </c>
      <c r="D254" s="138">
        <f t="shared" si="17"/>
        <v>0</v>
      </c>
      <c r="E254" s="138">
        <f t="shared" si="17"/>
        <v>0</v>
      </c>
      <c r="F254" s="138">
        <f t="shared" si="17"/>
        <v>0</v>
      </c>
      <c r="G254" s="138">
        <f t="shared" si="17"/>
        <v>0</v>
      </c>
      <c r="H254" s="138">
        <f t="shared" si="18"/>
        <v>0</v>
      </c>
    </row>
    <row r="255" spans="2:8" x14ac:dyDescent="0.55000000000000004">
      <c r="B255" s="127" t="str">
        <f>$B$44</f>
        <v>Physical Training</v>
      </c>
      <c r="C255" s="138">
        <f t="shared" si="17"/>
        <v>0</v>
      </c>
      <c r="D255" s="138">
        <f t="shared" si="17"/>
        <v>0</v>
      </c>
      <c r="E255" s="138">
        <f t="shared" si="17"/>
        <v>0</v>
      </c>
      <c r="F255" s="138">
        <f t="shared" si="17"/>
        <v>0</v>
      </c>
      <c r="G255" s="138">
        <f t="shared" si="17"/>
        <v>0</v>
      </c>
      <c r="H255" s="138">
        <f t="shared" si="18"/>
        <v>0</v>
      </c>
    </row>
    <row r="256" spans="2:8" x14ac:dyDescent="0.55000000000000004">
      <c r="B256" s="127" t="str">
        <f>$B$45</f>
        <v>Health Services</v>
      </c>
      <c r="C256" s="138">
        <f t="shared" si="17"/>
        <v>109283.03149658175</v>
      </c>
      <c r="D256" s="138">
        <f t="shared" si="17"/>
        <v>984588.72671025828</v>
      </c>
      <c r="E256" s="138">
        <f t="shared" si="17"/>
        <v>205951.99880421429</v>
      </c>
      <c r="F256" s="138">
        <f t="shared" si="17"/>
        <v>157121.34146520437</v>
      </c>
      <c r="G256" s="138">
        <f t="shared" si="17"/>
        <v>129632.6829817152</v>
      </c>
      <c r="H256" s="138">
        <f t="shared" si="18"/>
        <v>1586577.7814579743</v>
      </c>
    </row>
    <row r="257" spans="2:9" x14ac:dyDescent="0.55000000000000004">
      <c r="B257" s="127" t="str">
        <f>$B$46</f>
        <v>Pharmacy</v>
      </c>
      <c r="C257" s="138">
        <f t="shared" si="17"/>
        <v>0</v>
      </c>
      <c r="D257" s="138">
        <f t="shared" si="17"/>
        <v>0</v>
      </c>
      <c r="E257" s="138">
        <f t="shared" si="17"/>
        <v>0</v>
      </c>
      <c r="F257" s="138">
        <f t="shared" si="17"/>
        <v>0</v>
      </c>
      <c r="G257" s="138">
        <f t="shared" si="17"/>
        <v>244775.604250203</v>
      </c>
      <c r="H257" s="138">
        <f t="shared" si="18"/>
        <v>244775.604250203</v>
      </c>
    </row>
    <row r="258" spans="2:9" x14ac:dyDescent="0.55000000000000004">
      <c r="B258" s="127" t="str">
        <f>$B$47</f>
        <v>Business Administration</v>
      </c>
      <c r="C258" s="138">
        <f t="shared" si="17"/>
        <v>385041.90415581653</v>
      </c>
      <c r="D258" s="138">
        <f t="shared" si="17"/>
        <v>2194894.1972931619</v>
      </c>
      <c r="E258" s="138">
        <f t="shared" si="17"/>
        <v>360400.8677282093</v>
      </c>
      <c r="F258" s="138">
        <f t="shared" si="17"/>
        <v>19950.756381395717</v>
      </c>
      <c r="G258" s="138">
        <f t="shared" si="17"/>
        <v>0</v>
      </c>
      <c r="H258" s="138">
        <f t="shared" si="18"/>
        <v>2960287.7255585832</v>
      </c>
    </row>
    <row r="259" spans="2:9" x14ac:dyDescent="0.55000000000000004">
      <c r="B259" s="127" t="str">
        <f>$B$48</f>
        <v>Optometry</v>
      </c>
      <c r="C259" s="138">
        <f t="shared" ref="C259:G262" si="19">$H$240*IF($H$25=0,0,C$25/$H$25)*IF(C$52=0,0,C48/C$52)</f>
        <v>0</v>
      </c>
      <c r="D259" s="138">
        <f t="shared" si="19"/>
        <v>0</v>
      </c>
      <c r="E259" s="138">
        <f t="shared" si="19"/>
        <v>0</v>
      </c>
      <c r="F259" s="138">
        <f t="shared" si="19"/>
        <v>0</v>
      </c>
      <c r="G259" s="138">
        <f t="shared" si="19"/>
        <v>0</v>
      </c>
      <c r="H259" s="138">
        <f t="shared" si="18"/>
        <v>0</v>
      </c>
    </row>
    <row r="260" spans="2:9" x14ac:dyDescent="0.55000000000000004">
      <c r="B260" s="127" t="str">
        <f>$B$49</f>
        <v>Teacher Ed-Practice Teaching</v>
      </c>
      <c r="C260" s="138">
        <f t="shared" si="19"/>
        <v>469.56329775099579</v>
      </c>
      <c r="D260" s="138">
        <f t="shared" si="19"/>
        <v>41621.077946766163</v>
      </c>
      <c r="E260" s="138">
        <f t="shared" si="19"/>
        <v>0</v>
      </c>
      <c r="F260" s="138">
        <f t="shared" si="19"/>
        <v>0</v>
      </c>
      <c r="G260" s="138">
        <f t="shared" si="19"/>
        <v>0</v>
      </c>
      <c r="H260" s="138">
        <f t="shared" si="18"/>
        <v>42090.641244517159</v>
      </c>
    </row>
    <row r="261" spans="2:9" x14ac:dyDescent="0.55000000000000004">
      <c r="B261" s="127" t="str">
        <f>$B$50</f>
        <v>Technology</v>
      </c>
      <c r="C261" s="138">
        <f t="shared" si="19"/>
        <v>1220.8645741525888</v>
      </c>
      <c r="D261" s="138">
        <f t="shared" si="19"/>
        <v>62336.59162803334</v>
      </c>
      <c r="E261" s="138">
        <f t="shared" si="19"/>
        <v>31954.938398067927</v>
      </c>
      <c r="F261" s="138">
        <f t="shared" si="19"/>
        <v>0</v>
      </c>
      <c r="G261" s="138">
        <f t="shared" si="19"/>
        <v>0</v>
      </c>
      <c r="H261" s="138">
        <f t="shared" si="18"/>
        <v>95512.394600253858</v>
      </c>
    </row>
    <row r="262" spans="2:9" x14ac:dyDescent="0.55000000000000004">
      <c r="B262" s="127" t="str">
        <f>$B$51</f>
        <v>Nursing</v>
      </c>
      <c r="C262" s="138">
        <f t="shared" si="19"/>
        <v>215842.5958662077</v>
      </c>
      <c r="D262" s="138">
        <f t="shared" si="19"/>
        <v>1176096.3654211778</v>
      </c>
      <c r="E262" s="138">
        <f t="shared" si="19"/>
        <v>486707.60340390576</v>
      </c>
      <c r="F262" s="138">
        <f t="shared" si="19"/>
        <v>31935.826148974094</v>
      </c>
      <c r="G262" s="138">
        <f t="shared" si="19"/>
        <v>0</v>
      </c>
      <c r="H262" s="138">
        <f t="shared" si="18"/>
        <v>1910582.3908402652</v>
      </c>
    </row>
    <row r="263" spans="2:9" x14ac:dyDescent="0.55000000000000004">
      <c r="B263" s="130" t="str">
        <f>$B$52</f>
        <v>Totals</v>
      </c>
      <c r="C263" s="135">
        <f>SUM(C243:C262)</f>
        <v>9728122.8387715183</v>
      </c>
      <c r="D263" s="135">
        <f>SUM(D243:D262)</f>
        <v>13160559.506689563</v>
      </c>
      <c r="E263" s="135">
        <f>SUM(E243:E262)</f>
        <v>2838361.0907783858</v>
      </c>
      <c r="F263" s="135">
        <f>SUM(F243:F262)</f>
        <v>993372.2765286155</v>
      </c>
      <c r="G263" s="135">
        <f>SUM(G243:G262)</f>
        <v>374408.28723191819</v>
      </c>
      <c r="H263" s="135">
        <f t="shared" si="18"/>
        <v>27094824</v>
      </c>
      <c r="I263" s="349"/>
    </row>
    <row r="264" spans="2:9" x14ac:dyDescent="0.55000000000000004">
      <c r="B264" s="451"/>
      <c r="C264" s="451"/>
      <c r="D264" s="451"/>
      <c r="E264" s="451"/>
      <c r="F264" s="451"/>
      <c r="G264" s="451"/>
      <c r="H264" s="452"/>
      <c r="I264" s="350"/>
    </row>
    <row r="265" spans="2:9" x14ac:dyDescent="0.55000000000000004">
      <c r="B265" s="120" t="s">
        <v>227</v>
      </c>
      <c r="C265" s="121"/>
      <c r="D265" s="121"/>
      <c r="E265" s="121"/>
      <c r="F265" s="121"/>
      <c r="G265" s="121"/>
      <c r="H265" s="122"/>
    </row>
    <row r="266" spans="2:9" ht="45" customHeight="1" thickBot="1" x14ac:dyDescent="0.6">
      <c r="B266" s="432" t="s">
        <v>228</v>
      </c>
      <c r="C266" s="432"/>
      <c r="D266" s="432"/>
      <c r="E266" s="432"/>
      <c r="F266" s="432"/>
      <c r="G266" s="432"/>
      <c r="H266" s="432"/>
    </row>
    <row r="267" spans="2:9" ht="19.8" thickBot="1" x14ac:dyDescent="0.6">
      <c r="B267" s="124" t="s">
        <v>31</v>
      </c>
      <c r="C267" s="125" t="s">
        <v>25</v>
      </c>
      <c r="D267" s="125" t="s">
        <v>26</v>
      </c>
      <c r="E267" s="125" t="s">
        <v>27</v>
      </c>
      <c r="F267" s="125" t="s">
        <v>28</v>
      </c>
      <c r="G267" s="125" t="s">
        <v>29</v>
      </c>
      <c r="H267" s="126" t="s">
        <v>1</v>
      </c>
    </row>
    <row r="268" spans="2:9" x14ac:dyDescent="0.55000000000000004">
      <c r="B268" s="127" t="str">
        <f>$B$32</f>
        <v>Liberal Arts</v>
      </c>
      <c r="C268" s="135">
        <f t="shared" ref="C268:G283" si="20">C243+C218+C193+C168+C116</f>
        <v>42845429.341034904</v>
      </c>
      <c r="D268" s="135">
        <f t="shared" si="20"/>
        <v>30472007.795124136</v>
      </c>
      <c r="E268" s="135">
        <f t="shared" si="20"/>
        <v>12616059.591162819</v>
      </c>
      <c r="F268" s="135">
        <f t="shared" si="20"/>
        <v>6056267.1627577497</v>
      </c>
      <c r="G268" s="135">
        <f t="shared" si="20"/>
        <v>0</v>
      </c>
      <c r="H268" s="135">
        <f>SUM(C268:G268)</f>
        <v>91989763.890079603</v>
      </c>
    </row>
    <row r="269" spans="2:9" x14ac:dyDescent="0.55000000000000004">
      <c r="B269" s="127" t="str">
        <f>$B$33</f>
        <v>Science</v>
      </c>
      <c r="C269" s="138">
        <f t="shared" si="20"/>
        <v>27803209.423508748</v>
      </c>
      <c r="D269" s="138">
        <f t="shared" si="20"/>
        <v>21640979.061729196</v>
      </c>
      <c r="E269" s="138">
        <f t="shared" si="20"/>
        <v>8953590.6098511275</v>
      </c>
      <c r="F269" s="138">
        <f t="shared" si="20"/>
        <v>15201156.344850805</v>
      </c>
      <c r="G269" s="138">
        <f t="shared" si="20"/>
        <v>0</v>
      </c>
      <c r="H269" s="138">
        <f t="shared" ref="H269:H288" si="21">SUM(C269:G269)</f>
        <v>73598935.439939871</v>
      </c>
    </row>
    <row r="270" spans="2:9" x14ac:dyDescent="0.55000000000000004">
      <c r="B270" s="127" t="str">
        <f>$B$34</f>
        <v>Fine Arts</v>
      </c>
      <c r="C270" s="138">
        <f t="shared" si="20"/>
        <v>7536738.6810536496</v>
      </c>
      <c r="D270" s="138">
        <f t="shared" si="20"/>
        <v>4828501.2077162433</v>
      </c>
      <c r="E270" s="138">
        <f t="shared" si="20"/>
        <v>790520.76497622323</v>
      </c>
      <c r="F270" s="138">
        <f t="shared" si="20"/>
        <v>0</v>
      </c>
      <c r="G270" s="138">
        <f t="shared" si="20"/>
        <v>0</v>
      </c>
      <c r="H270" s="138">
        <f t="shared" si="21"/>
        <v>13155760.653746117</v>
      </c>
    </row>
    <row r="271" spans="2:9" x14ac:dyDescent="0.55000000000000004">
      <c r="B271" s="127" t="str">
        <f>$B$35</f>
        <v>Teacher Education</v>
      </c>
      <c r="C271" s="138">
        <f t="shared" si="20"/>
        <v>215176.58657368031</v>
      </c>
      <c r="D271" s="138">
        <f t="shared" si="20"/>
        <v>4464501.6872479357</v>
      </c>
      <c r="E271" s="138">
        <f t="shared" si="20"/>
        <v>7113419.6073015612</v>
      </c>
      <c r="F271" s="138">
        <f t="shared" si="20"/>
        <v>4618813.9206120837</v>
      </c>
      <c r="G271" s="138">
        <f t="shared" si="20"/>
        <v>0</v>
      </c>
      <c r="H271" s="138">
        <f t="shared" si="21"/>
        <v>16411911.801735261</v>
      </c>
    </row>
    <row r="272" spans="2:9" x14ac:dyDescent="0.55000000000000004">
      <c r="B272" s="127" t="str">
        <f>$B$36</f>
        <v>Agriculture</v>
      </c>
      <c r="C272" s="138">
        <f t="shared" si="20"/>
        <v>0</v>
      </c>
      <c r="D272" s="138">
        <f t="shared" si="20"/>
        <v>0</v>
      </c>
      <c r="E272" s="138">
        <f t="shared" si="20"/>
        <v>0</v>
      </c>
      <c r="F272" s="138">
        <f t="shared" si="20"/>
        <v>0</v>
      </c>
      <c r="G272" s="138">
        <f t="shared" si="20"/>
        <v>0</v>
      </c>
      <c r="H272" s="138">
        <f t="shared" si="21"/>
        <v>0</v>
      </c>
    </row>
    <row r="273" spans="2:9" x14ac:dyDescent="0.55000000000000004">
      <c r="B273" s="127" t="str">
        <f>$B$37</f>
        <v>Engineering</v>
      </c>
      <c r="C273" s="138">
        <f t="shared" si="20"/>
        <v>17298671.670602873</v>
      </c>
      <c r="D273" s="138">
        <f t="shared" si="20"/>
        <v>35508786.998839796</v>
      </c>
      <c r="E273" s="138">
        <f t="shared" si="20"/>
        <v>18250731.088373221</v>
      </c>
      <c r="F273" s="138">
        <f t="shared" si="20"/>
        <v>25344747.292584486</v>
      </c>
      <c r="G273" s="138">
        <f t="shared" si="20"/>
        <v>0</v>
      </c>
      <c r="H273" s="138">
        <f t="shared" si="21"/>
        <v>96402937.050400376</v>
      </c>
    </row>
    <row r="274" spans="2:9" x14ac:dyDescent="0.55000000000000004">
      <c r="B274" s="127" t="str">
        <f>$B$38</f>
        <v>Home Economics</v>
      </c>
      <c r="C274" s="138">
        <f t="shared" si="20"/>
        <v>0</v>
      </c>
      <c r="D274" s="138">
        <f t="shared" si="20"/>
        <v>0</v>
      </c>
      <c r="E274" s="138">
        <f t="shared" si="20"/>
        <v>0</v>
      </c>
      <c r="F274" s="138">
        <f t="shared" si="20"/>
        <v>0</v>
      </c>
      <c r="G274" s="138">
        <f t="shared" si="20"/>
        <v>0</v>
      </c>
      <c r="H274" s="138">
        <f t="shared" si="21"/>
        <v>0</v>
      </c>
    </row>
    <row r="275" spans="2:9" x14ac:dyDescent="0.55000000000000004">
      <c r="B275" s="127" t="str">
        <f>$B$39</f>
        <v>Law</v>
      </c>
      <c r="C275" s="138">
        <f t="shared" si="20"/>
        <v>0</v>
      </c>
      <c r="D275" s="138">
        <f t="shared" si="20"/>
        <v>0</v>
      </c>
      <c r="E275" s="138">
        <f t="shared" si="20"/>
        <v>0</v>
      </c>
      <c r="F275" s="138">
        <f t="shared" si="20"/>
        <v>0</v>
      </c>
      <c r="G275" s="138">
        <f t="shared" si="20"/>
        <v>0</v>
      </c>
      <c r="H275" s="138">
        <f t="shared" si="21"/>
        <v>0</v>
      </c>
    </row>
    <row r="276" spans="2:9" x14ac:dyDescent="0.55000000000000004">
      <c r="B276" s="127" t="str">
        <f>$B$40</f>
        <v>Social Service</v>
      </c>
      <c r="C276" s="138">
        <f t="shared" si="20"/>
        <v>113054.61138229795</v>
      </c>
      <c r="D276" s="138">
        <f t="shared" si="20"/>
        <v>870719.55689541565</v>
      </c>
      <c r="E276" s="138">
        <f t="shared" si="20"/>
        <v>1275822.8399828197</v>
      </c>
      <c r="F276" s="138">
        <f t="shared" si="20"/>
        <v>0</v>
      </c>
      <c r="G276" s="138">
        <f t="shared" si="20"/>
        <v>0</v>
      </c>
      <c r="H276" s="138">
        <f t="shared" si="21"/>
        <v>2259597.0082605332</v>
      </c>
    </row>
    <row r="277" spans="2:9" x14ac:dyDescent="0.55000000000000004">
      <c r="B277" s="127" t="str">
        <f>$B$41</f>
        <v>Library Science</v>
      </c>
      <c r="C277" s="138">
        <f t="shared" si="20"/>
        <v>0</v>
      </c>
      <c r="D277" s="138">
        <f t="shared" si="20"/>
        <v>0</v>
      </c>
      <c r="E277" s="138">
        <f t="shared" si="20"/>
        <v>0</v>
      </c>
      <c r="F277" s="138">
        <f t="shared" si="20"/>
        <v>0</v>
      </c>
      <c r="G277" s="138">
        <f t="shared" si="20"/>
        <v>0</v>
      </c>
      <c r="H277" s="138">
        <f t="shared" si="21"/>
        <v>0</v>
      </c>
    </row>
    <row r="278" spans="2:9" x14ac:dyDescent="0.55000000000000004">
      <c r="B278" s="127" t="str">
        <f>$B$42</f>
        <v>Veterinary Science</v>
      </c>
      <c r="C278" s="138">
        <f t="shared" si="20"/>
        <v>0</v>
      </c>
      <c r="D278" s="138">
        <f t="shared" si="20"/>
        <v>0</v>
      </c>
      <c r="E278" s="138">
        <f t="shared" si="20"/>
        <v>0</v>
      </c>
      <c r="F278" s="138">
        <f t="shared" si="20"/>
        <v>0</v>
      </c>
      <c r="G278" s="138">
        <f t="shared" si="20"/>
        <v>0</v>
      </c>
      <c r="H278" s="138">
        <f t="shared" si="21"/>
        <v>0</v>
      </c>
    </row>
    <row r="279" spans="2:9" x14ac:dyDescent="0.55000000000000004">
      <c r="B279" s="127" t="str">
        <f>$B$43</f>
        <v>Vocational Training</v>
      </c>
      <c r="C279" s="138">
        <f t="shared" si="20"/>
        <v>0</v>
      </c>
      <c r="D279" s="138">
        <f t="shared" si="20"/>
        <v>0</v>
      </c>
      <c r="E279" s="138">
        <f t="shared" si="20"/>
        <v>0</v>
      </c>
      <c r="F279" s="138">
        <f t="shared" si="20"/>
        <v>0</v>
      </c>
      <c r="G279" s="138">
        <f t="shared" si="20"/>
        <v>0</v>
      </c>
      <c r="H279" s="138">
        <f t="shared" si="21"/>
        <v>0</v>
      </c>
    </row>
    <row r="280" spans="2:9" x14ac:dyDescent="0.55000000000000004">
      <c r="B280" s="127" t="str">
        <f>$B$44</f>
        <v>Physical Training</v>
      </c>
      <c r="C280" s="138">
        <f t="shared" si="20"/>
        <v>0</v>
      </c>
      <c r="D280" s="138">
        <f t="shared" si="20"/>
        <v>0</v>
      </c>
      <c r="E280" s="138">
        <f t="shared" si="20"/>
        <v>0</v>
      </c>
      <c r="F280" s="138">
        <f t="shared" si="20"/>
        <v>0</v>
      </c>
      <c r="G280" s="138">
        <f t="shared" si="20"/>
        <v>0</v>
      </c>
      <c r="H280" s="138">
        <f t="shared" si="21"/>
        <v>0</v>
      </c>
    </row>
    <row r="281" spans="2:9" x14ac:dyDescent="0.55000000000000004">
      <c r="B281" s="127" t="str">
        <f>$B$45</f>
        <v>Health Services</v>
      </c>
      <c r="C281" s="138">
        <f t="shared" si="20"/>
        <v>1189042.1997619634</v>
      </c>
      <c r="D281" s="138">
        <f t="shared" si="20"/>
        <v>8755828.1539754458</v>
      </c>
      <c r="E281" s="138">
        <f t="shared" si="20"/>
        <v>3783977.2504934599</v>
      </c>
      <c r="F281" s="138">
        <f t="shared" si="20"/>
        <v>4355465.251298219</v>
      </c>
      <c r="G281" s="138">
        <f t="shared" si="20"/>
        <v>5321819.8037884096</v>
      </c>
      <c r="H281" s="138">
        <f t="shared" si="21"/>
        <v>23406132.659317497</v>
      </c>
    </row>
    <row r="282" spans="2:9" x14ac:dyDescent="0.55000000000000004">
      <c r="B282" s="127" t="str">
        <f>$B$46</f>
        <v>Pharmacy</v>
      </c>
      <c r="C282" s="138">
        <f t="shared" si="20"/>
        <v>0</v>
      </c>
      <c r="D282" s="138">
        <f t="shared" si="20"/>
        <v>0</v>
      </c>
      <c r="E282" s="138">
        <f t="shared" si="20"/>
        <v>0</v>
      </c>
      <c r="F282" s="138">
        <f t="shared" si="20"/>
        <v>0</v>
      </c>
      <c r="G282" s="138">
        <f t="shared" si="20"/>
        <v>8996427.8986823559</v>
      </c>
      <c r="H282" s="138">
        <f t="shared" si="21"/>
        <v>8996427.8986823559</v>
      </c>
    </row>
    <row r="283" spans="2:9" x14ac:dyDescent="0.55000000000000004">
      <c r="B283" s="127" t="str">
        <f>$B$47</f>
        <v>Business Administration</v>
      </c>
      <c r="C283" s="138">
        <f t="shared" si="20"/>
        <v>4210935.2538139299</v>
      </c>
      <c r="D283" s="138">
        <f t="shared" si="20"/>
        <v>21856210.345280826</v>
      </c>
      <c r="E283" s="138">
        <f t="shared" si="20"/>
        <v>5001973.4161593327</v>
      </c>
      <c r="F283" s="138">
        <f t="shared" si="20"/>
        <v>1659213.9700983625</v>
      </c>
      <c r="G283" s="138">
        <f t="shared" si="20"/>
        <v>0</v>
      </c>
      <c r="H283" s="138">
        <f t="shared" si="21"/>
        <v>32728332.985352449</v>
      </c>
    </row>
    <row r="284" spans="2:9" x14ac:dyDescent="0.55000000000000004">
      <c r="B284" s="127" t="str">
        <f>$B$48</f>
        <v>Optometry</v>
      </c>
      <c r="C284" s="138">
        <f t="shared" ref="C284:G287" si="22">C259+C234+C209+C184+C132</f>
        <v>0</v>
      </c>
      <c r="D284" s="138">
        <f t="shared" si="22"/>
        <v>0</v>
      </c>
      <c r="E284" s="138">
        <f t="shared" si="22"/>
        <v>0</v>
      </c>
      <c r="F284" s="138">
        <f t="shared" si="22"/>
        <v>0</v>
      </c>
      <c r="G284" s="138">
        <f t="shared" si="22"/>
        <v>0</v>
      </c>
      <c r="H284" s="138">
        <f t="shared" si="21"/>
        <v>0</v>
      </c>
    </row>
    <row r="285" spans="2:9" x14ac:dyDescent="0.55000000000000004">
      <c r="B285" s="127" t="str">
        <f>$B$49</f>
        <v>Teacher Ed-Practice Teaching</v>
      </c>
      <c r="C285" s="138">
        <f t="shared" si="22"/>
        <v>8216.1721106426521</v>
      </c>
      <c r="D285" s="138">
        <f t="shared" si="22"/>
        <v>243161.74083386629</v>
      </c>
      <c r="E285" s="138">
        <f t="shared" si="22"/>
        <v>0</v>
      </c>
      <c r="F285" s="138">
        <f t="shared" si="22"/>
        <v>0</v>
      </c>
      <c r="G285" s="138">
        <f t="shared" si="22"/>
        <v>0</v>
      </c>
      <c r="H285" s="138">
        <f t="shared" si="21"/>
        <v>251377.91294450895</v>
      </c>
    </row>
    <row r="286" spans="2:9" x14ac:dyDescent="0.55000000000000004">
      <c r="B286" s="127" t="str">
        <f>$B$50</f>
        <v>Technology</v>
      </c>
      <c r="C286" s="138">
        <f t="shared" si="22"/>
        <v>9206.6895425167841</v>
      </c>
      <c r="D286" s="138">
        <f t="shared" si="22"/>
        <v>346809.42788727424</v>
      </c>
      <c r="E286" s="138">
        <f t="shared" si="22"/>
        <v>466748.04593635804</v>
      </c>
      <c r="F286" s="138">
        <f t="shared" si="22"/>
        <v>0</v>
      </c>
      <c r="G286" s="138">
        <f t="shared" si="22"/>
        <v>0</v>
      </c>
      <c r="H286" s="138">
        <f t="shared" si="21"/>
        <v>822764.16336614906</v>
      </c>
    </row>
    <row r="287" spans="2:9" x14ac:dyDescent="0.55000000000000004">
      <c r="B287" s="127" t="str">
        <f>$B$51</f>
        <v>Nursing</v>
      </c>
      <c r="C287" s="138">
        <f t="shared" si="22"/>
        <v>1451756.6502379565</v>
      </c>
      <c r="D287" s="138">
        <f t="shared" si="22"/>
        <v>10287921.387417763</v>
      </c>
      <c r="E287" s="138">
        <f t="shared" si="22"/>
        <v>5605279.1580505483</v>
      </c>
      <c r="F287" s="138">
        <f t="shared" si="22"/>
        <v>781706.55450996966</v>
      </c>
      <c r="G287" s="138">
        <f t="shared" si="22"/>
        <v>0</v>
      </c>
      <c r="H287" s="138">
        <f t="shared" si="21"/>
        <v>18126663.750216242</v>
      </c>
    </row>
    <row r="288" spans="2:9" x14ac:dyDescent="0.55000000000000004">
      <c r="B288" s="130" t="str">
        <f>$B$52</f>
        <v>Totals</v>
      </c>
      <c r="C288" s="135">
        <f>SUM(C268:C287)</f>
        <v>102681437.27962315</v>
      </c>
      <c r="D288" s="135">
        <f>SUM(D268:D287)</f>
        <v>139275427.36294788</v>
      </c>
      <c r="E288" s="135">
        <f>SUM(E268:E287)</f>
        <v>63858122.372287467</v>
      </c>
      <c r="F288" s="135">
        <f>SUM(F268:F287)</f>
        <v>58017370.496711671</v>
      </c>
      <c r="G288" s="135">
        <f>SUM(G268:G287)</f>
        <v>14318247.702470765</v>
      </c>
      <c r="H288" s="135">
        <f t="shared" si="21"/>
        <v>378150605.21404094</v>
      </c>
      <c r="I288" s="351"/>
    </row>
    <row r="289" spans="2:8" x14ac:dyDescent="0.55000000000000004">
      <c r="H289" s="139"/>
    </row>
    <row r="290" spans="2:8" x14ac:dyDescent="0.55000000000000004">
      <c r="B290" s="120" t="s">
        <v>218</v>
      </c>
      <c r="C290" s="121"/>
      <c r="D290" s="121"/>
      <c r="E290" s="121"/>
      <c r="F290" s="121"/>
      <c r="G290" s="121"/>
      <c r="H290" s="122"/>
    </row>
    <row r="291" spans="2:8" ht="30" customHeight="1" thickBot="1" x14ac:dyDescent="0.6">
      <c r="B291" s="432" t="s">
        <v>229</v>
      </c>
      <c r="C291" s="432"/>
      <c r="D291" s="432"/>
      <c r="E291" s="432"/>
      <c r="F291" s="432"/>
      <c r="G291" s="432"/>
      <c r="H291" s="432"/>
    </row>
    <row r="292" spans="2:8" ht="19.8" thickBot="1" x14ac:dyDescent="0.6">
      <c r="B292" s="124" t="s">
        <v>31</v>
      </c>
      <c r="C292" s="125" t="s">
        <v>25</v>
      </c>
      <c r="D292" s="125" t="s">
        <v>26</v>
      </c>
      <c r="E292" s="125" t="s">
        <v>27</v>
      </c>
      <c r="F292" s="125" t="s">
        <v>28</v>
      </c>
      <c r="G292" s="125" t="s">
        <v>29</v>
      </c>
      <c r="H292" s="126" t="s">
        <v>1</v>
      </c>
    </row>
    <row r="293" spans="2:8" x14ac:dyDescent="0.55000000000000004">
      <c r="B293" s="127" t="str">
        <f>$B$32</f>
        <v>Liberal Arts</v>
      </c>
      <c r="C293" s="133">
        <f t="shared" ref="C293:H308" si="23">IF(C32=0,0,C268/C32)</f>
        <v>250.38126200963299</v>
      </c>
      <c r="D293" s="133">
        <f t="shared" si="23"/>
        <v>465.69785574746896</v>
      </c>
      <c r="E293" s="133">
        <f t="shared" si="23"/>
        <v>1273.449035143113</v>
      </c>
      <c r="F293" s="133">
        <f t="shared" si="23"/>
        <v>2935.6602824807319</v>
      </c>
      <c r="G293" s="134">
        <f t="shared" si="23"/>
        <v>0</v>
      </c>
      <c r="H293" s="135">
        <f t="shared" si="23"/>
        <v>370.14476037030505</v>
      </c>
    </row>
    <row r="294" spans="2:8" x14ac:dyDescent="0.55000000000000004">
      <c r="B294" s="127" t="str">
        <f>$B$33</f>
        <v>Science</v>
      </c>
      <c r="C294" s="136">
        <f t="shared" si="23"/>
        <v>409.28000682312825</v>
      </c>
      <c r="D294" s="136">
        <f t="shared" si="23"/>
        <v>928.59811464188795</v>
      </c>
      <c r="E294" s="136">
        <f t="shared" si="23"/>
        <v>5902.1691561312637</v>
      </c>
      <c r="F294" s="136">
        <f t="shared" si="23"/>
        <v>4945.073632026937</v>
      </c>
      <c r="G294" s="137">
        <f t="shared" si="23"/>
        <v>0</v>
      </c>
      <c r="H294" s="138">
        <f t="shared" si="23"/>
        <v>768.03163417727455</v>
      </c>
    </row>
    <row r="295" spans="2:8" x14ac:dyDescent="0.55000000000000004">
      <c r="B295" s="127" t="str">
        <f>$B$34</f>
        <v>Fine Arts</v>
      </c>
      <c r="C295" s="136">
        <f t="shared" si="23"/>
        <v>315.47671331325449</v>
      </c>
      <c r="D295" s="136">
        <f t="shared" si="23"/>
        <v>619.99245091374462</v>
      </c>
      <c r="E295" s="136">
        <f t="shared" si="23"/>
        <v>1678.3880360429368</v>
      </c>
      <c r="F295" s="136">
        <f t="shared" si="23"/>
        <v>0</v>
      </c>
      <c r="G295" s="137">
        <f t="shared" si="23"/>
        <v>0</v>
      </c>
      <c r="H295" s="138">
        <f t="shared" si="23"/>
        <v>409.21212646571018</v>
      </c>
    </row>
    <row r="296" spans="2:8" x14ac:dyDescent="0.55000000000000004">
      <c r="B296" s="127" t="str">
        <f>$B$35</f>
        <v>Teacher Education</v>
      </c>
      <c r="C296" s="136">
        <f t="shared" si="23"/>
        <v>519.75020911516981</v>
      </c>
      <c r="D296" s="136">
        <f t="shared" si="23"/>
        <v>517.56337668072524</v>
      </c>
      <c r="E296" s="136">
        <f t="shared" si="23"/>
        <v>899.29451419741611</v>
      </c>
      <c r="F296" s="136">
        <f t="shared" si="23"/>
        <v>2818.0682859134126</v>
      </c>
      <c r="G296" s="137">
        <f t="shared" si="23"/>
        <v>0</v>
      </c>
      <c r="H296" s="138">
        <f t="shared" si="23"/>
        <v>882.8829846541106</v>
      </c>
    </row>
    <row r="297" spans="2:8" x14ac:dyDescent="0.55000000000000004">
      <c r="B297" s="127" t="str">
        <f>$B$36</f>
        <v>Agriculture</v>
      </c>
      <c r="C297" s="136">
        <f t="shared" si="23"/>
        <v>0</v>
      </c>
      <c r="D297" s="136">
        <f t="shared" si="23"/>
        <v>0</v>
      </c>
      <c r="E297" s="136">
        <f t="shared" si="23"/>
        <v>0</v>
      </c>
      <c r="F297" s="136">
        <f t="shared" si="23"/>
        <v>0</v>
      </c>
      <c r="G297" s="137">
        <f t="shared" si="23"/>
        <v>0</v>
      </c>
      <c r="H297" s="138">
        <f t="shared" si="23"/>
        <v>0</v>
      </c>
    </row>
    <row r="298" spans="2:8" x14ac:dyDescent="0.55000000000000004">
      <c r="B298" s="127" t="str">
        <f>$B$37</f>
        <v>Engineering</v>
      </c>
      <c r="C298" s="136">
        <f t="shared" si="23"/>
        <v>710.62201333454686</v>
      </c>
      <c r="D298" s="136">
        <f t="shared" si="23"/>
        <v>1160.3041204731496</v>
      </c>
      <c r="E298" s="136">
        <f t="shared" si="23"/>
        <v>2353.1112800893789</v>
      </c>
      <c r="F298" s="136">
        <f t="shared" si="23"/>
        <v>6405.0410140471286</v>
      </c>
      <c r="G298" s="137">
        <f t="shared" si="23"/>
        <v>0</v>
      </c>
      <c r="H298" s="138">
        <f t="shared" si="23"/>
        <v>1446.2103699485497</v>
      </c>
    </row>
    <row r="299" spans="2:8" x14ac:dyDescent="0.55000000000000004">
      <c r="B299" s="127" t="str">
        <f>$B$38</f>
        <v>Home Economics</v>
      </c>
      <c r="C299" s="136">
        <f t="shared" si="23"/>
        <v>0</v>
      </c>
      <c r="D299" s="136">
        <f t="shared" si="23"/>
        <v>0</v>
      </c>
      <c r="E299" s="136">
        <f t="shared" si="23"/>
        <v>0</v>
      </c>
      <c r="F299" s="136">
        <f t="shared" si="23"/>
        <v>0</v>
      </c>
      <c r="G299" s="137">
        <f t="shared" si="23"/>
        <v>0</v>
      </c>
      <c r="H299" s="138">
        <f t="shared" si="23"/>
        <v>0</v>
      </c>
    </row>
    <row r="300" spans="2:8" x14ac:dyDescent="0.55000000000000004">
      <c r="B300" s="127" t="str">
        <f>$B$39</f>
        <v>Law</v>
      </c>
      <c r="C300" s="136">
        <f t="shared" si="23"/>
        <v>0</v>
      </c>
      <c r="D300" s="136">
        <f t="shared" si="23"/>
        <v>0</v>
      </c>
      <c r="E300" s="136">
        <f t="shared" si="23"/>
        <v>0</v>
      </c>
      <c r="F300" s="136">
        <f t="shared" si="23"/>
        <v>0</v>
      </c>
      <c r="G300" s="137">
        <f t="shared" si="23"/>
        <v>0</v>
      </c>
      <c r="H300" s="138">
        <f t="shared" si="23"/>
        <v>0</v>
      </c>
    </row>
    <row r="301" spans="2:8" x14ac:dyDescent="0.55000000000000004">
      <c r="B301" s="127" t="str">
        <f>$B$40</f>
        <v>Social Service</v>
      </c>
      <c r="C301" s="136">
        <f t="shared" si="23"/>
        <v>352.19505103519612</v>
      </c>
      <c r="D301" s="136">
        <f t="shared" si="23"/>
        <v>546.5910589425082</v>
      </c>
      <c r="E301" s="136">
        <f t="shared" si="23"/>
        <v>904.8388936048367</v>
      </c>
      <c r="F301" s="136">
        <f t="shared" si="23"/>
        <v>0</v>
      </c>
      <c r="G301" s="137">
        <f t="shared" si="23"/>
        <v>0</v>
      </c>
      <c r="H301" s="138">
        <f t="shared" si="23"/>
        <v>679.7824934598475</v>
      </c>
    </row>
    <row r="302" spans="2:8" x14ac:dyDescent="0.55000000000000004">
      <c r="B302" s="127" t="str">
        <f>$B$41</f>
        <v>Library Science</v>
      </c>
      <c r="C302" s="136">
        <f t="shared" si="23"/>
        <v>0</v>
      </c>
      <c r="D302" s="136">
        <f t="shared" si="23"/>
        <v>0</v>
      </c>
      <c r="E302" s="136">
        <f t="shared" si="23"/>
        <v>0</v>
      </c>
      <c r="F302" s="136">
        <f t="shared" si="23"/>
        <v>0</v>
      </c>
      <c r="G302" s="137">
        <f t="shared" si="23"/>
        <v>0</v>
      </c>
      <c r="H302" s="138">
        <f t="shared" si="23"/>
        <v>0</v>
      </c>
    </row>
    <row r="303" spans="2:8" x14ac:dyDescent="0.55000000000000004">
      <c r="B303" s="127" t="str">
        <f>$B$42</f>
        <v>Veterinary Science</v>
      </c>
      <c r="C303" s="136">
        <f t="shared" si="23"/>
        <v>0</v>
      </c>
      <c r="D303" s="136">
        <f t="shared" si="23"/>
        <v>0</v>
      </c>
      <c r="E303" s="136">
        <f t="shared" si="23"/>
        <v>0</v>
      </c>
      <c r="F303" s="136">
        <f t="shared" si="23"/>
        <v>0</v>
      </c>
      <c r="G303" s="137">
        <f t="shared" si="23"/>
        <v>0</v>
      </c>
      <c r="H303" s="138">
        <f t="shared" si="23"/>
        <v>0</v>
      </c>
    </row>
    <row r="304" spans="2:8" x14ac:dyDescent="0.55000000000000004">
      <c r="B304" s="127" t="str">
        <f>$B$43</f>
        <v>Vocational Training</v>
      </c>
      <c r="C304" s="136">
        <f t="shared" si="23"/>
        <v>0</v>
      </c>
      <c r="D304" s="136">
        <f t="shared" si="23"/>
        <v>0</v>
      </c>
      <c r="E304" s="136">
        <f t="shared" si="23"/>
        <v>0</v>
      </c>
      <c r="F304" s="136">
        <f t="shared" si="23"/>
        <v>0</v>
      </c>
      <c r="G304" s="137">
        <f t="shared" si="23"/>
        <v>0</v>
      </c>
      <c r="H304" s="138">
        <f t="shared" si="23"/>
        <v>0</v>
      </c>
    </row>
    <row r="305" spans="2:9" x14ac:dyDescent="0.55000000000000004">
      <c r="B305" s="127" t="str">
        <f>$B$44</f>
        <v>Physical Training</v>
      </c>
      <c r="C305" s="136">
        <f t="shared" si="23"/>
        <v>0</v>
      </c>
      <c r="D305" s="136">
        <f t="shared" si="23"/>
        <v>0</v>
      </c>
      <c r="E305" s="136">
        <f t="shared" si="23"/>
        <v>0</v>
      </c>
      <c r="F305" s="136">
        <f t="shared" si="23"/>
        <v>0</v>
      </c>
      <c r="G305" s="137">
        <f t="shared" si="23"/>
        <v>0</v>
      </c>
      <c r="H305" s="138">
        <f t="shared" si="23"/>
        <v>0</v>
      </c>
    </row>
    <row r="306" spans="2:9" x14ac:dyDescent="0.55000000000000004">
      <c r="B306" s="127" t="str">
        <f>$B$45</f>
        <v>Health Services</v>
      </c>
      <c r="C306" s="136">
        <f t="shared" si="23"/>
        <v>340.60217695845415</v>
      </c>
      <c r="D306" s="136">
        <f t="shared" si="23"/>
        <v>563.36559992120999</v>
      </c>
      <c r="E306" s="136">
        <f t="shared" si="23"/>
        <v>1111.9533501303144</v>
      </c>
      <c r="F306" s="136">
        <f t="shared" si="23"/>
        <v>2025.7977913014972</v>
      </c>
      <c r="G306" s="137">
        <f t="shared" si="23"/>
        <v>1223.9695960874908</v>
      </c>
      <c r="H306" s="138">
        <f t="shared" si="23"/>
        <v>808.94907926029919</v>
      </c>
    </row>
    <row r="307" spans="2:9" x14ac:dyDescent="0.55000000000000004">
      <c r="B307" s="127" t="str">
        <f>$B$46</f>
        <v>Pharmacy</v>
      </c>
      <c r="C307" s="136">
        <f t="shared" si="23"/>
        <v>0</v>
      </c>
      <c r="D307" s="136">
        <f t="shared" si="23"/>
        <v>0</v>
      </c>
      <c r="E307" s="136">
        <f t="shared" si="23"/>
        <v>0</v>
      </c>
      <c r="F307" s="136">
        <f t="shared" si="23"/>
        <v>0</v>
      </c>
      <c r="G307" s="137">
        <f t="shared" si="23"/>
        <v>1095.7890254180695</v>
      </c>
      <c r="H307" s="138">
        <f t="shared" si="23"/>
        <v>1095.7890254180695</v>
      </c>
    </row>
    <row r="308" spans="2:9" x14ac:dyDescent="0.55000000000000004">
      <c r="B308" s="127" t="str">
        <f>$B$47</f>
        <v>Business Administration</v>
      </c>
      <c r="C308" s="136">
        <f t="shared" si="23"/>
        <v>342.35245965966908</v>
      </c>
      <c r="D308" s="136">
        <f t="shared" si="23"/>
        <v>630.82547826019072</v>
      </c>
      <c r="E308" s="136">
        <f t="shared" si="23"/>
        <v>839.96195065647908</v>
      </c>
      <c r="F308" s="136">
        <f t="shared" si="23"/>
        <v>6077.7068501771519</v>
      </c>
      <c r="G308" s="137">
        <f t="shared" si="23"/>
        <v>0</v>
      </c>
      <c r="H308" s="138">
        <f t="shared" si="23"/>
        <v>615.48345999722517</v>
      </c>
    </row>
    <row r="309" spans="2:9" x14ac:dyDescent="0.55000000000000004">
      <c r="B309" s="127" t="str">
        <f>$B$48</f>
        <v>Optometry</v>
      </c>
      <c r="C309" s="136">
        <f t="shared" ref="C309:H313" si="24">IF(C48=0,0,C284/C48)</f>
        <v>0</v>
      </c>
      <c r="D309" s="136">
        <f t="shared" si="24"/>
        <v>0</v>
      </c>
      <c r="E309" s="136">
        <f t="shared" si="24"/>
        <v>0</v>
      </c>
      <c r="F309" s="136">
        <f t="shared" si="24"/>
        <v>0</v>
      </c>
      <c r="G309" s="137">
        <f t="shared" si="24"/>
        <v>0</v>
      </c>
      <c r="H309" s="138">
        <f t="shared" si="24"/>
        <v>0</v>
      </c>
    </row>
    <row r="310" spans="2:9" x14ac:dyDescent="0.55000000000000004">
      <c r="B310" s="127" t="str">
        <f>$B$49</f>
        <v>Teacher Ed-Practice Teaching</v>
      </c>
      <c r="C310" s="136">
        <f t="shared" si="24"/>
        <v>547.74480737617682</v>
      </c>
      <c r="D310" s="136">
        <f t="shared" si="24"/>
        <v>370.10919457209479</v>
      </c>
      <c r="E310" s="136">
        <f t="shared" si="24"/>
        <v>0</v>
      </c>
      <c r="F310" s="136">
        <f t="shared" si="24"/>
        <v>0</v>
      </c>
      <c r="G310" s="137">
        <f t="shared" si="24"/>
        <v>0</v>
      </c>
      <c r="H310" s="138">
        <f t="shared" si="24"/>
        <v>374.07427521504309</v>
      </c>
    </row>
    <row r="311" spans="2:9" x14ac:dyDescent="0.55000000000000004">
      <c r="B311" s="127" t="str">
        <f>$B$50</f>
        <v>Technology</v>
      </c>
      <c r="C311" s="136">
        <f t="shared" si="24"/>
        <v>236.06896262863549</v>
      </c>
      <c r="D311" s="136">
        <f t="shared" si="24"/>
        <v>352.44860557649821</v>
      </c>
      <c r="E311" s="136">
        <f t="shared" si="24"/>
        <v>883.9925112431024</v>
      </c>
      <c r="F311" s="136">
        <f t="shared" si="24"/>
        <v>0</v>
      </c>
      <c r="G311" s="137">
        <f t="shared" si="24"/>
        <v>0</v>
      </c>
      <c r="H311" s="138">
        <f t="shared" si="24"/>
        <v>530.47334839854875</v>
      </c>
    </row>
    <row r="312" spans="2:9" x14ac:dyDescent="0.55000000000000004">
      <c r="B312" s="127" t="str">
        <f>$B$51</f>
        <v>Nursing</v>
      </c>
      <c r="C312" s="136">
        <f t="shared" si="24"/>
        <v>210.55208850441718</v>
      </c>
      <c r="D312" s="136">
        <f t="shared" si="24"/>
        <v>554.15682129909851</v>
      </c>
      <c r="E312" s="136">
        <f t="shared" si="24"/>
        <v>697.00064138902621</v>
      </c>
      <c r="F312" s="136">
        <f t="shared" si="24"/>
        <v>1788.8021842333401</v>
      </c>
      <c r="G312" s="137">
        <f t="shared" si="24"/>
        <v>0</v>
      </c>
      <c r="H312" s="138">
        <f t="shared" si="24"/>
        <v>534.09539910475382</v>
      </c>
    </row>
    <row r="313" spans="2:9" x14ac:dyDescent="0.55000000000000004">
      <c r="B313" s="130" t="str">
        <f>$B$52</f>
        <v>Totals</v>
      </c>
      <c r="C313" s="135">
        <f t="shared" si="24"/>
        <v>330.41958252328567</v>
      </c>
      <c r="D313" s="135">
        <f t="shared" si="24"/>
        <v>670.42175843685652</v>
      </c>
      <c r="E313" s="135">
        <f t="shared" si="24"/>
        <v>1361.6094665619196</v>
      </c>
      <c r="F313" s="135">
        <f t="shared" si="24"/>
        <v>4268.1799821019404</v>
      </c>
      <c r="G313" s="135">
        <f t="shared" si="24"/>
        <v>1140.1694300422646</v>
      </c>
      <c r="H313" s="135">
        <f t="shared" si="24"/>
        <v>639.2497811298482</v>
      </c>
      <c r="I313" s="349"/>
    </row>
    <row r="315" spans="2:9" x14ac:dyDescent="0.55000000000000004">
      <c r="B315" s="120" t="s">
        <v>37</v>
      </c>
      <c r="C315" s="121"/>
      <c r="D315" s="121"/>
      <c r="E315" s="121"/>
      <c r="F315" s="121"/>
      <c r="G315" s="121"/>
      <c r="H315" s="122"/>
    </row>
    <row r="316" spans="2:9" ht="55.5" customHeight="1" thickBot="1" x14ac:dyDescent="0.6">
      <c r="B316" s="432" t="s">
        <v>230</v>
      </c>
      <c r="C316" s="432"/>
      <c r="D316" s="432"/>
      <c r="E316" s="432"/>
      <c r="F316" s="432"/>
      <c r="G316" s="432"/>
      <c r="H316" s="432"/>
    </row>
    <row r="317" spans="2:9" ht="19.8" thickBot="1" x14ac:dyDescent="0.6">
      <c r="B317" s="124" t="s">
        <v>31</v>
      </c>
      <c r="C317" s="125" t="s">
        <v>25</v>
      </c>
      <c r="D317" s="125" t="s">
        <v>26</v>
      </c>
      <c r="E317" s="125" t="s">
        <v>27</v>
      </c>
      <c r="F317" s="125" t="s">
        <v>28</v>
      </c>
      <c r="G317" s="125" t="s">
        <v>29</v>
      </c>
      <c r="H317" s="126" t="s">
        <v>1</v>
      </c>
    </row>
    <row r="318" spans="2:9" x14ac:dyDescent="0.55000000000000004">
      <c r="B318" s="127" t="str">
        <f>$B$32</f>
        <v>Liberal Arts</v>
      </c>
      <c r="C318" s="128">
        <f t="shared" ref="C318:H318" si="25">IF($C$293=0,"",C293/$C$293)</f>
        <v>1</v>
      </c>
      <c r="D318" s="128">
        <f t="shared" si="25"/>
        <v>1.8599549024141913</v>
      </c>
      <c r="E318" s="128">
        <f t="shared" si="25"/>
        <v>5.0860396857258401</v>
      </c>
      <c r="F318" s="128">
        <f t="shared" si="25"/>
        <v>11.724760307214153</v>
      </c>
      <c r="G318" s="128">
        <f t="shared" si="25"/>
        <v>0</v>
      </c>
      <c r="H318" s="128">
        <f t="shared" si="25"/>
        <v>1.4783245255631963</v>
      </c>
    </row>
    <row r="319" spans="2:9" x14ac:dyDescent="0.55000000000000004">
      <c r="B319" s="127" t="str">
        <f>$B$33</f>
        <v>Science</v>
      </c>
      <c r="C319" s="128">
        <f t="shared" ref="C319:H334" si="26">IF($C$293=0,"",C294/$C$293)</f>
        <v>1.6346271423753025</v>
      </c>
      <c r="D319" s="128">
        <f t="shared" si="26"/>
        <v>3.7087364573079022</v>
      </c>
      <c r="E319" s="128">
        <f t="shared" si="26"/>
        <v>23.572727083323784</v>
      </c>
      <c r="F319" s="128">
        <f t="shared" si="26"/>
        <v>19.750174563129583</v>
      </c>
      <c r="G319" s="128">
        <f t="shared" si="26"/>
        <v>0</v>
      </c>
      <c r="H319" s="128">
        <f t="shared" si="26"/>
        <v>3.0674485303445986</v>
      </c>
    </row>
    <row r="320" spans="2:9" x14ac:dyDescent="0.55000000000000004">
      <c r="B320" s="127" t="str">
        <f>$B$34</f>
        <v>Fine Arts</v>
      </c>
      <c r="C320" s="128">
        <f t="shared" si="26"/>
        <v>1.2599853151196156</v>
      </c>
      <c r="D320" s="128">
        <f t="shared" si="26"/>
        <v>2.4761934896305919</v>
      </c>
      <c r="E320" s="128">
        <f t="shared" si="26"/>
        <v>6.7033292450549427</v>
      </c>
      <c r="F320" s="128">
        <f t="shared" si="26"/>
        <v>0</v>
      </c>
      <c r="G320" s="128">
        <f t="shared" si="26"/>
        <v>0</v>
      </c>
      <c r="H320" s="128">
        <f t="shared" si="26"/>
        <v>1.6343560343983188</v>
      </c>
    </row>
    <row r="321" spans="2:8" x14ac:dyDescent="0.55000000000000004">
      <c r="B321" s="127" t="str">
        <f>$B$35</f>
        <v>Teacher Education</v>
      </c>
      <c r="C321" s="128">
        <f t="shared" si="26"/>
        <v>2.0758350882310568</v>
      </c>
      <c r="D321" s="128">
        <f t="shared" si="26"/>
        <v>2.0671010782780259</v>
      </c>
      <c r="E321" s="128">
        <f t="shared" si="26"/>
        <v>3.5917005409247329</v>
      </c>
      <c r="F321" s="128">
        <f t="shared" si="26"/>
        <v>11.255108562417073</v>
      </c>
      <c r="G321" s="128">
        <f t="shared" si="26"/>
        <v>0</v>
      </c>
      <c r="H321" s="128">
        <f t="shared" si="26"/>
        <v>3.5261543837898826</v>
      </c>
    </row>
    <row r="322" spans="2:8" x14ac:dyDescent="0.55000000000000004">
      <c r="B322" s="127" t="str">
        <f>$B$36</f>
        <v>Agriculture</v>
      </c>
      <c r="C322" s="128">
        <f t="shared" si="26"/>
        <v>0</v>
      </c>
      <c r="D322" s="128">
        <f t="shared" si="26"/>
        <v>0</v>
      </c>
      <c r="E322" s="128">
        <f t="shared" si="26"/>
        <v>0</v>
      </c>
      <c r="F322" s="128">
        <f t="shared" si="26"/>
        <v>0</v>
      </c>
      <c r="G322" s="128">
        <f t="shared" si="26"/>
        <v>0</v>
      </c>
      <c r="H322" s="128">
        <f t="shared" si="26"/>
        <v>0</v>
      </c>
    </row>
    <row r="323" spans="2:8" x14ac:dyDescent="0.55000000000000004">
      <c r="B323" s="127" t="str">
        <f>$B$37</f>
        <v>Engineering</v>
      </c>
      <c r="C323" s="128">
        <f t="shared" si="26"/>
        <v>2.8381597234189471</v>
      </c>
      <c r="D323" s="128">
        <f t="shared" si="26"/>
        <v>4.6341491817726714</v>
      </c>
      <c r="E323" s="128">
        <f t="shared" si="26"/>
        <v>9.3981125472514275</v>
      </c>
      <c r="F323" s="128">
        <f t="shared" si="26"/>
        <v>25.581151571161527</v>
      </c>
      <c r="G323" s="128">
        <f t="shared" si="26"/>
        <v>0</v>
      </c>
      <c r="H323" s="128">
        <f t="shared" si="26"/>
        <v>5.776032752374693</v>
      </c>
    </row>
    <row r="324" spans="2:8" x14ac:dyDescent="0.55000000000000004">
      <c r="B324" s="127" t="str">
        <f>$B$38</f>
        <v>Home Economics</v>
      </c>
      <c r="C324" s="128">
        <f t="shared" si="26"/>
        <v>0</v>
      </c>
      <c r="D324" s="128">
        <f t="shared" si="26"/>
        <v>0</v>
      </c>
      <c r="E324" s="128">
        <f t="shared" si="26"/>
        <v>0</v>
      </c>
      <c r="F324" s="128">
        <f t="shared" si="26"/>
        <v>0</v>
      </c>
      <c r="G324" s="128">
        <f t="shared" si="26"/>
        <v>0</v>
      </c>
      <c r="H324" s="128">
        <f t="shared" si="26"/>
        <v>0</v>
      </c>
    </row>
    <row r="325" spans="2:8" x14ac:dyDescent="0.55000000000000004">
      <c r="B325" s="127" t="str">
        <f>$B$39</f>
        <v>Law</v>
      </c>
      <c r="C325" s="128">
        <f t="shared" si="26"/>
        <v>0</v>
      </c>
      <c r="D325" s="128">
        <f t="shared" si="26"/>
        <v>0</v>
      </c>
      <c r="E325" s="128">
        <f t="shared" si="26"/>
        <v>0</v>
      </c>
      <c r="F325" s="128">
        <f t="shared" si="26"/>
        <v>0</v>
      </c>
      <c r="G325" s="128">
        <f t="shared" si="26"/>
        <v>0</v>
      </c>
      <c r="H325" s="128">
        <f t="shared" si="26"/>
        <v>0</v>
      </c>
    </row>
    <row r="326" spans="2:8" x14ac:dyDescent="0.55000000000000004">
      <c r="B326" s="127" t="str">
        <f>$B$40</f>
        <v>Social Service</v>
      </c>
      <c r="C326" s="128">
        <f t="shared" si="26"/>
        <v>1.406635018165401</v>
      </c>
      <c r="D326" s="128">
        <f t="shared" si="26"/>
        <v>2.1830350025213909</v>
      </c>
      <c r="E326" s="128">
        <f t="shared" si="26"/>
        <v>3.6138442882759518</v>
      </c>
      <c r="F326" s="128">
        <f t="shared" si="26"/>
        <v>0</v>
      </c>
      <c r="G326" s="128">
        <f t="shared" si="26"/>
        <v>0</v>
      </c>
      <c r="H326" s="128">
        <f t="shared" si="26"/>
        <v>2.7149894844514924</v>
      </c>
    </row>
    <row r="327" spans="2:8" x14ac:dyDescent="0.55000000000000004">
      <c r="B327" s="127" t="str">
        <f>$B$41</f>
        <v>Library Science</v>
      </c>
      <c r="C327" s="128">
        <f t="shared" si="26"/>
        <v>0</v>
      </c>
      <c r="D327" s="128">
        <f t="shared" si="26"/>
        <v>0</v>
      </c>
      <c r="E327" s="128">
        <f t="shared" si="26"/>
        <v>0</v>
      </c>
      <c r="F327" s="128">
        <f t="shared" si="26"/>
        <v>0</v>
      </c>
      <c r="G327" s="128">
        <f t="shared" si="26"/>
        <v>0</v>
      </c>
      <c r="H327" s="128">
        <f t="shared" si="26"/>
        <v>0</v>
      </c>
    </row>
    <row r="328" spans="2:8" x14ac:dyDescent="0.55000000000000004">
      <c r="B328" s="127" t="str">
        <f>$B$42</f>
        <v>Veterinary Science</v>
      </c>
      <c r="C328" s="128">
        <f t="shared" si="26"/>
        <v>0</v>
      </c>
      <c r="D328" s="128">
        <f t="shared" si="26"/>
        <v>0</v>
      </c>
      <c r="E328" s="128">
        <f t="shared" si="26"/>
        <v>0</v>
      </c>
      <c r="F328" s="128">
        <f t="shared" si="26"/>
        <v>0</v>
      </c>
      <c r="G328" s="128">
        <f t="shared" si="26"/>
        <v>0</v>
      </c>
      <c r="H328" s="128">
        <f t="shared" si="26"/>
        <v>0</v>
      </c>
    </row>
    <row r="329" spans="2:8" x14ac:dyDescent="0.55000000000000004">
      <c r="B329" s="127" t="str">
        <f>$B$43</f>
        <v>Vocational Training</v>
      </c>
      <c r="C329" s="128">
        <f t="shared" si="26"/>
        <v>0</v>
      </c>
      <c r="D329" s="128">
        <f t="shared" si="26"/>
        <v>0</v>
      </c>
      <c r="E329" s="128">
        <f t="shared" si="26"/>
        <v>0</v>
      </c>
      <c r="F329" s="128">
        <f t="shared" si="26"/>
        <v>0</v>
      </c>
      <c r="G329" s="128">
        <f t="shared" si="26"/>
        <v>0</v>
      </c>
      <c r="H329" s="128">
        <f t="shared" si="26"/>
        <v>0</v>
      </c>
    </row>
    <row r="330" spans="2:8" x14ac:dyDescent="0.55000000000000004">
      <c r="B330" s="127" t="str">
        <f>$B$44</f>
        <v>Physical Training</v>
      </c>
      <c r="C330" s="128">
        <f t="shared" si="26"/>
        <v>0</v>
      </c>
      <c r="D330" s="128">
        <f t="shared" si="26"/>
        <v>0</v>
      </c>
      <c r="E330" s="128">
        <f t="shared" si="26"/>
        <v>0</v>
      </c>
      <c r="F330" s="128">
        <f t="shared" si="26"/>
        <v>0</v>
      </c>
      <c r="G330" s="128">
        <f t="shared" si="26"/>
        <v>0</v>
      </c>
      <c r="H330" s="128">
        <f t="shared" si="26"/>
        <v>0</v>
      </c>
    </row>
    <row r="331" spans="2:8" x14ac:dyDescent="0.55000000000000004">
      <c r="B331" s="127" t="str">
        <f>$B$45</f>
        <v>Health Services</v>
      </c>
      <c r="C331" s="128">
        <f t="shared" si="26"/>
        <v>1.3603341329326395</v>
      </c>
      <c r="D331" s="128">
        <f t="shared" si="26"/>
        <v>2.2500309943303005</v>
      </c>
      <c r="E331" s="128">
        <f t="shared" si="26"/>
        <v>4.4410406002647829</v>
      </c>
      <c r="F331" s="128">
        <f t="shared" si="26"/>
        <v>8.0908522268873231</v>
      </c>
      <c r="G331" s="128">
        <f t="shared" si="26"/>
        <v>4.8884233039787164</v>
      </c>
      <c r="H331" s="128">
        <f t="shared" si="26"/>
        <v>3.2308690864781098</v>
      </c>
    </row>
    <row r="332" spans="2:8" x14ac:dyDescent="0.55000000000000004">
      <c r="B332" s="127" t="str">
        <f>$B$46</f>
        <v>Pharmacy</v>
      </c>
      <c r="C332" s="128">
        <f t="shared" si="26"/>
        <v>0</v>
      </c>
      <c r="D332" s="128">
        <f t="shared" si="26"/>
        <v>0</v>
      </c>
      <c r="E332" s="128">
        <f t="shared" si="26"/>
        <v>0</v>
      </c>
      <c r="F332" s="128">
        <f t="shared" si="26"/>
        <v>0</v>
      </c>
      <c r="G332" s="128">
        <f t="shared" si="26"/>
        <v>4.3764817567534706</v>
      </c>
      <c r="H332" s="128">
        <f t="shared" si="26"/>
        <v>4.3764817567534706</v>
      </c>
    </row>
    <row r="333" spans="2:8" x14ac:dyDescent="0.55000000000000004">
      <c r="B333" s="127" t="str">
        <f>$B$47</f>
        <v>Business Administration</v>
      </c>
      <c r="C333" s="128">
        <f t="shared" si="26"/>
        <v>1.367324602934934</v>
      </c>
      <c r="D333" s="128">
        <f t="shared" si="26"/>
        <v>2.5194596160950766</v>
      </c>
      <c r="E333" s="128">
        <f t="shared" si="26"/>
        <v>3.3547316756641434</v>
      </c>
      <c r="F333" s="128">
        <f t="shared" si="26"/>
        <v>24.273808676398964</v>
      </c>
      <c r="G333" s="128">
        <f t="shared" si="26"/>
        <v>0</v>
      </c>
      <c r="H333" s="128">
        <f t="shared" si="26"/>
        <v>2.4581849897918699</v>
      </c>
    </row>
    <row r="334" spans="2:8" x14ac:dyDescent="0.55000000000000004">
      <c r="B334" s="127" t="str">
        <f>$B$48</f>
        <v>Optometry</v>
      </c>
      <c r="C334" s="128">
        <f t="shared" si="26"/>
        <v>0</v>
      </c>
      <c r="D334" s="128">
        <f t="shared" si="26"/>
        <v>0</v>
      </c>
      <c r="E334" s="128">
        <f t="shared" si="26"/>
        <v>0</v>
      </c>
      <c r="F334" s="128">
        <f t="shared" si="26"/>
        <v>0</v>
      </c>
      <c r="G334" s="128">
        <f t="shared" si="26"/>
        <v>0</v>
      </c>
      <c r="H334" s="128">
        <f t="shared" si="26"/>
        <v>0</v>
      </c>
    </row>
    <row r="335" spans="2:8" x14ac:dyDescent="0.55000000000000004">
      <c r="B335" s="127" t="str">
        <f>$B$49</f>
        <v>Teacher Ed-Practice Teaching</v>
      </c>
      <c r="C335" s="128">
        <f t="shared" ref="C335:H338" si="27">IF($C$293=0,"",C310/$C$293)</f>
        <v>2.1876429688859993</v>
      </c>
      <c r="D335" s="128">
        <f t="shared" si="27"/>
        <v>1.4781824789981908</v>
      </c>
      <c r="E335" s="128">
        <f t="shared" si="27"/>
        <v>0</v>
      </c>
      <c r="F335" s="128">
        <f t="shared" si="27"/>
        <v>0</v>
      </c>
      <c r="G335" s="128">
        <f t="shared" si="27"/>
        <v>0</v>
      </c>
      <c r="H335" s="128">
        <f t="shared" si="27"/>
        <v>1.4940186506474722</v>
      </c>
    </row>
    <row r="336" spans="2:8" x14ac:dyDescent="0.55000000000000004">
      <c r="B336" s="127" t="str">
        <f>$B$50</f>
        <v>Technology</v>
      </c>
      <c r="C336" s="128">
        <f t="shared" si="27"/>
        <v>0.94283797730659713</v>
      </c>
      <c r="D336" s="128">
        <f t="shared" si="27"/>
        <v>1.4076476919544336</v>
      </c>
      <c r="E336" s="128">
        <f t="shared" si="27"/>
        <v>3.5305857321267609</v>
      </c>
      <c r="F336" s="128">
        <f t="shared" si="27"/>
        <v>0</v>
      </c>
      <c r="G336" s="128">
        <f t="shared" si="27"/>
        <v>0</v>
      </c>
      <c r="H336" s="128">
        <f t="shared" si="27"/>
        <v>2.1186623317608317</v>
      </c>
    </row>
    <row r="337" spans="2:9" x14ac:dyDescent="0.55000000000000004">
      <c r="B337" s="127" t="str">
        <f>$B$51</f>
        <v>Nursing</v>
      </c>
      <c r="C337" s="128">
        <f t="shared" si="27"/>
        <v>0.84092590162085112</v>
      </c>
      <c r="D337" s="128">
        <f t="shared" si="27"/>
        <v>2.213251969621346</v>
      </c>
      <c r="E337" s="128">
        <f t="shared" si="27"/>
        <v>2.7837572020953001</v>
      </c>
      <c r="F337" s="128">
        <f t="shared" si="27"/>
        <v>7.1443133159242524</v>
      </c>
      <c r="G337" s="128">
        <f t="shared" si="27"/>
        <v>0</v>
      </c>
      <c r="H337" s="128">
        <f t="shared" si="27"/>
        <v>2.1331284730252915</v>
      </c>
    </row>
    <row r="338" spans="2:9" x14ac:dyDescent="0.55000000000000004">
      <c r="B338" s="130" t="str">
        <f>$B$52</f>
        <v>Totals</v>
      </c>
      <c r="C338" s="128">
        <f t="shared" si="27"/>
        <v>1.3196657763893425</v>
      </c>
      <c r="D338" s="128">
        <f t="shared" si="27"/>
        <v>2.6776035596907537</v>
      </c>
      <c r="E338" s="128">
        <f t="shared" si="27"/>
        <v>5.4381444347442178</v>
      </c>
      <c r="F338" s="128">
        <f t="shared" si="27"/>
        <v>17.046722857151064</v>
      </c>
      <c r="G338" s="128">
        <f t="shared" si="27"/>
        <v>4.5537330585001943</v>
      </c>
      <c r="H338" s="128">
        <f t="shared" si="27"/>
        <v>2.5531055159601128</v>
      </c>
      <c r="I338" s="349"/>
    </row>
    <row r="340" spans="2:9" x14ac:dyDescent="0.55000000000000004">
      <c r="B340" s="120" t="s">
        <v>231</v>
      </c>
      <c r="C340" s="121"/>
      <c r="D340" s="121"/>
      <c r="E340" s="121"/>
      <c r="F340" s="121"/>
      <c r="G340" s="121"/>
      <c r="H340" s="122"/>
    </row>
    <row r="341" spans="2:9" ht="55.5" customHeight="1" thickBot="1" x14ac:dyDescent="0.6">
      <c r="B341" s="432" t="s">
        <v>232</v>
      </c>
      <c r="C341" s="432"/>
      <c r="D341" s="432"/>
      <c r="E341" s="432"/>
      <c r="F341" s="432"/>
      <c r="G341" s="432"/>
      <c r="H341" s="432"/>
    </row>
    <row r="342" spans="2:9" ht="19.8" thickBot="1" x14ac:dyDescent="0.6">
      <c r="B342" s="124" t="s">
        <v>31</v>
      </c>
      <c r="C342" s="125" t="s">
        <v>25</v>
      </c>
      <c r="D342" s="125" t="s">
        <v>26</v>
      </c>
      <c r="E342" s="125" t="s">
        <v>27</v>
      </c>
      <c r="F342" s="125" t="s">
        <v>28</v>
      </c>
      <c r="G342" s="125" t="s">
        <v>29</v>
      </c>
      <c r="H342" s="126" t="s">
        <v>1</v>
      </c>
    </row>
    <row r="343" spans="2:9" x14ac:dyDescent="0.55000000000000004">
      <c r="B343" s="127" t="str">
        <f>$B$32</f>
        <v>Liberal Arts</v>
      </c>
      <c r="C343" s="135">
        <f t="shared" ref="C343:D358" si="28">C293*30</f>
        <v>7511.4378602889901</v>
      </c>
      <c r="D343" s="135">
        <f t="shared" si="28"/>
        <v>13970.93567242407</v>
      </c>
      <c r="E343" s="135">
        <f>E293*24</f>
        <v>30562.776843434709</v>
      </c>
      <c r="F343" s="135">
        <f>F293*18</f>
        <v>52841.885084653171</v>
      </c>
      <c r="G343" s="135">
        <f>G293*24</f>
        <v>0</v>
      </c>
      <c r="H343" s="135">
        <f>IF((C32/30+D32/30+E32/24+F32/18+G32/24)=0,0,H268/(C32/30+D32/30+E32/24+F32/18+G32/24))</f>
        <v>10934.854103314388</v>
      </c>
    </row>
    <row r="344" spans="2:9" x14ac:dyDescent="0.55000000000000004">
      <c r="B344" s="127" t="str">
        <f>$B$33</f>
        <v>Science</v>
      </c>
      <c r="C344" s="138">
        <f t="shared" si="28"/>
        <v>12278.400204693848</v>
      </c>
      <c r="D344" s="138">
        <f t="shared" si="28"/>
        <v>27857.94343925664</v>
      </c>
      <c r="E344" s="138">
        <f>E294*24</f>
        <v>141652.05974715034</v>
      </c>
      <c r="F344" s="138">
        <f>F294*18</f>
        <v>89011.325376484863</v>
      </c>
      <c r="G344" s="138">
        <f>G294*24</f>
        <v>0</v>
      </c>
      <c r="H344" s="138">
        <f t="shared" ref="H344:H363" si="29">IF((C33/30+D33/30+E33/24+F33/18+G33/24)=0,0,H269/(C33/30+D33/30+E33/24+F33/18+G33/24))</f>
        <v>22471.451665561297</v>
      </c>
    </row>
    <row r="345" spans="2:9" x14ac:dyDescent="0.55000000000000004">
      <c r="B345" s="127" t="str">
        <f>$B$34</f>
        <v>Fine Arts</v>
      </c>
      <c r="C345" s="138">
        <f t="shared" si="28"/>
        <v>9464.3013993976347</v>
      </c>
      <c r="D345" s="138">
        <f t="shared" si="28"/>
        <v>18599.773527412337</v>
      </c>
      <c r="E345" s="138">
        <f t="shared" ref="E345:E363" si="30">E295*24</f>
        <v>40281.312865030486</v>
      </c>
      <c r="F345" s="138">
        <f t="shared" ref="F345:F363" si="31">F295*18</f>
        <v>0</v>
      </c>
      <c r="G345" s="138">
        <f t="shared" ref="G345:G363" si="32">G295*24</f>
        <v>0</v>
      </c>
      <c r="H345" s="138">
        <f t="shared" si="29"/>
        <v>12231.564059360906</v>
      </c>
    </row>
    <row r="346" spans="2:9" x14ac:dyDescent="0.55000000000000004">
      <c r="B346" s="127" t="str">
        <f>$B$35</f>
        <v>Teacher Education</v>
      </c>
      <c r="C346" s="138">
        <f t="shared" si="28"/>
        <v>15592.506273455094</v>
      </c>
      <c r="D346" s="138">
        <f t="shared" si="28"/>
        <v>15526.901300421758</v>
      </c>
      <c r="E346" s="138">
        <f t="shared" si="30"/>
        <v>21583.068340737987</v>
      </c>
      <c r="F346" s="138">
        <f t="shared" si="31"/>
        <v>50725.22914644143</v>
      </c>
      <c r="G346" s="138">
        <f t="shared" si="32"/>
        <v>0</v>
      </c>
      <c r="H346" s="138">
        <f t="shared" si="29"/>
        <v>22732.05435968102</v>
      </c>
    </row>
    <row r="347" spans="2:9" x14ac:dyDescent="0.55000000000000004">
      <c r="B347" s="127" t="str">
        <f>$B$36</f>
        <v>Agriculture</v>
      </c>
      <c r="C347" s="138">
        <f t="shared" si="28"/>
        <v>0</v>
      </c>
      <c r="D347" s="138">
        <f t="shared" si="28"/>
        <v>0</v>
      </c>
      <c r="E347" s="138">
        <f t="shared" si="30"/>
        <v>0</v>
      </c>
      <c r="F347" s="138">
        <f t="shared" si="31"/>
        <v>0</v>
      </c>
      <c r="G347" s="138">
        <f t="shared" si="32"/>
        <v>0</v>
      </c>
      <c r="H347" s="138">
        <f t="shared" si="29"/>
        <v>0</v>
      </c>
    </row>
    <row r="348" spans="2:9" x14ac:dyDescent="0.55000000000000004">
      <c r="B348" s="127" t="str">
        <f>$B$37</f>
        <v>Engineering</v>
      </c>
      <c r="C348" s="138">
        <f t="shared" si="28"/>
        <v>21318.660400036406</v>
      </c>
      <c r="D348" s="138">
        <f t="shared" si="28"/>
        <v>34809.12361419449</v>
      </c>
      <c r="E348" s="138">
        <f t="shared" si="30"/>
        <v>56474.670722145092</v>
      </c>
      <c r="F348" s="138">
        <f t="shared" si="31"/>
        <v>115290.73825284831</v>
      </c>
      <c r="G348" s="138">
        <f t="shared" si="32"/>
        <v>0</v>
      </c>
      <c r="H348" s="138">
        <f t="shared" si="29"/>
        <v>40598.687622999765</v>
      </c>
    </row>
    <row r="349" spans="2:9" x14ac:dyDescent="0.55000000000000004">
      <c r="B349" s="127" t="str">
        <f>$B$38</f>
        <v>Home Economics</v>
      </c>
      <c r="C349" s="138">
        <f t="shared" si="28"/>
        <v>0</v>
      </c>
      <c r="D349" s="138">
        <f t="shared" si="28"/>
        <v>0</v>
      </c>
      <c r="E349" s="138">
        <f t="shared" si="30"/>
        <v>0</v>
      </c>
      <c r="F349" s="138">
        <f t="shared" si="31"/>
        <v>0</v>
      </c>
      <c r="G349" s="138">
        <f t="shared" si="32"/>
        <v>0</v>
      </c>
      <c r="H349" s="138">
        <f t="shared" si="29"/>
        <v>0</v>
      </c>
    </row>
    <row r="350" spans="2:9" x14ac:dyDescent="0.55000000000000004">
      <c r="B350" s="127" t="str">
        <f>$B$39</f>
        <v>Law</v>
      </c>
      <c r="C350" s="138">
        <f t="shared" si="28"/>
        <v>0</v>
      </c>
      <c r="D350" s="138">
        <f t="shared" si="28"/>
        <v>0</v>
      </c>
      <c r="E350" s="138">
        <f t="shared" si="30"/>
        <v>0</v>
      </c>
      <c r="F350" s="138">
        <f t="shared" si="31"/>
        <v>0</v>
      </c>
      <c r="G350" s="138">
        <f t="shared" si="32"/>
        <v>0</v>
      </c>
      <c r="H350" s="138">
        <f t="shared" si="29"/>
        <v>0</v>
      </c>
    </row>
    <row r="351" spans="2:9" x14ac:dyDescent="0.55000000000000004">
      <c r="B351" s="127" t="str">
        <f>$B$40</f>
        <v>Social Service</v>
      </c>
      <c r="C351" s="138">
        <f t="shared" si="28"/>
        <v>10565.851531055883</v>
      </c>
      <c r="D351" s="138">
        <f t="shared" si="28"/>
        <v>16397.731768275247</v>
      </c>
      <c r="E351" s="138">
        <f t="shared" si="30"/>
        <v>21716.13344651608</v>
      </c>
      <c r="F351" s="138">
        <f t="shared" si="31"/>
        <v>0</v>
      </c>
      <c r="G351" s="138">
        <f t="shared" si="32"/>
        <v>0</v>
      </c>
      <c r="H351" s="138">
        <f t="shared" si="29"/>
        <v>18438.164082093295</v>
      </c>
    </row>
    <row r="352" spans="2:9" x14ac:dyDescent="0.55000000000000004">
      <c r="B352" s="127" t="str">
        <f>$B$41</f>
        <v>Library Science</v>
      </c>
      <c r="C352" s="138">
        <f t="shared" si="28"/>
        <v>0</v>
      </c>
      <c r="D352" s="138">
        <f t="shared" si="28"/>
        <v>0</v>
      </c>
      <c r="E352" s="138">
        <f t="shared" si="30"/>
        <v>0</v>
      </c>
      <c r="F352" s="138">
        <f t="shared" si="31"/>
        <v>0</v>
      </c>
      <c r="G352" s="138">
        <f t="shared" si="32"/>
        <v>0</v>
      </c>
      <c r="H352" s="138">
        <f t="shared" si="29"/>
        <v>0</v>
      </c>
    </row>
    <row r="353" spans="2:9" x14ac:dyDescent="0.55000000000000004">
      <c r="B353" s="127" t="str">
        <f>$B$42</f>
        <v>Veterinary Science</v>
      </c>
      <c r="C353" s="138">
        <f t="shared" si="28"/>
        <v>0</v>
      </c>
      <c r="D353" s="138">
        <f t="shared" si="28"/>
        <v>0</v>
      </c>
      <c r="E353" s="138">
        <f t="shared" si="30"/>
        <v>0</v>
      </c>
      <c r="F353" s="138">
        <f t="shared" si="31"/>
        <v>0</v>
      </c>
      <c r="G353" s="138">
        <f t="shared" si="32"/>
        <v>0</v>
      </c>
      <c r="H353" s="138">
        <f t="shared" si="29"/>
        <v>0</v>
      </c>
    </row>
    <row r="354" spans="2:9" x14ac:dyDescent="0.55000000000000004">
      <c r="B354" s="127" t="str">
        <f>$B$43</f>
        <v>Vocational Training</v>
      </c>
      <c r="C354" s="138">
        <f t="shared" si="28"/>
        <v>0</v>
      </c>
      <c r="D354" s="138">
        <f t="shared" si="28"/>
        <v>0</v>
      </c>
      <c r="E354" s="138">
        <f t="shared" si="30"/>
        <v>0</v>
      </c>
      <c r="F354" s="138">
        <f t="shared" si="31"/>
        <v>0</v>
      </c>
      <c r="G354" s="138">
        <f t="shared" si="32"/>
        <v>0</v>
      </c>
      <c r="H354" s="138">
        <f t="shared" si="29"/>
        <v>0</v>
      </c>
    </row>
    <row r="355" spans="2:9" x14ac:dyDescent="0.55000000000000004">
      <c r="B355" s="127" t="str">
        <f>$B$44</f>
        <v>Physical Training</v>
      </c>
      <c r="C355" s="138">
        <f t="shared" si="28"/>
        <v>0</v>
      </c>
      <c r="D355" s="138">
        <f t="shared" si="28"/>
        <v>0</v>
      </c>
      <c r="E355" s="138">
        <f t="shared" si="30"/>
        <v>0</v>
      </c>
      <c r="F355" s="138">
        <f t="shared" si="31"/>
        <v>0</v>
      </c>
      <c r="G355" s="138">
        <f t="shared" si="32"/>
        <v>0</v>
      </c>
      <c r="H355" s="138">
        <f t="shared" si="29"/>
        <v>0</v>
      </c>
    </row>
    <row r="356" spans="2:9" x14ac:dyDescent="0.55000000000000004">
      <c r="B356" s="127" t="str">
        <f>$B$45</f>
        <v>Health Services</v>
      </c>
      <c r="C356" s="138">
        <f t="shared" si="28"/>
        <v>10218.065308753625</v>
      </c>
      <c r="D356" s="138">
        <f t="shared" si="28"/>
        <v>16900.9679976363</v>
      </c>
      <c r="E356" s="138">
        <f t="shared" si="30"/>
        <v>26686.880403127547</v>
      </c>
      <c r="F356" s="138">
        <f t="shared" si="31"/>
        <v>36464.360243426949</v>
      </c>
      <c r="G356" s="138">
        <f t="shared" si="32"/>
        <v>29375.270306099781</v>
      </c>
      <c r="H356" s="138">
        <f t="shared" si="29"/>
        <v>21736.021310769713</v>
      </c>
    </row>
    <row r="357" spans="2:9" x14ac:dyDescent="0.55000000000000004">
      <c r="B357" s="127" t="str">
        <f>$B$46</f>
        <v>Pharmacy</v>
      </c>
      <c r="C357" s="138">
        <f t="shared" si="28"/>
        <v>0</v>
      </c>
      <c r="D357" s="138">
        <f t="shared" si="28"/>
        <v>0</v>
      </c>
      <c r="E357" s="138">
        <f t="shared" si="30"/>
        <v>0</v>
      </c>
      <c r="F357" s="138">
        <f t="shared" si="31"/>
        <v>0</v>
      </c>
      <c r="G357" s="138">
        <f t="shared" si="32"/>
        <v>26298.93661003367</v>
      </c>
      <c r="H357" s="138">
        <f t="shared" si="29"/>
        <v>26298.936610033667</v>
      </c>
    </row>
    <row r="358" spans="2:9" x14ac:dyDescent="0.55000000000000004">
      <c r="B358" s="127" t="str">
        <f>$B$47</f>
        <v>Business Administration</v>
      </c>
      <c r="C358" s="138">
        <f t="shared" si="28"/>
        <v>10270.573789790073</v>
      </c>
      <c r="D358" s="138">
        <f t="shared" si="28"/>
        <v>18924.764347805722</v>
      </c>
      <c r="E358" s="138">
        <f t="shared" si="30"/>
        <v>20159.086815755498</v>
      </c>
      <c r="F358" s="138">
        <f t="shared" si="31"/>
        <v>109398.72330318873</v>
      </c>
      <c r="G358" s="138">
        <f t="shared" si="32"/>
        <v>0</v>
      </c>
      <c r="H358" s="138">
        <f t="shared" si="29"/>
        <v>17902.025034949351</v>
      </c>
    </row>
    <row r="359" spans="2:9" x14ac:dyDescent="0.55000000000000004">
      <c r="B359" s="127" t="str">
        <f>$B$48</f>
        <v>Optometry</v>
      </c>
      <c r="C359" s="138">
        <f t="shared" ref="C359:D363" si="33">C309*30</f>
        <v>0</v>
      </c>
      <c r="D359" s="138">
        <f t="shared" si="33"/>
        <v>0</v>
      </c>
      <c r="E359" s="138">
        <f t="shared" si="30"/>
        <v>0</v>
      </c>
      <c r="F359" s="138">
        <f t="shared" si="31"/>
        <v>0</v>
      </c>
      <c r="G359" s="138">
        <f t="shared" si="32"/>
        <v>0</v>
      </c>
      <c r="H359" s="138">
        <f t="shared" si="29"/>
        <v>0</v>
      </c>
    </row>
    <row r="360" spans="2:9" x14ac:dyDescent="0.55000000000000004">
      <c r="B360" s="127" t="str">
        <f>$B$49</f>
        <v>Teacher Ed-Practice Teaching</v>
      </c>
      <c r="C360" s="138">
        <f t="shared" si="33"/>
        <v>16432.344221285304</v>
      </c>
      <c r="D360" s="138">
        <f t="shared" si="33"/>
        <v>11103.275837162844</v>
      </c>
      <c r="E360" s="138">
        <f t="shared" si="30"/>
        <v>0</v>
      </c>
      <c r="F360" s="138">
        <f t="shared" si="31"/>
        <v>0</v>
      </c>
      <c r="G360" s="138">
        <f t="shared" si="32"/>
        <v>0</v>
      </c>
      <c r="H360" s="138">
        <f t="shared" si="29"/>
        <v>11222.228256451293</v>
      </c>
    </row>
    <row r="361" spans="2:9" x14ac:dyDescent="0.55000000000000004">
      <c r="B361" s="127" t="str">
        <f>$B$50</f>
        <v>Technology</v>
      </c>
      <c r="C361" s="138">
        <f t="shared" si="33"/>
        <v>7082.0688788590651</v>
      </c>
      <c r="D361" s="138">
        <f t="shared" si="33"/>
        <v>10573.458167294946</v>
      </c>
      <c r="E361" s="138">
        <f t="shared" si="30"/>
        <v>21215.820269834458</v>
      </c>
      <c r="F361" s="138">
        <f t="shared" si="31"/>
        <v>0</v>
      </c>
      <c r="G361" s="138">
        <f t="shared" si="32"/>
        <v>0</v>
      </c>
      <c r="H361" s="138">
        <f t="shared" si="29"/>
        <v>14666.027867489289</v>
      </c>
    </row>
    <row r="362" spans="2:9" x14ac:dyDescent="0.55000000000000004">
      <c r="B362" s="127" t="str">
        <f>$B$51</f>
        <v>Nursing</v>
      </c>
      <c r="C362" s="138">
        <f t="shared" si="33"/>
        <v>6316.5626551325158</v>
      </c>
      <c r="D362" s="138">
        <f t="shared" si="33"/>
        <v>16624.704638972955</v>
      </c>
      <c r="E362" s="138">
        <f t="shared" si="30"/>
        <v>16728.015393336631</v>
      </c>
      <c r="F362" s="138">
        <f t="shared" si="31"/>
        <v>32198.439316200122</v>
      </c>
      <c r="G362" s="138">
        <f t="shared" si="32"/>
        <v>0</v>
      </c>
      <c r="H362" s="138">
        <f t="shared" si="29"/>
        <v>15005.171307866005</v>
      </c>
    </row>
    <row r="363" spans="2:9" x14ac:dyDescent="0.55000000000000004">
      <c r="B363" s="130" t="str">
        <f>$B$52</f>
        <v>Totals</v>
      </c>
      <c r="C363" s="135">
        <f t="shared" si="33"/>
        <v>9912.5874756985704</v>
      </c>
      <c r="D363" s="135">
        <f t="shared" si="33"/>
        <v>20112.652753105696</v>
      </c>
      <c r="E363" s="135">
        <f t="shared" si="30"/>
        <v>32678.627197486072</v>
      </c>
      <c r="F363" s="135">
        <f t="shared" si="31"/>
        <v>76827.239677834921</v>
      </c>
      <c r="G363" s="135">
        <f t="shared" si="32"/>
        <v>27364.06632101435</v>
      </c>
      <c r="H363" s="135">
        <f t="shared" si="29"/>
        <v>18431.985046502283</v>
      </c>
      <c r="I363" s="349"/>
    </row>
  </sheetData>
  <mergeCells count="45">
    <mergeCell ref="B316:H316"/>
    <mergeCell ref="B341:H341"/>
    <mergeCell ref="B215:G215"/>
    <mergeCell ref="B216:H216"/>
    <mergeCell ref="B241:G241"/>
    <mergeCell ref="B264:H264"/>
    <mergeCell ref="B266:H266"/>
    <mergeCell ref="B291:H291"/>
    <mergeCell ref="I140:I141"/>
    <mergeCell ref="B165:G165"/>
    <mergeCell ref="B166:G166"/>
    <mergeCell ref="B190:G190"/>
    <mergeCell ref="B191:H191"/>
    <mergeCell ref="B89:G89"/>
    <mergeCell ref="B113:H113"/>
    <mergeCell ref="B114:G114"/>
    <mergeCell ref="B139:G139"/>
    <mergeCell ref="B140:F141"/>
    <mergeCell ref="B58:G58"/>
    <mergeCell ref="D83:F83"/>
    <mergeCell ref="B84:C84"/>
    <mergeCell ref="D84:F84"/>
    <mergeCell ref="B87:G87"/>
    <mergeCell ref="D27:F27"/>
    <mergeCell ref="B28:C28"/>
    <mergeCell ref="D28:F28"/>
    <mergeCell ref="D54:F54"/>
    <mergeCell ref="B55:C55"/>
    <mergeCell ref="D55:F55"/>
    <mergeCell ref="B16:E16"/>
    <mergeCell ref="B17:E17"/>
    <mergeCell ref="B18:E18"/>
    <mergeCell ref="D20:F20"/>
    <mergeCell ref="B21:C21"/>
    <mergeCell ref="D21:F21"/>
    <mergeCell ref="B11:H11"/>
    <mergeCell ref="B12:E12"/>
    <mergeCell ref="B13:E13"/>
    <mergeCell ref="B14:E14"/>
    <mergeCell ref="B15:E15"/>
    <mergeCell ref="B1:H1"/>
    <mergeCell ref="B2:H2"/>
    <mergeCell ref="B8:H8"/>
    <mergeCell ref="B9:G9"/>
    <mergeCell ref="B10:G10"/>
  </mergeCells>
  <conditionalFormatting sqref="C61:G80">
    <cfRule type="expression" dxfId="209" priority="6" stopIfTrue="1">
      <formula>C32=0</formula>
    </cfRule>
  </conditionalFormatting>
  <conditionalFormatting sqref="C91:G110">
    <cfRule type="expression" dxfId="208" priority="5" stopIfTrue="1">
      <formula>C32=0</formula>
    </cfRule>
  </conditionalFormatting>
  <conditionalFormatting sqref="C143:H162">
    <cfRule type="expression" dxfId="207" priority="3" stopIfTrue="1">
      <formula>C32=0</formula>
    </cfRule>
  </conditionalFormatting>
  <conditionalFormatting sqref="H143:H162">
    <cfRule type="expression" dxfId="206" priority="1" stopIfTrue="1">
      <formula>OR(AND(#REF!&gt;0,H143&gt;0,H61=0),AND(#REF!&gt;0,H143&gt;0,H32=0))</formula>
    </cfRule>
    <cfRule type="expression" dxfId="205" priority="4" stopIfTrue="1">
      <formula>OR(AND(#REF!&gt;0,H143&gt;0,H61=0),AND(#REF!&gt;0,H143&gt;0,H32=0))</formula>
    </cfRule>
  </conditionalFormatting>
  <pageMargins left="0.25" right="0.25" top="0.5" bottom="0.5" header="0.17" footer="0.17"/>
  <pageSetup scale="68" fitToHeight="0" orientation="portrait" r:id="rId1"/>
  <headerFooter alignWithMargins="0"/>
  <rowBreaks count="6" manualBreakCount="6">
    <brk id="56" max="16383" man="1"/>
    <brk id="112" max="16383" man="1"/>
    <brk id="164" max="16383" man="1"/>
    <brk id="214" max="16383" man="1"/>
    <brk id="264" max="16383" man="1"/>
    <brk id="314" max="16383" man="1"/>
  </rowBreaks>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11">
    <tabColor rgb="FFFFC000"/>
    <pageSetUpPr fitToPage="1"/>
  </sheetPr>
  <dimension ref="B1:O363"/>
  <sheetViews>
    <sheetView showGridLines="0" showZeros="0" topLeftCell="A3" zoomScale="70" zoomScaleNormal="70" workbookViewId="0">
      <selection activeCell="B242" sqref="B242"/>
    </sheetView>
  </sheetViews>
  <sheetFormatPr defaultColWidth="9.109375" defaultRowHeight="19.2" x14ac:dyDescent="0.55000000000000004"/>
  <cols>
    <col min="1" max="1" width="1.88671875" style="107" customWidth="1"/>
    <col min="2" max="2" width="30.5546875" style="107" customWidth="1"/>
    <col min="3" max="5" width="15.88671875" style="107" bestFit="1" customWidth="1"/>
    <col min="6" max="6" width="16.6640625" style="107" bestFit="1" customWidth="1"/>
    <col min="7" max="7" width="17.5546875" style="107" bestFit="1" customWidth="1"/>
    <col min="8" max="8" width="21.33203125" style="107" bestFit="1" customWidth="1"/>
    <col min="9" max="9" width="16.33203125" style="107" bestFit="1" customWidth="1"/>
    <col min="10" max="16384" width="9.109375" style="107"/>
  </cols>
  <sheetData>
    <row r="1" spans="2:8" x14ac:dyDescent="0.55000000000000004">
      <c r="B1" s="442" t="str">
        <f>'Relative Weights'!A1</f>
        <v>THECB Texas Public University Expenditure Study - Fiscal Year 2025</v>
      </c>
      <c r="C1" s="442"/>
      <c r="D1" s="442"/>
      <c r="E1" s="442"/>
      <c r="F1" s="442"/>
      <c r="G1" s="442"/>
      <c r="H1" s="442"/>
    </row>
    <row r="2" spans="2:8" x14ac:dyDescent="0.55000000000000004">
      <c r="B2" s="443" t="str">
        <f>'Relative Weights'!A2</f>
        <v>Institution Survey for the Year Ended August 31, 2025</v>
      </c>
      <c r="C2" s="443"/>
      <c r="D2" s="443"/>
      <c r="E2" s="443"/>
      <c r="F2" s="443"/>
      <c r="G2" s="443"/>
      <c r="H2" s="443"/>
    </row>
    <row r="3" spans="2:8" x14ac:dyDescent="0.55000000000000004">
      <c r="B3" s="119" t="s">
        <v>780</v>
      </c>
      <c r="C3" s="119"/>
      <c r="D3" s="119"/>
      <c r="E3" s="119"/>
      <c r="F3" s="119"/>
      <c r="G3" s="119"/>
      <c r="H3" s="119"/>
    </row>
    <row r="4" spans="2:8" x14ac:dyDescent="0.55000000000000004">
      <c r="B4" s="292" t="s">
        <v>131</v>
      </c>
      <c r="C4" s="119"/>
      <c r="D4" s="119"/>
      <c r="E4" s="119"/>
      <c r="F4" s="119"/>
      <c r="G4" s="119"/>
      <c r="H4" s="119"/>
    </row>
    <row r="5" spans="2:8" ht="16.5" customHeight="1" x14ac:dyDescent="0.55000000000000004">
      <c r="B5" s="119"/>
      <c r="C5" s="119"/>
      <c r="D5" s="119"/>
      <c r="E5" s="119"/>
      <c r="F5" s="119"/>
      <c r="G5" s="119"/>
      <c r="H5" s="244"/>
    </row>
    <row r="6" spans="2:8" x14ac:dyDescent="0.55000000000000004">
      <c r="B6" s="293" t="s">
        <v>10</v>
      </c>
      <c r="C6" s="293"/>
      <c r="D6" s="293"/>
      <c r="E6" s="293"/>
      <c r="F6" s="293"/>
      <c r="G6" s="293"/>
      <c r="H6" s="294"/>
    </row>
    <row r="7" spans="2:8" x14ac:dyDescent="0.55000000000000004">
      <c r="B7" s="119"/>
      <c r="C7" s="119"/>
      <c r="D7" s="119"/>
      <c r="E7" s="119"/>
      <c r="F7" s="119"/>
      <c r="G7" s="119"/>
      <c r="H7" s="295"/>
    </row>
    <row r="8" spans="2:8" ht="171" customHeight="1" x14ac:dyDescent="0.55000000000000004">
      <c r="B8" s="431" t="s">
        <v>223</v>
      </c>
      <c r="C8" s="431"/>
      <c r="D8" s="431"/>
      <c r="E8" s="431"/>
      <c r="F8" s="431"/>
      <c r="G8" s="431"/>
      <c r="H8" s="431"/>
    </row>
    <row r="9" spans="2:8" ht="99.75" customHeight="1" x14ac:dyDescent="0.55000000000000004">
      <c r="B9" s="432" t="s">
        <v>41</v>
      </c>
      <c r="C9" s="432"/>
      <c r="D9" s="432"/>
      <c r="E9" s="432"/>
      <c r="F9" s="432"/>
      <c r="G9" s="432"/>
      <c r="H9" s="296"/>
    </row>
    <row r="10" spans="2:8" x14ac:dyDescent="0.55000000000000004">
      <c r="B10" s="442" t="s">
        <v>20</v>
      </c>
      <c r="C10" s="442"/>
      <c r="D10" s="442"/>
      <c r="E10" s="442"/>
      <c r="F10" s="442"/>
      <c r="G10" s="442"/>
      <c r="H10" s="296"/>
    </row>
    <row r="11" spans="2:8" ht="21" customHeight="1" thickBot="1" x14ac:dyDescent="0.6">
      <c r="B11" s="432" t="s">
        <v>851</v>
      </c>
      <c r="C11" s="432"/>
      <c r="D11" s="432"/>
      <c r="E11" s="432"/>
      <c r="F11" s="432"/>
      <c r="G11" s="432"/>
      <c r="H11" s="432"/>
    </row>
    <row r="12" spans="2:8" ht="19.8" thickBot="1" x14ac:dyDescent="0.6">
      <c r="B12" s="447" t="s">
        <v>16</v>
      </c>
      <c r="C12" s="448"/>
      <c r="D12" s="448"/>
      <c r="E12" s="448"/>
      <c r="F12" s="297"/>
      <c r="G12" s="298"/>
      <c r="H12" s="299" t="s">
        <v>17</v>
      </c>
    </row>
    <row r="13" spans="2:8" x14ac:dyDescent="0.55000000000000004">
      <c r="B13" s="449" t="s">
        <v>12</v>
      </c>
      <c r="C13" s="449"/>
      <c r="D13" s="449"/>
      <c r="E13" s="449"/>
      <c r="F13" s="352"/>
      <c r="G13" s="301"/>
      <c r="H13" s="353">
        <f>Data!$G6</f>
        <v>177093847</v>
      </c>
    </row>
    <row r="14" spans="2:8" x14ac:dyDescent="0.55000000000000004">
      <c r="B14" s="435" t="s">
        <v>13</v>
      </c>
      <c r="C14" s="435"/>
      <c r="D14" s="435"/>
      <c r="E14" s="435"/>
      <c r="F14" s="354"/>
      <c r="G14" s="301"/>
      <c r="H14" s="355">
        <f>Data!$H6</f>
        <v>68515179</v>
      </c>
    </row>
    <row r="15" spans="2:8" x14ac:dyDescent="0.55000000000000004">
      <c r="B15" s="435" t="s">
        <v>14</v>
      </c>
      <c r="C15" s="435"/>
      <c r="D15" s="435"/>
      <c r="E15" s="435"/>
      <c r="F15" s="354"/>
      <c r="G15" s="301"/>
      <c r="H15" s="355">
        <f>Data!$I6</f>
        <v>65010623</v>
      </c>
    </row>
    <row r="16" spans="2:8" x14ac:dyDescent="0.55000000000000004">
      <c r="B16" s="435" t="s">
        <v>18</v>
      </c>
      <c r="C16" s="435"/>
      <c r="D16" s="435"/>
      <c r="E16" s="435"/>
      <c r="F16" s="354"/>
      <c r="G16" s="301"/>
      <c r="H16" s="355">
        <f>Data!$J6</f>
        <v>35910263</v>
      </c>
    </row>
    <row r="17" spans="2:15" x14ac:dyDescent="0.55000000000000004">
      <c r="B17" s="435" t="s">
        <v>15</v>
      </c>
      <c r="C17" s="435"/>
      <c r="D17" s="435"/>
      <c r="E17" s="435"/>
      <c r="F17" s="354"/>
      <c r="G17" s="301"/>
      <c r="H17" s="355">
        <f>Data!$K6</f>
        <v>44371929</v>
      </c>
    </row>
    <row r="18" spans="2:15" x14ac:dyDescent="0.55000000000000004">
      <c r="B18" s="435" t="s">
        <v>1</v>
      </c>
      <c r="C18" s="435"/>
      <c r="D18" s="435"/>
      <c r="E18" s="435"/>
      <c r="F18" s="356"/>
      <c r="G18" s="301"/>
      <c r="H18" s="357">
        <f>SUM(H13:H17)</f>
        <v>390901841</v>
      </c>
    </row>
    <row r="19" spans="2:15" ht="13.5" customHeight="1" x14ac:dyDescent="0.55000000000000004">
      <c r="B19" s="306"/>
      <c r="D19" s="306"/>
      <c r="E19" s="306"/>
      <c r="F19" s="306"/>
      <c r="G19" s="306"/>
      <c r="H19" s="296"/>
    </row>
    <row r="20" spans="2:15" ht="13.5" customHeight="1" x14ac:dyDescent="0.55000000000000004">
      <c r="B20" s="306"/>
      <c r="D20" s="440" t="s">
        <v>22</v>
      </c>
      <c r="E20" s="440"/>
      <c r="F20" s="440"/>
      <c r="G20" s="307" t="s">
        <v>23</v>
      </c>
      <c r="H20" s="307" t="s">
        <v>24</v>
      </c>
    </row>
    <row r="21" spans="2:15" ht="17.25" customHeight="1" x14ac:dyDescent="0.55000000000000004">
      <c r="B21" s="438" t="s">
        <v>21</v>
      </c>
      <c r="C21" s="439"/>
      <c r="D21" s="434" t="str">
        <f>Data!L6</f>
        <v>Steven Lerma</v>
      </c>
      <c r="E21" s="434"/>
      <c r="F21" s="434"/>
      <c r="G21" s="308" t="str">
        <f>Data!M6</f>
        <v>956-665-7906</v>
      </c>
      <c r="H21" s="309" t="str">
        <f>Data!N6</f>
        <v>steven.lerma@utrgv.edu</v>
      </c>
    </row>
    <row r="22" spans="2:15" ht="13.5" customHeight="1" x14ac:dyDescent="0.55000000000000004">
      <c r="B22" s="306"/>
      <c r="C22" s="306"/>
      <c r="D22" s="306"/>
      <c r="E22" s="306"/>
      <c r="F22" s="306"/>
      <c r="G22" s="306"/>
      <c r="H22" s="296"/>
    </row>
    <row r="23" spans="2:15" ht="15.75" customHeight="1" thickBot="1" x14ac:dyDescent="0.6">
      <c r="B23" s="117" t="s">
        <v>900</v>
      </c>
      <c r="C23" s="306"/>
      <c r="D23" s="306"/>
      <c r="E23" s="306"/>
      <c r="F23" s="306"/>
      <c r="G23" s="306"/>
      <c r="H23" s="296"/>
    </row>
    <row r="24" spans="2:15" s="313" customFormat="1" x14ac:dyDescent="0.55000000000000004">
      <c r="B24" s="310"/>
      <c r="C24" s="123" t="s">
        <v>25</v>
      </c>
      <c r="D24" s="311" t="s">
        <v>26</v>
      </c>
      <c r="E24" s="311" t="s">
        <v>27</v>
      </c>
      <c r="F24" s="311" t="s">
        <v>28</v>
      </c>
      <c r="G24" s="311" t="s">
        <v>29</v>
      </c>
      <c r="H24" s="312" t="s">
        <v>30</v>
      </c>
    </row>
    <row r="25" spans="2:15" s="313" customFormat="1" ht="19.8" thickBot="1" x14ac:dyDescent="0.6">
      <c r="B25" s="314" t="s">
        <v>675</v>
      </c>
      <c r="C25" s="315">
        <f>Data!O6</f>
        <v>13880</v>
      </c>
      <c r="D25" s="316">
        <f>Data!P6</f>
        <v>15446</v>
      </c>
      <c r="E25" s="316">
        <f>Data!Q6</f>
        <v>3647</v>
      </c>
      <c r="F25" s="316">
        <f>Data!R6</f>
        <v>605</v>
      </c>
      <c r="G25" s="316">
        <f>Data!S6</f>
        <v>0</v>
      </c>
      <c r="H25" s="317">
        <f>SUM(C25:G25)</f>
        <v>33578</v>
      </c>
    </row>
    <row r="26" spans="2:15" x14ac:dyDescent="0.55000000000000004">
      <c r="C26" s="318"/>
      <c r="D26" s="318"/>
      <c r="E26" s="318"/>
      <c r="F26" s="318"/>
      <c r="G26" s="318"/>
      <c r="H26" s="318"/>
      <c r="I26" s="318"/>
    </row>
    <row r="27" spans="2:15" ht="13.5" customHeight="1" x14ac:dyDescent="0.55000000000000004">
      <c r="B27" s="306"/>
      <c r="D27" s="440" t="s">
        <v>22</v>
      </c>
      <c r="E27" s="440"/>
      <c r="F27" s="440"/>
      <c r="G27" s="307" t="s">
        <v>23</v>
      </c>
      <c r="H27" s="307" t="s">
        <v>24</v>
      </c>
    </row>
    <row r="28" spans="2:15" ht="17.25" customHeight="1" x14ac:dyDescent="0.55000000000000004">
      <c r="B28" s="438" t="s">
        <v>893</v>
      </c>
      <c r="C28" s="439"/>
      <c r="D28" s="434" t="str">
        <f>Data!T6</f>
        <v>Paredes, Marcelo</v>
      </c>
      <c r="E28" s="434"/>
      <c r="F28" s="434"/>
      <c r="G28" s="308" t="str">
        <f>Data!U6</f>
        <v>(956) 665-2383</v>
      </c>
      <c r="H28" s="309" t="str">
        <f>Data!V6</f>
        <v>marcelo.paredes@utrgv.edu</v>
      </c>
    </row>
    <row r="29" spans="2:15" ht="13.5" customHeight="1" x14ac:dyDescent="0.55000000000000004">
      <c r="B29" s="306"/>
      <c r="C29" s="306"/>
      <c r="D29" s="306"/>
      <c r="E29" s="306"/>
      <c r="F29" s="306"/>
      <c r="G29" s="306"/>
      <c r="H29" s="296"/>
    </row>
    <row r="30" spans="2:15" ht="19.8" thickBot="1" x14ac:dyDescent="0.6">
      <c r="B30" s="117" t="s">
        <v>901</v>
      </c>
    </row>
    <row r="31" spans="2:15" ht="19.8" thickBot="1" x14ac:dyDescent="0.6">
      <c r="B31" s="124" t="s">
        <v>31</v>
      </c>
      <c r="C31" s="125" t="s">
        <v>25</v>
      </c>
      <c r="D31" s="125" t="s">
        <v>26</v>
      </c>
      <c r="E31" s="125" t="s">
        <v>27</v>
      </c>
      <c r="F31" s="125" t="s">
        <v>28</v>
      </c>
      <c r="G31" s="125" t="s">
        <v>29</v>
      </c>
      <c r="H31" s="126" t="s">
        <v>30</v>
      </c>
    </row>
    <row r="32" spans="2:15" x14ac:dyDescent="0.55000000000000004">
      <c r="B32" s="127" t="s">
        <v>42</v>
      </c>
      <c r="C32" s="140">
        <f>Data!W6</f>
        <v>265880.00000000006</v>
      </c>
      <c r="D32" s="140">
        <f>Data!AQ6</f>
        <v>81853</v>
      </c>
      <c r="E32" s="140">
        <f>Data!BK6</f>
        <v>21189</v>
      </c>
      <c r="F32" s="140">
        <f>Data!CE6</f>
        <v>1005.9999999999999</v>
      </c>
      <c r="G32" s="140">
        <f>Data!CY6</f>
        <v>0</v>
      </c>
      <c r="H32" s="141">
        <f>SUM(C32:G32)</f>
        <v>369928.00000000006</v>
      </c>
      <c r="O32" s="144"/>
    </row>
    <row r="33" spans="2:15" x14ac:dyDescent="0.55000000000000004">
      <c r="B33" s="129" t="s">
        <v>43</v>
      </c>
      <c r="C33" s="140">
        <f>Data!X6</f>
        <v>91953</v>
      </c>
      <c r="D33" s="140">
        <f>Data!AR6</f>
        <v>40579</v>
      </c>
      <c r="E33" s="140">
        <f>Data!BL6</f>
        <v>10910</v>
      </c>
      <c r="F33" s="140">
        <f>Data!CF6</f>
        <v>1490</v>
      </c>
      <c r="G33" s="140">
        <f>Data!CZ6</f>
        <v>0</v>
      </c>
      <c r="H33" s="141">
        <f t="shared" ref="H33:H52" si="0">SUM(C33:G33)</f>
        <v>144932</v>
      </c>
      <c r="O33" s="144"/>
    </row>
    <row r="34" spans="2:15" x14ac:dyDescent="0.55000000000000004">
      <c r="B34" s="129" t="s">
        <v>44</v>
      </c>
      <c r="C34" s="140">
        <f>Data!Y6</f>
        <v>40535</v>
      </c>
      <c r="D34" s="140">
        <f>Data!AS6</f>
        <v>11328.5</v>
      </c>
      <c r="E34" s="140">
        <f>Data!BM6</f>
        <v>942</v>
      </c>
      <c r="F34" s="140">
        <f>Data!CG6</f>
        <v>0</v>
      </c>
      <c r="G34" s="140">
        <f>Data!DA6</f>
        <v>0</v>
      </c>
      <c r="H34" s="141">
        <f t="shared" si="0"/>
        <v>52805.5</v>
      </c>
      <c r="O34" s="144"/>
    </row>
    <row r="35" spans="2:15" x14ac:dyDescent="0.55000000000000004">
      <c r="B35" s="129" t="s">
        <v>45</v>
      </c>
      <c r="C35" s="140">
        <f>Data!Z6</f>
        <v>4563</v>
      </c>
      <c r="D35" s="140">
        <f>Data!AT6</f>
        <v>22581</v>
      </c>
      <c r="E35" s="140">
        <f>Data!BN6</f>
        <v>6744</v>
      </c>
      <c r="F35" s="140">
        <f>Data!CH6</f>
        <v>3641</v>
      </c>
      <c r="G35" s="140">
        <f>Data!DB6</f>
        <v>0</v>
      </c>
      <c r="H35" s="141">
        <f t="shared" si="0"/>
        <v>37529</v>
      </c>
      <c r="O35" s="144"/>
    </row>
    <row r="36" spans="2:15" x14ac:dyDescent="0.55000000000000004">
      <c r="B36" s="129" t="s">
        <v>46</v>
      </c>
      <c r="C36" s="140">
        <f>Data!AA6</f>
        <v>33</v>
      </c>
      <c r="D36" s="140">
        <f>Data!AU6</f>
        <v>406</v>
      </c>
      <c r="E36" s="140">
        <f>Data!BO6</f>
        <v>231</v>
      </c>
      <c r="F36" s="140">
        <f>Data!CI6</f>
        <v>0</v>
      </c>
      <c r="G36" s="140">
        <f>Data!DC6</f>
        <v>0</v>
      </c>
      <c r="H36" s="141">
        <f t="shared" si="0"/>
        <v>670</v>
      </c>
      <c r="O36" s="144"/>
    </row>
    <row r="37" spans="2:15" x14ac:dyDescent="0.55000000000000004">
      <c r="B37" s="129" t="s">
        <v>47</v>
      </c>
      <c r="C37" s="140">
        <f>Data!AB6</f>
        <v>20366</v>
      </c>
      <c r="D37" s="140">
        <f>Data!AV6</f>
        <v>35367</v>
      </c>
      <c r="E37" s="140">
        <f>Data!BP6</f>
        <v>5559</v>
      </c>
      <c r="F37" s="140">
        <f>Data!CJ6</f>
        <v>385</v>
      </c>
      <c r="G37" s="140">
        <f>Data!DD6</f>
        <v>0</v>
      </c>
      <c r="H37" s="141">
        <f t="shared" si="0"/>
        <v>61677</v>
      </c>
      <c r="O37" s="144"/>
    </row>
    <row r="38" spans="2:15" x14ac:dyDescent="0.55000000000000004">
      <c r="B38" s="129" t="s">
        <v>48</v>
      </c>
      <c r="C38" s="140">
        <f>Data!AC6</f>
        <v>114</v>
      </c>
      <c r="D38" s="140">
        <f>Data!AW6</f>
        <v>546</v>
      </c>
      <c r="E38" s="140">
        <f>Data!BQ6</f>
        <v>0</v>
      </c>
      <c r="F38" s="140">
        <f>Data!CK6</f>
        <v>0</v>
      </c>
      <c r="G38" s="140">
        <f>Data!DE6</f>
        <v>0</v>
      </c>
      <c r="H38" s="141">
        <f t="shared" si="0"/>
        <v>660</v>
      </c>
      <c r="O38" s="144"/>
    </row>
    <row r="39" spans="2:15" x14ac:dyDescent="0.55000000000000004">
      <c r="B39" s="129" t="s">
        <v>49</v>
      </c>
      <c r="C39" s="140">
        <f>Data!AD6</f>
        <v>0</v>
      </c>
      <c r="D39" s="140">
        <f>Data!AX6</f>
        <v>0</v>
      </c>
      <c r="E39" s="140">
        <f>Data!BR6</f>
        <v>0</v>
      </c>
      <c r="F39" s="140">
        <f>Data!CL6</f>
        <v>0</v>
      </c>
      <c r="G39" s="140">
        <f>Data!DF6</f>
        <v>0</v>
      </c>
      <c r="H39" s="141">
        <f t="shared" si="0"/>
        <v>0</v>
      </c>
      <c r="O39" s="144"/>
    </row>
    <row r="40" spans="2:15" x14ac:dyDescent="0.55000000000000004">
      <c r="B40" s="129" t="s">
        <v>50</v>
      </c>
      <c r="C40" s="140">
        <f>Data!AE6</f>
        <v>1242</v>
      </c>
      <c r="D40" s="140">
        <f>Data!AY6</f>
        <v>4782</v>
      </c>
      <c r="E40" s="140">
        <f>Data!BS6</f>
        <v>6009</v>
      </c>
      <c r="F40" s="140">
        <f>Data!CM6</f>
        <v>0</v>
      </c>
      <c r="G40" s="140">
        <f>Data!DG6</f>
        <v>0</v>
      </c>
      <c r="H40" s="141">
        <f t="shared" si="0"/>
        <v>12033</v>
      </c>
      <c r="O40" s="144"/>
    </row>
    <row r="41" spans="2:15" x14ac:dyDescent="0.55000000000000004">
      <c r="B41" s="129" t="s">
        <v>51</v>
      </c>
      <c r="C41" s="140">
        <f>Data!AF6</f>
        <v>6</v>
      </c>
      <c r="D41" s="140">
        <f>Data!AZ6</f>
        <v>27</v>
      </c>
      <c r="E41" s="140">
        <f>Data!BT6</f>
        <v>0</v>
      </c>
      <c r="F41" s="140">
        <f>Data!CN6</f>
        <v>0</v>
      </c>
      <c r="G41" s="140">
        <f>Data!DH6</f>
        <v>0</v>
      </c>
      <c r="H41" s="141">
        <f t="shared" si="0"/>
        <v>33</v>
      </c>
      <c r="O41" s="144"/>
    </row>
    <row r="42" spans="2:15" x14ac:dyDescent="0.55000000000000004">
      <c r="B42" s="129" t="s">
        <v>52</v>
      </c>
      <c r="C42" s="140">
        <f>Data!AG6</f>
        <v>0</v>
      </c>
      <c r="D42" s="140">
        <f>Data!BA6</f>
        <v>0</v>
      </c>
      <c r="E42" s="140">
        <f>Data!BU6</f>
        <v>0</v>
      </c>
      <c r="F42" s="140">
        <f>Data!CO6</f>
        <v>0</v>
      </c>
      <c r="G42" s="140">
        <f>Data!DI6</f>
        <v>0</v>
      </c>
      <c r="H42" s="141">
        <f t="shared" si="0"/>
        <v>0</v>
      </c>
      <c r="O42" s="144"/>
    </row>
    <row r="43" spans="2:15" x14ac:dyDescent="0.55000000000000004">
      <c r="B43" s="129" t="s">
        <v>53</v>
      </c>
      <c r="C43" s="140">
        <f>Data!AH6</f>
        <v>0</v>
      </c>
      <c r="D43" s="140">
        <f>Data!BB6</f>
        <v>0</v>
      </c>
      <c r="E43" s="140">
        <f>Data!BV6</f>
        <v>0</v>
      </c>
      <c r="F43" s="140">
        <f>Data!CP6</f>
        <v>0</v>
      </c>
      <c r="G43" s="140">
        <f>Data!DJ6</f>
        <v>0</v>
      </c>
      <c r="H43" s="141">
        <f t="shared" si="0"/>
        <v>0</v>
      </c>
      <c r="O43" s="144"/>
    </row>
    <row r="44" spans="2:15" x14ac:dyDescent="0.55000000000000004">
      <c r="B44" s="129" t="s">
        <v>54</v>
      </c>
      <c r="C44" s="140">
        <f>Data!AI6</f>
        <v>0</v>
      </c>
      <c r="D44" s="140">
        <f>Data!BC6</f>
        <v>0</v>
      </c>
      <c r="E44" s="140">
        <f>Data!BW6</f>
        <v>0</v>
      </c>
      <c r="F44" s="140">
        <f>Data!CQ6</f>
        <v>0</v>
      </c>
      <c r="G44" s="140">
        <f>Data!DK6</f>
        <v>0</v>
      </c>
      <c r="H44" s="141">
        <f t="shared" si="0"/>
        <v>0</v>
      </c>
      <c r="O44" s="144"/>
    </row>
    <row r="45" spans="2:15" x14ac:dyDescent="0.55000000000000004">
      <c r="B45" s="129" t="s">
        <v>55</v>
      </c>
      <c r="C45" s="140">
        <f>Data!AJ6</f>
        <v>22441</v>
      </c>
      <c r="D45" s="140">
        <f>Data!BD6</f>
        <v>26986</v>
      </c>
      <c r="E45" s="140">
        <f>Data!BX6</f>
        <v>12185</v>
      </c>
      <c r="F45" s="140">
        <f>Data!CR6</f>
        <v>2507</v>
      </c>
      <c r="G45" s="140">
        <f>Data!DL6</f>
        <v>279.99999999999994</v>
      </c>
      <c r="H45" s="141">
        <f t="shared" si="0"/>
        <v>64399</v>
      </c>
      <c r="O45" s="144"/>
    </row>
    <row r="46" spans="2:15" x14ac:dyDescent="0.55000000000000004">
      <c r="B46" s="129" t="s">
        <v>56</v>
      </c>
      <c r="C46" s="140">
        <f>Data!AK6</f>
        <v>0</v>
      </c>
      <c r="D46" s="140">
        <f>Data!BE6</f>
        <v>0</v>
      </c>
      <c r="E46" s="140">
        <f>Data!BY6</f>
        <v>0</v>
      </c>
      <c r="F46" s="140">
        <f>Data!CS6</f>
        <v>0</v>
      </c>
      <c r="G46" s="140">
        <f>Data!DM6</f>
        <v>0</v>
      </c>
      <c r="H46" s="141">
        <f t="shared" si="0"/>
        <v>0</v>
      </c>
      <c r="O46" s="144"/>
    </row>
    <row r="47" spans="2:15" x14ac:dyDescent="0.55000000000000004">
      <c r="B47" s="129" t="s">
        <v>57</v>
      </c>
      <c r="C47" s="140">
        <f>Data!AL6</f>
        <v>15975</v>
      </c>
      <c r="D47" s="140">
        <f>Data!BF6</f>
        <v>43860</v>
      </c>
      <c r="E47" s="140">
        <f>Data!BZ6</f>
        <v>12441</v>
      </c>
      <c r="F47" s="140">
        <f>Data!CT6</f>
        <v>549</v>
      </c>
      <c r="G47" s="140">
        <f>Data!DN6</f>
        <v>0</v>
      </c>
      <c r="H47" s="141">
        <f t="shared" si="0"/>
        <v>72825</v>
      </c>
      <c r="O47" s="144"/>
    </row>
    <row r="48" spans="2:15" x14ac:dyDescent="0.55000000000000004">
      <c r="B48" s="129" t="s">
        <v>58</v>
      </c>
      <c r="C48" s="140">
        <f>Data!AM6</f>
        <v>0</v>
      </c>
      <c r="D48" s="140">
        <f>Data!BG6</f>
        <v>0</v>
      </c>
      <c r="E48" s="140">
        <f>Data!CA6</f>
        <v>0</v>
      </c>
      <c r="F48" s="140">
        <f>Data!CU6</f>
        <v>0</v>
      </c>
      <c r="G48" s="140">
        <f>Data!DO6</f>
        <v>0</v>
      </c>
      <c r="H48" s="141">
        <f t="shared" si="0"/>
        <v>0</v>
      </c>
      <c r="O48" s="144"/>
    </row>
    <row r="49" spans="2:15" x14ac:dyDescent="0.55000000000000004">
      <c r="B49" s="129" t="s">
        <v>59</v>
      </c>
      <c r="C49" s="140">
        <f>Data!AN6</f>
        <v>6</v>
      </c>
      <c r="D49" s="140">
        <f>Data!BH6</f>
        <v>2536.9999999999995</v>
      </c>
      <c r="E49" s="140">
        <f>Data!CB6</f>
        <v>0</v>
      </c>
      <c r="F49" s="140">
        <f>Data!CV6</f>
        <v>0</v>
      </c>
      <c r="G49" s="140">
        <f>Data!DP6</f>
        <v>0</v>
      </c>
      <c r="H49" s="141">
        <f t="shared" si="0"/>
        <v>2542.9999999999995</v>
      </c>
      <c r="O49" s="144"/>
    </row>
    <row r="50" spans="2:15" x14ac:dyDescent="0.55000000000000004">
      <c r="B50" s="129" t="s">
        <v>60</v>
      </c>
      <c r="C50" s="140">
        <f>Data!AO6</f>
        <v>6084</v>
      </c>
      <c r="D50" s="140">
        <f>Data!BI6</f>
        <v>2140</v>
      </c>
      <c r="E50" s="140">
        <f>Data!CC6</f>
        <v>663</v>
      </c>
      <c r="F50" s="140">
        <f>Data!CW6</f>
        <v>0</v>
      </c>
      <c r="G50" s="140">
        <f>Data!DQ6</f>
        <v>0</v>
      </c>
      <c r="H50" s="141">
        <f t="shared" si="0"/>
        <v>8887</v>
      </c>
      <c r="O50" s="144"/>
    </row>
    <row r="51" spans="2:15" x14ac:dyDescent="0.55000000000000004">
      <c r="B51" s="129" t="s">
        <v>0</v>
      </c>
      <c r="C51" s="140">
        <f>Data!AP6</f>
        <v>3</v>
      </c>
      <c r="D51" s="140">
        <f>Data!BJ6</f>
        <v>14634</v>
      </c>
      <c r="E51" s="140">
        <f>Data!CD6</f>
        <v>1187</v>
      </c>
      <c r="F51" s="140">
        <f>Data!CX6</f>
        <v>158</v>
      </c>
      <c r="G51" s="140">
        <f>Data!DR6</f>
        <v>0</v>
      </c>
      <c r="H51" s="141">
        <f t="shared" si="0"/>
        <v>15982</v>
      </c>
      <c r="O51" s="144"/>
    </row>
    <row r="52" spans="2:15" x14ac:dyDescent="0.55000000000000004">
      <c r="B52" s="142" t="s">
        <v>33</v>
      </c>
      <c r="C52" s="141">
        <f>SUM(C32:C51)</f>
        <v>469201.00000000006</v>
      </c>
      <c r="D52" s="141">
        <f>SUM(D32:D51)</f>
        <v>287626.5</v>
      </c>
      <c r="E52" s="141">
        <f>SUM(E32:E51)</f>
        <v>78060</v>
      </c>
      <c r="F52" s="141">
        <f>SUM(F32:F51)</f>
        <v>9736</v>
      </c>
      <c r="G52" s="141">
        <f>SUM(G32:G51)</f>
        <v>279.99999999999994</v>
      </c>
      <c r="H52" s="141">
        <f t="shared" si="0"/>
        <v>844903.5</v>
      </c>
    </row>
    <row r="53" spans="2:15" x14ac:dyDescent="0.55000000000000004">
      <c r="B53" s="143"/>
      <c r="C53" s="144"/>
      <c r="D53" s="144"/>
      <c r="E53" s="144"/>
      <c r="F53" s="144"/>
      <c r="G53" s="144"/>
      <c r="H53" s="144"/>
    </row>
    <row r="54" spans="2:15" ht="13.5" customHeight="1" x14ac:dyDescent="0.55000000000000004">
      <c r="B54" s="306"/>
      <c r="D54" s="440" t="s">
        <v>22</v>
      </c>
      <c r="E54" s="440"/>
      <c r="F54" s="440"/>
      <c r="G54" s="307" t="s">
        <v>23</v>
      </c>
      <c r="H54" s="307" t="s">
        <v>24</v>
      </c>
    </row>
    <row r="55" spans="2:15" ht="38.4" x14ac:dyDescent="0.55000000000000004">
      <c r="B55" s="438" t="s">
        <v>894</v>
      </c>
      <c r="C55" s="439"/>
      <c r="D55" s="434" t="str">
        <f>Data!T6</f>
        <v>Paredes, Marcelo</v>
      </c>
      <c r="E55" s="434"/>
      <c r="F55" s="434"/>
      <c r="G55" s="308" t="str">
        <f>Data!U6</f>
        <v>(956) 665-2383</v>
      </c>
      <c r="H55" s="309" t="str">
        <f>Data!V6</f>
        <v>marcelo.paredes@utrgv.edu</v>
      </c>
    </row>
    <row r="56" spans="2:15" ht="13.5" customHeight="1" x14ac:dyDescent="0.55000000000000004">
      <c r="B56" s="306"/>
      <c r="C56" s="306"/>
      <c r="D56" s="306"/>
      <c r="E56" s="306"/>
      <c r="F56" s="306"/>
      <c r="G56" s="306"/>
      <c r="H56" s="296"/>
    </row>
    <row r="57" spans="2:15" ht="16.5" customHeight="1" x14ac:dyDescent="0.55000000000000004">
      <c r="B57" s="117" t="s">
        <v>9</v>
      </c>
    </row>
    <row r="58" spans="2:15" ht="39.75" customHeight="1" x14ac:dyDescent="0.55000000000000004">
      <c r="B58" s="441" t="s">
        <v>39</v>
      </c>
      <c r="C58" s="441"/>
      <c r="D58" s="441"/>
      <c r="E58" s="441"/>
      <c r="F58" s="441"/>
      <c r="G58" s="441"/>
      <c r="H58" s="319"/>
    </row>
    <row r="59" spans="2:15" ht="8.25" customHeight="1" thickBot="1" x14ac:dyDescent="0.6">
      <c r="B59" s="318"/>
    </row>
    <row r="60" spans="2:15" ht="19.8" thickBot="1" x14ac:dyDescent="0.6">
      <c r="B60" s="124" t="s">
        <v>31</v>
      </c>
      <c r="C60" s="125" t="s">
        <v>25</v>
      </c>
      <c r="D60" s="125" t="s">
        <v>26</v>
      </c>
      <c r="E60" s="125" t="s">
        <v>27</v>
      </c>
      <c r="F60" s="125" t="s">
        <v>28</v>
      </c>
      <c r="G60" s="125" t="s">
        <v>29</v>
      </c>
      <c r="H60" s="126" t="s">
        <v>30</v>
      </c>
    </row>
    <row r="61" spans="2:15" x14ac:dyDescent="0.55000000000000004">
      <c r="B61" s="127" t="str">
        <f>$B$32</f>
        <v>Liberal Arts</v>
      </c>
      <c r="C61" s="320">
        <f>Data!DS6</f>
        <v>13473989.991630277</v>
      </c>
      <c r="D61" s="320">
        <f>Data!EM6</f>
        <v>6397266.5920669716</v>
      </c>
      <c r="E61" s="320">
        <f>Data!FG6</f>
        <v>4059944.7952363435</v>
      </c>
      <c r="F61" s="320">
        <f>Data!GA6</f>
        <v>556525.73787903052</v>
      </c>
      <c r="G61" s="320">
        <f>Data!GU6</f>
        <v>0</v>
      </c>
      <c r="H61" s="321">
        <f>SUM(C61:G61)</f>
        <v>24487727.116812624</v>
      </c>
    </row>
    <row r="62" spans="2:15" x14ac:dyDescent="0.55000000000000004">
      <c r="B62" s="127" t="str">
        <f>$B$33</f>
        <v>Science</v>
      </c>
      <c r="C62" s="320">
        <f>Data!DT6</f>
        <v>4950157.8456746843</v>
      </c>
      <c r="D62" s="320">
        <f>Data!EN6</f>
        <v>4126900.9993951004</v>
      </c>
      <c r="E62" s="320">
        <f>Data!FH6</f>
        <v>2997973.4955718131</v>
      </c>
      <c r="F62" s="320">
        <f>Data!GB6</f>
        <v>1531773.7419262179</v>
      </c>
      <c r="G62" s="320">
        <f>Data!GV6</f>
        <v>0</v>
      </c>
      <c r="H62" s="141">
        <f t="shared" ref="H62:H81" si="1">SUM(C62:G62)</f>
        <v>13606806.082567815</v>
      </c>
    </row>
    <row r="63" spans="2:15" x14ac:dyDescent="0.55000000000000004">
      <c r="B63" s="127" t="str">
        <f>$B$34</f>
        <v>Fine Arts</v>
      </c>
      <c r="C63" s="320">
        <f>Data!DU6</f>
        <v>3068412.2480943026</v>
      </c>
      <c r="D63" s="320">
        <f>Data!EO6</f>
        <v>1808547.1009751633</v>
      </c>
      <c r="E63" s="320">
        <f>Data!FI6</f>
        <v>319531.85087319009</v>
      </c>
      <c r="F63" s="320">
        <f>Data!GC6</f>
        <v>0</v>
      </c>
      <c r="G63" s="320">
        <f>Data!GW6</f>
        <v>0</v>
      </c>
      <c r="H63" s="141">
        <f t="shared" si="1"/>
        <v>5196491.1999426559</v>
      </c>
    </row>
    <row r="64" spans="2:15" x14ac:dyDescent="0.55000000000000004">
      <c r="B64" s="127" t="str">
        <f>$B$35</f>
        <v>Teacher Education</v>
      </c>
      <c r="C64" s="320">
        <f>Data!DV6</f>
        <v>372537.0236603471</v>
      </c>
      <c r="D64" s="320">
        <f>Data!EP6</f>
        <v>1968884.2665821945</v>
      </c>
      <c r="E64" s="320">
        <f>Data!FJ6</f>
        <v>1424244.4972753583</v>
      </c>
      <c r="F64" s="320">
        <f>Data!GD6</f>
        <v>1435252.2369577838</v>
      </c>
      <c r="G64" s="320">
        <f>Data!GX6</f>
        <v>0</v>
      </c>
      <c r="H64" s="141">
        <f t="shared" si="1"/>
        <v>5200918.0244756835</v>
      </c>
    </row>
    <row r="65" spans="2:8" x14ac:dyDescent="0.55000000000000004">
      <c r="B65" s="127" t="str">
        <f>$B$36</f>
        <v>Agriculture</v>
      </c>
      <c r="C65" s="320">
        <f>Data!DW6</f>
        <v>3198.6463512514138</v>
      </c>
      <c r="D65" s="320">
        <f>Data!EQ6</f>
        <v>78291.426822178517</v>
      </c>
      <c r="E65" s="320">
        <f>Data!FK6</f>
        <v>72404.85400626171</v>
      </c>
      <c r="F65" s="320">
        <f>Data!GE6</f>
        <v>0</v>
      </c>
      <c r="G65" s="320">
        <f>Data!GY6</f>
        <v>0</v>
      </c>
      <c r="H65" s="141">
        <f t="shared" si="1"/>
        <v>153894.92717969164</v>
      </c>
    </row>
    <row r="66" spans="2:8" x14ac:dyDescent="0.55000000000000004">
      <c r="B66" s="127" t="str">
        <f>$B$37</f>
        <v>Engineering</v>
      </c>
      <c r="C66" s="320">
        <f>Data!DX6</f>
        <v>2157810.7672829698</v>
      </c>
      <c r="D66" s="320">
        <f>Data!ER6</f>
        <v>4510173.2568748249</v>
      </c>
      <c r="E66" s="320">
        <f>Data!FL6</f>
        <v>1535015.5713620284</v>
      </c>
      <c r="F66" s="320">
        <f>Data!GF6</f>
        <v>213417.85001021507</v>
      </c>
      <c r="G66" s="320">
        <f>Data!GZ6</f>
        <v>0</v>
      </c>
      <c r="H66" s="141">
        <f t="shared" si="1"/>
        <v>8416417.4455300365</v>
      </c>
    </row>
    <row r="67" spans="2:8" x14ac:dyDescent="0.55000000000000004">
      <c r="B67" s="127" t="str">
        <f>$B$38</f>
        <v>Home Economics</v>
      </c>
      <c r="C67" s="320">
        <f>Data!DY6</f>
        <v>10101.770514103315</v>
      </c>
      <c r="D67" s="320">
        <f>Data!ES6</f>
        <v>14492.652094592337</v>
      </c>
      <c r="E67" s="320">
        <f>Data!FM6</f>
        <v>0</v>
      </c>
      <c r="F67" s="320">
        <f>Data!GG6</f>
        <v>0</v>
      </c>
      <c r="G67" s="320">
        <f>Data!HA6</f>
        <v>0</v>
      </c>
      <c r="H67" s="141">
        <f t="shared" si="1"/>
        <v>24594.422608695651</v>
      </c>
    </row>
    <row r="68" spans="2:8" x14ac:dyDescent="0.55000000000000004">
      <c r="B68" s="127" t="str">
        <f>$B$39</f>
        <v>Law</v>
      </c>
      <c r="C68" s="320">
        <f>Data!DZ6</f>
        <v>0</v>
      </c>
      <c r="D68" s="320">
        <f>Data!ET6</f>
        <v>0</v>
      </c>
      <c r="E68" s="320">
        <f>Data!FN6</f>
        <v>0</v>
      </c>
      <c r="F68" s="320">
        <f>Data!GH6</f>
        <v>0</v>
      </c>
      <c r="G68" s="320">
        <f>Data!HB6</f>
        <v>0</v>
      </c>
      <c r="H68" s="141">
        <f t="shared" si="1"/>
        <v>0</v>
      </c>
    </row>
    <row r="69" spans="2:8" x14ac:dyDescent="0.55000000000000004">
      <c r="B69" s="127" t="str">
        <f>$B$40</f>
        <v>Social Service</v>
      </c>
      <c r="C69" s="320">
        <f>Data!EA6</f>
        <v>98783.619510562261</v>
      </c>
      <c r="D69" s="320">
        <f>Data!EU6</f>
        <v>524601.00142734742</v>
      </c>
      <c r="E69" s="320">
        <f>Data!FO6</f>
        <v>816374.69196531584</v>
      </c>
      <c r="F69" s="320">
        <f>Data!GI6</f>
        <v>0</v>
      </c>
      <c r="G69" s="320">
        <f>Data!HC6</f>
        <v>0</v>
      </c>
      <c r="H69" s="141">
        <f t="shared" si="1"/>
        <v>1439759.3129032254</v>
      </c>
    </row>
    <row r="70" spans="2:8" x14ac:dyDescent="0.55000000000000004">
      <c r="B70" s="127" t="str">
        <f>$B$41</f>
        <v>Library Science</v>
      </c>
      <c r="C70" s="320">
        <f>Data!EB6</f>
        <v>4934.6756756756749</v>
      </c>
      <c r="D70" s="320">
        <f>Data!EV6</f>
        <v>27412.7027027027</v>
      </c>
      <c r="E70" s="320">
        <f>Data!FP6</f>
        <v>0</v>
      </c>
      <c r="F70" s="320">
        <f>Data!GJ6</f>
        <v>0</v>
      </c>
      <c r="G70" s="320">
        <f>Data!HD6</f>
        <v>0</v>
      </c>
      <c r="H70" s="141">
        <f t="shared" si="1"/>
        <v>32347.378378378373</v>
      </c>
    </row>
    <row r="71" spans="2:8" x14ac:dyDescent="0.55000000000000004">
      <c r="B71" s="127" t="str">
        <f>$B$42</f>
        <v>Veterinary Science</v>
      </c>
      <c r="C71" s="320">
        <f>Data!EC6</f>
        <v>0</v>
      </c>
      <c r="D71" s="320">
        <f>Data!EW6</f>
        <v>0</v>
      </c>
      <c r="E71" s="320">
        <f>Data!FQ6</f>
        <v>0</v>
      </c>
      <c r="F71" s="320">
        <f>Data!GK6</f>
        <v>0</v>
      </c>
      <c r="G71" s="320">
        <f>Data!HE6</f>
        <v>0</v>
      </c>
      <c r="H71" s="141">
        <f t="shared" si="1"/>
        <v>0</v>
      </c>
    </row>
    <row r="72" spans="2:8" x14ac:dyDescent="0.55000000000000004">
      <c r="B72" s="127" t="str">
        <f>$B$43</f>
        <v>Vocational Training</v>
      </c>
      <c r="C72" s="320">
        <f>Data!ED6</f>
        <v>0</v>
      </c>
      <c r="D72" s="320">
        <f>Data!EX6</f>
        <v>0</v>
      </c>
      <c r="E72" s="320">
        <f>Data!FR6</f>
        <v>0</v>
      </c>
      <c r="F72" s="320">
        <f>Data!GL6</f>
        <v>0</v>
      </c>
      <c r="G72" s="320">
        <f>Data!HF6</f>
        <v>0</v>
      </c>
      <c r="H72" s="141">
        <f t="shared" si="1"/>
        <v>0</v>
      </c>
    </row>
    <row r="73" spans="2:8" x14ac:dyDescent="0.55000000000000004">
      <c r="B73" s="127" t="str">
        <f>$B$44</f>
        <v>Physical Training</v>
      </c>
      <c r="C73" s="320">
        <f>Data!EE6</f>
        <v>0</v>
      </c>
      <c r="D73" s="320">
        <f>Data!EY6</f>
        <v>0</v>
      </c>
      <c r="E73" s="320">
        <f>Data!FS6</f>
        <v>0</v>
      </c>
      <c r="F73" s="320">
        <f>Data!GM6</f>
        <v>0</v>
      </c>
      <c r="G73" s="320">
        <f>Data!HG6</f>
        <v>0</v>
      </c>
      <c r="H73" s="141">
        <f t="shared" si="1"/>
        <v>0</v>
      </c>
    </row>
    <row r="74" spans="2:8" x14ac:dyDescent="0.55000000000000004">
      <c r="B74" s="127" t="str">
        <f>$B$45</f>
        <v>Health Services</v>
      </c>
      <c r="C74" s="320">
        <f>Data!EF6</f>
        <v>996668.17526183766</v>
      </c>
      <c r="D74" s="320">
        <f>Data!EZ6</f>
        <v>1844297.517627408</v>
      </c>
      <c r="E74" s="320">
        <f>Data!FT6</f>
        <v>2492743.2512283265</v>
      </c>
      <c r="F74" s="320">
        <f>Data!GN6</f>
        <v>838142.2702680066</v>
      </c>
      <c r="G74" s="320">
        <f>Data!HH6</f>
        <v>252376.99999999994</v>
      </c>
      <c r="H74" s="141">
        <f t="shared" si="1"/>
        <v>6424228.2143855784</v>
      </c>
    </row>
    <row r="75" spans="2:8" x14ac:dyDescent="0.55000000000000004">
      <c r="B75" s="127" t="str">
        <f>$B$46</f>
        <v>Pharmacy</v>
      </c>
      <c r="C75" s="320">
        <f>Data!EG6</f>
        <v>0</v>
      </c>
      <c r="D75" s="320">
        <f>Data!FA6</f>
        <v>0</v>
      </c>
      <c r="E75" s="320">
        <f>Data!FU6</f>
        <v>0</v>
      </c>
      <c r="F75" s="320">
        <f>Data!GO6</f>
        <v>0</v>
      </c>
      <c r="G75" s="320">
        <f>Data!HI6</f>
        <v>0</v>
      </c>
      <c r="H75" s="141">
        <f t="shared" si="1"/>
        <v>0</v>
      </c>
    </row>
    <row r="76" spans="2:8" x14ac:dyDescent="0.55000000000000004">
      <c r="B76" s="127" t="str">
        <f>$B$47</f>
        <v>Business Administration</v>
      </c>
      <c r="C76" s="320">
        <f>Data!EH6</f>
        <v>759011.6522686613</v>
      </c>
      <c r="D76" s="320">
        <f>Data!FB6</f>
        <v>4392653.7480206396</v>
      </c>
      <c r="E76" s="320">
        <f>Data!FV6</f>
        <v>1999555.5549186489</v>
      </c>
      <c r="F76" s="320">
        <f>Data!GP6</f>
        <v>836485.54368172295</v>
      </c>
      <c r="G76" s="320">
        <f>Data!HJ6</f>
        <v>0</v>
      </c>
      <c r="H76" s="141">
        <f t="shared" si="1"/>
        <v>7987706.4988896726</v>
      </c>
    </row>
    <row r="77" spans="2:8" x14ac:dyDescent="0.55000000000000004">
      <c r="B77" s="127" t="str">
        <f>$B$48</f>
        <v>Optometry</v>
      </c>
      <c r="C77" s="320">
        <f>Data!EI6</f>
        <v>0</v>
      </c>
      <c r="D77" s="320">
        <f>Data!FC6</f>
        <v>0</v>
      </c>
      <c r="E77" s="320">
        <f>Data!FW6</f>
        <v>0</v>
      </c>
      <c r="F77" s="320">
        <f>Data!GQ6</f>
        <v>0</v>
      </c>
      <c r="G77" s="320">
        <f>Data!HK6</f>
        <v>0</v>
      </c>
      <c r="H77" s="141">
        <f t="shared" si="1"/>
        <v>0</v>
      </c>
    </row>
    <row r="78" spans="2:8" x14ac:dyDescent="0.55000000000000004">
      <c r="B78" s="127" t="str">
        <f>$B$49</f>
        <v>Teacher Ed-Practice Teaching</v>
      </c>
      <c r="C78" s="320">
        <f>Data!EJ6</f>
        <v>436.36363636363637</v>
      </c>
      <c r="D78" s="320">
        <f>Data!FD6</f>
        <v>613292.30136080598</v>
      </c>
      <c r="E78" s="320">
        <f>Data!FX6</f>
        <v>0</v>
      </c>
      <c r="F78" s="320">
        <f>Data!GR6</f>
        <v>0</v>
      </c>
      <c r="G78" s="320">
        <f>Data!HL6</f>
        <v>0</v>
      </c>
      <c r="H78" s="141">
        <f t="shared" si="1"/>
        <v>613728.66499716963</v>
      </c>
    </row>
    <row r="79" spans="2:8" x14ac:dyDescent="0.55000000000000004">
      <c r="B79" s="127" t="str">
        <f>$B$50</f>
        <v>Technology</v>
      </c>
      <c r="C79" s="320">
        <f>Data!EK6</f>
        <v>448521.01568716468</v>
      </c>
      <c r="D79" s="320">
        <f>Data!FE6</f>
        <v>324612.29969981371</v>
      </c>
      <c r="E79" s="320">
        <f>Data!FY6</f>
        <v>159561.81030143879</v>
      </c>
      <c r="F79" s="320">
        <f>Data!GS6</f>
        <v>0</v>
      </c>
      <c r="G79" s="320">
        <f>Data!HM6</f>
        <v>0</v>
      </c>
      <c r="H79" s="141">
        <f t="shared" si="1"/>
        <v>932695.12568841723</v>
      </c>
    </row>
    <row r="80" spans="2:8" x14ac:dyDescent="0.55000000000000004">
      <c r="B80" s="127" t="str">
        <f>$B$51</f>
        <v>Nursing</v>
      </c>
      <c r="C80" s="320">
        <f>Data!EL6</f>
        <v>2306.2799999999997</v>
      </c>
      <c r="D80" s="320">
        <f>Data!FF6</f>
        <v>2906885.0488549867</v>
      </c>
      <c r="E80" s="320">
        <f>Data!FZ6</f>
        <v>526312.53724946373</v>
      </c>
      <c r="F80" s="320">
        <f>Data!GT6</f>
        <v>266210.96251591545</v>
      </c>
      <c r="G80" s="320">
        <f>Data!HN6</f>
        <v>0</v>
      </c>
      <c r="H80" s="141">
        <f t="shared" si="1"/>
        <v>3701714.8286203654</v>
      </c>
    </row>
    <row r="81" spans="2:8" x14ac:dyDescent="0.55000000000000004">
      <c r="B81" s="130" t="str">
        <f>$B$52</f>
        <v>Totals</v>
      </c>
      <c r="C81" s="321">
        <f>SUM(C61:C80)</f>
        <v>26346870.0752482</v>
      </c>
      <c r="D81" s="321">
        <f>SUM(D61:D80)</f>
        <v>29538310.914504729</v>
      </c>
      <c r="E81" s="321">
        <f>SUM(E61:E80)</f>
        <v>16403662.909988189</v>
      </c>
      <c r="F81" s="321">
        <f>SUM(F61:F80)</f>
        <v>5677808.343238892</v>
      </c>
      <c r="G81" s="321">
        <f>SUM(G61:G80)</f>
        <v>252376.99999999994</v>
      </c>
      <c r="H81" s="321">
        <f t="shared" si="1"/>
        <v>78219029.242980018</v>
      </c>
    </row>
    <row r="82" spans="2:8" x14ac:dyDescent="0.55000000000000004">
      <c r="B82" s="143"/>
      <c r="C82" s="322"/>
      <c r="D82" s="322"/>
      <c r="E82" s="322"/>
      <c r="F82" s="322"/>
      <c r="G82" s="322"/>
      <c r="H82" s="323"/>
    </row>
    <row r="83" spans="2:8" ht="13.5" customHeight="1" x14ac:dyDescent="0.55000000000000004">
      <c r="B83" s="306"/>
      <c r="D83" s="440" t="s">
        <v>22</v>
      </c>
      <c r="E83" s="440"/>
      <c r="F83" s="440"/>
      <c r="G83" s="307" t="s">
        <v>23</v>
      </c>
      <c r="H83" s="307" t="s">
        <v>24</v>
      </c>
    </row>
    <row r="84" spans="2:8" ht="16.5" customHeight="1" x14ac:dyDescent="0.55000000000000004">
      <c r="B84" s="438" t="s">
        <v>38</v>
      </c>
      <c r="C84" s="439"/>
      <c r="D84" s="434" t="str">
        <f>Data!T6</f>
        <v>Paredes, Marcelo</v>
      </c>
      <c r="E84" s="434"/>
      <c r="F84" s="434"/>
      <c r="G84" s="308" t="str">
        <f>Data!U6</f>
        <v>(956) 665-2383</v>
      </c>
      <c r="H84" s="309" t="str">
        <f>Data!V6</f>
        <v>marcelo.paredes@utrgv.edu</v>
      </c>
    </row>
    <row r="85" spans="2:8" ht="13.5" customHeight="1" x14ac:dyDescent="0.55000000000000004">
      <c r="B85" s="306"/>
      <c r="C85" s="306"/>
      <c r="D85" s="306"/>
      <c r="E85" s="306"/>
      <c r="F85" s="306"/>
      <c r="G85" s="306"/>
      <c r="H85" s="296"/>
    </row>
    <row r="86" spans="2:8" ht="15" customHeight="1" x14ac:dyDescent="0.55000000000000004">
      <c r="B86" s="120" t="s">
        <v>32</v>
      </c>
      <c r="C86" s="324"/>
      <c r="D86" s="324"/>
      <c r="E86" s="324"/>
      <c r="F86" s="324"/>
      <c r="G86" s="324"/>
      <c r="H86" s="122">
        <f>H13+H14</f>
        <v>245609026</v>
      </c>
    </row>
    <row r="87" spans="2:8" ht="42.75" customHeight="1" x14ac:dyDescent="0.55000000000000004">
      <c r="B87" s="432" t="s">
        <v>8</v>
      </c>
      <c r="C87" s="432"/>
      <c r="D87" s="432"/>
      <c r="E87" s="432"/>
      <c r="F87" s="432"/>
      <c r="G87" s="432"/>
      <c r="H87" s="319"/>
    </row>
    <row r="88" spans="2:8" x14ac:dyDescent="0.55000000000000004">
      <c r="B88" s="120" t="s">
        <v>5</v>
      </c>
      <c r="C88" s="325"/>
      <c r="D88" s="325"/>
      <c r="E88" s="325"/>
      <c r="F88" s="325"/>
      <c r="G88" s="325"/>
      <c r="H88" s="122"/>
    </row>
    <row r="89" spans="2:8" ht="98.25" customHeight="1" thickBot="1" x14ac:dyDescent="0.6">
      <c r="B89" s="433" t="s">
        <v>224</v>
      </c>
      <c r="C89" s="433"/>
      <c r="D89" s="433"/>
      <c r="E89" s="433"/>
      <c r="F89" s="433"/>
      <c r="G89" s="433"/>
      <c r="H89" s="326"/>
    </row>
    <row r="90" spans="2:8" ht="19.8" thickBot="1" x14ac:dyDescent="0.6">
      <c r="B90" s="124" t="s">
        <v>31</v>
      </c>
      <c r="C90" s="125" t="s">
        <v>25</v>
      </c>
      <c r="D90" s="125" t="s">
        <v>26</v>
      </c>
      <c r="E90" s="125" t="s">
        <v>27</v>
      </c>
      <c r="F90" s="125" t="s">
        <v>28</v>
      </c>
      <c r="G90" s="125" t="s">
        <v>29</v>
      </c>
      <c r="H90" s="126" t="s">
        <v>30</v>
      </c>
    </row>
    <row r="91" spans="2:8" x14ac:dyDescent="0.55000000000000004">
      <c r="B91" s="127" t="str">
        <f>$B$32</f>
        <v>Liberal Arts</v>
      </c>
      <c r="C91" s="327">
        <f>Data!HR6</f>
        <v>190390.5</v>
      </c>
      <c r="D91" s="327">
        <f>Data!IL6</f>
        <v>0</v>
      </c>
      <c r="E91" s="327">
        <f>Data!JF6</f>
        <v>0</v>
      </c>
      <c r="F91" s="327">
        <f>Data!JZ6</f>
        <v>0</v>
      </c>
      <c r="G91" s="327">
        <f>Data!KT6</f>
        <v>0</v>
      </c>
      <c r="H91" s="133">
        <f t="shared" ref="H91:H111" si="2">SUM(C91:G91)</f>
        <v>190390.5</v>
      </c>
    </row>
    <row r="92" spans="2:8" x14ac:dyDescent="0.55000000000000004">
      <c r="B92" s="127" t="str">
        <f>$B$33</f>
        <v>Science</v>
      </c>
      <c r="C92" s="327">
        <f>Data!HS6</f>
        <v>743213</v>
      </c>
      <c r="D92" s="327">
        <f>Data!IM6</f>
        <v>228672.1</v>
      </c>
      <c r="E92" s="327">
        <f>Data!JG6</f>
        <v>9125</v>
      </c>
      <c r="F92" s="327">
        <f>Data!KA6</f>
        <v>2977.94</v>
      </c>
      <c r="G92" s="327">
        <f>Data!KU6</f>
        <v>0</v>
      </c>
      <c r="H92" s="136">
        <f t="shared" si="2"/>
        <v>983988.03999999992</v>
      </c>
    </row>
    <row r="93" spans="2:8" x14ac:dyDescent="0.55000000000000004">
      <c r="B93" s="127" t="str">
        <f>$B$34</f>
        <v>Fine Arts</v>
      </c>
      <c r="C93" s="327">
        <f>Data!HT6</f>
        <v>30600</v>
      </c>
      <c r="D93" s="327">
        <f>Data!IN6</f>
        <v>15300</v>
      </c>
      <c r="E93" s="327">
        <f>Data!JH6</f>
        <v>0</v>
      </c>
      <c r="F93" s="327">
        <f>Data!KB6</f>
        <v>0</v>
      </c>
      <c r="G93" s="327">
        <f>Data!KV6</f>
        <v>0</v>
      </c>
      <c r="H93" s="136">
        <f t="shared" si="2"/>
        <v>45900</v>
      </c>
    </row>
    <row r="94" spans="2:8" x14ac:dyDescent="0.55000000000000004">
      <c r="B94" s="127" t="str">
        <f>$B$35</f>
        <v>Teacher Education</v>
      </c>
      <c r="C94" s="327">
        <f>Data!HU6</f>
        <v>0</v>
      </c>
      <c r="D94" s="327">
        <f>Data!IO6</f>
        <v>0</v>
      </c>
      <c r="E94" s="327">
        <f>Data!JI6</f>
        <v>0</v>
      </c>
      <c r="F94" s="327">
        <f>Data!KC6</f>
        <v>0</v>
      </c>
      <c r="G94" s="327">
        <f>Data!KW6</f>
        <v>0</v>
      </c>
      <c r="H94" s="136">
        <f t="shared" si="2"/>
        <v>0</v>
      </c>
    </row>
    <row r="95" spans="2:8" x14ac:dyDescent="0.55000000000000004">
      <c r="B95" s="127" t="str">
        <f>$B$36</f>
        <v>Agriculture</v>
      </c>
      <c r="C95" s="327">
        <f>Data!HV6</f>
        <v>0</v>
      </c>
      <c r="D95" s="327">
        <f>Data!IP6</f>
        <v>0</v>
      </c>
      <c r="E95" s="327">
        <f>Data!JJ6</f>
        <v>0</v>
      </c>
      <c r="F95" s="327">
        <f>Data!KD6</f>
        <v>0</v>
      </c>
      <c r="G95" s="327">
        <f>Data!KX6</f>
        <v>0</v>
      </c>
      <c r="H95" s="136">
        <f t="shared" si="2"/>
        <v>0</v>
      </c>
    </row>
    <row r="96" spans="2:8" x14ac:dyDescent="0.55000000000000004">
      <c r="B96" s="127" t="str">
        <f>$B$37</f>
        <v>Engineering</v>
      </c>
      <c r="C96" s="327">
        <f>Data!HW6</f>
        <v>224213.9</v>
      </c>
      <c r="D96" s="327">
        <f>Data!IQ6</f>
        <v>0</v>
      </c>
      <c r="E96" s="327">
        <f>Data!JK6</f>
        <v>0</v>
      </c>
      <c r="F96" s="327">
        <f>Data!KE6</f>
        <v>0</v>
      </c>
      <c r="G96" s="327">
        <f>Data!KY6</f>
        <v>0</v>
      </c>
      <c r="H96" s="136">
        <f t="shared" si="2"/>
        <v>224213.9</v>
      </c>
    </row>
    <row r="97" spans="2:8" x14ac:dyDescent="0.55000000000000004">
      <c r="B97" s="127" t="str">
        <f>$B$38</f>
        <v>Home Economics</v>
      </c>
      <c r="C97" s="327">
        <f>Data!HX6</f>
        <v>0</v>
      </c>
      <c r="D97" s="327">
        <f>Data!IR6</f>
        <v>0</v>
      </c>
      <c r="E97" s="327">
        <f>Data!JL6</f>
        <v>0</v>
      </c>
      <c r="F97" s="327">
        <f>Data!KF6</f>
        <v>0</v>
      </c>
      <c r="G97" s="327">
        <f>Data!KZ6</f>
        <v>0</v>
      </c>
      <c r="H97" s="136">
        <f t="shared" si="2"/>
        <v>0</v>
      </c>
    </row>
    <row r="98" spans="2:8" x14ac:dyDescent="0.55000000000000004">
      <c r="B98" s="127" t="str">
        <f>$B$39</f>
        <v>Law</v>
      </c>
      <c r="C98" s="327">
        <f>Data!HY6</f>
        <v>0</v>
      </c>
      <c r="D98" s="327">
        <f>Data!IS6</f>
        <v>0</v>
      </c>
      <c r="E98" s="327">
        <f>Data!JM6</f>
        <v>0</v>
      </c>
      <c r="F98" s="327">
        <f>Data!KG6</f>
        <v>0</v>
      </c>
      <c r="G98" s="327">
        <f>Data!LA6</f>
        <v>0</v>
      </c>
      <c r="H98" s="136">
        <f t="shared" si="2"/>
        <v>0</v>
      </c>
    </row>
    <row r="99" spans="2:8" x14ac:dyDescent="0.55000000000000004">
      <c r="B99" s="127" t="str">
        <f>$B$40</f>
        <v>Social Service</v>
      </c>
      <c r="C99" s="327">
        <f>Data!HZ6</f>
        <v>0</v>
      </c>
      <c r="D99" s="327">
        <f>Data!IT6</f>
        <v>0</v>
      </c>
      <c r="E99" s="327">
        <f>Data!JN6</f>
        <v>1250</v>
      </c>
      <c r="F99" s="327">
        <f>Data!KH6</f>
        <v>0</v>
      </c>
      <c r="G99" s="327">
        <f>Data!LB6</f>
        <v>0</v>
      </c>
      <c r="H99" s="136">
        <f t="shared" si="2"/>
        <v>1250</v>
      </c>
    </row>
    <row r="100" spans="2:8" x14ac:dyDescent="0.55000000000000004">
      <c r="B100" s="127" t="str">
        <f>$B$41</f>
        <v>Library Science</v>
      </c>
      <c r="C100" s="327">
        <f>Data!IA6</f>
        <v>0</v>
      </c>
      <c r="D100" s="327">
        <f>Data!IU6</f>
        <v>0</v>
      </c>
      <c r="E100" s="327">
        <f>Data!JO6</f>
        <v>0</v>
      </c>
      <c r="F100" s="327">
        <f>Data!KI6</f>
        <v>0</v>
      </c>
      <c r="G100" s="327">
        <f>Data!LC6</f>
        <v>0</v>
      </c>
      <c r="H100" s="136">
        <f t="shared" si="2"/>
        <v>0</v>
      </c>
    </row>
    <row r="101" spans="2:8" x14ac:dyDescent="0.55000000000000004">
      <c r="B101" s="127" t="str">
        <f>$B$42</f>
        <v>Veterinary Science</v>
      </c>
      <c r="C101" s="327">
        <f>Data!IB6</f>
        <v>0</v>
      </c>
      <c r="D101" s="327">
        <f>Data!IV6</f>
        <v>0</v>
      </c>
      <c r="E101" s="327">
        <f>Data!JP6</f>
        <v>0</v>
      </c>
      <c r="F101" s="327">
        <f>Data!KJ6</f>
        <v>0</v>
      </c>
      <c r="G101" s="327">
        <f>Data!LD6</f>
        <v>0</v>
      </c>
      <c r="H101" s="136">
        <f t="shared" si="2"/>
        <v>0</v>
      </c>
    </row>
    <row r="102" spans="2:8" x14ac:dyDescent="0.55000000000000004">
      <c r="B102" s="127" t="str">
        <f>$B$43</f>
        <v>Vocational Training</v>
      </c>
      <c r="C102" s="327">
        <f>Data!IC6</f>
        <v>0</v>
      </c>
      <c r="D102" s="327">
        <f>Data!IW6</f>
        <v>0</v>
      </c>
      <c r="E102" s="327">
        <f>Data!JQ6</f>
        <v>0</v>
      </c>
      <c r="F102" s="327">
        <f>Data!KK6</f>
        <v>0</v>
      </c>
      <c r="G102" s="327">
        <f>Data!LE6</f>
        <v>0</v>
      </c>
      <c r="H102" s="136">
        <f t="shared" si="2"/>
        <v>0</v>
      </c>
    </row>
    <row r="103" spans="2:8" x14ac:dyDescent="0.55000000000000004">
      <c r="B103" s="127" t="str">
        <f>$B$44</f>
        <v>Physical Training</v>
      </c>
      <c r="C103" s="327">
        <f>Data!ID6</f>
        <v>0</v>
      </c>
      <c r="D103" s="327">
        <f>Data!IX6</f>
        <v>0</v>
      </c>
      <c r="E103" s="327">
        <f>Data!JR6</f>
        <v>0</v>
      </c>
      <c r="F103" s="327">
        <f>Data!KL6</f>
        <v>0</v>
      </c>
      <c r="G103" s="327">
        <f>Data!LF6</f>
        <v>0</v>
      </c>
      <c r="H103" s="136">
        <f t="shared" si="2"/>
        <v>0</v>
      </c>
    </row>
    <row r="104" spans="2:8" x14ac:dyDescent="0.55000000000000004">
      <c r="B104" s="127" t="str">
        <f>$B$45</f>
        <v>Health Services</v>
      </c>
      <c r="C104" s="327">
        <f>Data!IE6</f>
        <v>9838.5300000000007</v>
      </c>
      <c r="D104" s="327">
        <f>Data!IY6</f>
        <v>24278.54</v>
      </c>
      <c r="E104" s="327">
        <f>Data!JS6</f>
        <v>0</v>
      </c>
      <c r="F104" s="327">
        <f>Data!KM6</f>
        <v>0</v>
      </c>
      <c r="G104" s="327">
        <f>Data!LG6</f>
        <v>0</v>
      </c>
      <c r="H104" s="136">
        <f t="shared" si="2"/>
        <v>34117.07</v>
      </c>
    </row>
    <row r="105" spans="2:8" x14ac:dyDescent="0.55000000000000004">
      <c r="B105" s="127" t="str">
        <f>$B$46</f>
        <v>Pharmacy</v>
      </c>
      <c r="C105" s="327">
        <f>Data!IF6</f>
        <v>0</v>
      </c>
      <c r="D105" s="327">
        <f>Data!IZ6</f>
        <v>0</v>
      </c>
      <c r="E105" s="327">
        <f>Data!JT6</f>
        <v>0</v>
      </c>
      <c r="F105" s="327">
        <f>Data!KN6</f>
        <v>0</v>
      </c>
      <c r="G105" s="327">
        <f>Data!LH6</f>
        <v>0</v>
      </c>
      <c r="H105" s="136">
        <f t="shared" si="2"/>
        <v>0</v>
      </c>
    </row>
    <row r="106" spans="2:8" x14ac:dyDescent="0.55000000000000004">
      <c r="B106" s="127" t="str">
        <f>$B$47</f>
        <v>Business Administration</v>
      </c>
      <c r="C106" s="327">
        <f>Data!IG6</f>
        <v>86965</v>
      </c>
      <c r="D106" s="327">
        <f>Data!JA6</f>
        <v>82679</v>
      </c>
      <c r="E106" s="327">
        <f>Data!JU6</f>
        <v>35432.089999999997</v>
      </c>
      <c r="F106" s="327">
        <f>Data!KO6</f>
        <v>0</v>
      </c>
      <c r="G106" s="327">
        <f>Data!LI6</f>
        <v>0</v>
      </c>
      <c r="H106" s="136">
        <f t="shared" si="2"/>
        <v>205076.09</v>
      </c>
    </row>
    <row r="107" spans="2:8" x14ac:dyDescent="0.55000000000000004">
      <c r="B107" s="127" t="str">
        <f>$B$48</f>
        <v>Optometry</v>
      </c>
      <c r="C107" s="327">
        <f>Data!IH6</f>
        <v>0</v>
      </c>
      <c r="D107" s="327">
        <f>Data!JB6</f>
        <v>0</v>
      </c>
      <c r="E107" s="327">
        <f>Data!JV6</f>
        <v>0</v>
      </c>
      <c r="F107" s="327">
        <f>Data!KP6</f>
        <v>0</v>
      </c>
      <c r="G107" s="327">
        <f>Data!LJ6</f>
        <v>0</v>
      </c>
      <c r="H107" s="136">
        <f t="shared" si="2"/>
        <v>0</v>
      </c>
    </row>
    <row r="108" spans="2:8" x14ac:dyDescent="0.55000000000000004">
      <c r="B108" s="127" t="str">
        <f>$B$49</f>
        <v>Teacher Ed-Practice Teaching</v>
      </c>
      <c r="C108" s="327">
        <f>Data!II6</f>
        <v>0</v>
      </c>
      <c r="D108" s="327">
        <f>Data!JC6</f>
        <v>0</v>
      </c>
      <c r="E108" s="327">
        <f>Data!JW6</f>
        <v>0</v>
      </c>
      <c r="F108" s="327">
        <f>Data!KQ6</f>
        <v>0</v>
      </c>
      <c r="G108" s="327">
        <f>Data!LK6</f>
        <v>0</v>
      </c>
      <c r="H108" s="136">
        <f t="shared" si="2"/>
        <v>0</v>
      </c>
    </row>
    <row r="109" spans="2:8" x14ac:dyDescent="0.55000000000000004">
      <c r="B109" s="127" t="str">
        <f>$B$50</f>
        <v>Technology</v>
      </c>
      <c r="C109" s="327">
        <f>Data!IJ6</f>
        <v>0</v>
      </c>
      <c r="D109" s="327">
        <f>Data!JD6</f>
        <v>0</v>
      </c>
      <c r="E109" s="327">
        <f>Data!JX6</f>
        <v>0</v>
      </c>
      <c r="F109" s="327">
        <f>Data!KR6</f>
        <v>0</v>
      </c>
      <c r="G109" s="327">
        <f>Data!LL6</f>
        <v>0</v>
      </c>
      <c r="H109" s="136">
        <f t="shared" si="2"/>
        <v>0</v>
      </c>
    </row>
    <row r="110" spans="2:8" x14ac:dyDescent="0.55000000000000004">
      <c r="B110" s="127" t="str">
        <f>$B$51</f>
        <v>Nursing</v>
      </c>
      <c r="C110" s="327">
        <f>Data!IK6</f>
        <v>0</v>
      </c>
      <c r="D110" s="327">
        <f>Data!JE6</f>
        <v>0</v>
      </c>
      <c r="E110" s="327">
        <f>Data!JY6</f>
        <v>0</v>
      </c>
      <c r="F110" s="327">
        <f>Data!KS6</f>
        <v>0</v>
      </c>
      <c r="G110" s="327">
        <f>Data!HPM6</f>
        <v>0</v>
      </c>
      <c r="H110" s="136">
        <f t="shared" si="2"/>
        <v>0</v>
      </c>
    </row>
    <row r="111" spans="2:8" x14ac:dyDescent="0.55000000000000004">
      <c r="B111" s="130" t="str">
        <f>$B$52</f>
        <v>Totals</v>
      </c>
      <c r="C111" s="133">
        <f>SUM(C91:C110)</f>
        <v>1285220.93</v>
      </c>
      <c r="D111" s="133">
        <f>SUM(D91:D110)</f>
        <v>350929.64</v>
      </c>
      <c r="E111" s="133">
        <f>SUM(E91:E110)</f>
        <v>45807.09</v>
      </c>
      <c r="F111" s="133">
        <f>SUM(F91:F110)</f>
        <v>2977.94</v>
      </c>
      <c r="G111" s="133">
        <f>SUM(G91:G110)</f>
        <v>0</v>
      </c>
      <c r="H111" s="133">
        <f t="shared" si="2"/>
        <v>1684935.5999999999</v>
      </c>
    </row>
    <row r="112" spans="2:8" x14ac:dyDescent="0.55000000000000004">
      <c r="B112" s="328"/>
      <c r="C112" s="329"/>
      <c r="D112" s="329"/>
      <c r="E112" s="329"/>
      <c r="F112" s="329"/>
      <c r="G112" s="329"/>
      <c r="H112" s="330"/>
    </row>
    <row r="113" spans="2:8" ht="16.5" customHeight="1" x14ac:dyDescent="0.55000000000000004">
      <c r="B113" s="445" t="s">
        <v>62</v>
      </c>
      <c r="C113" s="445"/>
      <c r="D113" s="445"/>
      <c r="E113" s="445"/>
      <c r="F113" s="445"/>
      <c r="G113" s="445"/>
      <c r="H113" s="445"/>
    </row>
    <row r="114" spans="2:8" ht="36.75" customHeight="1" thickBot="1" x14ac:dyDescent="0.6">
      <c r="B114" s="444" t="s">
        <v>36</v>
      </c>
      <c r="C114" s="444"/>
      <c r="D114" s="444"/>
      <c r="E114" s="444"/>
      <c r="F114" s="444"/>
      <c r="G114" s="444"/>
      <c r="H114" s="326"/>
    </row>
    <row r="115" spans="2:8" ht="19.8" thickBot="1" x14ac:dyDescent="0.6">
      <c r="B115" s="124" t="s">
        <v>31</v>
      </c>
      <c r="C115" s="125" t="s">
        <v>25</v>
      </c>
      <c r="D115" s="125" t="s">
        <v>26</v>
      </c>
      <c r="E115" s="125" t="s">
        <v>27</v>
      </c>
      <c r="F115" s="125" t="s">
        <v>28</v>
      </c>
      <c r="G115" s="125" t="s">
        <v>29</v>
      </c>
      <c r="H115" s="126" t="s">
        <v>30</v>
      </c>
    </row>
    <row r="116" spans="2:8" x14ac:dyDescent="0.55000000000000004">
      <c r="B116" s="127" t="str">
        <f>$B$32</f>
        <v>Liberal Arts</v>
      </c>
      <c r="C116" s="321">
        <f t="shared" ref="C116:G131" si="3">C91+C61</f>
        <v>13664380.491630277</v>
      </c>
      <c r="D116" s="321">
        <f t="shared" si="3"/>
        <v>6397266.5920669716</v>
      </c>
      <c r="E116" s="321">
        <f t="shared" si="3"/>
        <v>4059944.7952363435</v>
      </c>
      <c r="F116" s="321">
        <f t="shared" si="3"/>
        <v>556525.73787903052</v>
      </c>
      <c r="G116" s="321">
        <f t="shared" si="3"/>
        <v>0</v>
      </c>
      <c r="H116" s="133">
        <f t="shared" ref="H116:H136" si="4">SUM(C116:G116)</f>
        <v>24678117.616812624</v>
      </c>
    </row>
    <row r="117" spans="2:8" x14ac:dyDescent="0.55000000000000004">
      <c r="B117" s="127" t="str">
        <f>$B$33</f>
        <v>Science</v>
      </c>
      <c r="C117" s="141">
        <f t="shared" si="3"/>
        <v>5693370.8456746843</v>
      </c>
      <c r="D117" s="141">
        <f t="shared" si="3"/>
        <v>4355573.0993951</v>
      </c>
      <c r="E117" s="141">
        <f t="shared" si="3"/>
        <v>3007098.4955718131</v>
      </c>
      <c r="F117" s="141">
        <f t="shared" si="3"/>
        <v>1534751.6819262179</v>
      </c>
      <c r="G117" s="141">
        <f t="shared" si="3"/>
        <v>0</v>
      </c>
      <c r="H117" s="136">
        <f t="shared" si="4"/>
        <v>14590794.122567814</v>
      </c>
    </row>
    <row r="118" spans="2:8" x14ac:dyDescent="0.55000000000000004">
      <c r="B118" s="127" t="str">
        <f>$B$34</f>
        <v>Fine Arts</v>
      </c>
      <c r="C118" s="141">
        <f t="shared" si="3"/>
        <v>3099012.2480943026</v>
      </c>
      <c r="D118" s="141">
        <f t="shared" si="3"/>
        <v>1823847.1009751633</v>
      </c>
      <c r="E118" s="141">
        <f t="shared" si="3"/>
        <v>319531.85087319009</v>
      </c>
      <c r="F118" s="141">
        <f t="shared" si="3"/>
        <v>0</v>
      </c>
      <c r="G118" s="141">
        <f t="shared" si="3"/>
        <v>0</v>
      </c>
      <c r="H118" s="136">
        <f t="shared" si="4"/>
        <v>5242391.1999426559</v>
      </c>
    </row>
    <row r="119" spans="2:8" x14ac:dyDescent="0.55000000000000004">
      <c r="B119" s="127" t="str">
        <f>$B$35</f>
        <v>Teacher Education</v>
      </c>
      <c r="C119" s="141">
        <f t="shared" si="3"/>
        <v>372537.0236603471</v>
      </c>
      <c r="D119" s="141">
        <f t="shared" si="3"/>
        <v>1968884.2665821945</v>
      </c>
      <c r="E119" s="141">
        <f t="shared" si="3"/>
        <v>1424244.4972753583</v>
      </c>
      <c r="F119" s="141">
        <f t="shared" si="3"/>
        <v>1435252.2369577838</v>
      </c>
      <c r="G119" s="141">
        <f t="shared" si="3"/>
        <v>0</v>
      </c>
      <c r="H119" s="136">
        <f t="shared" si="4"/>
        <v>5200918.0244756835</v>
      </c>
    </row>
    <row r="120" spans="2:8" x14ac:dyDescent="0.55000000000000004">
      <c r="B120" s="127" t="str">
        <f>$B$36</f>
        <v>Agriculture</v>
      </c>
      <c r="C120" s="141">
        <f t="shared" si="3"/>
        <v>3198.6463512514138</v>
      </c>
      <c r="D120" s="141">
        <f t="shared" si="3"/>
        <v>78291.426822178517</v>
      </c>
      <c r="E120" s="141">
        <f t="shared" si="3"/>
        <v>72404.85400626171</v>
      </c>
      <c r="F120" s="141">
        <f t="shared" si="3"/>
        <v>0</v>
      </c>
      <c r="G120" s="141">
        <f t="shared" si="3"/>
        <v>0</v>
      </c>
      <c r="H120" s="136">
        <f t="shared" si="4"/>
        <v>153894.92717969164</v>
      </c>
    </row>
    <row r="121" spans="2:8" x14ac:dyDescent="0.55000000000000004">
      <c r="B121" s="127" t="str">
        <f>$B$37</f>
        <v>Engineering</v>
      </c>
      <c r="C121" s="141">
        <f t="shared" si="3"/>
        <v>2382024.6672829697</v>
      </c>
      <c r="D121" s="141">
        <f t="shared" si="3"/>
        <v>4510173.2568748249</v>
      </c>
      <c r="E121" s="141">
        <f t="shared" si="3"/>
        <v>1535015.5713620284</v>
      </c>
      <c r="F121" s="141">
        <f t="shared" si="3"/>
        <v>213417.85001021507</v>
      </c>
      <c r="G121" s="141">
        <f t="shared" si="3"/>
        <v>0</v>
      </c>
      <c r="H121" s="136">
        <f t="shared" si="4"/>
        <v>8640631.3455300368</v>
      </c>
    </row>
    <row r="122" spans="2:8" x14ac:dyDescent="0.55000000000000004">
      <c r="B122" s="127" t="str">
        <f>$B$38</f>
        <v>Home Economics</v>
      </c>
      <c r="C122" s="141">
        <f t="shared" si="3"/>
        <v>10101.770514103315</v>
      </c>
      <c r="D122" s="141">
        <f t="shared" si="3"/>
        <v>14492.652094592337</v>
      </c>
      <c r="E122" s="141">
        <f t="shared" si="3"/>
        <v>0</v>
      </c>
      <c r="F122" s="141">
        <f t="shared" si="3"/>
        <v>0</v>
      </c>
      <c r="G122" s="141">
        <f t="shared" si="3"/>
        <v>0</v>
      </c>
      <c r="H122" s="136">
        <f t="shared" si="4"/>
        <v>24594.422608695651</v>
      </c>
    </row>
    <row r="123" spans="2:8" x14ac:dyDescent="0.55000000000000004">
      <c r="B123" s="127" t="str">
        <f>$B$39</f>
        <v>Law</v>
      </c>
      <c r="C123" s="141">
        <f t="shared" si="3"/>
        <v>0</v>
      </c>
      <c r="D123" s="141">
        <f t="shared" si="3"/>
        <v>0</v>
      </c>
      <c r="E123" s="141">
        <f t="shared" si="3"/>
        <v>0</v>
      </c>
      <c r="F123" s="141">
        <f t="shared" si="3"/>
        <v>0</v>
      </c>
      <c r="G123" s="141">
        <f t="shared" si="3"/>
        <v>0</v>
      </c>
      <c r="H123" s="136">
        <f t="shared" si="4"/>
        <v>0</v>
      </c>
    </row>
    <row r="124" spans="2:8" x14ac:dyDescent="0.55000000000000004">
      <c r="B124" s="127" t="str">
        <f>$B$40</f>
        <v>Social Service</v>
      </c>
      <c r="C124" s="141">
        <f t="shared" si="3"/>
        <v>98783.619510562261</v>
      </c>
      <c r="D124" s="141">
        <f t="shared" si="3"/>
        <v>524601.00142734742</v>
      </c>
      <c r="E124" s="141">
        <f t="shared" si="3"/>
        <v>817624.69196531584</v>
      </c>
      <c r="F124" s="141">
        <f t="shared" si="3"/>
        <v>0</v>
      </c>
      <c r="G124" s="141">
        <f t="shared" si="3"/>
        <v>0</v>
      </c>
      <c r="H124" s="136">
        <f t="shared" si="4"/>
        <v>1441009.3129032254</v>
      </c>
    </row>
    <row r="125" spans="2:8" x14ac:dyDescent="0.55000000000000004">
      <c r="B125" s="127" t="str">
        <f>$B$41</f>
        <v>Library Science</v>
      </c>
      <c r="C125" s="141">
        <f t="shared" si="3"/>
        <v>4934.6756756756749</v>
      </c>
      <c r="D125" s="141">
        <f t="shared" si="3"/>
        <v>27412.7027027027</v>
      </c>
      <c r="E125" s="141">
        <f t="shared" si="3"/>
        <v>0</v>
      </c>
      <c r="F125" s="141">
        <f t="shared" si="3"/>
        <v>0</v>
      </c>
      <c r="G125" s="141">
        <f t="shared" si="3"/>
        <v>0</v>
      </c>
      <c r="H125" s="136">
        <f t="shared" si="4"/>
        <v>32347.378378378373</v>
      </c>
    </row>
    <row r="126" spans="2:8" x14ac:dyDescent="0.55000000000000004">
      <c r="B126" s="127" t="str">
        <f>$B$42</f>
        <v>Veterinary Science</v>
      </c>
      <c r="C126" s="141">
        <f t="shared" si="3"/>
        <v>0</v>
      </c>
      <c r="D126" s="141">
        <f t="shared" si="3"/>
        <v>0</v>
      </c>
      <c r="E126" s="141">
        <f t="shared" si="3"/>
        <v>0</v>
      </c>
      <c r="F126" s="141">
        <f t="shared" si="3"/>
        <v>0</v>
      </c>
      <c r="G126" s="141">
        <f t="shared" si="3"/>
        <v>0</v>
      </c>
      <c r="H126" s="136">
        <f t="shared" si="4"/>
        <v>0</v>
      </c>
    </row>
    <row r="127" spans="2:8" x14ac:dyDescent="0.55000000000000004">
      <c r="B127" s="127" t="str">
        <f>$B$43</f>
        <v>Vocational Training</v>
      </c>
      <c r="C127" s="141">
        <f t="shared" si="3"/>
        <v>0</v>
      </c>
      <c r="D127" s="141">
        <f t="shared" si="3"/>
        <v>0</v>
      </c>
      <c r="E127" s="141">
        <f t="shared" si="3"/>
        <v>0</v>
      </c>
      <c r="F127" s="141">
        <f t="shared" si="3"/>
        <v>0</v>
      </c>
      <c r="G127" s="141">
        <f t="shared" si="3"/>
        <v>0</v>
      </c>
      <c r="H127" s="136">
        <f t="shared" si="4"/>
        <v>0</v>
      </c>
    </row>
    <row r="128" spans="2:8" x14ac:dyDescent="0.55000000000000004">
      <c r="B128" s="127" t="str">
        <f>$B$44</f>
        <v>Physical Training</v>
      </c>
      <c r="C128" s="141">
        <f t="shared" si="3"/>
        <v>0</v>
      </c>
      <c r="D128" s="141">
        <f t="shared" si="3"/>
        <v>0</v>
      </c>
      <c r="E128" s="141">
        <f t="shared" si="3"/>
        <v>0</v>
      </c>
      <c r="F128" s="141">
        <f t="shared" si="3"/>
        <v>0</v>
      </c>
      <c r="G128" s="141">
        <f t="shared" si="3"/>
        <v>0</v>
      </c>
      <c r="H128" s="136">
        <f t="shared" si="4"/>
        <v>0</v>
      </c>
    </row>
    <row r="129" spans="2:9" x14ac:dyDescent="0.55000000000000004">
      <c r="B129" s="127" t="str">
        <f>$B$45</f>
        <v>Health Services</v>
      </c>
      <c r="C129" s="141">
        <f t="shared" si="3"/>
        <v>1006506.7052618377</v>
      </c>
      <c r="D129" s="141">
        <f t="shared" si="3"/>
        <v>1868576.0576274081</v>
      </c>
      <c r="E129" s="141">
        <f t="shared" si="3"/>
        <v>2492743.2512283265</v>
      </c>
      <c r="F129" s="141">
        <f t="shared" si="3"/>
        <v>838142.2702680066</v>
      </c>
      <c r="G129" s="141">
        <f t="shared" si="3"/>
        <v>252376.99999999994</v>
      </c>
      <c r="H129" s="136">
        <f t="shared" si="4"/>
        <v>6458345.2843855787</v>
      </c>
    </row>
    <row r="130" spans="2:9" x14ac:dyDescent="0.55000000000000004">
      <c r="B130" s="127" t="str">
        <f>$B$46</f>
        <v>Pharmacy</v>
      </c>
      <c r="C130" s="141">
        <f t="shared" si="3"/>
        <v>0</v>
      </c>
      <c r="D130" s="141">
        <f t="shared" si="3"/>
        <v>0</v>
      </c>
      <c r="E130" s="141">
        <f t="shared" si="3"/>
        <v>0</v>
      </c>
      <c r="F130" s="141">
        <f t="shared" si="3"/>
        <v>0</v>
      </c>
      <c r="G130" s="141">
        <f t="shared" si="3"/>
        <v>0</v>
      </c>
      <c r="H130" s="136">
        <f t="shared" si="4"/>
        <v>0</v>
      </c>
    </row>
    <row r="131" spans="2:9" x14ac:dyDescent="0.55000000000000004">
      <c r="B131" s="127" t="str">
        <f>$B$47</f>
        <v>Business Administration</v>
      </c>
      <c r="C131" s="141">
        <f t="shared" si="3"/>
        <v>845976.6522686613</v>
      </c>
      <c r="D131" s="141">
        <f t="shared" si="3"/>
        <v>4475332.7480206396</v>
      </c>
      <c r="E131" s="141">
        <f t="shared" si="3"/>
        <v>2034987.644918649</v>
      </c>
      <c r="F131" s="141">
        <f t="shared" si="3"/>
        <v>836485.54368172295</v>
      </c>
      <c r="G131" s="141">
        <f t="shared" si="3"/>
        <v>0</v>
      </c>
      <c r="H131" s="136">
        <f t="shared" si="4"/>
        <v>8192782.5888896724</v>
      </c>
    </row>
    <row r="132" spans="2:9" x14ac:dyDescent="0.55000000000000004">
      <c r="B132" s="127" t="str">
        <f>$B$48</f>
        <v>Optometry</v>
      </c>
      <c r="C132" s="141">
        <f t="shared" ref="C132:G135" si="5">C107+C77</f>
        <v>0</v>
      </c>
      <c r="D132" s="141">
        <f t="shared" si="5"/>
        <v>0</v>
      </c>
      <c r="E132" s="141">
        <f t="shared" si="5"/>
        <v>0</v>
      </c>
      <c r="F132" s="141">
        <f t="shared" si="5"/>
        <v>0</v>
      </c>
      <c r="G132" s="141">
        <f t="shared" si="5"/>
        <v>0</v>
      </c>
      <c r="H132" s="136">
        <f t="shared" si="4"/>
        <v>0</v>
      </c>
    </row>
    <row r="133" spans="2:9" x14ac:dyDescent="0.55000000000000004">
      <c r="B133" s="127" t="str">
        <f>$B$49</f>
        <v>Teacher Ed-Practice Teaching</v>
      </c>
      <c r="C133" s="141">
        <f t="shared" si="5"/>
        <v>436.36363636363637</v>
      </c>
      <c r="D133" s="141">
        <f t="shared" si="5"/>
        <v>613292.30136080598</v>
      </c>
      <c r="E133" s="141">
        <f t="shared" si="5"/>
        <v>0</v>
      </c>
      <c r="F133" s="141">
        <f t="shared" si="5"/>
        <v>0</v>
      </c>
      <c r="G133" s="141">
        <f t="shared" si="5"/>
        <v>0</v>
      </c>
      <c r="H133" s="136">
        <f t="shared" si="4"/>
        <v>613728.66499716963</v>
      </c>
    </row>
    <row r="134" spans="2:9" x14ac:dyDescent="0.55000000000000004">
      <c r="B134" s="127" t="str">
        <f>$B$50</f>
        <v>Technology</v>
      </c>
      <c r="C134" s="141">
        <f t="shared" si="5"/>
        <v>448521.01568716468</v>
      </c>
      <c r="D134" s="141">
        <f t="shared" si="5"/>
        <v>324612.29969981371</v>
      </c>
      <c r="E134" s="141">
        <f t="shared" si="5"/>
        <v>159561.81030143879</v>
      </c>
      <c r="F134" s="141">
        <f t="shared" si="5"/>
        <v>0</v>
      </c>
      <c r="G134" s="141">
        <f t="shared" si="5"/>
        <v>0</v>
      </c>
      <c r="H134" s="136">
        <f t="shared" si="4"/>
        <v>932695.12568841723</v>
      </c>
    </row>
    <row r="135" spans="2:9" x14ac:dyDescent="0.55000000000000004">
      <c r="B135" s="127" t="str">
        <f>$B$51</f>
        <v>Nursing</v>
      </c>
      <c r="C135" s="141">
        <f t="shared" si="5"/>
        <v>2306.2799999999997</v>
      </c>
      <c r="D135" s="141">
        <f t="shared" si="5"/>
        <v>2906885.0488549867</v>
      </c>
      <c r="E135" s="141">
        <f t="shared" si="5"/>
        <v>526312.53724946373</v>
      </c>
      <c r="F135" s="141">
        <f t="shared" si="5"/>
        <v>266210.96251591545</v>
      </c>
      <c r="G135" s="141">
        <f t="shared" si="5"/>
        <v>0</v>
      </c>
      <c r="H135" s="136">
        <f t="shared" si="4"/>
        <v>3701714.8286203654</v>
      </c>
    </row>
    <row r="136" spans="2:9" x14ac:dyDescent="0.55000000000000004">
      <c r="B136" s="130" t="str">
        <f>$B$52</f>
        <v>Totals</v>
      </c>
      <c r="C136" s="133">
        <f>SUM(C116:C135)</f>
        <v>27632091.0052482</v>
      </c>
      <c r="D136" s="133">
        <f>SUM(D116:D135)</f>
        <v>29889240.55450473</v>
      </c>
      <c r="E136" s="133">
        <f>SUM(E116:E135)</f>
        <v>16449469.999988189</v>
      </c>
      <c r="F136" s="133">
        <f>SUM(F116:F135)</f>
        <v>5680786.2832388924</v>
      </c>
      <c r="G136" s="133">
        <f>SUM(G116:G135)</f>
        <v>252376.99999999994</v>
      </c>
      <c r="H136" s="133">
        <f t="shared" si="4"/>
        <v>79903964.842979997</v>
      </c>
    </row>
    <row r="137" spans="2:9" x14ac:dyDescent="0.55000000000000004">
      <c r="B137" s="328"/>
      <c r="C137" s="331"/>
      <c r="D137" s="331"/>
      <c r="E137" s="331"/>
      <c r="F137" s="331"/>
      <c r="G137" s="331"/>
      <c r="H137" s="332"/>
    </row>
    <row r="138" spans="2:9" x14ac:dyDescent="0.55000000000000004">
      <c r="B138" s="120" t="s">
        <v>4</v>
      </c>
      <c r="C138" s="325"/>
      <c r="D138" s="325"/>
      <c r="E138" s="325"/>
      <c r="F138" s="325"/>
      <c r="G138" s="325"/>
      <c r="H138" s="122">
        <f>H86-H81-H111</f>
        <v>165705061.15702</v>
      </c>
    </row>
    <row r="139" spans="2:9" ht="202.5" customHeight="1" thickBot="1" x14ac:dyDescent="0.6">
      <c r="B139" s="432" t="s">
        <v>850</v>
      </c>
      <c r="C139" s="432"/>
      <c r="D139" s="432"/>
      <c r="E139" s="432"/>
      <c r="F139" s="432"/>
      <c r="G139" s="432"/>
      <c r="H139" s="319"/>
    </row>
    <row r="140" spans="2:9" ht="36.75" customHeight="1" thickTop="1" x14ac:dyDescent="0.55000000000000004">
      <c r="B140" s="479" t="s">
        <v>852</v>
      </c>
      <c r="C140" s="454"/>
      <c r="D140" s="454"/>
      <c r="E140" s="454"/>
      <c r="F140" s="455"/>
      <c r="G140" s="333" t="s">
        <v>2</v>
      </c>
      <c r="H140" s="334">
        <v>1</v>
      </c>
      <c r="I140" s="446" t="str">
        <f>IF(H140+H141=1,"","Error, the two cells on the left must equal 100%")</f>
        <v/>
      </c>
    </row>
    <row r="141" spans="2:9" ht="67.5" customHeight="1" thickBot="1" x14ac:dyDescent="0.6">
      <c r="B141" s="456"/>
      <c r="C141" s="457"/>
      <c r="D141" s="457"/>
      <c r="E141" s="457"/>
      <c r="F141" s="458"/>
      <c r="G141" s="333" t="s">
        <v>3</v>
      </c>
      <c r="H141" s="335">
        <f>1-H140</f>
        <v>0</v>
      </c>
      <c r="I141" s="446"/>
    </row>
    <row r="142" spans="2:9" ht="58.2" thickBot="1" x14ac:dyDescent="0.6">
      <c r="B142" s="336" t="s">
        <v>31</v>
      </c>
      <c r="C142" s="337" t="s">
        <v>25</v>
      </c>
      <c r="D142" s="337" t="s">
        <v>26</v>
      </c>
      <c r="E142" s="337" t="s">
        <v>27</v>
      </c>
      <c r="F142" s="337" t="s">
        <v>28</v>
      </c>
      <c r="G142" s="338" t="s">
        <v>29</v>
      </c>
      <c r="H142" s="339" t="s">
        <v>6</v>
      </c>
      <c r="I142" s="340" t="s">
        <v>7</v>
      </c>
    </row>
    <row r="143" spans="2:9" x14ac:dyDescent="0.55000000000000004">
      <c r="B143" s="127" t="str">
        <f>$B$32</f>
        <v>Liberal Arts</v>
      </c>
      <c r="C143" s="327">
        <f>Data!LN6</f>
        <v>816551.5</v>
      </c>
      <c r="D143" s="327">
        <f>Data!MH6</f>
        <v>271233.8</v>
      </c>
      <c r="E143" s="327">
        <f>Data!NB6</f>
        <v>80814.17</v>
      </c>
      <c r="F143" s="327">
        <f>Data!NV6</f>
        <v>972807.1</v>
      </c>
      <c r="G143" s="327">
        <f>Data!OP6</f>
        <v>0</v>
      </c>
      <c r="H143" s="341">
        <f>Data!PJ6</f>
        <v>50438178</v>
      </c>
      <c r="I143" s="342">
        <f t="shared" ref="I143:I162" si="6">SUM(C143:H143)</f>
        <v>52579584.57</v>
      </c>
    </row>
    <row r="144" spans="2:9" x14ac:dyDescent="0.55000000000000004">
      <c r="B144" s="127" t="str">
        <f>$B$33</f>
        <v>Science</v>
      </c>
      <c r="C144" s="327">
        <f>Data!LO6</f>
        <v>682224.8</v>
      </c>
      <c r="D144" s="327">
        <f>Data!MI6</f>
        <v>889452.7</v>
      </c>
      <c r="E144" s="327">
        <f>Data!NC6</f>
        <v>281699.8</v>
      </c>
      <c r="F144" s="327">
        <f>Data!NW6</f>
        <v>498880</v>
      </c>
      <c r="G144" s="327">
        <f>Data!OQ6</f>
        <v>0</v>
      </c>
      <c r="H144" s="341">
        <f>Data!PK6</f>
        <v>27375760</v>
      </c>
      <c r="I144" s="342">
        <f t="shared" si="6"/>
        <v>29728017.300000001</v>
      </c>
    </row>
    <row r="145" spans="2:9" x14ac:dyDescent="0.55000000000000004">
      <c r="B145" s="127" t="str">
        <f>$B$34</f>
        <v>Fine Arts</v>
      </c>
      <c r="C145" s="327">
        <f>Data!LP6</f>
        <v>84989.49</v>
      </c>
      <c r="D145" s="327">
        <f>Data!MJ6</f>
        <v>0</v>
      </c>
      <c r="E145" s="327">
        <f>Data!ND6</f>
        <v>0</v>
      </c>
      <c r="F145" s="327">
        <f>Data!NX6</f>
        <v>0</v>
      </c>
      <c r="G145" s="327">
        <f>Data!OR6</f>
        <v>0</v>
      </c>
      <c r="H145" s="341">
        <f>Data!PL6</f>
        <v>8832199</v>
      </c>
      <c r="I145" s="342">
        <f t="shared" si="6"/>
        <v>8917188.4900000002</v>
      </c>
    </row>
    <row r="146" spans="2:9" x14ac:dyDescent="0.55000000000000004">
      <c r="B146" s="127" t="str">
        <f>$B$35</f>
        <v>Teacher Education</v>
      </c>
      <c r="C146" s="327">
        <f>Data!LQ6</f>
        <v>1087.2860000000001</v>
      </c>
      <c r="D146" s="327">
        <f>Data!MK6</f>
        <v>598309.80000000005</v>
      </c>
      <c r="E146" s="327">
        <f>Data!NE6</f>
        <v>0</v>
      </c>
      <c r="F146" s="327">
        <f>Data!NY6</f>
        <v>50437.26</v>
      </c>
      <c r="G146" s="327">
        <f>Data!OS6</f>
        <v>0</v>
      </c>
      <c r="H146" s="341">
        <f>Data!PN6</f>
        <v>14326233</v>
      </c>
      <c r="I146" s="342">
        <f t="shared" si="6"/>
        <v>14976067.346000001</v>
      </c>
    </row>
    <row r="147" spans="2:9" x14ac:dyDescent="0.55000000000000004">
      <c r="B147" s="127" t="str">
        <f>$B$36</f>
        <v>Agriculture</v>
      </c>
      <c r="C147" s="327">
        <f>Data!LR6</f>
        <v>0</v>
      </c>
      <c r="D147" s="327">
        <f>Data!ML6</f>
        <v>0</v>
      </c>
      <c r="E147" s="327">
        <f>Data!NF6</f>
        <v>0</v>
      </c>
      <c r="F147" s="327">
        <f>Data!NZ6</f>
        <v>0</v>
      </c>
      <c r="G147" s="327">
        <f>Data!OT6</f>
        <v>0</v>
      </c>
      <c r="H147" s="341">
        <f>Data!PM6</f>
        <v>287878.8</v>
      </c>
      <c r="I147" s="342">
        <f t="shared" si="6"/>
        <v>287878.8</v>
      </c>
    </row>
    <row r="148" spans="2:9" x14ac:dyDescent="0.55000000000000004">
      <c r="B148" s="127" t="str">
        <f>$B$37</f>
        <v>Engineering</v>
      </c>
      <c r="C148" s="327">
        <f>Data!LS6</f>
        <v>52534.69</v>
      </c>
      <c r="D148" s="327">
        <f>Data!MM6</f>
        <v>559597.1</v>
      </c>
      <c r="E148" s="327">
        <f>Data!NG6</f>
        <v>300779.40000000002</v>
      </c>
      <c r="F148" s="327">
        <f>Data!OA6</f>
        <v>1634496</v>
      </c>
      <c r="G148" s="327">
        <f>Data!OU6</f>
        <v>0</v>
      </c>
      <c r="H148" s="341">
        <f>Data!PO6</f>
        <v>19832889</v>
      </c>
      <c r="I148" s="342">
        <f t="shared" si="6"/>
        <v>22380296.190000001</v>
      </c>
    </row>
    <row r="149" spans="2:9" x14ac:dyDescent="0.55000000000000004">
      <c r="B149" s="127" t="str">
        <f>$B$38</f>
        <v>Home Economics</v>
      </c>
      <c r="C149" s="327">
        <f>Data!LT6</f>
        <v>0</v>
      </c>
      <c r="D149" s="327">
        <f>Data!MN6</f>
        <v>0</v>
      </c>
      <c r="E149" s="327">
        <f>Data!NH6</f>
        <v>0</v>
      </c>
      <c r="F149" s="327">
        <f>Data!OB6</f>
        <v>0</v>
      </c>
      <c r="G149" s="327">
        <f>Data!OV6</f>
        <v>0</v>
      </c>
      <c r="H149" s="341">
        <f>Data!PP6</f>
        <v>92905.31</v>
      </c>
      <c r="I149" s="342">
        <f t="shared" si="6"/>
        <v>92905.31</v>
      </c>
    </row>
    <row r="150" spans="2:9" x14ac:dyDescent="0.55000000000000004">
      <c r="B150" s="127" t="str">
        <f>$B$39</f>
        <v>Law</v>
      </c>
      <c r="C150" s="327">
        <f>Data!LU6</f>
        <v>0</v>
      </c>
      <c r="D150" s="327">
        <f>Data!MO6</f>
        <v>0</v>
      </c>
      <c r="E150" s="327">
        <f>Data!NI6</f>
        <v>0</v>
      </c>
      <c r="F150" s="327">
        <f>Data!OC6</f>
        <v>0</v>
      </c>
      <c r="G150" s="327">
        <f>Data!OW6</f>
        <v>0</v>
      </c>
      <c r="H150" s="341">
        <f>Data!PQ6</f>
        <v>0</v>
      </c>
      <c r="I150" s="342">
        <f t="shared" si="6"/>
        <v>0</v>
      </c>
    </row>
    <row r="151" spans="2:9" x14ac:dyDescent="0.55000000000000004">
      <c r="B151" s="127" t="str">
        <f>$B$40</f>
        <v>Social Service</v>
      </c>
      <c r="C151" s="327">
        <f>Data!LV6</f>
        <v>0</v>
      </c>
      <c r="D151" s="327">
        <f>Data!MP6</f>
        <v>0</v>
      </c>
      <c r="E151" s="327">
        <f>Data!NJ6</f>
        <v>0</v>
      </c>
      <c r="F151" s="327">
        <f>Data!OD6</f>
        <v>0</v>
      </c>
      <c r="G151" s="327">
        <f>Data!OX6</f>
        <v>0</v>
      </c>
      <c r="H151" s="341">
        <f>Data!PR6</f>
        <v>3666531</v>
      </c>
      <c r="I151" s="342">
        <f t="shared" si="6"/>
        <v>3666531</v>
      </c>
    </row>
    <row r="152" spans="2:9" x14ac:dyDescent="0.55000000000000004">
      <c r="B152" s="127" t="str">
        <f>$B$41</f>
        <v>Library Science</v>
      </c>
      <c r="C152" s="327">
        <f>Data!LW6</f>
        <v>0</v>
      </c>
      <c r="D152" s="327">
        <f>Data!MQ6</f>
        <v>0</v>
      </c>
      <c r="E152" s="327">
        <f>Data!NK6</f>
        <v>0</v>
      </c>
      <c r="F152" s="327">
        <f>Data!OE6</f>
        <v>0</v>
      </c>
      <c r="G152" s="327">
        <f>Data!OY6</f>
        <v>0</v>
      </c>
      <c r="H152" s="341">
        <f>Data!PS6</f>
        <v>6357.8950000000004</v>
      </c>
      <c r="I152" s="342">
        <f t="shared" si="6"/>
        <v>6357.8950000000004</v>
      </c>
    </row>
    <row r="153" spans="2:9" x14ac:dyDescent="0.55000000000000004">
      <c r="B153" s="127" t="str">
        <f>$B$42</f>
        <v>Veterinary Science</v>
      </c>
      <c r="C153" s="327">
        <f>Data!LX6</f>
        <v>0</v>
      </c>
      <c r="D153" s="327">
        <f>Data!MR6</f>
        <v>0</v>
      </c>
      <c r="E153" s="327">
        <f>Data!NL6</f>
        <v>0</v>
      </c>
      <c r="F153" s="327">
        <f>Data!OF6</f>
        <v>0</v>
      </c>
      <c r="G153" s="327">
        <f>Data!OZ6</f>
        <v>0</v>
      </c>
      <c r="H153" s="341">
        <f>Data!PT6</f>
        <v>0</v>
      </c>
      <c r="I153" s="342">
        <f t="shared" si="6"/>
        <v>0</v>
      </c>
    </row>
    <row r="154" spans="2:9" x14ac:dyDescent="0.55000000000000004">
      <c r="B154" s="127" t="str">
        <f>$B$43</f>
        <v>Vocational Training</v>
      </c>
      <c r="C154" s="327">
        <f>Data!LY6</f>
        <v>0</v>
      </c>
      <c r="D154" s="327">
        <f>Data!MS6</f>
        <v>0</v>
      </c>
      <c r="E154" s="327">
        <f>Data!NM6</f>
        <v>0</v>
      </c>
      <c r="F154" s="327">
        <f>Data!OG6</f>
        <v>0</v>
      </c>
      <c r="G154" s="327">
        <f>Data!PA6</f>
        <v>0</v>
      </c>
      <c r="H154" s="341">
        <f>Data!PU6</f>
        <v>0</v>
      </c>
      <c r="I154" s="342">
        <f t="shared" si="6"/>
        <v>0</v>
      </c>
    </row>
    <row r="155" spans="2:9" x14ac:dyDescent="0.55000000000000004">
      <c r="B155" s="127" t="str">
        <f>$B$44</f>
        <v>Physical Training</v>
      </c>
      <c r="C155" s="327">
        <f>Data!LZ6</f>
        <v>0</v>
      </c>
      <c r="D155" s="327">
        <f>Data!MT6</f>
        <v>0</v>
      </c>
      <c r="E155" s="327">
        <f>Data!NN6</f>
        <v>0</v>
      </c>
      <c r="F155" s="327">
        <f>Data!OH6</f>
        <v>0</v>
      </c>
      <c r="G155" s="327">
        <f>Data!PB6</f>
        <v>0</v>
      </c>
      <c r="H155" s="341">
        <f>Data!PV6</f>
        <v>0</v>
      </c>
      <c r="I155" s="342">
        <f t="shared" si="6"/>
        <v>0</v>
      </c>
    </row>
    <row r="156" spans="2:9" x14ac:dyDescent="0.55000000000000004">
      <c r="B156" s="127" t="str">
        <f>$B$45</f>
        <v>Health Services</v>
      </c>
      <c r="C156" s="327">
        <f>Data!MA6</f>
        <v>27544.57</v>
      </c>
      <c r="D156" s="327">
        <f>Data!MU6</f>
        <v>306665.59999999998</v>
      </c>
      <c r="E156" s="327">
        <f>Data!NO6</f>
        <v>8854.5400000000009</v>
      </c>
      <c r="F156" s="327">
        <f>Data!OI6</f>
        <v>785266.5</v>
      </c>
      <c r="G156" s="327">
        <f>Data!PC6</f>
        <v>1023753</v>
      </c>
      <c r="H156" s="341">
        <f>Data!PW6</f>
        <v>10712143</v>
      </c>
      <c r="I156" s="342">
        <f t="shared" si="6"/>
        <v>12864227.210000001</v>
      </c>
    </row>
    <row r="157" spans="2:9" x14ac:dyDescent="0.55000000000000004">
      <c r="B157" s="127" t="str">
        <f>$B$46</f>
        <v>Pharmacy</v>
      </c>
      <c r="C157" s="327">
        <f>Data!MB6</f>
        <v>0</v>
      </c>
      <c r="D157" s="327">
        <f>Data!MV6</f>
        <v>0</v>
      </c>
      <c r="E157" s="327">
        <f>Data!NP6</f>
        <v>0</v>
      </c>
      <c r="F157" s="327">
        <f>Data!OJ6</f>
        <v>0</v>
      </c>
      <c r="G157" s="327">
        <f>Data!PD6</f>
        <v>0</v>
      </c>
      <c r="H157" s="341">
        <f>Data!PX6</f>
        <v>0</v>
      </c>
      <c r="I157" s="342">
        <f t="shared" si="6"/>
        <v>0</v>
      </c>
    </row>
    <row r="158" spans="2:9" x14ac:dyDescent="0.55000000000000004">
      <c r="B158" s="127" t="str">
        <f>$B$47</f>
        <v>Business Administration</v>
      </c>
      <c r="C158" s="327">
        <f>Data!MC6</f>
        <v>27182.14</v>
      </c>
      <c r="D158" s="327">
        <f>Data!MW6</f>
        <v>0</v>
      </c>
      <c r="E158" s="327">
        <f>Data!NQ6</f>
        <v>61962.28</v>
      </c>
      <c r="F158" s="327">
        <f>Data!OK6</f>
        <v>1198037</v>
      </c>
      <c r="G158" s="327">
        <f>Data!PE6</f>
        <v>0</v>
      </c>
      <c r="H158" s="341">
        <f>Data!PY6</f>
        <v>11873686</v>
      </c>
      <c r="I158" s="342">
        <f t="shared" si="6"/>
        <v>13160867.42</v>
      </c>
    </row>
    <row r="159" spans="2:9" x14ac:dyDescent="0.55000000000000004">
      <c r="B159" s="127" t="str">
        <f>$B$48</f>
        <v>Optometry</v>
      </c>
      <c r="C159" s="327">
        <f>Data!MD6</f>
        <v>0</v>
      </c>
      <c r="D159" s="327">
        <f>Data!MX6</f>
        <v>0</v>
      </c>
      <c r="E159" s="327">
        <f>Data!NR6</f>
        <v>0</v>
      </c>
      <c r="F159" s="327">
        <f>Data!OL6</f>
        <v>0</v>
      </c>
      <c r="G159" s="327">
        <f>Data!PF6</f>
        <v>0</v>
      </c>
      <c r="H159" s="341">
        <f>Data!PZ6</f>
        <v>0</v>
      </c>
      <c r="I159" s="342">
        <f t="shared" si="6"/>
        <v>0</v>
      </c>
    </row>
    <row r="160" spans="2:9" x14ac:dyDescent="0.55000000000000004">
      <c r="B160" s="127" t="str">
        <f>$B$49</f>
        <v>Teacher Ed-Practice Teaching</v>
      </c>
      <c r="C160" s="327">
        <f>Data!ME6</f>
        <v>0</v>
      </c>
      <c r="D160" s="327">
        <f>Data!MY6</f>
        <v>0</v>
      </c>
      <c r="E160" s="327">
        <f>Data!NS6</f>
        <v>0</v>
      </c>
      <c r="F160" s="327">
        <f>Data!OM6</f>
        <v>0</v>
      </c>
      <c r="G160" s="327">
        <f>Data!PG6</f>
        <v>0</v>
      </c>
      <c r="H160" s="341">
        <f>Data!QA6</f>
        <v>568324.19999999995</v>
      </c>
      <c r="I160" s="342">
        <f t="shared" si="6"/>
        <v>568324.19999999995</v>
      </c>
    </row>
    <row r="161" spans="2:9" x14ac:dyDescent="0.55000000000000004">
      <c r="B161" s="127" t="str">
        <f>$B$50</f>
        <v>Technology</v>
      </c>
      <c r="C161" s="327">
        <f>Data!MF6</f>
        <v>9060.7129999999997</v>
      </c>
      <c r="D161" s="327">
        <f>Data!MZ6</f>
        <v>0</v>
      </c>
      <c r="E161" s="327">
        <f>Data!NT6</f>
        <v>0</v>
      </c>
      <c r="F161" s="327">
        <f>Data!ON6</f>
        <v>0</v>
      </c>
      <c r="G161" s="327">
        <f>Data!PH6</f>
        <v>0</v>
      </c>
      <c r="H161" s="341">
        <f>Data!QB6</f>
        <v>1449436</v>
      </c>
      <c r="I161" s="342">
        <f t="shared" si="6"/>
        <v>1458496.713</v>
      </c>
    </row>
    <row r="162" spans="2:9" x14ac:dyDescent="0.55000000000000004">
      <c r="B162" s="127" t="str">
        <f>$B$51</f>
        <v>Nursing</v>
      </c>
      <c r="C162" s="327">
        <f>Data!MG6</f>
        <v>0</v>
      </c>
      <c r="D162" s="327">
        <f>Data!NA6</f>
        <v>2137.9699999999998</v>
      </c>
      <c r="E162" s="327">
        <f>Data!NU6</f>
        <v>0</v>
      </c>
      <c r="F162" s="327">
        <f>Data!OO6</f>
        <v>479038</v>
      </c>
      <c r="G162" s="327">
        <f>Data!PI6</f>
        <v>0</v>
      </c>
      <c r="H162" s="341">
        <f>Data!QC6</f>
        <v>4537143</v>
      </c>
      <c r="I162" s="342">
        <f t="shared" si="6"/>
        <v>5018318.97</v>
      </c>
    </row>
    <row r="163" spans="2:9" ht="19.8" thickBot="1" x14ac:dyDescent="0.6">
      <c r="B163" s="130" t="str">
        <f>$B$52</f>
        <v>Totals</v>
      </c>
      <c r="C163" s="133">
        <f t="shared" ref="C163:H163" si="7">SUM(C143:C162)</f>
        <v>1701175.189</v>
      </c>
      <c r="D163" s="133">
        <f t="shared" si="7"/>
        <v>2627396.9700000002</v>
      </c>
      <c r="E163" s="133">
        <f t="shared" si="7"/>
        <v>734110.19000000006</v>
      </c>
      <c r="F163" s="133">
        <f t="shared" si="7"/>
        <v>5618961.8600000003</v>
      </c>
      <c r="G163" s="134">
        <f t="shared" si="7"/>
        <v>1023753</v>
      </c>
      <c r="H163" s="343">
        <f t="shared" si="7"/>
        <v>153999664.20499998</v>
      </c>
      <c r="I163" s="342">
        <f>SUM(I143:I162)</f>
        <v>165705061.41399997</v>
      </c>
    </row>
    <row r="164" spans="2:9" ht="19.8" thickTop="1" x14ac:dyDescent="0.55000000000000004">
      <c r="B164" s="143"/>
      <c r="C164" s="329"/>
      <c r="D164" s="329"/>
      <c r="E164" s="329"/>
      <c r="F164" s="329"/>
      <c r="G164" s="329"/>
      <c r="H164" s="344"/>
      <c r="I164" s="345"/>
    </row>
    <row r="165" spans="2:9" ht="19.5" customHeight="1" x14ac:dyDescent="0.55000000000000004">
      <c r="B165" s="437" t="s">
        <v>63</v>
      </c>
      <c r="C165" s="437"/>
      <c r="D165" s="437"/>
      <c r="E165" s="437"/>
      <c r="F165" s="437"/>
      <c r="G165" s="437"/>
      <c r="H165" s="346"/>
      <c r="I165" s="346"/>
    </row>
    <row r="166" spans="2:9" ht="43.5" customHeight="1" thickBot="1" x14ac:dyDescent="0.6">
      <c r="B166" s="444" t="s">
        <v>40</v>
      </c>
      <c r="C166" s="444"/>
      <c r="D166" s="444"/>
      <c r="E166" s="444"/>
      <c r="F166" s="444"/>
      <c r="G166" s="444"/>
      <c r="H166" s="326"/>
    </row>
    <row r="167" spans="2:9" ht="19.8" thickBot="1" x14ac:dyDescent="0.6">
      <c r="B167" s="124" t="s">
        <v>31</v>
      </c>
      <c r="C167" s="125" t="s">
        <v>25</v>
      </c>
      <c r="D167" s="125" t="s">
        <v>26</v>
      </c>
      <c r="E167" s="125" t="s">
        <v>27</v>
      </c>
      <c r="F167" s="125" t="s">
        <v>28</v>
      </c>
      <c r="G167" s="125" t="s">
        <v>29</v>
      </c>
      <c r="H167" s="126" t="s">
        <v>1</v>
      </c>
    </row>
    <row r="168" spans="2:9" x14ac:dyDescent="0.55000000000000004">
      <c r="B168" s="127" t="str">
        <f>$B$32</f>
        <v>Liberal Arts</v>
      </c>
      <c r="C168" s="321">
        <f t="shared" ref="C168:G183" si="8">C143+$H$140*IF($H116=0,0,$H143*C116/$H116)+IF($H32=0,0,$H$141*$H143*C32/$H32)</f>
        <v>28744388.873910364</v>
      </c>
      <c r="D168" s="321">
        <f t="shared" si="8"/>
        <v>13346237.173203077</v>
      </c>
      <c r="E168" s="321">
        <f t="shared" si="8"/>
        <v>8378700.6389742382</v>
      </c>
      <c r="F168" s="321">
        <f t="shared" si="8"/>
        <v>2110257.883912317</v>
      </c>
      <c r="G168" s="321">
        <f t="shared" si="8"/>
        <v>0</v>
      </c>
      <c r="H168" s="133">
        <f t="shared" ref="H168:H188" si="9">SUM(C168:G168)</f>
        <v>52579584.57</v>
      </c>
      <c r="I168" s="347"/>
    </row>
    <row r="169" spans="2:9" x14ac:dyDescent="0.55000000000000004">
      <c r="B169" s="127" t="str">
        <f>$B$33</f>
        <v>Science</v>
      </c>
      <c r="C169" s="141">
        <f t="shared" si="8"/>
        <v>11364326.990799574</v>
      </c>
      <c r="D169" s="141">
        <f t="shared" si="8"/>
        <v>9061531.8089136425</v>
      </c>
      <c r="E169" s="141">
        <f t="shared" si="8"/>
        <v>5923723.5321974736</v>
      </c>
      <c r="F169" s="141">
        <f t="shared" si="8"/>
        <v>3378434.9680893114</v>
      </c>
      <c r="G169" s="141">
        <f t="shared" si="8"/>
        <v>0</v>
      </c>
      <c r="H169" s="136">
        <f t="shared" si="9"/>
        <v>29728017.300000004</v>
      </c>
      <c r="I169" s="347"/>
    </row>
    <row r="170" spans="2:9" x14ac:dyDescent="0.55000000000000004">
      <c r="B170" s="127" t="str">
        <f>$B$34</f>
        <v>Fine Arts</v>
      </c>
      <c r="C170" s="141">
        <f t="shared" si="8"/>
        <v>5306097.9183266861</v>
      </c>
      <c r="D170" s="141">
        <f t="shared" si="8"/>
        <v>3072754.3838319317</v>
      </c>
      <c r="E170" s="141">
        <f t="shared" si="8"/>
        <v>538336.18784138223</v>
      </c>
      <c r="F170" s="141">
        <f t="shared" si="8"/>
        <v>0</v>
      </c>
      <c r="G170" s="141">
        <f t="shared" si="8"/>
        <v>0</v>
      </c>
      <c r="H170" s="136">
        <f t="shared" si="9"/>
        <v>8917188.4900000002</v>
      </c>
      <c r="I170" s="347"/>
    </row>
    <row r="171" spans="2:9" x14ac:dyDescent="0.55000000000000004">
      <c r="B171" s="127" t="str">
        <f>$B$35</f>
        <v>Teacher Education</v>
      </c>
      <c r="C171" s="141">
        <f t="shared" si="8"/>
        <v>1027262.3145177175</v>
      </c>
      <c r="D171" s="141">
        <f t="shared" si="8"/>
        <v>6021716.7101549078</v>
      </c>
      <c r="E171" s="141">
        <f t="shared" si="8"/>
        <v>3923164.7991590155</v>
      </c>
      <c r="F171" s="141">
        <f t="shared" si="8"/>
        <v>4003923.5221683602</v>
      </c>
      <c r="G171" s="141">
        <f t="shared" si="8"/>
        <v>0</v>
      </c>
      <c r="H171" s="136">
        <f t="shared" si="9"/>
        <v>14976067.346000001</v>
      </c>
      <c r="I171" s="347"/>
    </row>
    <row r="172" spans="2:9" x14ac:dyDescent="0.55000000000000004">
      <c r="B172" s="127" t="str">
        <f>$B$36</f>
        <v>Agriculture</v>
      </c>
      <c r="C172" s="141">
        <f t="shared" si="8"/>
        <v>5983.4491629958648</v>
      </c>
      <c r="D172" s="141">
        <f t="shared" si="8"/>
        <v>146453.44337789709</v>
      </c>
      <c r="E172" s="141">
        <f t="shared" si="8"/>
        <v>135441.90745910705</v>
      </c>
      <c r="F172" s="141">
        <f t="shared" si="8"/>
        <v>0</v>
      </c>
      <c r="G172" s="141">
        <f t="shared" si="8"/>
        <v>0</v>
      </c>
      <c r="H172" s="136">
        <f t="shared" si="9"/>
        <v>287878.8</v>
      </c>
      <c r="I172" s="347"/>
    </row>
    <row r="173" spans="2:9" x14ac:dyDescent="0.55000000000000004">
      <c r="B173" s="127" t="str">
        <f>$B$37</f>
        <v>Engineering</v>
      </c>
      <c r="C173" s="141">
        <f t="shared" si="8"/>
        <v>5520009.1061981265</v>
      </c>
      <c r="D173" s="141">
        <f t="shared" si="8"/>
        <v>10911822.764695318</v>
      </c>
      <c r="E173" s="141">
        <f t="shared" si="8"/>
        <v>3824109.1455565952</v>
      </c>
      <c r="F173" s="141">
        <f t="shared" si="8"/>
        <v>2124355.1735499627</v>
      </c>
      <c r="G173" s="141">
        <f t="shared" si="8"/>
        <v>0</v>
      </c>
      <c r="H173" s="136">
        <f t="shared" si="9"/>
        <v>22380296.190000001</v>
      </c>
      <c r="I173" s="347"/>
    </row>
    <row r="174" spans="2:9" x14ac:dyDescent="0.55000000000000004">
      <c r="B174" s="127" t="str">
        <f>$B$38</f>
        <v>Home Economics</v>
      </c>
      <c r="C174" s="141">
        <f t="shared" si="8"/>
        <v>38159.388252107492</v>
      </c>
      <c r="D174" s="141">
        <f t="shared" si="8"/>
        <v>54745.921747892498</v>
      </c>
      <c r="E174" s="141">
        <f t="shared" si="8"/>
        <v>0</v>
      </c>
      <c r="F174" s="141">
        <f t="shared" si="8"/>
        <v>0</v>
      </c>
      <c r="G174" s="141">
        <f t="shared" si="8"/>
        <v>0</v>
      </c>
      <c r="H174" s="136">
        <f t="shared" si="9"/>
        <v>92905.31</v>
      </c>
      <c r="I174" s="347"/>
    </row>
    <row r="175" spans="2:9" x14ac:dyDescent="0.55000000000000004">
      <c r="B175" s="127" t="str">
        <f>$B$39</f>
        <v>Law</v>
      </c>
      <c r="C175" s="141">
        <f t="shared" si="8"/>
        <v>0</v>
      </c>
      <c r="D175" s="141">
        <f t="shared" si="8"/>
        <v>0</v>
      </c>
      <c r="E175" s="141">
        <f t="shared" si="8"/>
        <v>0</v>
      </c>
      <c r="F175" s="141">
        <f t="shared" si="8"/>
        <v>0</v>
      </c>
      <c r="G175" s="141">
        <f t="shared" si="8"/>
        <v>0</v>
      </c>
      <c r="H175" s="136">
        <f t="shared" si="9"/>
        <v>0</v>
      </c>
      <c r="I175" s="347"/>
    </row>
    <row r="176" spans="2:9" x14ac:dyDescent="0.55000000000000004">
      <c r="B176" s="127" t="str">
        <f>$B$40</f>
        <v>Social Service</v>
      </c>
      <c r="C176" s="141">
        <f t="shared" si="8"/>
        <v>251346.88581433569</v>
      </c>
      <c r="D176" s="141">
        <f t="shared" si="8"/>
        <v>1334804.582552749</v>
      </c>
      <c r="E176" s="141">
        <f t="shared" si="8"/>
        <v>2080379.5316329154</v>
      </c>
      <c r="F176" s="141">
        <f t="shared" si="8"/>
        <v>0</v>
      </c>
      <c r="G176" s="141">
        <f t="shared" si="8"/>
        <v>0</v>
      </c>
      <c r="H176" s="136">
        <f t="shared" si="9"/>
        <v>3666531</v>
      </c>
      <c r="I176" s="347"/>
    </row>
    <row r="177" spans="2:9" x14ac:dyDescent="0.55000000000000004">
      <c r="B177" s="127" t="str">
        <f>$B$41</f>
        <v>Library Science</v>
      </c>
      <c r="C177" s="141">
        <f t="shared" si="8"/>
        <v>969.91321639750254</v>
      </c>
      <c r="D177" s="141">
        <f t="shared" si="8"/>
        <v>5387.9817836024977</v>
      </c>
      <c r="E177" s="141">
        <f t="shared" si="8"/>
        <v>0</v>
      </c>
      <c r="F177" s="141">
        <f t="shared" si="8"/>
        <v>0</v>
      </c>
      <c r="G177" s="141">
        <f t="shared" si="8"/>
        <v>0</v>
      </c>
      <c r="H177" s="136">
        <f t="shared" si="9"/>
        <v>6357.8950000000004</v>
      </c>
      <c r="I177" s="347"/>
    </row>
    <row r="178" spans="2:9" x14ac:dyDescent="0.55000000000000004">
      <c r="B178" s="127" t="str">
        <f>$B$42</f>
        <v>Veterinary Science</v>
      </c>
      <c r="C178" s="141">
        <f t="shared" si="8"/>
        <v>0</v>
      </c>
      <c r="D178" s="141">
        <f t="shared" si="8"/>
        <v>0</v>
      </c>
      <c r="E178" s="141">
        <f t="shared" si="8"/>
        <v>0</v>
      </c>
      <c r="F178" s="141">
        <f t="shared" si="8"/>
        <v>0</v>
      </c>
      <c r="G178" s="141">
        <f t="shared" si="8"/>
        <v>0</v>
      </c>
      <c r="H178" s="136">
        <f t="shared" si="9"/>
        <v>0</v>
      </c>
      <c r="I178" s="347"/>
    </row>
    <row r="179" spans="2:9" x14ac:dyDescent="0.55000000000000004">
      <c r="B179" s="127" t="str">
        <f>$B$43</f>
        <v>Vocational Training</v>
      </c>
      <c r="C179" s="141">
        <f t="shared" si="8"/>
        <v>0</v>
      </c>
      <c r="D179" s="141">
        <f t="shared" si="8"/>
        <v>0</v>
      </c>
      <c r="E179" s="141">
        <f t="shared" si="8"/>
        <v>0</v>
      </c>
      <c r="F179" s="141">
        <f t="shared" si="8"/>
        <v>0</v>
      </c>
      <c r="G179" s="141">
        <f t="shared" si="8"/>
        <v>0</v>
      </c>
      <c r="H179" s="136">
        <f t="shared" si="9"/>
        <v>0</v>
      </c>
      <c r="I179" s="347"/>
    </row>
    <row r="180" spans="2:9" x14ac:dyDescent="0.55000000000000004">
      <c r="B180" s="127" t="str">
        <f>$B$44</f>
        <v>Physical Training</v>
      </c>
      <c r="C180" s="141">
        <f t="shared" si="8"/>
        <v>0</v>
      </c>
      <c r="D180" s="141">
        <f t="shared" si="8"/>
        <v>0</v>
      </c>
      <c r="E180" s="141">
        <f t="shared" si="8"/>
        <v>0</v>
      </c>
      <c r="F180" s="141">
        <f t="shared" si="8"/>
        <v>0</v>
      </c>
      <c r="G180" s="141">
        <f t="shared" si="8"/>
        <v>0</v>
      </c>
      <c r="H180" s="136">
        <f t="shared" si="9"/>
        <v>0</v>
      </c>
      <c r="I180" s="347"/>
    </row>
    <row r="181" spans="2:9" x14ac:dyDescent="0.55000000000000004">
      <c r="B181" s="127" t="str">
        <f>$B$45</f>
        <v>Health Services</v>
      </c>
      <c r="C181" s="141">
        <f t="shared" si="8"/>
        <v>1696988.2560307013</v>
      </c>
      <c r="D181" s="141">
        <f t="shared" si="8"/>
        <v>3405981.764478704</v>
      </c>
      <c r="E181" s="141">
        <f t="shared" si="8"/>
        <v>4143446.4507177528</v>
      </c>
      <c r="F181" s="141">
        <f t="shared" si="8"/>
        <v>2175452.291887356</v>
      </c>
      <c r="G181" s="141">
        <f t="shared" si="8"/>
        <v>1442358.4468854866</v>
      </c>
      <c r="H181" s="136">
        <f t="shared" si="9"/>
        <v>12864227.210000001</v>
      </c>
      <c r="I181" s="347"/>
    </row>
    <row r="182" spans="2:9" x14ac:dyDescent="0.55000000000000004">
      <c r="B182" s="127" t="str">
        <f>$B$46</f>
        <v>Pharmacy</v>
      </c>
      <c r="C182" s="141">
        <f t="shared" si="8"/>
        <v>0</v>
      </c>
      <c r="D182" s="141">
        <f t="shared" si="8"/>
        <v>0</v>
      </c>
      <c r="E182" s="141">
        <f t="shared" si="8"/>
        <v>0</v>
      </c>
      <c r="F182" s="141">
        <f t="shared" si="8"/>
        <v>0</v>
      </c>
      <c r="G182" s="141">
        <f t="shared" si="8"/>
        <v>0</v>
      </c>
      <c r="H182" s="136">
        <f t="shared" si="9"/>
        <v>0</v>
      </c>
      <c r="I182" s="347"/>
    </row>
    <row r="183" spans="2:9" x14ac:dyDescent="0.55000000000000004">
      <c r="B183" s="127" t="str">
        <f>$B$47</f>
        <v>Business Administration</v>
      </c>
      <c r="C183" s="141">
        <f t="shared" si="8"/>
        <v>1253244.3506573685</v>
      </c>
      <c r="D183" s="141">
        <f t="shared" si="8"/>
        <v>6486037.5847854428</v>
      </c>
      <c r="E183" s="141">
        <f t="shared" si="8"/>
        <v>3011241.6057337248</v>
      </c>
      <c r="F183" s="141">
        <f t="shared" si="8"/>
        <v>2410343.8788234647</v>
      </c>
      <c r="G183" s="141">
        <f t="shared" si="8"/>
        <v>0</v>
      </c>
      <c r="H183" s="136">
        <f t="shared" si="9"/>
        <v>13160867.42</v>
      </c>
      <c r="I183" s="347"/>
    </row>
    <row r="184" spans="2:9" x14ac:dyDescent="0.55000000000000004">
      <c r="B184" s="127" t="str">
        <f>$B$48</f>
        <v>Optometry</v>
      </c>
      <c r="C184" s="141">
        <f t="shared" ref="C184:G187" si="10">C159+$H$140*IF($H132=0,0,$H159*C132/$H132)+IF($H48=0,0,$H$141*$H159*C48/$H48)</f>
        <v>0</v>
      </c>
      <c r="D184" s="141">
        <f t="shared" si="10"/>
        <v>0</v>
      </c>
      <c r="E184" s="141">
        <f t="shared" si="10"/>
        <v>0</v>
      </c>
      <c r="F184" s="141">
        <f t="shared" si="10"/>
        <v>0</v>
      </c>
      <c r="G184" s="141">
        <f t="shared" si="10"/>
        <v>0</v>
      </c>
      <c r="H184" s="136">
        <f t="shared" si="9"/>
        <v>0</v>
      </c>
      <c r="I184" s="347"/>
    </row>
    <row r="185" spans="2:9" x14ac:dyDescent="0.55000000000000004">
      <c r="B185" s="127" t="str">
        <f>$B$49</f>
        <v>Teacher Ed-Practice Teaching</v>
      </c>
      <c r="C185" s="141">
        <f t="shared" si="10"/>
        <v>404.08087268760409</v>
      </c>
      <c r="D185" s="141">
        <f t="shared" si="10"/>
        <v>567920.11912731233</v>
      </c>
      <c r="E185" s="141">
        <f t="shared" si="10"/>
        <v>0</v>
      </c>
      <c r="F185" s="141">
        <f t="shared" si="10"/>
        <v>0</v>
      </c>
      <c r="G185" s="141">
        <f t="shared" si="10"/>
        <v>0</v>
      </c>
      <c r="H185" s="136">
        <f t="shared" si="9"/>
        <v>568324.19999999995</v>
      </c>
      <c r="I185" s="347"/>
    </row>
    <row r="186" spans="2:9" x14ac:dyDescent="0.55000000000000004">
      <c r="B186" s="127" t="str">
        <f>$B$50</f>
        <v>Technology</v>
      </c>
      <c r="C186" s="141">
        <f t="shared" si="10"/>
        <v>706075.72786212235</v>
      </c>
      <c r="D186" s="141">
        <f t="shared" si="10"/>
        <v>504457.18034649547</v>
      </c>
      <c r="E186" s="141">
        <f t="shared" si="10"/>
        <v>247963.80479138205</v>
      </c>
      <c r="F186" s="141">
        <f t="shared" si="10"/>
        <v>0</v>
      </c>
      <c r="G186" s="141">
        <f t="shared" si="10"/>
        <v>0</v>
      </c>
      <c r="H186" s="136">
        <f t="shared" si="9"/>
        <v>1458496.713</v>
      </c>
      <c r="I186" s="347"/>
    </row>
    <row r="187" spans="2:9" x14ac:dyDescent="0.55000000000000004">
      <c r="B187" s="127" t="str">
        <f>$B$51</f>
        <v>Nursing</v>
      </c>
      <c r="C187" s="141">
        <f t="shared" si="10"/>
        <v>2826.776951356871</v>
      </c>
      <c r="D187" s="141">
        <f t="shared" si="10"/>
        <v>3565068.6012967937</v>
      </c>
      <c r="E187" s="141">
        <f t="shared" si="10"/>
        <v>645094.32918246649</v>
      </c>
      <c r="F187" s="141">
        <f t="shared" si="10"/>
        <v>805329.26256938349</v>
      </c>
      <c r="G187" s="141">
        <f t="shared" si="10"/>
        <v>0</v>
      </c>
      <c r="H187" s="136">
        <f t="shared" si="9"/>
        <v>5018318.9700000007</v>
      </c>
      <c r="I187" s="347"/>
    </row>
    <row r="188" spans="2:9" x14ac:dyDescent="0.55000000000000004">
      <c r="B188" s="130" t="str">
        <f>$B$52</f>
        <v>Totals</v>
      </c>
      <c r="C188" s="133">
        <f>SUM(C168:C187)</f>
        <v>55918084.03257253</v>
      </c>
      <c r="D188" s="133">
        <f>SUM(D168:D187)</f>
        <v>58484920.020295769</v>
      </c>
      <c r="E188" s="133">
        <f>SUM(E168:E187)</f>
        <v>32851601.933246054</v>
      </c>
      <c r="F188" s="133">
        <f>SUM(F168:F187)</f>
        <v>17008096.981000155</v>
      </c>
      <c r="G188" s="133">
        <f>SUM(G168:G187)</f>
        <v>1442358.4468854866</v>
      </c>
      <c r="H188" s="133">
        <f t="shared" si="9"/>
        <v>165705061.414</v>
      </c>
      <c r="I188" s="347"/>
    </row>
    <row r="189" spans="2:9" x14ac:dyDescent="0.55000000000000004">
      <c r="B189" s="328"/>
      <c r="C189" s="329"/>
      <c r="D189" s="329"/>
      <c r="E189" s="329"/>
      <c r="F189" s="329"/>
      <c r="G189" s="329"/>
      <c r="H189" s="344"/>
    </row>
    <row r="190" spans="2:9" x14ac:dyDescent="0.55000000000000004">
      <c r="B190" s="442" t="s">
        <v>34</v>
      </c>
      <c r="C190" s="442"/>
      <c r="D190" s="442"/>
      <c r="E190" s="442"/>
      <c r="F190" s="442"/>
      <c r="G190" s="442"/>
      <c r="H190" s="122">
        <f>H15</f>
        <v>65010623</v>
      </c>
    </row>
    <row r="191" spans="2:9" ht="43.5" customHeight="1" thickBot="1" x14ac:dyDescent="0.6">
      <c r="B191" s="432" t="s">
        <v>225</v>
      </c>
      <c r="C191" s="432"/>
      <c r="D191" s="432"/>
      <c r="E191" s="432"/>
      <c r="F191" s="432"/>
      <c r="G191" s="432"/>
      <c r="H191" s="432"/>
    </row>
    <row r="192" spans="2:9" ht="19.8" thickBot="1" x14ac:dyDescent="0.6">
      <c r="B192" s="124" t="s">
        <v>31</v>
      </c>
      <c r="C192" s="125" t="s">
        <v>25</v>
      </c>
      <c r="D192" s="125" t="s">
        <v>26</v>
      </c>
      <c r="E192" s="125" t="s">
        <v>27</v>
      </c>
      <c r="F192" s="125" t="s">
        <v>28</v>
      </c>
      <c r="G192" s="125" t="s">
        <v>29</v>
      </c>
      <c r="H192" s="126" t="s">
        <v>1</v>
      </c>
    </row>
    <row r="193" spans="2:8" x14ac:dyDescent="0.55000000000000004">
      <c r="B193" s="127" t="str">
        <f>$B$32</f>
        <v>Liberal Arts</v>
      </c>
      <c r="C193" s="135">
        <f t="shared" ref="C193:G208" si="11">$H$190*IF($H$136=0,0,C116/$H$136)</f>
        <v>11117469.457436757</v>
      </c>
      <c r="D193" s="135">
        <f t="shared" si="11"/>
        <v>5204876.7225084566</v>
      </c>
      <c r="E193" s="135">
        <f t="shared" si="11"/>
        <v>3303209.5591575722</v>
      </c>
      <c r="F193" s="135">
        <f t="shared" si="11"/>
        <v>452794.61421155115</v>
      </c>
      <c r="G193" s="135">
        <f t="shared" si="11"/>
        <v>0</v>
      </c>
      <c r="H193" s="135">
        <f>SUM(C193:G193)</f>
        <v>20078350.353314336</v>
      </c>
    </row>
    <row r="194" spans="2:8" x14ac:dyDescent="0.55000000000000004">
      <c r="B194" s="127" t="str">
        <f>$B$33</f>
        <v>Science</v>
      </c>
      <c r="C194" s="138">
        <f t="shared" si="11"/>
        <v>4632180.4728300162</v>
      </c>
      <c r="D194" s="138">
        <f t="shared" si="11"/>
        <v>3543735.5489199287</v>
      </c>
      <c r="E194" s="138">
        <f t="shared" si="11"/>
        <v>2446603.832533868</v>
      </c>
      <c r="F194" s="138">
        <f t="shared" si="11"/>
        <v>1248688.5123709484</v>
      </c>
      <c r="G194" s="138">
        <f t="shared" si="11"/>
        <v>0</v>
      </c>
      <c r="H194" s="138">
        <f t="shared" ref="H194:H213" si="12">SUM(C194:G194)</f>
        <v>11871208.366654761</v>
      </c>
    </row>
    <row r="195" spans="2:8" x14ac:dyDescent="0.55000000000000004">
      <c r="B195" s="127" t="str">
        <f>$B$34</f>
        <v>Fine Arts</v>
      </c>
      <c r="C195" s="138">
        <f t="shared" si="11"/>
        <v>2521385.7325997427</v>
      </c>
      <c r="D195" s="138">
        <f t="shared" si="11"/>
        <v>1483899.284899581</v>
      </c>
      <c r="E195" s="138">
        <f t="shared" si="11"/>
        <v>259974.14188933332</v>
      </c>
      <c r="F195" s="138">
        <f t="shared" si="11"/>
        <v>0</v>
      </c>
      <c r="G195" s="138">
        <f t="shared" si="11"/>
        <v>0</v>
      </c>
      <c r="H195" s="138">
        <f t="shared" si="12"/>
        <v>4265259.1593886577</v>
      </c>
    </row>
    <row r="196" spans="2:8" x14ac:dyDescent="0.55000000000000004">
      <c r="B196" s="127" t="str">
        <f>$B$35</f>
        <v>Teacher Education</v>
      </c>
      <c r="C196" s="138">
        <f t="shared" si="11"/>
        <v>303099.65276839031</v>
      </c>
      <c r="D196" s="138">
        <f t="shared" si="11"/>
        <v>1601902.8972709596</v>
      </c>
      <c r="E196" s="138">
        <f t="shared" si="11"/>
        <v>1158778.8197262089</v>
      </c>
      <c r="F196" s="138">
        <f t="shared" si="11"/>
        <v>1167734.8210458253</v>
      </c>
      <c r="G196" s="138">
        <f t="shared" si="11"/>
        <v>0</v>
      </c>
      <c r="H196" s="138">
        <f t="shared" si="12"/>
        <v>4231516.1908113845</v>
      </c>
    </row>
    <row r="197" spans="2:8" x14ac:dyDescent="0.55000000000000004">
      <c r="B197" s="127" t="str">
        <f>$B$36</f>
        <v>Agriculture</v>
      </c>
      <c r="C197" s="138">
        <f t="shared" si="11"/>
        <v>2602.4489831032511</v>
      </c>
      <c r="D197" s="138">
        <f t="shared" si="11"/>
        <v>63698.646785183904</v>
      </c>
      <c r="E197" s="138">
        <f t="shared" si="11"/>
        <v>58909.275358501349</v>
      </c>
      <c r="F197" s="138">
        <f t="shared" si="11"/>
        <v>0</v>
      </c>
      <c r="G197" s="138">
        <f t="shared" si="11"/>
        <v>0</v>
      </c>
      <c r="H197" s="138">
        <f t="shared" si="12"/>
        <v>125210.37112678849</v>
      </c>
    </row>
    <row r="198" spans="2:8" x14ac:dyDescent="0.55000000000000004">
      <c r="B198" s="127" t="str">
        <f>$B$37</f>
        <v>Engineering</v>
      </c>
      <c r="C198" s="138">
        <f t="shared" si="11"/>
        <v>1938037.8423742086</v>
      </c>
      <c r="D198" s="138">
        <f t="shared" si="11"/>
        <v>3669519.7021018839</v>
      </c>
      <c r="E198" s="138">
        <f t="shared" si="11"/>
        <v>1248903.2153166516</v>
      </c>
      <c r="F198" s="138">
        <f t="shared" si="11"/>
        <v>173638.78520608335</v>
      </c>
      <c r="G198" s="138">
        <f t="shared" si="11"/>
        <v>0</v>
      </c>
      <c r="H198" s="138">
        <f t="shared" si="12"/>
        <v>7030099.5449988274</v>
      </c>
    </row>
    <row r="199" spans="2:8" x14ac:dyDescent="0.55000000000000004">
      <c r="B199" s="127" t="str">
        <f>$B$38</f>
        <v>Home Economics</v>
      </c>
      <c r="C199" s="138">
        <f t="shared" si="11"/>
        <v>8218.8962189225258</v>
      </c>
      <c r="D199" s="138">
        <f t="shared" si="11"/>
        <v>11791.359082658564</v>
      </c>
      <c r="E199" s="138">
        <f t="shared" si="11"/>
        <v>0</v>
      </c>
      <c r="F199" s="138">
        <f t="shared" si="11"/>
        <v>0</v>
      </c>
      <c r="G199" s="138">
        <f t="shared" si="11"/>
        <v>0</v>
      </c>
      <c r="H199" s="138">
        <f t="shared" si="12"/>
        <v>20010.255301581092</v>
      </c>
    </row>
    <row r="200" spans="2:8" x14ac:dyDescent="0.55000000000000004">
      <c r="B200" s="127" t="str">
        <f>$B$39</f>
        <v>Law</v>
      </c>
      <c r="C200" s="138">
        <f t="shared" si="11"/>
        <v>0</v>
      </c>
      <c r="D200" s="138">
        <f t="shared" si="11"/>
        <v>0</v>
      </c>
      <c r="E200" s="138">
        <f t="shared" si="11"/>
        <v>0</v>
      </c>
      <c r="F200" s="138">
        <f t="shared" si="11"/>
        <v>0</v>
      </c>
      <c r="G200" s="138">
        <f t="shared" si="11"/>
        <v>0</v>
      </c>
      <c r="H200" s="138">
        <f t="shared" si="12"/>
        <v>0</v>
      </c>
    </row>
    <row r="201" spans="2:8" x14ac:dyDescent="0.55000000000000004">
      <c r="B201" s="127" t="str">
        <f>$B$40</f>
        <v>Social Service</v>
      </c>
      <c r="C201" s="138">
        <f t="shared" si="11"/>
        <v>80371.288949134221</v>
      </c>
      <c r="D201" s="138">
        <f t="shared" si="11"/>
        <v>426820.34610216244</v>
      </c>
      <c r="E201" s="138">
        <f t="shared" si="11"/>
        <v>665227.19754022534</v>
      </c>
      <c r="F201" s="138">
        <f t="shared" si="11"/>
        <v>0</v>
      </c>
      <c r="G201" s="138">
        <f t="shared" si="11"/>
        <v>0</v>
      </c>
      <c r="H201" s="138">
        <f t="shared" si="12"/>
        <v>1172418.832591522</v>
      </c>
    </row>
    <row r="202" spans="2:8" x14ac:dyDescent="0.55000000000000004">
      <c r="B202" s="127" t="str">
        <f>$B$41</f>
        <v>Library Science</v>
      </c>
      <c r="C202" s="138">
        <f t="shared" si="11"/>
        <v>4014.8988928026415</v>
      </c>
      <c r="D202" s="138">
        <f t="shared" si="11"/>
        <v>22303.234693278864</v>
      </c>
      <c r="E202" s="138">
        <f t="shared" si="11"/>
        <v>0</v>
      </c>
      <c r="F202" s="138">
        <f t="shared" si="11"/>
        <v>0</v>
      </c>
      <c r="G202" s="138">
        <f t="shared" si="11"/>
        <v>0</v>
      </c>
      <c r="H202" s="138">
        <f t="shared" si="12"/>
        <v>26318.133586081505</v>
      </c>
    </row>
    <row r="203" spans="2:8" x14ac:dyDescent="0.55000000000000004">
      <c r="B203" s="127" t="str">
        <f>$B$42</f>
        <v>Veterinary Science</v>
      </c>
      <c r="C203" s="138">
        <f t="shared" si="11"/>
        <v>0</v>
      </c>
      <c r="D203" s="138">
        <f t="shared" si="11"/>
        <v>0</v>
      </c>
      <c r="E203" s="138">
        <f t="shared" si="11"/>
        <v>0</v>
      </c>
      <c r="F203" s="138">
        <f t="shared" si="11"/>
        <v>0</v>
      </c>
      <c r="G203" s="138">
        <f t="shared" si="11"/>
        <v>0</v>
      </c>
      <c r="H203" s="138">
        <f t="shared" si="12"/>
        <v>0</v>
      </c>
    </row>
    <row r="204" spans="2:8" x14ac:dyDescent="0.55000000000000004">
      <c r="B204" s="127" t="str">
        <f>$B$43</f>
        <v>Vocational Training</v>
      </c>
      <c r="C204" s="138">
        <f t="shared" si="11"/>
        <v>0</v>
      </c>
      <c r="D204" s="138">
        <f t="shared" si="11"/>
        <v>0</v>
      </c>
      <c r="E204" s="138">
        <f t="shared" si="11"/>
        <v>0</v>
      </c>
      <c r="F204" s="138">
        <f t="shared" si="11"/>
        <v>0</v>
      </c>
      <c r="G204" s="138">
        <f t="shared" si="11"/>
        <v>0</v>
      </c>
      <c r="H204" s="138">
        <f t="shared" si="12"/>
        <v>0</v>
      </c>
    </row>
    <row r="205" spans="2:8" x14ac:dyDescent="0.55000000000000004">
      <c r="B205" s="127" t="str">
        <f>$B$44</f>
        <v>Physical Training</v>
      </c>
      <c r="C205" s="138">
        <f t="shared" si="11"/>
        <v>0</v>
      </c>
      <c r="D205" s="138">
        <f t="shared" si="11"/>
        <v>0</v>
      </c>
      <c r="E205" s="138">
        <f t="shared" si="11"/>
        <v>0</v>
      </c>
      <c r="F205" s="138">
        <f t="shared" si="11"/>
        <v>0</v>
      </c>
      <c r="G205" s="138">
        <f t="shared" si="11"/>
        <v>0</v>
      </c>
      <c r="H205" s="138">
        <f t="shared" si="12"/>
        <v>0</v>
      </c>
    </row>
    <row r="206" spans="2:8" x14ac:dyDescent="0.55000000000000004">
      <c r="B206" s="127" t="str">
        <f>$B$45</f>
        <v>Health Services</v>
      </c>
      <c r="C206" s="138">
        <f t="shared" si="11"/>
        <v>818903.39348408626</v>
      </c>
      <c r="D206" s="138">
        <f t="shared" si="11"/>
        <v>1520291.1879023504</v>
      </c>
      <c r="E206" s="138">
        <f t="shared" si="11"/>
        <v>2028119.5314882603</v>
      </c>
      <c r="F206" s="138">
        <f t="shared" si="11"/>
        <v>681920.49368054059</v>
      </c>
      <c r="G206" s="138">
        <f t="shared" si="11"/>
        <v>205336.31883114818</v>
      </c>
      <c r="H206" s="138">
        <f t="shared" si="12"/>
        <v>5254570.925386386</v>
      </c>
    </row>
    <row r="207" spans="2:8" x14ac:dyDescent="0.55000000000000004">
      <c r="B207" s="127" t="str">
        <f>$B$46</f>
        <v>Pharmacy</v>
      </c>
      <c r="C207" s="138">
        <f t="shared" si="11"/>
        <v>0</v>
      </c>
      <c r="D207" s="138">
        <f t="shared" si="11"/>
        <v>0</v>
      </c>
      <c r="E207" s="138">
        <f t="shared" si="11"/>
        <v>0</v>
      </c>
      <c r="F207" s="138">
        <f t="shared" si="11"/>
        <v>0</v>
      </c>
      <c r="G207" s="138">
        <f t="shared" si="11"/>
        <v>0</v>
      </c>
      <c r="H207" s="138">
        <f t="shared" si="12"/>
        <v>0</v>
      </c>
    </row>
    <row r="208" spans="2:8" x14ac:dyDescent="0.55000000000000004">
      <c r="B208" s="127" t="str">
        <f>$B$47</f>
        <v>Business Administration</v>
      </c>
      <c r="C208" s="138">
        <f t="shared" si="11"/>
        <v>688294.6211181893</v>
      </c>
      <c r="D208" s="138">
        <f t="shared" si="11"/>
        <v>3641173.1339347279</v>
      </c>
      <c r="E208" s="138">
        <f t="shared" si="11"/>
        <v>1655685.2323090583</v>
      </c>
      <c r="F208" s="138">
        <f t="shared" si="11"/>
        <v>680572.56523009879</v>
      </c>
      <c r="G208" s="138">
        <f t="shared" si="11"/>
        <v>0</v>
      </c>
      <c r="H208" s="138">
        <f t="shared" si="12"/>
        <v>6665725.5525920736</v>
      </c>
    </row>
    <row r="209" spans="2:8" x14ac:dyDescent="0.55000000000000004">
      <c r="B209" s="127" t="str">
        <f>$B$48</f>
        <v>Optometry</v>
      </c>
      <c r="C209" s="138">
        <f t="shared" ref="C209:G212" si="13">$H$190*IF($H$136=0,0,C132/$H$136)</f>
        <v>0</v>
      </c>
      <c r="D209" s="138">
        <f t="shared" si="13"/>
        <v>0</v>
      </c>
      <c r="E209" s="138">
        <f t="shared" si="13"/>
        <v>0</v>
      </c>
      <c r="F209" s="138">
        <f t="shared" si="13"/>
        <v>0</v>
      </c>
      <c r="G209" s="138">
        <f t="shared" si="13"/>
        <v>0</v>
      </c>
      <c r="H209" s="138">
        <f t="shared" si="12"/>
        <v>0</v>
      </c>
    </row>
    <row r="210" spans="2:8" x14ac:dyDescent="0.55000000000000004">
      <c r="B210" s="127" t="str">
        <f>$B$49</f>
        <v>Teacher Ed-Practice Teaching</v>
      </c>
      <c r="C210" s="138">
        <f t="shared" si="13"/>
        <v>355.02958971175212</v>
      </c>
      <c r="D210" s="138">
        <f t="shared" si="13"/>
        <v>498980.42820427811</v>
      </c>
      <c r="E210" s="138">
        <f t="shared" si="13"/>
        <v>0</v>
      </c>
      <c r="F210" s="138">
        <f t="shared" si="13"/>
        <v>0</v>
      </c>
      <c r="G210" s="138">
        <f t="shared" si="13"/>
        <v>0</v>
      </c>
      <c r="H210" s="138">
        <f t="shared" si="12"/>
        <v>499335.45779398986</v>
      </c>
    </row>
    <row r="211" spans="2:8" x14ac:dyDescent="0.55000000000000004">
      <c r="B211" s="127" t="str">
        <f>$B$50</f>
        <v>Technology</v>
      </c>
      <c r="C211" s="138">
        <f t="shared" si="13"/>
        <v>364920.94873784098</v>
      </c>
      <c r="D211" s="138">
        <f t="shared" si="13"/>
        <v>264107.64319915522</v>
      </c>
      <c r="E211" s="138">
        <f t="shared" si="13"/>
        <v>129821.00093642222</v>
      </c>
      <c r="F211" s="138">
        <f t="shared" si="13"/>
        <v>0</v>
      </c>
      <c r="G211" s="138">
        <f t="shared" si="13"/>
        <v>0</v>
      </c>
      <c r="H211" s="138">
        <f t="shared" si="12"/>
        <v>758849.59287341847</v>
      </c>
    </row>
    <row r="212" spans="2:8" x14ac:dyDescent="0.55000000000000004">
      <c r="B212" s="127" t="str">
        <f>$B$51</f>
        <v>Nursing</v>
      </c>
      <c r="C212" s="138">
        <f t="shared" si="13"/>
        <v>1876.4112632842948</v>
      </c>
      <c r="D212" s="138">
        <f t="shared" si="13"/>
        <v>2365069.22262007</v>
      </c>
      <c r="E212" s="138">
        <f t="shared" si="13"/>
        <v>428212.86786627333</v>
      </c>
      <c r="F212" s="138">
        <f t="shared" si="13"/>
        <v>216591.76183057437</v>
      </c>
      <c r="G212" s="138">
        <f t="shared" si="13"/>
        <v>0</v>
      </c>
      <c r="H212" s="138">
        <f t="shared" si="12"/>
        <v>3011750.2635802021</v>
      </c>
    </row>
    <row r="213" spans="2:8" x14ac:dyDescent="0.55000000000000004">
      <c r="B213" s="130" t="str">
        <f>$B$52</f>
        <v>Totals</v>
      </c>
      <c r="C213" s="135">
        <f>SUM(C193:C212)</f>
        <v>22481731.095246192</v>
      </c>
      <c r="D213" s="135">
        <f>SUM(D193:D212)</f>
        <v>24318169.358224683</v>
      </c>
      <c r="E213" s="135">
        <f>SUM(E193:E212)</f>
        <v>13383444.674122376</v>
      </c>
      <c r="F213" s="135">
        <f>SUM(F193:F212)</f>
        <v>4621941.5535756219</v>
      </c>
      <c r="G213" s="135">
        <f>SUM(G193:G212)</f>
        <v>205336.31883114818</v>
      </c>
      <c r="H213" s="135">
        <f t="shared" si="12"/>
        <v>65010623.000000015</v>
      </c>
    </row>
    <row r="214" spans="2:8" x14ac:dyDescent="0.55000000000000004">
      <c r="B214" s="143"/>
      <c r="C214" s="144"/>
      <c r="D214" s="144"/>
      <c r="E214" s="144"/>
      <c r="F214" s="144"/>
      <c r="G214" s="144"/>
      <c r="H214" s="144"/>
    </row>
    <row r="215" spans="2:8" x14ac:dyDescent="0.55000000000000004">
      <c r="B215" s="442" t="s">
        <v>35</v>
      </c>
      <c r="C215" s="442"/>
      <c r="D215" s="442"/>
      <c r="E215" s="442"/>
      <c r="F215" s="442"/>
      <c r="G215" s="442"/>
      <c r="H215" s="122">
        <f>H17</f>
        <v>44371929</v>
      </c>
    </row>
    <row r="216" spans="2:8" ht="60.75" customHeight="1" thickBot="1" x14ac:dyDescent="0.6">
      <c r="B216" s="432" t="s">
        <v>226</v>
      </c>
      <c r="C216" s="432"/>
      <c r="D216" s="432"/>
      <c r="E216" s="432"/>
      <c r="F216" s="432"/>
      <c r="G216" s="432"/>
      <c r="H216" s="432"/>
    </row>
    <row r="217" spans="2:8" ht="19.8" thickBot="1" x14ac:dyDescent="0.6">
      <c r="B217" s="124" t="s">
        <v>31</v>
      </c>
      <c r="C217" s="125" t="s">
        <v>25</v>
      </c>
      <c r="D217" s="125" t="s">
        <v>26</v>
      </c>
      <c r="E217" s="125" t="s">
        <v>27</v>
      </c>
      <c r="F217" s="125" t="s">
        <v>28</v>
      </c>
      <c r="G217" s="125" t="s">
        <v>29</v>
      </c>
      <c r="H217" s="126" t="s">
        <v>1</v>
      </c>
    </row>
    <row r="218" spans="2:8" x14ac:dyDescent="0.55000000000000004">
      <c r="B218" s="127" t="str">
        <f>$B$32</f>
        <v>Liberal Arts</v>
      </c>
      <c r="C218" s="135">
        <f t="shared" ref="C218:G233" si="14">$H$215*IF($H$25=0,0,C$25/$H$25)*IF(C$52=0,0,C32/C$52)</f>
        <v>10393688.37960249</v>
      </c>
      <c r="D218" s="135">
        <f t="shared" si="14"/>
        <v>5808650.148302787</v>
      </c>
      <c r="E218" s="135">
        <f t="shared" si="14"/>
        <v>1308191.0150211924</v>
      </c>
      <c r="F218" s="135">
        <f t="shared" si="14"/>
        <v>82608.792630752971</v>
      </c>
      <c r="G218" s="135">
        <f t="shared" si="14"/>
        <v>0</v>
      </c>
      <c r="H218" s="135">
        <f>SUM(C218:G218)</f>
        <v>17593138.335557226</v>
      </c>
    </row>
    <row r="219" spans="2:8" x14ac:dyDescent="0.55000000000000004">
      <c r="B219" s="127" t="str">
        <f>$B$33</f>
        <v>Science</v>
      </c>
      <c r="C219" s="138">
        <f t="shared" si="14"/>
        <v>3594594.6576259495</v>
      </c>
      <c r="D219" s="138">
        <f t="shared" si="14"/>
        <v>2879664.9404173195</v>
      </c>
      <c r="E219" s="138">
        <f t="shared" si="14"/>
        <v>673574.21180240728</v>
      </c>
      <c r="F219" s="138">
        <f t="shared" si="14"/>
        <v>122352.98312109536</v>
      </c>
      <c r="G219" s="138">
        <f t="shared" si="14"/>
        <v>0</v>
      </c>
      <c r="H219" s="138">
        <f t="shared" ref="H219:H238" si="15">SUM(C219:G219)</f>
        <v>7270186.7929667709</v>
      </c>
    </row>
    <row r="220" spans="2:8" x14ac:dyDescent="0.55000000000000004">
      <c r="B220" s="127" t="str">
        <f>$B$34</f>
        <v>Fine Arts</v>
      </c>
      <c r="C220" s="138">
        <f t="shared" si="14"/>
        <v>1584580.1055633626</v>
      </c>
      <c r="D220" s="138">
        <f t="shared" si="14"/>
        <v>803920.35973083612</v>
      </c>
      <c r="E220" s="138">
        <f t="shared" si="14"/>
        <v>58158.286665249099</v>
      </c>
      <c r="F220" s="138">
        <f t="shared" si="14"/>
        <v>0</v>
      </c>
      <c r="G220" s="138">
        <f t="shared" si="14"/>
        <v>0</v>
      </c>
      <c r="H220" s="138">
        <f t="shared" si="15"/>
        <v>2446658.7519594477</v>
      </c>
    </row>
    <row r="221" spans="2:8" x14ac:dyDescent="0.55000000000000004">
      <c r="B221" s="127" t="str">
        <f>$B$35</f>
        <v>Teacher Education</v>
      </c>
      <c r="C221" s="138">
        <f t="shared" si="14"/>
        <v>178375.20714655539</v>
      </c>
      <c r="D221" s="138">
        <f t="shared" si="14"/>
        <v>1602447.4240263063</v>
      </c>
      <c r="E221" s="138">
        <f t="shared" si="14"/>
        <v>416368.88032955409</v>
      </c>
      <c r="F221" s="138">
        <f t="shared" si="14"/>
        <v>298984.70573416655</v>
      </c>
      <c r="G221" s="138">
        <f t="shared" si="14"/>
        <v>0</v>
      </c>
      <c r="H221" s="138">
        <f t="shared" si="15"/>
        <v>2496176.2172365822</v>
      </c>
    </row>
    <row r="222" spans="2:8" x14ac:dyDescent="0.55000000000000004">
      <c r="B222" s="127" t="str">
        <f>$B$36</f>
        <v>Agriculture</v>
      </c>
      <c r="C222" s="138">
        <f t="shared" si="14"/>
        <v>1290.0245092781784</v>
      </c>
      <c r="D222" s="138">
        <f t="shared" si="14"/>
        <v>28811.551931034068</v>
      </c>
      <c r="E222" s="138">
        <f t="shared" si="14"/>
        <v>14261.745456127963</v>
      </c>
      <c r="F222" s="138">
        <f t="shared" si="14"/>
        <v>0</v>
      </c>
      <c r="G222" s="138">
        <f t="shared" si="14"/>
        <v>0</v>
      </c>
      <c r="H222" s="138">
        <f t="shared" si="15"/>
        <v>44363.321896440204</v>
      </c>
    </row>
    <row r="223" spans="2:8" x14ac:dyDescent="0.55000000000000004">
      <c r="B223" s="127" t="str">
        <f>$B$37</f>
        <v>Engineering</v>
      </c>
      <c r="C223" s="138">
        <f t="shared" si="14"/>
        <v>796140.58048361761</v>
      </c>
      <c r="D223" s="138">
        <f t="shared" si="14"/>
        <v>2509798.4166130098</v>
      </c>
      <c r="E223" s="138">
        <f t="shared" si="14"/>
        <v>343207.97831435216</v>
      </c>
      <c r="F223" s="138">
        <f t="shared" si="14"/>
        <v>31614.69698095417</v>
      </c>
      <c r="G223" s="138">
        <f t="shared" si="14"/>
        <v>0</v>
      </c>
      <c r="H223" s="138">
        <f t="shared" si="15"/>
        <v>3680761.6723919339</v>
      </c>
    </row>
    <row r="224" spans="2:8" x14ac:dyDescent="0.55000000000000004">
      <c r="B224" s="127" t="str">
        <f>$B$38</f>
        <v>Home Economics</v>
      </c>
      <c r="C224" s="138">
        <f t="shared" si="14"/>
        <v>4456.4483047791618</v>
      </c>
      <c r="D224" s="138">
        <f t="shared" si="14"/>
        <v>38746.5698382872</v>
      </c>
      <c r="E224" s="138">
        <f t="shared" si="14"/>
        <v>0</v>
      </c>
      <c r="F224" s="138">
        <f t="shared" si="14"/>
        <v>0</v>
      </c>
      <c r="G224" s="138">
        <f t="shared" si="14"/>
        <v>0</v>
      </c>
      <c r="H224" s="138">
        <f t="shared" si="15"/>
        <v>43203.018143066365</v>
      </c>
    </row>
    <row r="225" spans="2:8" x14ac:dyDescent="0.55000000000000004">
      <c r="B225" s="127" t="str">
        <f>$B$39</f>
        <v>Law</v>
      </c>
      <c r="C225" s="138">
        <f t="shared" si="14"/>
        <v>0</v>
      </c>
      <c r="D225" s="138">
        <f t="shared" si="14"/>
        <v>0</v>
      </c>
      <c r="E225" s="138">
        <f t="shared" si="14"/>
        <v>0</v>
      </c>
      <c r="F225" s="138">
        <f t="shared" si="14"/>
        <v>0</v>
      </c>
      <c r="G225" s="138">
        <f t="shared" si="14"/>
        <v>0</v>
      </c>
      <c r="H225" s="138">
        <f t="shared" si="15"/>
        <v>0</v>
      </c>
    </row>
    <row r="226" spans="2:8" x14ac:dyDescent="0.55000000000000004">
      <c r="B226" s="127" t="str">
        <f>$B$40</f>
        <v>Social Service</v>
      </c>
      <c r="C226" s="138">
        <f t="shared" si="14"/>
        <v>48551.831531015079</v>
      </c>
      <c r="D226" s="138">
        <f t="shared" si="14"/>
        <v>339351.82594631758</v>
      </c>
      <c r="E226" s="138">
        <f t="shared" si="14"/>
        <v>370990.59933278325</v>
      </c>
      <c r="F226" s="138">
        <f t="shared" si="14"/>
        <v>0</v>
      </c>
      <c r="G226" s="138">
        <f t="shared" si="14"/>
        <v>0</v>
      </c>
      <c r="H226" s="138">
        <f t="shared" si="15"/>
        <v>758894.25681011588</v>
      </c>
    </row>
    <row r="227" spans="2:8" x14ac:dyDescent="0.55000000000000004">
      <c r="B227" s="127" t="str">
        <f>$B$41</f>
        <v>Library Science</v>
      </c>
      <c r="C227" s="138">
        <f t="shared" si="14"/>
        <v>234.54991077785061</v>
      </c>
      <c r="D227" s="138">
        <f t="shared" si="14"/>
        <v>1916.0391678273888</v>
      </c>
      <c r="E227" s="138">
        <f t="shared" si="14"/>
        <v>0</v>
      </c>
      <c r="F227" s="138">
        <f t="shared" si="14"/>
        <v>0</v>
      </c>
      <c r="G227" s="138">
        <f t="shared" si="14"/>
        <v>0</v>
      </c>
      <c r="H227" s="138">
        <f t="shared" si="15"/>
        <v>2150.5890786052396</v>
      </c>
    </row>
    <row r="228" spans="2:8" x14ac:dyDescent="0.55000000000000004">
      <c r="B228" s="127" t="str">
        <f>$B$42</f>
        <v>Veterinary Science</v>
      </c>
      <c r="C228" s="138">
        <f t="shared" si="14"/>
        <v>0</v>
      </c>
      <c r="D228" s="138">
        <f t="shared" si="14"/>
        <v>0</v>
      </c>
      <c r="E228" s="138">
        <f t="shared" si="14"/>
        <v>0</v>
      </c>
      <c r="F228" s="138">
        <f t="shared" si="14"/>
        <v>0</v>
      </c>
      <c r="G228" s="138">
        <f t="shared" si="14"/>
        <v>0</v>
      </c>
      <c r="H228" s="138">
        <f t="shared" si="15"/>
        <v>0</v>
      </c>
    </row>
    <row r="229" spans="2:8" x14ac:dyDescent="0.55000000000000004">
      <c r="B229" s="127" t="str">
        <f>$B$43</f>
        <v>Vocational Training</v>
      </c>
      <c r="C229" s="138">
        <f t="shared" si="14"/>
        <v>0</v>
      </c>
      <c r="D229" s="138">
        <f t="shared" si="14"/>
        <v>0</v>
      </c>
      <c r="E229" s="138">
        <f t="shared" si="14"/>
        <v>0</v>
      </c>
      <c r="F229" s="138">
        <f t="shared" si="14"/>
        <v>0</v>
      </c>
      <c r="G229" s="138">
        <f t="shared" si="14"/>
        <v>0</v>
      </c>
      <c r="H229" s="138">
        <f t="shared" si="15"/>
        <v>0</v>
      </c>
    </row>
    <row r="230" spans="2:8" x14ac:dyDescent="0.55000000000000004">
      <c r="B230" s="127" t="str">
        <f>$B$44</f>
        <v>Physical Training</v>
      </c>
      <c r="C230" s="138">
        <f t="shared" si="14"/>
        <v>0</v>
      </c>
      <c r="D230" s="138">
        <f t="shared" si="14"/>
        <v>0</v>
      </c>
      <c r="E230" s="138">
        <f t="shared" si="14"/>
        <v>0</v>
      </c>
      <c r="F230" s="138">
        <f t="shared" si="14"/>
        <v>0</v>
      </c>
      <c r="G230" s="138">
        <f t="shared" si="14"/>
        <v>0</v>
      </c>
      <c r="H230" s="138">
        <f t="shared" si="15"/>
        <v>0</v>
      </c>
    </row>
    <row r="231" spans="2:8" x14ac:dyDescent="0.55000000000000004">
      <c r="B231" s="127" t="str">
        <f>$B$45</f>
        <v>Health Services</v>
      </c>
      <c r="C231" s="138">
        <f t="shared" si="14"/>
        <v>877255.75796095759</v>
      </c>
      <c r="D231" s="138">
        <f t="shared" si="14"/>
        <v>1915045.6660366636</v>
      </c>
      <c r="E231" s="138">
        <f t="shared" si="14"/>
        <v>752291.63802129542</v>
      </c>
      <c r="F231" s="138">
        <f t="shared" si="14"/>
        <v>205865.05280844701</v>
      </c>
      <c r="G231" s="138">
        <f t="shared" si="14"/>
        <v>0</v>
      </c>
      <c r="H231" s="138">
        <f t="shared" si="15"/>
        <v>3750458.1148273633</v>
      </c>
    </row>
    <row r="232" spans="2:8" x14ac:dyDescent="0.55000000000000004">
      <c r="B232" s="127" t="str">
        <f>$B$46</f>
        <v>Pharmacy</v>
      </c>
      <c r="C232" s="138">
        <f t="shared" si="14"/>
        <v>0</v>
      </c>
      <c r="D232" s="138">
        <f t="shared" si="14"/>
        <v>0</v>
      </c>
      <c r="E232" s="138">
        <f t="shared" si="14"/>
        <v>0</v>
      </c>
      <c r="F232" s="138">
        <f t="shared" si="14"/>
        <v>0</v>
      </c>
      <c r="G232" s="138">
        <f t="shared" si="14"/>
        <v>0</v>
      </c>
      <c r="H232" s="138">
        <f t="shared" si="15"/>
        <v>0</v>
      </c>
    </row>
    <row r="233" spans="2:8" x14ac:dyDescent="0.55000000000000004">
      <c r="B233" s="127" t="str">
        <f>$B$47</f>
        <v>Business Administration</v>
      </c>
      <c r="C233" s="138">
        <f t="shared" si="14"/>
        <v>624489.13744602737</v>
      </c>
      <c r="D233" s="138">
        <f t="shared" si="14"/>
        <v>3112499.1815151582</v>
      </c>
      <c r="E233" s="138">
        <f t="shared" si="14"/>
        <v>768096.86242289178</v>
      </c>
      <c r="F233" s="138">
        <f t="shared" si="14"/>
        <v>45081.736733880105</v>
      </c>
      <c r="G233" s="138">
        <f t="shared" si="14"/>
        <v>0</v>
      </c>
      <c r="H233" s="138">
        <f t="shared" si="15"/>
        <v>4550166.9181179572</v>
      </c>
    </row>
    <row r="234" spans="2:8" x14ac:dyDescent="0.55000000000000004">
      <c r="B234" s="127" t="str">
        <f>$B$48</f>
        <v>Optometry</v>
      </c>
      <c r="C234" s="138">
        <f t="shared" ref="C234:G237" si="16">$H$215*IF($H$25=0,0,C$25/$H$25)*IF(C$52=0,0,C48/C$52)</f>
        <v>0</v>
      </c>
      <c r="D234" s="138">
        <f t="shared" si="16"/>
        <v>0</v>
      </c>
      <c r="E234" s="138">
        <f t="shared" si="16"/>
        <v>0</v>
      </c>
      <c r="F234" s="138">
        <f t="shared" si="16"/>
        <v>0</v>
      </c>
      <c r="G234" s="138">
        <f t="shared" si="16"/>
        <v>0</v>
      </c>
      <c r="H234" s="138">
        <f t="shared" si="15"/>
        <v>0</v>
      </c>
    </row>
    <row r="235" spans="2:8" x14ac:dyDescent="0.55000000000000004">
      <c r="B235" s="127" t="str">
        <f>$B$49</f>
        <v>Teacher Ed-Practice Teaching</v>
      </c>
      <c r="C235" s="138">
        <f t="shared" si="16"/>
        <v>234.54991077785061</v>
      </c>
      <c r="D235" s="138">
        <f t="shared" si="16"/>
        <v>180036.71736215131</v>
      </c>
      <c r="E235" s="138">
        <f t="shared" si="16"/>
        <v>0</v>
      </c>
      <c r="F235" s="138">
        <f t="shared" si="16"/>
        <v>0</v>
      </c>
      <c r="G235" s="138">
        <f t="shared" si="16"/>
        <v>0</v>
      </c>
      <c r="H235" s="138">
        <f t="shared" si="15"/>
        <v>180271.26727292917</v>
      </c>
    </row>
    <row r="236" spans="2:8" x14ac:dyDescent="0.55000000000000004">
      <c r="B236" s="127" t="str">
        <f>$B$50</f>
        <v>Technology</v>
      </c>
      <c r="C236" s="138">
        <f t="shared" si="16"/>
        <v>237833.60952874052</v>
      </c>
      <c r="D236" s="138">
        <f t="shared" si="16"/>
        <v>151863.84515372638</v>
      </c>
      <c r="E236" s="138">
        <f t="shared" si="16"/>
        <v>40933.061633821817</v>
      </c>
      <c r="F236" s="138">
        <f t="shared" si="16"/>
        <v>0</v>
      </c>
      <c r="G236" s="138">
        <f t="shared" si="16"/>
        <v>0</v>
      </c>
      <c r="H236" s="138">
        <f t="shared" si="15"/>
        <v>430630.51631628873</v>
      </c>
    </row>
    <row r="237" spans="2:8" x14ac:dyDescent="0.55000000000000004">
      <c r="B237" s="127" t="str">
        <f>$B$51</f>
        <v>Nursing</v>
      </c>
      <c r="C237" s="138">
        <f t="shared" si="16"/>
        <v>117.27495538892531</v>
      </c>
      <c r="D237" s="138">
        <f t="shared" si="16"/>
        <v>1038493.2289624448</v>
      </c>
      <c r="E237" s="138">
        <f t="shared" si="16"/>
        <v>73284.380330839369</v>
      </c>
      <c r="F237" s="138">
        <f t="shared" si="16"/>
        <v>12974.343176599374</v>
      </c>
      <c r="G237" s="138">
        <f t="shared" si="16"/>
        <v>0</v>
      </c>
      <c r="H237" s="138">
        <f t="shared" si="15"/>
        <v>1124869.2274252726</v>
      </c>
    </row>
    <row r="238" spans="2:8" x14ac:dyDescent="0.55000000000000004">
      <c r="B238" s="130" t="str">
        <f>$B$52</f>
        <v>Totals</v>
      </c>
      <c r="C238" s="135">
        <f>SUM(C218:C237)</f>
        <v>18341842.114479713</v>
      </c>
      <c r="D238" s="135">
        <f>SUM(D218:D237)</f>
        <v>20411245.915003866</v>
      </c>
      <c r="E238" s="135">
        <f>SUM(E218:E237)</f>
        <v>4819358.6593305143</v>
      </c>
      <c r="F238" s="135">
        <f>SUM(F218:F237)</f>
        <v>799482.31118589558</v>
      </c>
      <c r="G238" s="135">
        <f>SUM(G218:G237)</f>
        <v>0</v>
      </c>
      <c r="H238" s="135">
        <f t="shared" si="15"/>
        <v>44371928.999999993</v>
      </c>
    </row>
    <row r="239" spans="2:8" x14ac:dyDescent="0.55000000000000004">
      <c r="B239" s="328"/>
      <c r="C239" s="348"/>
      <c r="D239" s="348"/>
      <c r="E239" s="348"/>
      <c r="F239" s="348"/>
      <c r="G239" s="348"/>
      <c r="H239" s="348"/>
    </row>
    <row r="240" spans="2:8" x14ac:dyDescent="0.55000000000000004">
      <c r="B240" s="120" t="s">
        <v>11</v>
      </c>
      <c r="C240" s="121"/>
      <c r="D240" s="121"/>
      <c r="E240" s="121"/>
      <c r="F240" s="121"/>
      <c r="G240" s="121"/>
      <c r="H240" s="122">
        <f>H16</f>
        <v>35910263</v>
      </c>
    </row>
    <row r="241" spans="2:8" ht="61.5" customHeight="1" thickBot="1" x14ac:dyDescent="0.6">
      <c r="B241" s="444" t="s">
        <v>917</v>
      </c>
      <c r="C241" s="444"/>
      <c r="D241" s="444"/>
      <c r="E241" s="444"/>
      <c r="F241" s="444"/>
      <c r="G241" s="444"/>
      <c r="H241" s="326"/>
    </row>
    <row r="242" spans="2:8" ht="19.8" thickBot="1" x14ac:dyDescent="0.6">
      <c r="B242" s="124" t="s">
        <v>31</v>
      </c>
      <c r="C242" s="125" t="s">
        <v>25</v>
      </c>
      <c r="D242" s="125" t="s">
        <v>26</v>
      </c>
      <c r="E242" s="125" t="s">
        <v>27</v>
      </c>
      <c r="F242" s="125" t="s">
        <v>28</v>
      </c>
      <c r="G242" s="125" t="s">
        <v>29</v>
      </c>
      <c r="H242" s="126" t="s">
        <v>1</v>
      </c>
    </row>
    <row r="243" spans="2:8" x14ac:dyDescent="0.55000000000000004">
      <c r="B243" s="127" t="str">
        <f>$B$32</f>
        <v>Liberal Arts</v>
      </c>
      <c r="C243" s="135">
        <f t="shared" ref="C243:G258" si="17">$H$240*IF($H$25=0,0,C$25/$H$25)*IF(C$52=0,0,C32/C$52)</f>
        <v>8411626.261539571</v>
      </c>
      <c r="D243" s="135">
        <f t="shared" si="17"/>
        <v>4700948.532134857</v>
      </c>
      <c r="E243" s="135">
        <f t="shared" si="17"/>
        <v>1058720.7827644357</v>
      </c>
      <c r="F243" s="135">
        <f t="shared" si="17"/>
        <v>66855.409181845593</v>
      </c>
      <c r="G243" s="135">
        <f t="shared" si="17"/>
        <v>0</v>
      </c>
      <c r="H243" s="135">
        <f>SUM(C243:G243)</f>
        <v>14238150.985620709</v>
      </c>
    </row>
    <row r="244" spans="2:8" x14ac:dyDescent="0.55000000000000004">
      <c r="B244" s="127" t="str">
        <f>$B$33</f>
        <v>Science</v>
      </c>
      <c r="C244" s="138">
        <f t="shared" si="17"/>
        <v>2909110.3867434482</v>
      </c>
      <c r="D244" s="138">
        <f t="shared" si="17"/>
        <v>2330516.7860127352</v>
      </c>
      <c r="E244" s="138">
        <f t="shared" si="17"/>
        <v>545124.53348246706</v>
      </c>
      <c r="F244" s="138">
        <f t="shared" si="17"/>
        <v>99020.437058598356</v>
      </c>
      <c r="G244" s="138">
        <f t="shared" si="17"/>
        <v>0</v>
      </c>
      <c r="H244" s="138">
        <f t="shared" ref="H244:H263" si="18">SUM(C244:G244)</f>
        <v>5883772.1432972495</v>
      </c>
    </row>
    <row r="245" spans="2:8" x14ac:dyDescent="0.55000000000000004">
      <c r="B245" s="127" t="str">
        <f>$B$34</f>
        <v>Fine Arts</v>
      </c>
      <c r="C245" s="138">
        <f t="shared" si="17"/>
        <v>1282402.8528340096</v>
      </c>
      <c r="D245" s="138">
        <f t="shared" si="17"/>
        <v>650613.84978302242</v>
      </c>
      <c r="E245" s="138">
        <f t="shared" si="17"/>
        <v>47067.581167780379</v>
      </c>
      <c r="F245" s="138">
        <f t="shared" si="17"/>
        <v>0</v>
      </c>
      <c r="G245" s="138">
        <f t="shared" si="17"/>
        <v>0</v>
      </c>
      <c r="H245" s="138">
        <f t="shared" si="18"/>
        <v>1980084.2837848123</v>
      </c>
    </row>
    <row r="246" spans="2:8" x14ac:dyDescent="0.55000000000000004">
      <c r="B246" s="127" t="str">
        <f>$B$35</f>
        <v>Teacher Education</v>
      </c>
      <c r="C246" s="138">
        <f t="shared" si="17"/>
        <v>144359.29980218539</v>
      </c>
      <c r="D246" s="138">
        <f t="shared" si="17"/>
        <v>1296862.8981727879</v>
      </c>
      <c r="E246" s="138">
        <f t="shared" si="17"/>
        <v>336967.9059400328</v>
      </c>
      <c r="F246" s="138">
        <f t="shared" si="17"/>
        <v>241968.73243648093</v>
      </c>
      <c r="G246" s="138">
        <f t="shared" si="17"/>
        <v>0</v>
      </c>
      <c r="H246" s="138">
        <f t="shared" si="18"/>
        <v>2020158.8363514871</v>
      </c>
    </row>
    <row r="247" spans="2:8" x14ac:dyDescent="0.55000000000000004">
      <c r="B247" s="127" t="str">
        <f>$B$36</f>
        <v>Agriculture</v>
      </c>
      <c r="C247" s="138">
        <f t="shared" si="17"/>
        <v>1044.0186047495326</v>
      </c>
      <c r="D247" s="138">
        <f t="shared" si="17"/>
        <v>23317.228495556083</v>
      </c>
      <c r="E247" s="138">
        <f t="shared" si="17"/>
        <v>11542.050158977991</v>
      </c>
      <c r="F247" s="138">
        <f t="shared" si="17"/>
        <v>0</v>
      </c>
      <c r="G247" s="138">
        <f t="shared" si="17"/>
        <v>0</v>
      </c>
      <c r="H247" s="138">
        <f t="shared" si="18"/>
        <v>35903.297259283609</v>
      </c>
    </row>
    <row r="248" spans="2:8" x14ac:dyDescent="0.55000000000000004">
      <c r="B248" s="127" t="str">
        <f>$B$37</f>
        <v>Engineering</v>
      </c>
      <c r="C248" s="138">
        <f t="shared" si="17"/>
        <v>644317.66376754502</v>
      </c>
      <c r="D248" s="138">
        <f t="shared" si="17"/>
        <v>2031183.3009909657</v>
      </c>
      <c r="E248" s="138">
        <f t="shared" si="17"/>
        <v>277758.68759202881</v>
      </c>
      <c r="F248" s="138">
        <f t="shared" si="17"/>
        <v>25585.817629235145</v>
      </c>
      <c r="G248" s="138">
        <f t="shared" si="17"/>
        <v>0</v>
      </c>
      <c r="H248" s="138">
        <f t="shared" si="18"/>
        <v>2978845.4699797747</v>
      </c>
    </row>
    <row r="249" spans="2:8" x14ac:dyDescent="0.55000000000000004">
      <c r="B249" s="127" t="str">
        <f>$B$38</f>
        <v>Home Economics</v>
      </c>
      <c r="C249" s="138">
        <f t="shared" si="17"/>
        <v>3606.6097254983856</v>
      </c>
      <c r="D249" s="138">
        <f t="shared" si="17"/>
        <v>31357.652114713357</v>
      </c>
      <c r="E249" s="138">
        <f t="shared" si="17"/>
        <v>0</v>
      </c>
      <c r="F249" s="138">
        <f t="shared" si="17"/>
        <v>0</v>
      </c>
      <c r="G249" s="138">
        <f t="shared" si="17"/>
        <v>0</v>
      </c>
      <c r="H249" s="138">
        <f t="shared" si="18"/>
        <v>34964.261840211744</v>
      </c>
    </row>
    <row r="250" spans="2:8" x14ac:dyDescent="0.55000000000000004">
      <c r="B250" s="127" t="str">
        <f>$B$39</f>
        <v>Law</v>
      </c>
      <c r="C250" s="138">
        <f t="shared" si="17"/>
        <v>0</v>
      </c>
      <c r="D250" s="138">
        <f t="shared" si="17"/>
        <v>0</v>
      </c>
      <c r="E250" s="138">
        <f t="shared" si="17"/>
        <v>0</v>
      </c>
      <c r="F250" s="138">
        <f t="shared" si="17"/>
        <v>0</v>
      </c>
      <c r="G250" s="138">
        <f t="shared" si="17"/>
        <v>0</v>
      </c>
      <c r="H250" s="138">
        <f t="shared" si="18"/>
        <v>0</v>
      </c>
    </row>
    <row r="251" spans="2:8" x14ac:dyDescent="0.55000000000000004">
      <c r="B251" s="127" t="str">
        <f>$B$40</f>
        <v>Social Service</v>
      </c>
      <c r="C251" s="138">
        <f t="shared" si="17"/>
        <v>39293.063851482417</v>
      </c>
      <c r="D251" s="138">
        <f t="shared" si="17"/>
        <v>274637.89819150051</v>
      </c>
      <c r="E251" s="138">
        <f t="shared" si="17"/>
        <v>300243.20088873914</v>
      </c>
      <c r="F251" s="138">
        <f t="shared" si="17"/>
        <v>0</v>
      </c>
      <c r="G251" s="138">
        <f t="shared" si="17"/>
        <v>0</v>
      </c>
      <c r="H251" s="138">
        <f t="shared" si="18"/>
        <v>614174.16293172212</v>
      </c>
    </row>
    <row r="252" spans="2:8" x14ac:dyDescent="0.55000000000000004">
      <c r="B252" s="127" t="str">
        <f>$B$41</f>
        <v>Library Science</v>
      </c>
      <c r="C252" s="138">
        <f t="shared" si="17"/>
        <v>189.82156449991504</v>
      </c>
      <c r="D252" s="138">
        <f t="shared" si="17"/>
        <v>1550.6531265517592</v>
      </c>
      <c r="E252" s="138">
        <f t="shared" si="17"/>
        <v>0</v>
      </c>
      <c r="F252" s="138">
        <f t="shared" si="17"/>
        <v>0</v>
      </c>
      <c r="G252" s="138">
        <f t="shared" si="17"/>
        <v>0</v>
      </c>
      <c r="H252" s="138">
        <f t="shared" si="18"/>
        <v>1740.4746910516742</v>
      </c>
    </row>
    <row r="253" spans="2:8" x14ac:dyDescent="0.55000000000000004">
      <c r="B253" s="127" t="str">
        <f>$B$42</f>
        <v>Veterinary Science</v>
      </c>
      <c r="C253" s="138">
        <f t="shared" si="17"/>
        <v>0</v>
      </c>
      <c r="D253" s="138">
        <f t="shared" si="17"/>
        <v>0</v>
      </c>
      <c r="E253" s="138">
        <f t="shared" si="17"/>
        <v>0</v>
      </c>
      <c r="F253" s="138">
        <f t="shared" si="17"/>
        <v>0</v>
      </c>
      <c r="G253" s="138">
        <f t="shared" si="17"/>
        <v>0</v>
      </c>
      <c r="H253" s="138">
        <f t="shared" si="18"/>
        <v>0</v>
      </c>
    </row>
    <row r="254" spans="2:8" x14ac:dyDescent="0.55000000000000004">
      <c r="B254" s="127" t="str">
        <f>$B$43</f>
        <v>Vocational Training</v>
      </c>
      <c r="C254" s="138">
        <f t="shared" si="17"/>
        <v>0</v>
      </c>
      <c r="D254" s="138">
        <f t="shared" si="17"/>
        <v>0</v>
      </c>
      <c r="E254" s="138">
        <f t="shared" si="17"/>
        <v>0</v>
      </c>
      <c r="F254" s="138">
        <f t="shared" si="17"/>
        <v>0</v>
      </c>
      <c r="G254" s="138">
        <f t="shared" si="17"/>
        <v>0</v>
      </c>
      <c r="H254" s="138">
        <f t="shared" si="18"/>
        <v>0</v>
      </c>
    </row>
    <row r="255" spans="2:8" x14ac:dyDescent="0.55000000000000004">
      <c r="B255" s="127" t="str">
        <f>$B$44</f>
        <v>Physical Training</v>
      </c>
      <c r="C255" s="138">
        <f t="shared" si="17"/>
        <v>0</v>
      </c>
      <c r="D255" s="138">
        <f t="shared" si="17"/>
        <v>0</v>
      </c>
      <c r="E255" s="138">
        <f t="shared" si="17"/>
        <v>0</v>
      </c>
      <c r="F255" s="138">
        <f t="shared" si="17"/>
        <v>0</v>
      </c>
      <c r="G255" s="138">
        <f t="shared" si="17"/>
        <v>0</v>
      </c>
      <c r="H255" s="138">
        <f t="shared" si="18"/>
        <v>0</v>
      </c>
    </row>
    <row r="256" spans="2:8" x14ac:dyDescent="0.55000000000000004">
      <c r="B256" s="127" t="str">
        <f>$B$45</f>
        <v>Health Services</v>
      </c>
      <c r="C256" s="138">
        <f t="shared" si="17"/>
        <v>709964.28815709893</v>
      </c>
      <c r="D256" s="138">
        <f t="shared" si="17"/>
        <v>1549849.0841898436</v>
      </c>
      <c r="E256" s="138">
        <f t="shared" si="17"/>
        <v>608830.65448981302</v>
      </c>
      <c r="F256" s="138">
        <f t="shared" si="17"/>
        <v>166606.86960127924</v>
      </c>
      <c r="G256" s="138">
        <f t="shared" si="17"/>
        <v>0</v>
      </c>
      <c r="H256" s="138">
        <f t="shared" si="18"/>
        <v>3035250.8964380343</v>
      </c>
    </row>
    <row r="257" spans="2:9" x14ac:dyDescent="0.55000000000000004">
      <c r="B257" s="127" t="str">
        <f>$B$46</f>
        <v>Pharmacy</v>
      </c>
      <c r="C257" s="138">
        <f t="shared" si="17"/>
        <v>0</v>
      </c>
      <c r="D257" s="138">
        <f t="shared" si="17"/>
        <v>0</v>
      </c>
      <c r="E257" s="138">
        <f t="shared" si="17"/>
        <v>0</v>
      </c>
      <c r="F257" s="138">
        <f t="shared" si="17"/>
        <v>0</v>
      </c>
      <c r="G257" s="138">
        <f t="shared" si="17"/>
        <v>0</v>
      </c>
      <c r="H257" s="138">
        <f t="shared" si="18"/>
        <v>0</v>
      </c>
    </row>
    <row r="258" spans="2:9" x14ac:dyDescent="0.55000000000000004">
      <c r="B258" s="127" t="str">
        <f>$B$47</f>
        <v>Business Administration</v>
      </c>
      <c r="C258" s="138">
        <f t="shared" si="17"/>
        <v>505399.91548102384</v>
      </c>
      <c r="D258" s="138">
        <f t="shared" si="17"/>
        <v>2518949.8566874135</v>
      </c>
      <c r="E258" s="138">
        <f t="shared" si="17"/>
        <v>621621.84427638608</v>
      </c>
      <c r="F258" s="138">
        <f t="shared" si="17"/>
        <v>36484.711372597645</v>
      </c>
      <c r="G258" s="138">
        <f t="shared" si="17"/>
        <v>0</v>
      </c>
      <c r="H258" s="138">
        <f t="shared" si="18"/>
        <v>3682456.3278174209</v>
      </c>
    </row>
    <row r="259" spans="2:9" x14ac:dyDescent="0.55000000000000004">
      <c r="B259" s="127" t="str">
        <f>$B$48</f>
        <v>Optometry</v>
      </c>
      <c r="C259" s="138">
        <f t="shared" ref="C259:G262" si="19">$H$240*IF($H$25=0,0,C$25/$H$25)*IF(C$52=0,0,C48/C$52)</f>
        <v>0</v>
      </c>
      <c r="D259" s="138">
        <f t="shared" si="19"/>
        <v>0</v>
      </c>
      <c r="E259" s="138">
        <f t="shared" si="19"/>
        <v>0</v>
      </c>
      <c r="F259" s="138">
        <f t="shared" si="19"/>
        <v>0</v>
      </c>
      <c r="G259" s="138">
        <f t="shared" si="19"/>
        <v>0</v>
      </c>
      <c r="H259" s="138">
        <f t="shared" si="18"/>
        <v>0</v>
      </c>
    </row>
    <row r="260" spans="2:9" x14ac:dyDescent="0.55000000000000004">
      <c r="B260" s="127" t="str">
        <f>$B$49</f>
        <v>Teacher Ed-Practice Teaching</v>
      </c>
      <c r="C260" s="138">
        <f t="shared" si="19"/>
        <v>189.82156449991504</v>
      </c>
      <c r="D260" s="138">
        <f t="shared" si="19"/>
        <v>145703.96229858565</v>
      </c>
      <c r="E260" s="138">
        <f t="shared" si="19"/>
        <v>0</v>
      </c>
      <c r="F260" s="138">
        <f t="shared" si="19"/>
        <v>0</v>
      </c>
      <c r="G260" s="138">
        <f t="shared" si="19"/>
        <v>0</v>
      </c>
      <c r="H260" s="138">
        <f t="shared" si="18"/>
        <v>145893.78386308558</v>
      </c>
    </row>
    <row r="261" spans="2:9" x14ac:dyDescent="0.55000000000000004">
      <c r="B261" s="127" t="str">
        <f>$B$50</f>
        <v>Technology</v>
      </c>
      <c r="C261" s="138">
        <f t="shared" si="19"/>
        <v>192479.06640291386</v>
      </c>
      <c r="D261" s="138">
        <f t="shared" si="19"/>
        <v>122903.61817854685</v>
      </c>
      <c r="E261" s="138">
        <f t="shared" si="19"/>
        <v>33127.18292381995</v>
      </c>
      <c r="F261" s="138">
        <f t="shared" si="19"/>
        <v>0</v>
      </c>
      <c r="G261" s="138">
        <f t="shared" si="19"/>
        <v>0</v>
      </c>
      <c r="H261" s="138">
        <f t="shared" si="18"/>
        <v>348509.86750528065</v>
      </c>
    </row>
    <row r="262" spans="2:9" x14ac:dyDescent="0.55000000000000004">
      <c r="B262" s="127" t="str">
        <f>$B$51</f>
        <v>Nursing</v>
      </c>
      <c r="C262" s="138">
        <f t="shared" si="19"/>
        <v>94.910782249957521</v>
      </c>
      <c r="D262" s="138">
        <f t="shared" si="19"/>
        <v>840453.99459105358</v>
      </c>
      <c r="E262" s="138">
        <f t="shared" si="19"/>
        <v>59309.149518211583</v>
      </c>
      <c r="F262" s="138">
        <f t="shared" si="19"/>
        <v>10500.153728361436</v>
      </c>
      <c r="G262" s="138">
        <f t="shared" si="19"/>
        <v>0</v>
      </c>
      <c r="H262" s="138">
        <f t="shared" si="18"/>
        <v>910358.20861987665</v>
      </c>
    </row>
    <row r="263" spans="2:9" x14ac:dyDescent="0.55000000000000004">
      <c r="B263" s="130" t="str">
        <f>$B$52</f>
        <v>Totals</v>
      </c>
      <c r="C263" s="135">
        <f>SUM(C243:C262)</f>
        <v>14844077.980820775</v>
      </c>
      <c r="D263" s="135">
        <f>SUM(D243:D262)</f>
        <v>16518849.314968131</v>
      </c>
      <c r="E263" s="135">
        <f>SUM(E243:E262)</f>
        <v>3900313.573202692</v>
      </c>
      <c r="F263" s="135">
        <f>SUM(F243:F262)</f>
        <v>647022.13100839837</v>
      </c>
      <c r="G263" s="135">
        <f>SUM(G243:G262)</f>
        <v>0</v>
      </c>
      <c r="H263" s="135">
        <f t="shared" si="18"/>
        <v>35910263</v>
      </c>
      <c r="I263" s="349"/>
    </row>
    <row r="264" spans="2:9" x14ac:dyDescent="0.55000000000000004">
      <c r="B264" s="451"/>
      <c r="C264" s="451"/>
      <c r="D264" s="451"/>
      <c r="E264" s="451"/>
      <c r="F264" s="451"/>
      <c r="G264" s="451"/>
      <c r="H264" s="452"/>
      <c r="I264" s="350"/>
    </row>
    <row r="265" spans="2:9" x14ac:dyDescent="0.55000000000000004">
      <c r="B265" s="120" t="s">
        <v>227</v>
      </c>
      <c r="C265" s="121"/>
      <c r="D265" s="121"/>
      <c r="E265" s="121"/>
      <c r="F265" s="121"/>
      <c r="G265" s="121"/>
      <c r="H265" s="122"/>
    </row>
    <row r="266" spans="2:9" ht="45" customHeight="1" thickBot="1" x14ac:dyDescent="0.6">
      <c r="B266" s="432" t="s">
        <v>228</v>
      </c>
      <c r="C266" s="432"/>
      <c r="D266" s="432"/>
      <c r="E266" s="432"/>
      <c r="F266" s="432"/>
      <c r="G266" s="432"/>
      <c r="H266" s="432"/>
    </row>
    <row r="267" spans="2:9" ht="19.8" thickBot="1" x14ac:dyDescent="0.6">
      <c r="B267" s="124" t="s">
        <v>31</v>
      </c>
      <c r="C267" s="125" t="s">
        <v>25</v>
      </c>
      <c r="D267" s="125" t="s">
        <v>26</v>
      </c>
      <c r="E267" s="125" t="s">
        <v>27</v>
      </c>
      <c r="F267" s="125" t="s">
        <v>28</v>
      </c>
      <c r="G267" s="125" t="s">
        <v>29</v>
      </c>
      <c r="H267" s="126" t="s">
        <v>1</v>
      </c>
    </row>
    <row r="268" spans="2:9" x14ac:dyDescent="0.55000000000000004">
      <c r="B268" s="127" t="str">
        <f>$B$32</f>
        <v>Liberal Arts</v>
      </c>
      <c r="C268" s="135">
        <f t="shared" ref="C268:G283" si="20">C243+C218+C193+C168+C116</f>
        <v>72331553.464119449</v>
      </c>
      <c r="D268" s="135">
        <f t="shared" si="20"/>
        <v>35457979.168216147</v>
      </c>
      <c r="E268" s="135">
        <f t="shared" si="20"/>
        <v>18108766.791153781</v>
      </c>
      <c r="F268" s="135">
        <f t="shared" si="20"/>
        <v>3269042.4378154972</v>
      </c>
      <c r="G268" s="135">
        <f t="shared" si="20"/>
        <v>0</v>
      </c>
      <c r="H268" s="135">
        <f>SUM(C268:G268)</f>
        <v>129167341.86130489</v>
      </c>
    </row>
    <row r="269" spans="2:9" x14ac:dyDescent="0.55000000000000004">
      <c r="B269" s="127" t="str">
        <f>$B$33</f>
        <v>Science</v>
      </c>
      <c r="C269" s="138">
        <f t="shared" si="20"/>
        <v>28193583.353673674</v>
      </c>
      <c r="D269" s="138">
        <f t="shared" si="20"/>
        <v>22171022.183658727</v>
      </c>
      <c r="E269" s="138">
        <f t="shared" si="20"/>
        <v>12596124.605588028</v>
      </c>
      <c r="F269" s="138">
        <f t="shared" si="20"/>
        <v>6383248.582566171</v>
      </c>
      <c r="G269" s="138">
        <f t="shared" si="20"/>
        <v>0</v>
      </c>
      <c r="H269" s="138">
        <f t="shared" ref="H269:H288" si="21">SUM(C269:G269)</f>
        <v>69343978.725486591</v>
      </c>
    </row>
    <row r="270" spans="2:9" x14ac:dyDescent="0.55000000000000004">
      <c r="B270" s="127" t="str">
        <f>$B$34</f>
        <v>Fine Arts</v>
      </c>
      <c r="C270" s="138">
        <f t="shared" si="20"/>
        <v>13793478.857418101</v>
      </c>
      <c r="D270" s="138">
        <f t="shared" si="20"/>
        <v>7835034.9792205337</v>
      </c>
      <c r="E270" s="138">
        <f t="shared" si="20"/>
        <v>1223068.0484369351</v>
      </c>
      <c r="F270" s="138">
        <f t="shared" si="20"/>
        <v>0</v>
      </c>
      <c r="G270" s="138">
        <f t="shared" si="20"/>
        <v>0</v>
      </c>
      <c r="H270" s="138">
        <f t="shared" si="21"/>
        <v>22851581.885075573</v>
      </c>
    </row>
    <row r="271" spans="2:9" x14ac:dyDescent="0.55000000000000004">
      <c r="B271" s="127" t="str">
        <f>$B$35</f>
        <v>Teacher Education</v>
      </c>
      <c r="C271" s="138">
        <f t="shared" si="20"/>
        <v>2025633.4978951958</v>
      </c>
      <c r="D271" s="138">
        <f t="shared" si="20"/>
        <v>12491814.196207156</v>
      </c>
      <c r="E271" s="138">
        <f t="shared" si="20"/>
        <v>7259524.9024301693</v>
      </c>
      <c r="F271" s="138">
        <f t="shared" si="20"/>
        <v>7147864.018342617</v>
      </c>
      <c r="G271" s="138">
        <f t="shared" si="20"/>
        <v>0</v>
      </c>
      <c r="H271" s="138">
        <f t="shared" si="21"/>
        <v>28924836.614875142</v>
      </c>
    </row>
    <row r="272" spans="2:9" x14ac:dyDescent="0.55000000000000004">
      <c r="B272" s="127" t="str">
        <f>$B$36</f>
        <v>Agriculture</v>
      </c>
      <c r="C272" s="138">
        <f t="shared" si="20"/>
        <v>14118.58761137824</v>
      </c>
      <c r="D272" s="138">
        <f t="shared" si="20"/>
        <v>340572.29741184966</v>
      </c>
      <c r="E272" s="138">
        <f t="shared" si="20"/>
        <v>292559.83243897604</v>
      </c>
      <c r="F272" s="138">
        <f t="shared" si="20"/>
        <v>0</v>
      </c>
      <c r="G272" s="138">
        <f t="shared" si="20"/>
        <v>0</v>
      </c>
      <c r="H272" s="138">
        <f t="shared" si="21"/>
        <v>647250.71746220393</v>
      </c>
    </row>
    <row r="273" spans="2:9" x14ac:dyDescent="0.55000000000000004">
      <c r="B273" s="127" t="str">
        <f>$B$37</f>
        <v>Engineering</v>
      </c>
      <c r="C273" s="138">
        <f t="shared" si="20"/>
        <v>11280529.860106468</v>
      </c>
      <c r="D273" s="138">
        <f t="shared" si="20"/>
        <v>23632497.441276003</v>
      </c>
      <c r="E273" s="138">
        <f t="shared" si="20"/>
        <v>7228994.5981416553</v>
      </c>
      <c r="F273" s="138">
        <f t="shared" si="20"/>
        <v>2568612.3233764507</v>
      </c>
      <c r="G273" s="138">
        <f t="shared" si="20"/>
        <v>0</v>
      </c>
      <c r="H273" s="138">
        <f t="shared" si="21"/>
        <v>44710634.222900569</v>
      </c>
    </row>
    <row r="274" spans="2:9" x14ac:dyDescent="0.55000000000000004">
      <c r="B274" s="127" t="str">
        <f>$B$38</f>
        <v>Home Economics</v>
      </c>
      <c r="C274" s="138">
        <f t="shared" si="20"/>
        <v>64543.113015410876</v>
      </c>
      <c r="D274" s="138">
        <f t="shared" si="20"/>
        <v>151134.15487814398</v>
      </c>
      <c r="E274" s="138">
        <f t="shared" si="20"/>
        <v>0</v>
      </c>
      <c r="F274" s="138">
        <f t="shared" si="20"/>
        <v>0</v>
      </c>
      <c r="G274" s="138">
        <f t="shared" si="20"/>
        <v>0</v>
      </c>
      <c r="H274" s="138">
        <f t="shared" si="21"/>
        <v>215677.26789355485</v>
      </c>
    </row>
    <row r="275" spans="2:9" x14ac:dyDescent="0.55000000000000004">
      <c r="B275" s="127" t="str">
        <f>$B$39</f>
        <v>Law</v>
      </c>
      <c r="C275" s="138">
        <f t="shared" si="20"/>
        <v>0</v>
      </c>
      <c r="D275" s="138">
        <f t="shared" si="20"/>
        <v>0</v>
      </c>
      <c r="E275" s="138">
        <f t="shared" si="20"/>
        <v>0</v>
      </c>
      <c r="F275" s="138">
        <f t="shared" si="20"/>
        <v>0</v>
      </c>
      <c r="G275" s="138">
        <f t="shared" si="20"/>
        <v>0</v>
      </c>
      <c r="H275" s="138">
        <f t="shared" si="21"/>
        <v>0</v>
      </c>
    </row>
    <row r="276" spans="2:9" x14ac:dyDescent="0.55000000000000004">
      <c r="B276" s="127" t="str">
        <f>$B$40</f>
        <v>Social Service</v>
      </c>
      <c r="C276" s="138">
        <f t="shared" si="20"/>
        <v>518346.68965652969</v>
      </c>
      <c r="D276" s="138">
        <f t="shared" si="20"/>
        <v>2900215.6542200767</v>
      </c>
      <c r="E276" s="138">
        <f t="shared" si="20"/>
        <v>4234465.2213599784</v>
      </c>
      <c r="F276" s="138">
        <f t="shared" si="20"/>
        <v>0</v>
      </c>
      <c r="G276" s="138">
        <f t="shared" si="20"/>
        <v>0</v>
      </c>
      <c r="H276" s="138">
        <f t="shared" si="21"/>
        <v>7653027.5652365852</v>
      </c>
    </row>
    <row r="277" spans="2:9" x14ac:dyDescent="0.55000000000000004">
      <c r="B277" s="127" t="str">
        <f>$B$41</f>
        <v>Library Science</v>
      </c>
      <c r="C277" s="138">
        <f t="shared" si="20"/>
        <v>10343.859260153586</v>
      </c>
      <c r="D277" s="138">
        <f t="shared" si="20"/>
        <v>58570.61147396321</v>
      </c>
      <c r="E277" s="138">
        <f t="shared" si="20"/>
        <v>0</v>
      </c>
      <c r="F277" s="138">
        <f t="shared" si="20"/>
        <v>0</v>
      </c>
      <c r="G277" s="138">
        <f t="shared" si="20"/>
        <v>0</v>
      </c>
      <c r="H277" s="138">
        <f t="shared" si="21"/>
        <v>68914.470734116796</v>
      </c>
    </row>
    <row r="278" spans="2:9" x14ac:dyDescent="0.55000000000000004">
      <c r="B278" s="127" t="str">
        <f>$B$42</f>
        <v>Veterinary Science</v>
      </c>
      <c r="C278" s="138">
        <f t="shared" si="20"/>
        <v>0</v>
      </c>
      <c r="D278" s="138">
        <f t="shared" si="20"/>
        <v>0</v>
      </c>
      <c r="E278" s="138">
        <f t="shared" si="20"/>
        <v>0</v>
      </c>
      <c r="F278" s="138">
        <f t="shared" si="20"/>
        <v>0</v>
      </c>
      <c r="G278" s="138">
        <f t="shared" si="20"/>
        <v>0</v>
      </c>
      <c r="H278" s="138">
        <f t="shared" si="21"/>
        <v>0</v>
      </c>
    </row>
    <row r="279" spans="2:9" x14ac:dyDescent="0.55000000000000004">
      <c r="B279" s="127" t="str">
        <f>$B$43</f>
        <v>Vocational Training</v>
      </c>
      <c r="C279" s="138">
        <f t="shared" si="20"/>
        <v>0</v>
      </c>
      <c r="D279" s="138">
        <f t="shared" si="20"/>
        <v>0</v>
      </c>
      <c r="E279" s="138">
        <f t="shared" si="20"/>
        <v>0</v>
      </c>
      <c r="F279" s="138">
        <f t="shared" si="20"/>
        <v>0</v>
      </c>
      <c r="G279" s="138">
        <f t="shared" si="20"/>
        <v>0</v>
      </c>
      <c r="H279" s="138">
        <f t="shared" si="21"/>
        <v>0</v>
      </c>
    </row>
    <row r="280" spans="2:9" x14ac:dyDescent="0.55000000000000004">
      <c r="B280" s="127" t="str">
        <f>$B$44</f>
        <v>Physical Training</v>
      </c>
      <c r="C280" s="138">
        <f t="shared" si="20"/>
        <v>0</v>
      </c>
      <c r="D280" s="138">
        <f t="shared" si="20"/>
        <v>0</v>
      </c>
      <c r="E280" s="138">
        <f t="shared" si="20"/>
        <v>0</v>
      </c>
      <c r="F280" s="138">
        <f t="shared" si="20"/>
        <v>0</v>
      </c>
      <c r="G280" s="138">
        <f t="shared" si="20"/>
        <v>0</v>
      </c>
      <c r="H280" s="138">
        <f t="shared" si="21"/>
        <v>0</v>
      </c>
    </row>
    <row r="281" spans="2:9" x14ac:dyDescent="0.55000000000000004">
      <c r="B281" s="127" t="str">
        <f>$B$45</f>
        <v>Health Services</v>
      </c>
      <c r="C281" s="138">
        <f t="shared" si="20"/>
        <v>5109618.4008946819</v>
      </c>
      <c r="D281" s="138">
        <f t="shared" si="20"/>
        <v>10259743.760234969</v>
      </c>
      <c r="E281" s="138">
        <f t="shared" si="20"/>
        <v>10025431.525945447</v>
      </c>
      <c r="F281" s="138">
        <f t="shared" si="20"/>
        <v>4067986.9782456295</v>
      </c>
      <c r="G281" s="138">
        <f t="shared" si="20"/>
        <v>1900071.7657166347</v>
      </c>
      <c r="H281" s="138">
        <f t="shared" si="21"/>
        <v>31362852.431037363</v>
      </c>
    </row>
    <row r="282" spans="2:9" x14ac:dyDescent="0.55000000000000004">
      <c r="B282" s="127" t="str">
        <f>$B$46</f>
        <v>Pharmacy</v>
      </c>
      <c r="C282" s="138">
        <f t="shared" si="20"/>
        <v>0</v>
      </c>
      <c r="D282" s="138">
        <f t="shared" si="20"/>
        <v>0</v>
      </c>
      <c r="E282" s="138">
        <f t="shared" si="20"/>
        <v>0</v>
      </c>
      <c r="F282" s="138">
        <f t="shared" si="20"/>
        <v>0</v>
      </c>
      <c r="G282" s="138">
        <f t="shared" si="20"/>
        <v>0</v>
      </c>
      <c r="H282" s="138">
        <f t="shared" si="21"/>
        <v>0</v>
      </c>
    </row>
    <row r="283" spans="2:9" x14ac:dyDescent="0.55000000000000004">
      <c r="B283" s="127" t="str">
        <f>$B$47</f>
        <v>Business Administration</v>
      </c>
      <c r="C283" s="138">
        <f t="shared" si="20"/>
        <v>3917404.6769712702</v>
      </c>
      <c r="D283" s="138">
        <f t="shared" si="20"/>
        <v>20233992.504943382</v>
      </c>
      <c r="E283" s="138">
        <f t="shared" si="20"/>
        <v>8091633.1896607094</v>
      </c>
      <c r="F283" s="138">
        <f t="shared" si="20"/>
        <v>4008968.4358417643</v>
      </c>
      <c r="G283" s="138">
        <f t="shared" si="20"/>
        <v>0</v>
      </c>
      <c r="H283" s="138">
        <f t="shared" si="21"/>
        <v>36251998.807417125</v>
      </c>
    </row>
    <row r="284" spans="2:9" x14ac:dyDescent="0.55000000000000004">
      <c r="B284" s="127" t="str">
        <f>$B$48</f>
        <v>Optometry</v>
      </c>
      <c r="C284" s="138">
        <f t="shared" ref="C284:G287" si="22">C259+C234+C209+C184+C132</f>
        <v>0</v>
      </c>
      <c r="D284" s="138">
        <f t="shared" si="22"/>
        <v>0</v>
      </c>
      <c r="E284" s="138">
        <f t="shared" si="22"/>
        <v>0</v>
      </c>
      <c r="F284" s="138">
        <f t="shared" si="22"/>
        <v>0</v>
      </c>
      <c r="G284" s="138">
        <f t="shared" si="22"/>
        <v>0</v>
      </c>
      <c r="H284" s="138">
        <f t="shared" si="21"/>
        <v>0</v>
      </c>
    </row>
    <row r="285" spans="2:9" x14ac:dyDescent="0.55000000000000004">
      <c r="B285" s="127" t="str">
        <f>$B$49</f>
        <v>Teacher Ed-Practice Teaching</v>
      </c>
      <c r="C285" s="138">
        <f t="shared" si="22"/>
        <v>1619.845574040758</v>
      </c>
      <c r="D285" s="138">
        <f t="shared" si="22"/>
        <v>2005933.5283531332</v>
      </c>
      <c r="E285" s="138">
        <f t="shared" si="22"/>
        <v>0</v>
      </c>
      <c r="F285" s="138">
        <f t="shared" si="22"/>
        <v>0</v>
      </c>
      <c r="G285" s="138">
        <f t="shared" si="22"/>
        <v>0</v>
      </c>
      <c r="H285" s="138">
        <f t="shared" si="21"/>
        <v>2007553.3739271739</v>
      </c>
    </row>
    <row r="286" spans="2:9" x14ac:dyDescent="0.55000000000000004">
      <c r="B286" s="127" t="str">
        <f>$B$50</f>
        <v>Technology</v>
      </c>
      <c r="C286" s="138">
        <f t="shared" si="22"/>
        <v>1949830.3682187824</v>
      </c>
      <c r="D286" s="138">
        <f t="shared" si="22"/>
        <v>1367944.5865777377</v>
      </c>
      <c r="E286" s="138">
        <f t="shared" si="22"/>
        <v>611406.8605868849</v>
      </c>
      <c r="F286" s="138">
        <f t="shared" si="22"/>
        <v>0</v>
      </c>
      <c r="G286" s="138">
        <f t="shared" si="22"/>
        <v>0</v>
      </c>
      <c r="H286" s="138">
        <f t="shared" si="21"/>
        <v>3929181.815383405</v>
      </c>
    </row>
    <row r="287" spans="2:9" x14ac:dyDescent="0.55000000000000004">
      <c r="B287" s="127" t="str">
        <f>$B$51</f>
        <v>Nursing</v>
      </c>
      <c r="C287" s="138">
        <f t="shared" si="22"/>
        <v>7221.6539522800485</v>
      </c>
      <c r="D287" s="138">
        <f t="shared" si="22"/>
        <v>10715970.096325349</v>
      </c>
      <c r="E287" s="138">
        <f t="shared" si="22"/>
        <v>1732213.2641472546</v>
      </c>
      <c r="F287" s="138">
        <f t="shared" si="22"/>
        <v>1311606.4838208342</v>
      </c>
      <c r="G287" s="138">
        <f t="shared" si="22"/>
        <v>0</v>
      </c>
      <c r="H287" s="138">
        <f t="shared" si="21"/>
        <v>13767011.498245716</v>
      </c>
    </row>
    <row r="288" spans="2:9" x14ac:dyDescent="0.55000000000000004">
      <c r="B288" s="130" t="str">
        <f>$B$52</f>
        <v>Totals</v>
      </c>
      <c r="C288" s="135">
        <f>SUM(C268:C287)</f>
        <v>139217826.22836742</v>
      </c>
      <c r="D288" s="135">
        <f>SUM(D268:D287)</f>
        <v>149622425.16299713</v>
      </c>
      <c r="E288" s="135">
        <f>SUM(E268:E287)</f>
        <v>71404188.839889809</v>
      </c>
      <c r="F288" s="135">
        <f>SUM(F268:F287)</f>
        <v>28757329.260008965</v>
      </c>
      <c r="G288" s="135">
        <f>SUM(G268:G287)</f>
        <v>1900071.7657166347</v>
      </c>
      <c r="H288" s="135">
        <f t="shared" si="21"/>
        <v>390901841.25698</v>
      </c>
      <c r="I288" s="351"/>
    </row>
    <row r="289" spans="2:8" x14ac:dyDescent="0.55000000000000004">
      <c r="H289" s="139"/>
    </row>
    <row r="290" spans="2:8" x14ac:dyDescent="0.55000000000000004">
      <c r="B290" s="120" t="s">
        <v>218</v>
      </c>
      <c r="C290" s="121"/>
      <c r="D290" s="121"/>
      <c r="E290" s="121"/>
      <c r="F290" s="121"/>
      <c r="G290" s="121"/>
      <c r="H290" s="122"/>
    </row>
    <row r="291" spans="2:8" ht="30" customHeight="1" thickBot="1" x14ac:dyDescent="0.6">
      <c r="B291" s="432" t="s">
        <v>229</v>
      </c>
      <c r="C291" s="432"/>
      <c r="D291" s="432"/>
      <c r="E291" s="432"/>
      <c r="F291" s="432"/>
      <c r="G291" s="432"/>
      <c r="H291" s="432"/>
    </row>
    <row r="292" spans="2:8" ht="19.8" thickBot="1" x14ac:dyDescent="0.6">
      <c r="B292" s="124" t="s">
        <v>31</v>
      </c>
      <c r="C292" s="125" t="s">
        <v>25</v>
      </c>
      <c r="D292" s="125" t="s">
        <v>26</v>
      </c>
      <c r="E292" s="125" t="s">
        <v>27</v>
      </c>
      <c r="F292" s="125" t="s">
        <v>28</v>
      </c>
      <c r="G292" s="125" t="s">
        <v>29</v>
      </c>
      <c r="H292" s="126" t="s">
        <v>1</v>
      </c>
    </row>
    <row r="293" spans="2:8" x14ac:dyDescent="0.55000000000000004">
      <c r="B293" s="127" t="str">
        <f>$B$32</f>
        <v>Liberal Arts</v>
      </c>
      <c r="C293" s="133">
        <f t="shared" ref="C293:H308" si="23">IF(C32=0,0,C268/C32)</f>
        <v>272.04586077974812</v>
      </c>
      <c r="D293" s="133">
        <f t="shared" si="23"/>
        <v>433.19095412771856</v>
      </c>
      <c r="E293" s="133">
        <f t="shared" si="23"/>
        <v>854.63055317163537</v>
      </c>
      <c r="F293" s="133">
        <f t="shared" si="23"/>
        <v>3249.5451668146097</v>
      </c>
      <c r="G293" s="134">
        <f t="shared" si="23"/>
        <v>0</v>
      </c>
      <c r="H293" s="135">
        <f t="shared" si="23"/>
        <v>349.16887032423841</v>
      </c>
    </row>
    <row r="294" spans="2:8" x14ac:dyDescent="0.55000000000000004">
      <c r="B294" s="127" t="str">
        <f>$B$33</f>
        <v>Science</v>
      </c>
      <c r="C294" s="136">
        <f t="shared" si="23"/>
        <v>306.60862999220984</v>
      </c>
      <c r="D294" s="136">
        <f t="shared" si="23"/>
        <v>546.36689380366022</v>
      </c>
      <c r="E294" s="136">
        <f t="shared" si="23"/>
        <v>1154.5485431336415</v>
      </c>
      <c r="F294" s="136">
        <f t="shared" si="23"/>
        <v>4284.0594513866918</v>
      </c>
      <c r="G294" s="137">
        <f t="shared" si="23"/>
        <v>0</v>
      </c>
      <c r="H294" s="138">
        <f t="shared" si="23"/>
        <v>478.45871667738379</v>
      </c>
    </row>
    <row r="295" spans="2:8" x14ac:dyDescent="0.55000000000000004">
      <c r="B295" s="127" t="str">
        <f>$B$34</f>
        <v>Fine Arts</v>
      </c>
      <c r="C295" s="136">
        <f t="shared" si="23"/>
        <v>340.28565085526338</v>
      </c>
      <c r="D295" s="136">
        <f t="shared" si="23"/>
        <v>691.62157207225437</v>
      </c>
      <c r="E295" s="136">
        <f t="shared" si="23"/>
        <v>1298.3737244553452</v>
      </c>
      <c r="F295" s="136">
        <f t="shared" si="23"/>
        <v>0</v>
      </c>
      <c r="G295" s="137">
        <f t="shared" si="23"/>
        <v>0</v>
      </c>
      <c r="H295" s="138">
        <f t="shared" si="23"/>
        <v>432.75003333129263</v>
      </c>
    </row>
    <row r="296" spans="2:8" x14ac:dyDescent="0.55000000000000004">
      <c r="B296" s="127" t="str">
        <f>$B$35</f>
        <v>Teacher Education</v>
      </c>
      <c r="C296" s="136">
        <f t="shared" si="23"/>
        <v>443.92581588761686</v>
      </c>
      <c r="D296" s="136">
        <f t="shared" si="23"/>
        <v>553.20022125712569</v>
      </c>
      <c r="E296" s="136">
        <f t="shared" si="23"/>
        <v>1076.4420080709028</v>
      </c>
      <c r="F296" s="136">
        <f t="shared" si="23"/>
        <v>1963.159576584075</v>
      </c>
      <c r="G296" s="137">
        <f t="shared" si="23"/>
        <v>0</v>
      </c>
      <c r="H296" s="138">
        <f t="shared" si="23"/>
        <v>770.73294292081164</v>
      </c>
    </row>
    <row r="297" spans="2:8" x14ac:dyDescent="0.55000000000000004">
      <c r="B297" s="127" t="str">
        <f>$B$36</f>
        <v>Agriculture</v>
      </c>
      <c r="C297" s="136">
        <f t="shared" si="23"/>
        <v>427.835988223583</v>
      </c>
      <c r="D297" s="136">
        <f t="shared" si="23"/>
        <v>838.84802318189577</v>
      </c>
      <c r="E297" s="136">
        <f t="shared" si="23"/>
        <v>1266.4927811211085</v>
      </c>
      <c r="F297" s="136">
        <f t="shared" si="23"/>
        <v>0</v>
      </c>
      <c r="G297" s="137">
        <f t="shared" si="23"/>
        <v>0</v>
      </c>
      <c r="H297" s="138">
        <f t="shared" si="23"/>
        <v>966.04584695851338</v>
      </c>
    </row>
    <row r="298" spans="2:8" x14ac:dyDescent="0.55000000000000004">
      <c r="B298" s="127" t="str">
        <f>$B$37</f>
        <v>Engineering</v>
      </c>
      <c r="C298" s="136">
        <f t="shared" si="23"/>
        <v>553.89030050606243</v>
      </c>
      <c r="D298" s="136">
        <f t="shared" si="23"/>
        <v>668.20757885248963</v>
      </c>
      <c r="E298" s="136">
        <f t="shared" si="23"/>
        <v>1300.4127717470149</v>
      </c>
      <c r="F298" s="136">
        <f t="shared" si="23"/>
        <v>6671.7203204583138</v>
      </c>
      <c r="G298" s="137">
        <f t="shared" si="23"/>
        <v>0</v>
      </c>
      <c r="H298" s="138">
        <f t="shared" si="23"/>
        <v>724.91583933882271</v>
      </c>
    </row>
    <row r="299" spans="2:8" x14ac:dyDescent="0.55000000000000004">
      <c r="B299" s="127" t="str">
        <f>$B$38</f>
        <v>Home Economics</v>
      </c>
      <c r="C299" s="136">
        <f t="shared" si="23"/>
        <v>566.16765802991995</v>
      </c>
      <c r="D299" s="136">
        <f t="shared" si="23"/>
        <v>276.80248146180213</v>
      </c>
      <c r="E299" s="136">
        <f t="shared" si="23"/>
        <v>0</v>
      </c>
      <c r="F299" s="136">
        <f t="shared" si="23"/>
        <v>0</v>
      </c>
      <c r="G299" s="137">
        <f t="shared" si="23"/>
        <v>0</v>
      </c>
      <c r="H299" s="138">
        <f t="shared" si="23"/>
        <v>326.78373923265883</v>
      </c>
    </row>
    <row r="300" spans="2:8" x14ac:dyDescent="0.55000000000000004">
      <c r="B300" s="127" t="str">
        <f>$B$39</f>
        <v>Law</v>
      </c>
      <c r="C300" s="136">
        <f t="shared" si="23"/>
        <v>0</v>
      </c>
      <c r="D300" s="136">
        <f t="shared" si="23"/>
        <v>0</v>
      </c>
      <c r="E300" s="136">
        <f t="shared" si="23"/>
        <v>0</v>
      </c>
      <c r="F300" s="136">
        <f t="shared" si="23"/>
        <v>0</v>
      </c>
      <c r="G300" s="137">
        <f t="shared" si="23"/>
        <v>0</v>
      </c>
      <c r="H300" s="138">
        <f t="shared" si="23"/>
        <v>0</v>
      </c>
    </row>
    <row r="301" spans="2:8" x14ac:dyDescent="0.55000000000000004">
      <c r="B301" s="127" t="str">
        <f>$B$40</f>
        <v>Social Service</v>
      </c>
      <c r="C301" s="136">
        <f t="shared" si="23"/>
        <v>417.34838136596596</v>
      </c>
      <c r="D301" s="136">
        <f t="shared" si="23"/>
        <v>606.48591681724736</v>
      </c>
      <c r="E301" s="136">
        <f t="shared" si="23"/>
        <v>704.68717280079522</v>
      </c>
      <c r="F301" s="136">
        <f t="shared" si="23"/>
        <v>0</v>
      </c>
      <c r="G301" s="137">
        <f t="shared" si="23"/>
        <v>0</v>
      </c>
      <c r="H301" s="138">
        <f t="shared" si="23"/>
        <v>636.00328806088135</v>
      </c>
    </row>
    <row r="302" spans="2:8" x14ac:dyDescent="0.55000000000000004">
      <c r="B302" s="127" t="str">
        <f>$B$41</f>
        <v>Library Science</v>
      </c>
      <c r="C302" s="136">
        <f t="shared" si="23"/>
        <v>1723.9765433589309</v>
      </c>
      <c r="D302" s="136">
        <f t="shared" si="23"/>
        <v>2169.2819064430819</v>
      </c>
      <c r="E302" s="136">
        <f t="shared" si="23"/>
        <v>0</v>
      </c>
      <c r="F302" s="136">
        <f t="shared" si="23"/>
        <v>0</v>
      </c>
      <c r="G302" s="137">
        <f t="shared" si="23"/>
        <v>0</v>
      </c>
      <c r="H302" s="138">
        <f t="shared" si="23"/>
        <v>2088.3172949732361</v>
      </c>
    </row>
    <row r="303" spans="2:8" x14ac:dyDescent="0.55000000000000004">
      <c r="B303" s="127" t="str">
        <f>$B$42</f>
        <v>Veterinary Science</v>
      </c>
      <c r="C303" s="136">
        <f t="shared" si="23"/>
        <v>0</v>
      </c>
      <c r="D303" s="136">
        <f t="shared" si="23"/>
        <v>0</v>
      </c>
      <c r="E303" s="136">
        <f t="shared" si="23"/>
        <v>0</v>
      </c>
      <c r="F303" s="136">
        <f t="shared" si="23"/>
        <v>0</v>
      </c>
      <c r="G303" s="137">
        <f t="shared" si="23"/>
        <v>0</v>
      </c>
      <c r="H303" s="138">
        <f t="shared" si="23"/>
        <v>0</v>
      </c>
    </row>
    <row r="304" spans="2:8" x14ac:dyDescent="0.55000000000000004">
      <c r="B304" s="127" t="str">
        <f>$B$43</f>
        <v>Vocational Training</v>
      </c>
      <c r="C304" s="136">
        <f t="shared" si="23"/>
        <v>0</v>
      </c>
      <c r="D304" s="136">
        <f t="shared" si="23"/>
        <v>0</v>
      </c>
      <c r="E304" s="136">
        <f t="shared" si="23"/>
        <v>0</v>
      </c>
      <c r="F304" s="136">
        <f t="shared" si="23"/>
        <v>0</v>
      </c>
      <c r="G304" s="137">
        <f t="shared" si="23"/>
        <v>0</v>
      </c>
      <c r="H304" s="138">
        <f t="shared" si="23"/>
        <v>0</v>
      </c>
    </row>
    <row r="305" spans="2:9" x14ac:dyDescent="0.55000000000000004">
      <c r="B305" s="127" t="str">
        <f>$B$44</f>
        <v>Physical Training</v>
      </c>
      <c r="C305" s="136">
        <f t="shared" si="23"/>
        <v>0</v>
      </c>
      <c r="D305" s="136">
        <f t="shared" si="23"/>
        <v>0</v>
      </c>
      <c r="E305" s="136">
        <f t="shared" si="23"/>
        <v>0</v>
      </c>
      <c r="F305" s="136">
        <f t="shared" si="23"/>
        <v>0</v>
      </c>
      <c r="G305" s="137">
        <f t="shared" si="23"/>
        <v>0</v>
      </c>
      <c r="H305" s="138">
        <f t="shared" si="23"/>
        <v>0</v>
      </c>
    </row>
    <row r="306" spans="2:9" x14ac:dyDescent="0.55000000000000004">
      <c r="B306" s="127" t="str">
        <f>$B$45</f>
        <v>Health Services</v>
      </c>
      <c r="C306" s="136">
        <f t="shared" si="23"/>
        <v>227.69120809655016</v>
      </c>
      <c r="D306" s="136">
        <f t="shared" si="23"/>
        <v>380.18764397224373</v>
      </c>
      <c r="E306" s="136">
        <f t="shared" si="23"/>
        <v>822.76828280225254</v>
      </c>
      <c r="F306" s="136">
        <f t="shared" si="23"/>
        <v>1622.6513674693376</v>
      </c>
      <c r="G306" s="137">
        <f t="shared" si="23"/>
        <v>6785.9705918451255</v>
      </c>
      <c r="H306" s="138">
        <f t="shared" si="23"/>
        <v>487.00837638841227</v>
      </c>
    </row>
    <row r="307" spans="2:9" x14ac:dyDescent="0.55000000000000004">
      <c r="B307" s="127" t="str">
        <f>$B$46</f>
        <v>Pharmacy</v>
      </c>
      <c r="C307" s="136">
        <f t="shared" si="23"/>
        <v>0</v>
      </c>
      <c r="D307" s="136">
        <f t="shared" si="23"/>
        <v>0</v>
      </c>
      <c r="E307" s="136">
        <f t="shared" si="23"/>
        <v>0</v>
      </c>
      <c r="F307" s="136">
        <f t="shared" si="23"/>
        <v>0</v>
      </c>
      <c r="G307" s="137">
        <f t="shared" si="23"/>
        <v>0</v>
      </c>
      <c r="H307" s="138">
        <f t="shared" si="23"/>
        <v>0</v>
      </c>
    </row>
    <row r="308" spans="2:9" x14ac:dyDescent="0.55000000000000004">
      <c r="B308" s="127" t="str">
        <f>$B$47</f>
        <v>Business Administration</v>
      </c>
      <c r="C308" s="136">
        <f t="shared" si="23"/>
        <v>245.22095004514995</v>
      </c>
      <c r="D308" s="136">
        <f t="shared" si="23"/>
        <v>461.33133846200144</v>
      </c>
      <c r="E308" s="136">
        <f t="shared" si="23"/>
        <v>650.40054574879105</v>
      </c>
      <c r="F308" s="136">
        <f t="shared" si="23"/>
        <v>7302.3104477992065</v>
      </c>
      <c r="G308" s="137">
        <f t="shared" si="23"/>
        <v>0</v>
      </c>
      <c r="H308" s="138">
        <f t="shared" si="23"/>
        <v>497.7960701327446</v>
      </c>
    </row>
    <row r="309" spans="2:9" x14ac:dyDescent="0.55000000000000004">
      <c r="B309" s="127" t="str">
        <f>$B$48</f>
        <v>Optometry</v>
      </c>
      <c r="C309" s="136">
        <f t="shared" ref="C309:H313" si="24">IF(C48=0,0,C284/C48)</f>
        <v>0</v>
      </c>
      <c r="D309" s="136">
        <f t="shared" si="24"/>
        <v>0</v>
      </c>
      <c r="E309" s="136">
        <f t="shared" si="24"/>
        <v>0</v>
      </c>
      <c r="F309" s="136">
        <f t="shared" si="24"/>
        <v>0</v>
      </c>
      <c r="G309" s="137">
        <f t="shared" si="24"/>
        <v>0</v>
      </c>
      <c r="H309" s="138">
        <f t="shared" si="24"/>
        <v>0</v>
      </c>
    </row>
    <row r="310" spans="2:9" x14ac:dyDescent="0.55000000000000004">
      <c r="B310" s="127" t="str">
        <f>$B$49</f>
        <v>Teacher Ed-Practice Teaching</v>
      </c>
      <c r="C310" s="136">
        <f t="shared" si="24"/>
        <v>269.97426234012636</v>
      </c>
      <c r="D310" s="136">
        <f t="shared" si="24"/>
        <v>790.67147353296559</v>
      </c>
      <c r="E310" s="136">
        <f t="shared" si="24"/>
        <v>0</v>
      </c>
      <c r="F310" s="136">
        <f t="shared" si="24"/>
        <v>0</v>
      </c>
      <c r="G310" s="137">
        <f t="shared" si="24"/>
        <v>0</v>
      </c>
      <c r="H310" s="138">
        <f t="shared" si="24"/>
        <v>789.44293115500363</v>
      </c>
    </row>
    <row r="311" spans="2:9" x14ac:dyDescent="0.55000000000000004">
      <c r="B311" s="127" t="str">
        <f>$B$50</f>
        <v>Technology</v>
      </c>
      <c r="C311" s="136">
        <f t="shared" si="24"/>
        <v>320.48493889197607</v>
      </c>
      <c r="D311" s="136">
        <f t="shared" si="24"/>
        <v>639.22644232604569</v>
      </c>
      <c r="E311" s="136">
        <f t="shared" si="24"/>
        <v>922.18229349454737</v>
      </c>
      <c r="F311" s="136">
        <f t="shared" si="24"/>
        <v>0</v>
      </c>
      <c r="G311" s="137">
        <f t="shared" si="24"/>
        <v>0</v>
      </c>
      <c r="H311" s="138">
        <f t="shared" si="24"/>
        <v>442.12690619820017</v>
      </c>
    </row>
    <row r="312" spans="2:9" x14ac:dyDescent="0.55000000000000004">
      <c r="B312" s="127" t="str">
        <f>$B$51</f>
        <v>Nursing</v>
      </c>
      <c r="C312" s="136">
        <f t="shared" si="24"/>
        <v>2407.2179840933495</v>
      </c>
      <c r="D312" s="136">
        <f t="shared" si="24"/>
        <v>732.26527923502454</v>
      </c>
      <c r="E312" s="136">
        <f t="shared" si="24"/>
        <v>1459.3203573270889</v>
      </c>
      <c r="F312" s="136">
        <f t="shared" si="24"/>
        <v>8301.3068596255325</v>
      </c>
      <c r="G312" s="137">
        <f t="shared" si="24"/>
        <v>0</v>
      </c>
      <c r="H312" s="138">
        <f t="shared" si="24"/>
        <v>861.40730185494408</v>
      </c>
    </row>
    <row r="313" spans="2:9" x14ac:dyDescent="0.55000000000000004">
      <c r="B313" s="130" t="str">
        <f>$B$52</f>
        <v>Totals</v>
      </c>
      <c r="C313" s="135">
        <f t="shared" si="24"/>
        <v>296.71255225024544</v>
      </c>
      <c r="D313" s="135">
        <f t="shared" si="24"/>
        <v>520.1969400003029</v>
      </c>
      <c r="E313" s="135">
        <f t="shared" si="24"/>
        <v>914.7346764013555</v>
      </c>
      <c r="F313" s="135">
        <f t="shared" si="24"/>
        <v>2953.7108935917176</v>
      </c>
      <c r="G313" s="135">
        <f t="shared" si="24"/>
        <v>6785.9705918451255</v>
      </c>
      <c r="H313" s="135">
        <f t="shared" si="24"/>
        <v>462.65856545390096</v>
      </c>
      <c r="I313" s="349"/>
    </row>
    <row r="315" spans="2:9" x14ac:dyDescent="0.55000000000000004">
      <c r="B315" s="120" t="s">
        <v>37</v>
      </c>
      <c r="C315" s="121"/>
      <c r="D315" s="121"/>
      <c r="E315" s="121"/>
      <c r="F315" s="121"/>
      <c r="G315" s="121"/>
      <c r="H315" s="122"/>
    </row>
    <row r="316" spans="2:9" ht="55.5" customHeight="1" thickBot="1" x14ac:dyDescent="0.6">
      <c r="B316" s="432" t="s">
        <v>230</v>
      </c>
      <c r="C316" s="432"/>
      <c r="D316" s="432"/>
      <c r="E316" s="432"/>
      <c r="F316" s="432"/>
      <c r="G316" s="432"/>
      <c r="H316" s="432"/>
    </row>
    <row r="317" spans="2:9" ht="19.8" thickBot="1" x14ac:dyDescent="0.6">
      <c r="B317" s="124" t="s">
        <v>31</v>
      </c>
      <c r="C317" s="125" t="s">
        <v>25</v>
      </c>
      <c r="D317" s="125" t="s">
        <v>26</v>
      </c>
      <c r="E317" s="125" t="s">
        <v>27</v>
      </c>
      <c r="F317" s="125" t="s">
        <v>28</v>
      </c>
      <c r="G317" s="125" t="s">
        <v>29</v>
      </c>
      <c r="H317" s="126" t="s">
        <v>1</v>
      </c>
    </row>
    <row r="318" spans="2:9" x14ac:dyDescent="0.55000000000000004">
      <c r="B318" s="127" t="str">
        <f>$B$32</f>
        <v>Liberal Arts</v>
      </c>
      <c r="C318" s="128">
        <f t="shared" ref="C318:H318" si="25">IF($C$293=0,"",C293/$C$293)</f>
        <v>1</v>
      </c>
      <c r="D318" s="128">
        <f t="shared" si="25"/>
        <v>1.5923453232704599</v>
      </c>
      <c r="E318" s="128">
        <f t="shared" si="25"/>
        <v>3.1414944183383677</v>
      </c>
      <c r="F318" s="128">
        <f t="shared" si="25"/>
        <v>11.944843260987836</v>
      </c>
      <c r="G318" s="128">
        <f t="shared" si="25"/>
        <v>0</v>
      </c>
      <c r="H318" s="128">
        <f t="shared" si="25"/>
        <v>1.2834926777545426</v>
      </c>
    </row>
    <row r="319" spans="2:9" x14ac:dyDescent="0.55000000000000004">
      <c r="B319" s="127" t="str">
        <f>$B$33</f>
        <v>Science</v>
      </c>
      <c r="C319" s="128">
        <f t="shared" ref="C319:H334" si="26">IF($C$293=0,"",C294/$C$293)</f>
        <v>1.127047583497123</v>
      </c>
      <c r="D319" s="128">
        <f t="shared" si="26"/>
        <v>2.0083631937557982</v>
      </c>
      <c r="E319" s="128">
        <f t="shared" si="26"/>
        <v>4.24394820720459</v>
      </c>
      <c r="F319" s="128">
        <f t="shared" si="26"/>
        <v>15.747563440618279</v>
      </c>
      <c r="G319" s="128">
        <f t="shared" si="26"/>
        <v>0</v>
      </c>
      <c r="H319" s="128">
        <f t="shared" si="26"/>
        <v>1.7587428652875192</v>
      </c>
    </row>
    <row r="320" spans="2:9" x14ac:dyDescent="0.55000000000000004">
      <c r="B320" s="127" t="str">
        <f>$B$34</f>
        <v>Fine Arts</v>
      </c>
      <c r="C320" s="128">
        <f t="shared" si="26"/>
        <v>1.2508392881991433</v>
      </c>
      <c r="D320" s="128">
        <f t="shared" si="26"/>
        <v>2.542297721751408</v>
      </c>
      <c r="E320" s="128">
        <f t="shared" si="26"/>
        <v>4.7726281176780168</v>
      </c>
      <c r="F320" s="128">
        <f t="shared" si="26"/>
        <v>0</v>
      </c>
      <c r="G320" s="128">
        <f t="shared" si="26"/>
        <v>0</v>
      </c>
      <c r="H320" s="128">
        <f t="shared" si="26"/>
        <v>1.5907245642000511</v>
      </c>
    </row>
    <row r="321" spans="2:8" x14ac:dyDescent="0.55000000000000004">
      <c r="B321" s="127" t="str">
        <f>$B$35</f>
        <v>Teacher Education</v>
      </c>
      <c r="C321" s="128">
        <f t="shared" si="26"/>
        <v>1.6318050736564045</v>
      </c>
      <c r="D321" s="128">
        <f t="shared" si="26"/>
        <v>2.0334814860682764</v>
      </c>
      <c r="E321" s="128">
        <f t="shared" si="26"/>
        <v>3.9568402363688389</v>
      </c>
      <c r="F321" s="128">
        <f t="shared" si="26"/>
        <v>7.2162817363116378</v>
      </c>
      <c r="G321" s="128">
        <f t="shared" si="26"/>
        <v>0</v>
      </c>
      <c r="H321" s="128">
        <f t="shared" si="26"/>
        <v>2.8330993190328564</v>
      </c>
    </row>
    <row r="322" spans="2:8" x14ac:dyDescent="0.55000000000000004">
      <c r="B322" s="127" t="str">
        <f>$B$36</f>
        <v>Agriculture</v>
      </c>
      <c r="C322" s="128">
        <f t="shared" si="26"/>
        <v>1.5726612674690339</v>
      </c>
      <c r="D322" s="128">
        <f t="shared" si="26"/>
        <v>3.0834801925585555</v>
      </c>
      <c r="E322" s="128">
        <f t="shared" si="26"/>
        <v>4.6554385260302764</v>
      </c>
      <c r="F322" s="128">
        <f t="shared" si="26"/>
        <v>0</v>
      </c>
      <c r="G322" s="128">
        <f t="shared" si="26"/>
        <v>0</v>
      </c>
      <c r="H322" s="128">
        <f t="shared" si="26"/>
        <v>3.5510404171914112</v>
      </c>
    </row>
    <row r="323" spans="2:8" x14ac:dyDescent="0.55000000000000004">
      <c r="B323" s="127" t="str">
        <f>$B$37</f>
        <v>Engineering</v>
      </c>
      <c r="C323" s="128">
        <f t="shared" si="26"/>
        <v>2.0360181144402678</v>
      </c>
      <c r="D323" s="128">
        <f t="shared" si="26"/>
        <v>2.4562313756116261</v>
      </c>
      <c r="E323" s="128">
        <f t="shared" si="26"/>
        <v>4.7801233513339358</v>
      </c>
      <c r="F323" s="128">
        <f t="shared" si="26"/>
        <v>24.5242486003484</v>
      </c>
      <c r="G323" s="128">
        <f t="shared" si="26"/>
        <v>0</v>
      </c>
      <c r="H323" s="128">
        <f t="shared" si="26"/>
        <v>2.6646824813325281</v>
      </c>
    </row>
    <row r="324" spans="2:8" x14ac:dyDescent="0.55000000000000004">
      <c r="B324" s="127" t="str">
        <f>$B$38</f>
        <v>Home Economics</v>
      </c>
      <c r="C324" s="128">
        <f t="shared" si="26"/>
        <v>2.0811478491425999</v>
      </c>
      <c r="D324" s="128">
        <f t="shared" si="26"/>
        <v>1.017484628027129</v>
      </c>
      <c r="E324" s="128">
        <f t="shared" si="26"/>
        <v>0</v>
      </c>
      <c r="F324" s="128">
        <f t="shared" si="26"/>
        <v>0</v>
      </c>
      <c r="G324" s="128">
        <f t="shared" si="26"/>
        <v>0</v>
      </c>
      <c r="H324" s="128">
        <f t="shared" si="26"/>
        <v>1.2012082753107103</v>
      </c>
    </row>
    <row r="325" spans="2:8" x14ac:dyDescent="0.55000000000000004">
      <c r="B325" s="127" t="str">
        <f>$B$39</f>
        <v>Law</v>
      </c>
      <c r="C325" s="128">
        <f t="shared" si="26"/>
        <v>0</v>
      </c>
      <c r="D325" s="128">
        <f t="shared" si="26"/>
        <v>0</v>
      </c>
      <c r="E325" s="128">
        <f t="shared" si="26"/>
        <v>0</v>
      </c>
      <c r="F325" s="128">
        <f t="shared" si="26"/>
        <v>0</v>
      </c>
      <c r="G325" s="128">
        <f t="shared" si="26"/>
        <v>0</v>
      </c>
      <c r="H325" s="128">
        <f t="shared" si="26"/>
        <v>0</v>
      </c>
    </row>
    <row r="326" spans="2:8" x14ac:dyDescent="0.55000000000000004">
      <c r="B326" s="127" t="str">
        <f>$B$40</f>
        <v>Social Service</v>
      </c>
      <c r="C326" s="128">
        <f t="shared" si="26"/>
        <v>1.5341103892180026</v>
      </c>
      <c r="D326" s="128">
        <f t="shared" si="26"/>
        <v>2.2293517537040062</v>
      </c>
      <c r="E326" s="128">
        <f t="shared" si="26"/>
        <v>2.5903249208828036</v>
      </c>
      <c r="F326" s="128">
        <f t="shared" si="26"/>
        <v>0</v>
      </c>
      <c r="G326" s="128">
        <f t="shared" si="26"/>
        <v>0</v>
      </c>
      <c r="H326" s="128">
        <f t="shared" si="26"/>
        <v>2.3378532069480662</v>
      </c>
    </row>
    <row r="327" spans="2:8" x14ac:dyDescent="0.55000000000000004">
      <c r="B327" s="127" t="str">
        <f>$B$41</f>
        <v>Library Science</v>
      </c>
      <c r="C327" s="128">
        <f t="shared" si="26"/>
        <v>6.3370805878744276</v>
      </c>
      <c r="D327" s="128">
        <f t="shared" si="26"/>
        <v>7.973956671222286</v>
      </c>
      <c r="E327" s="128">
        <f t="shared" si="26"/>
        <v>0</v>
      </c>
      <c r="F327" s="128">
        <f t="shared" si="26"/>
        <v>0</v>
      </c>
      <c r="G327" s="128">
        <f t="shared" si="26"/>
        <v>0</v>
      </c>
      <c r="H327" s="128">
        <f t="shared" si="26"/>
        <v>7.6763428378863114</v>
      </c>
    </row>
    <row r="328" spans="2:8" x14ac:dyDescent="0.55000000000000004">
      <c r="B328" s="127" t="str">
        <f>$B$42</f>
        <v>Veterinary Science</v>
      </c>
      <c r="C328" s="128">
        <f t="shared" si="26"/>
        <v>0</v>
      </c>
      <c r="D328" s="128">
        <f t="shared" si="26"/>
        <v>0</v>
      </c>
      <c r="E328" s="128">
        <f t="shared" si="26"/>
        <v>0</v>
      </c>
      <c r="F328" s="128">
        <f t="shared" si="26"/>
        <v>0</v>
      </c>
      <c r="G328" s="128">
        <f t="shared" si="26"/>
        <v>0</v>
      </c>
      <c r="H328" s="128">
        <f t="shared" si="26"/>
        <v>0</v>
      </c>
    </row>
    <row r="329" spans="2:8" x14ac:dyDescent="0.55000000000000004">
      <c r="B329" s="127" t="str">
        <f>$B$43</f>
        <v>Vocational Training</v>
      </c>
      <c r="C329" s="128">
        <f t="shared" si="26"/>
        <v>0</v>
      </c>
      <c r="D329" s="128">
        <f t="shared" si="26"/>
        <v>0</v>
      </c>
      <c r="E329" s="128">
        <f t="shared" si="26"/>
        <v>0</v>
      </c>
      <c r="F329" s="128">
        <f t="shared" si="26"/>
        <v>0</v>
      </c>
      <c r="G329" s="128">
        <f t="shared" si="26"/>
        <v>0</v>
      </c>
      <c r="H329" s="128">
        <f t="shared" si="26"/>
        <v>0</v>
      </c>
    </row>
    <row r="330" spans="2:8" x14ac:dyDescent="0.55000000000000004">
      <c r="B330" s="127" t="str">
        <f>$B$44</f>
        <v>Physical Training</v>
      </c>
      <c r="C330" s="128">
        <f t="shared" si="26"/>
        <v>0</v>
      </c>
      <c r="D330" s="128">
        <f t="shared" si="26"/>
        <v>0</v>
      </c>
      <c r="E330" s="128">
        <f t="shared" si="26"/>
        <v>0</v>
      </c>
      <c r="F330" s="128">
        <f t="shared" si="26"/>
        <v>0</v>
      </c>
      <c r="G330" s="128">
        <f t="shared" si="26"/>
        <v>0</v>
      </c>
      <c r="H330" s="128">
        <f t="shared" si="26"/>
        <v>0</v>
      </c>
    </row>
    <row r="331" spans="2:8" x14ac:dyDescent="0.55000000000000004">
      <c r="B331" s="127" t="str">
        <f>$B$45</f>
        <v>Health Services</v>
      </c>
      <c r="C331" s="128">
        <f t="shared" si="26"/>
        <v>0.83695891363291841</v>
      </c>
      <c r="D331" s="128">
        <f t="shared" si="26"/>
        <v>1.3975130622555165</v>
      </c>
      <c r="E331" s="128">
        <f t="shared" si="26"/>
        <v>3.0243734657237682</v>
      </c>
      <c r="F331" s="128">
        <f t="shared" si="26"/>
        <v>5.9646243571522568</v>
      </c>
      <c r="G331" s="128">
        <f t="shared" si="26"/>
        <v>24.944215553932416</v>
      </c>
      <c r="H331" s="128">
        <f t="shared" si="26"/>
        <v>1.7901701389336726</v>
      </c>
    </row>
    <row r="332" spans="2:8" x14ac:dyDescent="0.55000000000000004">
      <c r="B332" s="127" t="str">
        <f>$B$46</f>
        <v>Pharmacy</v>
      </c>
      <c r="C332" s="128">
        <f t="shared" si="26"/>
        <v>0</v>
      </c>
      <c r="D332" s="128">
        <f t="shared" si="26"/>
        <v>0</v>
      </c>
      <c r="E332" s="128">
        <f t="shared" si="26"/>
        <v>0</v>
      </c>
      <c r="F332" s="128">
        <f t="shared" si="26"/>
        <v>0</v>
      </c>
      <c r="G332" s="128">
        <f t="shared" si="26"/>
        <v>0</v>
      </c>
      <c r="H332" s="128">
        <f t="shared" si="26"/>
        <v>0</v>
      </c>
    </row>
    <row r="333" spans="2:8" x14ac:dyDescent="0.55000000000000004">
      <c r="B333" s="127" t="str">
        <f>$B$47</f>
        <v>Business Administration</v>
      </c>
      <c r="C333" s="128">
        <f t="shared" si="26"/>
        <v>0.90139562992169187</v>
      </c>
      <c r="D333" s="128">
        <f t="shared" si="26"/>
        <v>1.6957851780568032</v>
      </c>
      <c r="E333" s="128">
        <f t="shared" si="26"/>
        <v>2.3907753784034371</v>
      </c>
      <c r="F333" s="128">
        <f t="shared" si="26"/>
        <v>26.842203836033558</v>
      </c>
      <c r="G333" s="128">
        <f t="shared" si="26"/>
        <v>0</v>
      </c>
      <c r="H333" s="128">
        <f t="shared" si="26"/>
        <v>1.8298240918128388</v>
      </c>
    </row>
    <row r="334" spans="2:8" x14ac:dyDescent="0.55000000000000004">
      <c r="B334" s="127" t="str">
        <f>$B$48</f>
        <v>Optometry</v>
      </c>
      <c r="C334" s="128">
        <f t="shared" si="26"/>
        <v>0</v>
      </c>
      <c r="D334" s="128">
        <f t="shared" si="26"/>
        <v>0</v>
      </c>
      <c r="E334" s="128">
        <f t="shared" si="26"/>
        <v>0</v>
      </c>
      <c r="F334" s="128">
        <f t="shared" si="26"/>
        <v>0</v>
      </c>
      <c r="G334" s="128">
        <f t="shared" si="26"/>
        <v>0</v>
      </c>
      <c r="H334" s="128">
        <f t="shared" si="26"/>
        <v>0</v>
      </c>
    </row>
    <row r="335" spans="2:8" x14ac:dyDescent="0.55000000000000004">
      <c r="B335" s="127" t="str">
        <f>$B$49</f>
        <v>Teacher Ed-Practice Teaching</v>
      </c>
      <c r="C335" s="128">
        <f t="shared" ref="C335:H338" si="27">IF($C$293=0,"",C310/$C$293)</f>
        <v>0.9923851131802407</v>
      </c>
      <c r="D335" s="128">
        <f t="shared" si="27"/>
        <v>2.9063903831020004</v>
      </c>
      <c r="E335" s="128">
        <f t="shared" si="27"/>
        <v>0</v>
      </c>
      <c r="F335" s="128">
        <f t="shared" si="27"/>
        <v>0</v>
      </c>
      <c r="G335" s="128">
        <f t="shared" si="27"/>
        <v>0</v>
      </c>
      <c r="H335" s="128">
        <f t="shared" si="27"/>
        <v>2.9018744445964826</v>
      </c>
    </row>
    <row r="336" spans="2:8" x14ac:dyDescent="0.55000000000000004">
      <c r="B336" s="127" t="str">
        <f>$B$50</f>
        <v>Technology</v>
      </c>
      <c r="C336" s="128">
        <f t="shared" si="27"/>
        <v>1.1780548249232319</v>
      </c>
      <c r="D336" s="128">
        <f t="shared" si="27"/>
        <v>2.3497010411916239</v>
      </c>
      <c r="E336" s="128">
        <f t="shared" si="27"/>
        <v>3.389804538291278</v>
      </c>
      <c r="F336" s="128">
        <f t="shared" si="27"/>
        <v>0</v>
      </c>
      <c r="G336" s="128">
        <f t="shared" si="27"/>
        <v>0</v>
      </c>
      <c r="H336" s="128">
        <f t="shared" si="27"/>
        <v>1.6251925500022655</v>
      </c>
    </row>
    <row r="337" spans="2:9" x14ac:dyDescent="0.55000000000000004">
      <c r="B337" s="127" t="str">
        <f>$B$51</f>
        <v>Nursing</v>
      </c>
      <c r="C337" s="128">
        <f t="shared" si="27"/>
        <v>8.8485741969890306</v>
      </c>
      <c r="D337" s="128">
        <f t="shared" si="27"/>
        <v>2.6916979259900451</v>
      </c>
      <c r="E337" s="128">
        <f t="shared" si="27"/>
        <v>5.3642439298445117</v>
      </c>
      <c r="F337" s="128">
        <f t="shared" si="27"/>
        <v>30.514365614062324</v>
      </c>
      <c r="G337" s="128">
        <f t="shared" si="27"/>
        <v>0</v>
      </c>
      <c r="H337" s="128">
        <f t="shared" si="27"/>
        <v>3.1664047355322591</v>
      </c>
    </row>
    <row r="338" spans="2:9" x14ac:dyDescent="0.55000000000000004">
      <c r="B338" s="130" t="str">
        <f>$B$52</f>
        <v>Totals</v>
      </c>
      <c r="C338" s="128">
        <f t="shared" si="27"/>
        <v>1.0906710780299935</v>
      </c>
      <c r="D338" s="128">
        <f t="shared" si="27"/>
        <v>1.9121663476492337</v>
      </c>
      <c r="E338" s="128">
        <f t="shared" si="27"/>
        <v>3.3624282089038533</v>
      </c>
      <c r="F338" s="128">
        <f t="shared" si="27"/>
        <v>10.857400605639357</v>
      </c>
      <c r="G338" s="128">
        <f t="shared" si="27"/>
        <v>24.944215553932416</v>
      </c>
      <c r="H338" s="128">
        <f t="shared" si="27"/>
        <v>1.7006638664812304</v>
      </c>
      <c r="I338" s="349"/>
    </row>
    <row r="340" spans="2:9" x14ac:dyDescent="0.55000000000000004">
      <c r="B340" s="120" t="s">
        <v>231</v>
      </c>
      <c r="C340" s="121"/>
      <c r="D340" s="121"/>
      <c r="E340" s="121"/>
      <c r="F340" s="121"/>
      <c r="G340" s="121"/>
      <c r="H340" s="122"/>
    </row>
    <row r="341" spans="2:9" ht="55.5" customHeight="1" thickBot="1" x14ac:dyDescent="0.6">
      <c r="B341" s="432" t="s">
        <v>232</v>
      </c>
      <c r="C341" s="432"/>
      <c r="D341" s="432"/>
      <c r="E341" s="432"/>
      <c r="F341" s="432"/>
      <c r="G341" s="432"/>
      <c r="H341" s="432"/>
    </row>
    <row r="342" spans="2:9" ht="19.8" thickBot="1" x14ac:dyDescent="0.6">
      <c r="B342" s="124" t="s">
        <v>31</v>
      </c>
      <c r="C342" s="125" t="s">
        <v>25</v>
      </c>
      <c r="D342" s="125" t="s">
        <v>26</v>
      </c>
      <c r="E342" s="125" t="s">
        <v>27</v>
      </c>
      <c r="F342" s="125" t="s">
        <v>28</v>
      </c>
      <c r="G342" s="125" t="s">
        <v>29</v>
      </c>
      <c r="H342" s="126" t="s">
        <v>1</v>
      </c>
    </row>
    <row r="343" spans="2:9" x14ac:dyDescent="0.55000000000000004">
      <c r="B343" s="127" t="str">
        <f>$B$32</f>
        <v>Liberal Arts</v>
      </c>
      <c r="C343" s="135">
        <f t="shared" ref="C343:D358" si="28">C293*30</f>
        <v>8161.3758233924436</v>
      </c>
      <c r="D343" s="135">
        <f t="shared" si="28"/>
        <v>12995.728623831557</v>
      </c>
      <c r="E343" s="135">
        <f>E293*24</f>
        <v>20511.13327611925</v>
      </c>
      <c r="F343" s="135">
        <f>F293*18</f>
        <v>58491.813002662973</v>
      </c>
      <c r="G343" s="135">
        <f>G293*24</f>
        <v>0</v>
      </c>
      <c r="H343" s="135">
        <f>IF((C32/30+D32/30+E32/24+F32/18+G32/24)=0,0,H268/(C32/30+D32/30+E32/24+F32/18+G32/24))</f>
        <v>10308.758579240963</v>
      </c>
    </row>
    <row r="344" spans="2:9" x14ac:dyDescent="0.55000000000000004">
      <c r="B344" s="127" t="str">
        <f>$B$33</f>
        <v>Science</v>
      </c>
      <c r="C344" s="138">
        <f t="shared" si="28"/>
        <v>9198.2588997662951</v>
      </c>
      <c r="D344" s="138">
        <f t="shared" si="28"/>
        <v>16391.006814109805</v>
      </c>
      <c r="E344" s="138">
        <f>E294*24</f>
        <v>27709.165035207396</v>
      </c>
      <c r="F344" s="138">
        <f>F294*18</f>
        <v>77113.070124960446</v>
      </c>
      <c r="G344" s="138">
        <f>G294*24</f>
        <v>0</v>
      </c>
      <c r="H344" s="138">
        <f t="shared" ref="H344:H363" si="29">IF((C33/30+D33/30+E33/24+F33/18+G33/24)=0,0,H269/(C33/30+D33/30+E33/24+F33/18+G33/24))</f>
        <v>13994.48174055163</v>
      </c>
    </row>
    <row r="345" spans="2:9" x14ac:dyDescent="0.55000000000000004">
      <c r="B345" s="127" t="str">
        <f>$B$34</f>
        <v>Fine Arts</v>
      </c>
      <c r="C345" s="138">
        <f t="shared" si="28"/>
        <v>10208.569525657902</v>
      </c>
      <c r="D345" s="138">
        <f t="shared" si="28"/>
        <v>20748.647162167632</v>
      </c>
      <c r="E345" s="138">
        <f t="shared" ref="E345:E363" si="30">E295*24</f>
        <v>31160.969386928286</v>
      </c>
      <c r="F345" s="138">
        <f t="shared" ref="F345:F363" si="31">F295*18</f>
        <v>0</v>
      </c>
      <c r="G345" s="138">
        <f t="shared" ref="G345:G363" si="32">G295*24</f>
        <v>0</v>
      </c>
      <c r="H345" s="138">
        <f t="shared" si="29"/>
        <v>12924.859194816598</v>
      </c>
    </row>
    <row r="346" spans="2:9" x14ac:dyDescent="0.55000000000000004">
      <c r="B346" s="127" t="str">
        <f>$B$35</f>
        <v>Teacher Education</v>
      </c>
      <c r="C346" s="138">
        <f t="shared" si="28"/>
        <v>13317.774476628507</v>
      </c>
      <c r="D346" s="138">
        <f t="shared" si="28"/>
        <v>16596.00663771377</v>
      </c>
      <c r="E346" s="138">
        <f t="shared" si="30"/>
        <v>25834.608193701668</v>
      </c>
      <c r="F346" s="138">
        <f t="shared" si="31"/>
        <v>35336.872378513348</v>
      </c>
      <c r="G346" s="138">
        <f t="shared" si="32"/>
        <v>0</v>
      </c>
      <c r="H346" s="138">
        <f t="shared" si="29"/>
        <v>20838.051784952509</v>
      </c>
    </row>
    <row r="347" spans="2:9" x14ac:dyDescent="0.55000000000000004">
      <c r="B347" s="127" t="str">
        <f>$B$36</f>
        <v>Agriculture</v>
      </c>
      <c r="C347" s="138">
        <f t="shared" si="28"/>
        <v>12835.079646707491</v>
      </c>
      <c r="D347" s="138">
        <f t="shared" si="28"/>
        <v>25165.440695456873</v>
      </c>
      <c r="E347" s="138">
        <f t="shared" si="30"/>
        <v>30395.826746906605</v>
      </c>
      <c r="F347" s="138">
        <f t="shared" si="31"/>
        <v>0</v>
      </c>
      <c r="G347" s="138">
        <f t="shared" si="32"/>
        <v>0</v>
      </c>
      <c r="H347" s="138">
        <f t="shared" si="29"/>
        <v>26681.582306926994</v>
      </c>
    </row>
    <row r="348" spans="2:9" x14ac:dyDescent="0.55000000000000004">
      <c r="B348" s="127" t="str">
        <f>$B$37</f>
        <v>Engineering</v>
      </c>
      <c r="C348" s="138">
        <f t="shared" si="28"/>
        <v>16616.709015181874</v>
      </c>
      <c r="D348" s="138">
        <f t="shared" si="28"/>
        <v>20046.22736557469</v>
      </c>
      <c r="E348" s="138">
        <f t="shared" si="30"/>
        <v>31209.906521928358</v>
      </c>
      <c r="F348" s="138">
        <f t="shared" si="31"/>
        <v>120090.96576824965</v>
      </c>
      <c r="G348" s="138">
        <f t="shared" si="32"/>
        <v>0</v>
      </c>
      <c r="H348" s="138">
        <f t="shared" si="29"/>
        <v>21182.038135239865</v>
      </c>
    </row>
    <row r="349" spans="2:9" x14ac:dyDescent="0.55000000000000004">
      <c r="B349" s="127" t="str">
        <f>$B$38</f>
        <v>Home Economics</v>
      </c>
      <c r="C349" s="138">
        <f t="shared" si="28"/>
        <v>16985.029740897597</v>
      </c>
      <c r="D349" s="138">
        <f t="shared" si="28"/>
        <v>8304.0744438540642</v>
      </c>
      <c r="E349" s="138">
        <f t="shared" si="30"/>
        <v>0</v>
      </c>
      <c r="F349" s="138">
        <f t="shared" si="31"/>
        <v>0</v>
      </c>
      <c r="G349" s="138">
        <f t="shared" si="32"/>
        <v>0</v>
      </c>
      <c r="H349" s="138">
        <f t="shared" si="29"/>
        <v>9803.5121769797661</v>
      </c>
    </row>
    <row r="350" spans="2:9" x14ac:dyDescent="0.55000000000000004">
      <c r="B350" s="127" t="str">
        <f>$B$39</f>
        <v>Law</v>
      </c>
      <c r="C350" s="138">
        <f t="shared" si="28"/>
        <v>0</v>
      </c>
      <c r="D350" s="138">
        <f t="shared" si="28"/>
        <v>0</v>
      </c>
      <c r="E350" s="138">
        <f t="shared" si="30"/>
        <v>0</v>
      </c>
      <c r="F350" s="138">
        <f t="shared" si="31"/>
        <v>0</v>
      </c>
      <c r="G350" s="138">
        <f t="shared" si="32"/>
        <v>0</v>
      </c>
      <c r="H350" s="138">
        <f t="shared" si="29"/>
        <v>0</v>
      </c>
    </row>
    <row r="351" spans="2:9" x14ac:dyDescent="0.55000000000000004">
      <c r="B351" s="127" t="str">
        <f>$B$40</f>
        <v>Social Service</v>
      </c>
      <c r="C351" s="138">
        <f t="shared" si="28"/>
        <v>12520.451440978979</v>
      </c>
      <c r="D351" s="138">
        <f t="shared" si="28"/>
        <v>18194.57750451742</v>
      </c>
      <c r="E351" s="138">
        <f t="shared" si="30"/>
        <v>16912.492147219084</v>
      </c>
      <c r="F351" s="138">
        <f t="shared" si="31"/>
        <v>0</v>
      </c>
      <c r="G351" s="138">
        <f t="shared" si="32"/>
        <v>0</v>
      </c>
      <c r="H351" s="138">
        <f t="shared" si="29"/>
        <v>16962.437114726181</v>
      </c>
    </row>
    <row r="352" spans="2:9" x14ac:dyDescent="0.55000000000000004">
      <c r="B352" s="127" t="str">
        <f>$B$41</f>
        <v>Library Science</v>
      </c>
      <c r="C352" s="138">
        <f t="shared" si="28"/>
        <v>51719.296300767928</v>
      </c>
      <c r="D352" s="138">
        <f t="shared" si="28"/>
        <v>65078.457193292459</v>
      </c>
      <c r="E352" s="138">
        <f t="shared" si="30"/>
        <v>0</v>
      </c>
      <c r="F352" s="138">
        <f t="shared" si="31"/>
        <v>0</v>
      </c>
      <c r="G352" s="138">
        <f t="shared" si="32"/>
        <v>0</v>
      </c>
      <c r="H352" s="138">
        <f t="shared" si="29"/>
        <v>62649.518849197084</v>
      </c>
    </row>
    <row r="353" spans="2:9" x14ac:dyDescent="0.55000000000000004">
      <c r="B353" s="127" t="str">
        <f>$B$42</f>
        <v>Veterinary Science</v>
      </c>
      <c r="C353" s="138">
        <f t="shared" si="28"/>
        <v>0</v>
      </c>
      <c r="D353" s="138">
        <f t="shared" si="28"/>
        <v>0</v>
      </c>
      <c r="E353" s="138">
        <f t="shared" si="30"/>
        <v>0</v>
      </c>
      <c r="F353" s="138">
        <f t="shared" si="31"/>
        <v>0</v>
      </c>
      <c r="G353" s="138">
        <f t="shared" si="32"/>
        <v>0</v>
      </c>
      <c r="H353" s="138">
        <f t="shared" si="29"/>
        <v>0</v>
      </c>
    </row>
    <row r="354" spans="2:9" x14ac:dyDescent="0.55000000000000004">
      <c r="B354" s="127" t="str">
        <f>$B$43</f>
        <v>Vocational Training</v>
      </c>
      <c r="C354" s="138">
        <f t="shared" si="28"/>
        <v>0</v>
      </c>
      <c r="D354" s="138">
        <f t="shared" si="28"/>
        <v>0</v>
      </c>
      <c r="E354" s="138">
        <f t="shared" si="30"/>
        <v>0</v>
      </c>
      <c r="F354" s="138">
        <f t="shared" si="31"/>
        <v>0</v>
      </c>
      <c r="G354" s="138">
        <f t="shared" si="32"/>
        <v>0</v>
      </c>
      <c r="H354" s="138">
        <f t="shared" si="29"/>
        <v>0</v>
      </c>
    </row>
    <row r="355" spans="2:9" x14ac:dyDescent="0.55000000000000004">
      <c r="B355" s="127" t="str">
        <f>$B$44</f>
        <v>Physical Training</v>
      </c>
      <c r="C355" s="138">
        <f t="shared" si="28"/>
        <v>0</v>
      </c>
      <c r="D355" s="138">
        <f t="shared" si="28"/>
        <v>0</v>
      </c>
      <c r="E355" s="138">
        <f t="shared" si="30"/>
        <v>0</v>
      </c>
      <c r="F355" s="138">
        <f t="shared" si="31"/>
        <v>0</v>
      </c>
      <c r="G355" s="138">
        <f t="shared" si="32"/>
        <v>0</v>
      </c>
      <c r="H355" s="138">
        <f t="shared" si="29"/>
        <v>0</v>
      </c>
    </row>
    <row r="356" spans="2:9" x14ac:dyDescent="0.55000000000000004">
      <c r="B356" s="127" t="str">
        <f>$B$45</f>
        <v>Health Services</v>
      </c>
      <c r="C356" s="138">
        <f t="shared" si="28"/>
        <v>6830.7362428965043</v>
      </c>
      <c r="D356" s="138">
        <f t="shared" si="28"/>
        <v>11405.629319167312</v>
      </c>
      <c r="E356" s="138">
        <f t="shared" si="30"/>
        <v>19746.438787254061</v>
      </c>
      <c r="F356" s="138">
        <f t="shared" si="31"/>
        <v>29207.724614448078</v>
      </c>
      <c r="G356" s="138">
        <f t="shared" si="32"/>
        <v>162863.29420428301</v>
      </c>
      <c r="H356" s="138">
        <f t="shared" si="29"/>
        <v>13599.248981526345</v>
      </c>
    </row>
    <row r="357" spans="2:9" x14ac:dyDescent="0.55000000000000004">
      <c r="B357" s="127" t="str">
        <f>$B$46</f>
        <v>Pharmacy</v>
      </c>
      <c r="C357" s="138">
        <f t="shared" si="28"/>
        <v>0</v>
      </c>
      <c r="D357" s="138">
        <f t="shared" si="28"/>
        <v>0</v>
      </c>
      <c r="E357" s="138">
        <f t="shared" si="30"/>
        <v>0</v>
      </c>
      <c r="F357" s="138">
        <f t="shared" si="31"/>
        <v>0</v>
      </c>
      <c r="G357" s="138">
        <f t="shared" si="32"/>
        <v>0</v>
      </c>
      <c r="H357" s="138">
        <f t="shared" si="29"/>
        <v>0</v>
      </c>
    </row>
    <row r="358" spans="2:9" x14ac:dyDescent="0.55000000000000004">
      <c r="B358" s="127" t="str">
        <f>$B$47</f>
        <v>Business Administration</v>
      </c>
      <c r="C358" s="138">
        <f t="shared" si="28"/>
        <v>7356.6285013544984</v>
      </c>
      <c r="D358" s="138">
        <f t="shared" si="28"/>
        <v>13839.940153860043</v>
      </c>
      <c r="E358" s="138">
        <f t="shared" si="30"/>
        <v>15609.613097970985</v>
      </c>
      <c r="F358" s="138">
        <f t="shared" si="31"/>
        <v>131441.58806038572</v>
      </c>
      <c r="G358" s="138">
        <f t="shared" si="32"/>
        <v>0</v>
      </c>
      <c r="H358" s="138">
        <f t="shared" si="29"/>
        <v>14253.501275831179</v>
      </c>
    </row>
    <row r="359" spans="2:9" x14ac:dyDescent="0.55000000000000004">
      <c r="B359" s="127" t="str">
        <f>$B$48</f>
        <v>Optometry</v>
      </c>
      <c r="C359" s="138">
        <f t="shared" ref="C359:D363" si="33">C309*30</f>
        <v>0</v>
      </c>
      <c r="D359" s="138">
        <f t="shared" si="33"/>
        <v>0</v>
      </c>
      <c r="E359" s="138">
        <f t="shared" si="30"/>
        <v>0</v>
      </c>
      <c r="F359" s="138">
        <f t="shared" si="31"/>
        <v>0</v>
      </c>
      <c r="G359" s="138">
        <f t="shared" si="32"/>
        <v>0</v>
      </c>
      <c r="H359" s="138">
        <f t="shared" si="29"/>
        <v>0</v>
      </c>
    </row>
    <row r="360" spans="2:9" x14ac:dyDescent="0.55000000000000004">
      <c r="B360" s="127" t="str">
        <f>$B$49</f>
        <v>Teacher Ed-Practice Teaching</v>
      </c>
      <c r="C360" s="138">
        <f t="shared" si="33"/>
        <v>8099.2278702037911</v>
      </c>
      <c r="D360" s="138">
        <f t="shared" si="33"/>
        <v>23720.144205988967</v>
      </c>
      <c r="E360" s="138">
        <f t="shared" si="30"/>
        <v>0</v>
      </c>
      <c r="F360" s="138">
        <f t="shared" si="31"/>
        <v>0</v>
      </c>
      <c r="G360" s="138">
        <f t="shared" si="32"/>
        <v>0</v>
      </c>
      <c r="H360" s="138">
        <f t="shared" si="29"/>
        <v>23683.28793465011</v>
      </c>
    </row>
    <row r="361" spans="2:9" x14ac:dyDescent="0.55000000000000004">
      <c r="B361" s="127" t="str">
        <f>$B$50</f>
        <v>Technology</v>
      </c>
      <c r="C361" s="138">
        <f t="shared" si="33"/>
        <v>9614.548166759283</v>
      </c>
      <c r="D361" s="138">
        <f t="shared" si="33"/>
        <v>19176.79326978137</v>
      </c>
      <c r="E361" s="138">
        <f t="shared" si="30"/>
        <v>22132.375043869135</v>
      </c>
      <c r="F361" s="138">
        <f t="shared" si="31"/>
        <v>0</v>
      </c>
      <c r="G361" s="138">
        <f t="shared" si="32"/>
        <v>0</v>
      </c>
      <c r="H361" s="138">
        <f t="shared" si="29"/>
        <v>13020.955451271951</v>
      </c>
    </row>
    <row r="362" spans="2:9" x14ac:dyDescent="0.55000000000000004">
      <c r="B362" s="127" t="str">
        <f>$B$51</f>
        <v>Nursing</v>
      </c>
      <c r="C362" s="138">
        <f t="shared" si="33"/>
        <v>72216.539522800478</v>
      </c>
      <c r="D362" s="138">
        <f t="shared" si="33"/>
        <v>21967.958377050738</v>
      </c>
      <c r="E362" s="138">
        <f t="shared" si="30"/>
        <v>35023.68857585013</v>
      </c>
      <c r="F362" s="138">
        <f t="shared" si="31"/>
        <v>149423.52347325959</v>
      </c>
      <c r="G362" s="138">
        <f t="shared" si="32"/>
        <v>0</v>
      </c>
      <c r="H362" s="138">
        <f t="shared" si="29"/>
        <v>25208.022722095415</v>
      </c>
    </row>
    <row r="363" spans="2:9" x14ac:dyDescent="0.55000000000000004">
      <c r="B363" s="130" t="str">
        <f>$B$52</f>
        <v>Totals</v>
      </c>
      <c r="C363" s="135">
        <f t="shared" si="33"/>
        <v>8901.3765675073628</v>
      </c>
      <c r="D363" s="135">
        <f t="shared" si="33"/>
        <v>15605.908200009088</v>
      </c>
      <c r="E363" s="135">
        <f t="shared" si="30"/>
        <v>21953.632233632532</v>
      </c>
      <c r="F363" s="135">
        <f t="shared" si="31"/>
        <v>53166.796084650916</v>
      </c>
      <c r="G363" s="135">
        <f t="shared" si="32"/>
        <v>162863.29420428301</v>
      </c>
      <c r="H363" s="135">
        <f t="shared" si="29"/>
        <v>13464.220140408332</v>
      </c>
      <c r="I363" s="349"/>
    </row>
  </sheetData>
  <mergeCells count="45">
    <mergeCell ref="B316:H316"/>
    <mergeCell ref="B341:H341"/>
    <mergeCell ref="B215:G215"/>
    <mergeCell ref="B216:H216"/>
    <mergeCell ref="B241:G241"/>
    <mergeCell ref="B264:H264"/>
    <mergeCell ref="B266:H266"/>
    <mergeCell ref="B291:H291"/>
    <mergeCell ref="I140:I141"/>
    <mergeCell ref="B165:G165"/>
    <mergeCell ref="B166:G166"/>
    <mergeCell ref="B190:G190"/>
    <mergeCell ref="B191:H191"/>
    <mergeCell ref="B89:G89"/>
    <mergeCell ref="B113:H113"/>
    <mergeCell ref="B114:G114"/>
    <mergeCell ref="B139:G139"/>
    <mergeCell ref="B140:F141"/>
    <mergeCell ref="B58:G58"/>
    <mergeCell ref="D83:F83"/>
    <mergeCell ref="B84:C84"/>
    <mergeCell ref="D84:F84"/>
    <mergeCell ref="B87:G87"/>
    <mergeCell ref="D27:F27"/>
    <mergeCell ref="B28:C28"/>
    <mergeCell ref="D28:F28"/>
    <mergeCell ref="D54:F54"/>
    <mergeCell ref="B55:C55"/>
    <mergeCell ref="D55:F55"/>
    <mergeCell ref="B16:E16"/>
    <mergeCell ref="B17:E17"/>
    <mergeCell ref="B18:E18"/>
    <mergeCell ref="D20:F20"/>
    <mergeCell ref="B21:C21"/>
    <mergeCell ref="D21:F21"/>
    <mergeCell ref="B11:H11"/>
    <mergeCell ref="B12:E12"/>
    <mergeCell ref="B13:E13"/>
    <mergeCell ref="B14:E14"/>
    <mergeCell ref="B15:E15"/>
    <mergeCell ref="B1:H1"/>
    <mergeCell ref="B2:H2"/>
    <mergeCell ref="B8:H8"/>
    <mergeCell ref="B9:G9"/>
    <mergeCell ref="B10:G10"/>
  </mergeCells>
  <conditionalFormatting sqref="C61:G80">
    <cfRule type="expression" dxfId="204" priority="6" stopIfTrue="1">
      <formula>C32=0</formula>
    </cfRule>
  </conditionalFormatting>
  <conditionalFormatting sqref="C91:G110">
    <cfRule type="expression" dxfId="203" priority="5" stopIfTrue="1">
      <formula>C32=0</formula>
    </cfRule>
  </conditionalFormatting>
  <conditionalFormatting sqref="C143:H162">
    <cfRule type="expression" dxfId="202" priority="3" stopIfTrue="1">
      <formula>C32=0</formula>
    </cfRule>
  </conditionalFormatting>
  <conditionalFormatting sqref="H143:H162">
    <cfRule type="expression" dxfId="201" priority="1" stopIfTrue="1">
      <formula>OR(AND(#REF!&gt;0,H143&gt;0,H61=0),AND(#REF!&gt;0,H143&gt;0,H32=0))</formula>
    </cfRule>
    <cfRule type="expression" dxfId="200" priority="4" stopIfTrue="1">
      <formula>OR(AND(#REF!&gt;0,H143&gt;0,H61=0),AND(#REF!&gt;0,H143&gt;0,H32=0))</formula>
    </cfRule>
  </conditionalFormatting>
  <pageMargins left="0.25" right="0.25" top="0.5" bottom="0.5" header="0.17" footer="0.17"/>
  <pageSetup scale="68" fitToHeight="0" orientation="portrait" r:id="rId1"/>
  <headerFooter alignWithMargins="0"/>
  <rowBreaks count="6" manualBreakCount="6">
    <brk id="56" max="16383" man="1"/>
    <brk id="112" max="16383" man="1"/>
    <brk id="164" max="16383" man="1"/>
    <brk id="214" max="16383" man="1"/>
    <brk id="264" max="16383" man="1"/>
    <brk id="314" max="16383" man="1"/>
  </rowBreaks>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13">
    <tabColor rgb="FFFFC000"/>
    <pageSetUpPr fitToPage="1"/>
  </sheetPr>
  <dimension ref="B1:M363"/>
  <sheetViews>
    <sheetView showGridLines="0" showZeros="0" topLeftCell="B1" zoomScale="70" zoomScaleNormal="70" workbookViewId="0">
      <selection activeCell="B242" sqref="B242"/>
    </sheetView>
  </sheetViews>
  <sheetFormatPr defaultColWidth="9.109375" defaultRowHeight="19.2" x14ac:dyDescent="0.55000000000000004"/>
  <cols>
    <col min="1" max="1" width="1.88671875" style="107" customWidth="1"/>
    <col min="2" max="2" width="30.5546875" style="107" customWidth="1"/>
    <col min="3" max="3" width="14.5546875" style="107" bestFit="1" customWidth="1"/>
    <col min="4" max="5" width="15.88671875" style="107" bestFit="1" customWidth="1"/>
    <col min="6" max="6" width="16.6640625" style="107" bestFit="1" customWidth="1"/>
    <col min="7" max="7" width="17.5546875" style="107" bestFit="1" customWidth="1"/>
    <col min="8" max="8" width="21.33203125" style="107" bestFit="1" customWidth="1"/>
    <col min="9" max="9" width="16.33203125" style="107" bestFit="1" customWidth="1"/>
    <col min="10" max="16384" width="9.109375" style="107"/>
  </cols>
  <sheetData>
    <row r="1" spans="2:8" x14ac:dyDescent="0.55000000000000004">
      <c r="B1" s="442" t="str">
        <f>'Relative Weights'!A1</f>
        <v>THECB Texas Public University Expenditure Study - Fiscal Year 2025</v>
      </c>
      <c r="C1" s="442"/>
      <c r="D1" s="442"/>
      <c r="E1" s="442"/>
      <c r="F1" s="442"/>
      <c r="G1" s="442"/>
      <c r="H1" s="442"/>
    </row>
    <row r="2" spans="2:8" x14ac:dyDescent="0.55000000000000004">
      <c r="B2" s="443" t="str">
        <f>'Relative Weights'!A2</f>
        <v>Institution Survey for the Year Ended August 31, 2025</v>
      </c>
      <c r="C2" s="443"/>
      <c r="D2" s="443"/>
      <c r="E2" s="443"/>
      <c r="F2" s="443"/>
      <c r="G2" s="443"/>
      <c r="H2" s="443"/>
    </row>
    <row r="3" spans="2:8" x14ac:dyDescent="0.55000000000000004">
      <c r="B3" s="119" t="s">
        <v>124</v>
      </c>
      <c r="C3" s="119"/>
      <c r="D3" s="119"/>
      <c r="E3" s="119"/>
      <c r="F3" s="119"/>
      <c r="G3" s="119"/>
      <c r="H3" s="119"/>
    </row>
    <row r="4" spans="2:8" x14ac:dyDescent="0.55000000000000004">
      <c r="B4" s="292" t="s">
        <v>132</v>
      </c>
      <c r="C4" s="119"/>
      <c r="D4" s="119"/>
      <c r="E4" s="119"/>
      <c r="F4" s="119"/>
      <c r="G4" s="119"/>
      <c r="H4" s="119"/>
    </row>
    <row r="5" spans="2:8" ht="16.5" customHeight="1" x14ac:dyDescent="0.55000000000000004">
      <c r="B5" s="119"/>
      <c r="C5" s="119"/>
      <c r="D5" s="119"/>
      <c r="E5" s="119"/>
      <c r="F5" s="119"/>
      <c r="G5" s="119"/>
      <c r="H5" s="244"/>
    </row>
    <row r="6" spans="2:8" x14ac:dyDescent="0.55000000000000004">
      <c r="B6" s="293" t="s">
        <v>10</v>
      </c>
      <c r="C6" s="293"/>
      <c r="D6" s="293"/>
      <c r="E6" s="293"/>
      <c r="F6" s="293"/>
      <c r="G6" s="293"/>
      <c r="H6" s="294"/>
    </row>
    <row r="7" spans="2:8" x14ac:dyDescent="0.55000000000000004">
      <c r="B7" s="119"/>
      <c r="C7" s="119"/>
      <c r="D7" s="119"/>
      <c r="E7" s="119"/>
      <c r="F7" s="119"/>
      <c r="G7" s="119"/>
      <c r="H7" s="295"/>
    </row>
    <row r="8" spans="2:8" ht="171" customHeight="1" x14ac:dyDescent="0.55000000000000004">
      <c r="B8" s="431" t="s">
        <v>223</v>
      </c>
      <c r="C8" s="431"/>
      <c r="D8" s="431"/>
      <c r="E8" s="431"/>
      <c r="F8" s="431"/>
      <c r="G8" s="431"/>
      <c r="H8" s="431"/>
    </row>
    <row r="9" spans="2:8" ht="99.75" customHeight="1" x14ac:dyDescent="0.55000000000000004">
      <c r="B9" s="432" t="s">
        <v>41</v>
      </c>
      <c r="C9" s="432"/>
      <c r="D9" s="432"/>
      <c r="E9" s="432"/>
      <c r="F9" s="432"/>
      <c r="G9" s="432"/>
      <c r="H9" s="296"/>
    </row>
    <row r="10" spans="2:8" x14ac:dyDescent="0.55000000000000004">
      <c r="B10" s="442" t="s">
        <v>20</v>
      </c>
      <c r="C10" s="442"/>
      <c r="D10" s="442"/>
      <c r="E10" s="442"/>
      <c r="F10" s="442"/>
      <c r="G10" s="442"/>
      <c r="H10" s="296"/>
    </row>
    <row r="11" spans="2:8" ht="21" customHeight="1" thickBot="1" x14ac:dyDescent="0.6">
      <c r="B11" s="432" t="s">
        <v>851</v>
      </c>
      <c r="C11" s="432"/>
      <c r="D11" s="432"/>
      <c r="E11" s="432"/>
      <c r="F11" s="432"/>
      <c r="G11" s="432"/>
      <c r="H11" s="432"/>
    </row>
    <row r="12" spans="2:8" ht="19.8" thickBot="1" x14ac:dyDescent="0.6">
      <c r="B12" s="447" t="s">
        <v>16</v>
      </c>
      <c r="C12" s="448"/>
      <c r="D12" s="448"/>
      <c r="E12" s="448"/>
      <c r="F12" s="297"/>
      <c r="G12" s="298"/>
      <c r="H12" s="299" t="s">
        <v>17</v>
      </c>
    </row>
    <row r="13" spans="2:8" x14ac:dyDescent="0.55000000000000004">
      <c r="B13" s="449" t="s">
        <v>12</v>
      </c>
      <c r="C13" s="449"/>
      <c r="D13" s="449"/>
      <c r="E13" s="449"/>
      <c r="F13" s="352"/>
      <c r="G13" s="301"/>
      <c r="H13" s="353">
        <f>Data!$G7</f>
        <v>30896895</v>
      </c>
    </row>
    <row r="14" spans="2:8" x14ac:dyDescent="0.55000000000000004">
      <c r="B14" s="435" t="s">
        <v>13</v>
      </c>
      <c r="C14" s="435"/>
      <c r="D14" s="435"/>
      <c r="E14" s="435"/>
      <c r="F14" s="354"/>
      <c r="G14" s="301"/>
      <c r="H14" s="355">
        <f>Data!$H7</f>
        <v>2896756</v>
      </c>
    </row>
    <row r="15" spans="2:8" x14ac:dyDescent="0.55000000000000004">
      <c r="B15" s="435" t="s">
        <v>14</v>
      </c>
      <c r="C15" s="435"/>
      <c r="D15" s="435"/>
      <c r="E15" s="435"/>
      <c r="F15" s="354"/>
      <c r="G15" s="301"/>
      <c r="H15" s="355">
        <f>Data!$I7</f>
        <v>9038118</v>
      </c>
    </row>
    <row r="16" spans="2:8" x14ac:dyDescent="0.55000000000000004">
      <c r="B16" s="435" t="s">
        <v>18</v>
      </c>
      <c r="C16" s="435"/>
      <c r="D16" s="435"/>
      <c r="E16" s="435"/>
      <c r="F16" s="354"/>
      <c r="G16" s="301"/>
      <c r="H16" s="355">
        <f>Data!$J7</f>
        <v>3869612</v>
      </c>
    </row>
    <row r="17" spans="2:13" x14ac:dyDescent="0.55000000000000004">
      <c r="B17" s="435" t="s">
        <v>15</v>
      </c>
      <c r="C17" s="435"/>
      <c r="D17" s="435"/>
      <c r="E17" s="435"/>
      <c r="F17" s="354"/>
      <c r="G17" s="301"/>
      <c r="H17" s="355">
        <f>Data!$K7</f>
        <v>17093104</v>
      </c>
    </row>
    <row r="18" spans="2:13" x14ac:dyDescent="0.55000000000000004">
      <c r="B18" s="435" t="s">
        <v>1</v>
      </c>
      <c r="C18" s="435"/>
      <c r="D18" s="435"/>
      <c r="E18" s="435"/>
      <c r="F18" s="356"/>
      <c r="G18" s="301"/>
      <c r="H18" s="357">
        <f>SUM(H13:H17)</f>
        <v>63794485</v>
      </c>
    </row>
    <row r="19" spans="2:13" ht="13.5" customHeight="1" x14ac:dyDescent="0.55000000000000004">
      <c r="B19" s="306"/>
      <c r="D19" s="306"/>
      <c r="E19" s="306"/>
      <c r="F19" s="306"/>
      <c r="G19" s="306"/>
      <c r="H19" s="296"/>
    </row>
    <row r="20" spans="2:13" ht="13.5" customHeight="1" x14ac:dyDescent="0.55000000000000004">
      <c r="B20" s="306"/>
      <c r="D20" s="440" t="s">
        <v>22</v>
      </c>
      <c r="E20" s="440"/>
      <c r="F20" s="440"/>
      <c r="G20" s="307" t="s">
        <v>23</v>
      </c>
      <c r="H20" s="307" t="s">
        <v>24</v>
      </c>
    </row>
    <row r="21" spans="2:13" ht="17.25" customHeight="1" x14ac:dyDescent="0.55000000000000004">
      <c r="B21" s="438" t="s">
        <v>21</v>
      </c>
      <c r="C21" s="439"/>
      <c r="D21" s="434" t="str">
        <f>Data!L7</f>
        <v>John Thomas</v>
      </c>
      <c r="E21" s="434"/>
      <c r="F21" s="434"/>
      <c r="G21" s="308" t="str">
        <f>Data!M7</f>
        <v>432-552-2417</v>
      </c>
      <c r="H21" s="309" t="str">
        <f>Data!N7</f>
        <v>ir@utpb.edu</v>
      </c>
    </row>
    <row r="22" spans="2:13" ht="13.5" customHeight="1" x14ac:dyDescent="0.55000000000000004">
      <c r="B22" s="306"/>
      <c r="C22" s="306"/>
      <c r="D22" s="306"/>
      <c r="E22" s="306"/>
      <c r="F22" s="306"/>
      <c r="G22" s="306"/>
      <c r="H22" s="296"/>
    </row>
    <row r="23" spans="2:13" ht="15.75" customHeight="1" thickBot="1" x14ac:dyDescent="0.6">
      <c r="B23" s="117" t="s">
        <v>900</v>
      </c>
      <c r="C23" s="306"/>
      <c r="D23" s="306"/>
      <c r="E23" s="306"/>
      <c r="F23" s="306"/>
      <c r="G23" s="306"/>
      <c r="H23" s="296"/>
    </row>
    <row r="24" spans="2:13" s="313" customFormat="1" x14ac:dyDescent="0.55000000000000004">
      <c r="B24" s="310"/>
      <c r="C24" s="123" t="s">
        <v>25</v>
      </c>
      <c r="D24" s="311" t="s">
        <v>26</v>
      </c>
      <c r="E24" s="311" t="s">
        <v>27</v>
      </c>
      <c r="F24" s="311" t="s">
        <v>28</v>
      </c>
      <c r="G24" s="311" t="s">
        <v>29</v>
      </c>
      <c r="H24" s="312" t="s">
        <v>30</v>
      </c>
    </row>
    <row r="25" spans="2:13" s="313" customFormat="1" ht="19.8" thickBot="1" x14ac:dyDescent="0.6">
      <c r="B25" s="314" t="s">
        <v>675</v>
      </c>
      <c r="C25" s="315">
        <f>Data!O7</f>
        <v>1740</v>
      </c>
      <c r="D25" s="316">
        <f>Data!P7</f>
        <v>2406</v>
      </c>
      <c r="E25" s="316">
        <f>Data!Q7</f>
        <v>817</v>
      </c>
      <c r="F25" s="316">
        <f>Data!R7</f>
        <v>0</v>
      </c>
      <c r="G25" s="316">
        <f>Data!S7</f>
        <v>0</v>
      </c>
      <c r="H25" s="317">
        <f>SUM(C25:G25)</f>
        <v>4963</v>
      </c>
    </row>
    <row r="26" spans="2:13" x14ac:dyDescent="0.55000000000000004">
      <c r="C26" s="318"/>
      <c r="D26" s="318"/>
      <c r="E26" s="318"/>
      <c r="F26" s="318"/>
      <c r="G26" s="318"/>
      <c r="H26" s="318"/>
      <c r="I26" s="318"/>
    </row>
    <row r="27" spans="2:13" ht="13.5" customHeight="1" x14ac:dyDescent="0.55000000000000004">
      <c r="B27" s="306"/>
      <c r="D27" s="440" t="s">
        <v>22</v>
      </c>
      <c r="E27" s="440"/>
      <c r="F27" s="440"/>
      <c r="G27" s="307" t="s">
        <v>23</v>
      </c>
      <c r="H27" s="307" t="s">
        <v>24</v>
      </c>
    </row>
    <row r="28" spans="2:13" ht="17.25" customHeight="1" x14ac:dyDescent="0.55000000000000004">
      <c r="B28" s="438" t="s">
        <v>893</v>
      </c>
      <c r="C28" s="439"/>
      <c r="D28" s="434" t="str">
        <f>Data!T7</f>
        <v>Haneda, Miki</v>
      </c>
      <c r="E28" s="434"/>
      <c r="F28" s="434"/>
      <c r="G28" s="308" t="str">
        <f>Data!U7</f>
        <v>(432) 552-2116</v>
      </c>
      <c r="H28" s="309" t="str">
        <f>Data!V7</f>
        <v>haneda_m@utpb.edu</v>
      </c>
    </row>
    <row r="29" spans="2:13" ht="13.5" customHeight="1" x14ac:dyDescent="0.55000000000000004">
      <c r="B29" s="306"/>
      <c r="C29" s="306"/>
      <c r="D29" s="306"/>
      <c r="E29" s="306"/>
      <c r="F29" s="306"/>
      <c r="G29" s="306"/>
      <c r="H29" s="296"/>
    </row>
    <row r="30" spans="2:13" ht="19.8" thickBot="1" x14ac:dyDescent="0.6">
      <c r="B30" s="117" t="s">
        <v>901</v>
      </c>
    </row>
    <row r="31" spans="2:13" ht="19.8" thickBot="1" x14ac:dyDescent="0.6">
      <c r="B31" s="124" t="s">
        <v>31</v>
      </c>
      <c r="C31" s="125" t="s">
        <v>25</v>
      </c>
      <c r="D31" s="125" t="s">
        <v>26</v>
      </c>
      <c r="E31" s="125" t="s">
        <v>27</v>
      </c>
      <c r="F31" s="125" t="s">
        <v>28</v>
      </c>
      <c r="G31" s="125" t="s">
        <v>29</v>
      </c>
      <c r="H31" s="126" t="s">
        <v>30</v>
      </c>
    </row>
    <row r="32" spans="2:13" x14ac:dyDescent="0.55000000000000004">
      <c r="B32" s="127" t="s">
        <v>42</v>
      </c>
      <c r="C32" s="140">
        <f>Data!W7</f>
        <v>26098</v>
      </c>
      <c r="D32" s="140">
        <f>Data!AQ7</f>
        <v>12581</v>
      </c>
      <c r="E32" s="140">
        <f>Data!BK7</f>
        <v>4225</v>
      </c>
      <c r="F32" s="140">
        <f>Data!CE7</f>
        <v>0</v>
      </c>
      <c r="G32" s="140">
        <f>Data!CY7</f>
        <v>0</v>
      </c>
      <c r="H32" s="141">
        <f>SUM(C32:G32)</f>
        <v>42904</v>
      </c>
      <c r="M32" s="144"/>
    </row>
    <row r="33" spans="2:13" x14ac:dyDescent="0.55000000000000004">
      <c r="B33" s="129" t="s">
        <v>43</v>
      </c>
      <c r="C33" s="140">
        <f>Data!X7</f>
        <v>8153</v>
      </c>
      <c r="D33" s="140">
        <f>Data!AR7</f>
        <v>4372</v>
      </c>
      <c r="E33" s="140">
        <f>Data!BL7</f>
        <v>646</v>
      </c>
      <c r="F33" s="140">
        <f>Data!CF7</f>
        <v>0</v>
      </c>
      <c r="G33" s="140">
        <f>Data!CZ7</f>
        <v>0</v>
      </c>
      <c r="H33" s="141">
        <f t="shared" ref="H33:H52" si="0">SUM(C33:G33)</f>
        <v>13171</v>
      </c>
      <c r="M33" s="144"/>
    </row>
    <row r="34" spans="2:13" x14ac:dyDescent="0.55000000000000004">
      <c r="B34" s="129" t="s">
        <v>44</v>
      </c>
      <c r="C34" s="140">
        <f>Data!Y7</f>
        <v>3778</v>
      </c>
      <c r="D34" s="140">
        <f>Data!AS7</f>
        <v>1027</v>
      </c>
      <c r="E34" s="140">
        <f>Data!BM7</f>
        <v>21</v>
      </c>
      <c r="F34" s="140">
        <f>Data!CG7</f>
        <v>0</v>
      </c>
      <c r="G34" s="140">
        <f>Data!DA7</f>
        <v>0</v>
      </c>
      <c r="H34" s="141">
        <f t="shared" si="0"/>
        <v>4826</v>
      </c>
      <c r="M34" s="144"/>
    </row>
    <row r="35" spans="2:13" x14ac:dyDescent="0.55000000000000004">
      <c r="B35" s="129" t="s">
        <v>45</v>
      </c>
      <c r="C35" s="140">
        <f>Data!Z7</f>
        <v>441</v>
      </c>
      <c r="D35" s="140">
        <f>Data!AT7</f>
        <v>2372</v>
      </c>
      <c r="E35" s="140">
        <f>Data!BN7</f>
        <v>3181</v>
      </c>
      <c r="F35" s="140">
        <f>Data!CH7</f>
        <v>0</v>
      </c>
      <c r="G35" s="140">
        <f>Data!DB7</f>
        <v>0</v>
      </c>
      <c r="H35" s="141">
        <f t="shared" si="0"/>
        <v>5994</v>
      </c>
      <c r="M35" s="144"/>
    </row>
    <row r="36" spans="2:13" x14ac:dyDescent="0.55000000000000004">
      <c r="B36" s="129" t="s">
        <v>46</v>
      </c>
      <c r="C36" s="140">
        <f>Data!AA7</f>
        <v>0</v>
      </c>
      <c r="D36" s="140">
        <f>Data!AU7</f>
        <v>0</v>
      </c>
      <c r="E36" s="140">
        <f>Data!BO7</f>
        <v>0</v>
      </c>
      <c r="F36" s="140">
        <f>Data!CI7</f>
        <v>0</v>
      </c>
      <c r="G36" s="140">
        <f>Data!DC7</f>
        <v>0</v>
      </c>
      <c r="H36" s="141">
        <f t="shared" si="0"/>
        <v>0</v>
      </c>
      <c r="M36" s="144"/>
    </row>
    <row r="37" spans="2:13" x14ac:dyDescent="0.55000000000000004">
      <c r="B37" s="129" t="s">
        <v>47</v>
      </c>
      <c r="C37" s="140">
        <f>Data!AB7</f>
        <v>2106</v>
      </c>
      <c r="D37" s="140">
        <f>Data!AV7</f>
        <v>4145</v>
      </c>
      <c r="E37" s="140">
        <f>Data!BP7</f>
        <v>153</v>
      </c>
      <c r="F37" s="140">
        <f>Data!CJ7</f>
        <v>0</v>
      </c>
      <c r="G37" s="140">
        <f>Data!DD7</f>
        <v>0</v>
      </c>
      <c r="H37" s="141">
        <f t="shared" si="0"/>
        <v>6404</v>
      </c>
      <c r="M37" s="144"/>
    </row>
    <row r="38" spans="2:13" x14ac:dyDescent="0.55000000000000004">
      <c r="B38" s="129" t="s">
        <v>48</v>
      </c>
      <c r="C38" s="140">
        <f>Data!AC7</f>
        <v>69</v>
      </c>
      <c r="D38" s="140">
        <f>Data!AW7</f>
        <v>501</v>
      </c>
      <c r="E38" s="140">
        <f>Data!BQ7</f>
        <v>0</v>
      </c>
      <c r="F38" s="140">
        <f>Data!CK7</f>
        <v>0</v>
      </c>
      <c r="G38" s="140">
        <f>Data!DE7</f>
        <v>0</v>
      </c>
      <c r="H38" s="141">
        <f t="shared" si="0"/>
        <v>570</v>
      </c>
      <c r="M38" s="144"/>
    </row>
    <row r="39" spans="2:13" x14ac:dyDescent="0.55000000000000004">
      <c r="B39" s="129" t="s">
        <v>49</v>
      </c>
      <c r="C39" s="140">
        <f>Data!AD7</f>
        <v>0</v>
      </c>
      <c r="D39" s="140">
        <f>Data!AX7</f>
        <v>0</v>
      </c>
      <c r="E39" s="140">
        <f>Data!BR7</f>
        <v>0</v>
      </c>
      <c r="F39" s="140">
        <f>Data!CL7</f>
        <v>0</v>
      </c>
      <c r="G39" s="140">
        <f>Data!DF7</f>
        <v>0</v>
      </c>
      <c r="H39" s="141">
        <f t="shared" si="0"/>
        <v>0</v>
      </c>
      <c r="M39" s="144"/>
    </row>
    <row r="40" spans="2:13" x14ac:dyDescent="0.55000000000000004">
      <c r="B40" s="129" t="s">
        <v>50</v>
      </c>
      <c r="C40" s="140">
        <f>Data!AE7</f>
        <v>195</v>
      </c>
      <c r="D40" s="140">
        <f>Data!AY7</f>
        <v>799</v>
      </c>
      <c r="E40" s="140">
        <f>Data!BS7</f>
        <v>0</v>
      </c>
      <c r="F40" s="140">
        <f>Data!CM7</f>
        <v>0</v>
      </c>
      <c r="G40" s="140">
        <f>Data!DG7</f>
        <v>0</v>
      </c>
      <c r="H40" s="141">
        <f t="shared" si="0"/>
        <v>994</v>
      </c>
      <c r="M40" s="144"/>
    </row>
    <row r="41" spans="2:13" x14ac:dyDescent="0.55000000000000004">
      <c r="B41" s="129" t="s">
        <v>51</v>
      </c>
      <c r="C41" s="140">
        <f>Data!AF7</f>
        <v>0</v>
      </c>
      <c r="D41" s="140">
        <f>Data!AZ7</f>
        <v>1</v>
      </c>
      <c r="E41" s="140">
        <f>Data!BT7</f>
        <v>0</v>
      </c>
      <c r="F41" s="140">
        <f>Data!CN7</f>
        <v>0</v>
      </c>
      <c r="G41" s="140">
        <f>Data!DH7</f>
        <v>0</v>
      </c>
      <c r="H41" s="141">
        <f t="shared" si="0"/>
        <v>1</v>
      </c>
      <c r="M41" s="144"/>
    </row>
    <row r="42" spans="2:13" x14ac:dyDescent="0.55000000000000004">
      <c r="B42" s="129" t="s">
        <v>52</v>
      </c>
      <c r="C42" s="140">
        <f>Data!AG7</f>
        <v>0</v>
      </c>
      <c r="D42" s="140">
        <f>Data!BA7</f>
        <v>0</v>
      </c>
      <c r="E42" s="140">
        <f>Data!BU7</f>
        <v>0</v>
      </c>
      <c r="F42" s="140">
        <f>Data!CO7</f>
        <v>0</v>
      </c>
      <c r="G42" s="140">
        <f>Data!DI7</f>
        <v>0</v>
      </c>
      <c r="H42" s="141">
        <f t="shared" si="0"/>
        <v>0</v>
      </c>
      <c r="M42" s="144"/>
    </row>
    <row r="43" spans="2:13" x14ac:dyDescent="0.55000000000000004">
      <c r="B43" s="129" t="s">
        <v>53</v>
      </c>
      <c r="C43" s="140">
        <f>Data!AH7</f>
        <v>0</v>
      </c>
      <c r="D43" s="140">
        <f>Data!BB7</f>
        <v>0</v>
      </c>
      <c r="E43" s="140">
        <f>Data!BV7</f>
        <v>0</v>
      </c>
      <c r="F43" s="140">
        <f>Data!CP7</f>
        <v>0</v>
      </c>
      <c r="G43" s="140">
        <f>Data!DJ7</f>
        <v>0</v>
      </c>
      <c r="H43" s="141">
        <f t="shared" si="0"/>
        <v>0</v>
      </c>
      <c r="M43" s="144"/>
    </row>
    <row r="44" spans="2:13" x14ac:dyDescent="0.55000000000000004">
      <c r="B44" s="129" t="s">
        <v>54</v>
      </c>
      <c r="C44" s="140">
        <f>Data!AI7</f>
        <v>0</v>
      </c>
      <c r="D44" s="140">
        <f>Data!BC7</f>
        <v>0</v>
      </c>
      <c r="E44" s="140">
        <f>Data!BW7</f>
        <v>0</v>
      </c>
      <c r="F44" s="140">
        <f>Data!CQ7</f>
        <v>0</v>
      </c>
      <c r="G44" s="140">
        <f>Data!DK7</f>
        <v>0</v>
      </c>
      <c r="H44" s="141">
        <f t="shared" si="0"/>
        <v>0</v>
      </c>
      <c r="M44" s="144"/>
    </row>
    <row r="45" spans="2:13" x14ac:dyDescent="0.55000000000000004">
      <c r="B45" s="129" t="s">
        <v>55</v>
      </c>
      <c r="C45" s="140">
        <f>Data!AJ7</f>
        <v>331</v>
      </c>
      <c r="D45" s="140">
        <f>Data!BD7</f>
        <v>1476</v>
      </c>
      <c r="E45" s="140">
        <f>Data!BX7</f>
        <v>231</v>
      </c>
      <c r="F45" s="140">
        <f>Data!CR7</f>
        <v>0</v>
      </c>
      <c r="G45" s="140">
        <f>Data!DL7</f>
        <v>0</v>
      </c>
      <c r="H45" s="141">
        <f t="shared" si="0"/>
        <v>2038</v>
      </c>
      <c r="M45" s="144"/>
    </row>
    <row r="46" spans="2:13" x14ac:dyDescent="0.55000000000000004">
      <c r="B46" s="129" t="s">
        <v>56</v>
      </c>
      <c r="C46" s="140">
        <f>Data!AK7</f>
        <v>0</v>
      </c>
      <c r="D46" s="140">
        <f>Data!BE7</f>
        <v>0</v>
      </c>
      <c r="E46" s="140">
        <f>Data!BY7</f>
        <v>0</v>
      </c>
      <c r="F46" s="140">
        <f>Data!CS7</f>
        <v>0</v>
      </c>
      <c r="G46" s="140">
        <f>Data!DM7</f>
        <v>0</v>
      </c>
      <c r="H46" s="141">
        <f t="shared" si="0"/>
        <v>0</v>
      </c>
      <c r="M46" s="144"/>
    </row>
    <row r="47" spans="2:13" x14ac:dyDescent="0.55000000000000004">
      <c r="B47" s="129" t="s">
        <v>57</v>
      </c>
      <c r="C47" s="140">
        <f>Data!AL7</f>
        <v>5076</v>
      </c>
      <c r="D47" s="140">
        <f>Data!BF7</f>
        <v>13974</v>
      </c>
      <c r="E47" s="140">
        <f>Data!BZ7</f>
        <v>5463</v>
      </c>
      <c r="F47" s="140">
        <f>Data!CT7</f>
        <v>0</v>
      </c>
      <c r="G47" s="140">
        <f>Data!DN7</f>
        <v>0</v>
      </c>
      <c r="H47" s="141">
        <f t="shared" si="0"/>
        <v>24513</v>
      </c>
      <c r="M47" s="144"/>
    </row>
    <row r="48" spans="2:13" x14ac:dyDescent="0.55000000000000004">
      <c r="B48" s="129" t="s">
        <v>58</v>
      </c>
      <c r="C48" s="140">
        <f>Data!AM7</f>
        <v>0</v>
      </c>
      <c r="D48" s="140">
        <f>Data!BG7</f>
        <v>0</v>
      </c>
      <c r="E48" s="140">
        <f>Data!CA7</f>
        <v>0</v>
      </c>
      <c r="F48" s="140">
        <f>Data!CU7</f>
        <v>0</v>
      </c>
      <c r="G48" s="140">
        <f>Data!DO7</f>
        <v>0</v>
      </c>
      <c r="H48" s="141">
        <f t="shared" si="0"/>
        <v>0</v>
      </c>
      <c r="M48" s="144"/>
    </row>
    <row r="49" spans="2:13" x14ac:dyDescent="0.55000000000000004">
      <c r="B49" s="129" t="s">
        <v>59</v>
      </c>
      <c r="C49" s="140">
        <f>Data!AN7</f>
        <v>0</v>
      </c>
      <c r="D49" s="140">
        <f>Data!BH7</f>
        <v>60</v>
      </c>
      <c r="E49" s="140">
        <f>Data!CB7</f>
        <v>0</v>
      </c>
      <c r="F49" s="140">
        <f>Data!CV7</f>
        <v>0</v>
      </c>
      <c r="G49" s="140">
        <f>Data!DP7</f>
        <v>0</v>
      </c>
      <c r="H49" s="141">
        <f t="shared" si="0"/>
        <v>60</v>
      </c>
      <c r="M49" s="144"/>
    </row>
    <row r="50" spans="2:13" x14ac:dyDescent="0.55000000000000004">
      <c r="B50" s="129" t="s">
        <v>60</v>
      </c>
      <c r="C50" s="140">
        <f>Data!AO7</f>
        <v>96</v>
      </c>
      <c r="D50" s="140">
        <f>Data!BI7</f>
        <v>527</v>
      </c>
      <c r="E50" s="140">
        <f>Data!CC7</f>
        <v>0</v>
      </c>
      <c r="F50" s="140">
        <f>Data!CW7</f>
        <v>0</v>
      </c>
      <c r="G50" s="140">
        <f>Data!DQ7</f>
        <v>0</v>
      </c>
      <c r="H50" s="141">
        <f t="shared" si="0"/>
        <v>623</v>
      </c>
      <c r="M50" s="144"/>
    </row>
    <row r="51" spans="2:13" x14ac:dyDescent="0.55000000000000004">
      <c r="B51" s="129" t="s">
        <v>0</v>
      </c>
      <c r="C51" s="140">
        <f>Data!AP7</f>
        <v>251</v>
      </c>
      <c r="D51" s="140">
        <f>Data!BJ7</f>
        <v>3224</v>
      </c>
      <c r="E51" s="140">
        <f>Data!CD7</f>
        <v>0</v>
      </c>
      <c r="F51" s="140">
        <f>Data!CX7</f>
        <v>0</v>
      </c>
      <c r="G51" s="140">
        <f>Data!DR7</f>
        <v>0</v>
      </c>
      <c r="H51" s="141">
        <f t="shared" si="0"/>
        <v>3475</v>
      </c>
      <c r="M51" s="144"/>
    </row>
    <row r="52" spans="2:13" x14ac:dyDescent="0.55000000000000004">
      <c r="B52" s="142" t="s">
        <v>33</v>
      </c>
      <c r="C52" s="141">
        <f>SUM(C32:C51)</f>
        <v>46594</v>
      </c>
      <c r="D52" s="141">
        <f>SUM(D32:D51)</f>
        <v>45059</v>
      </c>
      <c r="E52" s="141">
        <f>SUM(E32:E51)</f>
        <v>13920</v>
      </c>
      <c r="F52" s="141">
        <f>SUM(F32:F51)</f>
        <v>0</v>
      </c>
      <c r="G52" s="141">
        <f>SUM(G32:G51)</f>
        <v>0</v>
      </c>
      <c r="H52" s="141">
        <f t="shared" si="0"/>
        <v>105573</v>
      </c>
    </row>
    <row r="53" spans="2:13" x14ac:dyDescent="0.55000000000000004">
      <c r="B53" s="143"/>
      <c r="C53" s="144"/>
      <c r="D53" s="144"/>
      <c r="E53" s="144"/>
      <c r="F53" s="144"/>
      <c r="G53" s="144"/>
      <c r="H53" s="144"/>
    </row>
    <row r="54" spans="2:13" ht="13.5" customHeight="1" x14ac:dyDescent="0.55000000000000004">
      <c r="B54" s="306"/>
      <c r="D54" s="440" t="s">
        <v>22</v>
      </c>
      <c r="E54" s="440"/>
      <c r="F54" s="440"/>
      <c r="G54" s="307" t="s">
        <v>23</v>
      </c>
      <c r="H54" s="307" t="s">
        <v>24</v>
      </c>
    </row>
    <row r="55" spans="2:13" x14ac:dyDescent="0.55000000000000004">
      <c r="B55" s="438" t="s">
        <v>894</v>
      </c>
      <c r="C55" s="439"/>
      <c r="D55" s="434" t="str">
        <f>Data!T7</f>
        <v>Haneda, Miki</v>
      </c>
      <c r="E55" s="434"/>
      <c r="F55" s="434"/>
      <c r="G55" s="308" t="str">
        <f>Data!U7</f>
        <v>(432) 552-2116</v>
      </c>
      <c r="H55" s="309" t="str">
        <f>Data!V7</f>
        <v>haneda_m@utpb.edu</v>
      </c>
    </row>
    <row r="56" spans="2:13" ht="13.5" customHeight="1" x14ac:dyDescent="0.55000000000000004">
      <c r="B56" s="306"/>
      <c r="C56" s="306"/>
      <c r="D56" s="306"/>
      <c r="E56" s="306"/>
      <c r="F56" s="306"/>
      <c r="G56" s="306"/>
      <c r="H56" s="296"/>
    </row>
    <row r="57" spans="2:13" ht="16.5" customHeight="1" x14ac:dyDescent="0.55000000000000004">
      <c r="B57" s="117" t="s">
        <v>9</v>
      </c>
    </row>
    <row r="58" spans="2:13" ht="39.75" customHeight="1" x14ac:dyDescent="0.55000000000000004">
      <c r="B58" s="441" t="s">
        <v>39</v>
      </c>
      <c r="C58" s="441"/>
      <c r="D58" s="441"/>
      <c r="E58" s="441"/>
      <c r="F58" s="441"/>
      <c r="G58" s="441"/>
      <c r="H58" s="319"/>
    </row>
    <row r="59" spans="2:13" ht="8.25" customHeight="1" thickBot="1" x14ac:dyDescent="0.6">
      <c r="B59" s="318"/>
    </row>
    <row r="60" spans="2:13" ht="19.8" thickBot="1" x14ac:dyDescent="0.6">
      <c r="B60" s="124" t="s">
        <v>31</v>
      </c>
      <c r="C60" s="125" t="s">
        <v>25</v>
      </c>
      <c r="D60" s="125" t="s">
        <v>26</v>
      </c>
      <c r="E60" s="125" t="s">
        <v>27</v>
      </c>
      <c r="F60" s="125" t="s">
        <v>28</v>
      </c>
      <c r="G60" s="125" t="s">
        <v>29</v>
      </c>
      <c r="H60" s="126" t="s">
        <v>30</v>
      </c>
    </row>
    <row r="61" spans="2:13" x14ac:dyDescent="0.55000000000000004">
      <c r="B61" s="127" t="str">
        <f>$B$32</f>
        <v>Liberal Arts</v>
      </c>
      <c r="C61" s="320">
        <f>Data!DS7</f>
        <v>1745459.1713253486</v>
      </c>
      <c r="D61" s="320">
        <f>Data!EM7</f>
        <v>1326613.1836664551</v>
      </c>
      <c r="E61" s="320">
        <f>Data!FG7</f>
        <v>1190876.1910266629</v>
      </c>
      <c r="F61" s="320">
        <f>Data!GA7</f>
        <v>0</v>
      </c>
      <c r="G61" s="320">
        <f>Data!GU7</f>
        <v>0</v>
      </c>
      <c r="H61" s="321">
        <f>SUM(C61:G61)</f>
        <v>4262948.5460184664</v>
      </c>
    </row>
    <row r="62" spans="2:13" x14ac:dyDescent="0.55000000000000004">
      <c r="B62" s="127" t="str">
        <f>$B$33</f>
        <v>Science</v>
      </c>
      <c r="C62" s="320">
        <f>Data!DT7</f>
        <v>637230.4018822026</v>
      </c>
      <c r="D62" s="320">
        <f>Data!EN7</f>
        <v>863599.98009451595</v>
      </c>
      <c r="E62" s="320">
        <f>Data!FH7</f>
        <v>305310.79108840501</v>
      </c>
      <c r="F62" s="320">
        <f>Data!GB7</f>
        <v>0</v>
      </c>
      <c r="G62" s="320">
        <f>Data!GV7</f>
        <v>0</v>
      </c>
      <c r="H62" s="141">
        <f t="shared" ref="H62:H81" si="1">SUM(C62:G62)</f>
        <v>1806141.1730651236</v>
      </c>
    </row>
    <row r="63" spans="2:13" x14ac:dyDescent="0.55000000000000004">
      <c r="B63" s="127" t="str">
        <f>$B$34</f>
        <v>Fine Arts</v>
      </c>
      <c r="C63" s="320">
        <f>Data!DU7</f>
        <v>548702.13343762327</v>
      </c>
      <c r="D63" s="320">
        <f>Data!EO7</f>
        <v>376565.60026201047</v>
      </c>
      <c r="E63" s="320">
        <f>Data!FI7</f>
        <v>18333</v>
      </c>
      <c r="F63" s="320">
        <f>Data!GC7</f>
        <v>0</v>
      </c>
      <c r="G63" s="320">
        <f>Data!GW7</f>
        <v>0</v>
      </c>
      <c r="H63" s="141">
        <f t="shared" si="1"/>
        <v>943600.73369963374</v>
      </c>
    </row>
    <row r="64" spans="2:13" x14ac:dyDescent="0.55000000000000004">
      <c r="B64" s="127" t="str">
        <f>$B$35</f>
        <v>Teacher Education</v>
      </c>
      <c r="C64" s="320">
        <f>Data!DV7</f>
        <v>21342.004306879779</v>
      </c>
      <c r="D64" s="320">
        <f>Data!EP7</f>
        <v>237979.04991389951</v>
      </c>
      <c r="E64" s="320">
        <f>Data!FJ7</f>
        <v>796820.85714285716</v>
      </c>
      <c r="F64" s="320">
        <f>Data!GD7</f>
        <v>0</v>
      </c>
      <c r="G64" s="320">
        <f>Data!GX7</f>
        <v>0</v>
      </c>
      <c r="H64" s="141">
        <f t="shared" si="1"/>
        <v>1056141.9113636364</v>
      </c>
    </row>
    <row r="65" spans="2:8" x14ac:dyDescent="0.55000000000000004">
      <c r="B65" s="127" t="str">
        <f>$B$36</f>
        <v>Agriculture</v>
      </c>
      <c r="C65" s="320">
        <f>Data!DW7</f>
        <v>0</v>
      </c>
      <c r="D65" s="320">
        <f>Data!EQ7</f>
        <v>0</v>
      </c>
      <c r="E65" s="320">
        <f>Data!FK7</f>
        <v>0</v>
      </c>
      <c r="F65" s="320">
        <f>Data!GE7</f>
        <v>0</v>
      </c>
      <c r="G65" s="320">
        <f>Data!GY7</f>
        <v>0</v>
      </c>
      <c r="H65" s="141">
        <f t="shared" si="1"/>
        <v>0</v>
      </c>
    </row>
    <row r="66" spans="2:8" x14ac:dyDescent="0.55000000000000004">
      <c r="B66" s="127" t="str">
        <f>$B$37</f>
        <v>Engineering</v>
      </c>
      <c r="C66" s="320">
        <f>Data!DX7</f>
        <v>370079.08569119003</v>
      </c>
      <c r="D66" s="320">
        <f>Data!ER7</f>
        <v>1222853.3329284254</v>
      </c>
      <c r="E66" s="320">
        <f>Data!FL7</f>
        <v>109828.24636637872</v>
      </c>
      <c r="F66" s="320">
        <f>Data!GF7</f>
        <v>0</v>
      </c>
      <c r="G66" s="320">
        <f>Data!GZ7</f>
        <v>0</v>
      </c>
      <c r="H66" s="141">
        <f t="shared" si="1"/>
        <v>1702760.6649859941</v>
      </c>
    </row>
    <row r="67" spans="2:8" x14ac:dyDescent="0.55000000000000004">
      <c r="B67" s="127" t="str">
        <f>$B$38</f>
        <v>Home Economics</v>
      </c>
      <c r="C67" s="320">
        <f>Data!DY7</f>
        <v>17807.514527869789</v>
      </c>
      <c r="D67" s="320">
        <f>Data!ES7</f>
        <v>108863.96920988368</v>
      </c>
      <c r="E67" s="320">
        <f>Data!FM7</f>
        <v>0</v>
      </c>
      <c r="F67" s="320">
        <f>Data!GG7</f>
        <v>0</v>
      </c>
      <c r="G67" s="320">
        <f>Data!HA7</f>
        <v>0</v>
      </c>
      <c r="H67" s="141">
        <f t="shared" si="1"/>
        <v>126671.48373775347</v>
      </c>
    </row>
    <row r="68" spans="2:8" x14ac:dyDescent="0.55000000000000004">
      <c r="B68" s="127" t="str">
        <f>$B$39</f>
        <v>Law</v>
      </c>
      <c r="C68" s="320">
        <f>Data!DZ7</f>
        <v>0</v>
      </c>
      <c r="D68" s="320">
        <f>Data!ET7</f>
        <v>0</v>
      </c>
      <c r="E68" s="320">
        <f>Data!FN7</f>
        <v>0</v>
      </c>
      <c r="F68" s="320">
        <f>Data!GH7</f>
        <v>0</v>
      </c>
      <c r="G68" s="320">
        <f>Data!HB7</f>
        <v>0</v>
      </c>
      <c r="H68" s="141">
        <f t="shared" si="1"/>
        <v>0</v>
      </c>
    </row>
    <row r="69" spans="2:8" x14ac:dyDescent="0.55000000000000004">
      <c r="B69" s="127" t="str">
        <f>$B$40</f>
        <v>Social Service</v>
      </c>
      <c r="C69" s="320">
        <f>Data!EA7</f>
        <v>25904.360185674886</v>
      </c>
      <c r="D69" s="320">
        <f>Data!EU7</f>
        <v>149417.78700047228</v>
      </c>
      <c r="E69" s="320">
        <f>Data!FO7</f>
        <v>0</v>
      </c>
      <c r="F69" s="320">
        <f>Data!GI7</f>
        <v>0</v>
      </c>
      <c r="G69" s="320">
        <f>Data!HC7</f>
        <v>0</v>
      </c>
      <c r="H69" s="141">
        <f t="shared" si="1"/>
        <v>175322.14718614717</v>
      </c>
    </row>
    <row r="70" spans="2:8" x14ac:dyDescent="0.55000000000000004">
      <c r="B70" s="127" t="str">
        <f>$B$41</f>
        <v>Library Science</v>
      </c>
      <c r="C70" s="320">
        <f>Data!EB7</f>
        <v>0</v>
      </c>
      <c r="D70" s="320">
        <f>Data!EV7</f>
        <v>0</v>
      </c>
      <c r="E70" s="320">
        <f>Data!FP7</f>
        <v>0</v>
      </c>
      <c r="F70" s="320">
        <f>Data!GJ7</f>
        <v>0</v>
      </c>
      <c r="G70" s="320">
        <f>Data!HD7</f>
        <v>0</v>
      </c>
      <c r="H70" s="141">
        <f t="shared" si="1"/>
        <v>0</v>
      </c>
    </row>
    <row r="71" spans="2:8" x14ac:dyDescent="0.55000000000000004">
      <c r="B71" s="127" t="str">
        <f>$B$42</f>
        <v>Veterinary Science</v>
      </c>
      <c r="C71" s="320">
        <f>Data!EC7</f>
        <v>0</v>
      </c>
      <c r="D71" s="320">
        <f>Data!EW7</f>
        <v>0</v>
      </c>
      <c r="E71" s="320">
        <f>Data!FQ7</f>
        <v>0</v>
      </c>
      <c r="F71" s="320">
        <f>Data!GK7</f>
        <v>0</v>
      </c>
      <c r="G71" s="320">
        <f>Data!HE7</f>
        <v>0</v>
      </c>
      <c r="H71" s="141">
        <f t="shared" si="1"/>
        <v>0</v>
      </c>
    </row>
    <row r="72" spans="2:8" x14ac:dyDescent="0.55000000000000004">
      <c r="B72" s="127" t="str">
        <f>$B$43</f>
        <v>Vocational Training</v>
      </c>
      <c r="C72" s="320">
        <f>Data!ED7</f>
        <v>0</v>
      </c>
      <c r="D72" s="320">
        <f>Data!EX7</f>
        <v>0</v>
      </c>
      <c r="E72" s="320">
        <f>Data!FR7</f>
        <v>0</v>
      </c>
      <c r="F72" s="320">
        <f>Data!GL7</f>
        <v>0</v>
      </c>
      <c r="G72" s="320">
        <f>Data!HF7</f>
        <v>0</v>
      </c>
      <c r="H72" s="141">
        <f t="shared" si="1"/>
        <v>0</v>
      </c>
    </row>
    <row r="73" spans="2:8" x14ac:dyDescent="0.55000000000000004">
      <c r="B73" s="127" t="str">
        <f>$B$44</f>
        <v>Physical Training</v>
      </c>
      <c r="C73" s="320">
        <f>Data!EE7</f>
        <v>0</v>
      </c>
      <c r="D73" s="320">
        <f>Data!EY7</f>
        <v>0</v>
      </c>
      <c r="E73" s="320">
        <f>Data!FS7</f>
        <v>0</v>
      </c>
      <c r="F73" s="320">
        <f>Data!GM7</f>
        <v>0</v>
      </c>
      <c r="G73" s="320">
        <f>Data!HG7</f>
        <v>0</v>
      </c>
      <c r="H73" s="141">
        <f t="shared" si="1"/>
        <v>0</v>
      </c>
    </row>
    <row r="74" spans="2:8" x14ac:dyDescent="0.55000000000000004">
      <c r="B74" s="127" t="str">
        <f>$B$45</f>
        <v>Health Services</v>
      </c>
      <c r="C74" s="320">
        <f>Data!EF7</f>
        <v>40193.996471749888</v>
      </c>
      <c r="D74" s="320">
        <f>Data!EZ7</f>
        <v>279133.17768742435</v>
      </c>
      <c r="E74" s="320">
        <f>Data!FT7</f>
        <v>121931.13083166833</v>
      </c>
      <c r="F74" s="320">
        <f>Data!GN7</f>
        <v>0</v>
      </c>
      <c r="G74" s="320">
        <f>Data!HH7</f>
        <v>0</v>
      </c>
      <c r="H74" s="141">
        <f t="shared" si="1"/>
        <v>441258.30499084259</v>
      </c>
    </row>
    <row r="75" spans="2:8" x14ac:dyDescent="0.55000000000000004">
      <c r="B75" s="127" t="str">
        <f>$B$46</f>
        <v>Pharmacy</v>
      </c>
      <c r="C75" s="320">
        <f>Data!EG7</f>
        <v>0</v>
      </c>
      <c r="D75" s="320">
        <f>Data!FA7</f>
        <v>0</v>
      </c>
      <c r="E75" s="320">
        <f>Data!FU7</f>
        <v>0</v>
      </c>
      <c r="F75" s="320">
        <f>Data!GO7</f>
        <v>0</v>
      </c>
      <c r="G75" s="320">
        <f>Data!HI7</f>
        <v>0</v>
      </c>
      <c r="H75" s="141">
        <f t="shared" si="1"/>
        <v>0</v>
      </c>
    </row>
    <row r="76" spans="2:8" x14ac:dyDescent="0.55000000000000004">
      <c r="B76" s="127" t="str">
        <f>$B$47</f>
        <v>Business Administration</v>
      </c>
      <c r="C76" s="320">
        <f>Data!EH7</f>
        <v>406968.61865561665</v>
      </c>
      <c r="D76" s="320">
        <f>Data!FB7</f>
        <v>1455659.7065950094</v>
      </c>
      <c r="E76" s="320">
        <f>Data!FV7</f>
        <v>1098070.4878446115</v>
      </c>
      <c r="F76" s="320">
        <f>Data!GP7</f>
        <v>0</v>
      </c>
      <c r="G76" s="320">
        <f>Data!HJ7</f>
        <v>0</v>
      </c>
      <c r="H76" s="141">
        <f t="shared" si="1"/>
        <v>2960698.8130952376</v>
      </c>
    </row>
    <row r="77" spans="2:8" x14ac:dyDescent="0.55000000000000004">
      <c r="B77" s="127" t="str">
        <f>$B$48</f>
        <v>Optometry</v>
      </c>
      <c r="C77" s="320">
        <f>Data!EI7</f>
        <v>0</v>
      </c>
      <c r="D77" s="320">
        <f>Data!FC7</f>
        <v>0</v>
      </c>
      <c r="E77" s="320">
        <f>Data!FW7</f>
        <v>0</v>
      </c>
      <c r="F77" s="320">
        <f>Data!GQ7</f>
        <v>0</v>
      </c>
      <c r="G77" s="320">
        <f>Data!HK7</f>
        <v>0</v>
      </c>
      <c r="H77" s="141">
        <f t="shared" si="1"/>
        <v>0</v>
      </c>
    </row>
    <row r="78" spans="2:8" x14ac:dyDescent="0.55000000000000004">
      <c r="B78" s="127" t="str">
        <f>$B$49</f>
        <v>Teacher Ed-Practice Teaching</v>
      </c>
      <c r="C78" s="320">
        <f>Data!EJ7</f>
        <v>0</v>
      </c>
      <c r="D78" s="320">
        <f>Data!FD7</f>
        <v>39773.187121212119</v>
      </c>
      <c r="E78" s="320">
        <f>Data!FX7</f>
        <v>0</v>
      </c>
      <c r="F78" s="320">
        <f>Data!GR7</f>
        <v>0</v>
      </c>
      <c r="G78" s="320">
        <f>Data!HL7</f>
        <v>0</v>
      </c>
      <c r="H78" s="141">
        <f t="shared" si="1"/>
        <v>39773.187121212119</v>
      </c>
    </row>
    <row r="79" spans="2:8" x14ac:dyDescent="0.55000000000000004">
      <c r="B79" s="127" t="str">
        <f>$B$50</f>
        <v>Technology</v>
      </c>
      <c r="C79" s="320">
        <f>Data!EK7</f>
        <v>9563.0787619123239</v>
      </c>
      <c r="D79" s="320">
        <f>Data!FE7</f>
        <v>73646.454571421025</v>
      </c>
      <c r="E79" s="320">
        <f>Data!FY7</f>
        <v>0</v>
      </c>
      <c r="F79" s="320">
        <f>Data!GS7</f>
        <v>0</v>
      </c>
      <c r="G79" s="320">
        <f>Data!HM7</f>
        <v>0</v>
      </c>
      <c r="H79" s="141">
        <f t="shared" si="1"/>
        <v>83209.533333333355</v>
      </c>
    </row>
    <row r="80" spans="2:8" x14ac:dyDescent="0.55000000000000004">
      <c r="B80" s="127" t="str">
        <f>$B$51</f>
        <v>Nursing</v>
      </c>
      <c r="C80" s="320">
        <f>Data!EL7</f>
        <v>25624.298966492439</v>
      </c>
      <c r="D80" s="320">
        <f>Data!FF7</f>
        <v>508833.51337116986</v>
      </c>
      <c r="E80" s="320">
        <f>Data!FZ7</f>
        <v>0</v>
      </c>
      <c r="F80" s="320">
        <f>Data!GT7</f>
        <v>0</v>
      </c>
      <c r="G80" s="320">
        <f>Data!HN7</f>
        <v>0</v>
      </c>
      <c r="H80" s="141">
        <f t="shared" si="1"/>
        <v>534457.81233766233</v>
      </c>
    </row>
    <row r="81" spans="2:8" x14ac:dyDescent="0.55000000000000004">
      <c r="B81" s="130" t="str">
        <f>$B$52</f>
        <v>Totals</v>
      </c>
      <c r="C81" s="321">
        <f>SUM(C61:C80)</f>
        <v>3848874.6642125607</v>
      </c>
      <c r="D81" s="321">
        <f>SUM(D61:D80)</f>
        <v>6642938.9424218992</v>
      </c>
      <c r="E81" s="321">
        <f>SUM(E61:E80)</f>
        <v>3641170.7043005838</v>
      </c>
      <c r="F81" s="321">
        <f>SUM(F61:F80)</f>
        <v>0</v>
      </c>
      <c r="G81" s="321">
        <f>SUM(G61:G80)</f>
        <v>0</v>
      </c>
      <c r="H81" s="321">
        <f t="shared" si="1"/>
        <v>14132984.310935045</v>
      </c>
    </row>
    <row r="82" spans="2:8" x14ac:dyDescent="0.55000000000000004">
      <c r="B82" s="143"/>
      <c r="C82" s="322"/>
      <c r="D82" s="322"/>
      <c r="E82" s="322"/>
      <c r="F82" s="322"/>
      <c r="G82" s="322"/>
      <c r="H82" s="323"/>
    </row>
    <row r="83" spans="2:8" ht="13.5" customHeight="1" x14ac:dyDescent="0.55000000000000004">
      <c r="B83" s="306"/>
      <c r="D83" s="440" t="s">
        <v>22</v>
      </c>
      <c r="E83" s="440"/>
      <c r="F83" s="440"/>
      <c r="G83" s="307" t="s">
        <v>23</v>
      </c>
      <c r="H83" s="307" t="s">
        <v>24</v>
      </c>
    </row>
    <row r="84" spans="2:8" ht="16.5" customHeight="1" x14ac:dyDescent="0.55000000000000004">
      <c r="B84" s="438" t="s">
        <v>38</v>
      </c>
      <c r="C84" s="439"/>
      <c r="D84" s="434" t="str">
        <f>Data!T7</f>
        <v>Haneda, Miki</v>
      </c>
      <c r="E84" s="434"/>
      <c r="F84" s="434"/>
      <c r="G84" s="308" t="str">
        <f>Data!U7</f>
        <v>(432) 552-2116</v>
      </c>
      <c r="H84" s="309" t="str">
        <f>Data!V7</f>
        <v>haneda_m@utpb.edu</v>
      </c>
    </row>
    <row r="85" spans="2:8" ht="13.5" customHeight="1" x14ac:dyDescent="0.55000000000000004">
      <c r="B85" s="306"/>
      <c r="C85" s="306"/>
      <c r="D85" s="306"/>
      <c r="E85" s="306"/>
      <c r="F85" s="306"/>
      <c r="G85" s="306"/>
      <c r="H85" s="296"/>
    </row>
    <row r="86" spans="2:8" ht="15" customHeight="1" x14ac:dyDescent="0.55000000000000004">
      <c r="B86" s="120" t="s">
        <v>32</v>
      </c>
      <c r="C86" s="324"/>
      <c r="D86" s="324"/>
      <c r="E86" s="324"/>
      <c r="F86" s="324"/>
      <c r="G86" s="324"/>
      <c r="H86" s="122">
        <f>H13+H14</f>
        <v>33793651</v>
      </c>
    </row>
    <row r="87" spans="2:8" ht="42.75" customHeight="1" x14ac:dyDescent="0.55000000000000004">
      <c r="B87" s="432" t="s">
        <v>8</v>
      </c>
      <c r="C87" s="432"/>
      <c r="D87" s="432"/>
      <c r="E87" s="432"/>
      <c r="F87" s="432"/>
      <c r="G87" s="432"/>
      <c r="H87" s="319"/>
    </row>
    <row r="88" spans="2:8" x14ac:dyDescent="0.55000000000000004">
      <c r="B88" s="120" t="s">
        <v>5</v>
      </c>
      <c r="C88" s="325"/>
      <c r="D88" s="325"/>
      <c r="E88" s="325"/>
      <c r="F88" s="325"/>
      <c r="G88" s="325"/>
      <c r="H88" s="122"/>
    </row>
    <row r="89" spans="2:8" ht="98.25" customHeight="1" thickBot="1" x14ac:dyDescent="0.6">
      <c r="B89" s="433" t="s">
        <v>224</v>
      </c>
      <c r="C89" s="433"/>
      <c r="D89" s="433"/>
      <c r="E89" s="433"/>
      <c r="F89" s="433"/>
      <c r="G89" s="433"/>
      <c r="H89" s="326"/>
    </row>
    <row r="90" spans="2:8" ht="19.8" thickBot="1" x14ac:dyDescent="0.6">
      <c r="B90" s="124" t="s">
        <v>31</v>
      </c>
      <c r="C90" s="125" t="s">
        <v>25</v>
      </c>
      <c r="D90" s="125" t="s">
        <v>26</v>
      </c>
      <c r="E90" s="125" t="s">
        <v>27</v>
      </c>
      <c r="F90" s="125" t="s">
        <v>28</v>
      </c>
      <c r="G90" s="125" t="s">
        <v>29</v>
      </c>
      <c r="H90" s="126" t="s">
        <v>30</v>
      </c>
    </row>
    <row r="91" spans="2:8" x14ac:dyDescent="0.55000000000000004">
      <c r="B91" s="127" t="str">
        <f>$B$32</f>
        <v>Liberal Arts</v>
      </c>
      <c r="C91" s="327">
        <f>Data!HR7</f>
        <v>0</v>
      </c>
      <c r="D91" s="327">
        <f>Data!IL7</f>
        <v>0</v>
      </c>
      <c r="E91" s="327">
        <f>Data!JF7</f>
        <v>0</v>
      </c>
      <c r="F91" s="327">
        <f>Data!JZ7</f>
        <v>0</v>
      </c>
      <c r="G91" s="327">
        <f>Data!KT7</f>
        <v>0</v>
      </c>
      <c r="H91" s="133">
        <f t="shared" ref="H91:H111" si="2">SUM(C91:G91)</f>
        <v>0</v>
      </c>
    </row>
    <row r="92" spans="2:8" x14ac:dyDescent="0.55000000000000004">
      <c r="B92" s="127" t="str">
        <f>$B$33</f>
        <v>Science</v>
      </c>
      <c r="C92" s="327">
        <f>Data!HS7</f>
        <v>0</v>
      </c>
      <c r="D92" s="327">
        <f>Data!IM7</f>
        <v>0</v>
      </c>
      <c r="E92" s="327">
        <f>Data!JG7</f>
        <v>0</v>
      </c>
      <c r="F92" s="327">
        <f>Data!KA7</f>
        <v>0</v>
      </c>
      <c r="G92" s="327">
        <f>Data!KU7</f>
        <v>0</v>
      </c>
      <c r="H92" s="136">
        <f t="shared" si="2"/>
        <v>0</v>
      </c>
    </row>
    <row r="93" spans="2:8" x14ac:dyDescent="0.55000000000000004">
      <c r="B93" s="127" t="str">
        <f>$B$34</f>
        <v>Fine Arts</v>
      </c>
      <c r="C93" s="327">
        <f>Data!HT7</f>
        <v>0</v>
      </c>
      <c r="D93" s="327">
        <f>Data!IN7</f>
        <v>0</v>
      </c>
      <c r="E93" s="327">
        <f>Data!JH7</f>
        <v>0</v>
      </c>
      <c r="F93" s="327">
        <f>Data!KB7</f>
        <v>0</v>
      </c>
      <c r="G93" s="327">
        <f>Data!KV7</f>
        <v>0</v>
      </c>
      <c r="H93" s="136">
        <f t="shared" si="2"/>
        <v>0</v>
      </c>
    </row>
    <row r="94" spans="2:8" x14ac:dyDescent="0.55000000000000004">
      <c r="B94" s="127" t="str">
        <f>$B$35</f>
        <v>Teacher Education</v>
      </c>
      <c r="C94" s="327">
        <f>Data!HU7</f>
        <v>0</v>
      </c>
      <c r="D94" s="327">
        <f>Data!IO7</f>
        <v>0</v>
      </c>
      <c r="E94" s="327">
        <f>Data!JI7</f>
        <v>0</v>
      </c>
      <c r="F94" s="327">
        <f>Data!KC7</f>
        <v>0</v>
      </c>
      <c r="G94" s="327">
        <f>Data!KW7</f>
        <v>0</v>
      </c>
      <c r="H94" s="136">
        <f t="shared" si="2"/>
        <v>0</v>
      </c>
    </row>
    <row r="95" spans="2:8" x14ac:dyDescent="0.55000000000000004">
      <c r="B95" s="127" t="str">
        <f>$B$36</f>
        <v>Agriculture</v>
      </c>
      <c r="C95" s="327">
        <f>Data!HV7</f>
        <v>0</v>
      </c>
      <c r="D95" s="327">
        <f>Data!IP7</f>
        <v>0</v>
      </c>
      <c r="E95" s="327">
        <f>Data!JJ7</f>
        <v>0</v>
      </c>
      <c r="F95" s="327">
        <f>Data!KD7</f>
        <v>0</v>
      </c>
      <c r="G95" s="327">
        <f>Data!KX7</f>
        <v>0</v>
      </c>
      <c r="H95" s="136">
        <f t="shared" si="2"/>
        <v>0</v>
      </c>
    </row>
    <row r="96" spans="2:8" x14ac:dyDescent="0.55000000000000004">
      <c r="B96" s="127" t="str">
        <f>$B$37</f>
        <v>Engineering</v>
      </c>
      <c r="C96" s="327">
        <f>Data!HW7</f>
        <v>0</v>
      </c>
      <c r="D96" s="327">
        <f>Data!IQ7</f>
        <v>0</v>
      </c>
      <c r="E96" s="327">
        <f>Data!JK7</f>
        <v>0</v>
      </c>
      <c r="F96" s="327">
        <f>Data!KE7</f>
        <v>0</v>
      </c>
      <c r="G96" s="327">
        <f>Data!KY7</f>
        <v>0</v>
      </c>
      <c r="H96" s="136">
        <f t="shared" si="2"/>
        <v>0</v>
      </c>
    </row>
    <row r="97" spans="2:8" x14ac:dyDescent="0.55000000000000004">
      <c r="B97" s="127" t="str">
        <f>$B$38</f>
        <v>Home Economics</v>
      </c>
      <c r="C97" s="327">
        <f>Data!HX7</f>
        <v>0</v>
      </c>
      <c r="D97" s="327">
        <f>Data!IR7</f>
        <v>0</v>
      </c>
      <c r="E97" s="327">
        <f>Data!JL7</f>
        <v>0</v>
      </c>
      <c r="F97" s="327">
        <f>Data!KF7</f>
        <v>0</v>
      </c>
      <c r="G97" s="327">
        <f>Data!KZ7</f>
        <v>0</v>
      </c>
      <c r="H97" s="136">
        <f t="shared" si="2"/>
        <v>0</v>
      </c>
    </row>
    <row r="98" spans="2:8" x14ac:dyDescent="0.55000000000000004">
      <c r="B98" s="127" t="str">
        <f>$B$39</f>
        <v>Law</v>
      </c>
      <c r="C98" s="327">
        <f>Data!HY7</f>
        <v>0</v>
      </c>
      <c r="D98" s="327">
        <f>Data!IS7</f>
        <v>0</v>
      </c>
      <c r="E98" s="327">
        <f>Data!JM7</f>
        <v>0</v>
      </c>
      <c r="F98" s="327">
        <f>Data!KG7</f>
        <v>0</v>
      </c>
      <c r="G98" s="327">
        <f>Data!LA7</f>
        <v>0</v>
      </c>
      <c r="H98" s="136">
        <f t="shared" si="2"/>
        <v>0</v>
      </c>
    </row>
    <row r="99" spans="2:8" x14ac:dyDescent="0.55000000000000004">
      <c r="B99" s="127" t="str">
        <f>$B$40</f>
        <v>Social Service</v>
      </c>
      <c r="C99" s="327">
        <f>Data!HZ7</f>
        <v>0</v>
      </c>
      <c r="D99" s="327">
        <f>Data!IT7</f>
        <v>0</v>
      </c>
      <c r="E99" s="327">
        <f>Data!JN7</f>
        <v>0</v>
      </c>
      <c r="F99" s="327">
        <f>Data!KH7</f>
        <v>0</v>
      </c>
      <c r="G99" s="327">
        <f>Data!LB7</f>
        <v>0</v>
      </c>
      <c r="H99" s="136">
        <f t="shared" si="2"/>
        <v>0</v>
      </c>
    </row>
    <row r="100" spans="2:8" x14ac:dyDescent="0.55000000000000004">
      <c r="B100" s="127" t="str">
        <f>$B$41</f>
        <v>Library Science</v>
      </c>
      <c r="C100" s="327">
        <f>Data!IA7</f>
        <v>0</v>
      </c>
      <c r="D100" s="327">
        <f>Data!IU7</f>
        <v>0</v>
      </c>
      <c r="E100" s="327">
        <f>Data!JO7</f>
        <v>0</v>
      </c>
      <c r="F100" s="327">
        <f>Data!KI7</f>
        <v>0</v>
      </c>
      <c r="G100" s="327">
        <f>Data!LC7</f>
        <v>0</v>
      </c>
      <c r="H100" s="136">
        <f t="shared" si="2"/>
        <v>0</v>
      </c>
    </row>
    <row r="101" spans="2:8" x14ac:dyDescent="0.55000000000000004">
      <c r="B101" s="127" t="str">
        <f>$B$42</f>
        <v>Veterinary Science</v>
      </c>
      <c r="C101" s="327">
        <f>Data!IB7</f>
        <v>0</v>
      </c>
      <c r="D101" s="327">
        <f>Data!IV7</f>
        <v>0</v>
      </c>
      <c r="E101" s="327">
        <f>Data!JP7</f>
        <v>0</v>
      </c>
      <c r="F101" s="327">
        <f>Data!KJ7</f>
        <v>0</v>
      </c>
      <c r="G101" s="327">
        <f>Data!LD7</f>
        <v>0</v>
      </c>
      <c r="H101" s="136">
        <f t="shared" si="2"/>
        <v>0</v>
      </c>
    </row>
    <row r="102" spans="2:8" x14ac:dyDescent="0.55000000000000004">
      <c r="B102" s="127" t="str">
        <f>$B$43</f>
        <v>Vocational Training</v>
      </c>
      <c r="C102" s="327">
        <f>Data!IC7</f>
        <v>0</v>
      </c>
      <c r="D102" s="327">
        <f>Data!IW7</f>
        <v>0</v>
      </c>
      <c r="E102" s="327">
        <f>Data!JQ7</f>
        <v>0</v>
      </c>
      <c r="F102" s="327">
        <f>Data!KK7</f>
        <v>0</v>
      </c>
      <c r="G102" s="327">
        <f>Data!LE7</f>
        <v>0</v>
      </c>
      <c r="H102" s="136">
        <f t="shared" si="2"/>
        <v>0</v>
      </c>
    </row>
    <row r="103" spans="2:8" x14ac:dyDescent="0.55000000000000004">
      <c r="B103" s="127" t="str">
        <f>$B$44</f>
        <v>Physical Training</v>
      </c>
      <c r="C103" s="327">
        <f>Data!ID7</f>
        <v>0</v>
      </c>
      <c r="D103" s="327">
        <f>Data!IX7</f>
        <v>0</v>
      </c>
      <c r="E103" s="327">
        <f>Data!JR7</f>
        <v>0</v>
      </c>
      <c r="F103" s="327">
        <f>Data!KL7</f>
        <v>0</v>
      </c>
      <c r="G103" s="327">
        <f>Data!LF7</f>
        <v>0</v>
      </c>
      <c r="H103" s="136">
        <f t="shared" si="2"/>
        <v>0</v>
      </c>
    </row>
    <row r="104" spans="2:8" x14ac:dyDescent="0.55000000000000004">
      <c r="B104" s="127" t="str">
        <f>$B$45</f>
        <v>Health Services</v>
      </c>
      <c r="C104" s="327">
        <f>Data!IE7</f>
        <v>0</v>
      </c>
      <c r="D104" s="327">
        <f>Data!IY7</f>
        <v>0</v>
      </c>
      <c r="E104" s="327">
        <f>Data!JS7</f>
        <v>0</v>
      </c>
      <c r="F104" s="327">
        <f>Data!KM7</f>
        <v>0</v>
      </c>
      <c r="G104" s="327">
        <f>Data!LG7</f>
        <v>0</v>
      </c>
      <c r="H104" s="136">
        <f t="shared" si="2"/>
        <v>0</v>
      </c>
    </row>
    <row r="105" spans="2:8" x14ac:dyDescent="0.55000000000000004">
      <c r="B105" s="127" t="str">
        <f>$B$46</f>
        <v>Pharmacy</v>
      </c>
      <c r="C105" s="327">
        <f>Data!IF7</f>
        <v>0</v>
      </c>
      <c r="D105" s="327">
        <f>Data!IZ7</f>
        <v>0</v>
      </c>
      <c r="E105" s="327">
        <f>Data!JT7</f>
        <v>0</v>
      </c>
      <c r="F105" s="327">
        <f>Data!KN7</f>
        <v>0</v>
      </c>
      <c r="G105" s="327">
        <f>Data!LH7</f>
        <v>0</v>
      </c>
      <c r="H105" s="136">
        <f t="shared" si="2"/>
        <v>0</v>
      </c>
    </row>
    <row r="106" spans="2:8" x14ac:dyDescent="0.55000000000000004">
      <c r="B106" s="127" t="str">
        <f>$B$47</f>
        <v>Business Administration</v>
      </c>
      <c r="C106" s="327">
        <f>Data!IG7</f>
        <v>0</v>
      </c>
      <c r="D106" s="327">
        <f>Data!JA7</f>
        <v>0</v>
      </c>
      <c r="E106" s="327">
        <f>Data!JU7</f>
        <v>0</v>
      </c>
      <c r="F106" s="327">
        <f>Data!KO7</f>
        <v>0</v>
      </c>
      <c r="G106" s="327">
        <f>Data!LI7</f>
        <v>0</v>
      </c>
      <c r="H106" s="136">
        <f t="shared" si="2"/>
        <v>0</v>
      </c>
    </row>
    <row r="107" spans="2:8" x14ac:dyDescent="0.55000000000000004">
      <c r="B107" s="127" t="str">
        <f>$B$48</f>
        <v>Optometry</v>
      </c>
      <c r="C107" s="327">
        <f>Data!IH7</f>
        <v>0</v>
      </c>
      <c r="D107" s="327">
        <f>Data!JB7</f>
        <v>0</v>
      </c>
      <c r="E107" s="327">
        <f>Data!JV7</f>
        <v>0</v>
      </c>
      <c r="F107" s="327">
        <f>Data!KP7</f>
        <v>0</v>
      </c>
      <c r="G107" s="327">
        <f>Data!LJ7</f>
        <v>0</v>
      </c>
      <c r="H107" s="136">
        <f t="shared" si="2"/>
        <v>0</v>
      </c>
    </row>
    <row r="108" spans="2:8" x14ac:dyDescent="0.55000000000000004">
      <c r="B108" s="127" t="str">
        <f>$B$49</f>
        <v>Teacher Ed-Practice Teaching</v>
      </c>
      <c r="C108" s="327">
        <f>Data!II7</f>
        <v>0</v>
      </c>
      <c r="D108" s="327">
        <f>Data!JC7</f>
        <v>0</v>
      </c>
      <c r="E108" s="327">
        <f>Data!JW7</f>
        <v>0</v>
      </c>
      <c r="F108" s="327">
        <f>Data!KQ7</f>
        <v>0</v>
      </c>
      <c r="G108" s="327">
        <f>Data!LK7</f>
        <v>0</v>
      </c>
      <c r="H108" s="136">
        <f t="shared" si="2"/>
        <v>0</v>
      </c>
    </row>
    <row r="109" spans="2:8" x14ac:dyDescent="0.55000000000000004">
      <c r="B109" s="127" t="str">
        <f>$B$50</f>
        <v>Technology</v>
      </c>
      <c r="C109" s="327">
        <f>Data!IJ7</f>
        <v>0</v>
      </c>
      <c r="D109" s="327">
        <f>Data!JD7</f>
        <v>0</v>
      </c>
      <c r="E109" s="327">
        <f>Data!JX7</f>
        <v>0</v>
      </c>
      <c r="F109" s="327">
        <f>Data!KR7</f>
        <v>0</v>
      </c>
      <c r="G109" s="327">
        <f>Data!LL7</f>
        <v>0</v>
      </c>
      <c r="H109" s="136">
        <f t="shared" si="2"/>
        <v>0</v>
      </c>
    </row>
    <row r="110" spans="2:8" x14ac:dyDescent="0.55000000000000004">
      <c r="B110" s="127" t="str">
        <f>$B$51</f>
        <v>Nursing</v>
      </c>
      <c r="C110" s="327">
        <f>Data!IK7</f>
        <v>0</v>
      </c>
      <c r="D110" s="327">
        <f>Data!JE7</f>
        <v>0</v>
      </c>
      <c r="E110" s="327">
        <f>Data!JY7</f>
        <v>0</v>
      </c>
      <c r="F110" s="327">
        <f>Data!KS7</f>
        <v>0</v>
      </c>
      <c r="G110" s="327">
        <f>Data!HPM7</f>
        <v>0</v>
      </c>
      <c r="H110" s="136">
        <f t="shared" si="2"/>
        <v>0</v>
      </c>
    </row>
    <row r="111" spans="2:8" x14ac:dyDescent="0.55000000000000004">
      <c r="B111" s="130" t="str">
        <f>$B$52</f>
        <v>Totals</v>
      </c>
      <c r="C111" s="133">
        <f>SUM(C91:C110)</f>
        <v>0</v>
      </c>
      <c r="D111" s="133">
        <f>SUM(D91:D110)</f>
        <v>0</v>
      </c>
      <c r="E111" s="133">
        <f>SUM(E91:E110)</f>
        <v>0</v>
      </c>
      <c r="F111" s="133">
        <f>SUM(F91:F110)</f>
        <v>0</v>
      </c>
      <c r="G111" s="133">
        <f>SUM(G91:G110)</f>
        <v>0</v>
      </c>
      <c r="H111" s="133">
        <f t="shared" si="2"/>
        <v>0</v>
      </c>
    </row>
    <row r="112" spans="2:8" x14ac:dyDescent="0.55000000000000004">
      <c r="B112" s="328"/>
      <c r="C112" s="329"/>
      <c r="D112" s="329"/>
      <c r="E112" s="329"/>
      <c r="F112" s="329"/>
      <c r="G112" s="329"/>
      <c r="H112" s="330"/>
    </row>
    <row r="113" spans="2:8" ht="16.5" customHeight="1" x14ac:dyDescent="0.55000000000000004">
      <c r="B113" s="445" t="s">
        <v>62</v>
      </c>
      <c r="C113" s="445"/>
      <c r="D113" s="445"/>
      <c r="E113" s="445"/>
      <c r="F113" s="445"/>
      <c r="G113" s="445"/>
      <c r="H113" s="445"/>
    </row>
    <row r="114" spans="2:8" ht="36.75" customHeight="1" thickBot="1" x14ac:dyDescent="0.6">
      <c r="B114" s="444" t="s">
        <v>36</v>
      </c>
      <c r="C114" s="444"/>
      <c r="D114" s="444"/>
      <c r="E114" s="444"/>
      <c r="F114" s="444"/>
      <c r="G114" s="444"/>
      <c r="H114" s="326"/>
    </row>
    <row r="115" spans="2:8" ht="19.8" thickBot="1" x14ac:dyDescent="0.6">
      <c r="B115" s="124" t="s">
        <v>31</v>
      </c>
      <c r="C115" s="125" t="s">
        <v>25</v>
      </c>
      <c r="D115" s="125" t="s">
        <v>26</v>
      </c>
      <c r="E115" s="125" t="s">
        <v>27</v>
      </c>
      <c r="F115" s="125" t="s">
        <v>28</v>
      </c>
      <c r="G115" s="125" t="s">
        <v>29</v>
      </c>
      <c r="H115" s="126" t="s">
        <v>30</v>
      </c>
    </row>
    <row r="116" spans="2:8" x14ac:dyDescent="0.55000000000000004">
      <c r="B116" s="127" t="str">
        <f>$B$32</f>
        <v>Liberal Arts</v>
      </c>
      <c r="C116" s="321">
        <f t="shared" ref="C116:G131" si="3">C91+C61</f>
        <v>1745459.1713253486</v>
      </c>
      <c r="D116" s="321">
        <f t="shared" si="3"/>
        <v>1326613.1836664551</v>
      </c>
      <c r="E116" s="321">
        <f t="shared" si="3"/>
        <v>1190876.1910266629</v>
      </c>
      <c r="F116" s="321">
        <f t="shared" si="3"/>
        <v>0</v>
      </c>
      <c r="G116" s="321">
        <f t="shared" si="3"/>
        <v>0</v>
      </c>
      <c r="H116" s="133">
        <f t="shared" ref="H116:H136" si="4">SUM(C116:G116)</f>
        <v>4262948.5460184664</v>
      </c>
    </row>
    <row r="117" spans="2:8" x14ac:dyDescent="0.55000000000000004">
      <c r="B117" s="127" t="str">
        <f>$B$33</f>
        <v>Science</v>
      </c>
      <c r="C117" s="141">
        <f t="shared" si="3"/>
        <v>637230.4018822026</v>
      </c>
      <c r="D117" s="141">
        <f t="shared" si="3"/>
        <v>863599.98009451595</v>
      </c>
      <c r="E117" s="141">
        <f t="shared" si="3"/>
        <v>305310.79108840501</v>
      </c>
      <c r="F117" s="141">
        <f t="shared" si="3"/>
        <v>0</v>
      </c>
      <c r="G117" s="141">
        <f t="shared" si="3"/>
        <v>0</v>
      </c>
      <c r="H117" s="136">
        <f t="shared" si="4"/>
        <v>1806141.1730651236</v>
      </c>
    </row>
    <row r="118" spans="2:8" x14ac:dyDescent="0.55000000000000004">
      <c r="B118" s="127" t="str">
        <f>$B$34</f>
        <v>Fine Arts</v>
      </c>
      <c r="C118" s="141">
        <f t="shared" si="3"/>
        <v>548702.13343762327</v>
      </c>
      <c r="D118" s="141">
        <f t="shared" si="3"/>
        <v>376565.60026201047</v>
      </c>
      <c r="E118" s="141">
        <f t="shared" si="3"/>
        <v>18333</v>
      </c>
      <c r="F118" s="141">
        <f t="shared" si="3"/>
        <v>0</v>
      </c>
      <c r="G118" s="141">
        <f t="shared" si="3"/>
        <v>0</v>
      </c>
      <c r="H118" s="136">
        <f t="shared" si="4"/>
        <v>943600.73369963374</v>
      </c>
    </row>
    <row r="119" spans="2:8" x14ac:dyDescent="0.55000000000000004">
      <c r="B119" s="127" t="str">
        <f>$B$35</f>
        <v>Teacher Education</v>
      </c>
      <c r="C119" s="141">
        <f t="shared" si="3"/>
        <v>21342.004306879779</v>
      </c>
      <c r="D119" s="141">
        <f t="shared" si="3"/>
        <v>237979.04991389951</v>
      </c>
      <c r="E119" s="141">
        <f t="shared" si="3"/>
        <v>796820.85714285716</v>
      </c>
      <c r="F119" s="141">
        <f t="shared" si="3"/>
        <v>0</v>
      </c>
      <c r="G119" s="141">
        <f t="shared" si="3"/>
        <v>0</v>
      </c>
      <c r="H119" s="136">
        <f t="shared" si="4"/>
        <v>1056141.9113636364</v>
      </c>
    </row>
    <row r="120" spans="2:8" x14ac:dyDescent="0.55000000000000004">
      <c r="B120" s="127" t="str">
        <f>$B$36</f>
        <v>Agriculture</v>
      </c>
      <c r="C120" s="141">
        <f t="shared" si="3"/>
        <v>0</v>
      </c>
      <c r="D120" s="141">
        <f t="shared" si="3"/>
        <v>0</v>
      </c>
      <c r="E120" s="141">
        <f t="shared" si="3"/>
        <v>0</v>
      </c>
      <c r="F120" s="141">
        <f t="shared" si="3"/>
        <v>0</v>
      </c>
      <c r="G120" s="141">
        <f t="shared" si="3"/>
        <v>0</v>
      </c>
      <c r="H120" s="136">
        <f t="shared" si="4"/>
        <v>0</v>
      </c>
    </row>
    <row r="121" spans="2:8" x14ac:dyDescent="0.55000000000000004">
      <c r="B121" s="127" t="str">
        <f>$B$37</f>
        <v>Engineering</v>
      </c>
      <c r="C121" s="141">
        <f t="shared" si="3"/>
        <v>370079.08569119003</v>
      </c>
      <c r="D121" s="141">
        <f t="shared" si="3"/>
        <v>1222853.3329284254</v>
      </c>
      <c r="E121" s="141">
        <f t="shared" si="3"/>
        <v>109828.24636637872</v>
      </c>
      <c r="F121" s="141">
        <f t="shared" si="3"/>
        <v>0</v>
      </c>
      <c r="G121" s="141">
        <f t="shared" si="3"/>
        <v>0</v>
      </c>
      <c r="H121" s="136">
        <f t="shared" si="4"/>
        <v>1702760.6649859941</v>
      </c>
    </row>
    <row r="122" spans="2:8" x14ac:dyDescent="0.55000000000000004">
      <c r="B122" s="127" t="str">
        <f>$B$38</f>
        <v>Home Economics</v>
      </c>
      <c r="C122" s="141">
        <f t="shared" si="3"/>
        <v>17807.514527869789</v>
      </c>
      <c r="D122" s="141">
        <f t="shared" si="3"/>
        <v>108863.96920988368</v>
      </c>
      <c r="E122" s="141">
        <f t="shared" si="3"/>
        <v>0</v>
      </c>
      <c r="F122" s="141">
        <f t="shared" si="3"/>
        <v>0</v>
      </c>
      <c r="G122" s="141">
        <f t="shared" si="3"/>
        <v>0</v>
      </c>
      <c r="H122" s="136">
        <f t="shared" si="4"/>
        <v>126671.48373775347</v>
      </c>
    </row>
    <row r="123" spans="2:8" x14ac:dyDescent="0.55000000000000004">
      <c r="B123" s="127" t="str">
        <f>$B$39</f>
        <v>Law</v>
      </c>
      <c r="C123" s="141">
        <f t="shared" si="3"/>
        <v>0</v>
      </c>
      <c r="D123" s="141">
        <f t="shared" si="3"/>
        <v>0</v>
      </c>
      <c r="E123" s="141">
        <f t="shared" si="3"/>
        <v>0</v>
      </c>
      <c r="F123" s="141">
        <f t="shared" si="3"/>
        <v>0</v>
      </c>
      <c r="G123" s="141">
        <f t="shared" si="3"/>
        <v>0</v>
      </c>
      <c r="H123" s="136">
        <f t="shared" si="4"/>
        <v>0</v>
      </c>
    </row>
    <row r="124" spans="2:8" x14ac:dyDescent="0.55000000000000004">
      <c r="B124" s="127" t="str">
        <f>$B$40</f>
        <v>Social Service</v>
      </c>
      <c r="C124" s="141">
        <f t="shared" si="3"/>
        <v>25904.360185674886</v>
      </c>
      <c r="D124" s="141">
        <f t="shared" si="3"/>
        <v>149417.78700047228</v>
      </c>
      <c r="E124" s="141">
        <f t="shared" si="3"/>
        <v>0</v>
      </c>
      <c r="F124" s="141">
        <f t="shared" si="3"/>
        <v>0</v>
      </c>
      <c r="G124" s="141">
        <f t="shared" si="3"/>
        <v>0</v>
      </c>
      <c r="H124" s="136">
        <f t="shared" si="4"/>
        <v>175322.14718614717</v>
      </c>
    </row>
    <row r="125" spans="2:8" x14ac:dyDescent="0.55000000000000004">
      <c r="B125" s="127" t="str">
        <f>$B$41</f>
        <v>Library Science</v>
      </c>
      <c r="C125" s="141">
        <f t="shared" si="3"/>
        <v>0</v>
      </c>
      <c r="D125" s="141">
        <f t="shared" si="3"/>
        <v>0</v>
      </c>
      <c r="E125" s="141">
        <f t="shared" si="3"/>
        <v>0</v>
      </c>
      <c r="F125" s="141">
        <f t="shared" si="3"/>
        <v>0</v>
      </c>
      <c r="G125" s="141">
        <f t="shared" si="3"/>
        <v>0</v>
      </c>
      <c r="H125" s="136">
        <f t="shared" si="4"/>
        <v>0</v>
      </c>
    </row>
    <row r="126" spans="2:8" x14ac:dyDescent="0.55000000000000004">
      <c r="B126" s="127" t="str">
        <f>$B$42</f>
        <v>Veterinary Science</v>
      </c>
      <c r="C126" s="141">
        <f t="shared" si="3"/>
        <v>0</v>
      </c>
      <c r="D126" s="141">
        <f t="shared" si="3"/>
        <v>0</v>
      </c>
      <c r="E126" s="141">
        <f t="shared" si="3"/>
        <v>0</v>
      </c>
      <c r="F126" s="141">
        <f t="shared" si="3"/>
        <v>0</v>
      </c>
      <c r="G126" s="141">
        <f t="shared" si="3"/>
        <v>0</v>
      </c>
      <c r="H126" s="136">
        <f t="shared" si="4"/>
        <v>0</v>
      </c>
    </row>
    <row r="127" spans="2:8" x14ac:dyDescent="0.55000000000000004">
      <c r="B127" s="127" t="str">
        <f>$B$43</f>
        <v>Vocational Training</v>
      </c>
      <c r="C127" s="141">
        <f t="shared" si="3"/>
        <v>0</v>
      </c>
      <c r="D127" s="141">
        <f t="shared" si="3"/>
        <v>0</v>
      </c>
      <c r="E127" s="141">
        <f t="shared" si="3"/>
        <v>0</v>
      </c>
      <c r="F127" s="141">
        <f t="shared" si="3"/>
        <v>0</v>
      </c>
      <c r="G127" s="141">
        <f t="shared" si="3"/>
        <v>0</v>
      </c>
      <c r="H127" s="136">
        <f t="shared" si="4"/>
        <v>0</v>
      </c>
    </row>
    <row r="128" spans="2:8" x14ac:dyDescent="0.55000000000000004">
      <c r="B128" s="127" t="str">
        <f>$B$44</f>
        <v>Physical Training</v>
      </c>
      <c r="C128" s="141">
        <f t="shared" si="3"/>
        <v>0</v>
      </c>
      <c r="D128" s="141">
        <f t="shared" si="3"/>
        <v>0</v>
      </c>
      <c r="E128" s="141">
        <f t="shared" si="3"/>
        <v>0</v>
      </c>
      <c r="F128" s="141">
        <f t="shared" si="3"/>
        <v>0</v>
      </c>
      <c r="G128" s="141">
        <f t="shared" si="3"/>
        <v>0</v>
      </c>
      <c r="H128" s="136">
        <f t="shared" si="4"/>
        <v>0</v>
      </c>
    </row>
    <row r="129" spans="2:9" x14ac:dyDescent="0.55000000000000004">
      <c r="B129" s="127" t="str">
        <f>$B$45</f>
        <v>Health Services</v>
      </c>
      <c r="C129" s="141">
        <f t="shared" si="3"/>
        <v>40193.996471749888</v>
      </c>
      <c r="D129" s="141">
        <f t="shared" si="3"/>
        <v>279133.17768742435</v>
      </c>
      <c r="E129" s="141">
        <f t="shared" si="3"/>
        <v>121931.13083166833</v>
      </c>
      <c r="F129" s="141">
        <f t="shared" si="3"/>
        <v>0</v>
      </c>
      <c r="G129" s="141">
        <f t="shared" si="3"/>
        <v>0</v>
      </c>
      <c r="H129" s="136">
        <f t="shared" si="4"/>
        <v>441258.30499084259</v>
      </c>
    </row>
    <row r="130" spans="2:9" x14ac:dyDescent="0.55000000000000004">
      <c r="B130" s="127" t="str">
        <f>$B$46</f>
        <v>Pharmacy</v>
      </c>
      <c r="C130" s="141">
        <f t="shared" si="3"/>
        <v>0</v>
      </c>
      <c r="D130" s="141">
        <f t="shared" si="3"/>
        <v>0</v>
      </c>
      <c r="E130" s="141">
        <f t="shared" si="3"/>
        <v>0</v>
      </c>
      <c r="F130" s="141">
        <f t="shared" si="3"/>
        <v>0</v>
      </c>
      <c r="G130" s="141">
        <f t="shared" si="3"/>
        <v>0</v>
      </c>
      <c r="H130" s="136">
        <f t="shared" si="4"/>
        <v>0</v>
      </c>
    </row>
    <row r="131" spans="2:9" x14ac:dyDescent="0.55000000000000004">
      <c r="B131" s="127" t="str">
        <f>$B$47</f>
        <v>Business Administration</v>
      </c>
      <c r="C131" s="141">
        <f t="shared" si="3"/>
        <v>406968.61865561665</v>
      </c>
      <c r="D131" s="141">
        <f t="shared" si="3"/>
        <v>1455659.7065950094</v>
      </c>
      <c r="E131" s="141">
        <f t="shared" si="3"/>
        <v>1098070.4878446115</v>
      </c>
      <c r="F131" s="141">
        <f t="shared" si="3"/>
        <v>0</v>
      </c>
      <c r="G131" s="141">
        <f t="shared" si="3"/>
        <v>0</v>
      </c>
      <c r="H131" s="136">
        <f t="shared" si="4"/>
        <v>2960698.8130952376</v>
      </c>
    </row>
    <row r="132" spans="2:9" x14ac:dyDescent="0.55000000000000004">
      <c r="B132" s="127" t="str">
        <f>$B$48</f>
        <v>Optometry</v>
      </c>
      <c r="C132" s="141">
        <f t="shared" ref="C132:G135" si="5">C107+C77</f>
        <v>0</v>
      </c>
      <c r="D132" s="141">
        <f t="shared" si="5"/>
        <v>0</v>
      </c>
      <c r="E132" s="141">
        <f t="shared" si="5"/>
        <v>0</v>
      </c>
      <c r="F132" s="141">
        <f t="shared" si="5"/>
        <v>0</v>
      </c>
      <c r="G132" s="141">
        <f t="shared" si="5"/>
        <v>0</v>
      </c>
      <c r="H132" s="136">
        <f t="shared" si="4"/>
        <v>0</v>
      </c>
    </row>
    <row r="133" spans="2:9" x14ac:dyDescent="0.55000000000000004">
      <c r="B133" s="127" t="str">
        <f>$B$49</f>
        <v>Teacher Ed-Practice Teaching</v>
      </c>
      <c r="C133" s="141">
        <f t="shared" si="5"/>
        <v>0</v>
      </c>
      <c r="D133" s="141">
        <f t="shared" si="5"/>
        <v>39773.187121212119</v>
      </c>
      <c r="E133" s="141">
        <f t="shared" si="5"/>
        <v>0</v>
      </c>
      <c r="F133" s="141">
        <f t="shared" si="5"/>
        <v>0</v>
      </c>
      <c r="G133" s="141">
        <f t="shared" si="5"/>
        <v>0</v>
      </c>
      <c r="H133" s="136">
        <f t="shared" si="4"/>
        <v>39773.187121212119</v>
      </c>
    </row>
    <row r="134" spans="2:9" x14ac:dyDescent="0.55000000000000004">
      <c r="B134" s="127" t="str">
        <f>$B$50</f>
        <v>Technology</v>
      </c>
      <c r="C134" s="141">
        <f t="shared" si="5"/>
        <v>9563.0787619123239</v>
      </c>
      <c r="D134" s="141">
        <f t="shared" si="5"/>
        <v>73646.454571421025</v>
      </c>
      <c r="E134" s="141">
        <f t="shared" si="5"/>
        <v>0</v>
      </c>
      <c r="F134" s="141">
        <f t="shared" si="5"/>
        <v>0</v>
      </c>
      <c r="G134" s="141">
        <f t="shared" si="5"/>
        <v>0</v>
      </c>
      <c r="H134" s="136">
        <f t="shared" si="4"/>
        <v>83209.533333333355</v>
      </c>
    </row>
    <row r="135" spans="2:9" x14ac:dyDescent="0.55000000000000004">
      <c r="B135" s="127" t="str">
        <f>$B$51</f>
        <v>Nursing</v>
      </c>
      <c r="C135" s="141">
        <f t="shared" si="5"/>
        <v>25624.298966492439</v>
      </c>
      <c r="D135" s="141">
        <f t="shared" si="5"/>
        <v>508833.51337116986</v>
      </c>
      <c r="E135" s="141">
        <f t="shared" si="5"/>
        <v>0</v>
      </c>
      <c r="F135" s="141">
        <f t="shared" si="5"/>
        <v>0</v>
      </c>
      <c r="G135" s="141">
        <f t="shared" si="5"/>
        <v>0</v>
      </c>
      <c r="H135" s="136">
        <f t="shared" si="4"/>
        <v>534457.81233766233</v>
      </c>
    </row>
    <row r="136" spans="2:9" x14ac:dyDescent="0.55000000000000004">
      <c r="B136" s="130" t="str">
        <f>$B$52</f>
        <v>Totals</v>
      </c>
      <c r="C136" s="133">
        <f>SUM(C116:C135)</f>
        <v>3848874.6642125607</v>
      </c>
      <c r="D136" s="133">
        <f>SUM(D116:D135)</f>
        <v>6642938.9424218992</v>
      </c>
      <c r="E136" s="133">
        <f>SUM(E116:E135)</f>
        <v>3641170.7043005838</v>
      </c>
      <c r="F136" s="133">
        <f>SUM(F116:F135)</f>
        <v>0</v>
      </c>
      <c r="G136" s="133">
        <f>SUM(G116:G135)</f>
        <v>0</v>
      </c>
      <c r="H136" s="133">
        <f t="shared" si="4"/>
        <v>14132984.310935045</v>
      </c>
    </row>
    <row r="137" spans="2:9" x14ac:dyDescent="0.55000000000000004">
      <c r="B137" s="328"/>
      <c r="C137" s="331"/>
      <c r="D137" s="331"/>
      <c r="E137" s="331"/>
      <c r="F137" s="331"/>
      <c r="G137" s="331"/>
      <c r="H137" s="332"/>
    </row>
    <row r="138" spans="2:9" x14ac:dyDescent="0.55000000000000004">
      <c r="B138" s="120" t="s">
        <v>4</v>
      </c>
      <c r="C138" s="325"/>
      <c r="D138" s="325"/>
      <c r="E138" s="325"/>
      <c r="F138" s="325"/>
      <c r="G138" s="325"/>
      <c r="H138" s="122">
        <f>H86-H81-H111</f>
        <v>19660666.689064957</v>
      </c>
    </row>
    <row r="139" spans="2:9" ht="202.5" customHeight="1" thickBot="1" x14ac:dyDescent="0.6">
      <c r="B139" s="432" t="s">
        <v>850</v>
      </c>
      <c r="C139" s="432"/>
      <c r="D139" s="432"/>
      <c r="E139" s="432"/>
      <c r="F139" s="432"/>
      <c r="G139" s="432"/>
      <c r="H139" s="319"/>
    </row>
    <row r="140" spans="2:9" ht="36.75" customHeight="1" thickTop="1" x14ac:dyDescent="0.55000000000000004">
      <c r="B140" s="479" t="s">
        <v>852</v>
      </c>
      <c r="C140" s="454"/>
      <c r="D140" s="454"/>
      <c r="E140" s="454"/>
      <c r="F140" s="455"/>
      <c r="G140" s="333" t="s">
        <v>2</v>
      </c>
      <c r="H140" s="334">
        <v>1</v>
      </c>
      <c r="I140" s="446" t="str">
        <f>IF(H140+H141=1,"","Error, the two cells on the left must equal 100%")</f>
        <v/>
      </c>
    </row>
    <row r="141" spans="2:9" ht="67.5" customHeight="1" thickBot="1" x14ac:dyDescent="0.6">
      <c r="B141" s="456"/>
      <c r="C141" s="457"/>
      <c r="D141" s="457"/>
      <c r="E141" s="457"/>
      <c r="F141" s="458"/>
      <c r="G141" s="333" t="s">
        <v>3</v>
      </c>
      <c r="H141" s="335">
        <f>1-H140</f>
        <v>0</v>
      </c>
      <c r="I141" s="446"/>
    </row>
    <row r="142" spans="2:9" ht="58.2" thickBot="1" x14ac:dyDescent="0.6">
      <c r="B142" s="336" t="s">
        <v>31</v>
      </c>
      <c r="C142" s="337" t="s">
        <v>25</v>
      </c>
      <c r="D142" s="337" t="s">
        <v>26</v>
      </c>
      <c r="E142" s="337" t="s">
        <v>27</v>
      </c>
      <c r="F142" s="337" t="s">
        <v>28</v>
      </c>
      <c r="G142" s="338" t="s">
        <v>29</v>
      </c>
      <c r="H142" s="339" t="s">
        <v>6</v>
      </c>
      <c r="I142" s="340" t="s">
        <v>7</v>
      </c>
    </row>
    <row r="143" spans="2:9" x14ac:dyDescent="0.55000000000000004">
      <c r="B143" s="127" t="str">
        <f>$B$32</f>
        <v>Liberal Arts</v>
      </c>
      <c r="C143" s="327">
        <f>Data!LN7</f>
        <v>106510.89924442687</v>
      </c>
      <c r="D143" s="327">
        <f>Data!MH7</f>
        <v>79735.245875742461</v>
      </c>
      <c r="E143" s="327">
        <f>Data!NB7</f>
        <v>71576.859832378032</v>
      </c>
      <c r="F143" s="327">
        <f>Data!NV7</f>
        <v>0</v>
      </c>
      <c r="G143" s="327">
        <f>Data!OP7</f>
        <v>0</v>
      </c>
      <c r="H143" s="341">
        <f>Data!PJ7</f>
        <v>5690307.570186777</v>
      </c>
      <c r="I143" s="342">
        <f t="shared" ref="I143:I162" si="6">SUM(C143:H143)</f>
        <v>5948130.5751393242</v>
      </c>
    </row>
    <row r="144" spans="2:9" x14ac:dyDescent="0.55000000000000004">
      <c r="B144" s="127" t="str">
        <f>$B$33</f>
        <v>Science</v>
      </c>
      <c r="C144" s="327">
        <f>Data!LO7</f>
        <v>39440.930618487582</v>
      </c>
      <c r="D144" s="327">
        <f>Data!MI7</f>
        <v>51906.130286456995</v>
      </c>
      <c r="E144" s="327">
        <f>Data!NC7</f>
        <v>18350.511886720506</v>
      </c>
      <c r="F144" s="327">
        <f>Data!NW7</f>
        <v>0</v>
      </c>
      <c r="G144" s="327">
        <f>Data!OQ7</f>
        <v>0</v>
      </c>
      <c r="H144" s="341">
        <f>Data!PK7</f>
        <v>2421090.8914137199</v>
      </c>
      <c r="I144" s="342">
        <f t="shared" si="6"/>
        <v>2530788.4642053847</v>
      </c>
    </row>
    <row r="145" spans="2:9" x14ac:dyDescent="0.55000000000000004">
      <c r="B145" s="127" t="str">
        <f>$B$34</f>
        <v>Fine Arts</v>
      </c>
      <c r="C145" s="327">
        <f>Data!LP7</f>
        <v>32979.394491826075</v>
      </c>
      <c r="D145" s="327">
        <f>Data!MJ7</f>
        <v>22633.237099494378</v>
      </c>
      <c r="E145" s="327">
        <f>Data!ND7</f>
        <v>1101.893363218315</v>
      </c>
      <c r="F145" s="327">
        <f>Data!NX7</f>
        <v>0</v>
      </c>
      <c r="G145" s="327">
        <f>Data!OR7</f>
        <v>0</v>
      </c>
      <c r="H145" s="341">
        <f>Data!PL7</f>
        <v>1251723.4090408511</v>
      </c>
      <c r="I145" s="342">
        <f t="shared" si="6"/>
        <v>1308437.9339953898</v>
      </c>
    </row>
    <row r="146" spans="2:9" x14ac:dyDescent="0.55000000000000004">
      <c r="B146" s="127" t="str">
        <f>$B$35</f>
        <v>Teacher Education</v>
      </c>
      <c r="C146" s="327">
        <f>Data!LQ7</f>
        <v>1282.7476628771901</v>
      </c>
      <c r="D146" s="327">
        <f>Data!MK7</f>
        <v>14303.580193374028</v>
      </c>
      <c r="E146" s="327">
        <f>Data!NE7</f>
        <v>47892.413361678038</v>
      </c>
      <c r="F146" s="327">
        <f>Data!NY7</f>
        <v>0</v>
      </c>
      <c r="G146" s="327">
        <f>Data!OS7</f>
        <v>0</v>
      </c>
      <c r="H146" s="341">
        <f>Data!PN7</f>
        <v>1401013.6983889081</v>
      </c>
      <c r="I146" s="342">
        <f t="shared" si="6"/>
        <v>1464492.4396068372</v>
      </c>
    </row>
    <row r="147" spans="2:9" x14ac:dyDescent="0.55000000000000004">
      <c r="B147" s="127" t="str">
        <f>$B$36</f>
        <v>Agriculture</v>
      </c>
      <c r="C147" s="327">
        <f>Data!LR7</f>
        <v>0</v>
      </c>
      <c r="D147" s="327">
        <f>Data!ML7</f>
        <v>0</v>
      </c>
      <c r="E147" s="327">
        <f>Data!NF7</f>
        <v>0</v>
      </c>
      <c r="F147" s="327">
        <f>Data!NZ7</f>
        <v>0</v>
      </c>
      <c r="G147" s="327">
        <f>Data!OT7</f>
        <v>0</v>
      </c>
      <c r="H147" s="341">
        <f>Data!PM7</f>
        <v>0</v>
      </c>
      <c r="I147" s="342">
        <f t="shared" si="6"/>
        <v>0</v>
      </c>
    </row>
    <row r="148" spans="2:9" x14ac:dyDescent="0.55000000000000004">
      <c r="B148" s="127" t="str">
        <f>$B$37</f>
        <v>Engineering</v>
      </c>
      <c r="C148" s="327">
        <f>Data!LS7</f>
        <v>22243.369246114897</v>
      </c>
      <c r="D148" s="327">
        <f>Data!MM7</f>
        <v>73498.825710098128</v>
      </c>
      <c r="E148" s="327">
        <f>Data!NG7</f>
        <v>6601.157244587288</v>
      </c>
      <c r="F148" s="327">
        <f>Data!OA7</f>
        <v>0</v>
      </c>
      <c r="G148" s="327">
        <f>Data!OU7</f>
        <v>0</v>
      </c>
      <c r="H148" s="341">
        <f>Data!PO7</f>
        <v>2258778.8544846512</v>
      </c>
      <c r="I148" s="342">
        <f t="shared" si="6"/>
        <v>2361122.2066854518</v>
      </c>
    </row>
    <row r="149" spans="2:9" x14ac:dyDescent="0.55000000000000004">
      <c r="B149" s="127" t="str">
        <f>$B$38</f>
        <v>Home Economics</v>
      </c>
      <c r="C149" s="327">
        <f>Data!LT7</f>
        <v>1070.3093914620329</v>
      </c>
      <c r="D149" s="327">
        <f>Data!MN7</f>
        <v>6543.1999763254162</v>
      </c>
      <c r="E149" s="327">
        <f>Data!NH7</f>
        <v>0</v>
      </c>
      <c r="F149" s="327">
        <f>Data!OB7</f>
        <v>0</v>
      </c>
      <c r="G149" s="327">
        <f>Data!OV7</f>
        <v>0</v>
      </c>
      <c r="H149" s="341">
        <f>Data!PP7</f>
        <v>168034.6949613071</v>
      </c>
      <c r="I149" s="342">
        <f t="shared" si="6"/>
        <v>175648.20432909456</v>
      </c>
    </row>
    <row r="150" spans="2:9" x14ac:dyDescent="0.55000000000000004">
      <c r="B150" s="127" t="str">
        <f>$B$39</f>
        <v>Law</v>
      </c>
      <c r="C150" s="327">
        <f>Data!LU7</f>
        <v>0</v>
      </c>
      <c r="D150" s="327">
        <f>Data!MO7</f>
        <v>0</v>
      </c>
      <c r="E150" s="327">
        <f>Data!NI7</f>
        <v>0</v>
      </c>
      <c r="F150" s="327">
        <f>Data!OC7</f>
        <v>0</v>
      </c>
      <c r="G150" s="327">
        <f>Data!OW7</f>
        <v>0</v>
      </c>
      <c r="H150" s="341">
        <f>Data!PQ7</f>
        <v>0</v>
      </c>
      <c r="I150" s="342">
        <f t="shared" si="6"/>
        <v>0</v>
      </c>
    </row>
    <row r="151" spans="2:9" x14ac:dyDescent="0.55000000000000004">
      <c r="B151" s="127" t="str">
        <f>$B$40</f>
        <v>Social Service</v>
      </c>
      <c r="C151" s="327">
        <f>Data!LV7</f>
        <v>1556.9651757493002</v>
      </c>
      <c r="D151" s="327">
        <f>Data!MP7</f>
        <v>8980.6615307144639</v>
      </c>
      <c r="E151" s="327">
        <f>Data!NJ7</f>
        <v>0</v>
      </c>
      <c r="F151" s="327">
        <f>Data!OD7</f>
        <v>0</v>
      </c>
      <c r="G151" s="327">
        <f>Data!OX7</f>
        <v>0</v>
      </c>
      <c r="H151" s="341">
        <f>Data!PR7</f>
        <v>232571.70953627376</v>
      </c>
      <c r="I151" s="342">
        <f t="shared" si="6"/>
        <v>243109.33624273754</v>
      </c>
    </row>
    <row r="152" spans="2:9" x14ac:dyDescent="0.55000000000000004">
      <c r="B152" s="127" t="str">
        <f>$B$41</f>
        <v>Library Science</v>
      </c>
      <c r="C152" s="327">
        <f>Data!LW7</f>
        <v>0</v>
      </c>
      <c r="D152" s="327">
        <f>Data!MQ7</f>
        <v>0</v>
      </c>
      <c r="E152" s="327">
        <f>Data!NK7</f>
        <v>0</v>
      </c>
      <c r="F152" s="327">
        <f>Data!OE7</f>
        <v>0</v>
      </c>
      <c r="G152" s="327">
        <f>Data!OY7</f>
        <v>0</v>
      </c>
      <c r="H152" s="341">
        <f>Data!PS7</f>
        <v>0</v>
      </c>
      <c r="I152" s="342">
        <f t="shared" si="6"/>
        <v>0</v>
      </c>
    </row>
    <row r="153" spans="2:9" x14ac:dyDescent="0.55000000000000004">
      <c r="B153" s="127" t="str">
        <f>$B$42</f>
        <v>Veterinary Science</v>
      </c>
      <c r="C153" s="327">
        <f>Data!LX7</f>
        <v>0</v>
      </c>
      <c r="D153" s="327">
        <f>Data!MR7</f>
        <v>0</v>
      </c>
      <c r="E153" s="327">
        <f>Data!NL7</f>
        <v>0</v>
      </c>
      <c r="F153" s="327">
        <f>Data!OF7</f>
        <v>0</v>
      </c>
      <c r="G153" s="327">
        <f>Data!OZ7</f>
        <v>0</v>
      </c>
      <c r="H153" s="341">
        <f>Data!PT7</f>
        <v>0</v>
      </c>
      <c r="I153" s="342">
        <f t="shared" si="6"/>
        <v>0</v>
      </c>
    </row>
    <row r="154" spans="2:9" x14ac:dyDescent="0.55000000000000004">
      <c r="B154" s="127" t="str">
        <f>$B$43</f>
        <v>Vocational Training</v>
      </c>
      <c r="C154" s="327">
        <f>Data!LY7</f>
        <v>0</v>
      </c>
      <c r="D154" s="327">
        <f>Data!MS7</f>
        <v>0</v>
      </c>
      <c r="E154" s="327">
        <f>Data!NM7</f>
        <v>0</v>
      </c>
      <c r="F154" s="327">
        <f>Data!OG7</f>
        <v>0</v>
      </c>
      <c r="G154" s="327">
        <f>Data!PA7</f>
        <v>0</v>
      </c>
      <c r="H154" s="341">
        <f>Data!PU7</f>
        <v>0</v>
      </c>
      <c r="I154" s="342">
        <f t="shared" si="6"/>
        <v>0</v>
      </c>
    </row>
    <row r="155" spans="2:9" x14ac:dyDescent="0.55000000000000004">
      <c r="B155" s="127" t="str">
        <f>$B$44</f>
        <v>Physical Training</v>
      </c>
      <c r="C155" s="327">
        <f>Data!LZ7</f>
        <v>0</v>
      </c>
      <c r="D155" s="327">
        <f>Data!MT7</f>
        <v>0</v>
      </c>
      <c r="E155" s="327">
        <f>Data!NN7</f>
        <v>0</v>
      </c>
      <c r="F155" s="327">
        <f>Data!OH7</f>
        <v>0</v>
      </c>
      <c r="G155" s="327">
        <f>Data!PB7</f>
        <v>0</v>
      </c>
      <c r="H155" s="341">
        <f>Data!PV7</f>
        <v>0</v>
      </c>
      <c r="I155" s="342">
        <f t="shared" si="6"/>
        <v>0</v>
      </c>
    </row>
    <row r="156" spans="2:9" x14ac:dyDescent="0.55000000000000004">
      <c r="B156" s="127" t="str">
        <f>$B$45</f>
        <v>Health Services</v>
      </c>
      <c r="C156" s="327">
        <f>Data!MA7</f>
        <v>2415.8347217281175</v>
      </c>
      <c r="D156" s="327">
        <f>Data!MU7</f>
        <v>16777.12299938971</v>
      </c>
      <c r="E156" s="327">
        <f>Data!NO7</f>
        <v>7328.5934562329903</v>
      </c>
      <c r="F156" s="327">
        <f>Data!OI7</f>
        <v>0</v>
      </c>
      <c r="G156" s="327">
        <f>Data!PC7</f>
        <v>0</v>
      </c>
      <c r="H156" s="341">
        <f>Data!PW7</f>
        <v>585346.4607060632</v>
      </c>
      <c r="I156" s="342">
        <f t="shared" si="6"/>
        <v>611868.011883414</v>
      </c>
    </row>
    <row r="157" spans="2:9" x14ac:dyDescent="0.55000000000000004">
      <c r="B157" s="127" t="str">
        <f>$B$46</f>
        <v>Pharmacy</v>
      </c>
      <c r="C157" s="327">
        <f>Data!MB7</f>
        <v>0</v>
      </c>
      <c r="D157" s="327">
        <f>Data!MV7</f>
        <v>0</v>
      </c>
      <c r="E157" s="327">
        <f>Data!NP7</f>
        <v>0</v>
      </c>
      <c r="F157" s="327">
        <f>Data!OJ7</f>
        <v>0</v>
      </c>
      <c r="G157" s="327">
        <f>Data!PD7</f>
        <v>0</v>
      </c>
      <c r="H157" s="341">
        <f>Data!PX7</f>
        <v>0</v>
      </c>
      <c r="I157" s="342">
        <f t="shared" si="6"/>
        <v>0</v>
      </c>
    </row>
    <row r="158" spans="2:9" x14ac:dyDescent="0.55000000000000004">
      <c r="B158" s="127" t="str">
        <f>$B$47</f>
        <v>Business Administration</v>
      </c>
      <c r="C158" s="327">
        <f>Data!MC7</f>
        <v>24460.591279918692</v>
      </c>
      <c r="D158" s="327">
        <f>Data!MW7</f>
        <v>87491.505471082797</v>
      </c>
      <c r="E158" s="327">
        <f>Data!NQ7</f>
        <v>65998.831773407248</v>
      </c>
      <c r="F158" s="327">
        <f>Data!OK7</f>
        <v>0</v>
      </c>
      <c r="G158" s="327">
        <f>Data!PE7</f>
        <v>0</v>
      </c>
      <c r="H158" s="341">
        <f>Data!PY7</f>
        <v>3927483.1813033079</v>
      </c>
      <c r="I158" s="342">
        <f t="shared" si="6"/>
        <v>4105434.1098277168</v>
      </c>
    </row>
    <row r="159" spans="2:9" x14ac:dyDescent="0.55000000000000004">
      <c r="B159" s="127" t="str">
        <f>$B$48</f>
        <v>Optometry</v>
      </c>
      <c r="C159" s="327">
        <f>Data!MD7</f>
        <v>0</v>
      </c>
      <c r="D159" s="327">
        <f>Data!MX7</f>
        <v>0</v>
      </c>
      <c r="E159" s="327">
        <f>Data!NR7</f>
        <v>0</v>
      </c>
      <c r="F159" s="327">
        <f>Data!OL7</f>
        <v>0</v>
      </c>
      <c r="G159" s="327">
        <f>Data!PF7</f>
        <v>0</v>
      </c>
      <c r="H159" s="341">
        <f>Data!PZ7</f>
        <v>0</v>
      </c>
      <c r="I159" s="342">
        <f t="shared" si="6"/>
        <v>0</v>
      </c>
    </row>
    <row r="160" spans="2:9" x14ac:dyDescent="0.55000000000000004">
      <c r="B160" s="127" t="str">
        <f>$B$49</f>
        <v>Teacher Ed-Practice Teaching</v>
      </c>
      <c r="C160" s="327">
        <f>Data!ME7</f>
        <v>0</v>
      </c>
      <c r="D160" s="327">
        <f>Data!MY7</f>
        <v>2390.542242017335</v>
      </c>
      <c r="E160" s="327">
        <f>Data!NS7</f>
        <v>0</v>
      </c>
      <c r="F160" s="327">
        <f>Data!OM7</f>
        <v>0</v>
      </c>
      <c r="G160" s="327">
        <f>Data!PG7</f>
        <v>0</v>
      </c>
      <c r="H160" s="341">
        <f>Data!QA7</f>
        <v>52760.693791099613</v>
      </c>
      <c r="I160" s="342">
        <f t="shared" si="6"/>
        <v>55151.236033116948</v>
      </c>
    </row>
    <row r="161" spans="2:9" x14ac:dyDescent="0.55000000000000004">
      <c r="B161" s="127" t="str">
        <f>$B$50</f>
        <v>Technology</v>
      </c>
      <c r="C161" s="327">
        <f>Data!MF7</f>
        <v>574.78279712459562</v>
      </c>
      <c r="D161" s="327">
        <f>Data!MZ7</f>
        <v>4426.4735458903606</v>
      </c>
      <c r="E161" s="327">
        <f>Data!NT7</f>
        <v>0</v>
      </c>
      <c r="F161" s="327">
        <f>Data!ON7</f>
        <v>0</v>
      </c>
      <c r="G161" s="327">
        <f>Data!PH7</f>
        <v>0</v>
      </c>
      <c r="H161" s="341">
        <f>Data!QB7</f>
        <v>110380.71189318616</v>
      </c>
      <c r="I161" s="342">
        <f t="shared" si="6"/>
        <v>115381.96823620112</v>
      </c>
    </row>
    <row r="162" spans="2:9" x14ac:dyDescent="0.55000000000000004">
      <c r="B162" s="127" t="str">
        <f>$B$51</f>
        <v>Nursing</v>
      </c>
      <c r="C162" s="327">
        <f>Data!MG7</f>
        <v>1540.1322734031501</v>
      </c>
      <c r="D162" s="327">
        <f>Data!NA7</f>
        <v>30583.116313028415</v>
      </c>
      <c r="E162" s="327">
        <f>Data!NU7</f>
        <v>0</v>
      </c>
      <c r="F162" s="327">
        <f>Data!OO7</f>
        <v>0</v>
      </c>
      <c r="G162" s="327">
        <f>Data!PI7</f>
        <v>0</v>
      </c>
      <c r="H162" s="341">
        <f>Data!QC7</f>
        <v>708979.26522889687</v>
      </c>
      <c r="I162" s="342">
        <f t="shared" si="6"/>
        <v>741102.51381532848</v>
      </c>
    </row>
    <row r="163" spans="2:9" ht="19.8" thickBot="1" x14ac:dyDescent="0.6">
      <c r="B163" s="130" t="str">
        <f>$B$52</f>
        <v>Totals</v>
      </c>
      <c r="C163" s="133">
        <f t="shared" ref="C163:H163" si="7">SUM(C143:C162)</f>
        <v>234075.95690311849</v>
      </c>
      <c r="D163" s="133">
        <f t="shared" si="7"/>
        <v>399269.64124361449</v>
      </c>
      <c r="E163" s="133">
        <f t="shared" si="7"/>
        <v>218850.26091822243</v>
      </c>
      <c r="F163" s="133">
        <f t="shared" si="7"/>
        <v>0</v>
      </c>
      <c r="G163" s="134">
        <f t="shared" si="7"/>
        <v>0</v>
      </c>
      <c r="H163" s="343">
        <f t="shared" si="7"/>
        <v>18808471.140935041</v>
      </c>
      <c r="I163" s="342">
        <f>SUM(I143:I162)</f>
        <v>19660666.999999996</v>
      </c>
    </row>
    <row r="164" spans="2:9" ht="19.8" thickTop="1" x14ac:dyDescent="0.55000000000000004">
      <c r="B164" s="143"/>
      <c r="C164" s="329"/>
      <c r="D164" s="329"/>
      <c r="E164" s="329"/>
      <c r="F164" s="329"/>
      <c r="G164" s="329"/>
      <c r="H164" s="344"/>
      <c r="I164" s="345"/>
    </row>
    <row r="165" spans="2:9" ht="19.5" customHeight="1" x14ac:dyDescent="0.55000000000000004">
      <c r="B165" s="437" t="s">
        <v>63</v>
      </c>
      <c r="C165" s="437"/>
      <c r="D165" s="437"/>
      <c r="E165" s="437"/>
      <c r="F165" s="437"/>
      <c r="G165" s="437"/>
      <c r="H165" s="346"/>
      <c r="I165" s="346"/>
    </row>
    <row r="166" spans="2:9" ht="43.5" customHeight="1" thickBot="1" x14ac:dyDescent="0.6">
      <c r="B166" s="444" t="s">
        <v>40</v>
      </c>
      <c r="C166" s="444"/>
      <c r="D166" s="444"/>
      <c r="E166" s="444"/>
      <c r="F166" s="444"/>
      <c r="G166" s="444"/>
      <c r="H166" s="326"/>
    </row>
    <row r="167" spans="2:9" ht="19.8" thickBot="1" x14ac:dyDescent="0.6">
      <c r="B167" s="124" t="s">
        <v>31</v>
      </c>
      <c r="C167" s="125" t="s">
        <v>25</v>
      </c>
      <c r="D167" s="125" t="s">
        <v>26</v>
      </c>
      <c r="E167" s="125" t="s">
        <v>27</v>
      </c>
      <c r="F167" s="125" t="s">
        <v>28</v>
      </c>
      <c r="G167" s="125" t="s">
        <v>29</v>
      </c>
      <c r="H167" s="126" t="s">
        <v>1</v>
      </c>
    </row>
    <row r="168" spans="2:9" x14ac:dyDescent="0.55000000000000004">
      <c r="B168" s="127" t="str">
        <f>$B$32</f>
        <v>Liberal Arts</v>
      </c>
      <c r="C168" s="321">
        <f t="shared" ref="C168:G183" si="8">C143+$H$140*IF($H116=0,0,$H143*C116/$H116)+IF($H32=0,0,$H$141*$H143*C32/$H32)</f>
        <v>2436400.5117571331</v>
      </c>
      <c r="D168" s="321">
        <f t="shared" si="8"/>
        <v>1850537.0653763127</v>
      </c>
      <c r="E168" s="321">
        <f t="shared" si="8"/>
        <v>1661192.9980058789</v>
      </c>
      <c r="F168" s="321">
        <f t="shared" si="8"/>
        <v>0</v>
      </c>
      <c r="G168" s="321">
        <f t="shared" si="8"/>
        <v>0</v>
      </c>
      <c r="H168" s="133">
        <f t="shared" ref="H168:H188" si="9">SUM(C168:G168)</f>
        <v>5948130.5751393251</v>
      </c>
      <c r="I168" s="347"/>
    </row>
    <row r="169" spans="2:9" x14ac:dyDescent="0.55000000000000004">
      <c r="B169" s="127" t="str">
        <f>$B$33</f>
        <v>Science</v>
      </c>
      <c r="C169" s="141">
        <f t="shared" si="8"/>
        <v>893633.69513572531</v>
      </c>
      <c r="D169" s="141">
        <f t="shared" si="8"/>
        <v>1209542.1317312415</v>
      </c>
      <c r="E169" s="141">
        <f t="shared" si="8"/>
        <v>427612.63733841787</v>
      </c>
      <c r="F169" s="141">
        <f t="shared" si="8"/>
        <v>0</v>
      </c>
      <c r="G169" s="141">
        <f t="shared" si="8"/>
        <v>0</v>
      </c>
      <c r="H169" s="136">
        <f t="shared" si="9"/>
        <v>2530788.4642053847</v>
      </c>
      <c r="I169" s="347"/>
    </row>
    <row r="170" spans="2:9" x14ac:dyDescent="0.55000000000000004">
      <c r="B170" s="127" t="str">
        <f>$B$34</f>
        <v>Fine Arts</v>
      </c>
      <c r="C170" s="141">
        <f t="shared" si="8"/>
        <v>760854.31074126472</v>
      </c>
      <c r="D170" s="141">
        <f t="shared" si="8"/>
        <v>522162.28583115828</v>
      </c>
      <c r="E170" s="141">
        <f t="shared" si="8"/>
        <v>25421.337422966855</v>
      </c>
      <c r="F170" s="141">
        <f t="shared" si="8"/>
        <v>0</v>
      </c>
      <c r="G170" s="141">
        <f t="shared" si="8"/>
        <v>0</v>
      </c>
      <c r="H170" s="136">
        <f t="shared" si="9"/>
        <v>1308437.9339953898</v>
      </c>
      <c r="I170" s="347"/>
    </row>
    <row r="171" spans="2:9" x14ac:dyDescent="0.55000000000000004">
      <c r="B171" s="127" t="str">
        <f>$B$35</f>
        <v>Teacher Education</v>
      </c>
      <c r="C171" s="141">
        <f t="shared" si="8"/>
        <v>29593.754037397186</v>
      </c>
      <c r="D171" s="141">
        <f t="shared" si="8"/>
        <v>329992.13044555229</v>
      </c>
      <c r="E171" s="141">
        <f t="shared" si="8"/>
        <v>1104906.555123888</v>
      </c>
      <c r="F171" s="141">
        <f t="shared" si="8"/>
        <v>0</v>
      </c>
      <c r="G171" s="141">
        <f t="shared" si="8"/>
        <v>0</v>
      </c>
      <c r="H171" s="136">
        <f t="shared" si="9"/>
        <v>1464492.4396068375</v>
      </c>
      <c r="I171" s="347"/>
    </row>
    <row r="172" spans="2:9" x14ac:dyDescent="0.55000000000000004">
      <c r="B172" s="127" t="str">
        <f>$B$36</f>
        <v>Agriculture</v>
      </c>
      <c r="C172" s="141">
        <f t="shared" si="8"/>
        <v>0</v>
      </c>
      <c r="D172" s="141">
        <f t="shared" si="8"/>
        <v>0</v>
      </c>
      <c r="E172" s="141">
        <f t="shared" si="8"/>
        <v>0</v>
      </c>
      <c r="F172" s="141">
        <f t="shared" si="8"/>
        <v>0</v>
      </c>
      <c r="G172" s="141">
        <f t="shared" si="8"/>
        <v>0</v>
      </c>
      <c r="H172" s="136">
        <f t="shared" si="9"/>
        <v>0</v>
      </c>
      <c r="I172" s="347"/>
    </row>
    <row r="173" spans="2:9" x14ac:dyDescent="0.55000000000000004">
      <c r="B173" s="127" t="str">
        <f>$B$37</f>
        <v>Engineering</v>
      </c>
      <c r="C173" s="141">
        <f t="shared" si="8"/>
        <v>513167.80180760421</v>
      </c>
      <c r="D173" s="141">
        <f t="shared" si="8"/>
        <v>1695661.7681325004</v>
      </c>
      <c r="E173" s="141">
        <f t="shared" si="8"/>
        <v>152292.63674534703</v>
      </c>
      <c r="F173" s="141">
        <f t="shared" si="8"/>
        <v>0</v>
      </c>
      <c r="G173" s="141">
        <f t="shared" si="8"/>
        <v>0</v>
      </c>
      <c r="H173" s="136">
        <f t="shared" si="9"/>
        <v>2361122.2066854518</v>
      </c>
      <c r="I173" s="347"/>
    </row>
    <row r="174" spans="2:9" x14ac:dyDescent="0.55000000000000004">
      <c r="B174" s="127" t="str">
        <f>$B$38</f>
        <v>Home Economics</v>
      </c>
      <c r="C174" s="141">
        <f t="shared" si="8"/>
        <v>24692.676347426081</v>
      </c>
      <c r="D174" s="141">
        <f t="shared" si="8"/>
        <v>150955.52798166848</v>
      </c>
      <c r="E174" s="141">
        <f t="shared" si="8"/>
        <v>0</v>
      </c>
      <c r="F174" s="141">
        <f t="shared" si="8"/>
        <v>0</v>
      </c>
      <c r="G174" s="141">
        <f t="shared" si="8"/>
        <v>0</v>
      </c>
      <c r="H174" s="136">
        <f t="shared" si="9"/>
        <v>175648.20432909456</v>
      </c>
      <c r="I174" s="347"/>
    </row>
    <row r="175" spans="2:9" x14ac:dyDescent="0.55000000000000004">
      <c r="B175" s="127" t="str">
        <f>$B$39</f>
        <v>Law</v>
      </c>
      <c r="C175" s="141">
        <f t="shared" si="8"/>
        <v>0</v>
      </c>
      <c r="D175" s="141">
        <f t="shared" si="8"/>
        <v>0</v>
      </c>
      <c r="E175" s="141">
        <f t="shared" si="8"/>
        <v>0</v>
      </c>
      <c r="F175" s="141">
        <f t="shared" si="8"/>
        <v>0</v>
      </c>
      <c r="G175" s="141">
        <f t="shared" si="8"/>
        <v>0</v>
      </c>
      <c r="H175" s="136">
        <f t="shared" si="9"/>
        <v>0</v>
      </c>
      <c r="I175" s="347"/>
    </row>
    <row r="176" spans="2:9" x14ac:dyDescent="0.55000000000000004">
      <c r="B176" s="127" t="str">
        <f>$B$40</f>
        <v>Social Service</v>
      </c>
      <c r="C176" s="141">
        <f t="shared" si="8"/>
        <v>35920.115693345862</v>
      </c>
      <c r="D176" s="141">
        <f t="shared" si="8"/>
        <v>207189.22054939164</v>
      </c>
      <c r="E176" s="141">
        <f t="shared" si="8"/>
        <v>0</v>
      </c>
      <c r="F176" s="141">
        <f t="shared" si="8"/>
        <v>0</v>
      </c>
      <c r="G176" s="141">
        <f t="shared" si="8"/>
        <v>0</v>
      </c>
      <c r="H176" s="136">
        <f t="shared" si="9"/>
        <v>243109.33624273751</v>
      </c>
      <c r="I176" s="347"/>
    </row>
    <row r="177" spans="2:9" x14ac:dyDescent="0.55000000000000004">
      <c r="B177" s="127" t="str">
        <f>$B$41</f>
        <v>Library Science</v>
      </c>
      <c r="C177" s="141">
        <f t="shared" si="8"/>
        <v>0</v>
      </c>
      <c r="D177" s="141">
        <f t="shared" si="8"/>
        <v>0</v>
      </c>
      <c r="E177" s="141">
        <f t="shared" si="8"/>
        <v>0</v>
      </c>
      <c r="F177" s="141">
        <f t="shared" si="8"/>
        <v>0</v>
      </c>
      <c r="G177" s="141">
        <f t="shared" si="8"/>
        <v>0</v>
      </c>
      <c r="H177" s="136">
        <f t="shared" si="9"/>
        <v>0</v>
      </c>
      <c r="I177" s="347"/>
    </row>
    <row r="178" spans="2:9" x14ac:dyDescent="0.55000000000000004">
      <c r="B178" s="127" t="str">
        <f>$B$42</f>
        <v>Veterinary Science</v>
      </c>
      <c r="C178" s="141">
        <f t="shared" si="8"/>
        <v>0</v>
      </c>
      <c r="D178" s="141">
        <f t="shared" si="8"/>
        <v>0</v>
      </c>
      <c r="E178" s="141">
        <f t="shared" si="8"/>
        <v>0</v>
      </c>
      <c r="F178" s="141">
        <f t="shared" si="8"/>
        <v>0</v>
      </c>
      <c r="G178" s="141">
        <f t="shared" si="8"/>
        <v>0</v>
      </c>
      <c r="H178" s="136">
        <f t="shared" si="9"/>
        <v>0</v>
      </c>
      <c r="I178" s="347"/>
    </row>
    <row r="179" spans="2:9" x14ac:dyDescent="0.55000000000000004">
      <c r="B179" s="127" t="str">
        <f>$B$43</f>
        <v>Vocational Training</v>
      </c>
      <c r="C179" s="141">
        <f t="shared" si="8"/>
        <v>0</v>
      </c>
      <c r="D179" s="141">
        <f t="shared" si="8"/>
        <v>0</v>
      </c>
      <c r="E179" s="141">
        <f t="shared" si="8"/>
        <v>0</v>
      </c>
      <c r="F179" s="141">
        <f t="shared" si="8"/>
        <v>0</v>
      </c>
      <c r="G179" s="141">
        <f t="shared" si="8"/>
        <v>0</v>
      </c>
      <c r="H179" s="136">
        <f t="shared" si="9"/>
        <v>0</v>
      </c>
      <c r="I179" s="347"/>
    </row>
    <row r="180" spans="2:9" x14ac:dyDescent="0.55000000000000004">
      <c r="B180" s="127" t="str">
        <f>$B$44</f>
        <v>Physical Training</v>
      </c>
      <c r="C180" s="141">
        <f t="shared" si="8"/>
        <v>0</v>
      </c>
      <c r="D180" s="141">
        <f t="shared" si="8"/>
        <v>0</v>
      </c>
      <c r="E180" s="141">
        <f t="shared" si="8"/>
        <v>0</v>
      </c>
      <c r="F180" s="141">
        <f t="shared" si="8"/>
        <v>0</v>
      </c>
      <c r="G180" s="141">
        <f t="shared" si="8"/>
        <v>0</v>
      </c>
      <c r="H180" s="136">
        <f t="shared" si="9"/>
        <v>0</v>
      </c>
      <c r="I180" s="347"/>
    </row>
    <row r="181" spans="2:9" x14ac:dyDescent="0.55000000000000004">
      <c r="B181" s="127" t="str">
        <f>$B$45</f>
        <v>Health Services</v>
      </c>
      <c r="C181" s="141">
        <f t="shared" si="8"/>
        <v>55734.748632842042</v>
      </c>
      <c r="D181" s="141">
        <f t="shared" si="8"/>
        <v>387058.23901909002</v>
      </c>
      <c r="E181" s="141">
        <f t="shared" si="8"/>
        <v>169075.02423148192</v>
      </c>
      <c r="F181" s="141">
        <f t="shared" si="8"/>
        <v>0</v>
      </c>
      <c r="G181" s="141">
        <f t="shared" si="8"/>
        <v>0</v>
      </c>
      <c r="H181" s="136">
        <f t="shared" si="9"/>
        <v>611868.011883414</v>
      </c>
      <c r="I181" s="347"/>
    </row>
    <row r="182" spans="2:9" x14ac:dyDescent="0.55000000000000004">
      <c r="B182" s="127" t="str">
        <f>$B$46</f>
        <v>Pharmacy</v>
      </c>
      <c r="C182" s="141">
        <f t="shared" si="8"/>
        <v>0</v>
      </c>
      <c r="D182" s="141">
        <f t="shared" si="8"/>
        <v>0</v>
      </c>
      <c r="E182" s="141">
        <f t="shared" si="8"/>
        <v>0</v>
      </c>
      <c r="F182" s="141">
        <f t="shared" si="8"/>
        <v>0</v>
      </c>
      <c r="G182" s="141">
        <f t="shared" si="8"/>
        <v>0</v>
      </c>
      <c r="H182" s="136">
        <f t="shared" si="9"/>
        <v>0</v>
      </c>
      <c r="I182" s="347"/>
    </row>
    <row r="183" spans="2:9" x14ac:dyDescent="0.55000000000000004">
      <c r="B183" s="127" t="str">
        <f>$B$47</f>
        <v>Business Administration</v>
      </c>
      <c r="C183" s="141">
        <f t="shared" si="8"/>
        <v>564320.43721175788</v>
      </c>
      <c r="D183" s="141">
        <f t="shared" si="8"/>
        <v>2018481.2400790202</v>
      </c>
      <c r="E183" s="141">
        <f t="shared" si="8"/>
        <v>1522632.4325369389</v>
      </c>
      <c r="F183" s="141">
        <f t="shared" si="8"/>
        <v>0</v>
      </c>
      <c r="G183" s="141">
        <f t="shared" si="8"/>
        <v>0</v>
      </c>
      <c r="H183" s="136">
        <f t="shared" si="9"/>
        <v>4105434.1098277168</v>
      </c>
      <c r="I183" s="347"/>
    </row>
    <row r="184" spans="2:9" x14ac:dyDescent="0.55000000000000004">
      <c r="B184" s="127" t="str">
        <f>$B$48</f>
        <v>Optometry</v>
      </c>
      <c r="C184" s="141">
        <f t="shared" ref="C184:G187" si="10">C159+$H$140*IF($H132=0,0,$H159*C132/$H132)+IF($H48=0,0,$H$141*$H159*C48/$H48)</f>
        <v>0</v>
      </c>
      <c r="D184" s="141">
        <f t="shared" si="10"/>
        <v>0</v>
      </c>
      <c r="E184" s="141">
        <f t="shared" si="10"/>
        <v>0</v>
      </c>
      <c r="F184" s="141">
        <f t="shared" si="10"/>
        <v>0</v>
      </c>
      <c r="G184" s="141">
        <f t="shared" si="10"/>
        <v>0</v>
      </c>
      <c r="H184" s="136">
        <f t="shared" si="9"/>
        <v>0</v>
      </c>
      <c r="I184" s="347"/>
    </row>
    <row r="185" spans="2:9" x14ac:dyDescent="0.55000000000000004">
      <c r="B185" s="127" t="str">
        <f>$B$49</f>
        <v>Teacher Ed-Practice Teaching</v>
      </c>
      <c r="C185" s="141">
        <f t="shared" si="10"/>
        <v>0</v>
      </c>
      <c r="D185" s="141">
        <f t="shared" si="10"/>
        <v>55151.236033116948</v>
      </c>
      <c r="E185" s="141">
        <f t="shared" si="10"/>
        <v>0</v>
      </c>
      <c r="F185" s="141">
        <f t="shared" si="10"/>
        <v>0</v>
      </c>
      <c r="G185" s="141">
        <f t="shared" si="10"/>
        <v>0</v>
      </c>
      <c r="H185" s="136">
        <f t="shared" si="9"/>
        <v>55151.236033116948</v>
      </c>
      <c r="I185" s="347"/>
    </row>
    <row r="186" spans="2:9" x14ac:dyDescent="0.55000000000000004">
      <c r="B186" s="127" t="str">
        <f>$B$50</f>
        <v>Technology</v>
      </c>
      <c r="C186" s="141">
        <f t="shared" si="10"/>
        <v>13260.5821201648</v>
      </c>
      <c r="D186" s="141">
        <f t="shared" si="10"/>
        <v>102121.38611603632</v>
      </c>
      <c r="E186" s="141">
        <f t="shared" si="10"/>
        <v>0</v>
      </c>
      <c r="F186" s="141">
        <f t="shared" si="10"/>
        <v>0</v>
      </c>
      <c r="G186" s="141">
        <f t="shared" si="10"/>
        <v>0</v>
      </c>
      <c r="H186" s="136">
        <f t="shared" si="9"/>
        <v>115381.96823620112</v>
      </c>
      <c r="I186" s="347"/>
    </row>
    <row r="187" spans="2:9" x14ac:dyDescent="0.55000000000000004">
      <c r="B187" s="127" t="str">
        <f>$B$51</f>
        <v>Nursing</v>
      </c>
      <c r="C187" s="141">
        <f t="shared" si="10"/>
        <v>35531.770591511769</v>
      </c>
      <c r="D187" s="141">
        <f t="shared" si="10"/>
        <v>705570.74322381662</v>
      </c>
      <c r="E187" s="141">
        <f t="shared" si="10"/>
        <v>0</v>
      </c>
      <c r="F187" s="141">
        <f t="shared" si="10"/>
        <v>0</v>
      </c>
      <c r="G187" s="141">
        <f t="shared" si="10"/>
        <v>0</v>
      </c>
      <c r="H187" s="136">
        <f t="shared" si="9"/>
        <v>741102.51381532836</v>
      </c>
      <c r="I187" s="347"/>
    </row>
    <row r="188" spans="2:9" x14ac:dyDescent="0.55000000000000004">
      <c r="B188" s="130" t="str">
        <f>$B$52</f>
        <v>Totals</v>
      </c>
      <c r="C188" s="133">
        <f>SUM(C168:C187)</f>
        <v>5363110.404076172</v>
      </c>
      <c r="D188" s="133">
        <f>SUM(D168:D187)</f>
        <v>9234422.9745189063</v>
      </c>
      <c r="E188" s="133">
        <f>SUM(E168:E187)</f>
        <v>5063133.6214049198</v>
      </c>
      <c r="F188" s="133">
        <f>SUM(F168:F187)</f>
        <v>0</v>
      </c>
      <c r="G188" s="133">
        <f>SUM(G168:G187)</f>
        <v>0</v>
      </c>
      <c r="H188" s="133">
        <f t="shared" si="9"/>
        <v>19660667</v>
      </c>
      <c r="I188" s="347"/>
    </row>
    <row r="189" spans="2:9" x14ac:dyDescent="0.55000000000000004">
      <c r="B189" s="328"/>
      <c r="C189" s="329"/>
      <c r="D189" s="329"/>
      <c r="E189" s="329"/>
      <c r="F189" s="329"/>
      <c r="G189" s="329"/>
      <c r="H189" s="344"/>
    </row>
    <row r="190" spans="2:9" x14ac:dyDescent="0.55000000000000004">
      <c r="B190" s="442" t="s">
        <v>34</v>
      </c>
      <c r="C190" s="442"/>
      <c r="D190" s="442"/>
      <c r="E190" s="442"/>
      <c r="F190" s="442"/>
      <c r="G190" s="442"/>
      <c r="H190" s="122">
        <f>H15</f>
        <v>9038118</v>
      </c>
    </row>
    <row r="191" spans="2:9" ht="43.5" customHeight="1" thickBot="1" x14ac:dyDescent="0.6">
      <c r="B191" s="432" t="s">
        <v>225</v>
      </c>
      <c r="C191" s="432"/>
      <c r="D191" s="432"/>
      <c r="E191" s="432"/>
      <c r="F191" s="432"/>
      <c r="G191" s="432"/>
      <c r="H191" s="432"/>
    </row>
    <row r="192" spans="2:9" ht="19.8" thickBot="1" x14ac:dyDescent="0.6">
      <c r="B192" s="124" t="s">
        <v>31</v>
      </c>
      <c r="C192" s="125" t="s">
        <v>25</v>
      </c>
      <c r="D192" s="125" t="s">
        <v>26</v>
      </c>
      <c r="E192" s="125" t="s">
        <v>27</v>
      </c>
      <c r="F192" s="125" t="s">
        <v>28</v>
      </c>
      <c r="G192" s="125" t="s">
        <v>29</v>
      </c>
      <c r="H192" s="126" t="s">
        <v>1</v>
      </c>
    </row>
    <row r="193" spans="2:8" x14ac:dyDescent="0.55000000000000004">
      <c r="B193" s="127" t="str">
        <f>$B$32</f>
        <v>Liberal Arts</v>
      </c>
      <c r="C193" s="135">
        <f t="shared" ref="C193:G208" si="11">$H$190*IF($H$136=0,0,C116/$H$136)</f>
        <v>1116230.3450952456</v>
      </c>
      <c r="D193" s="135">
        <f t="shared" si="11"/>
        <v>848376.12711818144</v>
      </c>
      <c r="E193" s="135">
        <f t="shared" si="11"/>
        <v>761571.60448849446</v>
      </c>
      <c r="F193" s="135">
        <f t="shared" si="11"/>
        <v>0</v>
      </c>
      <c r="G193" s="135">
        <f t="shared" si="11"/>
        <v>0</v>
      </c>
      <c r="H193" s="135">
        <f>SUM(C193:G193)</f>
        <v>2726178.0767019214</v>
      </c>
    </row>
    <row r="194" spans="2:8" x14ac:dyDescent="0.55000000000000004">
      <c r="B194" s="127" t="str">
        <f>$B$33</f>
        <v>Science</v>
      </c>
      <c r="C194" s="138">
        <f t="shared" si="11"/>
        <v>407512.20256733784</v>
      </c>
      <c r="D194" s="138">
        <f t="shared" si="11"/>
        <v>552276.74163996032</v>
      </c>
      <c r="E194" s="138">
        <f t="shared" si="11"/>
        <v>195247.86101936791</v>
      </c>
      <c r="F194" s="138">
        <f t="shared" si="11"/>
        <v>0</v>
      </c>
      <c r="G194" s="138">
        <f t="shared" si="11"/>
        <v>0</v>
      </c>
      <c r="H194" s="138">
        <f t="shared" ref="H194:H213" si="12">SUM(C194:G194)</f>
        <v>1155036.8052266659</v>
      </c>
    </row>
    <row r="195" spans="2:8" x14ac:dyDescent="0.55000000000000004">
      <c r="B195" s="127" t="str">
        <f>$B$34</f>
        <v>Fine Arts</v>
      </c>
      <c r="C195" s="138">
        <f t="shared" si="11"/>
        <v>350897.90802526404</v>
      </c>
      <c r="D195" s="138">
        <f t="shared" si="11"/>
        <v>240815.68726256571</v>
      </c>
      <c r="E195" s="138">
        <f t="shared" si="11"/>
        <v>11724.050182790976</v>
      </c>
      <c r="F195" s="138">
        <f t="shared" si="11"/>
        <v>0</v>
      </c>
      <c r="G195" s="138">
        <f t="shared" si="11"/>
        <v>0</v>
      </c>
      <c r="H195" s="138">
        <f t="shared" si="12"/>
        <v>603437.64547062072</v>
      </c>
    </row>
    <row r="196" spans="2:8" x14ac:dyDescent="0.55000000000000004">
      <c r="B196" s="127" t="str">
        <f>$B$35</f>
        <v>Teacher Education</v>
      </c>
      <c r="C196" s="138">
        <f t="shared" si="11"/>
        <v>13648.324305634629</v>
      </c>
      <c r="D196" s="138">
        <f t="shared" si="11"/>
        <v>152188.85745068872</v>
      </c>
      <c r="E196" s="138">
        <f t="shared" si="11"/>
        <v>509571.14033913577</v>
      </c>
      <c r="F196" s="138">
        <f t="shared" si="11"/>
        <v>0</v>
      </c>
      <c r="G196" s="138">
        <f t="shared" si="11"/>
        <v>0</v>
      </c>
      <c r="H196" s="138">
        <f t="shared" si="12"/>
        <v>675408.32209545909</v>
      </c>
    </row>
    <row r="197" spans="2:8" x14ac:dyDescent="0.55000000000000004">
      <c r="B197" s="127" t="str">
        <f>$B$36</f>
        <v>Agriculture</v>
      </c>
      <c r="C197" s="138">
        <f t="shared" si="11"/>
        <v>0</v>
      </c>
      <c r="D197" s="138">
        <f t="shared" si="11"/>
        <v>0</v>
      </c>
      <c r="E197" s="138">
        <f t="shared" si="11"/>
        <v>0</v>
      </c>
      <c r="F197" s="138">
        <f t="shared" si="11"/>
        <v>0</v>
      </c>
      <c r="G197" s="138">
        <f t="shared" si="11"/>
        <v>0</v>
      </c>
      <c r="H197" s="138">
        <f t="shared" si="12"/>
        <v>0</v>
      </c>
    </row>
    <row r="198" spans="2:8" x14ac:dyDescent="0.55000000000000004">
      <c r="B198" s="127" t="str">
        <f>$B$37</f>
        <v>Engineering</v>
      </c>
      <c r="C198" s="138">
        <f t="shared" si="11"/>
        <v>236667.52698657685</v>
      </c>
      <c r="D198" s="138">
        <f t="shared" si="11"/>
        <v>782021.15537260997</v>
      </c>
      <c r="E198" s="138">
        <f t="shared" si="11"/>
        <v>70235.742752814855</v>
      </c>
      <c r="F198" s="138">
        <f t="shared" si="11"/>
        <v>0</v>
      </c>
      <c r="G198" s="138">
        <f t="shared" si="11"/>
        <v>0</v>
      </c>
      <c r="H198" s="138">
        <f t="shared" si="12"/>
        <v>1088924.4251120016</v>
      </c>
    </row>
    <row r="199" spans="2:8" x14ac:dyDescent="0.55000000000000004">
      <c r="B199" s="127" t="str">
        <f>$B$38</f>
        <v>Home Economics</v>
      </c>
      <c r="C199" s="138">
        <f t="shared" si="11"/>
        <v>11387.99945210957</v>
      </c>
      <c r="D199" s="138">
        <f t="shared" si="11"/>
        <v>69619.082425925269</v>
      </c>
      <c r="E199" s="138">
        <f t="shared" si="11"/>
        <v>0</v>
      </c>
      <c r="F199" s="138">
        <f t="shared" si="11"/>
        <v>0</v>
      </c>
      <c r="G199" s="138">
        <f t="shared" si="11"/>
        <v>0</v>
      </c>
      <c r="H199" s="138">
        <f t="shared" si="12"/>
        <v>81007.081878034835</v>
      </c>
    </row>
    <row r="200" spans="2:8" x14ac:dyDescent="0.55000000000000004">
      <c r="B200" s="127" t="str">
        <f>$B$39</f>
        <v>Law</v>
      </c>
      <c r="C200" s="138">
        <f t="shared" si="11"/>
        <v>0</v>
      </c>
      <c r="D200" s="138">
        <f t="shared" si="11"/>
        <v>0</v>
      </c>
      <c r="E200" s="138">
        <f t="shared" si="11"/>
        <v>0</v>
      </c>
      <c r="F200" s="138">
        <f t="shared" si="11"/>
        <v>0</v>
      </c>
      <c r="G200" s="138">
        <f t="shared" si="11"/>
        <v>0</v>
      </c>
      <c r="H200" s="138">
        <f t="shared" si="12"/>
        <v>0</v>
      </c>
    </row>
    <row r="201" spans="2:8" x14ac:dyDescent="0.55000000000000004">
      <c r="B201" s="127" t="str">
        <f>$B$40</f>
        <v>Social Service</v>
      </c>
      <c r="C201" s="138">
        <f t="shared" si="11"/>
        <v>16565.974950632462</v>
      </c>
      <c r="D201" s="138">
        <f t="shared" si="11"/>
        <v>95553.46277178367</v>
      </c>
      <c r="E201" s="138">
        <f t="shared" si="11"/>
        <v>0</v>
      </c>
      <c r="F201" s="138">
        <f t="shared" si="11"/>
        <v>0</v>
      </c>
      <c r="G201" s="138">
        <f t="shared" si="11"/>
        <v>0</v>
      </c>
      <c r="H201" s="138">
        <f t="shared" si="12"/>
        <v>112119.43772241613</v>
      </c>
    </row>
    <row r="202" spans="2:8" x14ac:dyDescent="0.55000000000000004">
      <c r="B202" s="127" t="str">
        <f>$B$41</f>
        <v>Library Science</v>
      </c>
      <c r="C202" s="138">
        <f t="shared" si="11"/>
        <v>0</v>
      </c>
      <c r="D202" s="138">
        <f t="shared" si="11"/>
        <v>0</v>
      </c>
      <c r="E202" s="138">
        <f t="shared" si="11"/>
        <v>0</v>
      </c>
      <c r="F202" s="138">
        <f t="shared" si="11"/>
        <v>0</v>
      </c>
      <c r="G202" s="138">
        <f t="shared" si="11"/>
        <v>0</v>
      </c>
      <c r="H202" s="138">
        <f t="shared" si="12"/>
        <v>0</v>
      </c>
    </row>
    <row r="203" spans="2:8" x14ac:dyDescent="0.55000000000000004">
      <c r="B203" s="127" t="str">
        <f>$B$42</f>
        <v>Veterinary Science</v>
      </c>
      <c r="C203" s="138">
        <f t="shared" si="11"/>
        <v>0</v>
      </c>
      <c r="D203" s="138">
        <f t="shared" si="11"/>
        <v>0</v>
      </c>
      <c r="E203" s="138">
        <f t="shared" si="11"/>
        <v>0</v>
      </c>
      <c r="F203" s="138">
        <f t="shared" si="11"/>
        <v>0</v>
      </c>
      <c r="G203" s="138">
        <f t="shared" si="11"/>
        <v>0</v>
      </c>
      <c r="H203" s="138">
        <f t="shared" si="12"/>
        <v>0</v>
      </c>
    </row>
    <row r="204" spans="2:8" x14ac:dyDescent="0.55000000000000004">
      <c r="B204" s="127" t="str">
        <f>$B$43</f>
        <v>Vocational Training</v>
      </c>
      <c r="C204" s="138">
        <f t="shared" si="11"/>
        <v>0</v>
      </c>
      <c r="D204" s="138">
        <f t="shared" si="11"/>
        <v>0</v>
      </c>
      <c r="E204" s="138">
        <f t="shared" si="11"/>
        <v>0</v>
      </c>
      <c r="F204" s="138">
        <f t="shared" si="11"/>
        <v>0</v>
      </c>
      <c r="G204" s="138">
        <f t="shared" si="11"/>
        <v>0</v>
      </c>
      <c r="H204" s="138">
        <f t="shared" si="12"/>
        <v>0</v>
      </c>
    </row>
    <row r="205" spans="2:8" x14ac:dyDescent="0.55000000000000004">
      <c r="B205" s="127" t="str">
        <f>$B$44</f>
        <v>Physical Training</v>
      </c>
      <c r="C205" s="138">
        <f t="shared" si="11"/>
        <v>0</v>
      </c>
      <c r="D205" s="138">
        <f t="shared" si="11"/>
        <v>0</v>
      </c>
      <c r="E205" s="138">
        <f t="shared" si="11"/>
        <v>0</v>
      </c>
      <c r="F205" s="138">
        <f t="shared" si="11"/>
        <v>0</v>
      </c>
      <c r="G205" s="138">
        <f t="shared" si="11"/>
        <v>0</v>
      </c>
      <c r="H205" s="138">
        <f t="shared" si="12"/>
        <v>0</v>
      </c>
    </row>
    <row r="206" spans="2:8" x14ac:dyDescent="0.55000000000000004">
      <c r="B206" s="127" t="str">
        <f>$B$45</f>
        <v>Health Services</v>
      </c>
      <c r="C206" s="138">
        <f t="shared" si="11"/>
        <v>25704.272714870403</v>
      </c>
      <c r="D206" s="138">
        <f t="shared" si="11"/>
        <v>178507.13919649122</v>
      </c>
      <c r="E206" s="138">
        <f t="shared" si="11"/>
        <v>77975.601195381634</v>
      </c>
      <c r="F206" s="138">
        <f t="shared" si="11"/>
        <v>0</v>
      </c>
      <c r="G206" s="138">
        <f t="shared" si="11"/>
        <v>0</v>
      </c>
      <c r="H206" s="138">
        <f t="shared" si="12"/>
        <v>282187.01310674322</v>
      </c>
    </row>
    <row r="207" spans="2:8" x14ac:dyDescent="0.55000000000000004">
      <c r="B207" s="127" t="str">
        <f>$B$46</f>
        <v>Pharmacy</v>
      </c>
      <c r="C207" s="138">
        <f t="shared" si="11"/>
        <v>0</v>
      </c>
      <c r="D207" s="138">
        <f t="shared" si="11"/>
        <v>0</v>
      </c>
      <c r="E207" s="138">
        <f t="shared" si="11"/>
        <v>0</v>
      </c>
      <c r="F207" s="138">
        <f t="shared" si="11"/>
        <v>0</v>
      </c>
      <c r="G207" s="138">
        <f t="shared" si="11"/>
        <v>0</v>
      </c>
      <c r="H207" s="138">
        <f t="shared" si="12"/>
        <v>0</v>
      </c>
    </row>
    <row r="208" spans="2:8" x14ac:dyDescent="0.55000000000000004">
      <c r="B208" s="127" t="str">
        <f>$B$47</f>
        <v>Business Administration</v>
      </c>
      <c r="C208" s="138">
        <f t="shared" si="11"/>
        <v>260258.57786175603</v>
      </c>
      <c r="D208" s="138">
        <f t="shared" si="11"/>
        <v>930902.059083984</v>
      </c>
      <c r="E208" s="138">
        <f t="shared" si="11"/>
        <v>702221.86787388835</v>
      </c>
      <c r="F208" s="138">
        <f t="shared" si="11"/>
        <v>0</v>
      </c>
      <c r="G208" s="138">
        <f t="shared" si="11"/>
        <v>0</v>
      </c>
      <c r="H208" s="138">
        <f t="shared" si="12"/>
        <v>1893382.5048196283</v>
      </c>
    </row>
    <row r="209" spans="2:8" x14ac:dyDescent="0.55000000000000004">
      <c r="B209" s="127" t="str">
        <f>$B$48</f>
        <v>Optometry</v>
      </c>
      <c r="C209" s="138">
        <f t="shared" ref="C209:G212" si="13">$H$190*IF($H$136=0,0,C132/$H$136)</f>
        <v>0</v>
      </c>
      <c r="D209" s="138">
        <f t="shared" si="13"/>
        <v>0</v>
      </c>
      <c r="E209" s="138">
        <f t="shared" si="13"/>
        <v>0</v>
      </c>
      <c r="F209" s="138">
        <f t="shared" si="13"/>
        <v>0</v>
      </c>
      <c r="G209" s="138">
        <f t="shared" si="13"/>
        <v>0</v>
      </c>
      <c r="H209" s="138">
        <f t="shared" si="12"/>
        <v>0</v>
      </c>
    </row>
    <row r="210" spans="2:8" x14ac:dyDescent="0.55000000000000004">
      <c r="B210" s="127" t="str">
        <f>$B$49</f>
        <v>Teacher Ed-Practice Teaching</v>
      </c>
      <c r="C210" s="138">
        <f t="shared" si="13"/>
        <v>0</v>
      </c>
      <c r="D210" s="138">
        <f t="shared" si="13"/>
        <v>25435.162915978108</v>
      </c>
      <c r="E210" s="138">
        <f t="shared" si="13"/>
        <v>0</v>
      </c>
      <c r="F210" s="138">
        <f t="shared" si="13"/>
        <v>0</v>
      </c>
      <c r="G210" s="138">
        <f t="shared" si="13"/>
        <v>0</v>
      </c>
      <c r="H210" s="138">
        <f t="shared" si="12"/>
        <v>25435.162915978108</v>
      </c>
    </row>
    <row r="211" spans="2:8" x14ac:dyDescent="0.55000000000000004">
      <c r="B211" s="127" t="str">
        <f>$B$50</f>
        <v>Technology</v>
      </c>
      <c r="C211" s="138">
        <f t="shared" si="13"/>
        <v>6115.6393010768925</v>
      </c>
      <c r="D211" s="138">
        <f t="shared" si="13"/>
        <v>47097.296087927556</v>
      </c>
      <c r="E211" s="138">
        <f t="shared" si="13"/>
        <v>0</v>
      </c>
      <c r="F211" s="138">
        <f t="shared" si="13"/>
        <v>0</v>
      </c>
      <c r="G211" s="138">
        <f t="shared" si="13"/>
        <v>0</v>
      </c>
      <c r="H211" s="138">
        <f t="shared" si="12"/>
        <v>53212.935389004451</v>
      </c>
    </row>
    <row r="212" spans="2:8" x14ac:dyDescent="0.55000000000000004">
      <c r="B212" s="127" t="str">
        <f>$B$51</f>
        <v>Nursing</v>
      </c>
      <c r="C212" s="138">
        <f t="shared" si="13"/>
        <v>16386.874324005687</v>
      </c>
      <c r="D212" s="138">
        <f t="shared" si="13"/>
        <v>325401.71523751912</v>
      </c>
      <c r="E212" s="138">
        <f t="shared" si="13"/>
        <v>0</v>
      </c>
      <c r="F212" s="138">
        <f t="shared" si="13"/>
        <v>0</v>
      </c>
      <c r="G212" s="138">
        <f t="shared" si="13"/>
        <v>0</v>
      </c>
      <c r="H212" s="138">
        <f t="shared" si="12"/>
        <v>341788.5895615248</v>
      </c>
    </row>
    <row r="213" spans="2:8" x14ac:dyDescent="0.55000000000000004">
      <c r="B213" s="130" t="str">
        <f>$B$52</f>
        <v>Totals</v>
      </c>
      <c r="C213" s="135">
        <f>SUM(C193:C212)</f>
        <v>2461375.6455845102</v>
      </c>
      <c r="D213" s="135">
        <f>SUM(D193:D212)</f>
        <v>4248194.4865636146</v>
      </c>
      <c r="E213" s="135">
        <f>SUM(E193:E212)</f>
        <v>2328547.8678518743</v>
      </c>
      <c r="F213" s="135">
        <f>SUM(F193:F212)</f>
        <v>0</v>
      </c>
      <c r="G213" s="135">
        <f>SUM(G193:G212)</f>
        <v>0</v>
      </c>
      <c r="H213" s="135">
        <f t="shared" si="12"/>
        <v>9038117.9999999981</v>
      </c>
    </row>
    <row r="214" spans="2:8" x14ac:dyDescent="0.55000000000000004">
      <c r="B214" s="143"/>
      <c r="C214" s="144"/>
      <c r="D214" s="144"/>
      <c r="E214" s="144"/>
      <c r="F214" s="144"/>
      <c r="G214" s="144"/>
      <c r="H214" s="144"/>
    </row>
    <row r="215" spans="2:8" x14ac:dyDescent="0.55000000000000004">
      <c r="B215" s="442" t="s">
        <v>35</v>
      </c>
      <c r="C215" s="442"/>
      <c r="D215" s="442"/>
      <c r="E215" s="442"/>
      <c r="F215" s="442"/>
      <c r="G215" s="442"/>
      <c r="H215" s="122">
        <f>H17</f>
        <v>17093104</v>
      </c>
    </row>
    <row r="216" spans="2:8" ht="60.75" customHeight="1" thickBot="1" x14ac:dyDescent="0.6">
      <c r="B216" s="432" t="s">
        <v>226</v>
      </c>
      <c r="C216" s="432"/>
      <c r="D216" s="432"/>
      <c r="E216" s="432"/>
      <c r="F216" s="432"/>
      <c r="G216" s="432"/>
      <c r="H216" s="432"/>
    </row>
    <row r="217" spans="2:8" ht="19.8" thickBot="1" x14ac:dyDescent="0.6">
      <c r="B217" s="124" t="s">
        <v>31</v>
      </c>
      <c r="C217" s="125" t="s">
        <v>25</v>
      </c>
      <c r="D217" s="125" t="s">
        <v>26</v>
      </c>
      <c r="E217" s="125" t="s">
        <v>27</v>
      </c>
      <c r="F217" s="125" t="s">
        <v>28</v>
      </c>
      <c r="G217" s="125" t="s">
        <v>29</v>
      </c>
      <c r="H217" s="126" t="s">
        <v>1</v>
      </c>
    </row>
    <row r="218" spans="2:8" x14ac:dyDescent="0.55000000000000004">
      <c r="B218" s="127" t="str">
        <f>$B$32</f>
        <v>Liberal Arts</v>
      </c>
      <c r="C218" s="135">
        <f t="shared" ref="C218:G233" si="14">$H$215*IF($H$25=0,0,C$25/$H$25)*IF(C$52=0,0,C32/C$52)</f>
        <v>3356627.4322940782</v>
      </c>
      <c r="D218" s="135">
        <f t="shared" si="14"/>
        <v>2313693.8704997688</v>
      </c>
      <c r="E218" s="135">
        <f t="shared" si="14"/>
        <v>854055.69772060367</v>
      </c>
      <c r="F218" s="135">
        <f t="shared" si="14"/>
        <v>0</v>
      </c>
      <c r="G218" s="135">
        <f t="shared" si="14"/>
        <v>0</v>
      </c>
      <c r="H218" s="135">
        <f>SUM(C218:G218)</f>
        <v>6524377.0005144514</v>
      </c>
    </row>
    <row r="219" spans="2:8" x14ac:dyDescent="0.55000000000000004">
      <c r="B219" s="127" t="str">
        <f>$B$33</f>
        <v>Science</v>
      </c>
      <c r="C219" s="138">
        <f t="shared" si="14"/>
        <v>1048608.4548813559</v>
      </c>
      <c r="D219" s="138">
        <f t="shared" si="14"/>
        <v>804027.47013949521</v>
      </c>
      <c r="E219" s="138">
        <f t="shared" si="14"/>
        <v>130584.61082307929</v>
      </c>
      <c r="F219" s="138">
        <f t="shared" si="14"/>
        <v>0</v>
      </c>
      <c r="G219" s="138">
        <f t="shared" si="14"/>
        <v>0</v>
      </c>
      <c r="H219" s="138">
        <f t="shared" ref="H219:H238" si="15">SUM(C219:G219)</f>
        <v>1983220.5358439304</v>
      </c>
    </row>
    <row r="220" spans="2:8" x14ac:dyDescent="0.55000000000000004">
      <c r="B220" s="127" t="str">
        <f>$B$34</f>
        <v>Fine Arts</v>
      </c>
      <c r="C220" s="138">
        <f t="shared" si="14"/>
        <v>485912.2706416978</v>
      </c>
      <c r="D220" s="138">
        <f t="shared" si="14"/>
        <v>188869.21588134987</v>
      </c>
      <c r="E220" s="138">
        <f t="shared" si="14"/>
        <v>4245.010568552113</v>
      </c>
      <c r="F220" s="138">
        <f t="shared" si="14"/>
        <v>0</v>
      </c>
      <c r="G220" s="138">
        <f t="shared" si="14"/>
        <v>0</v>
      </c>
      <c r="H220" s="138">
        <f t="shared" si="15"/>
        <v>679026.49709159974</v>
      </c>
    </row>
    <row r="221" spans="2:8" x14ac:dyDescent="0.55000000000000004">
      <c r="B221" s="127" t="str">
        <f>$B$35</f>
        <v>Teacher Education</v>
      </c>
      <c r="C221" s="138">
        <f t="shared" si="14"/>
        <v>56719.775371357529</v>
      </c>
      <c r="D221" s="138">
        <f t="shared" si="14"/>
        <v>436219.84427513328</v>
      </c>
      <c r="E221" s="138">
        <f t="shared" si="14"/>
        <v>643018.02945544152</v>
      </c>
      <c r="F221" s="138">
        <f t="shared" si="14"/>
        <v>0</v>
      </c>
      <c r="G221" s="138">
        <f t="shared" si="14"/>
        <v>0</v>
      </c>
      <c r="H221" s="138">
        <f t="shared" si="15"/>
        <v>1135957.6491019323</v>
      </c>
    </row>
    <row r="222" spans="2:8" x14ac:dyDescent="0.55000000000000004">
      <c r="B222" s="127" t="str">
        <f>$B$36</f>
        <v>Agriculture</v>
      </c>
      <c r="C222" s="138">
        <f t="shared" si="14"/>
        <v>0</v>
      </c>
      <c r="D222" s="138">
        <f t="shared" si="14"/>
        <v>0</v>
      </c>
      <c r="E222" s="138">
        <f t="shared" si="14"/>
        <v>0</v>
      </c>
      <c r="F222" s="138">
        <f t="shared" si="14"/>
        <v>0</v>
      </c>
      <c r="G222" s="138">
        <f t="shared" si="14"/>
        <v>0</v>
      </c>
      <c r="H222" s="138">
        <f t="shared" si="15"/>
        <v>0</v>
      </c>
    </row>
    <row r="223" spans="2:8" x14ac:dyDescent="0.55000000000000004">
      <c r="B223" s="127" t="str">
        <f>$B$37</f>
        <v>Engineering</v>
      </c>
      <c r="C223" s="138">
        <f t="shared" si="14"/>
        <v>270865.86605913594</v>
      </c>
      <c r="D223" s="138">
        <f t="shared" si="14"/>
        <v>762281.30460389005</v>
      </c>
      <c r="E223" s="138">
        <f t="shared" si="14"/>
        <v>30927.934142308251</v>
      </c>
      <c r="F223" s="138">
        <f t="shared" si="14"/>
        <v>0</v>
      </c>
      <c r="G223" s="138">
        <f t="shared" si="14"/>
        <v>0</v>
      </c>
      <c r="H223" s="138">
        <f t="shared" si="15"/>
        <v>1064075.1048053342</v>
      </c>
    </row>
    <row r="224" spans="2:8" x14ac:dyDescent="0.55000000000000004">
      <c r="B224" s="127" t="str">
        <f>$B$38</f>
        <v>Home Economics</v>
      </c>
      <c r="C224" s="138">
        <f t="shared" si="14"/>
        <v>8874.522677151177</v>
      </c>
      <c r="D224" s="138">
        <f t="shared" si="14"/>
        <v>92135.810279022655</v>
      </c>
      <c r="E224" s="138">
        <f t="shared" si="14"/>
        <v>0</v>
      </c>
      <c r="F224" s="138">
        <f t="shared" si="14"/>
        <v>0</v>
      </c>
      <c r="G224" s="138">
        <f t="shared" si="14"/>
        <v>0</v>
      </c>
      <c r="H224" s="138">
        <f t="shared" si="15"/>
        <v>101010.33295617384</v>
      </c>
    </row>
    <row r="225" spans="2:8" x14ac:dyDescent="0.55000000000000004">
      <c r="B225" s="127" t="str">
        <f>$B$39</f>
        <v>Law</v>
      </c>
      <c r="C225" s="138">
        <f t="shared" si="14"/>
        <v>0</v>
      </c>
      <c r="D225" s="138">
        <f t="shared" si="14"/>
        <v>0</v>
      </c>
      <c r="E225" s="138">
        <f t="shared" si="14"/>
        <v>0</v>
      </c>
      <c r="F225" s="138">
        <f t="shared" si="14"/>
        <v>0</v>
      </c>
      <c r="G225" s="138">
        <f t="shared" si="14"/>
        <v>0</v>
      </c>
      <c r="H225" s="138">
        <f t="shared" si="15"/>
        <v>0</v>
      </c>
    </row>
    <row r="226" spans="2:8" x14ac:dyDescent="0.55000000000000004">
      <c r="B226" s="127" t="str">
        <f>$B$40</f>
        <v>Social Service</v>
      </c>
      <c r="C226" s="138">
        <f t="shared" si="14"/>
        <v>25080.172783253329</v>
      </c>
      <c r="D226" s="138">
        <f t="shared" si="14"/>
        <v>146939.14653281259</v>
      </c>
      <c r="E226" s="138">
        <f t="shared" si="14"/>
        <v>0</v>
      </c>
      <c r="F226" s="138">
        <f t="shared" si="14"/>
        <v>0</v>
      </c>
      <c r="G226" s="138">
        <f t="shared" si="14"/>
        <v>0</v>
      </c>
      <c r="H226" s="138">
        <f t="shared" si="15"/>
        <v>172019.31931606593</v>
      </c>
    </row>
    <row r="227" spans="2:8" x14ac:dyDescent="0.55000000000000004">
      <c r="B227" s="127" t="str">
        <f>$B$41</f>
        <v>Library Science</v>
      </c>
      <c r="C227" s="138">
        <f t="shared" si="14"/>
        <v>0</v>
      </c>
      <c r="D227" s="138">
        <f t="shared" si="14"/>
        <v>183.90381293218095</v>
      </c>
      <c r="E227" s="138">
        <f t="shared" si="14"/>
        <v>0</v>
      </c>
      <c r="F227" s="138">
        <f t="shared" si="14"/>
        <v>0</v>
      </c>
      <c r="G227" s="138">
        <f t="shared" si="14"/>
        <v>0</v>
      </c>
      <c r="H227" s="138">
        <f t="shared" si="15"/>
        <v>183.90381293218095</v>
      </c>
    </row>
    <row r="228" spans="2:8" x14ac:dyDescent="0.55000000000000004">
      <c r="B228" s="127" t="str">
        <f>$B$42</f>
        <v>Veterinary Science</v>
      </c>
      <c r="C228" s="138">
        <f t="shared" si="14"/>
        <v>0</v>
      </c>
      <c r="D228" s="138">
        <f t="shared" si="14"/>
        <v>0</v>
      </c>
      <c r="E228" s="138">
        <f t="shared" si="14"/>
        <v>0</v>
      </c>
      <c r="F228" s="138">
        <f t="shared" si="14"/>
        <v>0</v>
      </c>
      <c r="G228" s="138">
        <f t="shared" si="14"/>
        <v>0</v>
      </c>
      <c r="H228" s="138">
        <f t="shared" si="15"/>
        <v>0</v>
      </c>
    </row>
    <row r="229" spans="2:8" x14ac:dyDescent="0.55000000000000004">
      <c r="B229" s="127" t="str">
        <f>$B$43</f>
        <v>Vocational Training</v>
      </c>
      <c r="C229" s="138">
        <f t="shared" si="14"/>
        <v>0</v>
      </c>
      <c r="D229" s="138">
        <f t="shared" si="14"/>
        <v>0</v>
      </c>
      <c r="E229" s="138">
        <f t="shared" si="14"/>
        <v>0</v>
      </c>
      <c r="F229" s="138">
        <f t="shared" si="14"/>
        <v>0</v>
      </c>
      <c r="G229" s="138">
        <f t="shared" si="14"/>
        <v>0</v>
      </c>
      <c r="H229" s="138">
        <f t="shared" si="15"/>
        <v>0</v>
      </c>
    </row>
    <row r="230" spans="2:8" x14ac:dyDescent="0.55000000000000004">
      <c r="B230" s="127" t="str">
        <f>$B$44</f>
        <v>Physical Training</v>
      </c>
      <c r="C230" s="138">
        <f t="shared" si="14"/>
        <v>0</v>
      </c>
      <c r="D230" s="138">
        <f t="shared" si="14"/>
        <v>0</v>
      </c>
      <c r="E230" s="138">
        <f t="shared" si="14"/>
        <v>0</v>
      </c>
      <c r="F230" s="138">
        <f t="shared" si="14"/>
        <v>0</v>
      </c>
      <c r="G230" s="138">
        <f t="shared" si="14"/>
        <v>0</v>
      </c>
      <c r="H230" s="138">
        <f t="shared" si="15"/>
        <v>0</v>
      </c>
    </row>
    <row r="231" spans="2:8" x14ac:dyDescent="0.55000000000000004">
      <c r="B231" s="127" t="str">
        <f>$B$45</f>
        <v>Health Services</v>
      </c>
      <c r="C231" s="138">
        <f t="shared" si="14"/>
        <v>42571.985596188984</v>
      </c>
      <c r="D231" s="138">
        <f t="shared" si="14"/>
        <v>271442.02788789914</v>
      </c>
      <c r="E231" s="138">
        <f t="shared" si="14"/>
        <v>46695.11625407324</v>
      </c>
      <c r="F231" s="138">
        <f t="shared" si="14"/>
        <v>0</v>
      </c>
      <c r="G231" s="138">
        <f t="shared" si="14"/>
        <v>0</v>
      </c>
      <c r="H231" s="138">
        <f t="shared" si="15"/>
        <v>360709.12973816134</v>
      </c>
    </row>
    <row r="232" spans="2:8" x14ac:dyDescent="0.55000000000000004">
      <c r="B232" s="127" t="str">
        <f>$B$46</f>
        <v>Pharmacy</v>
      </c>
      <c r="C232" s="138">
        <f t="shared" si="14"/>
        <v>0</v>
      </c>
      <c r="D232" s="138">
        <f t="shared" si="14"/>
        <v>0</v>
      </c>
      <c r="E232" s="138">
        <f t="shared" si="14"/>
        <v>0</v>
      </c>
      <c r="F232" s="138">
        <f t="shared" si="14"/>
        <v>0</v>
      </c>
      <c r="G232" s="138">
        <f t="shared" si="14"/>
        <v>0</v>
      </c>
      <c r="H232" s="138">
        <f t="shared" si="15"/>
        <v>0</v>
      </c>
    </row>
    <row r="233" spans="2:8" x14ac:dyDescent="0.55000000000000004">
      <c r="B233" s="127" t="str">
        <f>$B$47</f>
        <v>Business Administration</v>
      </c>
      <c r="C233" s="138">
        <f t="shared" si="14"/>
        <v>652856.1899886867</v>
      </c>
      <c r="D233" s="138">
        <f t="shared" si="14"/>
        <v>2569871.8819142971</v>
      </c>
      <c r="E233" s="138">
        <f t="shared" si="14"/>
        <v>1104309.1779047712</v>
      </c>
      <c r="F233" s="138">
        <f t="shared" si="14"/>
        <v>0</v>
      </c>
      <c r="G233" s="138">
        <f t="shared" si="14"/>
        <v>0</v>
      </c>
      <c r="H233" s="138">
        <f t="shared" si="15"/>
        <v>4327037.2498077545</v>
      </c>
    </row>
    <row r="234" spans="2:8" x14ac:dyDescent="0.55000000000000004">
      <c r="B234" s="127" t="str">
        <f>$B$48</f>
        <v>Optometry</v>
      </c>
      <c r="C234" s="138">
        <f t="shared" ref="C234:G237" si="16">$H$215*IF($H$25=0,0,C$25/$H$25)*IF(C$52=0,0,C48/C$52)</f>
        <v>0</v>
      </c>
      <c r="D234" s="138">
        <f t="shared" si="16"/>
        <v>0</v>
      </c>
      <c r="E234" s="138">
        <f t="shared" si="16"/>
        <v>0</v>
      </c>
      <c r="F234" s="138">
        <f t="shared" si="16"/>
        <v>0</v>
      </c>
      <c r="G234" s="138">
        <f t="shared" si="16"/>
        <v>0</v>
      </c>
      <c r="H234" s="138">
        <f t="shared" si="15"/>
        <v>0</v>
      </c>
    </row>
    <row r="235" spans="2:8" x14ac:dyDescent="0.55000000000000004">
      <c r="B235" s="127" t="str">
        <f>$B$49</f>
        <v>Teacher Ed-Practice Teaching</v>
      </c>
      <c r="C235" s="138">
        <f t="shared" si="16"/>
        <v>0</v>
      </c>
      <c r="D235" s="138">
        <f t="shared" si="16"/>
        <v>11034.228775930858</v>
      </c>
      <c r="E235" s="138">
        <f t="shared" si="16"/>
        <v>0</v>
      </c>
      <c r="F235" s="138">
        <f t="shared" si="16"/>
        <v>0</v>
      </c>
      <c r="G235" s="138">
        <f t="shared" si="16"/>
        <v>0</v>
      </c>
      <c r="H235" s="138">
        <f t="shared" si="15"/>
        <v>11034.228775930858</v>
      </c>
    </row>
    <row r="236" spans="2:8" x14ac:dyDescent="0.55000000000000004">
      <c r="B236" s="127" t="str">
        <f>$B$50</f>
        <v>Technology</v>
      </c>
      <c r="C236" s="138">
        <f t="shared" si="16"/>
        <v>12347.161985601639</v>
      </c>
      <c r="D236" s="138">
        <f t="shared" si="16"/>
        <v>96917.309415259369</v>
      </c>
      <c r="E236" s="138">
        <f t="shared" si="16"/>
        <v>0</v>
      </c>
      <c r="F236" s="138">
        <f t="shared" si="16"/>
        <v>0</v>
      </c>
      <c r="G236" s="138">
        <f t="shared" si="16"/>
        <v>0</v>
      </c>
      <c r="H236" s="138">
        <f t="shared" si="15"/>
        <v>109264.471400861</v>
      </c>
    </row>
    <row r="237" spans="2:8" x14ac:dyDescent="0.55000000000000004">
      <c r="B237" s="127" t="str">
        <f>$B$51</f>
        <v>Nursing</v>
      </c>
      <c r="C237" s="138">
        <f t="shared" si="16"/>
        <v>32282.683941520951</v>
      </c>
      <c r="D237" s="138">
        <f t="shared" si="16"/>
        <v>592905.8928933515</v>
      </c>
      <c r="E237" s="138">
        <f t="shared" si="16"/>
        <v>0</v>
      </c>
      <c r="F237" s="138">
        <f t="shared" si="16"/>
        <v>0</v>
      </c>
      <c r="G237" s="138">
        <f t="shared" si="16"/>
        <v>0</v>
      </c>
      <c r="H237" s="138">
        <f t="shared" si="15"/>
        <v>625188.57683487248</v>
      </c>
    </row>
    <row r="238" spans="2:8" x14ac:dyDescent="0.55000000000000004">
      <c r="B238" s="130" t="str">
        <f>$B$52</f>
        <v>Totals</v>
      </c>
      <c r="C238" s="135">
        <f>SUM(C218:C237)</f>
        <v>5992746.5162200285</v>
      </c>
      <c r="D238" s="135">
        <f>SUM(D218:D237)</f>
        <v>8286521.9069111422</v>
      </c>
      <c r="E238" s="135">
        <f>SUM(E218:E237)</f>
        <v>2813835.5768688293</v>
      </c>
      <c r="F238" s="135">
        <f>SUM(F218:F237)</f>
        <v>0</v>
      </c>
      <c r="G238" s="135">
        <f>SUM(G218:G237)</f>
        <v>0</v>
      </c>
      <c r="H238" s="135">
        <f t="shared" si="15"/>
        <v>17093104</v>
      </c>
    </row>
    <row r="239" spans="2:8" x14ac:dyDescent="0.55000000000000004">
      <c r="B239" s="328"/>
      <c r="C239" s="348"/>
      <c r="D239" s="348"/>
      <c r="E239" s="348"/>
      <c r="F239" s="348"/>
      <c r="G239" s="348"/>
      <c r="H239" s="348"/>
    </row>
    <row r="240" spans="2:8" x14ac:dyDescent="0.55000000000000004">
      <c r="B240" s="120" t="s">
        <v>11</v>
      </c>
      <c r="C240" s="121"/>
      <c r="D240" s="121"/>
      <c r="E240" s="121"/>
      <c r="F240" s="121"/>
      <c r="G240" s="121"/>
      <c r="H240" s="122">
        <f>H16</f>
        <v>3869612</v>
      </c>
    </row>
    <row r="241" spans="2:8" ht="61.5" customHeight="1" thickBot="1" x14ac:dyDescent="0.6">
      <c r="B241" s="444" t="s">
        <v>917</v>
      </c>
      <c r="C241" s="444"/>
      <c r="D241" s="444"/>
      <c r="E241" s="444"/>
      <c r="F241" s="444"/>
      <c r="G241" s="444"/>
      <c r="H241" s="326"/>
    </row>
    <row r="242" spans="2:8" ht="19.8" thickBot="1" x14ac:dyDescent="0.6">
      <c r="B242" s="124" t="s">
        <v>31</v>
      </c>
      <c r="C242" s="125" t="s">
        <v>25</v>
      </c>
      <c r="D242" s="125" t="s">
        <v>26</v>
      </c>
      <c r="E242" s="125" t="s">
        <v>27</v>
      </c>
      <c r="F242" s="125" t="s">
        <v>28</v>
      </c>
      <c r="G242" s="125" t="s">
        <v>29</v>
      </c>
      <c r="H242" s="126" t="s">
        <v>1</v>
      </c>
    </row>
    <row r="243" spans="2:8" x14ac:dyDescent="0.55000000000000004">
      <c r="B243" s="127" t="str">
        <f>$B$32</f>
        <v>Liberal Arts</v>
      </c>
      <c r="C243" s="135">
        <f t="shared" ref="C243:G258" si="17">$H$240*IF($H$25=0,0,C$25/$H$25)*IF(C$52=0,0,C32/C$52)</f>
        <v>759888.06898585253</v>
      </c>
      <c r="D243" s="135">
        <f t="shared" si="17"/>
        <v>523784.18604440428</v>
      </c>
      <c r="E243" s="135">
        <f t="shared" si="17"/>
        <v>193344.88203944825</v>
      </c>
      <c r="F243" s="135">
        <f t="shared" si="17"/>
        <v>0</v>
      </c>
      <c r="G243" s="135">
        <f t="shared" si="17"/>
        <v>0</v>
      </c>
      <c r="H243" s="135">
        <f>SUM(C243:G243)</f>
        <v>1477017.1370697049</v>
      </c>
    </row>
    <row r="244" spans="2:8" x14ac:dyDescent="0.55000000000000004">
      <c r="B244" s="127" t="str">
        <f>$B$33</f>
        <v>Science</v>
      </c>
      <c r="C244" s="138">
        <f t="shared" si="17"/>
        <v>237388.59017708854</v>
      </c>
      <c r="D244" s="138">
        <f t="shared" si="17"/>
        <v>182019.27202814844</v>
      </c>
      <c r="E244" s="138">
        <f t="shared" si="17"/>
        <v>29562.318058575991</v>
      </c>
      <c r="F244" s="138">
        <f t="shared" si="17"/>
        <v>0</v>
      </c>
      <c r="G244" s="138">
        <f t="shared" si="17"/>
        <v>0</v>
      </c>
      <c r="H244" s="138">
        <f t="shared" ref="H244:H263" si="18">SUM(C244:G244)</f>
        <v>448970.18026381294</v>
      </c>
    </row>
    <row r="245" spans="2:8" x14ac:dyDescent="0.55000000000000004">
      <c r="B245" s="127" t="str">
        <f>$B$34</f>
        <v>Fine Arts</v>
      </c>
      <c r="C245" s="138">
        <f t="shared" si="17"/>
        <v>110002.95519306273</v>
      </c>
      <c r="D245" s="138">
        <f t="shared" si="17"/>
        <v>42757.043086209618</v>
      </c>
      <c r="E245" s="138">
        <f t="shared" si="17"/>
        <v>961.00414741500902</v>
      </c>
      <c r="F245" s="138">
        <f t="shared" si="17"/>
        <v>0</v>
      </c>
      <c r="G245" s="138">
        <f t="shared" si="17"/>
        <v>0</v>
      </c>
      <c r="H245" s="138">
        <f t="shared" si="18"/>
        <v>153721.00242668737</v>
      </c>
    </row>
    <row r="246" spans="2:8" x14ac:dyDescent="0.55000000000000004">
      <c r="B246" s="127" t="str">
        <f>$B$35</f>
        <v>Teacher Education</v>
      </c>
      <c r="C246" s="138">
        <f t="shared" si="17"/>
        <v>12840.4720063898</v>
      </c>
      <c r="D246" s="138">
        <f t="shared" si="17"/>
        <v>98753.365336406248</v>
      </c>
      <c r="E246" s="138">
        <f t="shared" si="17"/>
        <v>145569.24728224493</v>
      </c>
      <c r="F246" s="138">
        <f t="shared" si="17"/>
        <v>0</v>
      </c>
      <c r="G246" s="138">
        <f t="shared" si="17"/>
        <v>0</v>
      </c>
      <c r="H246" s="138">
        <f t="shared" si="18"/>
        <v>257163.084625041</v>
      </c>
    </row>
    <row r="247" spans="2:8" x14ac:dyDescent="0.55000000000000004">
      <c r="B247" s="127" t="str">
        <f>$B$36</f>
        <v>Agriculture</v>
      </c>
      <c r="C247" s="138">
        <f t="shared" si="17"/>
        <v>0</v>
      </c>
      <c r="D247" s="138">
        <f t="shared" si="17"/>
        <v>0</v>
      </c>
      <c r="E247" s="138">
        <f t="shared" si="17"/>
        <v>0</v>
      </c>
      <c r="F247" s="138">
        <f t="shared" si="17"/>
        <v>0</v>
      </c>
      <c r="G247" s="138">
        <f t="shared" si="17"/>
        <v>0</v>
      </c>
      <c r="H247" s="138">
        <f t="shared" si="18"/>
        <v>0</v>
      </c>
    </row>
    <row r="248" spans="2:8" x14ac:dyDescent="0.55000000000000004">
      <c r="B248" s="127" t="str">
        <f>$B$37</f>
        <v>Engineering</v>
      </c>
      <c r="C248" s="138">
        <f t="shared" si="17"/>
        <v>61319.80509173905</v>
      </c>
      <c r="D248" s="138">
        <f t="shared" si="17"/>
        <v>172568.59161863572</v>
      </c>
      <c r="E248" s="138">
        <f t="shared" si="17"/>
        <v>7001.6016454522087</v>
      </c>
      <c r="F248" s="138">
        <f t="shared" si="17"/>
        <v>0</v>
      </c>
      <c r="G248" s="138">
        <f t="shared" si="17"/>
        <v>0</v>
      </c>
      <c r="H248" s="138">
        <f t="shared" si="18"/>
        <v>240889.99835582697</v>
      </c>
    </row>
    <row r="249" spans="2:8" x14ac:dyDescent="0.55000000000000004">
      <c r="B249" s="127" t="str">
        <f>$B$38</f>
        <v>Home Economics</v>
      </c>
      <c r="C249" s="138">
        <f t="shared" si="17"/>
        <v>2009.0534431766355</v>
      </c>
      <c r="D249" s="138">
        <f t="shared" si="17"/>
        <v>20858.109626281421</v>
      </c>
      <c r="E249" s="138">
        <f t="shared" si="17"/>
        <v>0</v>
      </c>
      <c r="F249" s="138">
        <f t="shared" si="17"/>
        <v>0</v>
      </c>
      <c r="G249" s="138">
        <f t="shared" si="17"/>
        <v>0</v>
      </c>
      <c r="H249" s="138">
        <f t="shared" si="18"/>
        <v>22867.163069458056</v>
      </c>
    </row>
    <row r="250" spans="2:8" x14ac:dyDescent="0.55000000000000004">
      <c r="B250" s="127" t="str">
        <f>$B$39</f>
        <v>Law</v>
      </c>
      <c r="C250" s="138">
        <f t="shared" si="17"/>
        <v>0</v>
      </c>
      <c r="D250" s="138">
        <f t="shared" si="17"/>
        <v>0</v>
      </c>
      <c r="E250" s="138">
        <f t="shared" si="17"/>
        <v>0</v>
      </c>
      <c r="F250" s="138">
        <f t="shared" si="17"/>
        <v>0</v>
      </c>
      <c r="G250" s="138">
        <f t="shared" si="17"/>
        <v>0</v>
      </c>
      <c r="H250" s="138">
        <f t="shared" si="18"/>
        <v>0</v>
      </c>
    </row>
    <row r="251" spans="2:8" x14ac:dyDescent="0.55000000000000004">
      <c r="B251" s="127" t="str">
        <f>$B$40</f>
        <v>Social Service</v>
      </c>
      <c r="C251" s="138">
        <f t="shared" si="17"/>
        <v>5677.7597307165788</v>
      </c>
      <c r="D251" s="138">
        <f t="shared" si="17"/>
        <v>33264.729723351011</v>
      </c>
      <c r="E251" s="138">
        <f t="shared" si="17"/>
        <v>0</v>
      </c>
      <c r="F251" s="138">
        <f t="shared" si="17"/>
        <v>0</v>
      </c>
      <c r="G251" s="138">
        <f t="shared" si="17"/>
        <v>0</v>
      </c>
      <c r="H251" s="138">
        <f t="shared" si="18"/>
        <v>38942.489454067589</v>
      </c>
    </row>
    <row r="252" spans="2:8" x14ac:dyDescent="0.55000000000000004">
      <c r="B252" s="127" t="str">
        <f>$B$41</f>
        <v>Library Science</v>
      </c>
      <c r="C252" s="138">
        <f t="shared" si="17"/>
        <v>0</v>
      </c>
      <c r="D252" s="138">
        <f t="shared" si="17"/>
        <v>41.632953345871101</v>
      </c>
      <c r="E252" s="138">
        <f t="shared" si="17"/>
        <v>0</v>
      </c>
      <c r="F252" s="138">
        <f t="shared" si="17"/>
        <v>0</v>
      </c>
      <c r="G252" s="138">
        <f t="shared" si="17"/>
        <v>0</v>
      </c>
      <c r="H252" s="138">
        <f t="shared" si="18"/>
        <v>41.632953345871101</v>
      </c>
    </row>
    <row r="253" spans="2:8" x14ac:dyDescent="0.55000000000000004">
      <c r="B253" s="127" t="str">
        <f>$B$42</f>
        <v>Veterinary Science</v>
      </c>
      <c r="C253" s="138">
        <f t="shared" si="17"/>
        <v>0</v>
      </c>
      <c r="D253" s="138">
        <f t="shared" si="17"/>
        <v>0</v>
      </c>
      <c r="E253" s="138">
        <f t="shared" si="17"/>
        <v>0</v>
      </c>
      <c r="F253" s="138">
        <f t="shared" si="17"/>
        <v>0</v>
      </c>
      <c r="G253" s="138">
        <f t="shared" si="17"/>
        <v>0</v>
      </c>
      <c r="H253" s="138">
        <f t="shared" si="18"/>
        <v>0</v>
      </c>
    </row>
    <row r="254" spans="2:8" x14ac:dyDescent="0.55000000000000004">
      <c r="B254" s="127" t="str">
        <f>$B$43</f>
        <v>Vocational Training</v>
      </c>
      <c r="C254" s="138">
        <f t="shared" si="17"/>
        <v>0</v>
      </c>
      <c r="D254" s="138">
        <f t="shared" si="17"/>
        <v>0</v>
      </c>
      <c r="E254" s="138">
        <f t="shared" si="17"/>
        <v>0</v>
      </c>
      <c r="F254" s="138">
        <f t="shared" si="17"/>
        <v>0</v>
      </c>
      <c r="G254" s="138">
        <f t="shared" si="17"/>
        <v>0</v>
      </c>
      <c r="H254" s="138">
        <f t="shared" si="18"/>
        <v>0</v>
      </c>
    </row>
    <row r="255" spans="2:8" x14ac:dyDescent="0.55000000000000004">
      <c r="B255" s="127" t="str">
        <f>$B$44</f>
        <v>Physical Training</v>
      </c>
      <c r="C255" s="138">
        <f t="shared" si="17"/>
        <v>0</v>
      </c>
      <c r="D255" s="138">
        <f t="shared" si="17"/>
        <v>0</v>
      </c>
      <c r="E255" s="138">
        <f t="shared" si="17"/>
        <v>0</v>
      </c>
      <c r="F255" s="138">
        <f t="shared" si="17"/>
        <v>0</v>
      </c>
      <c r="G255" s="138">
        <f t="shared" si="17"/>
        <v>0</v>
      </c>
      <c r="H255" s="138">
        <f t="shared" si="18"/>
        <v>0</v>
      </c>
    </row>
    <row r="256" spans="2:8" x14ac:dyDescent="0.55000000000000004">
      <c r="B256" s="127" t="str">
        <f>$B$45</f>
        <v>Health Services</v>
      </c>
      <c r="C256" s="138">
        <f t="shared" si="17"/>
        <v>9637.6331839342947</v>
      </c>
      <c r="D256" s="138">
        <f t="shared" si="17"/>
        <v>61450.239138505742</v>
      </c>
      <c r="E256" s="138">
        <f t="shared" si="17"/>
        <v>10571.045621565097</v>
      </c>
      <c r="F256" s="138">
        <f t="shared" si="17"/>
        <v>0</v>
      </c>
      <c r="G256" s="138">
        <f t="shared" si="17"/>
        <v>0</v>
      </c>
      <c r="H256" s="138">
        <f t="shared" si="18"/>
        <v>81658.917944005123</v>
      </c>
    </row>
    <row r="257" spans="2:9" x14ac:dyDescent="0.55000000000000004">
      <c r="B257" s="127" t="str">
        <f>$B$46</f>
        <v>Pharmacy</v>
      </c>
      <c r="C257" s="138">
        <f t="shared" si="17"/>
        <v>0</v>
      </c>
      <c r="D257" s="138">
        <f t="shared" si="17"/>
        <v>0</v>
      </c>
      <c r="E257" s="138">
        <f t="shared" si="17"/>
        <v>0</v>
      </c>
      <c r="F257" s="138">
        <f t="shared" si="17"/>
        <v>0</v>
      </c>
      <c r="G257" s="138">
        <f t="shared" si="17"/>
        <v>0</v>
      </c>
      <c r="H257" s="138">
        <f t="shared" si="18"/>
        <v>0</v>
      </c>
    </row>
    <row r="258" spans="2:9" x14ac:dyDescent="0.55000000000000004">
      <c r="B258" s="127" t="str">
        <f>$B$47</f>
        <v>Business Administration</v>
      </c>
      <c r="C258" s="138">
        <f t="shared" si="17"/>
        <v>147796.4532980377</v>
      </c>
      <c r="D258" s="138">
        <f t="shared" si="17"/>
        <v>581778.89005520276</v>
      </c>
      <c r="E258" s="138">
        <f t="shared" si="17"/>
        <v>249998.36463467591</v>
      </c>
      <c r="F258" s="138">
        <f t="shared" si="17"/>
        <v>0</v>
      </c>
      <c r="G258" s="138">
        <f t="shared" si="17"/>
        <v>0</v>
      </c>
      <c r="H258" s="138">
        <f t="shared" si="18"/>
        <v>979573.70798791642</v>
      </c>
    </row>
    <row r="259" spans="2:9" x14ac:dyDescent="0.55000000000000004">
      <c r="B259" s="127" t="str">
        <f>$B$48</f>
        <v>Optometry</v>
      </c>
      <c r="C259" s="138">
        <f t="shared" ref="C259:G262" si="19">$H$240*IF($H$25=0,0,C$25/$H$25)*IF(C$52=0,0,C48/C$52)</f>
        <v>0</v>
      </c>
      <c r="D259" s="138">
        <f t="shared" si="19"/>
        <v>0</v>
      </c>
      <c r="E259" s="138">
        <f t="shared" si="19"/>
        <v>0</v>
      </c>
      <c r="F259" s="138">
        <f t="shared" si="19"/>
        <v>0</v>
      </c>
      <c r="G259" s="138">
        <f t="shared" si="19"/>
        <v>0</v>
      </c>
      <c r="H259" s="138">
        <f t="shared" si="18"/>
        <v>0</v>
      </c>
    </row>
    <row r="260" spans="2:9" x14ac:dyDescent="0.55000000000000004">
      <c r="B260" s="127" t="str">
        <f>$B$49</f>
        <v>Teacher Ed-Practice Teaching</v>
      </c>
      <c r="C260" s="138">
        <f t="shared" si="19"/>
        <v>0</v>
      </c>
      <c r="D260" s="138">
        <f t="shared" si="19"/>
        <v>2497.9772007522661</v>
      </c>
      <c r="E260" s="138">
        <f t="shared" si="19"/>
        <v>0</v>
      </c>
      <c r="F260" s="138">
        <f t="shared" si="19"/>
        <v>0</v>
      </c>
      <c r="G260" s="138">
        <f t="shared" si="19"/>
        <v>0</v>
      </c>
      <c r="H260" s="138">
        <f t="shared" si="18"/>
        <v>2497.9772007522661</v>
      </c>
    </row>
    <row r="261" spans="2:9" x14ac:dyDescent="0.55000000000000004">
      <c r="B261" s="127" t="str">
        <f>$B$50</f>
        <v>Technology</v>
      </c>
      <c r="C261" s="138">
        <f t="shared" si="19"/>
        <v>2795.2047905066233</v>
      </c>
      <c r="D261" s="138">
        <f t="shared" si="19"/>
        <v>21940.566413274071</v>
      </c>
      <c r="E261" s="138">
        <f t="shared" si="19"/>
        <v>0</v>
      </c>
      <c r="F261" s="138">
        <f t="shared" si="19"/>
        <v>0</v>
      </c>
      <c r="G261" s="138">
        <f t="shared" si="19"/>
        <v>0</v>
      </c>
      <c r="H261" s="138">
        <f t="shared" si="18"/>
        <v>24735.771203780696</v>
      </c>
    </row>
    <row r="262" spans="2:9" x14ac:dyDescent="0.55000000000000004">
      <c r="B262" s="127" t="str">
        <f>$B$51</f>
        <v>Nursing</v>
      </c>
      <c r="C262" s="138">
        <f t="shared" si="19"/>
        <v>7308.2958585121087</v>
      </c>
      <c r="D262" s="138">
        <f t="shared" si="19"/>
        <v>134224.64158708844</v>
      </c>
      <c r="E262" s="138">
        <f t="shared" si="19"/>
        <v>0</v>
      </c>
      <c r="F262" s="138">
        <f t="shared" si="19"/>
        <v>0</v>
      </c>
      <c r="G262" s="138">
        <f t="shared" si="19"/>
        <v>0</v>
      </c>
      <c r="H262" s="138">
        <f t="shared" si="18"/>
        <v>141532.93744560055</v>
      </c>
    </row>
    <row r="263" spans="2:9" x14ac:dyDescent="0.55000000000000004">
      <c r="B263" s="130" t="str">
        <f>$B$52</f>
        <v>Totals</v>
      </c>
      <c r="C263" s="135">
        <f>SUM(C243:C262)</f>
        <v>1356664.2917590165</v>
      </c>
      <c r="D263" s="135">
        <f>SUM(D243:D262)</f>
        <v>1875939.2448116054</v>
      </c>
      <c r="E263" s="135">
        <f>SUM(E243:E262)</f>
        <v>637008.46342937741</v>
      </c>
      <c r="F263" s="135">
        <f>SUM(F243:F262)</f>
        <v>0</v>
      </c>
      <c r="G263" s="135">
        <f>SUM(G243:G262)</f>
        <v>0</v>
      </c>
      <c r="H263" s="135">
        <f t="shared" si="18"/>
        <v>3869611.9999999991</v>
      </c>
      <c r="I263" s="349"/>
    </row>
    <row r="264" spans="2:9" x14ac:dyDescent="0.55000000000000004">
      <c r="B264" s="451"/>
      <c r="C264" s="451"/>
      <c r="D264" s="451"/>
      <c r="E264" s="451"/>
      <c r="F264" s="451"/>
      <c r="G264" s="451"/>
      <c r="H264" s="452"/>
      <c r="I264" s="350"/>
    </row>
    <row r="265" spans="2:9" x14ac:dyDescent="0.55000000000000004">
      <c r="B265" s="120" t="s">
        <v>227</v>
      </c>
      <c r="C265" s="121"/>
      <c r="D265" s="121"/>
      <c r="E265" s="121"/>
      <c r="F265" s="121"/>
      <c r="G265" s="121"/>
      <c r="H265" s="122"/>
    </row>
    <row r="266" spans="2:9" ht="45" customHeight="1" thickBot="1" x14ac:dyDescent="0.6">
      <c r="B266" s="432" t="s">
        <v>228</v>
      </c>
      <c r="C266" s="432"/>
      <c r="D266" s="432"/>
      <c r="E266" s="432"/>
      <c r="F266" s="432"/>
      <c r="G266" s="432"/>
      <c r="H266" s="432"/>
    </row>
    <row r="267" spans="2:9" ht="19.8" thickBot="1" x14ac:dyDescent="0.6">
      <c r="B267" s="124" t="s">
        <v>31</v>
      </c>
      <c r="C267" s="125" t="s">
        <v>25</v>
      </c>
      <c r="D267" s="125" t="s">
        <v>26</v>
      </c>
      <c r="E267" s="125" t="s">
        <v>27</v>
      </c>
      <c r="F267" s="125" t="s">
        <v>28</v>
      </c>
      <c r="G267" s="125" t="s">
        <v>29</v>
      </c>
      <c r="H267" s="126" t="s">
        <v>1</v>
      </c>
    </row>
    <row r="268" spans="2:9" x14ac:dyDescent="0.55000000000000004">
      <c r="B268" s="127" t="str">
        <f>$B$32</f>
        <v>Liberal Arts</v>
      </c>
      <c r="C268" s="135">
        <f t="shared" ref="C268:G283" si="20">C243+C218+C193+C168+C116</f>
        <v>9414605.5294576585</v>
      </c>
      <c r="D268" s="135">
        <f t="shared" si="20"/>
        <v>6863004.432705123</v>
      </c>
      <c r="E268" s="135">
        <f t="shared" si="20"/>
        <v>4661041.3732810877</v>
      </c>
      <c r="F268" s="135">
        <f t="shared" si="20"/>
        <v>0</v>
      </c>
      <c r="G268" s="135">
        <f t="shared" si="20"/>
        <v>0</v>
      </c>
      <c r="H268" s="135">
        <f>SUM(C268:G268)</f>
        <v>20938651.335443869</v>
      </c>
    </row>
    <row r="269" spans="2:9" x14ac:dyDescent="0.55000000000000004">
      <c r="B269" s="127" t="str">
        <f>$B$33</f>
        <v>Science</v>
      </c>
      <c r="C269" s="138">
        <f t="shared" si="20"/>
        <v>3224373.3446437102</v>
      </c>
      <c r="D269" s="138">
        <f t="shared" si="20"/>
        <v>3611465.5956333615</v>
      </c>
      <c r="E269" s="138">
        <f t="shared" si="20"/>
        <v>1088318.2183278461</v>
      </c>
      <c r="F269" s="138">
        <f t="shared" si="20"/>
        <v>0</v>
      </c>
      <c r="G269" s="138">
        <f t="shared" si="20"/>
        <v>0</v>
      </c>
      <c r="H269" s="138">
        <f t="shared" ref="H269:H288" si="21">SUM(C269:G269)</f>
        <v>7924157.158604918</v>
      </c>
    </row>
    <row r="270" spans="2:9" x14ac:dyDescent="0.55000000000000004">
      <c r="B270" s="127" t="str">
        <f>$B$34</f>
        <v>Fine Arts</v>
      </c>
      <c r="C270" s="138">
        <f t="shared" si="20"/>
        <v>2256369.5780389127</v>
      </c>
      <c r="D270" s="138">
        <f t="shared" si="20"/>
        <v>1371169.8323232939</v>
      </c>
      <c r="E270" s="138">
        <f t="shared" si="20"/>
        <v>60684.402321724949</v>
      </c>
      <c r="F270" s="138">
        <f t="shared" si="20"/>
        <v>0</v>
      </c>
      <c r="G270" s="138">
        <f t="shared" si="20"/>
        <v>0</v>
      </c>
      <c r="H270" s="138">
        <f t="shared" si="21"/>
        <v>3688223.8126839316</v>
      </c>
    </row>
    <row r="271" spans="2:9" x14ac:dyDescent="0.55000000000000004">
      <c r="B271" s="127" t="str">
        <f>$B$35</f>
        <v>Teacher Education</v>
      </c>
      <c r="C271" s="138">
        <f t="shared" si="20"/>
        <v>134144.33002765893</v>
      </c>
      <c r="D271" s="138">
        <f t="shared" si="20"/>
        <v>1255133.24742168</v>
      </c>
      <c r="E271" s="138">
        <f t="shared" si="20"/>
        <v>3199885.8293435676</v>
      </c>
      <c r="F271" s="138">
        <f t="shared" si="20"/>
        <v>0</v>
      </c>
      <c r="G271" s="138">
        <f t="shared" si="20"/>
        <v>0</v>
      </c>
      <c r="H271" s="138">
        <f t="shared" si="21"/>
        <v>4589163.406792907</v>
      </c>
    </row>
    <row r="272" spans="2:9" x14ac:dyDescent="0.55000000000000004">
      <c r="B272" s="127" t="str">
        <f>$B$36</f>
        <v>Agriculture</v>
      </c>
      <c r="C272" s="138">
        <f t="shared" si="20"/>
        <v>0</v>
      </c>
      <c r="D272" s="138">
        <f t="shared" si="20"/>
        <v>0</v>
      </c>
      <c r="E272" s="138">
        <f t="shared" si="20"/>
        <v>0</v>
      </c>
      <c r="F272" s="138">
        <f t="shared" si="20"/>
        <v>0</v>
      </c>
      <c r="G272" s="138">
        <f t="shared" si="20"/>
        <v>0</v>
      </c>
      <c r="H272" s="138">
        <f t="shared" si="21"/>
        <v>0</v>
      </c>
    </row>
    <row r="273" spans="2:9" x14ac:dyDescent="0.55000000000000004">
      <c r="B273" s="127" t="str">
        <f>$B$37</f>
        <v>Engineering</v>
      </c>
      <c r="C273" s="138">
        <f t="shared" si="20"/>
        <v>1452100.0856362463</v>
      </c>
      <c r="D273" s="138">
        <f t="shared" si="20"/>
        <v>4635386.1526560616</v>
      </c>
      <c r="E273" s="138">
        <f t="shared" si="20"/>
        <v>370286.16165230109</v>
      </c>
      <c r="F273" s="138">
        <f t="shared" si="20"/>
        <v>0</v>
      </c>
      <c r="G273" s="138">
        <f t="shared" si="20"/>
        <v>0</v>
      </c>
      <c r="H273" s="138">
        <f t="shared" si="21"/>
        <v>6457772.399944609</v>
      </c>
    </row>
    <row r="274" spans="2:9" x14ac:dyDescent="0.55000000000000004">
      <c r="B274" s="127" t="str">
        <f>$B$38</f>
        <v>Home Economics</v>
      </c>
      <c r="C274" s="138">
        <f t="shared" si="20"/>
        <v>64771.766447733251</v>
      </c>
      <c r="D274" s="138">
        <f t="shared" si="20"/>
        <v>442432.49952278147</v>
      </c>
      <c r="E274" s="138">
        <f t="shared" si="20"/>
        <v>0</v>
      </c>
      <c r="F274" s="138">
        <f t="shared" si="20"/>
        <v>0</v>
      </c>
      <c r="G274" s="138">
        <f t="shared" si="20"/>
        <v>0</v>
      </c>
      <c r="H274" s="138">
        <f t="shared" si="21"/>
        <v>507204.26597051474</v>
      </c>
    </row>
    <row r="275" spans="2:9" x14ac:dyDescent="0.55000000000000004">
      <c r="B275" s="127" t="str">
        <f>$B$39</f>
        <v>Law</v>
      </c>
      <c r="C275" s="138">
        <f t="shared" si="20"/>
        <v>0</v>
      </c>
      <c r="D275" s="138">
        <f t="shared" si="20"/>
        <v>0</v>
      </c>
      <c r="E275" s="138">
        <f t="shared" si="20"/>
        <v>0</v>
      </c>
      <c r="F275" s="138">
        <f t="shared" si="20"/>
        <v>0</v>
      </c>
      <c r="G275" s="138">
        <f t="shared" si="20"/>
        <v>0</v>
      </c>
      <c r="H275" s="138">
        <f t="shared" si="21"/>
        <v>0</v>
      </c>
    </row>
    <row r="276" spans="2:9" x14ac:dyDescent="0.55000000000000004">
      <c r="B276" s="127" t="str">
        <f>$B$40</f>
        <v>Social Service</v>
      </c>
      <c r="C276" s="138">
        <f t="shared" si="20"/>
        <v>109148.38334362311</v>
      </c>
      <c r="D276" s="138">
        <f t="shared" si="20"/>
        <v>632364.34657781117</v>
      </c>
      <c r="E276" s="138">
        <f t="shared" si="20"/>
        <v>0</v>
      </c>
      <c r="F276" s="138">
        <f t="shared" si="20"/>
        <v>0</v>
      </c>
      <c r="G276" s="138">
        <f t="shared" si="20"/>
        <v>0</v>
      </c>
      <c r="H276" s="138">
        <f t="shared" si="21"/>
        <v>741512.72992143431</v>
      </c>
    </row>
    <row r="277" spans="2:9" x14ac:dyDescent="0.55000000000000004">
      <c r="B277" s="127" t="str">
        <f>$B$41</f>
        <v>Library Science</v>
      </c>
      <c r="C277" s="138">
        <f t="shared" si="20"/>
        <v>0</v>
      </c>
      <c r="D277" s="138">
        <f t="shared" si="20"/>
        <v>225.53676627805206</v>
      </c>
      <c r="E277" s="138">
        <f t="shared" si="20"/>
        <v>0</v>
      </c>
      <c r="F277" s="138">
        <f t="shared" si="20"/>
        <v>0</v>
      </c>
      <c r="G277" s="138">
        <f t="shared" si="20"/>
        <v>0</v>
      </c>
      <c r="H277" s="138">
        <f t="shared" si="21"/>
        <v>225.53676627805206</v>
      </c>
    </row>
    <row r="278" spans="2:9" x14ac:dyDescent="0.55000000000000004">
      <c r="B278" s="127" t="str">
        <f>$B$42</f>
        <v>Veterinary Science</v>
      </c>
      <c r="C278" s="138">
        <f t="shared" si="20"/>
        <v>0</v>
      </c>
      <c r="D278" s="138">
        <f t="shared" si="20"/>
        <v>0</v>
      </c>
      <c r="E278" s="138">
        <f t="shared" si="20"/>
        <v>0</v>
      </c>
      <c r="F278" s="138">
        <f t="shared" si="20"/>
        <v>0</v>
      </c>
      <c r="G278" s="138">
        <f t="shared" si="20"/>
        <v>0</v>
      </c>
      <c r="H278" s="138">
        <f t="shared" si="21"/>
        <v>0</v>
      </c>
    </row>
    <row r="279" spans="2:9" x14ac:dyDescent="0.55000000000000004">
      <c r="B279" s="127" t="str">
        <f>$B$43</f>
        <v>Vocational Training</v>
      </c>
      <c r="C279" s="138">
        <f t="shared" si="20"/>
        <v>0</v>
      </c>
      <c r="D279" s="138">
        <f t="shared" si="20"/>
        <v>0</v>
      </c>
      <c r="E279" s="138">
        <f t="shared" si="20"/>
        <v>0</v>
      </c>
      <c r="F279" s="138">
        <f t="shared" si="20"/>
        <v>0</v>
      </c>
      <c r="G279" s="138">
        <f t="shared" si="20"/>
        <v>0</v>
      </c>
      <c r="H279" s="138">
        <f t="shared" si="21"/>
        <v>0</v>
      </c>
    </row>
    <row r="280" spans="2:9" x14ac:dyDescent="0.55000000000000004">
      <c r="B280" s="127" t="str">
        <f>$B$44</f>
        <v>Physical Training</v>
      </c>
      <c r="C280" s="138">
        <f t="shared" si="20"/>
        <v>0</v>
      </c>
      <c r="D280" s="138">
        <f t="shared" si="20"/>
        <v>0</v>
      </c>
      <c r="E280" s="138">
        <f t="shared" si="20"/>
        <v>0</v>
      </c>
      <c r="F280" s="138">
        <f t="shared" si="20"/>
        <v>0</v>
      </c>
      <c r="G280" s="138">
        <f t="shared" si="20"/>
        <v>0</v>
      </c>
      <c r="H280" s="138">
        <f t="shared" si="21"/>
        <v>0</v>
      </c>
    </row>
    <row r="281" spans="2:9" x14ac:dyDescent="0.55000000000000004">
      <c r="B281" s="127" t="str">
        <f>$B$45</f>
        <v>Health Services</v>
      </c>
      <c r="C281" s="138">
        <f t="shared" si="20"/>
        <v>173842.63659958562</v>
      </c>
      <c r="D281" s="138">
        <f t="shared" si="20"/>
        <v>1177590.8229294103</v>
      </c>
      <c r="E281" s="138">
        <f t="shared" si="20"/>
        <v>426247.91813417018</v>
      </c>
      <c r="F281" s="138">
        <f t="shared" si="20"/>
        <v>0</v>
      </c>
      <c r="G281" s="138">
        <f t="shared" si="20"/>
        <v>0</v>
      </c>
      <c r="H281" s="138">
        <f t="shared" si="21"/>
        <v>1777681.377663166</v>
      </c>
    </row>
    <row r="282" spans="2:9" x14ac:dyDescent="0.55000000000000004">
      <c r="B282" s="127" t="str">
        <f>$B$46</f>
        <v>Pharmacy</v>
      </c>
      <c r="C282" s="138">
        <f t="shared" si="20"/>
        <v>0</v>
      </c>
      <c r="D282" s="138">
        <f t="shared" si="20"/>
        <v>0</v>
      </c>
      <c r="E282" s="138">
        <f t="shared" si="20"/>
        <v>0</v>
      </c>
      <c r="F282" s="138">
        <f t="shared" si="20"/>
        <v>0</v>
      </c>
      <c r="G282" s="138">
        <f t="shared" si="20"/>
        <v>0</v>
      </c>
      <c r="H282" s="138">
        <f t="shared" si="21"/>
        <v>0</v>
      </c>
    </row>
    <row r="283" spans="2:9" x14ac:dyDescent="0.55000000000000004">
      <c r="B283" s="127" t="str">
        <f>$B$47</f>
        <v>Business Administration</v>
      </c>
      <c r="C283" s="138">
        <f t="shared" si="20"/>
        <v>2032200.2770158548</v>
      </c>
      <c r="D283" s="138">
        <f t="shared" si="20"/>
        <v>7556693.7777275136</v>
      </c>
      <c r="E283" s="138">
        <f t="shared" si="20"/>
        <v>4677232.3307948858</v>
      </c>
      <c r="F283" s="138">
        <f t="shared" si="20"/>
        <v>0</v>
      </c>
      <c r="G283" s="138">
        <f t="shared" si="20"/>
        <v>0</v>
      </c>
      <c r="H283" s="138">
        <f t="shared" si="21"/>
        <v>14266126.385538254</v>
      </c>
    </row>
    <row r="284" spans="2:9" x14ac:dyDescent="0.55000000000000004">
      <c r="B284" s="127" t="str">
        <f>$B$48</f>
        <v>Optometry</v>
      </c>
      <c r="C284" s="138">
        <f t="shared" ref="C284:G287" si="22">C259+C234+C209+C184+C132</f>
        <v>0</v>
      </c>
      <c r="D284" s="138">
        <f t="shared" si="22"/>
        <v>0</v>
      </c>
      <c r="E284" s="138">
        <f t="shared" si="22"/>
        <v>0</v>
      </c>
      <c r="F284" s="138">
        <f t="shared" si="22"/>
        <v>0</v>
      </c>
      <c r="G284" s="138">
        <f t="shared" si="22"/>
        <v>0</v>
      </c>
      <c r="H284" s="138">
        <f t="shared" si="21"/>
        <v>0</v>
      </c>
    </row>
    <row r="285" spans="2:9" x14ac:dyDescent="0.55000000000000004">
      <c r="B285" s="127" t="str">
        <f>$B$49</f>
        <v>Teacher Ed-Practice Teaching</v>
      </c>
      <c r="C285" s="138">
        <f t="shared" si="22"/>
        <v>0</v>
      </c>
      <c r="D285" s="138">
        <f t="shared" si="22"/>
        <v>133891.7920469903</v>
      </c>
      <c r="E285" s="138">
        <f t="shared" si="22"/>
        <v>0</v>
      </c>
      <c r="F285" s="138">
        <f t="shared" si="22"/>
        <v>0</v>
      </c>
      <c r="G285" s="138">
        <f t="shared" si="22"/>
        <v>0</v>
      </c>
      <c r="H285" s="138">
        <f t="shared" si="21"/>
        <v>133891.7920469903</v>
      </c>
    </row>
    <row r="286" spans="2:9" x14ac:dyDescent="0.55000000000000004">
      <c r="B286" s="127" t="str">
        <f>$B$50</f>
        <v>Technology</v>
      </c>
      <c r="C286" s="138">
        <f t="shared" si="22"/>
        <v>44081.666959262271</v>
      </c>
      <c r="D286" s="138">
        <f t="shared" si="22"/>
        <v>341723.01260391832</v>
      </c>
      <c r="E286" s="138">
        <f t="shared" si="22"/>
        <v>0</v>
      </c>
      <c r="F286" s="138">
        <f t="shared" si="22"/>
        <v>0</v>
      </c>
      <c r="G286" s="138">
        <f t="shared" si="22"/>
        <v>0</v>
      </c>
      <c r="H286" s="138">
        <f t="shared" si="21"/>
        <v>385804.6795631806</v>
      </c>
    </row>
    <row r="287" spans="2:9" x14ac:dyDescent="0.55000000000000004">
      <c r="B287" s="127" t="str">
        <f>$B$51</f>
        <v>Nursing</v>
      </c>
      <c r="C287" s="138">
        <f t="shared" si="22"/>
        <v>117133.92368204295</v>
      </c>
      <c r="D287" s="138">
        <f t="shared" si="22"/>
        <v>2266936.5063129459</v>
      </c>
      <c r="E287" s="138">
        <f t="shared" si="22"/>
        <v>0</v>
      </c>
      <c r="F287" s="138">
        <f t="shared" si="22"/>
        <v>0</v>
      </c>
      <c r="G287" s="138">
        <f t="shared" si="22"/>
        <v>0</v>
      </c>
      <c r="H287" s="138">
        <f t="shared" si="21"/>
        <v>2384070.4299949887</v>
      </c>
    </row>
    <row r="288" spans="2:9" x14ac:dyDescent="0.55000000000000004">
      <c r="B288" s="130" t="str">
        <f>$B$52</f>
        <v>Totals</v>
      </c>
      <c r="C288" s="135">
        <f>SUM(C268:C287)</f>
        <v>19022771.521852288</v>
      </c>
      <c r="D288" s="135">
        <f>SUM(D268:D287)</f>
        <v>30288017.555227175</v>
      </c>
      <c r="E288" s="135">
        <f>SUM(E268:E287)</f>
        <v>14483696.233855583</v>
      </c>
      <c r="F288" s="135">
        <f>SUM(F268:F287)</f>
        <v>0</v>
      </c>
      <c r="G288" s="135">
        <f>SUM(G268:G287)</f>
        <v>0</v>
      </c>
      <c r="H288" s="135">
        <f t="shared" si="21"/>
        <v>63794485.310935043</v>
      </c>
      <c r="I288" s="351"/>
    </row>
    <row r="289" spans="2:8" x14ac:dyDescent="0.55000000000000004">
      <c r="H289" s="139"/>
    </row>
    <row r="290" spans="2:8" x14ac:dyDescent="0.55000000000000004">
      <c r="B290" s="120" t="s">
        <v>218</v>
      </c>
      <c r="C290" s="121"/>
      <c r="D290" s="121"/>
      <c r="E290" s="121"/>
      <c r="F290" s="121"/>
      <c r="G290" s="121"/>
      <c r="H290" s="122"/>
    </row>
    <row r="291" spans="2:8" ht="30" customHeight="1" thickBot="1" x14ac:dyDescent="0.6">
      <c r="B291" s="432" t="s">
        <v>229</v>
      </c>
      <c r="C291" s="432"/>
      <c r="D291" s="432"/>
      <c r="E291" s="432"/>
      <c r="F291" s="432"/>
      <c r="G291" s="432"/>
      <c r="H291" s="432"/>
    </row>
    <row r="292" spans="2:8" ht="19.8" thickBot="1" x14ac:dyDescent="0.6">
      <c r="B292" s="124" t="s">
        <v>31</v>
      </c>
      <c r="C292" s="125" t="s">
        <v>25</v>
      </c>
      <c r="D292" s="125" t="s">
        <v>26</v>
      </c>
      <c r="E292" s="125" t="s">
        <v>27</v>
      </c>
      <c r="F292" s="125" t="s">
        <v>28</v>
      </c>
      <c r="G292" s="125" t="s">
        <v>29</v>
      </c>
      <c r="H292" s="126" t="s">
        <v>1</v>
      </c>
    </row>
    <row r="293" spans="2:8" x14ac:dyDescent="0.55000000000000004">
      <c r="B293" s="127" t="str">
        <f>$B$32</f>
        <v>Liberal Arts</v>
      </c>
      <c r="C293" s="133">
        <f t="shared" ref="C293:H308" si="23">IF(C32=0,0,C268/C32)</f>
        <v>360.74049848485168</v>
      </c>
      <c r="D293" s="133">
        <f t="shared" si="23"/>
        <v>545.50547911176557</v>
      </c>
      <c r="E293" s="133">
        <f t="shared" si="23"/>
        <v>1103.2050587647545</v>
      </c>
      <c r="F293" s="133">
        <f t="shared" si="23"/>
        <v>0</v>
      </c>
      <c r="G293" s="134">
        <f t="shared" si="23"/>
        <v>0</v>
      </c>
      <c r="H293" s="135">
        <f t="shared" si="23"/>
        <v>488.03494628575118</v>
      </c>
    </row>
    <row r="294" spans="2:8" x14ac:dyDescent="0.55000000000000004">
      <c r="B294" s="127" t="str">
        <f>$B$33</f>
        <v>Science</v>
      </c>
      <c r="C294" s="136">
        <f t="shared" si="23"/>
        <v>395.48305466008958</v>
      </c>
      <c r="D294" s="136">
        <f t="shared" si="23"/>
        <v>826.04428079445597</v>
      </c>
      <c r="E294" s="136">
        <f t="shared" si="23"/>
        <v>1684.703124346511</v>
      </c>
      <c r="F294" s="136">
        <f t="shared" si="23"/>
        <v>0</v>
      </c>
      <c r="G294" s="137">
        <f t="shared" si="23"/>
        <v>0</v>
      </c>
      <c r="H294" s="138">
        <f t="shared" si="23"/>
        <v>601.6367138869424</v>
      </c>
    </row>
    <row r="295" spans="2:8" x14ac:dyDescent="0.55000000000000004">
      <c r="B295" s="127" t="str">
        <f>$B$34</f>
        <v>Fine Arts</v>
      </c>
      <c r="C295" s="136">
        <f t="shared" si="23"/>
        <v>597.23916835333841</v>
      </c>
      <c r="D295" s="136">
        <f t="shared" si="23"/>
        <v>1335.1215504608508</v>
      </c>
      <c r="E295" s="136">
        <f t="shared" si="23"/>
        <v>2889.7334438916641</v>
      </c>
      <c r="F295" s="136">
        <f t="shared" si="23"/>
        <v>0</v>
      </c>
      <c r="G295" s="137">
        <f t="shared" si="23"/>
        <v>0</v>
      </c>
      <c r="H295" s="138">
        <f t="shared" si="23"/>
        <v>764.24032587731699</v>
      </c>
    </row>
    <row r="296" spans="2:8" x14ac:dyDescent="0.55000000000000004">
      <c r="B296" s="127" t="str">
        <f>$B$35</f>
        <v>Teacher Education</v>
      </c>
      <c r="C296" s="136">
        <f t="shared" si="23"/>
        <v>304.18215425773002</v>
      </c>
      <c r="D296" s="136">
        <f t="shared" si="23"/>
        <v>529.14555118957844</v>
      </c>
      <c r="E296" s="136">
        <f t="shared" si="23"/>
        <v>1005.9370730410461</v>
      </c>
      <c r="F296" s="136">
        <f t="shared" si="23"/>
        <v>0</v>
      </c>
      <c r="G296" s="137">
        <f t="shared" si="23"/>
        <v>0</v>
      </c>
      <c r="H296" s="138">
        <f t="shared" si="23"/>
        <v>765.62619399281061</v>
      </c>
    </row>
    <row r="297" spans="2:8" x14ac:dyDescent="0.55000000000000004">
      <c r="B297" s="127" t="str">
        <f>$B$36</f>
        <v>Agriculture</v>
      </c>
      <c r="C297" s="136">
        <f t="shared" si="23"/>
        <v>0</v>
      </c>
      <c r="D297" s="136">
        <f t="shared" si="23"/>
        <v>0</v>
      </c>
      <c r="E297" s="136">
        <f t="shared" si="23"/>
        <v>0</v>
      </c>
      <c r="F297" s="136">
        <f t="shared" si="23"/>
        <v>0</v>
      </c>
      <c r="G297" s="137">
        <f t="shared" si="23"/>
        <v>0</v>
      </c>
      <c r="H297" s="138">
        <f t="shared" si="23"/>
        <v>0</v>
      </c>
    </row>
    <row r="298" spans="2:8" x14ac:dyDescent="0.55000000000000004">
      <c r="B298" s="127" t="str">
        <f>$B$37</f>
        <v>Engineering</v>
      </c>
      <c r="C298" s="136">
        <f t="shared" si="23"/>
        <v>689.50621350249105</v>
      </c>
      <c r="D298" s="136">
        <f t="shared" si="23"/>
        <v>1118.30787760098</v>
      </c>
      <c r="E298" s="136">
        <f t="shared" si="23"/>
        <v>2420.1709911915104</v>
      </c>
      <c r="F298" s="136">
        <f t="shared" si="23"/>
        <v>0</v>
      </c>
      <c r="G298" s="137">
        <f t="shared" si="23"/>
        <v>0</v>
      </c>
      <c r="H298" s="138">
        <f t="shared" si="23"/>
        <v>1008.39668956037</v>
      </c>
    </row>
    <row r="299" spans="2:8" x14ac:dyDescent="0.55000000000000004">
      <c r="B299" s="127" t="str">
        <f>$B$38</f>
        <v>Home Economics</v>
      </c>
      <c r="C299" s="136">
        <f t="shared" si="23"/>
        <v>938.72125286569928</v>
      </c>
      <c r="D299" s="136">
        <f t="shared" si="23"/>
        <v>883.09880144267754</v>
      </c>
      <c r="E299" s="136">
        <f t="shared" si="23"/>
        <v>0</v>
      </c>
      <c r="F299" s="136">
        <f t="shared" si="23"/>
        <v>0</v>
      </c>
      <c r="G299" s="137">
        <f t="shared" si="23"/>
        <v>0</v>
      </c>
      <c r="H299" s="138">
        <f t="shared" si="23"/>
        <v>889.83204556230658</v>
      </c>
    </row>
    <row r="300" spans="2:8" x14ac:dyDescent="0.55000000000000004">
      <c r="B300" s="127" t="str">
        <f>$B$39</f>
        <v>Law</v>
      </c>
      <c r="C300" s="136">
        <f t="shared" si="23"/>
        <v>0</v>
      </c>
      <c r="D300" s="136">
        <f t="shared" si="23"/>
        <v>0</v>
      </c>
      <c r="E300" s="136">
        <f t="shared" si="23"/>
        <v>0</v>
      </c>
      <c r="F300" s="136">
        <f t="shared" si="23"/>
        <v>0</v>
      </c>
      <c r="G300" s="137">
        <f t="shared" si="23"/>
        <v>0</v>
      </c>
      <c r="H300" s="138">
        <f t="shared" si="23"/>
        <v>0</v>
      </c>
    </row>
    <row r="301" spans="2:8" x14ac:dyDescent="0.55000000000000004">
      <c r="B301" s="127" t="str">
        <f>$B$40</f>
        <v>Social Service</v>
      </c>
      <c r="C301" s="136">
        <f t="shared" si="23"/>
        <v>559.7352991980672</v>
      </c>
      <c r="D301" s="136">
        <f t="shared" si="23"/>
        <v>791.44473914619675</v>
      </c>
      <c r="E301" s="136">
        <f t="shared" si="23"/>
        <v>0</v>
      </c>
      <c r="F301" s="136">
        <f t="shared" si="23"/>
        <v>0</v>
      </c>
      <c r="G301" s="137">
        <f t="shared" si="23"/>
        <v>0</v>
      </c>
      <c r="H301" s="138">
        <f t="shared" si="23"/>
        <v>745.98866189279101</v>
      </c>
    </row>
    <row r="302" spans="2:8" x14ac:dyDescent="0.55000000000000004">
      <c r="B302" s="127" t="str">
        <f>$B$41</f>
        <v>Library Science</v>
      </c>
      <c r="C302" s="136">
        <f t="shared" si="23"/>
        <v>0</v>
      </c>
      <c r="D302" s="136">
        <f t="shared" si="23"/>
        <v>225.53676627805206</v>
      </c>
      <c r="E302" s="136">
        <f t="shared" si="23"/>
        <v>0</v>
      </c>
      <c r="F302" s="136">
        <f t="shared" si="23"/>
        <v>0</v>
      </c>
      <c r="G302" s="137">
        <f t="shared" si="23"/>
        <v>0</v>
      </c>
      <c r="H302" s="138">
        <f t="shared" si="23"/>
        <v>225.53676627805206</v>
      </c>
    </row>
    <row r="303" spans="2:8" x14ac:dyDescent="0.55000000000000004">
      <c r="B303" s="127" t="str">
        <f>$B$42</f>
        <v>Veterinary Science</v>
      </c>
      <c r="C303" s="136">
        <f t="shared" si="23"/>
        <v>0</v>
      </c>
      <c r="D303" s="136">
        <f t="shared" si="23"/>
        <v>0</v>
      </c>
      <c r="E303" s="136">
        <f t="shared" si="23"/>
        <v>0</v>
      </c>
      <c r="F303" s="136">
        <f t="shared" si="23"/>
        <v>0</v>
      </c>
      <c r="G303" s="137">
        <f t="shared" si="23"/>
        <v>0</v>
      </c>
      <c r="H303" s="138">
        <f t="shared" si="23"/>
        <v>0</v>
      </c>
    </row>
    <row r="304" spans="2:8" x14ac:dyDescent="0.55000000000000004">
      <c r="B304" s="127" t="str">
        <f>$B$43</f>
        <v>Vocational Training</v>
      </c>
      <c r="C304" s="136">
        <f t="shared" si="23"/>
        <v>0</v>
      </c>
      <c r="D304" s="136">
        <f t="shared" si="23"/>
        <v>0</v>
      </c>
      <c r="E304" s="136">
        <f t="shared" si="23"/>
        <v>0</v>
      </c>
      <c r="F304" s="136">
        <f t="shared" si="23"/>
        <v>0</v>
      </c>
      <c r="G304" s="137">
        <f t="shared" si="23"/>
        <v>0</v>
      </c>
      <c r="H304" s="138">
        <f t="shared" si="23"/>
        <v>0</v>
      </c>
    </row>
    <row r="305" spans="2:9" x14ac:dyDescent="0.55000000000000004">
      <c r="B305" s="127" t="str">
        <f>$B$44</f>
        <v>Physical Training</v>
      </c>
      <c r="C305" s="136">
        <f t="shared" si="23"/>
        <v>0</v>
      </c>
      <c r="D305" s="136">
        <f t="shared" si="23"/>
        <v>0</v>
      </c>
      <c r="E305" s="136">
        <f t="shared" si="23"/>
        <v>0</v>
      </c>
      <c r="F305" s="136">
        <f t="shared" si="23"/>
        <v>0</v>
      </c>
      <c r="G305" s="137">
        <f t="shared" si="23"/>
        <v>0</v>
      </c>
      <c r="H305" s="138">
        <f t="shared" si="23"/>
        <v>0</v>
      </c>
    </row>
    <row r="306" spans="2:9" x14ac:dyDescent="0.55000000000000004">
      <c r="B306" s="127" t="str">
        <f>$B$45</f>
        <v>Health Services</v>
      </c>
      <c r="C306" s="136">
        <f t="shared" si="23"/>
        <v>525.20434018001697</v>
      </c>
      <c r="D306" s="136">
        <f t="shared" si="23"/>
        <v>797.8257607922834</v>
      </c>
      <c r="E306" s="136">
        <f t="shared" si="23"/>
        <v>1845.2290828319055</v>
      </c>
      <c r="F306" s="136">
        <f t="shared" si="23"/>
        <v>0</v>
      </c>
      <c r="G306" s="137">
        <f t="shared" si="23"/>
        <v>0</v>
      </c>
      <c r="H306" s="138">
        <f t="shared" si="23"/>
        <v>872.26760434895289</v>
      </c>
    </row>
    <row r="307" spans="2:9" x14ac:dyDescent="0.55000000000000004">
      <c r="B307" s="127" t="str">
        <f>$B$46</f>
        <v>Pharmacy</v>
      </c>
      <c r="C307" s="136">
        <f t="shared" si="23"/>
        <v>0</v>
      </c>
      <c r="D307" s="136">
        <f t="shared" si="23"/>
        <v>0</v>
      </c>
      <c r="E307" s="136">
        <f t="shared" si="23"/>
        <v>0</v>
      </c>
      <c r="F307" s="136">
        <f t="shared" si="23"/>
        <v>0</v>
      </c>
      <c r="G307" s="137">
        <f t="shared" si="23"/>
        <v>0</v>
      </c>
      <c r="H307" s="138">
        <f t="shared" si="23"/>
        <v>0</v>
      </c>
    </row>
    <row r="308" spans="2:9" x14ac:dyDescent="0.55000000000000004">
      <c r="B308" s="127" t="str">
        <f>$B$47</f>
        <v>Business Administration</v>
      </c>
      <c r="C308" s="136">
        <f t="shared" si="23"/>
        <v>400.35466450272946</v>
      </c>
      <c r="D308" s="136">
        <f t="shared" si="23"/>
        <v>540.76812492682939</v>
      </c>
      <c r="E308" s="136">
        <f t="shared" si="23"/>
        <v>856.16553739609844</v>
      </c>
      <c r="F308" s="136">
        <f t="shared" si="23"/>
        <v>0</v>
      </c>
      <c r="G308" s="137">
        <f t="shared" si="23"/>
        <v>0</v>
      </c>
      <c r="H308" s="138">
        <f t="shared" si="23"/>
        <v>581.98206606854546</v>
      </c>
    </row>
    <row r="309" spans="2:9" x14ac:dyDescent="0.55000000000000004">
      <c r="B309" s="127" t="str">
        <f>$B$48</f>
        <v>Optometry</v>
      </c>
      <c r="C309" s="136">
        <f t="shared" ref="C309:H313" si="24">IF(C48=0,0,C284/C48)</f>
        <v>0</v>
      </c>
      <c r="D309" s="136">
        <f t="shared" si="24"/>
        <v>0</v>
      </c>
      <c r="E309" s="136">
        <f t="shared" si="24"/>
        <v>0</v>
      </c>
      <c r="F309" s="136">
        <f t="shared" si="24"/>
        <v>0</v>
      </c>
      <c r="G309" s="137">
        <f t="shared" si="24"/>
        <v>0</v>
      </c>
      <c r="H309" s="138">
        <f t="shared" si="24"/>
        <v>0</v>
      </c>
    </row>
    <row r="310" spans="2:9" x14ac:dyDescent="0.55000000000000004">
      <c r="B310" s="127" t="str">
        <f>$B$49</f>
        <v>Teacher Ed-Practice Teaching</v>
      </c>
      <c r="C310" s="136">
        <f t="shared" si="24"/>
        <v>0</v>
      </c>
      <c r="D310" s="136">
        <f t="shared" si="24"/>
        <v>2231.5298674498385</v>
      </c>
      <c r="E310" s="136">
        <f t="shared" si="24"/>
        <v>0</v>
      </c>
      <c r="F310" s="136">
        <f t="shared" si="24"/>
        <v>0</v>
      </c>
      <c r="G310" s="137">
        <f t="shared" si="24"/>
        <v>0</v>
      </c>
      <c r="H310" s="138">
        <f t="shared" si="24"/>
        <v>2231.5298674498385</v>
      </c>
    </row>
    <row r="311" spans="2:9" x14ac:dyDescent="0.55000000000000004">
      <c r="B311" s="127" t="str">
        <f>$B$50</f>
        <v>Technology</v>
      </c>
      <c r="C311" s="136">
        <f t="shared" si="24"/>
        <v>459.18403082564868</v>
      </c>
      <c r="D311" s="136">
        <f t="shared" si="24"/>
        <v>648.43076395430421</v>
      </c>
      <c r="E311" s="136">
        <f t="shared" si="24"/>
        <v>0</v>
      </c>
      <c r="F311" s="136">
        <f t="shared" si="24"/>
        <v>0</v>
      </c>
      <c r="G311" s="137">
        <f t="shared" si="24"/>
        <v>0</v>
      </c>
      <c r="H311" s="138">
        <f t="shared" si="24"/>
        <v>619.26914857653389</v>
      </c>
    </row>
    <row r="312" spans="2:9" x14ac:dyDescent="0.55000000000000004">
      <c r="B312" s="127" t="str">
        <f>$B$51</f>
        <v>Nursing</v>
      </c>
      <c r="C312" s="136">
        <f t="shared" si="24"/>
        <v>466.66901865355754</v>
      </c>
      <c r="D312" s="136">
        <f t="shared" si="24"/>
        <v>703.1440776404919</v>
      </c>
      <c r="E312" s="136">
        <f t="shared" si="24"/>
        <v>0</v>
      </c>
      <c r="F312" s="136">
        <f t="shared" si="24"/>
        <v>0</v>
      </c>
      <c r="G312" s="137">
        <f t="shared" si="24"/>
        <v>0</v>
      </c>
      <c r="H312" s="138">
        <f t="shared" si="24"/>
        <v>686.06343309208307</v>
      </c>
    </row>
    <row r="313" spans="2:9" x14ac:dyDescent="0.55000000000000004">
      <c r="B313" s="130" t="str">
        <f>$B$52</f>
        <v>Totals</v>
      </c>
      <c r="C313" s="135">
        <f t="shared" si="24"/>
        <v>408.26654766391141</v>
      </c>
      <c r="D313" s="135">
        <f t="shared" si="24"/>
        <v>672.18574658175226</v>
      </c>
      <c r="E313" s="135">
        <f t="shared" si="24"/>
        <v>1040.4954190988205</v>
      </c>
      <c r="F313" s="135">
        <f t="shared" si="24"/>
        <v>0</v>
      </c>
      <c r="G313" s="135">
        <f t="shared" si="24"/>
        <v>0</v>
      </c>
      <c r="H313" s="135">
        <f t="shared" si="24"/>
        <v>604.26894481482043</v>
      </c>
      <c r="I313" s="349"/>
    </row>
    <row r="315" spans="2:9" x14ac:dyDescent="0.55000000000000004">
      <c r="B315" s="120" t="s">
        <v>37</v>
      </c>
      <c r="C315" s="121"/>
      <c r="D315" s="121"/>
      <c r="E315" s="121"/>
      <c r="F315" s="121"/>
      <c r="G315" s="121"/>
      <c r="H315" s="122"/>
    </row>
    <row r="316" spans="2:9" ht="55.5" customHeight="1" thickBot="1" x14ac:dyDescent="0.6">
      <c r="B316" s="432" t="s">
        <v>230</v>
      </c>
      <c r="C316" s="432"/>
      <c r="D316" s="432"/>
      <c r="E316" s="432"/>
      <c r="F316" s="432"/>
      <c r="G316" s="432"/>
      <c r="H316" s="432"/>
    </row>
    <row r="317" spans="2:9" ht="19.8" thickBot="1" x14ac:dyDescent="0.6">
      <c r="B317" s="124" t="s">
        <v>31</v>
      </c>
      <c r="C317" s="125" t="s">
        <v>25</v>
      </c>
      <c r="D317" s="125" t="s">
        <v>26</v>
      </c>
      <c r="E317" s="125" t="s">
        <v>27</v>
      </c>
      <c r="F317" s="125" t="s">
        <v>28</v>
      </c>
      <c r="G317" s="125" t="s">
        <v>29</v>
      </c>
      <c r="H317" s="126" t="s">
        <v>1</v>
      </c>
    </row>
    <row r="318" spans="2:9" x14ac:dyDescent="0.55000000000000004">
      <c r="B318" s="127" t="str">
        <f>$B$32</f>
        <v>Liberal Arts</v>
      </c>
      <c r="C318" s="128">
        <f t="shared" ref="C318:H318" si="25">IF($C$293=0,"",C293/$C$293)</f>
        <v>1</v>
      </c>
      <c r="D318" s="128">
        <f t="shared" si="25"/>
        <v>1.5121825284461998</v>
      </c>
      <c r="E318" s="128">
        <f t="shared" si="25"/>
        <v>3.0581680277050474</v>
      </c>
      <c r="F318" s="128">
        <f t="shared" si="25"/>
        <v>0</v>
      </c>
      <c r="G318" s="128">
        <f t="shared" si="25"/>
        <v>0</v>
      </c>
      <c r="H318" s="128">
        <f t="shared" si="25"/>
        <v>1.352869856130791</v>
      </c>
    </row>
    <row r="319" spans="2:9" x14ac:dyDescent="0.55000000000000004">
      <c r="B319" s="127" t="str">
        <f>$B$33</f>
        <v>Science</v>
      </c>
      <c r="C319" s="128">
        <f t="shared" ref="C319:H334" si="26">IF($C$293=0,"",C294/$C$293)</f>
        <v>1.096308998632425</v>
      </c>
      <c r="D319" s="128">
        <f t="shared" si="26"/>
        <v>2.2898573469403338</v>
      </c>
      <c r="E319" s="128">
        <f t="shared" si="26"/>
        <v>4.670124733492476</v>
      </c>
      <c r="F319" s="128">
        <f t="shared" si="26"/>
        <v>0</v>
      </c>
      <c r="G319" s="128">
        <f t="shared" si="26"/>
        <v>0</v>
      </c>
      <c r="H319" s="128">
        <f t="shared" si="26"/>
        <v>1.6677825650679099</v>
      </c>
    </row>
    <row r="320" spans="2:9" x14ac:dyDescent="0.55000000000000004">
      <c r="B320" s="127" t="str">
        <f>$B$34</f>
        <v>Fine Arts</v>
      </c>
      <c r="C320" s="128">
        <f t="shared" si="26"/>
        <v>1.6555922355870942</v>
      </c>
      <c r="D320" s="128">
        <f t="shared" si="26"/>
        <v>3.7010581181444913</v>
      </c>
      <c r="E320" s="128">
        <f t="shared" si="26"/>
        <v>8.0105601007617686</v>
      </c>
      <c r="F320" s="128">
        <f t="shared" si="26"/>
        <v>0</v>
      </c>
      <c r="G320" s="128">
        <f t="shared" si="26"/>
        <v>0</v>
      </c>
      <c r="H320" s="128">
        <f t="shared" si="26"/>
        <v>2.1185321001861652</v>
      </c>
    </row>
    <row r="321" spans="2:8" x14ac:dyDescent="0.55000000000000004">
      <c r="B321" s="127" t="str">
        <f>$B$35</f>
        <v>Teacher Education</v>
      </c>
      <c r="C321" s="128">
        <f t="shared" si="26"/>
        <v>0.84321598360962324</v>
      </c>
      <c r="D321" s="128">
        <f t="shared" si="26"/>
        <v>1.4668315684322826</v>
      </c>
      <c r="E321" s="128">
        <f t="shared" si="26"/>
        <v>2.7885337999644855</v>
      </c>
      <c r="F321" s="128">
        <f t="shared" si="26"/>
        <v>0</v>
      </c>
      <c r="G321" s="128">
        <f t="shared" si="26"/>
        <v>0</v>
      </c>
      <c r="H321" s="128">
        <f t="shared" si="26"/>
        <v>2.122373831628336</v>
      </c>
    </row>
    <row r="322" spans="2:8" x14ac:dyDescent="0.55000000000000004">
      <c r="B322" s="127" t="str">
        <f>$B$36</f>
        <v>Agriculture</v>
      </c>
      <c r="C322" s="128">
        <f t="shared" si="26"/>
        <v>0</v>
      </c>
      <c r="D322" s="128">
        <f t="shared" si="26"/>
        <v>0</v>
      </c>
      <c r="E322" s="128">
        <f t="shared" si="26"/>
        <v>0</v>
      </c>
      <c r="F322" s="128">
        <f t="shared" si="26"/>
        <v>0</v>
      </c>
      <c r="G322" s="128">
        <f t="shared" si="26"/>
        <v>0</v>
      </c>
      <c r="H322" s="128">
        <f t="shared" si="26"/>
        <v>0</v>
      </c>
    </row>
    <row r="323" spans="2:8" x14ac:dyDescent="0.55000000000000004">
      <c r="B323" s="127" t="str">
        <f>$B$37</f>
        <v>Engineering</v>
      </c>
      <c r="C323" s="128">
        <f t="shared" si="26"/>
        <v>1.9113634770658969</v>
      </c>
      <c r="D323" s="128">
        <f t="shared" si="26"/>
        <v>3.1000341860644745</v>
      </c>
      <c r="E323" s="128">
        <f t="shared" si="26"/>
        <v>6.7088973967616194</v>
      </c>
      <c r="F323" s="128">
        <f t="shared" si="26"/>
        <v>0</v>
      </c>
      <c r="G323" s="128">
        <f t="shared" si="26"/>
        <v>0</v>
      </c>
      <c r="H323" s="128">
        <f t="shared" si="26"/>
        <v>2.7953520433545522</v>
      </c>
    </row>
    <row r="324" spans="2:8" x14ac:dyDescent="0.55000000000000004">
      <c r="B324" s="127" t="str">
        <f>$B$38</f>
        <v>Home Economics</v>
      </c>
      <c r="C324" s="128">
        <f t="shared" si="26"/>
        <v>2.6022064525841375</v>
      </c>
      <c r="D324" s="128">
        <f t="shared" si="26"/>
        <v>2.4480168019720163</v>
      </c>
      <c r="E324" s="128">
        <f t="shared" si="26"/>
        <v>0</v>
      </c>
      <c r="F324" s="128">
        <f t="shared" si="26"/>
        <v>0</v>
      </c>
      <c r="G324" s="128">
        <f t="shared" si="26"/>
        <v>0</v>
      </c>
      <c r="H324" s="128">
        <f t="shared" si="26"/>
        <v>2.4666818649408522</v>
      </c>
    </row>
    <row r="325" spans="2:8" x14ac:dyDescent="0.55000000000000004">
      <c r="B325" s="127" t="str">
        <f>$B$39</f>
        <v>Law</v>
      </c>
      <c r="C325" s="128">
        <f t="shared" si="26"/>
        <v>0</v>
      </c>
      <c r="D325" s="128">
        <f t="shared" si="26"/>
        <v>0</v>
      </c>
      <c r="E325" s="128">
        <f t="shared" si="26"/>
        <v>0</v>
      </c>
      <c r="F325" s="128">
        <f t="shared" si="26"/>
        <v>0</v>
      </c>
      <c r="G325" s="128">
        <f t="shared" si="26"/>
        <v>0</v>
      </c>
      <c r="H325" s="128">
        <f t="shared" si="26"/>
        <v>0</v>
      </c>
    </row>
    <row r="326" spans="2:8" x14ac:dyDescent="0.55000000000000004">
      <c r="B326" s="127" t="str">
        <f>$B$40</f>
        <v>Social Service</v>
      </c>
      <c r="C326" s="128">
        <f t="shared" si="26"/>
        <v>1.5516286681118832</v>
      </c>
      <c r="D326" s="128">
        <f t="shared" si="26"/>
        <v>2.1939447954148439</v>
      </c>
      <c r="E326" s="128">
        <f t="shared" si="26"/>
        <v>0</v>
      </c>
      <c r="F326" s="128">
        <f t="shared" si="26"/>
        <v>0</v>
      </c>
      <c r="G326" s="128">
        <f t="shared" si="26"/>
        <v>0</v>
      </c>
      <c r="H326" s="128">
        <f t="shared" si="26"/>
        <v>2.067937104444947</v>
      </c>
    </row>
    <row r="327" spans="2:8" x14ac:dyDescent="0.55000000000000004">
      <c r="B327" s="127" t="str">
        <f>$B$41</f>
        <v>Library Science</v>
      </c>
      <c r="C327" s="128">
        <f t="shared" si="26"/>
        <v>0</v>
      </c>
      <c r="D327" s="128">
        <f t="shared" si="26"/>
        <v>0.62520500810230728</v>
      </c>
      <c r="E327" s="128">
        <f t="shared" si="26"/>
        <v>0</v>
      </c>
      <c r="F327" s="128">
        <f t="shared" si="26"/>
        <v>0</v>
      </c>
      <c r="G327" s="128">
        <f t="shared" si="26"/>
        <v>0</v>
      </c>
      <c r="H327" s="128">
        <f t="shared" si="26"/>
        <v>0.62520500810230728</v>
      </c>
    </row>
    <row r="328" spans="2:8" x14ac:dyDescent="0.55000000000000004">
      <c r="B328" s="127" t="str">
        <f>$B$42</f>
        <v>Veterinary Science</v>
      </c>
      <c r="C328" s="128">
        <f t="shared" si="26"/>
        <v>0</v>
      </c>
      <c r="D328" s="128">
        <f t="shared" si="26"/>
        <v>0</v>
      </c>
      <c r="E328" s="128">
        <f t="shared" si="26"/>
        <v>0</v>
      </c>
      <c r="F328" s="128">
        <f t="shared" si="26"/>
        <v>0</v>
      </c>
      <c r="G328" s="128">
        <f t="shared" si="26"/>
        <v>0</v>
      </c>
      <c r="H328" s="128">
        <f t="shared" si="26"/>
        <v>0</v>
      </c>
    </row>
    <row r="329" spans="2:8" x14ac:dyDescent="0.55000000000000004">
      <c r="B329" s="127" t="str">
        <f>$B$43</f>
        <v>Vocational Training</v>
      </c>
      <c r="C329" s="128">
        <f t="shared" si="26"/>
        <v>0</v>
      </c>
      <c r="D329" s="128">
        <f t="shared" si="26"/>
        <v>0</v>
      </c>
      <c r="E329" s="128">
        <f t="shared" si="26"/>
        <v>0</v>
      </c>
      <c r="F329" s="128">
        <f t="shared" si="26"/>
        <v>0</v>
      </c>
      <c r="G329" s="128">
        <f t="shared" si="26"/>
        <v>0</v>
      </c>
      <c r="H329" s="128">
        <f t="shared" si="26"/>
        <v>0</v>
      </c>
    </row>
    <row r="330" spans="2:8" x14ac:dyDescent="0.55000000000000004">
      <c r="B330" s="127" t="str">
        <f>$B$44</f>
        <v>Physical Training</v>
      </c>
      <c r="C330" s="128">
        <f t="shared" si="26"/>
        <v>0</v>
      </c>
      <c r="D330" s="128">
        <f t="shared" si="26"/>
        <v>0</v>
      </c>
      <c r="E330" s="128">
        <f t="shared" si="26"/>
        <v>0</v>
      </c>
      <c r="F330" s="128">
        <f t="shared" si="26"/>
        <v>0</v>
      </c>
      <c r="G330" s="128">
        <f t="shared" si="26"/>
        <v>0</v>
      </c>
      <c r="H330" s="128">
        <f t="shared" si="26"/>
        <v>0</v>
      </c>
    </row>
    <row r="331" spans="2:8" x14ac:dyDescent="0.55000000000000004">
      <c r="B331" s="127" t="str">
        <f>$B$45</f>
        <v>Health Services</v>
      </c>
      <c r="C331" s="128">
        <f t="shared" si="26"/>
        <v>1.4559062328347687</v>
      </c>
      <c r="D331" s="128">
        <f t="shared" si="26"/>
        <v>2.2116334709943466</v>
      </c>
      <c r="E331" s="128">
        <f t="shared" si="26"/>
        <v>5.1151148556429433</v>
      </c>
      <c r="F331" s="128">
        <f t="shared" si="26"/>
        <v>0</v>
      </c>
      <c r="G331" s="128">
        <f t="shared" si="26"/>
        <v>0</v>
      </c>
      <c r="H331" s="128">
        <f t="shared" si="26"/>
        <v>2.4179919028015133</v>
      </c>
    </row>
    <row r="332" spans="2:8" x14ac:dyDescent="0.55000000000000004">
      <c r="B332" s="127" t="str">
        <f>$B$46</f>
        <v>Pharmacy</v>
      </c>
      <c r="C332" s="128">
        <f t="shared" si="26"/>
        <v>0</v>
      </c>
      <c r="D332" s="128">
        <f t="shared" si="26"/>
        <v>0</v>
      </c>
      <c r="E332" s="128">
        <f t="shared" si="26"/>
        <v>0</v>
      </c>
      <c r="F332" s="128">
        <f t="shared" si="26"/>
        <v>0</v>
      </c>
      <c r="G332" s="128">
        <f t="shared" si="26"/>
        <v>0</v>
      </c>
      <c r="H332" s="128">
        <f t="shared" si="26"/>
        <v>0</v>
      </c>
    </row>
    <row r="333" spans="2:8" x14ac:dyDescent="0.55000000000000004">
      <c r="B333" s="127" t="str">
        <f>$B$47</f>
        <v>Business Administration</v>
      </c>
      <c r="C333" s="128">
        <f t="shared" si="26"/>
        <v>1.10981347030417</v>
      </c>
      <c r="D333" s="128">
        <f t="shared" si="26"/>
        <v>1.4990502236319814</v>
      </c>
      <c r="E333" s="128">
        <f t="shared" si="26"/>
        <v>2.3733557529362086</v>
      </c>
      <c r="F333" s="128">
        <f t="shared" si="26"/>
        <v>0</v>
      </c>
      <c r="G333" s="128">
        <f t="shared" si="26"/>
        <v>0</v>
      </c>
      <c r="H333" s="128">
        <f t="shared" si="26"/>
        <v>1.6132983918160888</v>
      </c>
    </row>
    <row r="334" spans="2:8" x14ac:dyDescent="0.55000000000000004">
      <c r="B334" s="127" t="str">
        <f>$B$48</f>
        <v>Optometry</v>
      </c>
      <c r="C334" s="128">
        <f t="shared" si="26"/>
        <v>0</v>
      </c>
      <c r="D334" s="128">
        <f t="shared" si="26"/>
        <v>0</v>
      </c>
      <c r="E334" s="128">
        <f t="shared" si="26"/>
        <v>0</v>
      </c>
      <c r="F334" s="128">
        <f t="shared" si="26"/>
        <v>0</v>
      </c>
      <c r="G334" s="128">
        <f t="shared" si="26"/>
        <v>0</v>
      </c>
      <c r="H334" s="128">
        <f t="shared" si="26"/>
        <v>0</v>
      </c>
    </row>
    <row r="335" spans="2:8" x14ac:dyDescent="0.55000000000000004">
      <c r="B335" s="127" t="str">
        <f>$B$49</f>
        <v>Teacher Ed-Practice Teaching</v>
      </c>
      <c r="C335" s="128">
        <f t="shared" ref="C335:H338" si="27">IF($C$293=0,"",C310/$C$293)</f>
        <v>0</v>
      </c>
      <c r="D335" s="128">
        <f t="shared" si="27"/>
        <v>6.1859699058533781</v>
      </c>
      <c r="E335" s="128">
        <f t="shared" si="27"/>
        <v>0</v>
      </c>
      <c r="F335" s="128">
        <f t="shared" si="27"/>
        <v>0</v>
      </c>
      <c r="G335" s="128">
        <f t="shared" si="27"/>
        <v>0</v>
      </c>
      <c r="H335" s="128">
        <f t="shared" si="27"/>
        <v>6.1859699058533781</v>
      </c>
    </row>
    <row r="336" spans="2:8" x14ac:dyDescent="0.55000000000000004">
      <c r="B336" s="127" t="str">
        <f>$B$50</f>
        <v>Technology</v>
      </c>
      <c r="C336" s="128">
        <f t="shared" si="27"/>
        <v>1.2728929320502418</v>
      </c>
      <c r="D336" s="128">
        <f t="shared" si="27"/>
        <v>1.7974992180744389</v>
      </c>
      <c r="E336" s="128">
        <f t="shared" si="27"/>
        <v>0</v>
      </c>
      <c r="F336" s="128">
        <f t="shared" si="27"/>
        <v>0</v>
      </c>
      <c r="G336" s="128">
        <f t="shared" si="27"/>
        <v>0</v>
      </c>
      <c r="H336" s="128">
        <f t="shared" si="27"/>
        <v>1.7166610102761679</v>
      </c>
    </row>
    <row r="337" spans="2:9" x14ac:dyDescent="0.55000000000000004">
      <c r="B337" s="127" t="str">
        <f>$B$51</f>
        <v>Nursing</v>
      </c>
      <c r="C337" s="128">
        <f t="shared" si="27"/>
        <v>1.2936418855482454</v>
      </c>
      <c r="D337" s="128">
        <f t="shared" si="27"/>
        <v>1.94916866998236</v>
      </c>
      <c r="E337" s="128">
        <f t="shared" si="27"/>
        <v>0</v>
      </c>
      <c r="F337" s="128">
        <f t="shared" si="27"/>
        <v>0</v>
      </c>
      <c r="G337" s="128">
        <f t="shared" si="27"/>
        <v>0</v>
      </c>
      <c r="H337" s="128">
        <f t="shared" si="27"/>
        <v>1.9018198288620829</v>
      </c>
    </row>
    <row r="338" spans="2:9" x14ac:dyDescent="0.55000000000000004">
      <c r="B338" s="130" t="str">
        <f>$B$52</f>
        <v>Totals</v>
      </c>
      <c r="C338" s="128">
        <f t="shared" si="27"/>
        <v>1.1317458100176558</v>
      </c>
      <c r="D338" s="128">
        <f t="shared" si="27"/>
        <v>1.8633498301549274</v>
      </c>
      <c r="E338" s="128">
        <f t="shared" si="27"/>
        <v>2.8843321541912026</v>
      </c>
      <c r="F338" s="128">
        <f t="shared" si="27"/>
        <v>0</v>
      </c>
      <c r="G338" s="128">
        <f t="shared" si="27"/>
        <v>0</v>
      </c>
      <c r="H338" s="128">
        <f t="shared" si="27"/>
        <v>1.6750793086798239</v>
      </c>
      <c r="I338" s="349"/>
    </row>
    <row r="340" spans="2:9" x14ac:dyDescent="0.55000000000000004">
      <c r="B340" s="120" t="s">
        <v>231</v>
      </c>
      <c r="C340" s="121"/>
      <c r="D340" s="121"/>
      <c r="E340" s="121"/>
      <c r="F340" s="121"/>
      <c r="G340" s="121"/>
      <c r="H340" s="122"/>
    </row>
    <row r="341" spans="2:9" ht="55.5" customHeight="1" thickBot="1" x14ac:dyDescent="0.6">
      <c r="B341" s="432" t="s">
        <v>232</v>
      </c>
      <c r="C341" s="432"/>
      <c r="D341" s="432"/>
      <c r="E341" s="432"/>
      <c r="F341" s="432"/>
      <c r="G341" s="432"/>
      <c r="H341" s="432"/>
    </row>
    <row r="342" spans="2:9" ht="19.8" thickBot="1" x14ac:dyDescent="0.6">
      <c r="B342" s="124" t="s">
        <v>31</v>
      </c>
      <c r="C342" s="125" t="s">
        <v>25</v>
      </c>
      <c r="D342" s="125" t="s">
        <v>26</v>
      </c>
      <c r="E342" s="125" t="s">
        <v>27</v>
      </c>
      <c r="F342" s="125" t="s">
        <v>28</v>
      </c>
      <c r="G342" s="125" t="s">
        <v>29</v>
      </c>
      <c r="H342" s="126" t="s">
        <v>1</v>
      </c>
    </row>
    <row r="343" spans="2:9" x14ac:dyDescent="0.55000000000000004">
      <c r="B343" s="127" t="str">
        <f>$B$32</f>
        <v>Liberal Arts</v>
      </c>
      <c r="C343" s="135">
        <f t="shared" ref="C343:D358" si="28">C293*30</f>
        <v>10822.21495454555</v>
      </c>
      <c r="D343" s="135">
        <f t="shared" si="28"/>
        <v>16365.164373352967</v>
      </c>
      <c r="E343" s="135">
        <f>E293*24</f>
        <v>26476.921410354109</v>
      </c>
      <c r="F343" s="135">
        <f>F293*18</f>
        <v>0</v>
      </c>
      <c r="G343" s="135">
        <f>G293*24</f>
        <v>0</v>
      </c>
      <c r="H343" s="135">
        <f>IF((C32/30+D32/30+E32/24+F32/18+G32/24)=0,0,H268/(C32/30+D32/30+E32/24+F32/18+G32/24))</f>
        <v>14289.262232660552</v>
      </c>
    </row>
    <row r="344" spans="2:9" x14ac:dyDescent="0.55000000000000004">
      <c r="B344" s="127" t="str">
        <f>$B$33</f>
        <v>Science</v>
      </c>
      <c r="C344" s="138">
        <f t="shared" si="28"/>
        <v>11864.491639802687</v>
      </c>
      <c r="D344" s="138">
        <f t="shared" si="28"/>
        <v>24781.328423833678</v>
      </c>
      <c r="E344" s="138">
        <f>E294*24</f>
        <v>40432.874984316266</v>
      </c>
      <c r="F344" s="138">
        <f>F294*18</f>
        <v>0</v>
      </c>
      <c r="G344" s="138">
        <f>G294*24</f>
        <v>0</v>
      </c>
      <c r="H344" s="138">
        <f t="shared" ref="H344:H363" si="29">IF((C33/30+D33/30+E33/24+F33/18+G33/24)=0,0,H269/(C33/30+D33/30+E33/24+F33/18+G33/24))</f>
        <v>17830.46801111176</v>
      </c>
    </row>
    <row r="345" spans="2:9" x14ac:dyDescent="0.55000000000000004">
      <c r="B345" s="127" t="str">
        <f>$B$34</f>
        <v>Fine Arts</v>
      </c>
      <c r="C345" s="138">
        <f t="shared" si="28"/>
        <v>17917.175050600152</v>
      </c>
      <c r="D345" s="138">
        <f t="shared" si="28"/>
        <v>40053.646513825523</v>
      </c>
      <c r="E345" s="138">
        <f t="shared" ref="E345:E363" si="30">E295*24</f>
        <v>69353.602653399939</v>
      </c>
      <c r="F345" s="138">
        <f t="shared" ref="F345:F363" si="31">F295*18</f>
        <v>0</v>
      </c>
      <c r="G345" s="138">
        <f t="shared" ref="G345:G363" si="32">G295*24</f>
        <v>0</v>
      </c>
      <c r="H345" s="138">
        <f t="shared" si="29"/>
        <v>22902.295343962316</v>
      </c>
    </row>
    <row r="346" spans="2:9" x14ac:dyDescent="0.55000000000000004">
      <c r="B346" s="127" t="str">
        <f>$B$35</f>
        <v>Teacher Education</v>
      </c>
      <c r="C346" s="138">
        <f t="shared" si="28"/>
        <v>9125.4646277319007</v>
      </c>
      <c r="D346" s="138">
        <f t="shared" si="28"/>
        <v>15874.366535687353</v>
      </c>
      <c r="E346" s="138">
        <f t="shared" si="30"/>
        <v>24142.489752985108</v>
      </c>
      <c r="F346" s="138">
        <f t="shared" si="31"/>
        <v>0</v>
      </c>
      <c r="G346" s="138">
        <f t="shared" si="32"/>
        <v>0</v>
      </c>
      <c r="H346" s="138">
        <f t="shared" si="29"/>
        <v>20278.366859931099</v>
      </c>
    </row>
    <row r="347" spans="2:9" x14ac:dyDescent="0.55000000000000004">
      <c r="B347" s="127" t="str">
        <f>$B$36</f>
        <v>Agriculture</v>
      </c>
      <c r="C347" s="138">
        <f t="shared" si="28"/>
        <v>0</v>
      </c>
      <c r="D347" s="138">
        <f t="shared" si="28"/>
        <v>0</v>
      </c>
      <c r="E347" s="138">
        <f t="shared" si="30"/>
        <v>0</v>
      </c>
      <c r="F347" s="138">
        <f t="shared" si="31"/>
        <v>0</v>
      </c>
      <c r="G347" s="138">
        <f t="shared" si="32"/>
        <v>0</v>
      </c>
      <c r="H347" s="138">
        <f t="shared" si="29"/>
        <v>0</v>
      </c>
    </row>
    <row r="348" spans="2:9" x14ac:dyDescent="0.55000000000000004">
      <c r="B348" s="127" t="str">
        <f>$B$37</f>
        <v>Engineering</v>
      </c>
      <c r="C348" s="138">
        <f t="shared" si="28"/>
        <v>20685.186405074732</v>
      </c>
      <c r="D348" s="138">
        <f t="shared" si="28"/>
        <v>33549.236328029401</v>
      </c>
      <c r="E348" s="138">
        <f t="shared" si="30"/>
        <v>58084.103788596251</v>
      </c>
      <c r="F348" s="138">
        <f t="shared" si="31"/>
        <v>0</v>
      </c>
      <c r="G348" s="138">
        <f t="shared" si="32"/>
        <v>0</v>
      </c>
      <c r="H348" s="138">
        <f t="shared" si="29"/>
        <v>30072.28406198739</v>
      </c>
    </row>
    <row r="349" spans="2:9" x14ac:dyDescent="0.55000000000000004">
      <c r="B349" s="127" t="str">
        <f>$B$38</f>
        <v>Home Economics</v>
      </c>
      <c r="C349" s="138">
        <f t="shared" si="28"/>
        <v>28161.637585970977</v>
      </c>
      <c r="D349" s="138">
        <f t="shared" si="28"/>
        <v>26492.964043280328</v>
      </c>
      <c r="E349" s="138">
        <f t="shared" si="30"/>
        <v>0</v>
      </c>
      <c r="F349" s="138">
        <f t="shared" si="31"/>
        <v>0</v>
      </c>
      <c r="G349" s="138">
        <f t="shared" si="32"/>
        <v>0</v>
      </c>
      <c r="H349" s="138">
        <f t="shared" si="29"/>
        <v>26694.961366869196</v>
      </c>
    </row>
    <row r="350" spans="2:9" x14ac:dyDescent="0.55000000000000004">
      <c r="B350" s="127" t="str">
        <f>$B$39</f>
        <v>Law</v>
      </c>
      <c r="C350" s="138">
        <f t="shared" si="28"/>
        <v>0</v>
      </c>
      <c r="D350" s="138">
        <f t="shared" si="28"/>
        <v>0</v>
      </c>
      <c r="E350" s="138">
        <f t="shared" si="30"/>
        <v>0</v>
      </c>
      <c r="F350" s="138">
        <f t="shared" si="31"/>
        <v>0</v>
      </c>
      <c r="G350" s="138">
        <f t="shared" si="32"/>
        <v>0</v>
      </c>
      <c r="H350" s="138">
        <f t="shared" si="29"/>
        <v>0</v>
      </c>
    </row>
    <row r="351" spans="2:9" x14ac:dyDescent="0.55000000000000004">
      <c r="B351" s="127" t="str">
        <f>$B$40</f>
        <v>Social Service</v>
      </c>
      <c r="C351" s="138">
        <f t="shared" si="28"/>
        <v>16792.058975942015</v>
      </c>
      <c r="D351" s="138">
        <f t="shared" si="28"/>
        <v>23743.342174385903</v>
      </c>
      <c r="E351" s="138">
        <f t="shared" si="30"/>
        <v>0</v>
      </c>
      <c r="F351" s="138">
        <f t="shared" si="31"/>
        <v>0</v>
      </c>
      <c r="G351" s="138">
        <f t="shared" si="32"/>
        <v>0</v>
      </c>
      <c r="H351" s="138">
        <f t="shared" si="29"/>
        <v>22379.659856783732</v>
      </c>
    </row>
    <row r="352" spans="2:9" x14ac:dyDescent="0.55000000000000004">
      <c r="B352" s="127" t="str">
        <f>$B$41</f>
        <v>Library Science</v>
      </c>
      <c r="C352" s="138">
        <f t="shared" si="28"/>
        <v>0</v>
      </c>
      <c r="D352" s="138">
        <f t="shared" si="28"/>
        <v>6766.1029883415613</v>
      </c>
      <c r="E352" s="138">
        <f t="shared" si="30"/>
        <v>0</v>
      </c>
      <c r="F352" s="138">
        <f t="shared" si="31"/>
        <v>0</v>
      </c>
      <c r="G352" s="138">
        <f t="shared" si="32"/>
        <v>0</v>
      </c>
      <c r="H352" s="138">
        <f t="shared" si="29"/>
        <v>6766.1029883415622</v>
      </c>
    </row>
    <row r="353" spans="2:9" x14ac:dyDescent="0.55000000000000004">
      <c r="B353" s="127" t="str">
        <f>$B$42</f>
        <v>Veterinary Science</v>
      </c>
      <c r="C353" s="138">
        <f t="shared" si="28"/>
        <v>0</v>
      </c>
      <c r="D353" s="138">
        <f t="shared" si="28"/>
        <v>0</v>
      </c>
      <c r="E353" s="138">
        <f t="shared" si="30"/>
        <v>0</v>
      </c>
      <c r="F353" s="138">
        <f t="shared" si="31"/>
        <v>0</v>
      </c>
      <c r="G353" s="138">
        <f t="shared" si="32"/>
        <v>0</v>
      </c>
      <c r="H353" s="138">
        <f t="shared" si="29"/>
        <v>0</v>
      </c>
    </row>
    <row r="354" spans="2:9" x14ac:dyDescent="0.55000000000000004">
      <c r="B354" s="127" t="str">
        <f>$B$43</f>
        <v>Vocational Training</v>
      </c>
      <c r="C354" s="138">
        <f t="shared" si="28"/>
        <v>0</v>
      </c>
      <c r="D354" s="138">
        <f t="shared" si="28"/>
        <v>0</v>
      </c>
      <c r="E354" s="138">
        <f t="shared" si="30"/>
        <v>0</v>
      </c>
      <c r="F354" s="138">
        <f t="shared" si="31"/>
        <v>0</v>
      </c>
      <c r="G354" s="138">
        <f t="shared" si="32"/>
        <v>0</v>
      </c>
      <c r="H354" s="138">
        <f t="shared" si="29"/>
        <v>0</v>
      </c>
    </row>
    <row r="355" spans="2:9" x14ac:dyDescent="0.55000000000000004">
      <c r="B355" s="127" t="str">
        <f>$B$44</f>
        <v>Physical Training</v>
      </c>
      <c r="C355" s="138">
        <f t="shared" si="28"/>
        <v>0</v>
      </c>
      <c r="D355" s="138">
        <f t="shared" si="28"/>
        <v>0</v>
      </c>
      <c r="E355" s="138">
        <f t="shared" si="30"/>
        <v>0</v>
      </c>
      <c r="F355" s="138">
        <f t="shared" si="31"/>
        <v>0</v>
      </c>
      <c r="G355" s="138">
        <f t="shared" si="32"/>
        <v>0</v>
      </c>
      <c r="H355" s="138">
        <f t="shared" si="29"/>
        <v>0</v>
      </c>
    </row>
    <row r="356" spans="2:9" x14ac:dyDescent="0.55000000000000004">
      <c r="B356" s="127" t="str">
        <f>$B$45</f>
        <v>Health Services</v>
      </c>
      <c r="C356" s="138">
        <f t="shared" si="28"/>
        <v>15756.13020540051</v>
      </c>
      <c r="D356" s="138">
        <f t="shared" si="28"/>
        <v>23934.772823768501</v>
      </c>
      <c r="E356" s="138">
        <f t="shared" si="30"/>
        <v>44285.497987965733</v>
      </c>
      <c r="F356" s="138">
        <f t="shared" si="31"/>
        <v>0</v>
      </c>
      <c r="G356" s="138">
        <f t="shared" si="32"/>
        <v>0</v>
      </c>
      <c r="H356" s="138">
        <f t="shared" si="29"/>
        <v>25446.948028102102</v>
      </c>
    </row>
    <row r="357" spans="2:9" x14ac:dyDescent="0.55000000000000004">
      <c r="B357" s="127" t="str">
        <f>$B$46</f>
        <v>Pharmacy</v>
      </c>
      <c r="C357" s="138">
        <f t="shared" si="28"/>
        <v>0</v>
      </c>
      <c r="D357" s="138">
        <f t="shared" si="28"/>
        <v>0</v>
      </c>
      <c r="E357" s="138">
        <f t="shared" si="30"/>
        <v>0</v>
      </c>
      <c r="F357" s="138">
        <f t="shared" si="31"/>
        <v>0</v>
      </c>
      <c r="G357" s="138">
        <f t="shared" si="32"/>
        <v>0</v>
      </c>
      <c r="H357" s="138">
        <f t="shared" si="29"/>
        <v>0</v>
      </c>
    </row>
    <row r="358" spans="2:9" x14ac:dyDescent="0.55000000000000004">
      <c r="B358" s="127" t="str">
        <f>$B$47</f>
        <v>Business Administration</v>
      </c>
      <c r="C358" s="138">
        <f t="shared" si="28"/>
        <v>12010.639935081885</v>
      </c>
      <c r="D358" s="138">
        <f t="shared" si="28"/>
        <v>16223.043747804881</v>
      </c>
      <c r="E358" s="138">
        <f t="shared" si="30"/>
        <v>20547.972897506363</v>
      </c>
      <c r="F358" s="138">
        <f t="shared" si="31"/>
        <v>0</v>
      </c>
      <c r="G358" s="138">
        <f t="shared" si="32"/>
        <v>0</v>
      </c>
      <c r="H358" s="138">
        <f t="shared" si="29"/>
        <v>16538.039571700629</v>
      </c>
    </row>
    <row r="359" spans="2:9" x14ac:dyDescent="0.55000000000000004">
      <c r="B359" s="127" t="str">
        <f>$B$48</f>
        <v>Optometry</v>
      </c>
      <c r="C359" s="138">
        <f t="shared" ref="C359:D363" si="33">C309*30</f>
        <v>0</v>
      </c>
      <c r="D359" s="138">
        <f t="shared" si="33"/>
        <v>0</v>
      </c>
      <c r="E359" s="138">
        <f t="shared" si="30"/>
        <v>0</v>
      </c>
      <c r="F359" s="138">
        <f t="shared" si="31"/>
        <v>0</v>
      </c>
      <c r="G359" s="138">
        <f t="shared" si="32"/>
        <v>0</v>
      </c>
      <c r="H359" s="138">
        <f t="shared" si="29"/>
        <v>0</v>
      </c>
    </row>
    <row r="360" spans="2:9" x14ac:dyDescent="0.55000000000000004">
      <c r="B360" s="127" t="str">
        <f>$B$49</f>
        <v>Teacher Ed-Practice Teaching</v>
      </c>
      <c r="C360" s="138">
        <f t="shared" si="33"/>
        <v>0</v>
      </c>
      <c r="D360" s="138">
        <f t="shared" si="33"/>
        <v>66945.896023495152</v>
      </c>
      <c r="E360" s="138">
        <f t="shared" si="30"/>
        <v>0</v>
      </c>
      <c r="F360" s="138">
        <f t="shared" si="31"/>
        <v>0</v>
      </c>
      <c r="G360" s="138">
        <f t="shared" si="32"/>
        <v>0</v>
      </c>
      <c r="H360" s="138">
        <f t="shared" si="29"/>
        <v>66945.896023495152</v>
      </c>
    </row>
    <row r="361" spans="2:9" x14ac:dyDescent="0.55000000000000004">
      <c r="B361" s="127" t="str">
        <f>$B$50</f>
        <v>Technology</v>
      </c>
      <c r="C361" s="138">
        <f t="shared" si="33"/>
        <v>13775.52092476946</v>
      </c>
      <c r="D361" s="138">
        <f t="shared" si="33"/>
        <v>19452.922918629127</v>
      </c>
      <c r="E361" s="138">
        <f t="shared" si="30"/>
        <v>0</v>
      </c>
      <c r="F361" s="138">
        <f t="shared" si="31"/>
        <v>0</v>
      </c>
      <c r="G361" s="138">
        <f t="shared" si="32"/>
        <v>0</v>
      </c>
      <c r="H361" s="138">
        <f t="shared" si="29"/>
        <v>18578.074457296017</v>
      </c>
    </row>
    <row r="362" spans="2:9" x14ac:dyDescent="0.55000000000000004">
      <c r="B362" s="127" t="str">
        <f>$B$51</f>
        <v>Nursing</v>
      </c>
      <c r="C362" s="138">
        <f t="shared" si="33"/>
        <v>14000.070559606726</v>
      </c>
      <c r="D362" s="138">
        <f t="shared" si="33"/>
        <v>21094.322329214756</v>
      </c>
      <c r="E362" s="138">
        <f t="shared" si="30"/>
        <v>0</v>
      </c>
      <c r="F362" s="138">
        <f t="shared" si="31"/>
        <v>0</v>
      </c>
      <c r="G362" s="138">
        <f t="shared" si="32"/>
        <v>0</v>
      </c>
      <c r="H362" s="138">
        <f t="shared" si="29"/>
        <v>20581.902992762491</v>
      </c>
    </row>
    <row r="363" spans="2:9" x14ac:dyDescent="0.55000000000000004">
      <c r="B363" s="130" t="str">
        <f>$B$52</f>
        <v>Totals</v>
      </c>
      <c r="C363" s="135">
        <f t="shared" si="33"/>
        <v>12247.996429917343</v>
      </c>
      <c r="D363" s="135">
        <f t="shared" si="33"/>
        <v>20165.572397452568</v>
      </c>
      <c r="E363" s="135">
        <f t="shared" si="30"/>
        <v>24971.890058371693</v>
      </c>
      <c r="F363" s="135">
        <f t="shared" si="31"/>
        <v>0</v>
      </c>
      <c r="G363" s="135">
        <f t="shared" si="32"/>
        <v>0</v>
      </c>
      <c r="H363" s="135">
        <f t="shared" si="29"/>
        <v>17549.581940231365</v>
      </c>
      <c r="I363" s="349"/>
    </row>
  </sheetData>
  <mergeCells count="45">
    <mergeCell ref="B316:H316"/>
    <mergeCell ref="B341:H341"/>
    <mergeCell ref="B215:G215"/>
    <mergeCell ref="B216:H216"/>
    <mergeCell ref="B241:G241"/>
    <mergeCell ref="B264:H264"/>
    <mergeCell ref="B266:H266"/>
    <mergeCell ref="B291:H291"/>
    <mergeCell ref="I140:I141"/>
    <mergeCell ref="B165:G165"/>
    <mergeCell ref="B166:G166"/>
    <mergeCell ref="B190:G190"/>
    <mergeCell ref="B191:H191"/>
    <mergeCell ref="B89:G89"/>
    <mergeCell ref="B113:H113"/>
    <mergeCell ref="B114:G114"/>
    <mergeCell ref="B139:G139"/>
    <mergeCell ref="B140:F141"/>
    <mergeCell ref="B58:G58"/>
    <mergeCell ref="D83:F83"/>
    <mergeCell ref="B84:C84"/>
    <mergeCell ref="D84:F84"/>
    <mergeCell ref="B87:G87"/>
    <mergeCell ref="D27:F27"/>
    <mergeCell ref="B28:C28"/>
    <mergeCell ref="D28:F28"/>
    <mergeCell ref="D54:F54"/>
    <mergeCell ref="B55:C55"/>
    <mergeCell ref="D55:F55"/>
    <mergeCell ref="B16:E16"/>
    <mergeCell ref="B17:E17"/>
    <mergeCell ref="B18:E18"/>
    <mergeCell ref="D20:F20"/>
    <mergeCell ref="B21:C21"/>
    <mergeCell ref="D21:F21"/>
    <mergeCell ref="B11:H11"/>
    <mergeCell ref="B12:E12"/>
    <mergeCell ref="B13:E13"/>
    <mergeCell ref="B14:E14"/>
    <mergeCell ref="B15:E15"/>
    <mergeCell ref="B1:H1"/>
    <mergeCell ref="B2:H2"/>
    <mergeCell ref="B8:H8"/>
    <mergeCell ref="B9:G9"/>
    <mergeCell ref="B10:G10"/>
  </mergeCells>
  <conditionalFormatting sqref="C61:G80">
    <cfRule type="expression" dxfId="199" priority="6" stopIfTrue="1">
      <formula>C32=0</formula>
    </cfRule>
  </conditionalFormatting>
  <conditionalFormatting sqref="C91:G110">
    <cfRule type="expression" dxfId="198" priority="5" stopIfTrue="1">
      <formula>C32=0</formula>
    </cfRule>
  </conditionalFormatting>
  <conditionalFormatting sqref="C143:H162">
    <cfRule type="expression" dxfId="197" priority="3" stopIfTrue="1">
      <formula>C32=0</formula>
    </cfRule>
  </conditionalFormatting>
  <conditionalFormatting sqref="H143:H162">
    <cfRule type="expression" dxfId="196" priority="1" stopIfTrue="1">
      <formula>OR(AND(#REF!&gt;0,H143&gt;0,H61=0),AND(#REF!&gt;0,H143&gt;0,H32=0))</formula>
    </cfRule>
    <cfRule type="expression" dxfId="195" priority="4" stopIfTrue="1">
      <formula>OR(AND(#REF!&gt;0,H143&gt;0,H61=0),AND(#REF!&gt;0,H143&gt;0,H32=0))</formula>
    </cfRule>
  </conditionalFormatting>
  <pageMargins left="0.25" right="0.25" top="0.5" bottom="0.5" header="0.17" footer="0.17"/>
  <pageSetup scale="69" fitToHeight="0" orientation="portrait" r:id="rId1"/>
  <headerFooter alignWithMargins="0"/>
  <rowBreaks count="6" manualBreakCount="6">
    <brk id="56" max="16383" man="1"/>
    <brk id="112" max="16383" man="1"/>
    <brk id="164" max="16383" man="1"/>
    <brk id="214" max="16383" man="1"/>
    <brk id="264" max="16383" man="1"/>
    <brk id="314" max="16383" man="1"/>
  </rowBreaks>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14">
    <tabColor rgb="FFFFC000"/>
    <pageSetUpPr fitToPage="1"/>
  </sheetPr>
  <dimension ref="B1:M363"/>
  <sheetViews>
    <sheetView showGridLines="0" showZeros="0" zoomScale="70" zoomScaleNormal="70" workbookViewId="0">
      <selection activeCell="P18" sqref="P18"/>
    </sheetView>
  </sheetViews>
  <sheetFormatPr defaultColWidth="9.109375" defaultRowHeight="19.2" x14ac:dyDescent="0.55000000000000004"/>
  <cols>
    <col min="1" max="1" width="1.88671875" style="107" customWidth="1"/>
    <col min="2" max="2" width="30.5546875" style="107" customWidth="1"/>
    <col min="3" max="3" width="15.109375" style="107" bestFit="1" customWidth="1"/>
    <col min="4" max="5" width="16" style="107" bestFit="1" customWidth="1"/>
    <col min="6" max="6" width="16.88671875" style="107" bestFit="1" customWidth="1"/>
    <col min="7" max="7" width="17.6640625" style="107" bestFit="1" customWidth="1"/>
    <col min="8" max="8" width="21.44140625" style="107" bestFit="1" customWidth="1"/>
    <col min="9" max="9" width="16.44140625" style="107" bestFit="1" customWidth="1"/>
    <col min="10" max="16384" width="9.109375" style="107"/>
  </cols>
  <sheetData>
    <row r="1" spans="2:8" x14ac:dyDescent="0.55000000000000004">
      <c r="B1" s="442" t="str">
        <f>'Relative Weights'!A1</f>
        <v>THECB Texas Public University Expenditure Study - Fiscal Year 2025</v>
      </c>
      <c r="C1" s="442"/>
      <c r="D1" s="442"/>
      <c r="E1" s="442"/>
      <c r="F1" s="442"/>
      <c r="G1" s="442"/>
      <c r="H1" s="442"/>
    </row>
    <row r="2" spans="2:8" x14ac:dyDescent="0.55000000000000004">
      <c r="B2" s="443" t="str">
        <f>'Relative Weights'!A2</f>
        <v>Institution Survey for the Year Ended August 31, 2025</v>
      </c>
      <c r="C2" s="443"/>
      <c r="D2" s="443"/>
      <c r="E2" s="443"/>
      <c r="F2" s="443"/>
      <c r="G2" s="443"/>
      <c r="H2" s="443"/>
    </row>
    <row r="3" spans="2:8" x14ac:dyDescent="0.55000000000000004">
      <c r="B3" s="119" t="s">
        <v>68</v>
      </c>
      <c r="C3" s="119"/>
      <c r="D3" s="119"/>
      <c r="E3" s="119"/>
      <c r="F3" s="119"/>
      <c r="G3" s="119"/>
      <c r="H3" s="119"/>
    </row>
    <row r="4" spans="2:8" x14ac:dyDescent="0.55000000000000004">
      <c r="B4" s="292" t="s">
        <v>133</v>
      </c>
      <c r="C4" s="119"/>
      <c r="D4" s="119"/>
      <c r="E4" s="119"/>
      <c r="F4" s="119"/>
      <c r="G4" s="119"/>
      <c r="H4" s="119"/>
    </row>
    <row r="5" spans="2:8" ht="16.5" customHeight="1" x14ac:dyDescent="0.55000000000000004">
      <c r="B5" s="119"/>
      <c r="C5" s="119"/>
      <c r="D5" s="119"/>
      <c r="E5" s="119"/>
      <c r="F5" s="119"/>
      <c r="G5" s="119"/>
      <c r="H5" s="244"/>
    </row>
    <row r="6" spans="2:8" x14ac:dyDescent="0.55000000000000004">
      <c r="B6" s="293" t="s">
        <v>10</v>
      </c>
      <c r="C6" s="293"/>
      <c r="D6" s="293"/>
      <c r="E6" s="293"/>
      <c r="F6" s="293"/>
      <c r="G6" s="293"/>
      <c r="H6" s="294"/>
    </row>
    <row r="7" spans="2:8" x14ac:dyDescent="0.55000000000000004">
      <c r="B7" s="119"/>
      <c r="C7" s="119"/>
      <c r="D7" s="119"/>
      <c r="E7" s="119"/>
      <c r="F7" s="119"/>
      <c r="G7" s="119"/>
      <c r="H7" s="295"/>
    </row>
    <row r="8" spans="2:8" ht="171" customHeight="1" x14ac:dyDescent="0.55000000000000004">
      <c r="B8" s="431" t="s">
        <v>223</v>
      </c>
      <c r="C8" s="431"/>
      <c r="D8" s="431"/>
      <c r="E8" s="431"/>
      <c r="F8" s="431"/>
      <c r="G8" s="431"/>
      <c r="H8" s="431"/>
    </row>
    <row r="9" spans="2:8" ht="99.75" customHeight="1" x14ac:dyDescent="0.55000000000000004">
      <c r="B9" s="432" t="s">
        <v>41</v>
      </c>
      <c r="C9" s="432"/>
      <c r="D9" s="432"/>
      <c r="E9" s="432"/>
      <c r="F9" s="432"/>
      <c r="G9" s="432"/>
      <c r="H9" s="296"/>
    </row>
    <row r="10" spans="2:8" x14ac:dyDescent="0.55000000000000004">
      <c r="B10" s="442" t="s">
        <v>20</v>
      </c>
      <c r="C10" s="442"/>
      <c r="D10" s="442"/>
      <c r="E10" s="442"/>
      <c r="F10" s="442"/>
      <c r="G10" s="442"/>
      <c r="H10" s="296"/>
    </row>
    <row r="11" spans="2:8" ht="21" customHeight="1" thickBot="1" x14ac:dyDescent="0.6">
      <c r="B11" s="432" t="s">
        <v>851</v>
      </c>
      <c r="C11" s="432"/>
      <c r="D11" s="432"/>
      <c r="E11" s="432"/>
      <c r="F11" s="432"/>
      <c r="G11" s="432"/>
      <c r="H11" s="432"/>
    </row>
    <row r="12" spans="2:8" ht="19.8" thickBot="1" x14ac:dyDescent="0.6">
      <c r="B12" s="447" t="s">
        <v>16</v>
      </c>
      <c r="C12" s="448"/>
      <c r="D12" s="448"/>
      <c r="E12" s="448"/>
      <c r="F12" s="297"/>
      <c r="G12" s="298"/>
      <c r="H12" s="299" t="s">
        <v>17</v>
      </c>
    </row>
    <row r="13" spans="2:8" x14ac:dyDescent="0.55000000000000004">
      <c r="B13" s="449" t="s">
        <v>12</v>
      </c>
      <c r="C13" s="449"/>
      <c r="D13" s="449"/>
      <c r="E13" s="449"/>
      <c r="F13" s="352"/>
      <c r="G13" s="301"/>
      <c r="H13" s="353">
        <f>Data!$G8</f>
        <v>147104869</v>
      </c>
    </row>
    <row r="14" spans="2:8" x14ac:dyDescent="0.55000000000000004">
      <c r="B14" s="435" t="s">
        <v>13</v>
      </c>
      <c r="C14" s="435"/>
      <c r="D14" s="435"/>
      <c r="E14" s="435"/>
      <c r="F14" s="354"/>
      <c r="G14" s="301"/>
      <c r="H14" s="355">
        <f>Data!$H8</f>
        <v>166784795</v>
      </c>
    </row>
    <row r="15" spans="2:8" x14ac:dyDescent="0.55000000000000004">
      <c r="B15" s="435" t="s">
        <v>14</v>
      </c>
      <c r="C15" s="435"/>
      <c r="D15" s="435"/>
      <c r="E15" s="435"/>
      <c r="F15" s="354"/>
      <c r="G15" s="301"/>
      <c r="H15" s="355">
        <f>Data!$I8</f>
        <v>108330637</v>
      </c>
    </row>
    <row r="16" spans="2:8" x14ac:dyDescent="0.55000000000000004">
      <c r="B16" s="435" t="s">
        <v>18</v>
      </c>
      <c r="C16" s="435"/>
      <c r="D16" s="435"/>
      <c r="E16" s="435"/>
      <c r="F16" s="354"/>
      <c r="G16" s="301"/>
      <c r="H16" s="355">
        <f>Data!$J8</f>
        <v>40806230</v>
      </c>
    </row>
    <row r="17" spans="2:13" x14ac:dyDescent="0.55000000000000004">
      <c r="B17" s="435" t="s">
        <v>15</v>
      </c>
      <c r="C17" s="435"/>
      <c r="D17" s="435"/>
      <c r="E17" s="435"/>
      <c r="F17" s="354"/>
      <c r="G17" s="301"/>
      <c r="H17" s="355">
        <f>Data!$K8</f>
        <v>56652134</v>
      </c>
    </row>
    <row r="18" spans="2:13" x14ac:dyDescent="0.55000000000000004">
      <c r="B18" s="435" t="s">
        <v>1</v>
      </c>
      <c r="C18" s="435"/>
      <c r="D18" s="435"/>
      <c r="E18" s="435"/>
      <c r="F18" s="356"/>
      <c r="G18" s="301"/>
      <c r="H18" s="357">
        <f>SUM(H13:H17)</f>
        <v>519678665</v>
      </c>
    </row>
    <row r="19" spans="2:13" ht="13.5" customHeight="1" x14ac:dyDescent="0.55000000000000004">
      <c r="B19" s="306"/>
      <c r="D19" s="306"/>
      <c r="E19" s="306"/>
      <c r="F19" s="306"/>
      <c r="G19" s="306"/>
      <c r="H19" s="296"/>
    </row>
    <row r="20" spans="2:13" ht="13.5" customHeight="1" x14ac:dyDescent="0.55000000000000004">
      <c r="B20" s="306"/>
      <c r="D20" s="440" t="s">
        <v>22</v>
      </c>
      <c r="E20" s="440"/>
      <c r="F20" s="440"/>
      <c r="G20" s="307" t="s">
        <v>23</v>
      </c>
      <c r="H20" s="307" t="s">
        <v>24</v>
      </c>
    </row>
    <row r="21" spans="2:13" ht="17.25" customHeight="1" x14ac:dyDescent="0.55000000000000004">
      <c r="B21" s="438" t="s">
        <v>21</v>
      </c>
      <c r="C21" s="439"/>
      <c r="D21" s="434" t="str">
        <f>Data!L8</f>
        <v>Sheri Hardison</v>
      </c>
      <c r="E21" s="434"/>
      <c r="F21" s="434"/>
      <c r="G21" s="308" t="str">
        <f>Data!M8</f>
        <v>210-458-6914</v>
      </c>
      <c r="H21" s="309" t="str">
        <f>Data!N8</f>
        <v>shari.hardison@utsa.edu</v>
      </c>
    </row>
    <row r="22" spans="2:13" ht="13.5" customHeight="1" x14ac:dyDescent="0.55000000000000004">
      <c r="B22" s="306"/>
      <c r="C22" s="306"/>
      <c r="D22" s="306"/>
      <c r="E22" s="306"/>
      <c r="F22" s="306"/>
      <c r="G22" s="306"/>
      <c r="H22" s="296"/>
    </row>
    <row r="23" spans="2:13" ht="15.75" customHeight="1" thickBot="1" x14ac:dyDescent="0.6">
      <c r="B23" s="117" t="s">
        <v>900</v>
      </c>
      <c r="C23" s="306"/>
      <c r="D23" s="306"/>
      <c r="E23" s="306"/>
      <c r="F23" s="306"/>
      <c r="G23" s="306"/>
      <c r="H23" s="296"/>
    </row>
    <row r="24" spans="2:13" s="313" customFormat="1" x14ac:dyDescent="0.55000000000000004">
      <c r="B24" s="310"/>
      <c r="C24" s="123" t="s">
        <v>25</v>
      </c>
      <c r="D24" s="311" t="s">
        <v>26</v>
      </c>
      <c r="E24" s="311" t="s">
        <v>27</v>
      </c>
      <c r="F24" s="311" t="s">
        <v>28</v>
      </c>
      <c r="G24" s="311" t="s">
        <v>29</v>
      </c>
      <c r="H24" s="312" t="s">
        <v>30</v>
      </c>
    </row>
    <row r="25" spans="2:13" s="313" customFormat="1" ht="19.8" thickBot="1" x14ac:dyDescent="0.6">
      <c r="B25" s="314" t="s">
        <v>675</v>
      </c>
      <c r="C25" s="315">
        <f>Data!O8</f>
        <v>12889</v>
      </c>
      <c r="D25" s="316">
        <f>Data!P8</f>
        <v>18368</v>
      </c>
      <c r="E25" s="316">
        <f>Data!Q8</f>
        <v>3501</v>
      </c>
      <c r="F25" s="316">
        <f>Data!R8</f>
        <v>1012</v>
      </c>
      <c r="G25" s="316">
        <f>Data!S8</f>
        <v>0</v>
      </c>
      <c r="H25" s="317">
        <f>SUM(C25:G25)</f>
        <v>35770</v>
      </c>
    </row>
    <row r="26" spans="2:13" x14ac:dyDescent="0.55000000000000004">
      <c r="C26" s="318"/>
      <c r="D26" s="318"/>
      <c r="E26" s="318"/>
      <c r="F26" s="318"/>
      <c r="G26" s="318"/>
      <c r="H26" s="318"/>
      <c r="I26" s="318"/>
    </row>
    <row r="27" spans="2:13" ht="13.5" customHeight="1" x14ac:dyDescent="0.55000000000000004">
      <c r="B27" s="306"/>
      <c r="D27" s="440" t="s">
        <v>22</v>
      </c>
      <c r="E27" s="440"/>
      <c r="F27" s="440"/>
      <c r="G27" s="307" t="s">
        <v>23</v>
      </c>
      <c r="H27" s="307" t="s">
        <v>24</v>
      </c>
    </row>
    <row r="28" spans="2:13" ht="17.25" customHeight="1" x14ac:dyDescent="0.55000000000000004">
      <c r="B28" s="438" t="s">
        <v>893</v>
      </c>
      <c r="C28" s="439"/>
      <c r="D28" s="434" t="str">
        <f>Data!T8</f>
        <v>Wilkerson, Steve</v>
      </c>
      <c r="E28" s="434"/>
      <c r="F28" s="434"/>
      <c r="G28" s="308" t="str">
        <f>Data!U8</f>
        <v>(210) 458-4939</v>
      </c>
      <c r="H28" s="309" t="str">
        <f>Data!V8</f>
        <v>Steve.Wilkerson@utsa.edu</v>
      </c>
    </row>
    <row r="29" spans="2:13" ht="13.5" customHeight="1" x14ac:dyDescent="0.55000000000000004">
      <c r="B29" s="306"/>
      <c r="C29" s="306"/>
      <c r="D29" s="306"/>
      <c r="E29" s="306"/>
      <c r="F29" s="306"/>
      <c r="G29" s="306"/>
      <c r="H29" s="296"/>
    </row>
    <row r="30" spans="2:13" ht="19.8" thickBot="1" x14ac:dyDescent="0.6">
      <c r="B30" s="117" t="s">
        <v>901</v>
      </c>
    </row>
    <row r="31" spans="2:13" ht="19.8" thickBot="1" x14ac:dyDescent="0.6">
      <c r="B31" s="124" t="s">
        <v>31</v>
      </c>
      <c r="C31" s="125" t="s">
        <v>25</v>
      </c>
      <c r="D31" s="125" t="s">
        <v>26</v>
      </c>
      <c r="E31" s="125" t="s">
        <v>27</v>
      </c>
      <c r="F31" s="125" t="s">
        <v>28</v>
      </c>
      <c r="G31" s="125" t="s">
        <v>29</v>
      </c>
      <c r="H31" s="126" t="s">
        <v>30</v>
      </c>
    </row>
    <row r="32" spans="2:13" x14ac:dyDescent="0.55000000000000004">
      <c r="B32" s="127" t="s">
        <v>42</v>
      </c>
      <c r="C32" s="140">
        <f>Data!W8</f>
        <v>234935</v>
      </c>
      <c r="D32" s="140">
        <f>Data!AQ8</f>
        <v>70618</v>
      </c>
      <c r="E32" s="140">
        <f>Data!BK8</f>
        <v>18347</v>
      </c>
      <c r="F32" s="140">
        <f>Data!CE8</f>
        <v>4343</v>
      </c>
      <c r="G32" s="140">
        <f>Data!CY8</f>
        <v>0</v>
      </c>
      <c r="H32" s="141">
        <f>SUM(C32:G32)</f>
        <v>328243</v>
      </c>
      <c r="M32" s="144"/>
    </row>
    <row r="33" spans="2:13" x14ac:dyDescent="0.55000000000000004">
      <c r="B33" s="129" t="s">
        <v>43</v>
      </c>
      <c r="C33" s="140">
        <f>Data!X8</f>
        <v>102164.99999999994</v>
      </c>
      <c r="D33" s="140">
        <f>Data!AR8</f>
        <v>70762</v>
      </c>
      <c r="E33" s="140">
        <f>Data!BL8</f>
        <v>9266.9999999999982</v>
      </c>
      <c r="F33" s="140">
        <f>Data!CF8</f>
        <v>4319</v>
      </c>
      <c r="G33" s="140">
        <f>Data!CZ8</f>
        <v>0</v>
      </c>
      <c r="H33" s="141">
        <f t="shared" ref="H33:H52" si="0">SUM(C33:G33)</f>
        <v>186512.99999999994</v>
      </c>
      <c r="M33" s="144"/>
    </row>
    <row r="34" spans="2:13" x14ac:dyDescent="0.55000000000000004">
      <c r="B34" s="129" t="s">
        <v>44</v>
      </c>
      <c r="C34" s="140">
        <f>Data!Y8</f>
        <v>26694</v>
      </c>
      <c r="D34" s="140">
        <f>Data!AS8</f>
        <v>8999</v>
      </c>
      <c r="E34" s="140">
        <f>Data!BM8</f>
        <v>910</v>
      </c>
      <c r="F34" s="140">
        <f>Data!CG8</f>
        <v>0</v>
      </c>
      <c r="G34" s="140">
        <f>Data!DA8</f>
        <v>0</v>
      </c>
      <c r="H34" s="141">
        <f t="shared" si="0"/>
        <v>36603</v>
      </c>
      <c r="M34" s="144"/>
    </row>
    <row r="35" spans="2:13" x14ac:dyDescent="0.55000000000000004">
      <c r="B35" s="129" t="s">
        <v>45</v>
      </c>
      <c r="C35" s="140">
        <f>Data!Z8</f>
        <v>3272</v>
      </c>
      <c r="D35" s="140">
        <f>Data!AT8</f>
        <v>8661</v>
      </c>
      <c r="E35" s="140">
        <f>Data!BN8</f>
        <v>1768</v>
      </c>
      <c r="F35" s="140">
        <f>Data!CH8</f>
        <v>500</v>
      </c>
      <c r="G35" s="140">
        <f>Data!DB8</f>
        <v>0</v>
      </c>
      <c r="H35" s="141">
        <f t="shared" si="0"/>
        <v>14201</v>
      </c>
      <c r="M35" s="144"/>
    </row>
    <row r="36" spans="2:13" x14ac:dyDescent="0.55000000000000004">
      <c r="B36" s="129" t="s">
        <v>46</v>
      </c>
      <c r="C36" s="140">
        <f>Data!AA8</f>
        <v>8</v>
      </c>
      <c r="D36" s="140">
        <f>Data!AU8</f>
        <v>618</v>
      </c>
      <c r="E36" s="140">
        <f>Data!BO8</f>
        <v>9</v>
      </c>
      <c r="F36" s="140">
        <f>Data!CI8</f>
        <v>0</v>
      </c>
      <c r="G36" s="140">
        <f>Data!DC8</f>
        <v>0</v>
      </c>
      <c r="H36" s="141">
        <f t="shared" si="0"/>
        <v>635</v>
      </c>
      <c r="M36" s="144"/>
    </row>
    <row r="37" spans="2:13" x14ac:dyDescent="0.55000000000000004">
      <c r="B37" s="129" t="s">
        <v>47</v>
      </c>
      <c r="C37" s="140">
        <f>Data!AB8</f>
        <v>58602</v>
      </c>
      <c r="D37" s="140">
        <f>Data!AV8</f>
        <v>81517</v>
      </c>
      <c r="E37" s="140">
        <f>Data!BP8</f>
        <v>11559</v>
      </c>
      <c r="F37" s="140">
        <f>Data!CJ8</f>
        <v>5996</v>
      </c>
      <c r="G37" s="140">
        <f>Data!DD8</f>
        <v>0</v>
      </c>
      <c r="H37" s="141">
        <f t="shared" si="0"/>
        <v>157674</v>
      </c>
      <c r="M37" s="144"/>
    </row>
    <row r="38" spans="2:13" x14ac:dyDescent="0.55000000000000004">
      <c r="B38" s="129" t="s">
        <v>48</v>
      </c>
      <c r="C38" s="140">
        <f>Data!AC8</f>
        <v>45</v>
      </c>
      <c r="D38" s="140">
        <f>Data!AW8</f>
        <v>267</v>
      </c>
      <c r="E38" s="140">
        <f>Data!BQ8</f>
        <v>0</v>
      </c>
      <c r="F38" s="140">
        <f>Data!CK8</f>
        <v>0</v>
      </c>
      <c r="G38" s="140">
        <f>Data!DE8</f>
        <v>0</v>
      </c>
      <c r="H38" s="141">
        <f t="shared" si="0"/>
        <v>312</v>
      </c>
      <c r="M38" s="144"/>
    </row>
    <row r="39" spans="2:13" x14ac:dyDescent="0.55000000000000004">
      <c r="B39" s="129" t="s">
        <v>49</v>
      </c>
      <c r="C39" s="140">
        <f>Data!AD8</f>
        <v>0</v>
      </c>
      <c r="D39" s="140">
        <f>Data!AX8</f>
        <v>0</v>
      </c>
      <c r="E39" s="140">
        <f>Data!BR8</f>
        <v>0</v>
      </c>
      <c r="F39" s="140">
        <f>Data!CL8</f>
        <v>0</v>
      </c>
      <c r="G39" s="140">
        <f>Data!DF8</f>
        <v>0</v>
      </c>
      <c r="H39" s="141">
        <f t="shared" si="0"/>
        <v>0</v>
      </c>
      <c r="M39" s="144"/>
    </row>
    <row r="40" spans="2:13" x14ac:dyDescent="0.55000000000000004">
      <c r="B40" s="129" t="s">
        <v>50</v>
      </c>
      <c r="C40" s="140">
        <f>Data!AE8</f>
        <v>777</v>
      </c>
      <c r="D40" s="140">
        <f>Data!AY8</f>
        <v>459</v>
      </c>
      <c r="E40" s="140">
        <f>Data!BS8</f>
        <v>3396</v>
      </c>
      <c r="F40" s="140">
        <f>Data!CM8</f>
        <v>0</v>
      </c>
      <c r="G40" s="140">
        <f>Data!DG8</f>
        <v>0</v>
      </c>
      <c r="H40" s="141">
        <f t="shared" si="0"/>
        <v>4632</v>
      </c>
      <c r="M40" s="144"/>
    </row>
    <row r="41" spans="2:13" x14ac:dyDescent="0.55000000000000004">
      <c r="B41" s="129" t="s">
        <v>51</v>
      </c>
      <c r="C41" s="140">
        <f>Data!AF8</f>
        <v>12</v>
      </c>
      <c r="D41" s="140">
        <f>Data!AZ8</f>
        <v>117</v>
      </c>
      <c r="E41" s="140">
        <f>Data!BT8</f>
        <v>3</v>
      </c>
      <c r="F41" s="140">
        <f>Data!CN8</f>
        <v>0</v>
      </c>
      <c r="G41" s="140">
        <f>Data!DH8</f>
        <v>0</v>
      </c>
      <c r="H41" s="141">
        <f t="shared" si="0"/>
        <v>132</v>
      </c>
      <c r="M41" s="144"/>
    </row>
    <row r="42" spans="2:13" x14ac:dyDescent="0.55000000000000004">
      <c r="B42" s="129" t="s">
        <v>52</v>
      </c>
      <c r="C42" s="140">
        <f>Data!AG8</f>
        <v>0</v>
      </c>
      <c r="D42" s="140">
        <f>Data!BA8</f>
        <v>0</v>
      </c>
      <c r="E42" s="140">
        <f>Data!BU8</f>
        <v>0</v>
      </c>
      <c r="F42" s="140">
        <f>Data!CO8</f>
        <v>0</v>
      </c>
      <c r="G42" s="140">
        <f>Data!DI8</f>
        <v>0</v>
      </c>
      <c r="H42" s="141">
        <f t="shared" si="0"/>
        <v>0</v>
      </c>
      <c r="M42" s="144"/>
    </row>
    <row r="43" spans="2:13" x14ac:dyDescent="0.55000000000000004">
      <c r="B43" s="129" t="s">
        <v>53</v>
      </c>
      <c r="C43" s="140">
        <f>Data!AH8</f>
        <v>0</v>
      </c>
      <c r="D43" s="140">
        <f>Data!BB8</f>
        <v>0</v>
      </c>
      <c r="E43" s="140">
        <f>Data!BV8</f>
        <v>0</v>
      </c>
      <c r="F43" s="140">
        <f>Data!CP8</f>
        <v>0</v>
      </c>
      <c r="G43" s="140">
        <f>Data!DJ8</f>
        <v>0</v>
      </c>
      <c r="H43" s="141">
        <f t="shared" si="0"/>
        <v>0</v>
      </c>
      <c r="M43" s="144"/>
    </row>
    <row r="44" spans="2:13" x14ac:dyDescent="0.55000000000000004">
      <c r="B44" s="129" t="s">
        <v>54</v>
      </c>
      <c r="C44" s="140">
        <f>Data!AI8</f>
        <v>34.999999999999993</v>
      </c>
      <c r="D44" s="140">
        <f>Data!BC8</f>
        <v>0</v>
      </c>
      <c r="E44" s="140">
        <f>Data!BW8</f>
        <v>0</v>
      </c>
      <c r="F44" s="140">
        <f>Data!CQ8</f>
        <v>0</v>
      </c>
      <c r="G44" s="140">
        <f>Data!DK8</f>
        <v>0</v>
      </c>
      <c r="H44" s="141">
        <f t="shared" si="0"/>
        <v>34.999999999999993</v>
      </c>
      <c r="M44" s="144"/>
    </row>
    <row r="45" spans="2:13" x14ac:dyDescent="0.55000000000000004">
      <c r="B45" s="129" t="s">
        <v>55</v>
      </c>
      <c r="C45" s="140">
        <f>Data!AJ8</f>
        <v>2642</v>
      </c>
      <c r="D45" s="140">
        <f>Data!BD8</f>
        <v>1546</v>
      </c>
      <c r="E45" s="140">
        <f>Data!BX8</f>
        <v>207</v>
      </c>
      <c r="F45" s="140">
        <f>Data!CR8</f>
        <v>0</v>
      </c>
      <c r="G45" s="140">
        <f>Data!DL8</f>
        <v>0</v>
      </c>
      <c r="H45" s="141">
        <f t="shared" si="0"/>
        <v>4395</v>
      </c>
      <c r="M45" s="144"/>
    </row>
    <row r="46" spans="2:13" x14ac:dyDescent="0.55000000000000004">
      <c r="B46" s="129" t="s">
        <v>56</v>
      </c>
      <c r="C46" s="140">
        <f>Data!AK8</f>
        <v>0</v>
      </c>
      <c r="D46" s="140">
        <f>Data!BE8</f>
        <v>0</v>
      </c>
      <c r="E46" s="140">
        <f>Data!BY8</f>
        <v>0</v>
      </c>
      <c r="F46" s="140">
        <f>Data!CS8</f>
        <v>0</v>
      </c>
      <c r="G46" s="140">
        <f>Data!DM8</f>
        <v>0</v>
      </c>
      <c r="H46" s="141">
        <f t="shared" si="0"/>
        <v>0</v>
      </c>
      <c r="M46" s="144"/>
    </row>
    <row r="47" spans="2:13" x14ac:dyDescent="0.55000000000000004">
      <c r="B47" s="129" t="s">
        <v>57</v>
      </c>
      <c r="C47" s="140">
        <f>Data!AL8</f>
        <v>33016</v>
      </c>
      <c r="D47" s="140">
        <f>Data!BF8</f>
        <v>62996.000000000007</v>
      </c>
      <c r="E47" s="140">
        <f>Data!BZ8</f>
        <v>11863</v>
      </c>
      <c r="F47" s="140">
        <f>Data!CT8</f>
        <v>666</v>
      </c>
      <c r="G47" s="140">
        <f>Data!DN8</f>
        <v>0</v>
      </c>
      <c r="H47" s="141">
        <f t="shared" si="0"/>
        <v>108541</v>
      </c>
      <c r="M47" s="144"/>
    </row>
    <row r="48" spans="2:13" x14ac:dyDescent="0.55000000000000004">
      <c r="B48" s="129" t="s">
        <v>58</v>
      </c>
      <c r="C48" s="140">
        <f>Data!AM8</f>
        <v>0</v>
      </c>
      <c r="D48" s="140">
        <f>Data!BG8</f>
        <v>0</v>
      </c>
      <c r="E48" s="140">
        <f>Data!CA8</f>
        <v>0</v>
      </c>
      <c r="F48" s="140">
        <f>Data!CU8</f>
        <v>0</v>
      </c>
      <c r="G48" s="140">
        <f>Data!DO8</f>
        <v>0</v>
      </c>
      <c r="H48" s="141">
        <f t="shared" si="0"/>
        <v>0</v>
      </c>
      <c r="M48" s="144"/>
    </row>
    <row r="49" spans="2:13" x14ac:dyDescent="0.55000000000000004">
      <c r="B49" s="129" t="s">
        <v>59</v>
      </c>
      <c r="C49" s="140">
        <f>Data!AN8</f>
        <v>0</v>
      </c>
      <c r="D49" s="140">
        <f>Data!BH8</f>
        <v>1148</v>
      </c>
      <c r="E49" s="140">
        <f>Data!CB8</f>
        <v>0</v>
      </c>
      <c r="F49" s="140">
        <f>Data!CV8</f>
        <v>0</v>
      </c>
      <c r="G49" s="140">
        <f>Data!DP8</f>
        <v>0</v>
      </c>
      <c r="H49" s="141">
        <f t="shared" si="0"/>
        <v>1148</v>
      </c>
      <c r="M49" s="144"/>
    </row>
    <row r="50" spans="2:13" x14ac:dyDescent="0.55000000000000004">
      <c r="B50" s="129" t="s">
        <v>60</v>
      </c>
      <c r="C50" s="140">
        <f>Data!AO8</f>
        <v>3191</v>
      </c>
      <c r="D50" s="140">
        <f>Data!BI8</f>
        <v>3367</v>
      </c>
      <c r="E50" s="140">
        <f>Data!CC8</f>
        <v>411</v>
      </c>
      <c r="F50" s="140">
        <f>Data!CW8</f>
        <v>18</v>
      </c>
      <c r="G50" s="140">
        <f>Data!DQ8</f>
        <v>0</v>
      </c>
      <c r="H50" s="141">
        <f t="shared" si="0"/>
        <v>6987</v>
      </c>
      <c r="M50" s="144"/>
    </row>
    <row r="51" spans="2:13" x14ac:dyDescent="0.55000000000000004">
      <c r="B51" s="129" t="s">
        <v>0</v>
      </c>
      <c r="C51" s="140">
        <f>Data!AP8</f>
        <v>0</v>
      </c>
      <c r="D51" s="140">
        <f>Data!BJ8</f>
        <v>0</v>
      </c>
      <c r="E51" s="140">
        <f>Data!CD8</f>
        <v>0</v>
      </c>
      <c r="F51" s="140">
        <f>Data!CX8</f>
        <v>0</v>
      </c>
      <c r="G51" s="140">
        <f>Data!DR8</f>
        <v>0</v>
      </c>
      <c r="H51" s="141">
        <f t="shared" si="0"/>
        <v>0</v>
      </c>
      <c r="M51" s="144"/>
    </row>
    <row r="52" spans="2:13" x14ac:dyDescent="0.55000000000000004">
      <c r="B52" s="142" t="s">
        <v>33</v>
      </c>
      <c r="C52" s="141">
        <f>SUM(C32:C51)</f>
        <v>465393.99999999994</v>
      </c>
      <c r="D52" s="141">
        <f>SUM(D32:D51)</f>
        <v>311075</v>
      </c>
      <c r="E52" s="141">
        <f>SUM(E32:E51)</f>
        <v>57740</v>
      </c>
      <c r="F52" s="141">
        <f>SUM(F32:F51)</f>
        <v>15842</v>
      </c>
      <c r="G52" s="141">
        <f>SUM(G32:G51)</f>
        <v>0</v>
      </c>
      <c r="H52" s="141">
        <f t="shared" si="0"/>
        <v>850051</v>
      </c>
    </row>
    <row r="53" spans="2:13" x14ac:dyDescent="0.55000000000000004">
      <c r="B53" s="143"/>
      <c r="C53" s="144"/>
      <c r="D53" s="144"/>
      <c r="E53" s="144"/>
      <c r="F53" s="144"/>
      <c r="G53" s="144"/>
      <c r="H53" s="144"/>
    </row>
    <row r="54" spans="2:13" ht="13.5" customHeight="1" x14ac:dyDescent="0.55000000000000004">
      <c r="B54" s="306"/>
      <c r="D54" s="440" t="s">
        <v>22</v>
      </c>
      <c r="E54" s="440"/>
      <c r="F54" s="440"/>
      <c r="G54" s="307" t="s">
        <v>23</v>
      </c>
      <c r="H54" s="307" t="s">
        <v>24</v>
      </c>
    </row>
    <row r="55" spans="2:13" ht="38.4" x14ac:dyDescent="0.55000000000000004">
      <c r="B55" s="438" t="s">
        <v>894</v>
      </c>
      <c r="C55" s="439"/>
      <c r="D55" s="434" t="str">
        <f>Data!T8</f>
        <v>Wilkerson, Steve</v>
      </c>
      <c r="E55" s="434"/>
      <c r="F55" s="434"/>
      <c r="G55" s="308" t="str">
        <f>Data!U8</f>
        <v>(210) 458-4939</v>
      </c>
      <c r="H55" s="309" t="str">
        <f>Data!V8</f>
        <v>Steve.Wilkerson@utsa.edu</v>
      </c>
    </row>
    <row r="56" spans="2:13" ht="13.5" customHeight="1" x14ac:dyDescent="0.55000000000000004">
      <c r="B56" s="306"/>
      <c r="C56" s="306"/>
      <c r="D56" s="306"/>
      <c r="E56" s="306"/>
      <c r="F56" s="306"/>
      <c r="G56" s="306"/>
      <c r="H56" s="296"/>
    </row>
    <row r="57" spans="2:13" ht="16.5" customHeight="1" x14ac:dyDescent="0.55000000000000004">
      <c r="B57" s="117" t="s">
        <v>9</v>
      </c>
    </row>
    <row r="58" spans="2:13" ht="39.75" customHeight="1" x14ac:dyDescent="0.55000000000000004">
      <c r="B58" s="441" t="s">
        <v>39</v>
      </c>
      <c r="C58" s="441"/>
      <c r="D58" s="441"/>
      <c r="E58" s="441"/>
      <c r="F58" s="441"/>
      <c r="G58" s="441"/>
      <c r="H58" s="319"/>
    </row>
    <row r="59" spans="2:13" ht="8.25" customHeight="1" thickBot="1" x14ac:dyDescent="0.6">
      <c r="B59" s="318"/>
    </row>
    <row r="60" spans="2:13" ht="19.8" thickBot="1" x14ac:dyDescent="0.6">
      <c r="B60" s="124" t="s">
        <v>31</v>
      </c>
      <c r="C60" s="125" t="s">
        <v>25</v>
      </c>
      <c r="D60" s="125" t="s">
        <v>26</v>
      </c>
      <c r="E60" s="125" t="s">
        <v>27</v>
      </c>
      <c r="F60" s="125" t="s">
        <v>28</v>
      </c>
      <c r="G60" s="125" t="s">
        <v>29</v>
      </c>
      <c r="H60" s="126" t="s">
        <v>30</v>
      </c>
    </row>
    <row r="61" spans="2:13" x14ac:dyDescent="0.55000000000000004">
      <c r="B61" s="127" t="str">
        <f>$B$32</f>
        <v>Liberal Arts</v>
      </c>
      <c r="C61" s="320">
        <f>Data!DS8</f>
        <v>11180388.391425081</v>
      </c>
      <c r="D61" s="320">
        <f>Data!EM8</f>
        <v>8437168.0852351785</v>
      </c>
      <c r="E61" s="320">
        <f>Data!FG8</f>
        <v>8305753.9784680055</v>
      </c>
      <c r="F61" s="320">
        <f>Data!GA8</f>
        <v>5385202.036640007</v>
      </c>
      <c r="G61" s="320">
        <f>Data!GU8</f>
        <v>0</v>
      </c>
      <c r="H61" s="321">
        <f>SUM(C61:G61)</f>
        <v>33308512.491768271</v>
      </c>
    </row>
    <row r="62" spans="2:13" x14ac:dyDescent="0.55000000000000004">
      <c r="B62" s="127" t="str">
        <f>$B$33</f>
        <v>Science</v>
      </c>
      <c r="C62" s="320">
        <f>Data!DT8</f>
        <v>7088359.9302422879</v>
      </c>
      <c r="D62" s="320">
        <f>Data!EN8</f>
        <v>9125009.8361496311</v>
      </c>
      <c r="E62" s="320">
        <f>Data!FH8</f>
        <v>5674451.5915802056</v>
      </c>
      <c r="F62" s="320">
        <f>Data!GB8</f>
        <v>6522128.7973413933</v>
      </c>
      <c r="G62" s="320">
        <f>Data!GV8</f>
        <v>0</v>
      </c>
      <c r="H62" s="141">
        <f t="shared" ref="H62:H81" si="1">SUM(C62:G62)</f>
        <v>28409950.155313514</v>
      </c>
    </row>
    <row r="63" spans="2:13" x14ac:dyDescent="0.55000000000000004">
      <c r="B63" s="127" t="str">
        <f>$B$34</f>
        <v>Fine Arts</v>
      </c>
      <c r="C63" s="320">
        <f>Data!DU8</f>
        <v>2410814.4848916763</v>
      </c>
      <c r="D63" s="320">
        <f>Data!EO8</f>
        <v>2045517.2871233674</v>
      </c>
      <c r="E63" s="320">
        <f>Data!FI8</f>
        <v>875848.43206671916</v>
      </c>
      <c r="F63" s="320">
        <f>Data!GC8</f>
        <v>0</v>
      </c>
      <c r="G63" s="320">
        <f>Data!GW8</f>
        <v>0</v>
      </c>
      <c r="H63" s="141">
        <f t="shared" si="1"/>
        <v>5332180.2040817626</v>
      </c>
    </row>
    <row r="64" spans="2:13" x14ac:dyDescent="0.55000000000000004">
      <c r="B64" s="127" t="str">
        <f>$B$35</f>
        <v>Teacher Education</v>
      </c>
      <c r="C64" s="320">
        <f>Data!DV8</f>
        <v>281868.51593729085</v>
      </c>
      <c r="D64" s="320">
        <f>Data!EP8</f>
        <v>1325109.1207977636</v>
      </c>
      <c r="E64" s="320">
        <f>Data!FJ8</f>
        <v>802377.673328356</v>
      </c>
      <c r="F64" s="320">
        <f>Data!GD8</f>
        <v>778079.15357016597</v>
      </c>
      <c r="G64" s="320">
        <f>Data!GX8</f>
        <v>0</v>
      </c>
      <c r="H64" s="141">
        <f t="shared" si="1"/>
        <v>3187434.4636335764</v>
      </c>
    </row>
    <row r="65" spans="2:8" x14ac:dyDescent="0.55000000000000004">
      <c r="B65" s="127" t="str">
        <f>$B$36</f>
        <v>Agriculture</v>
      </c>
      <c r="C65" s="320">
        <f>Data!DW8</f>
        <v>634.3865868261214</v>
      </c>
      <c r="D65" s="320">
        <f>Data!EQ8</f>
        <v>85585.151422487892</v>
      </c>
      <c r="E65" s="320">
        <f>Data!FK8</f>
        <v>17336.597716535434</v>
      </c>
      <c r="F65" s="320">
        <f>Data!GE8</f>
        <v>0</v>
      </c>
      <c r="G65" s="320">
        <f>Data!GY8</f>
        <v>0</v>
      </c>
      <c r="H65" s="141">
        <f t="shared" si="1"/>
        <v>103556.13572584945</v>
      </c>
    </row>
    <row r="66" spans="2:8" x14ac:dyDescent="0.55000000000000004">
      <c r="B66" s="127" t="str">
        <f>$B$37</f>
        <v>Engineering</v>
      </c>
      <c r="C66" s="320">
        <f>Data!DX8</f>
        <v>4200843.9603255307</v>
      </c>
      <c r="D66" s="320">
        <f>Data!ER8</f>
        <v>11477324.952461725</v>
      </c>
      <c r="E66" s="320">
        <f>Data!FL8</f>
        <v>5755282.4682141151</v>
      </c>
      <c r="F66" s="320">
        <f>Data!GF8</f>
        <v>9525301.0924334489</v>
      </c>
      <c r="G66" s="320">
        <f>Data!GZ8</f>
        <v>0</v>
      </c>
      <c r="H66" s="141">
        <f t="shared" si="1"/>
        <v>30958752.473434817</v>
      </c>
    </row>
    <row r="67" spans="2:8" x14ac:dyDescent="0.55000000000000004">
      <c r="B67" s="127" t="str">
        <f>$B$38</f>
        <v>Home Economics</v>
      </c>
      <c r="C67" s="320">
        <f>Data!DY8</f>
        <v>6357.6124961994537</v>
      </c>
      <c r="D67" s="320">
        <f>Data!ES8</f>
        <v>28232.677096560732</v>
      </c>
      <c r="E67" s="320">
        <f>Data!FM8</f>
        <v>0</v>
      </c>
      <c r="F67" s="320">
        <f>Data!GG8</f>
        <v>0</v>
      </c>
      <c r="G67" s="320">
        <f>Data!HA8</f>
        <v>0</v>
      </c>
      <c r="H67" s="141">
        <f t="shared" si="1"/>
        <v>34590.289592760186</v>
      </c>
    </row>
    <row r="68" spans="2:8" x14ac:dyDescent="0.55000000000000004">
      <c r="B68" s="127" t="str">
        <f>$B$39</f>
        <v>Law</v>
      </c>
      <c r="C68" s="320">
        <f>Data!DZ8</f>
        <v>0</v>
      </c>
      <c r="D68" s="320">
        <f>Data!ET8</f>
        <v>0</v>
      </c>
      <c r="E68" s="320">
        <f>Data!FN8</f>
        <v>0</v>
      </c>
      <c r="F68" s="320">
        <f>Data!GH8</f>
        <v>0</v>
      </c>
      <c r="G68" s="320">
        <f>Data!HB8</f>
        <v>0</v>
      </c>
      <c r="H68" s="141">
        <f t="shared" si="1"/>
        <v>0</v>
      </c>
    </row>
    <row r="69" spans="2:8" x14ac:dyDescent="0.55000000000000004">
      <c r="B69" s="127" t="str">
        <f>$B$40</f>
        <v>Social Service</v>
      </c>
      <c r="C69" s="320">
        <f>Data!EA8</f>
        <v>135406.49743522177</v>
      </c>
      <c r="D69" s="320">
        <f>Data!EU8</f>
        <v>99732.229231444886</v>
      </c>
      <c r="E69" s="320">
        <f>Data!FO8</f>
        <v>1250569.3468707483</v>
      </c>
      <c r="F69" s="320">
        <f>Data!GI8</f>
        <v>0</v>
      </c>
      <c r="G69" s="320">
        <f>Data!HC8</f>
        <v>0</v>
      </c>
      <c r="H69" s="141">
        <f t="shared" si="1"/>
        <v>1485708.0735374149</v>
      </c>
    </row>
    <row r="70" spans="2:8" x14ac:dyDescent="0.55000000000000004">
      <c r="B70" s="127" t="str">
        <f>$B$41</f>
        <v>Library Science</v>
      </c>
      <c r="C70" s="320">
        <f>Data!EB8</f>
        <v>1466.2837825212866</v>
      </c>
      <c r="D70" s="320">
        <f>Data!EV8</f>
        <v>13578.015455436953</v>
      </c>
      <c r="E70" s="320">
        <f>Data!FP8</f>
        <v>3401.6725000000001</v>
      </c>
      <c r="F70" s="320">
        <f>Data!GJ8</f>
        <v>0</v>
      </c>
      <c r="G70" s="320">
        <f>Data!HD8</f>
        <v>0</v>
      </c>
      <c r="H70" s="141">
        <f t="shared" si="1"/>
        <v>18445.97173795824</v>
      </c>
    </row>
    <row r="71" spans="2:8" x14ac:dyDescent="0.55000000000000004">
      <c r="B71" s="127" t="str">
        <f>$B$42</f>
        <v>Veterinary Science</v>
      </c>
      <c r="C71" s="320">
        <f>Data!EC8</f>
        <v>0</v>
      </c>
      <c r="D71" s="320">
        <f>Data!EW8</f>
        <v>0</v>
      </c>
      <c r="E71" s="320">
        <f>Data!FQ8</f>
        <v>0</v>
      </c>
      <c r="F71" s="320">
        <f>Data!GK8</f>
        <v>0</v>
      </c>
      <c r="G71" s="320">
        <f>Data!HE8</f>
        <v>0</v>
      </c>
      <c r="H71" s="141">
        <f t="shared" si="1"/>
        <v>0</v>
      </c>
    </row>
    <row r="72" spans="2:8" x14ac:dyDescent="0.55000000000000004">
      <c r="B72" s="127" t="str">
        <f>$B$43</f>
        <v>Vocational Training</v>
      </c>
      <c r="C72" s="320">
        <f>Data!ED8</f>
        <v>0</v>
      </c>
      <c r="D72" s="320">
        <f>Data!EX8</f>
        <v>0</v>
      </c>
      <c r="E72" s="320">
        <f>Data!FR8</f>
        <v>0</v>
      </c>
      <c r="F72" s="320">
        <f>Data!GL8</f>
        <v>0</v>
      </c>
      <c r="G72" s="320">
        <f>Data!HF8</f>
        <v>0</v>
      </c>
      <c r="H72" s="141">
        <f t="shared" si="1"/>
        <v>0</v>
      </c>
    </row>
    <row r="73" spans="2:8" x14ac:dyDescent="0.55000000000000004">
      <c r="B73" s="127" t="str">
        <f>$B$44</f>
        <v>Physical Training</v>
      </c>
      <c r="C73" s="320">
        <f>Data!EE8</f>
        <v>0</v>
      </c>
      <c r="D73" s="320">
        <f>Data!EY8</f>
        <v>0</v>
      </c>
      <c r="E73" s="320">
        <f>Data!FS8</f>
        <v>0</v>
      </c>
      <c r="F73" s="320">
        <f>Data!GM8</f>
        <v>0</v>
      </c>
      <c r="G73" s="320">
        <f>Data!HG8</f>
        <v>0</v>
      </c>
      <c r="H73" s="141">
        <f t="shared" si="1"/>
        <v>0</v>
      </c>
    </row>
    <row r="74" spans="2:8" x14ac:dyDescent="0.55000000000000004">
      <c r="B74" s="127" t="str">
        <f>$B$45</f>
        <v>Health Services</v>
      </c>
      <c r="C74" s="320">
        <f>Data!EF8</f>
        <v>179983.03243527524</v>
      </c>
      <c r="D74" s="320">
        <f>Data!EZ8</f>
        <v>173865.85364267728</v>
      </c>
      <c r="E74" s="320">
        <f>Data!FT8</f>
        <v>132329.17341641741</v>
      </c>
      <c r="F74" s="320">
        <f>Data!GN8</f>
        <v>0</v>
      </c>
      <c r="G74" s="320">
        <f>Data!HH8</f>
        <v>0</v>
      </c>
      <c r="H74" s="141">
        <f t="shared" si="1"/>
        <v>486178.0594943699</v>
      </c>
    </row>
    <row r="75" spans="2:8" x14ac:dyDescent="0.55000000000000004">
      <c r="B75" s="127" t="str">
        <f>$B$46</f>
        <v>Pharmacy</v>
      </c>
      <c r="C75" s="320">
        <f>Data!EG8</f>
        <v>0</v>
      </c>
      <c r="D75" s="320">
        <f>Data!FA8</f>
        <v>0</v>
      </c>
      <c r="E75" s="320">
        <f>Data!FU8</f>
        <v>0</v>
      </c>
      <c r="F75" s="320">
        <f>Data!GO8</f>
        <v>0</v>
      </c>
      <c r="G75" s="320">
        <f>Data!HI8</f>
        <v>0</v>
      </c>
      <c r="H75" s="141">
        <f t="shared" si="1"/>
        <v>0</v>
      </c>
    </row>
    <row r="76" spans="2:8" x14ac:dyDescent="0.55000000000000004">
      <c r="B76" s="127" t="str">
        <f>$B$47</f>
        <v>Business Administration</v>
      </c>
      <c r="C76" s="320">
        <f>Data!EH8</f>
        <v>1658953.4441817214</v>
      </c>
      <c r="D76" s="320">
        <f>Data!FB8</f>
        <v>6822716.9887069007</v>
      </c>
      <c r="E76" s="320">
        <f>Data!FV8</f>
        <v>2868259.0777099966</v>
      </c>
      <c r="F76" s="320">
        <f>Data!GP8</f>
        <v>2166823.5888801976</v>
      </c>
      <c r="G76" s="320">
        <f>Data!HJ8</f>
        <v>0</v>
      </c>
      <c r="H76" s="141">
        <f t="shared" si="1"/>
        <v>13516753.099478817</v>
      </c>
    </row>
    <row r="77" spans="2:8" x14ac:dyDescent="0.55000000000000004">
      <c r="B77" s="127" t="str">
        <f>$B$48</f>
        <v>Optometry</v>
      </c>
      <c r="C77" s="320">
        <f>Data!EI8</f>
        <v>0</v>
      </c>
      <c r="D77" s="320">
        <f>Data!FC8</f>
        <v>0</v>
      </c>
      <c r="E77" s="320">
        <f>Data!FW8</f>
        <v>0</v>
      </c>
      <c r="F77" s="320">
        <f>Data!GQ8</f>
        <v>0</v>
      </c>
      <c r="G77" s="320">
        <f>Data!HK8</f>
        <v>0</v>
      </c>
      <c r="H77" s="141">
        <f t="shared" si="1"/>
        <v>0</v>
      </c>
    </row>
    <row r="78" spans="2:8" x14ac:dyDescent="0.55000000000000004">
      <c r="B78" s="127" t="str">
        <f>$B$49</f>
        <v>Teacher Ed-Practice Teaching</v>
      </c>
      <c r="C78" s="320">
        <f>Data!EJ8</f>
        <v>0</v>
      </c>
      <c r="D78" s="320">
        <f>Data!FD8</f>
        <v>214795.66876339549</v>
      </c>
      <c r="E78" s="320">
        <f>Data!FX8</f>
        <v>0</v>
      </c>
      <c r="F78" s="320">
        <f>Data!GR8</f>
        <v>0</v>
      </c>
      <c r="G78" s="320">
        <f>Data!HL8</f>
        <v>0</v>
      </c>
      <c r="H78" s="141">
        <f t="shared" si="1"/>
        <v>214795.66876339549</v>
      </c>
    </row>
    <row r="79" spans="2:8" x14ac:dyDescent="0.55000000000000004">
      <c r="B79" s="127" t="str">
        <f>$B$50</f>
        <v>Technology</v>
      </c>
      <c r="C79" s="320">
        <f>Data!EK8</f>
        <v>225303.68438019938</v>
      </c>
      <c r="D79" s="320">
        <f>Data!FE8</f>
        <v>512934.63264763163</v>
      </c>
      <c r="E79" s="320">
        <f>Data!FY8</f>
        <v>41267.527552146865</v>
      </c>
      <c r="F79" s="320">
        <f>Data!GS8</f>
        <v>6278.2998845184775</v>
      </c>
      <c r="G79" s="320">
        <f>Data!HM8</f>
        <v>0</v>
      </c>
      <c r="H79" s="141">
        <f t="shared" si="1"/>
        <v>785784.14446449629</v>
      </c>
    </row>
    <row r="80" spans="2:8" x14ac:dyDescent="0.55000000000000004">
      <c r="B80" s="127" t="str">
        <f>$B$51</f>
        <v>Nursing</v>
      </c>
      <c r="C80" s="320">
        <f>Data!EL8</f>
        <v>0</v>
      </c>
      <c r="D80" s="320">
        <f>Data!FF8</f>
        <v>0</v>
      </c>
      <c r="E80" s="320">
        <f>Data!FZ8</f>
        <v>0</v>
      </c>
      <c r="F80" s="320">
        <f>Data!GT8</f>
        <v>0</v>
      </c>
      <c r="G80" s="320">
        <f>Data!HN8</f>
        <v>0</v>
      </c>
      <c r="H80" s="141">
        <f t="shared" si="1"/>
        <v>0</v>
      </c>
    </row>
    <row r="81" spans="2:8" x14ac:dyDescent="0.55000000000000004">
      <c r="B81" s="130" t="str">
        <f>$B$52</f>
        <v>Totals</v>
      </c>
      <c r="C81" s="321">
        <f>SUM(C61:C80)</f>
        <v>27370380.224119838</v>
      </c>
      <c r="D81" s="321">
        <f>SUM(D61:D80)</f>
        <v>40361570.498734206</v>
      </c>
      <c r="E81" s="321">
        <f>SUM(E61:E80)</f>
        <v>25726877.539423242</v>
      </c>
      <c r="F81" s="321">
        <f>SUM(F61:F80)</f>
        <v>24383812.968749728</v>
      </c>
      <c r="G81" s="321">
        <f>SUM(G61:G80)</f>
        <v>0</v>
      </c>
      <c r="H81" s="321">
        <f t="shared" si="1"/>
        <v>117842641.23102702</v>
      </c>
    </row>
    <row r="82" spans="2:8" x14ac:dyDescent="0.55000000000000004">
      <c r="B82" s="143"/>
      <c r="C82" s="322"/>
      <c r="D82" s="322"/>
      <c r="E82" s="322"/>
      <c r="F82" s="322"/>
      <c r="G82" s="322"/>
      <c r="H82" s="323"/>
    </row>
    <row r="83" spans="2:8" ht="13.5" customHeight="1" x14ac:dyDescent="0.55000000000000004">
      <c r="B83" s="306"/>
      <c r="D83" s="440" t="s">
        <v>22</v>
      </c>
      <c r="E83" s="440"/>
      <c r="F83" s="440"/>
      <c r="G83" s="307" t="s">
        <v>23</v>
      </c>
      <c r="H83" s="307" t="s">
        <v>24</v>
      </c>
    </row>
    <row r="84" spans="2:8" ht="16.5" customHeight="1" x14ac:dyDescent="0.55000000000000004">
      <c r="B84" s="438" t="s">
        <v>38</v>
      </c>
      <c r="C84" s="439"/>
      <c r="D84" s="434" t="str">
        <f>Data!T8</f>
        <v>Wilkerson, Steve</v>
      </c>
      <c r="E84" s="434"/>
      <c r="F84" s="434"/>
      <c r="G84" s="308" t="str">
        <f>Data!U8</f>
        <v>(210) 458-4939</v>
      </c>
      <c r="H84" s="309" t="s">
        <v>741</v>
      </c>
    </row>
    <row r="85" spans="2:8" ht="13.5" customHeight="1" x14ac:dyDescent="0.55000000000000004">
      <c r="B85" s="306"/>
      <c r="C85" s="306"/>
      <c r="D85" s="306"/>
      <c r="E85" s="306"/>
      <c r="F85" s="306"/>
      <c r="G85" s="306"/>
      <c r="H85" s="296"/>
    </row>
    <row r="86" spans="2:8" ht="15" customHeight="1" x14ac:dyDescent="0.55000000000000004">
      <c r="B86" s="120" t="s">
        <v>32</v>
      </c>
      <c r="C86" s="324"/>
      <c r="D86" s="324"/>
      <c r="E86" s="324"/>
      <c r="F86" s="324"/>
      <c r="G86" s="324"/>
      <c r="H86" s="122">
        <f>H13+H14</f>
        <v>313889664</v>
      </c>
    </row>
    <row r="87" spans="2:8" ht="42.75" customHeight="1" x14ac:dyDescent="0.55000000000000004">
      <c r="B87" s="432" t="s">
        <v>8</v>
      </c>
      <c r="C87" s="432"/>
      <c r="D87" s="432"/>
      <c r="E87" s="432"/>
      <c r="F87" s="432"/>
      <c r="G87" s="432"/>
      <c r="H87" s="319"/>
    </row>
    <row r="88" spans="2:8" x14ac:dyDescent="0.55000000000000004">
      <c r="B88" s="120" t="s">
        <v>5</v>
      </c>
      <c r="C88" s="325"/>
      <c r="D88" s="325"/>
      <c r="E88" s="325"/>
      <c r="F88" s="325"/>
      <c r="G88" s="325"/>
      <c r="H88" s="122"/>
    </row>
    <row r="89" spans="2:8" ht="98.25" customHeight="1" thickBot="1" x14ac:dyDescent="0.6">
      <c r="B89" s="433" t="s">
        <v>224</v>
      </c>
      <c r="C89" s="433"/>
      <c r="D89" s="433"/>
      <c r="E89" s="433"/>
      <c r="F89" s="433"/>
      <c r="G89" s="433"/>
      <c r="H89" s="326"/>
    </row>
    <row r="90" spans="2:8" ht="19.8" thickBot="1" x14ac:dyDescent="0.6">
      <c r="B90" s="124" t="s">
        <v>31</v>
      </c>
      <c r="C90" s="125" t="s">
        <v>25</v>
      </c>
      <c r="D90" s="125" t="s">
        <v>26</v>
      </c>
      <c r="E90" s="125" t="s">
        <v>27</v>
      </c>
      <c r="F90" s="125" t="s">
        <v>28</v>
      </c>
      <c r="G90" s="125" t="s">
        <v>29</v>
      </c>
      <c r="H90" s="126" t="s">
        <v>30</v>
      </c>
    </row>
    <row r="91" spans="2:8" x14ac:dyDescent="0.55000000000000004">
      <c r="B91" s="127" t="str">
        <f>$B$32</f>
        <v>Liberal Arts</v>
      </c>
      <c r="C91" s="327">
        <f>Data!HR8</f>
        <v>2692771.8152253055</v>
      </c>
      <c r="D91" s="327">
        <f>Data!IL8</f>
        <v>809407.53845778888</v>
      </c>
      <c r="E91" s="327">
        <f>Data!JF8</f>
        <v>210289.16293416769</v>
      </c>
      <c r="F91" s="327">
        <f>Data!JZ8</f>
        <v>49778.483382737788</v>
      </c>
      <c r="G91" s="327">
        <f>Data!KT8</f>
        <v>0</v>
      </c>
      <c r="H91" s="133">
        <f t="shared" ref="H91:H111" si="2">SUM(C91:G91)</f>
        <v>3762247</v>
      </c>
    </row>
    <row r="92" spans="2:8" x14ac:dyDescent="0.55000000000000004">
      <c r="B92" s="127" t="str">
        <f>$B$33</f>
        <v>Science</v>
      </c>
      <c r="C92" s="327">
        <f>Data!HS8</f>
        <v>1099734.7719998066</v>
      </c>
      <c r="D92" s="327">
        <f>Data!IM8</f>
        <v>761703.43988890876</v>
      </c>
      <c r="E92" s="327">
        <f>Data!JG8</f>
        <v>99752.773769120671</v>
      </c>
      <c r="F92" s="327">
        <f>Data!KA8</f>
        <v>46491.014342163828</v>
      </c>
      <c r="G92" s="327">
        <f>Data!KU8</f>
        <v>0</v>
      </c>
      <c r="H92" s="136">
        <f t="shared" si="2"/>
        <v>2007682</v>
      </c>
    </row>
    <row r="93" spans="2:8" x14ac:dyDescent="0.55000000000000004">
      <c r="B93" s="127" t="str">
        <f>$B$34</f>
        <v>Fine Arts</v>
      </c>
      <c r="C93" s="327">
        <f>Data!HT8</f>
        <v>211175.26186378166</v>
      </c>
      <c r="D93" s="327">
        <f>Data!IN8</f>
        <v>71190.761276398116</v>
      </c>
      <c r="E93" s="327">
        <f>Data!JH8</f>
        <v>7198.9768598202327</v>
      </c>
      <c r="F93" s="327">
        <f>Data!KB8</f>
        <v>0</v>
      </c>
      <c r="G93" s="327">
        <f>Data!KV8</f>
        <v>0</v>
      </c>
      <c r="H93" s="136">
        <f t="shared" si="2"/>
        <v>289565.00000000006</v>
      </c>
    </row>
    <row r="94" spans="2:8" x14ac:dyDescent="0.55000000000000004">
      <c r="B94" s="127" t="str">
        <f>$B$35</f>
        <v>Teacher Education</v>
      </c>
      <c r="C94" s="327">
        <f>Data!HU8</f>
        <v>24212.01661854799</v>
      </c>
      <c r="D94" s="327">
        <f>Data!IO8</f>
        <v>64089.326385465814</v>
      </c>
      <c r="E94" s="327">
        <f>Data!JI8</f>
        <v>13082.776705865785</v>
      </c>
      <c r="F94" s="327">
        <f>Data!KC8</f>
        <v>3699.880290120414</v>
      </c>
      <c r="G94" s="327">
        <f>Data!KW8</f>
        <v>0</v>
      </c>
      <c r="H94" s="136">
        <f t="shared" si="2"/>
        <v>105084.00000000001</v>
      </c>
    </row>
    <row r="95" spans="2:8" x14ac:dyDescent="0.55000000000000004">
      <c r="B95" s="127" t="str">
        <f>$B$36</f>
        <v>Agriculture</v>
      </c>
      <c r="C95" s="327">
        <f>Data!HV8</f>
        <v>0</v>
      </c>
      <c r="D95" s="327">
        <f>Data!IP8</f>
        <v>0</v>
      </c>
      <c r="E95" s="327">
        <f>Data!JJ8</f>
        <v>0</v>
      </c>
      <c r="F95" s="327">
        <f>Data!KD8</f>
        <v>0</v>
      </c>
      <c r="G95" s="327">
        <f>Data!KX8</f>
        <v>0</v>
      </c>
      <c r="H95" s="136">
        <f t="shared" si="2"/>
        <v>0</v>
      </c>
    </row>
    <row r="96" spans="2:8" x14ac:dyDescent="0.55000000000000004">
      <c r="B96" s="127" t="str">
        <f>$B$37</f>
        <v>Engineering</v>
      </c>
      <c r="C96" s="327">
        <f>Data!HW8</f>
        <v>1246164.9849689866</v>
      </c>
      <c r="D96" s="327">
        <f>Data!IQ8</f>
        <v>1733449.9006811522</v>
      </c>
      <c r="E96" s="327">
        <f>Data!JK8</f>
        <v>245800.84401993986</v>
      </c>
      <c r="F96" s="327">
        <f>Data!KE8</f>
        <v>127504.27032992124</v>
      </c>
      <c r="G96" s="327">
        <f>Data!KY8</f>
        <v>0</v>
      </c>
      <c r="H96" s="136">
        <f t="shared" si="2"/>
        <v>3352919.9999999995</v>
      </c>
    </row>
    <row r="97" spans="2:8" x14ac:dyDescent="0.55000000000000004">
      <c r="B97" s="127" t="str">
        <f>$B$38</f>
        <v>Home Economics</v>
      </c>
      <c r="C97" s="327">
        <f>Data!HX8</f>
        <v>0</v>
      </c>
      <c r="D97" s="327">
        <f>Data!IR8</f>
        <v>0</v>
      </c>
      <c r="E97" s="327">
        <f>Data!JL8</f>
        <v>0</v>
      </c>
      <c r="F97" s="327">
        <f>Data!KF8</f>
        <v>0</v>
      </c>
      <c r="G97" s="327">
        <f>Data!KZ8</f>
        <v>0</v>
      </c>
      <c r="H97" s="136">
        <f t="shared" si="2"/>
        <v>0</v>
      </c>
    </row>
    <row r="98" spans="2:8" x14ac:dyDescent="0.55000000000000004">
      <c r="B98" s="127" t="str">
        <f>$B$39</f>
        <v>Law</v>
      </c>
      <c r="C98" s="327">
        <f>Data!HY8</f>
        <v>0</v>
      </c>
      <c r="D98" s="327">
        <f>Data!IS8</f>
        <v>0</v>
      </c>
      <c r="E98" s="327">
        <f>Data!JM8</f>
        <v>0</v>
      </c>
      <c r="F98" s="327">
        <f>Data!KG8</f>
        <v>0</v>
      </c>
      <c r="G98" s="327">
        <f>Data!LA8</f>
        <v>0</v>
      </c>
      <c r="H98" s="136">
        <f t="shared" si="2"/>
        <v>0</v>
      </c>
    </row>
    <row r="99" spans="2:8" x14ac:dyDescent="0.55000000000000004">
      <c r="B99" s="127" t="str">
        <f>$B$40</f>
        <v>Social Service</v>
      </c>
      <c r="C99" s="327">
        <f>Data!HZ8</f>
        <v>15120.466968911918</v>
      </c>
      <c r="D99" s="327">
        <f>Data!IT8</f>
        <v>8932.1677461139898</v>
      </c>
      <c r="E99" s="327">
        <f>Data!JN8</f>
        <v>66086.365284974105</v>
      </c>
      <c r="F99" s="327">
        <f>Data!KH8</f>
        <v>0</v>
      </c>
      <c r="G99" s="327">
        <f>Data!LB8</f>
        <v>0</v>
      </c>
      <c r="H99" s="136">
        <f t="shared" si="2"/>
        <v>90139.000000000015</v>
      </c>
    </row>
    <row r="100" spans="2:8" x14ac:dyDescent="0.55000000000000004">
      <c r="B100" s="127" t="str">
        <f>$B$41</f>
        <v>Library Science</v>
      </c>
      <c r="C100" s="327">
        <f>Data!IA8</f>
        <v>0</v>
      </c>
      <c r="D100" s="327">
        <f>Data!IU8</f>
        <v>0</v>
      </c>
      <c r="E100" s="327">
        <f>Data!JO8</f>
        <v>0</v>
      </c>
      <c r="F100" s="327">
        <f>Data!KI8</f>
        <v>0</v>
      </c>
      <c r="G100" s="327">
        <f>Data!LC8</f>
        <v>0</v>
      </c>
      <c r="H100" s="136">
        <f t="shared" si="2"/>
        <v>0</v>
      </c>
    </row>
    <row r="101" spans="2:8" x14ac:dyDescent="0.55000000000000004">
      <c r="B101" s="127" t="str">
        <f>$B$42</f>
        <v>Veterinary Science</v>
      </c>
      <c r="C101" s="327">
        <f>Data!IB8</f>
        <v>0</v>
      </c>
      <c r="D101" s="327">
        <f>Data!IV8</f>
        <v>0</v>
      </c>
      <c r="E101" s="327">
        <f>Data!JP8</f>
        <v>0</v>
      </c>
      <c r="F101" s="327">
        <f>Data!KJ8</f>
        <v>0</v>
      </c>
      <c r="G101" s="327">
        <f>Data!LD8</f>
        <v>0</v>
      </c>
      <c r="H101" s="136">
        <f t="shared" si="2"/>
        <v>0</v>
      </c>
    </row>
    <row r="102" spans="2:8" x14ac:dyDescent="0.55000000000000004">
      <c r="B102" s="127" t="str">
        <f>$B$43</f>
        <v>Vocational Training</v>
      </c>
      <c r="C102" s="327">
        <f>Data!IC8</f>
        <v>0</v>
      </c>
      <c r="D102" s="327">
        <f>Data!IW8</f>
        <v>0</v>
      </c>
      <c r="E102" s="327">
        <f>Data!JQ8</f>
        <v>0</v>
      </c>
      <c r="F102" s="327">
        <f>Data!KK8</f>
        <v>0</v>
      </c>
      <c r="G102" s="327">
        <f>Data!LE8</f>
        <v>0</v>
      </c>
      <c r="H102" s="136">
        <f t="shared" si="2"/>
        <v>0</v>
      </c>
    </row>
    <row r="103" spans="2:8" x14ac:dyDescent="0.55000000000000004">
      <c r="B103" s="127" t="str">
        <f>$B$44</f>
        <v>Physical Training</v>
      </c>
      <c r="C103" s="327">
        <f>Data!ID8</f>
        <v>0</v>
      </c>
      <c r="D103" s="327">
        <f>Data!IX8</f>
        <v>0</v>
      </c>
      <c r="E103" s="327">
        <f>Data!JR8</f>
        <v>0</v>
      </c>
      <c r="F103" s="327">
        <f>Data!KL8</f>
        <v>0</v>
      </c>
      <c r="G103" s="327">
        <f>Data!LF8</f>
        <v>0</v>
      </c>
      <c r="H103" s="136">
        <f t="shared" si="2"/>
        <v>0</v>
      </c>
    </row>
    <row r="104" spans="2:8" x14ac:dyDescent="0.55000000000000004">
      <c r="B104" s="127" t="str">
        <f>$B$45</f>
        <v>Health Services</v>
      </c>
      <c r="C104" s="327">
        <f>Data!IE8</f>
        <v>0</v>
      </c>
      <c r="D104" s="327">
        <f>Data!IY8</f>
        <v>0</v>
      </c>
      <c r="E104" s="327">
        <f>Data!JS8</f>
        <v>0</v>
      </c>
      <c r="F104" s="327">
        <f>Data!KM8</f>
        <v>0</v>
      </c>
      <c r="G104" s="327">
        <f>Data!LG8</f>
        <v>0</v>
      </c>
      <c r="H104" s="136">
        <f t="shared" si="2"/>
        <v>0</v>
      </c>
    </row>
    <row r="105" spans="2:8" x14ac:dyDescent="0.55000000000000004">
      <c r="B105" s="127" t="str">
        <f>$B$46</f>
        <v>Pharmacy</v>
      </c>
      <c r="C105" s="327">
        <f>Data!IF8</f>
        <v>0</v>
      </c>
      <c r="D105" s="327">
        <f>Data!IZ8</f>
        <v>0</v>
      </c>
      <c r="E105" s="327">
        <f>Data!JT8</f>
        <v>0</v>
      </c>
      <c r="F105" s="327">
        <f>Data!KN8</f>
        <v>0</v>
      </c>
      <c r="G105" s="327">
        <f>Data!LH8</f>
        <v>0</v>
      </c>
      <c r="H105" s="136">
        <f t="shared" si="2"/>
        <v>0</v>
      </c>
    </row>
    <row r="106" spans="2:8" x14ac:dyDescent="0.55000000000000004">
      <c r="B106" s="127" t="str">
        <f>$B$47</f>
        <v>Business Administration</v>
      </c>
      <c r="C106" s="327">
        <f>Data!IG8</f>
        <v>432145.77031720732</v>
      </c>
      <c r="D106" s="327">
        <f>Data!JA8</f>
        <v>824553.39674408769</v>
      </c>
      <c r="E106" s="327">
        <f>Data!JU8</f>
        <v>155274.57212481921</v>
      </c>
      <c r="F106" s="327">
        <f>Data!KO8</f>
        <v>8717.2608138859978</v>
      </c>
      <c r="G106" s="327">
        <f>Data!LI8</f>
        <v>0</v>
      </c>
      <c r="H106" s="136">
        <f t="shared" si="2"/>
        <v>1420691.0000000002</v>
      </c>
    </row>
    <row r="107" spans="2:8" x14ac:dyDescent="0.55000000000000004">
      <c r="B107" s="127" t="str">
        <f>$B$48</f>
        <v>Optometry</v>
      </c>
      <c r="C107" s="327">
        <f>Data!IH8</f>
        <v>0</v>
      </c>
      <c r="D107" s="327">
        <f>Data!JB8</f>
        <v>0</v>
      </c>
      <c r="E107" s="327">
        <f>Data!JV8</f>
        <v>0</v>
      </c>
      <c r="F107" s="327">
        <f>Data!KP8</f>
        <v>0</v>
      </c>
      <c r="G107" s="327">
        <f>Data!LJ8</f>
        <v>0</v>
      </c>
      <c r="H107" s="136">
        <f t="shared" si="2"/>
        <v>0</v>
      </c>
    </row>
    <row r="108" spans="2:8" x14ac:dyDescent="0.55000000000000004">
      <c r="B108" s="127" t="str">
        <f>$B$49</f>
        <v>Teacher Ed-Practice Teaching</v>
      </c>
      <c r="C108" s="327">
        <f>Data!II8</f>
        <v>0</v>
      </c>
      <c r="D108" s="327">
        <f>Data!JC8</f>
        <v>19164</v>
      </c>
      <c r="E108" s="327">
        <f>Data!JW8</f>
        <v>0</v>
      </c>
      <c r="F108" s="327">
        <f>Data!KQ8</f>
        <v>0</v>
      </c>
      <c r="G108" s="327">
        <f>Data!LK8</f>
        <v>0</v>
      </c>
      <c r="H108" s="136">
        <f t="shared" si="2"/>
        <v>19164</v>
      </c>
    </row>
    <row r="109" spans="2:8" x14ac:dyDescent="0.55000000000000004">
      <c r="B109" s="127" t="str">
        <f>$B$50</f>
        <v>Technology</v>
      </c>
      <c r="C109" s="327">
        <f>Data!IJ8</f>
        <v>0</v>
      </c>
      <c r="D109" s="327">
        <f>Data!JD8</f>
        <v>0</v>
      </c>
      <c r="E109" s="327">
        <f>Data!JX8</f>
        <v>0</v>
      </c>
      <c r="F109" s="327">
        <f>Data!KR8</f>
        <v>0</v>
      </c>
      <c r="G109" s="327">
        <f>Data!LL8</f>
        <v>0</v>
      </c>
      <c r="H109" s="136">
        <f t="shared" si="2"/>
        <v>0</v>
      </c>
    </row>
    <row r="110" spans="2:8" x14ac:dyDescent="0.55000000000000004">
      <c r="B110" s="127" t="str">
        <f>$B$51</f>
        <v>Nursing</v>
      </c>
      <c r="C110" s="327">
        <f>Data!IK8</f>
        <v>0</v>
      </c>
      <c r="D110" s="327">
        <f>Data!JE8</f>
        <v>0</v>
      </c>
      <c r="E110" s="327">
        <f>Data!JY8</f>
        <v>0</v>
      </c>
      <c r="F110" s="327">
        <f>Data!KS8</f>
        <v>0</v>
      </c>
      <c r="G110" s="327">
        <f>Data!HPM8</f>
        <v>0</v>
      </c>
      <c r="H110" s="136">
        <f t="shared" si="2"/>
        <v>0</v>
      </c>
    </row>
    <row r="111" spans="2:8" x14ac:dyDescent="0.55000000000000004">
      <c r="B111" s="130" t="str">
        <f>$B$52</f>
        <v>Totals</v>
      </c>
      <c r="C111" s="133">
        <f>SUM(C91:C110)</f>
        <v>5721325.0879625473</v>
      </c>
      <c r="D111" s="133">
        <f>SUM(D91:D110)</f>
        <v>4292490.5311799152</v>
      </c>
      <c r="E111" s="133">
        <f>SUM(E91:E110)</f>
        <v>797485.47169870767</v>
      </c>
      <c r="F111" s="133">
        <f>SUM(F91:F110)</f>
        <v>236190.90915882931</v>
      </c>
      <c r="G111" s="133">
        <f>SUM(G91:G110)</f>
        <v>0</v>
      </c>
      <c r="H111" s="133">
        <f t="shared" si="2"/>
        <v>11047491.999999998</v>
      </c>
    </row>
    <row r="112" spans="2:8" x14ac:dyDescent="0.55000000000000004">
      <c r="B112" s="328"/>
      <c r="C112" s="329"/>
      <c r="D112" s="329"/>
      <c r="E112" s="329"/>
      <c r="F112" s="329"/>
      <c r="G112" s="329"/>
      <c r="H112" s="330"/>
    </row>
    <row r="113" spans="2:8" ht="16.5" customHeight="1" x14ac:dyDescent="0.55000000000000004">
      <c r="B113" s="445" t="s">
        <v>62</v>
      </c>
      <c r="C113" s="445"/>
      <c r="D113" s="445"/>
      <c r="E113" s="445"/>
      <c r="F113" s="445"/>
      <c r="G113" s="445"/>
      <c r="H113" s="445"/>
    </row>
    <row r="114" spans="2:8" ht="36.75" customHeight="1" thickBot="1" x14ac:dyDescent="0.6">
      <c r="B114" s="444" t="s">
        <v>36</v>
      </c>
      <c r="C114" s="444"/>
      <c r="D114" s="444"/>
      <c r="E114" s="444"/>
      <c r="F114" s="444"/>
      <c r="G114" s="444"/>
      <c r="H114" s="326"/>
    </row>
    <row r="115" spans="2:8" ht="19.8" thickBot="1" x14ac:dyDescent="0.6">
      <c r="B115" s="124" t="s">
        <v>31</v>
      </c>
      <c r="C115" s="125" t="s">
        <v>25</v>
      </c>
      <c r="D115" s="125" t="s">
        <v>26</v>
      </c>
      <c r="E115" s="125" t="s">
        <v>27</v>
      </c>
      <c r="F115" s="125" t="s">
        <v>28</v>
      </c>
      <c r="G115" s="125" t="s">
        <v>29</v>
      </c>
      <c r="H115" s="126" t="s">
        <v>30</v>
      </c>
    </row>
    <row r="116" spans="2:8" x14ac:dyDescent="0.55000000000000004">
      <c r="B116" s="127" t="str">
        <f>$B$32</f>
        <v>Liberal Arts</v>
      </c>
      <c r="C116" s="321">
        <f t="shared" ref="C116:G131" si="3">C91+C61</f>
        <v>13873160.206650386</v>
      </c>
      <c r="D116" s="321">
        <f t="shared" si="3"/>
        <v>9246575.623692967</v>
      </c>
      <c r="E116" s="321">
        <f t="shared" si="3"/>
        <v>8516043.1414021738</v>
      </c>
      <c r="F116" s="321">
        <f t="shared" si="3"/>
        <v>5434980.5200227452</v>
      </c>
      <c r="G116" s="321">
        <f t="shared" si="3"/>
        <v>0</v>
      </c>
      <c r="H116" s="133">
        <f t="shared" ref="H116:H136" si="4">SUM(C116:G116)</f>
        <v>37070759.491768271</v>
      </c>
    </row>
    <row r="117" spans="2:8" x14ac:dyDescent="0.55000000000000004">
      <c r="B117" s="127" t="str">
        <f>$B$33</f>
        <v>Science</v>
      </c>
      <c r="C117" s="141">
        <f t="shared" si="3"/>
        <v>8188094.702242095</v>
      </c>
      <c r="D117" s="141">
        <f t="shared" si="3"/>
        <v>9886713.2760385405</v>
      </c>
      <c r="E117" s="141">
        <f t="shared" si="3"/>
        <v>5774204.3653493263</v>
      </c>
      <c r="F117" s="141">
        <f t="shared" si="3"/>
        <v>6568619.811683557</v>
      </c>
      <c r="G117" s="141">
        <f t="shared" si="3"/>
        <v>0</v>
      </c>
      <c r="H117" s="136">
        <f t="shared" si="4"/>
        <v>30417632.155313518</v>
      </c>
    </row>
    <row r="118" spans="2:8" x14ac:dyDescent="0.55000000000000004">
      <c r="B118" s="127" t="str">
        <f>$B$34</f>
        <v>Fine Arts</v>
      </c>
      <c r="C118" s="141">
        <f t="shared" si="3"/>
        <v>2621989.7467554579</v>
      </c>
      <c r="D118" s="141">
        <f t="shared" si="3"/>
        <v>2116708.0483997655</v>
      </c>
      <c r="E118" s="141">
        <f t="shared" si="3"/>
        <v>883047.40892653936</v>
      </c>
      <c r="F118" s="141">
        <f t="shared" si="3"/>
        <v>0</v>
      </c>
      <c r="G118" s="141">
        <f t="shared" si="3"/>
        <v>0</v>
      </c>
      <c r="H118" s="136">
        <f t="shared" si="4"/>
        <v>5621745.2040817626</v>
      </c>
    </row>
    <row r="119" spans="2:8" x14ac:dyDescent="0.55000000000000004">
      <c r="B119" s="127" t="str">
        <f>$B$35</f>
        <v>Teacher Education</v>
      </c>
      <c r="C119" s="141">
        <f t="shared" si="3"/>
        <v>306080.53255583881</v>
      </c>
      <c r="D119" s="141">
        <f t="shared" si="3"/>
        <v>1389198.4471832295</v>
      </c>
      <c r="E119" s="141">
        <f t="shared" si="3"/>
        <v>815460.45003422175</v>
      </c>
      <c r="F119" s="141">
        <f t="shared" si="3"/>
        <v>781779.03386028635</v>
      </c>
      <c r="G119" s="141">
        <f t="shared" si="3"/>
        <v>0</v>
      </c>
      <c r="H119" s="136">
        <f t="shared" si="4"/>
        <v>3292518.4636335764</v>
      </c>
    </row>
    <row r="120" spans="2:8" x14ac:dyDescent="0.55000000000000004">
      <c r="B120" s="127" t="str">
        <f>$B$36</f>
        <v>Agriculture</v>
      </c>
      <c r="C120" s="141">
        <f t="shared" si="3"/>
        <v>634.3865868261214</v>
      </c>
      <c r="D120" s="141">
        <f t="shared" si="3"/>
        <v>85585.151422487892</v>
      </c>
      <c r="E120" s="141">
        <f t="shared" si="3"/>
        <v>17336.597716535434</v>
      </c>
      <c r="F120" s="141">
        <f t="shared" si="3"/>
        <v>0</v>
      </c>
      <c r="G120" s="141">
        <f t="shared" si="3"/>
        <v>0</v>
      </c>
      <c r="H120" s="136">
        <f t="shared" si="4"/>
        <v>103556.13572584945</v>
      </c>
    </row>
    <row r="121" spans="2:8" x14ac:dyDescent="0.55000000000000004">
      <c r="B121" s="127" t="str">
        <f>$B$37</f>
        <v>Engineering</v>
      </c>
      <c r="C121" s="141">
        <f t="shared" si="3"/>
        <v>5447008.9452945171</v>
      </c>
      <c r="D121" s="141">
        <f t="shared" si="3"/>
        <v>13210774.853142878</v>
      </c>
      <c r="E121" s="141">
        <f t="shared" si="3"/>
        <v>6001083.3122340553</v>
      </c>
      <c r="F121" s="141">
        <f t="shared" si="3"/>
        <v>9652805.3627633695</v>
      </c>
      <c r="G121" s="141">
        <f t="shared" si="3"/>
        <v>0</v>
      </c>
      <c r="H121" s="136">
        <f t="shared" si="4"/>
        <v>34311672.473434821</v>
      </c>
    </row>
    <row r="122" spans="2:8" x14ac:dyDescent="0.55000000000000004">
      <c r="B122" s="127" t="str">
        <f>$B$38</f>
        <v>Home Economics</v>
      </c>
      <c r="C122" s="141">
        <f t="shared" si="3"/>
        <v>6357.6124961994537</v>
      </c>
      <c r="D122" s="141">
        <f t="shared" si="3"/>
        <v>28232.677096560732</v>
      </c>
      <c r="E122" s="141">
        <f t="shared" si="3"/>
        <v>0</v>
      </c>
      <c r="F122" s="141">
        <f t="shared" si="3"/>
        <v>0</v>
      </c>
      <c r="G122" s="141">
        <f t="shared" si="3"/>
        <v>0</v>
      </c>
      <c r="H122" s="136">
        <f t="shared" si="4"/>
        <v>34590.289592760186</v>
      </c>
    </row>
    <row r="123" spans="2:8" x14ac:dyDescent="0.55000000000000004">
      <c r="B123" s="127" t="str">
        <f>$B$39</f>
        <v>Law</v>
      </c>
      <c r="C123" s="141">
        <f t="shared" si="3"/>
        <v>0</v>
      </c>
      <c r="D123" s="141">
        <f t="shared" si="3"/>
        <v>0</v>
      </c>
      <c r="E123" s="141">
        <f t="shared" si="3"/>
        <v>0</v>
      </c>
      <c r="F123" s="141">
        <f t="shared" si="3"/>
        <v>0</v>
      </c>
      <c r="G123" s="141">
        <f t="shared" si="3"/>
        <v>0</v>
      </c>
      <c r="H123" s="136">
        <f t="shared" si="4"/>
        <v>0</v>
      </c>
    </row>
    <row r="124" spans="2:8" x14ac:dyDescent="0.55000000000000004">
      <c r="B124" s="127" t="str">
        <f>$B$40</f>
        <v>Social Service</v>
      </c>
      <c r="C124" s="141">
        <f t="shared" si="3"/>
        <v>150526.96440413367</v>
      </c>
      <c r="D124" s="141">
        <f t="shared" si="3"/>
        <v>108664.39697755888</v>
      </c>
      <c r="E124" s="141">
        <f t="shared" si="3"/>
        <v>1316655.7121557225</v>
      </c>
      <c r="F124" s="141">
        <f t="shared" si="3"/>
        <v>0</v>
      </c>
      <c r="G124" s="141">
        <f t="shared" si="3"/>
        <v>0</v>
      </c>
      <c r="H124" s="136">
        <f t="shared" si="4"/>
        <v>1575847.0735374151</v>
      </c>
    </row>
    <row r="125" spans="2:8" x14ac:dyDescent="0.55000000000000004">
      <c r="B125" s="127" t="str">
        <f>$B$41</f>
        <v>Library Science</v>
      </c>
      <c r="C125" s="141">
        <f t="shared" si="3"/>
        <v>1466.2837825212866</v>
      </c>
      <c r="D125" s="141">
        <f t="shared" si="3"/>
        <v>13578.015455436953</v>
      </c>
      <c r="E125" s="141">
        <f t="shared" si="3"/>
        <v>3401.6725000000001</v>
      </c>
      <c r="F125" s="141">
        <f t="shared" si="3"/>
        <v>0</v>
      </c>
      <c r="G125" s="141">
        <f t="shared" si="3"/>
        <v>0</v>
      </c>
      <c r="H125" s="136">
        <f t="shared" si="4"/>
        <v>18445.97173795824</v>
      </c>
    </row>
    <row r="126" spans="2:8" x14ac:dyDescent="0.55000000000000004">
      <c r="B126" s="127" t="str">
        <f>$B$42</f>
        <v>Veterinary Science</v>
      </c>
      <c r="C126" s="141">
        <f t="shared" si="3"/>
        <v>0</v>
      </c>
      <c r="D126" s="141">
        <f t="shared" si="3"/>
        <v>0</v>
      </c>
      <c r="E126" s="141">
        <f t="shared" si="3"/>
        <v>0</v>
      </c>
      <c r="F126" s="141">
        <f t="shared" si="3"/>
        <v>0</v>
      </c>
      <c r="G126" s="141">
        <f t="shared" si="3"/>
        <v>0</v>
      </c>
      <c r="H126" s="136">
        <f t="shared" si="4"/>
        <v>0</v>
      </c>
    </row>
    <row r="127" spans="2:8" x14ac:dyDescent="0.55000000000000004">
      <c r="B127" s="127" t="str">
        <f>$B$43</f>
        <v>Vocational Training</v>
      </c>
      <c r="C127" s="141">
        <f t="shared" si="3"/>
        <v>0</v>
      </c>
      <c r="D127" s="141">
        <f t="shared" si="3"/>
        <v>0</v>
      </c>
      <c r="E127" s="141">
        <f t="shared" si="3"/>
        <v>0</v>
      </c>
      <c r="F127" s="141">
        <f t="shared" si="3"/>
        <v>0</v>
      </c>
      <c r="G127" s="141">
        <f t="shared" si="3"/>
        <v>0</v>
      </c>
      <c r="H127" s="136">
        <f t="shared" si="4"/>
        <v>0</v>
      </c>
    </row>
    <row r="128" spans="2:8" x14ac:dyDescent="0.55000000000000004">
      <c r="B128" s="127" t="str">
        <f>$B$44</f>
        <v>Physical Training</v>
      </c>
      <c r="C128" s="141">
        <f t="shared" si="3"/>
        <v>0</v>
      </c>
      <c r="D128" s="141">
        <f t="shared" si="3"/>
        <v>0</v>
      </c>
      <c r="E128" s="141">
        <f t="shared" si="3"/>
        <v>0</v>
      </c>
      <c r="F128" s="141">
        <f t="shared" si="3"/>
        <v>0</v>
      </c>
      <c r="G128" s="141">
        <f t="shared" si="3"/>
        <v>0</v>
      </c>
      <c r="H128" s="136">
        <f t="shared" si="4"/>
        <v>0</v>
      </c>
    </row>
    <row r="129" spans="2:9" x14ac:dyDescent="0.55000000000000004">
      <c r="B129" s="127" t="str">
        <f>$B$45</f>
        <v>Health Services</v>
      </c>
      <c r="C129" s="141">
        <f t="shared" si="3"/>
        <v>179983.03243527524</v>
      </c>
      <c r="D129" s="141">
        <f t="shared" si="3"/>
        <v>173865.85364267728</v>
      </c>
      <c r="E129" s="141">
        <f t="shared" si="3"/>
        <v>132329.17341641741</v>
      </c>
      <c r="F129" s="141">
        <f t="shared" si="3"/>
        <v>0</v>
      </c>
      <c r="G129" s="141">
        <f t="shared" si="3"/>
        <v>0</v>
      </c>
      <c r="H129" s="136">
        <f t="shared" si="4"/>
        <v>486178.0594943699</v>
      </c>
    </row>
    <row r="130" spans="2:9" x14ac:dyDescent="0.55000000000000004">
      <c r="B130" s="127" t="str">
        <f>$B$46</f>
        <v>Pharmacy</v>
      </c>
      <c r="C130" s="141">
        <f t="shared" si="3"/>
        <v>0</v>
      </c>
      <c r="D130" s="141">
        <f t="shared" si="3"/>
        <v>0</v>
      </c>
      <c r="E130" s="141">
        <f t="shared" si="3"/>
        <v>0</v>
      </c>
      <c r="F130" s="141">
        <f t="shared" si="3"/>
        <v>0</v>
      </c>
      <c r="G130" s="141">
        <f t="shared" si="3"/>
        <v>0</v>
      </c>
      <c r="H130" s="136">
        <f t="shared" si="4"/>
        <v>0</v>
      </c>
    </row>
    <row r="131" spans="2:9" x14ac:dyDescent="0.55000000000000004">
      <c r="B131" s="127" t="str">
        <f>$B$47</f>
        <v>Business Administration</v>
      </c>
      <c r="C131" s="141">
        <f t="shared" si="3"/>
        <v>2091099.2144989287</v>
      </c>
      <c r="D131" s="141">
        <f t="shared" si="3"/>
        <v>7647270.3854509881</v>
      </c>
      <c r="E131" s="141">
        <f t="shared" si="3"/>
        <v>3023533.6498348159</v>
      </c>
      <c r="F131" s="141">
        <f t="shared" si="3"/>
        <v>2175540.8496940834</v>
      </c>
      <c r="G131" s="141">
        <f t="shared" si="3"/>
        <v>0</v>
      </c>
      <c r="H131" s="136">
        <f t="shared" si="4"/>
        <v>14937444.099478815</v>
      </c>
    </row>
    <row r="132" spans="2:9" x14ac:dyDescent="0.55000000000000004">
      <c r="B132" s="127" t="str">
        <f>$B$48</f>
        <v>Optometry</v>
      </c>
      <c r="C132" s="141">
        <f t="shared" ref="C132:G135" si="5">C107+C77</f>
        <v>0</v>
      </c>
      <c r="D132" s="141">
        <f t="shared" si="5"/>
        <v>0</v>
      </c>
      <c r="E132" s="141">
        <f t="shared" si="5"/>
        <v>0</v>
      </c>
      <c r="F132" s="141">
        <f t="shared" si="5"/>
        <v>0</v>
      </c>
      <c r="G132" s="141">
        <f t="shared" si="5"/>
        <v>0</v>
      </c>
      <c r="H132" s="136">
        <f t="shared" si="4"/>
        <v>0</v>
      </c>
    </row>
    <row r="133" spans="2:9" x14ac:dyDescent="0.55000000000000004">
      <c r="B133" s="127" t="str">
        <f>$B$49</f>
        <v>Teacher Ed-Practice Teaching</v>
      </c>
      <c r="C133" s="141">
        <f t="shared" si="5"/>
        <v>0</v>
      </c>
      <c r="D133" s="141">
        <f t="shared" si="5"/>
        <v>233959.66876339549</v>
      </c>
      <c r="E133" s="141">
        <f t="shared" si="5"/>
        <v>0</v>
      </c>
      <c r="F133" s="141">
        <f t="shared" si="5"/>
        <v>0</v>
      </c>
      <c r="G133" s="141">
        <f t="shared" si="5"/>
        <v>0</v>
      </c>
      <c r="H133" s="136">
        <f t="shared" si="4"/>
        <v>233959.66876339549</v>
      </c>
    </row>
    <row r="134" spans="2:9" x14ac:dyDescent="0.55000000000000004">
      <c r="B134" s="127" t="str">
        <f>$B$50</f>
        <v>Technology</v>
      </c>
      <c r="C134" s="141">
        <f t="shared" si="5"/>
        <v>225303.68438019938</v>
      </c>
      <c r="D134" s="141">
        <f t="shared" si="5"/>
        <v>512934.63264763163</v>
      </c>
      <c r="E134" s="141">
        <f t="shared" si="5"/>
        <v>41267.527552146865</v>
      </c>
      <c r="F134" s="141">
        <f t="shared" si="5"/>
        <v>6278.2998845184775</v>
      </c>
      <c r="G134" s="141">
        <f t="shared" si="5"/>
        <v>0</v>
      </c>
      <c r="H134" s="136">
        <f t="shared" si="4"/>
        <v>785784.14446449629</v>
      </c>
    </row>
    <row r="135" spans="2:9" x14ac:dyDescent="0.55000000000000004">
      <c r="B135" s="127" t="str">
        <f>$B$51</f>
        <v>Nursing</v>
      </c>
      <c r="C135" s="141">
        <f t="shared" si="5"/>
        <v>0</v>
      </c>
      <c r="D135" s="141">
        <f t="shared" si="5"/>
        <v>0</v>
      </c>
      <c r="E135" s="141">
        <f t="shared" si="5"/>
        <v>0</v>
      </c>
      <c r="F135" s="141">
        <f t="shared" si="5"/>
        <v>0</v>
      </c>
      <c r="G135" s="141">
        <f t="shared" si="5"/>
        <v>0</v>
      </c>
      <c r="H135" s="136">
        <f t="shared" si="4"/>
        <v>0</v>
      </c>
    </row>
    <row r="136" spans="2:9" x14ac:dyDescent="0.55000000000000004">
      <c r="B136" s="130" t="str">
        <f>$B$52</f>
        <v>Totals</v>
      </c>
      <c r="C136" s="133">
        <f>SUM(C116:C135)</f>
        <v>33091705.312082384</v>
      </c>
      <c r="D136" s="133">
        <f>SUM(D116:D135)</f>
        <v>44654061.029914133</v>
      </c>
      <c r="E136" s="133">
        <f>SUM(E116:E135)</f>
        <v>26524363.011121951</v>
      </c>
      <c r="F136" s="133">
        <f>SUM(F116:F135)</f>
        <v>24620003.877908558</v>
      </c>
      <c r="G136" s="133">
        <f>SUM(G116:G135)</f>
        <v>0</v>
      </c>
      <c r="H136" s="133">
        <f t="shared" si="4"/>
        <v>128890133.23102704</v>
      </c>
    </row>
    <row r="137" spans="2:9" x14ac:dyDescent="0.55000000000000004">
      <c r="B137" s="328"/>
      <c r="C137" s="331"/>
      <c r="D137" s="331"/>
      <c r="E137" s="331"/>
      <c r="F137" s="331"/>
      <c r="G137" s="331"/>
      <c r="H137" s="332"/>
    </row>
    <row r="138" spans="2:9" x14ac:dyDescent="0.55000000000000004">
      <c r="B138" s="120" t="s">
        <v>4</v>
      </c>
      <c r="C138" s="325"/>
      <c r="D138" s="325"/>
      <c r="E138" s="325"/>
      <c r="F138" s="325"/>
      <c r="G138" s="325"/>
      <c r="H138" s="122">
        <f>H86-H81-H111</f>
        <v>184999530.76897299</v>
      </c>
    </row>
    <row r="139" spans="2:9" ht="202.5" customHeight="1" thickBot="1" x14ac:dyDescent="0.6">
      <c r="B139" s="432" t="s">
        <v>850</v>
      </c>
      <c r="C139" s="432"/>
      <c r="D139" s="432"/>
      <c r="E139" s="432"/>
      <c r="F139" s="432"/>
      <c r="G139" s="432"/>
      <c r="H139" s="319"/>
    </row>
    <row r="140" spans="2:9" ht="36.75" customHeight="1" thickTop="1" x14ac:dyDescent="0.55000000000000004">
      <c r="B140" s="479" t="s">
        <v>852</v>
      </c>
      <c r="C140" s="454"/>
      <c r="D140" s="454"/>
      <c r="E140" s="454"/>
      <c r="F140" s="455"/>
      <c r="G140" s="333" t="s">
        <v>2</v>
      </c>
      <c r="H140" s="334">
        <v>1</v>
      </c>
      <c r="I140" s="446" t="str">
        <f>IF(H140+H141=1,"","Error, the two cells on the left must equal 100%")</f>
        <v/>
      </c>
    </row>
    <row r="141" spans="2:9" ht="67.5" customHeight="1" thickBot="1" x14ac:dyDescent="0.6">
      <c r="B141" s="456"/>
      <c r="C141" s="457"/>
      <c r="D141" s="457"/>
      <c r="E141" s="457"/>
      <c r="F141" s="458"/>
      <c r="G141" s="333" t="s">
        <v>3</v>
      </c>
      <c r="H141" s="335">
        <f>1-H140</f>
        <v>0</v>
      </c>
      <c r="I141" s="446"/>
    </row>
    <row r="142" spans="2:9" ht="58.2" thickBot="1" x14ac:dyDescent="0.6">
      <c r="B142" s="336" t="s">
        <v>31</v>
      </c>
      <c r="C142" s="337" t="s">
        <v>25</v>
      </c>
      <c r="D142" s="337" t="s">
        <v>26</v>
      </c>
      <c r="E142" s="337" t="s">
        <v>27</v>
      </c>
      <c r="F142" s="337" t="s">
        <v>28</v>
      </c>
      <c r="G142" s="338" t="s">
        <v>29</v>
      </c>
      <c r="H142" s="339" t="s">
        <v>6</v>
      </c>
      <c r="I142" s="340" t="s">
        <v>7</v>
      </c>
    </row>
    <row r="143" spans="2:9" x14ac:dyDescent="0.55000000000000004">
      <c r="B143" s="127" t="str">
        <f>$B$32</f>
        <v>Liberal Arts</v>
      </c>
      <c r="C143" s="327">
        <f>Data!LN8</f>
        <v>0</v>
      </c>
      <c r="D143" s="327">
        <f>Data!MH8</f>
        <v>0</v>
      </c>
      <c r="E143" s="327">
        <f>Data!NB8</f>
        <v>0</v>
      </c>
      <c r="F143" s="327">
        <f>Data!NV8</f>
        <v>0</v>
      </c>
      <c r="G143" s="327">
        <f>Data!OP8</f>
        <v>0</v>
      </c>
      <c r="H143" s="341">
        <f>Data!PJ8</f>
        <v>26193435.527703539</v>
      </c>
      <c r="I143" s="342">
        <f t="shared" ref="I143:I162" si="6">SUM(C143:H143)</f>
        <v>26193435.527703539</v>
      </c>
    </row>
    <row r="144" spans="2:9" x14ac:dyDescent="0.55000000000000004">
      <c r="B144" s="127" t="str">
        <f>$B$33</f>
        <v>Science</v>
      </c>
      <c r="C144" s="327">
        <f>Data!LO8</f>
        <v>0</v>
      </c>
      <c r="D144" s="327">
        <f>Data!MI8</f>
        <v>0</v>
      </c>
      <c r="E144" s="327">
        <f>Data!NC8</f>
        <v>0</v>
      </c>
      <c r="F144" s="327">
        <f>Data!NW8</f>
        <v>0</v>
      </c>
      <c r="G144" s="327">
        <f>Data!OQ8</f>
        <v>0</v>
      </c>
      <c r="H144" s="341">
        <f>Data!PK8</f>
        <v>58630181.212829091</v>
      </c>
      <c r="I144" s="342">
        <f t="shared" si="6"/>
        <v>58630181.212829091</v>
      </c>
    </row>
    <row r="145" spans="2:9" x14ac:dyDescent="0.55000000000000004">
      <c r="B145" s="127" t="str">
        <f>$B$34</f>
        <v>Fine Arts</v>
      </c>
      <c r="C145" s="327">
        <f>Data!LP8</f>
        <v>0</v>
      </c>
      <c r="D145" s="327">
        <f>Data!MJ8</f>
        <v>0</v>
      </c>
      <c r="E145" s="327">
        <f>Data!ND8</f>
        <v>0</v>
      </c>
      <c r="F145" s="327">
        <f>Data!NX8</f>
        <v>0</v>
      </c>
      <c r="G145" s="327">
        <f>Data!OR8</f>
        <v>0</v>
      </c>
      <c r="H145" s="341">
        <f>Data!PL8</f>
        <v>4544852.6864592284</v>
      </c>
      <c r="I145" s="342">
        <f t="shared" si="6"/>
        <v>4544852.6864592284</v>
      </c>
    </row>
    <row r="146" spans="2:9" x14ac:dyDescent="0.55000000000000004">
      <c r="B146" s="127" t="str">
        <f>$B$35</f>
        <v>Teacher Education</v>
      </c>
      <c r="C146" s="327">
        <f>Data!LQ8</f>
        <v>0</v>
      </c>
      <c r="D146" s="327">
        <f>Data!MK8</f>
        <v>0</v>
      </c>
      <c r="E146" s="327">
        <f>Data!NE8</f>
        <v>0</v>
      </c>
      <c r="F146" s="327">
        <f>Data!NY8</f>
        <v>0</v>
      </c>
      <c r="G146" s="327">
        <f>Data!OS8</f>
        <v>0</v>
      </c>
      <c r="H146" s="341">
        <f>Data!PN8</f>
        <v>13378284.329322968</v>
      </c>
      <c r="I146" s="342">
        <f t="shared" si="6"/>
        <v>13378284.329322968</v>
      </c>
    </row>
    <row r="147" spans="2:9" x14ac:dyDescent="0.55000000000000004">
      <c r="B147" s="127" t="str">
        <f>$B$36</f>
        <v>Agriculture</v>
      </c>
      <c r="C147" s="327">
        <f>Data!LR8</f>
        <v>0</v>
      </c>
      <c r="D147" s="327">
        <f>Data!ML8</f>
        <v>0</v>
      </c>
      <c r="E147" s="327">
        <f>Data!NF8</f>
        <v>0</v>
      </c>
      <c r="F147" s="327">
        <f>Data!NZ8</f>
        <v>0</v>
      </c>
      <c r="G147" s="327">
        <f>Data!OT8</f>
        <v>0</v>
      </c>
      <c r="H147" s="341">
        <f>Data!PM8</f>
        <v>36244.647504047316</v>
      </c>
      <c r="I147" s="342">
        <f t="shared" si="6"/>
        <v>36244.647504047316</v>
      </c>
    </row>
    <row r="148" spans="2:9" x14ac:dyDescent="0.55000000000000004">
      <c r="B148" s="127" t="str">
        <f>$B$37</f>
        <v>Engineering</v>
      </c>
      <c r="C148" s="327">
        <f>Data!LS8</f>
        <v>0</v>
      </c>
      <c r="D148" s="327">
        <f>Data!MM8</f>
        <v>0</v>
      </c>
      <c r="E148" s="327">
        <f>Data!NG8</f>
        <v>0</v>
      </c>
      <c r="F148" s="327">
        <f>Data!OA8</f>
        <v>0</v>
      </c>
      <c r="G148" s="327">
        <f>Data!OU8</f>
        <v>0</v>
      </c>
      <c r="H148" s="341">
        <f>Data!PO8</f>
        <v>51676650.604398027</v>
      </c>
      <c r="I148" s="342">
        <f t="shared" si="6"/>
        <v>51676650.604398027</v>
      </c>
    </row>
    <row r="149" spans="2:9" x14ac:dyDescent="0.55000000000000004">
      <c r="B149" s="127" t="str">
        <f>$B$38</f>
        <v>Home Economics</v>
      </c>
      <c r="C149" s="327">
        <f>Data!LT8</f>
        <v>0</v>
      </c>
      <c r="D149" s="327">
        <f>Data!MN8</f>
        <v>0</v>
      </c>
      <c r="E149" s="327">
        <f>Data!NH8</f>
        <v>0</v>
      </c>
      <c r="F149" s="327">
        <f>Data!OB8</f>
        <v>0</v>
      </c>
      <c r="G149" s="327">
        <f>Data!OV8</f>
        <v>0</v>
      </c>
      <c r="H149" s="341">
        <f>Data!PP8</f>
        <v>12106.601357466068</v>
      </c>
      <c r="I149" s="342">
        <f t="shared" si="6"/>
        <v>12106.601357466068</v>
      </c>
    </row>
    <row r="150" spans="2:9" x14ac:dyDescent="0.55000000000000004">
      <c r="B150" s="127" t="str">
        <f>$B$39</f>
        <v>Law</v>
      </c>
      <c r="C150" s="327">
        <f>Data!LU8</f>
        <v>0</v>
      </c>
      <c r="D150" s="327">
        <f>Data!MO8</f>
        <v>0</v>
      </c>
      <c r="E150" s="327">
        <f>Data!NI8</f>
        <v>0</v>
      </c>
      <c r="F150" s="327">
        <f>Data!OC8</f>
        <v>0</v>
      </c>
      <c r="G150" s="327">
        <f>Data!OW8</f>
        <v>0</v>
      </c>
      <c r="H150" s="341">
        <f>Data!PQ8</f>
        <v>0</v>
      </c>
      <c r="I150" s="342">
        <f t="shared" si="6"/>
        <v>0</v>
      </c>
    </row>
    <row r="151" spans="2:9" x14ac:dyDescent="0.55000000000000004">
      <c r="B151" s="127" t="str">
        <f>$B$40</f>
        <v>Social Service</v>
      </c>
      <c r="C151" s="327">
        <f>Data!LV8</f>
        <v>0</v>
      </c>
      <c r="D151" s="327">
        <f>Data!MP8</f>
        <v>0</v>
      </c>
      <c r="E151" s="327">
        <f>Data!NJ8</f>
        <v>0</v>
      </c>
      <c r="F151" s="327">
        <f>Data!OD8</f>
        <v>0</v>
      </c>
      <c r="G151" s="327">
        <f>Data!OX8</f>
        <v>0</v>
      </c>
      <c r="H151" s="341">
        <f>Data!PR8</f>
        <v>2993937.5088939602</v>
      </c>
      <c r="I151" s="342">
        <f t="shared" si="6"/>
        <v>2993937.5088939602</v>
      </c>
    </row>
    <row r="152" spans="2:9" x14ac:dyDescent="0.55000000000000004">
      <c r="B152" s="127" t="str">
        <f>$B$41</f>
        <v>Library Science</v>
      </c>
      <c r="C152" s="327">
        <f>Data!LW8</f>
        <v>0</v>
      </c>
      <c r="D152" s="327">
        <f>Data!MQ8</f>
        <v>0</v>
      </c>
      <c r="E152" s="327">
        <f>Data!NK8</f>
        <v>0</v>
      </c>
      <c r="F152" s="327">
        <f>Data!OE8</f>
        <v>0</v>
      </c>
      <c r="G152" s="327">
        <f>Data!OY8</f>
        <v>0</v>
      </c>
      <c r="H152" s="341">
        <f>Data!PS8</f>
        <v>1289282.716679919</v>
      </c>
      <c r="I152" s="342">
        <f t="shared" si="6"/>
        <v>1289282.716679919</v>
      </c>
    </row>
    <row r="153" spans="2:9" x14ac:dyDescent="0.55000000000000004">
      <c r="B153" s="127" t="str">
        <f>$B$42</f>
        <v>Veterinary Science</v>
      </c>
      <c r="C153" s="327">
        <f>Data!LX8</f>
        <v>0</v>
      </c>
      <c r="D153" s="327">
        <f>Data!MR8</f>
        <v>0</v>
      </c>
      <c r="E153" s="327">
        <f>Data!NL8</f>
        <v>0</v>
      </c>
      <c r="F153" s="327">
        <f>Data!OF8</f>
        <v>0</v>
      </c>
      <c r="G153" s="327">
        <f>Data!OZ8</f>
        <v>0</v>
      </c>
      <c r="H153" s="341">
        <f>Data!PT8</f>
        <v>0</v>
      </c>
      <c r="I153" s="342">
        <f t="shared" si="6"/>
        <v>0</v>
      </c>
    </row>
    <row r="154" spans="2:9" x14ac:dyDescent="0.55000000000000004">
      <c r="B154" s="127" t="str">
        <f>$B$43</f>
        <v>Vocational Training</v>
      </c>
      <c r="C154" s="327">
        <f>Data!LY8</f>
        <v>0</v>
      </c>
      <c r="D154" s="327">
        <f>Data!MS8</f>
        <v>0</v>
      </c>
      <c r="E154" s="327">
        <f>Data!NM8</f>
        <v>0</v>
      </c>
      <c r="F154" s="327">
        <f>Data!OG8</f>
        <v>0</v>
      </c>
      <c r="G154" s="327">
        <f>Data!PA8</f>
        <v>0</v>
      </c>
      <c r="H154" s="341">
        <f>Data!PU8</f>
        <v>0</v>
      </c>
      <c r="I154" s="342">
        <f t="shared" si="6"/>
        <v>0</v>
      </c>
    </row>
    <row r="155" spans="2:9" x14ac:dyDescent="0.55000000000000004">
      <c r="B155" s="127" t="str">
        <f>$B$44</f>
        <v>Physical Training</v>
      </c>
      <c r="C155" s="327">
        <f>Data!LZ8</f>
        <v>0</v>
      </c>
      <c r="D155" s="327">
        <f>Data!MT8</f>
        <v>0</v>
      </c>
      <c r="E155" s="327">
        <f>Data!NN8</f>
        <v>0</v>
      </c>
      <c r="F155" s="327">
        <f>Data!OH8</f>
        <v>0</v>
      </c>
      <c r="G155" s="327">
        <f>Data!PB8</f>
        <v>0</v>
      </c>
      <c r="H155" s="341">
        <f>Data!PV8</f>
        <v>0</v>
      </c>
      <c r="I155" s="342">
        <f t="shared" si="6"/>
        <v>0</v>
      </c>
    </row>
    <row r="156" spans="2:9" x14ac:dyDescent="0.55000000000000004">
      <c r="B156" s="127" t="str">
        <f>$B$45</f>
        <v>Health Services</v>
      </c>
      <c r="C156" s="327">
        <f>Data!MA8</f>
        <v>0</v>
      </c>
      <c r="D156" s="327">
        <f>Data!MU8</f>
        <v>0</v>
      </c>
      <c r="E156" s="327">
        <f>Data!NO8</f>
        <v>0</v>
      </c>
      <c r="F156" s="327">
        <f>Data!OI8</f>
        <v>0</v>
      </c>
      <c r="G156" s="327">
        <f>Data!PC8</f>
        <v>0</v>
      </c>
      <c r="H156" s="341">
        <f>Data!PW8</f>
        <v>3663437.0525815664</v>
      </c>
      <c r="I156" s="342">
        <f t="shared" si="6"/>
        <v>3663437.0525815664</v>
      </c>
    </row>
    <row r="157" spans="2:9" x14ac:dyDescent="0.55000000000000004">
      <c r="B157" s="127" t="str">
        <f>$B$46</f>
        <v>Pharmacy</v>
      </c>
      <c r="C157" s="327">
        <f>Data!MB8</f>
        <v>0</v>
      </c>
      <c r="D157" s="327">
        <f>Data!MV8</f>
        <v>0</v>
      </c>
      <c r="E157" s="327">
        <f>Data!NP8</f>
        <v>0</v>
      </c>
      <c r="F157" s="327">
        <f>Data!OJ8</f>
        <v>0</v>
      </c>
      <c r="G157" s="327">
        <f>Data!PD8</f>
        <v>0</v>
      </c>
      <c r="H157" s="341">
        <f>Data!PX8</f>
        <v>0</v>
      </c>
      <c r="I157" s="342">
        <f t="shared" si="6"/>
        <v>0</v>
      </c>
    </row>
    <row r="158" spans="2:9" x14ac:dyDescent="0.55000000000000004">
      <c r="B158" s="127" t="str">
        <f>$B$47</f>
        <v>Business Administration</v>
      </c>
      <c r="C158" s="327">
        <f>Data!MC8</f>
        <v>0</v>
      </c>
      <c r="D158" s="327">
        <f>Data!MW8</f>
        <v>0</v>
      </c>
      <c r="E158" s="327">
        <f>Data!NQ8</f>
        <v>0</v>
      </c>
      <c r="F158" s="327">
        <f>Data!OK8</f>
        <v>0</v>
      </c>
      <c r="G158" s="327">
        <f>Data!PE8</f>
        <v>0</v>
      </c>
      <c r="H158" s="341">
        <f>Data!PY8</f>
        <v>19120758.311824992</v>
      </c>
      <c r="I158" s="342">
        <f t="shared" si="6"/>
        <v>19120758.311824992</v>
      </c>
    </row>
    <row r="159" spans="2:9" x14ac:dyDescent="0.55000000000000004">
      <c r="B159" s="127" t="str">
        <f>$B$48</f>
        <v>Optometry</v>
      </c>
      <c r="C159" s="327">
        <f>Data!MD8</f>
        <v>0</v>
      </c>
      <c r="D159" s="327">
        <f>Data!MX8</f>
        <v>0</v>
      </c>
      <c r="E159" s="327">
        <f>Data!NR8</f>
        <v>0</v>
      </c>
      <c r="F159" s="327">
        <f>Data!OL8</f>
        <v>0</v>
      </c>
      <c r="G159" s="327">
        <f>Data!PF8</f>
        <v>0</v>
      </c>
      <c r="H159" s="341">
        <f>Data!PZ8</f>
        <v>0</v>
      </c>
      <c r="I159" s="342">
        <f t="shared" si="6"/>
        <v>0</v>
      </c>
    </row>
    <row r="160" spans="2:9" x14ac:dyDescent="0.55000000000000004">
      <c r="B160" s="127" t="str">
        <f>$B$49</f>
        <v>Teacher Ed-Practice Teaching</v>
      </c>
      <c r="C160" s="327">
        <f>Data!ME8</f>
        <v>0</v>
      </c>
      <c r="D160" s="327">
        <f>Data!MY8</f>
        <v>0</v>
      </c>
      <c r="E160" s="327">
        <f>Data!NS8</f>
        <v>0</v>
      </c>
      <c r="F160" s="327">
        <f>Data!OM8</f>
        <v>0</v>
      </c>
      <c r="G160" s="327">
        <f>Data!PG8</f>
        <v>0</v>
      </c>
      <c r="H160" s="341">
        <f>Data!QA8</f>
        <v>81885.884067188454</v>
      </c>
      <c r="I160" s="342">
        <f t="shared" si="6"/>
        <v>81885.884067188454</v>
      </c>
    </row>
    <row r="161" spans="2:9" x14ac:dyDescent="0.55000000000000004">
      <c r="B161" s="127" t="str">
        <f>$B$50</f>
        <v>Technology</v>
      </c>
      <c r="C161" s="327">
        <f>Data!MF8</f>
        <v>0</v>
      </c>
      <c r="D161" s="327">
        <f>Data!MZ8</f>
        <v>0</v>
      </c>
      <c r="E161" s="327">
        <f>Data!NT8</f>
        <v>0</v>
      </c>
      <c r="F161" s="327">
        <f>Data!ON8</f>
        <v>0</v>
      </c>
      <c r="G161" s="327">
        <f>Data!PH8</f>
        <v>0</v>
      </c>
      <c r="H161" s="341">
        <f>Data!QB8</f>
        <v>3378473.8253511209</v>
      </c>
      <c r="I161" s="342">
        <f t="shared" si="6"/>
        <v>3378473.8253511209</v>
      </c>
    </row>
    <row r="162" spans="2:9" x14ac:dyDescent="0.55000000000000004">
      <c r="B162" s="127" t="str">
        <f>$B$51</f>
        <v>Nursing</v>
      </c>
      <c r="C162" s="327">
        <f>Data!MG8</f>
        <v>0</v>
      </c>
      <c r="D162" s="327">
        <f>Data!NA8</f>
        <v>0</v>
      </c>
      <c r="E162" s="327">
        <f>Data!NU8</f>
        <v>0</v>
      </c>
      <c r="F162" s="327">
        <f>Data!OO8</f>
        <v>0</v>
      </c>
      <c r="G162" s="327">
        <f>Data!PI8</f>
        <v>0</v>
      </c>
      <c r="H162" s="341">
        <f>Data!QC8</f>
        <v>0</v>
      </c>
      <c r="I162" s="342">
        <f t="shared" si="6"/>
        <v>0</v>
      </c>
    </row>
    <row r="163" spans="2:9" ht="19.8" thickBot="1" x14ac:dyDescent="0.6">
      <c r="B163" s="130" t="str">
        <f>$B$52</f>
        <v>Totals</v>
      </c>
      <c r="C163" s="133">
        <f t="shared" ref="C163:H163" si="7">SUM(C143:C162)</f>
        <v>0</v>
      </c>
      <c r="D163" s="133">
        <f t="shared" si="7"/>
        <v>0</v>
      </c>
      <c r="E163" s="133">
        <f t="shared" si="7"/>
        <v>0</v>
      </c>
      <c r="F163" s="133">
        <f t="shared" si="7"/>
        <v>0</v>
      </c>
      <c r="G163" s="134">
        <f t="shared" si="7"/>
        <v>0</v>
      </c>
      <c r="H163" s="343">
        <f t="shared" si="7"/>
        <v>184999530.90897316</v>
      </c>
      <c r="I163" s="342">
        <f>SUM(I143:I162)</f>
        <v>184999530.90897316</v>
      </c>
    </row>
    <row r="164" spans="2:9" ht="19.8" thickTop="1" x14ac:dyDescent="0.55000000000000004">
      <c r="B164" s="143"/>
      <c r="C164" s="329"/>
      <c r="D164" s="329"/>
      <c r="E164" s="329"/>
      <c r="F164" s="329"/>
      <c r="G164" s="329"/>
      <c r="H164" s="344"/>
      <c r="I164" s="345"/>
    </row>
    <row r="165" spans="2:9" ht="19.5" customHeight="1" x14ac:dyDescent="0.55000000000000004">
      <c r="B165" s="437" t="s">
        <v>63</v>
      </c>
      <c r="C165" s="437"/>
      <c r="D165" s="437"/>
      <c r="E165" s="437"/>
      <c r="F165" s="437"/>
      <c r="G165" s="437"/>
      <c r="H165" s="346"/>
      <c r="I165" s="346"/>
    </row>
    <row r="166" spans="2:9" ht="43.5" customHeight="1" thickBot="1" x14ac:dyDescent="0.6">
      <c r="B166" s="444" t="s">
        <v>40</v>
      </c>
      <c r="C166" s="444"/>
      <c r="D166" s="444"/>
      <c r="E166" s="444"/>
      <c r="F166" s="444"/>
      <c r="G166" s="444"/>
      <c r="H166" s="326"/>
    </row>
    <row r="167" spans="2:9" ht="19.8" thickBot="1" x14ac:dyDescent="0.6">
      <c r="B167" s="124" t="s">
        <v>31</v>
      </c>
      <c r="C167" s="125" t="s">
        <v>25</v>
      </c>
      <c r="D167" s="125" t="s">
        <v>26</v>
      </c>
      <c r="E167" s="125" t="s">
        <v>27</v>
      </c>
      <c r="F167" s="125" t="s">
        <v>28</v>
      </c>
      <c r="G167" s="125" t="s">
        <v>29</v>
      </c>
      <c r="H167" s="126" t="s">
        <v>1</v>
      </c>
    </row>
    <row r="168" spans="2:9" x14ac:dyDescent="0.55000000000000004">
      <c r="B168" s="127" t="str">
        <f>$B$32</f>
        <v>Liberal Arts</v>
      </c>
      <c r="C168" s="321">
        <f t="shared" ref="C168:G183" si="8">C143+$H$140*IF($H116=0,0,$H143*C116/$H116)+IF($H32=0,0,$H$141*$H143*C32/$H32)</f>
        <v>9802489.4126890115</v>
      </c>
      <c r="D168" s="321">
        <f t="shared" si="8"/>
        <v>6533439.9880590085</v>
      </c>
      <c r="E168" s="321">
        <f t="shared" si="8"/>
        <v>6017260.7746272963</v>
      </c>
      <c r="F168" s="321">
        <f t="shared" si="8"/>
        <v>3840245.3523282222</v>
      </c>
      <c r="G168" s="321">
        <f t="shared" si="8"/>
        <v>0</v>
      </c>
      <c r="H168" s="133">
        <f t="shared" ref="H168:H188" si="9">SUM(C168:G168)</f>
        <v>26193435.527703539</v>
      </c>
      <c r="I168" s="347"/>
    </row>
    <row r="169" spans="2:9" x14ac:dyDescent="0.55000000000000004">
      <c r="B169" s="127" t="str">
        <f>$B$33</f>
        <v>Science</v>
      </c>
      <c r="C169" s="141">
        <f t="shared" si="8"/>
        <v>15782605.093289575</v>
      </c>
      <c r="D169" s="141">
        <f t="shared" si="8"/>
        <v>19056703.296747725</v>
      </c>
      <c r="E169" s="141">
        <f t="shared" si="8"/>
        <v>11129815.975541059</v>
      </c>
      <c r="F169" s="141">
        <f t="shared" si="8"/>
        <v>12661056.847250732</v>
      </c>
      <c r="G169" s="141">
        <f t="shared" si="8"/>
        <v>0</v>
      </c>
      <c r="H169" s="136">
        <f t="shared" si="9"/>
        <v>58630181.212829083</v>
      </c>
      <c r="I169" s="347"/>
    </row>
    <row r="170" spans="2:9" x14ac:dyDescent="0.55000000000000004">
      <c r="B170" s="127" t="str">
        <f>$B$34</f>
        <v>Fine Arts</v>
      </c>
      <c r="C170" s="141">
        <f t="shared" si="8"/>
        <v>2119725.5855277609</v>
      </c>
      <c r="D170" s="141">
        <f t="shared" si="8"/>
        <v>1711234.8409591189</v>
      </c>
      <c r="E170" s="141">
        <f t="shared" si="8"/>
        <v>713892.25997234881</v>
      </c>
      <c r="F170" s="141">
        <f t="shared" si="8"/>
        <v>0</v>
      </c>
      <c r="G170" s="141">
        <f t="shared" si="8"/>
        <v>0</v>
      </c>
      <c r="H170" s="136">
        <f t="shared" si="9"/>
        <v>4544852.6864592284</v>
      </c>
      <c r="I170" s="347"/>
    </row>
    <row r="171" spans="2:9" x14ac:dyDescent="0.55000000000000004">
      <c r="B171" s="127" t="str">
        <f>$B$35</f>
        <v>Teacher Education</v>
      </c>
      <c r="C171" s="141">
        <f t="shared" si="8"/>
        <v>1243677.8828822749</v>
      </c>
      <c r="D171" s="141">
        <f t="shared" si="8"/>
        <v>5644643.1573722921</v>
      </c>
      <c r="E171" s="141">
        <f t="shared" si="8"/>
        <v>3313409.4403333911</v>
      </c>
      <c r="F171" s="141">
        <f t="shared" si="8"/>
        <v>3176553.8487350098</v>
      </c>
      <c r="G171" s="141">
        <f t="shared" si="8"/>
        <v>0</v>
      </c>
      <c r="H171" s="136">
        <f t="shared" si="9"/>
        <v>13378284.329322968</v>
      </c>
      <c r="I171" s="347"/>
    </row>
    <row r="172" spans="2:9" x14ac:dyDescent="0.55000000000000004">
      <c r="B172" s="127" t="str">
        <f>$B$36</f>
        <v>Agriculture</v>
      </c>
      <c r="C172" s="141">
        <f t="shared" si="8"/>
        <v>222.03530538914254</v>
      </c>
      <c r="D172" s="141">
        <f t="shared" si="8"/>
        <v>29954.802997870771</v>
      </c>
      <c r="E172" s="141">
        <f t="shared" si="8"/>
        <v>6067.8092007874038</v>
      </c>
      <c r="F172" s="141">
        <f t="shared" si="8"/>
        <v>0</v>
      </c>
      <c r="G172" s="141">
        <f t="shared" si="8"/>
        <v>0</v>
      </c>
      <c r="H172" s="136">
        <f t="shared" si="9"/>
        <v>36244.647504047316</v>
      </c>
      <c r="I172" s="347"/>
    </row>
    <row r="173" spans="2:9" x14ac:dyDescent="0.55000000000000004">
      <c r="B173" s="127" t="str">
        <f>$B$37</f>
        <v>Engineering</v>
      </c>
      <c r="C173" s="141">
        <f t="shared" si="8"/>
        <v>8203714.8822444761</v>
      </c>
      <c r="D173" s="141">
        <f t="shared" si="8"/>
        <v>19896686.66917333</v>
      </c>
      <c r="E173" s="141">
        <f t="shared" si="8"/>
        <v>9038203.7137450632</v>
      </c>
      <c r="F173" s="141">
        <f t="shared" si="8"/>
        <v>14538045.339235153</v>
      </c>
      <c r="G173" s="141">
        <f t="shared" si="8"/>
        <v>0</v>
      </c>
      <c r="H173" s="136">
        <f t="shared" si="9"/>
        <v>51676650.604398027</v>
      </c>
      <c r="I173" s="347"/>
    </row>
    <row r="174" spans="2:9" x14ac:dyDescent="0.55000000000000004">
      <c r="B174" s="127" t="str">
        <f>$B$38</f>
        <v>Home Economics</v>
      </c>
      <c r="C174" s="141">
        <f t="shared" si="8"/>
        <v>2225.1643736698093</v>
      </c>
      <c r="D174" s="141">
        <f t="shared" si="8"/>
        <v>9881.4369837962586</v>
      </c>
      <c r="E174" s="141">
        <f t="shared" si="8"/>
        <v>0</v>
      </c>
      <c r="F174" s="141">
        <f t="shared" si="8"/>
        <v>0</v>
      </c>
      <c r="G174" s="141">
        <f t="shared" si="8"/>
        <v>0</v>
      </c>
      <c r="H174" s="136">
        <f t="shared" si="9"/>
        <v>12106.601357466068</v>
      </c>
      <c r="I174" s="347"/>
    </row>
    <row r="175" spans="2:9" x14ac:dyDescent="0.55000000000000004">
      <c r="B175" s="127" t="str">
        <f>$B$39</f>
        <v>Law</v>
      </c>
      <c r="C175" s="141">
        <f t="shared" si="8"/>
        <v>0</v>
      </c>
      <c r="D175" s="141">
        <f t="shared" si="8"/>
        <v>0</v>
      </c>
      <c r="E175" s="141">
        <f t="shared" si="8"/>
        <v>0</v>
      </c>
      <c r="F175" s="141">
        <f t="shared" si="8"/>
        <v>0</v>
      </c>
      <c r="G175" s="141">
        <f t="shared" si="8"/>
        <v>0</v>
      </c>
      <c r="H175" s="136">
        <f t="shared" si="9"/>
        <v>0</v>
      </c>
      <c r="I175" s="347"/>
    </row>
    <row r="176" spans="2:9" x14ac:dyDescent="0.55000000000000004">
      <c r="B176" s="127" t="str">
        <f>$B$40</f>
        <v>Social Service</v>
      </c>
      <c r="C176" s="141">
        <f t="shared" si="8"/>
        <v>285984.80931137229</v>
      </c>
      <c r="D176" s="141">
        <f t="shared" si="8"/>
        <v>206450.49856402364</v>
      </c>
      <c r="E176" s="141">
        <f t="shared" si="8"/>
        <v>2501502.2010185639</v>
      </c>
      <c r="F176" s="141">
        <f t="shared" si="8"/>
        <v>0</v>
      </c>
      <c r="G176" s="141">
        <f t="shared" si="8"/>
        <v>0</v>
      </c>
      <c r="H176" s="136">
        <f t="shared" si="9"/>
        <v>2993937.5088939597</v>
      </c>
      <c r="I176" s="347"/>
    </row>
    <row r="177" spans="2:9" x14ac:dyDescent="0.55000000000000004">
      <c r="B177" s="127" t="str">
        <f>$B$41</f>
        <v>Library Science</v>
      </c>
      <c r="C177" s="141">
        <f t="shared" si="8"/>
        <v>102486.02596861638</v>
      </c>
      <c r="D177" s="141">
        <f t="shared" si="8"/>
        <v>949036.51063738368</v>
      </c>
      <c r="E177" s="141">
        <f t="shared" si="8"/>
        <v>237760.18007391904</v>
      </c>
      <c r="F177" s="141">
        <f t="shared" si="8"/>
        <v>0</v>
      </c>
      <c r="G177" s="141">
        <f t="shared" si="8"/>
        <v>0</v>
      </c>
      <c r="H177" s="136">
        <f t="shared" si="9"/>
        <v>1289282.716679919</v>
      </c>
      <c r="I177" s="347"/>
    </row>
    <row r="178" spans="2:9" x14ac:dyDescent="0.55000000000000004">
      <c r="B178" s="127" t="str">
        <f>$B$42</f>
        <v>Veterinary Science</v>
      </c>
      <c r="C178" s="141">
        <f t="shared" si="8"/>
        <v>0</v>
      </c>
      <c r="D178" s="141">
        <f t="shared" si="8"/>
        <v>0</v>
      </c>
      <c r="E178" s="141">
        <f t="shared" si="8"/>
        <v>0</v>
      </c>
      <c r="F178" s="141">
        <f t="shared" si="8"/>
        <v>0</v>
      </c>
      <c r="G178" s="141">
        <f t="shared" si="8"/>
        <v>0</v>
      </c>
      <c r="H178" s="136">
        <f t="shared" si="9"/>
        <v>0</v>
      </c>
      <c r="I178" s="347"/>
    </row>
    <row r="179" spans="2:9" x14ac:dyDescent="0.55000000000000004">
      <c r="B179" s="127" t="str">
        <f>$B$43</f>
        <v>Vocational Training</v>
      </c>
      <c r="C179" s="141">
        <f t="shared" si="8"/>
        <v>0</v>
      </c>
      <c r="D179" s="141">
        <f t="shared" si="8"/>
        <v>0</v>
      </c>
      <c r="E179" s="141">
        <f t="shared" si="8"/>
        <v>0</v>
      </c>
      <c r="F179" s="141">
        <f t="shared" si="8"/>
        <v>0</v>
      </c>
      <c r="G179" s="141">
        <f t="shared" si="8"/>
        <v>0</v>
      </c>
      <c r="H179" s="136">
        <f t="shared" si="9"/>
        <v>0</v>
      </c>
      <c r="I179" s="347"/>
    </row>
    <row r="180" spans="2:9" x14ac:dyDescent="0.55000000000000004">
      <c r="B180" s="127" t="str">
        <f>$B$44</f>
        <v>Physical Training</v>
      </c>
      <c r="C180" s="141">
        <f t="shared" si="8"/>
        <v>0</v>
      </c>
      <c r="D180" s="141">
        <f t="shared" si="8"/>
        <v>0</v>
      </c>
      <c r="E180" s="141">
        <f t="shared" si="8"/>
        <v>0</v>
      </c>
      <c r="F180" s="141">
        <f t="shared" si="8"/>
        <v>0</v>
      </c>
      <c r="G180" s="141">
        <f t="shared" si="8"/>
        <v>0</v>
      </c>
      <c r="H180" s="136">
        <f t="shared" si="9"/>
        <v>0</v>
      </c>
      <c r="I180" s="347"/>
    </row>
    <row r="181" spans="2:9" x14ac:dyDescent="0.55000000000000004">
      <c r="B181" s="127" t="str">
        <f>$B$45</f>
        <v>Health Services</v>
      </c>
      <c r="C181" s="141">
        <f t="shared" si="8"/>
        <v>1356203.7549475487</v>
      </c>
      <c r="D181" s="141">
        <f t="shared" si="8"/>
        <v>1310109.7385508069</v>
      </c>
      <c r="E181" s="141">
        <f t="shared" si="8"/>
        <v>997123.559083211</v>
      </c>
      <c r="F181" s="141">
        <f t="shared" si="8"/>
        <v>0</v>
      </c>
      <c r="G181" s="141">
        <f t="shared" si="8"/>
        <v>0</v>
      </c>
      <c r="H181" s="136">
        <f t="shared" si="9"/>
        <v>3663437.0525815664</v>
      </c>
      <c r="I181" s="347"/>
    </row>
    <row r="182" spans="2:9" x14ac:dyDescent="0.55000000000000004">
      <c r="B182" s="127" t="str">
        <f>$B$46</f>
        <v>Pharmacy</v>
      </c>
      <c r="C182" s="141">
        <f t="shared" si="8"/>
        <v>0</v>
      </c>
      <c r="D182" s="141">
        <f t="shared" si="8"/>
        <v>0</v>
      </c>
      <c r="E182" s="141">
        <f t="shared" si="8"/>
        <v>0</v>
      </c>
      <c r="F182" s="141">
        <f t="shared" si="8"/>
        <v>0</v>
      </c>
      <c r="G182" s="141">
        <f t="shared" si="8"/>
        <v>0</v>
      </c>
      <c r="H182" s="136">
        <f t="shared" si="9"/>
        <v>0</v>
      </c>
      <c r="I182" s="347"/>
    </row>
    <row r="183" spans="2:9" x14ac:dyDescent="0.55000000000000004">
      <c r="B183" s="127" t="str">
        <f>$B$47</f>
        <v>Business Administration</v>
      </c>
      <c r="C183" s="141">
        <f t="shared" si="8"/>
        <v>2676723.1676452714</v>
      </c>
      <c r="D183" s="141">
        <f t="shared" si="8"/>
        <v>9788930.945052838</v>
      </c>
      <c r="E183" s="141">
        <f t="shared" si="8"/>
        <v>3870291.0471931905</v>
      </c>
      <c r="F183" s="141">
        <f t="shared" si="8"/>
        <v>2784813.1519336938</v>
      </c>
      <c r="G183" s="141">
        <f t="shared" si="8"/>
        <v>0</v>
      </c>
      <c r="H183" s="136">
        <f t="shared" si="9"/>
        <v>19120758.311824992</v>
      </c>
      <c r="I183" s="347"/>
    </row>
    <row r="184" spans="2:9" x14ac:dyDescent="0.55000000000000004">
      <c r="B184" s="127" t="str">
        <f>$B$48</f>
        <v>Optometry</v>
      </c>
      <c r="C184" s="141">
        <f t="shared" ref="C184:G187" si="10">C159+$H$140*IF($H132=0,0,$H159*C132/$H132)+IF($H48=0,0,$H$141*$H159*C48/$H48)</f>
        <v>0</v>
      </c>
      <c r="D184" s="141">
        <f t="shared" si="10"/>
        <v>0</v>
      </c>
      <c r="E184" s="141">
        <f t="shared" si="10"/>
        <v>0</v>
      </c>
      <c r="F184" s="141">
        <f t="shared" si="10"/>
        <v>0</v>
      </c>
      <c r="G184" s="141">
        <f t="shared" si="10"/>
        <v>0</v>
      </c>
      <c r="H184" s="136">
        <f t="shared" si="9"/>
        <v>0</v>
      </c>
      <c r="I184" s="347"/>
    </row>
    <row r="185" spans="2:9" x14ac:dyDescent="0.55000000000000004">
      <c r="B185" s="127" t="str">
        <f>$B$49</f>
        <v>Teacher Ed-Practice Teaching</v>
      </c>
      <c r="C185" s="141">
        <f t="shared" si="10"/>
        <v>0</v>
      </c>
      <c r="D185" s="141">
        <f t="shared" si="10"/>
        <v>81885.884067188454</v>
      </c>
      <c r="E185" s="141">
        <f t="shared" si="10"/>
        <v>0</v>
      </c>
      <c r="F185" s="141">
        <f t="shared" si="10"/>
        <v>0</v>
      </c>
      <c r="G185" s="141">
        <f t="shared" si="10"/>
        <v>0</v>
      </c>
      <c r="H185" s="136">
        <f t="shared" si="9"/>
        <v>81885.884067188454</v>
      </c>
      <c r="I185" s="347"/>
    </row>
    <row r="186" spans="2:9" x14ac:dyDescent="0.55000000000000004">
      <c r="B186" s="127" t="str">
        <f>$B$50</f>
        <v>Technology</v>
      </c>
      <c r="C186" s="141">
        <f t="shared" si="10"/>
        <v>968691.72761485516</v>
      </c>
      <c r="D186" s="141">
        <f t="shared" si="10"/>
        <v>2205359.1214888841</v>
      </c>
      <c r="E186" s="141">
        <f t="shared" si="10"/>
        <v>177429.46667229908</v>
      </c>
      <c r="F186" s="141">
        <f t="shared" si="10"/>
        <v>26993.509575082819</v>
      </c>
      <c r="G186" s="141">
        <f t="shared" si="10"/>
        <v>0</v>
      </c>
      <c r="H186" s="136">
        <f t="shared" si="9"/>
        <v>3378473.8253511214</v>
      </c>
      <c r="I186" s="347"/>
    </row>
    <row r="187" spans="2:9" x14ac:dyDescent="0.55000000000000004">
      <c r="B187" s="127" t="str">
        <f>$B$51</f>
        <v>Nursing</v>
      </c>
      <c r="C187" s="141">
        <f t="shared" si="10"/>
        <v>0</v>
      </c>
      <c r="D187" s="141">
        <f t="shared" si="10"/>
        <v>0</v>
      </c>
      <c r="E187" s="141">
        <f t="shared" si="10"/>
        <v>0</v>
      </c>
      <c r="F187" s="141">
        <f t="shared" si="10"/>
        <v>0</v>
      </c>
      <c r="G187" s="141">
        <f t="shared" si="10"/>
        <v>0</v>
      </c>
      <c r="H187" s="136">
        <f t="shared" si="9"/>
        <v>0</v>
      </c>
      <c r="I187" s="347"/>
    </row>
    <row r="188" spans="2:9" x14ac:dyDescent="0.55000000000000004">
      <c r="B188" s="130" t="str">
        <f>$B$52</f>
        <v>Totals</v>
      </c>
      <c r="C188" s="133">
        <f>SUM(C168:C187)</f>
        <v>42544749.541799828</v>
      </c>
      <c r="D188" s="133">
        <f>SUM(D168:D187)</f>
        <v>67424316.890654266</v>
      </c>
      <c r="E188" s="133">
        <f>SUM(E168:E187)</f>
        <v>38002756.427461132</v>
      </c>
      <c r="F188" s="133">
        <f>SUM(F168:F187)</f>
        <v>37027708.049057893</v>
      </c>
      <c r="G188" s="133">
        <f>SUM(G168:G187)</f>
        <v>0</v>
      </c>
      <c r="H188" s="133">
        <f t="shared" si="9"/>
        <v>184999530.90897313</v>
      </c>
      <c r="I188" s="347"/>
    </row>
    <row r="189" spans="2:9" x14ac:dyDescent="0.55000000000000004">
      <c r="B189" s="328"/>
      <c r="C189" s="329"/>
      <c r="D189" s="329"/>
      <c r="E189" s="329"/>
      <c r="F189" s="329"/>
      <c r="G189" s="329"/>
      <c r="H189" s="344"/>
    </row>
    <row r="190" spans="2:9" x14ac:dyDescent="0.55000000000000004">
      <c r="B190" s="442" t="s">
        <v>34</v>
      </c>
      <c r="C190" s="442"/>
      <c r="D190" s="442"/>
      <c r="E190" s="442"/>
      <c r="F190" s="442"/>
      <c r="G190" s="442"/>
      <c r="H190" s="122">
        <f>H15</f>
        <v>108330637</v>
      </c>
    </row>
    <row r="191" spans="2:9" ht="43.5" customHeight="1" thickBot="1" x14ac:dyDescent="0.6">
      <c r="B191" s="432" t="s">
        <v>225</v>
      </c>
      <c r="C191" s="432"/>
      <c r="D191" s="432"/>
      <c r="E191" s="432"/>
      <c r="F191" s="432"/>
      <c r="G191" s="432"/>
      <c r="H191" s="432"/>
    </row>
    <row r="192" spans="2:9" ht="19.8" thickBot="1" x14ac:dyDescent="0.6">
      <c r="B192" s="124" t="s">
        <v>31</v>
      </c>
      <c r="C192" s="125" t="s">
        <v>25</v>
      </c>
      <c r="D192" s="125" t="s">
        <v>26</v>
      </c>
      <c r="E192" s="125" t="s">
        <v>27</v>
      </c>
      <c r="F192" s="125" t="s">
        <v>28</v>
      </c>
      <c r="G192" s="125" t="s">
        <v>29</v>
      </c>
      <c r="H192" s="126" t="s">
        <v>1</v>
      </c>
    </row>
    <row r="193" spans="2:8" x14ac:dyDescent="0.55000000000000004">
      <c r="B193" s="127" t="str">
        <f>$B$32</f>
        <v>Liberal Arts</v>
      </c>
      <c r="C193" s="135">
        <f t="shared" ref="C193:G208" si="11">$H$190*IF($H$136=0,0,C116/$H$136)</f>
        <v>11660227.549735401</v>
      </c>
      <c r="D193" s="135">
        <f t="shared" si="11"/>
        <v>7771637.7683299696</v>
      </c>
      <c r="E193" s="135">
        <f t="shared" si="11"/>
        <v>7157633.8320170064</v>
      </c>
      <c r="F193" s="135">
        <f t="shared" si="11"/>
        <v>4568037.0332251517</v>
      </c>
      <c r="G193" s="135">
        <f t="shared" si="11"/>
        <v>0</v>
      </c>
      <c r="H193" s="135">
        <f>SUM(C193:G193)</f>
        <v>31157536.183307532</v>
      </c>
    </row>
    <row r="194" spans="2:8" x14ac:dyDescent="0.55000000000000004">
      <c r="B194" s="127" t="str">
        <f>$B$33</f>
        <v>Science</v>
      </c>
      <c r="C194" s="138">
        <f t="shared" si="11"/>
        <v>6881997.0363463275</v>
      </c>
      <c r="D194" s="138">
        <f t="shared" si="11"/>
        <v>8309665.9160857145</v>
      </c>
      <c r="E194" s="138">
        <f t="shared" si="11"/>
        <v>4853150.6748097176</v>
      </c>
      <c r="F194" s="138">
        <f t="shared" si="11"/>
        <v>5520847.4890396362</v>
      </c>
      <c r="G194" s="138">
        <f t="shared" si="11"/>
        <v>0</v>
      </c>
      <c r="H194" s="138">
        <f t="shared" ref="H194:H213" si="12">SUM(C194:G194)</f>
        <v>25565661.116281398</v>
      </c>
    </row>
    <row r="195" spans="2:8" x14ac:dyDescent="0.55000000000000004">
      <c r="B195" s="127" t="str">
        <f>$B$34</f>
        <v>Fine Arts</v>
      </c>
      <c r="C195" s="138">
        <f t="shared" si="11"/>
        <v>2203751.4614432221</v>
      </c>
      <c r="D195" s="138">
        <f t="shared" si="11"/>
        <v>1779068.1526813274</v>
      </c>
      <c r="E195" s="138">
        <f t="shared" si="11"/>
        <v>742190.93356622825</v>
      </c>
      <c r="F195" s="138">
        <f t="shared" si="11"/>
        <v>0</v>
      </c>
      <c r="G195" s="138">
        <f t="shared" si="11"/>
        <v>0</v>
      </c>
      <c r="H195" s="138">
        <f t="shared" si="12"/>
        <v>4725010.547690778</v>
      </c>
    </row>
    <row r="196" spans="2:8" x14ac:dyDescent="0.55000000000000004">
      <c r="B196" s="127" t="str">
        <f>$B$35</f>
        <v>Teacher Education</v>
      </c>
      <c r="C196" s="138">
        <f t="shared" si="11"/>
        <v>257257.07805453124</v>
      </c>
      <c r="D196" s="138">
        <f t="shared" si="11"/>
        <v>1167604.9122629256</v>
      </c>
      <c r="E196" s="138">
        <f t="shared" si="11"/>
        <v>685384.89165940636</v>
      </c>
      <c r="F196" s="138">
        <f t="shared" si="11"/>
        <v>657076.05856475502</v>
      </c>
      <c r="G196" s="138">
        <f t="shared" si="11"/>
        <v>0</v>
      </c>
      <c r="H196" s="138">
        <f t="shared" si="12"/>
        <v>2767322.9405416185</v>
      </c>
    </row>
    <row r="197" spans="2:8" x14ac:dyDescent="0.55000000000000004">
      <c r="B197" s="127" t="str">
        <f>$B$36</f>
        <v>Agriculture</v>
      </c>
      <c r="C197" s="138">
        <f t="shared" si="11"/>
        <v>533.19444500803797</v>
      </c>
      <c r="D197" s="138">
        <f t="shared" si="11"/>
        <v>71933.310478630898</v>
      </c>
      <c r="E197" s="138">
        <f t="shared" si="11"/>
        <v>14571.205933030471</v>
      </c>
      <c r="F197" s="138">
        <f t="shared" si="11"/>
        <v>0</v>
      </c>
      <c r="G197" s="138">
        <f t="shared" si="11"/>
        <v>0</v>
      </c>
      <c r="H197" s="138">
        <f t="shared" si="12"/>
        <v>87037.710856669408</v>
      </c>
    </row>
    <row r="198" spans="2:8" x14ac:dyDescent="0.55000000000000004">
      <c r="B198" s="127" t="str">
        <f>$B$37</f>
        <v>Engineering</v>
      </c>
      <c r="C198" s="138">
        <f t="shared" si="11"/>
        <v>4578146.7828167845</v>
      </c>
      <c r="D198" s="138">
        <f t="shared" si="11"/>
        <v>11103500.471516626</v>
      </c>
      <c r="E198" s="138">
        <f t="shared" si="11"/>
        <v>5043839.7541192835</v>
      </c>
      <c r="F198" s="138">
        <f t="shared" si="11"/>
        <v>8113069.0734164538</v>
      </c>
      <c r="G198" s="138">
        <f t="shared" si="11"/>
        <v>0</v>
      </c>
      <c r="H198" s="138">
        <f t="shared" si="12"/>
        <v>28838556.081869148</v>
      </c>
    </row>
    <row r="199" spans="2:8" x14ac:dyDescent="0.55000000000000004">
      <c r="B199" s="127" t="str">
        <f>$B$38</f>
        <v>Home Economics</v>
      </c>
      <c r="C199" s="138">
        <f t="shared" si="11"/>
        <v>5343.4983287506911</v>
      </c>
      <c r="D199" s="138">
        <f t="shared" si="11"/>
        <v>23729.232156224407</v>
      </c>
      <c r="E199" s="138">
        <f t="shared" si="11"/>
        <v>0</v>
      </c>
      <c r="F199" s="138">
        <f t="shared" si="11"/>
        <v>0</v>
      </c>
      <c r="G199" s="138">
        <f t="shared" si="11"/>
        <v>0</v>
      </c>
      <c r="H199" s="138">
        <f t="shared" si="12"/>
        <v>29072.730484975098</v>
      </c>
    </row>
    <row r="200" spans="2:8" x14ac:dyDescent="0.55000000000000004">
      <c r="B200" s="127" t="str">
        <f>$B$39</f>
        <v>Law</v>
      </c>
      <c r="C200" s="138">
        <f t="shared" si="11"/>
        <v>0</v>
      </c>
      <c r="D200" s="138">
        <f t="shared" si="11"/>
        <v>0</v>
      </c>
      <c r="E200" s="138">
        <f t="shared" si="11"/>
        <v>0</v>
      </c>
      <c r="F200" s="138">
        <f t="shared" si="11"/>
        <v>0</v>
      </c>
      <c r="G200" s="138">
        <f t="shared" si="11"/>
        <v>0</v>
      </c>
      <c r="H200" s="138">
        <f t="shared" si="12"/>
        <v>0</v>
      </c>
    </row>
    <row r="201" spans="2:8" x14ac:dyDescent="0.55000000000000004">
      <c r="B201" s="127" t="str">
        <f>$B$40</f>
        <v>Social Service</v>
      </c>
      <c r="C201" s="138">
        <f t="shared" si="11"/>
        <v>126516.1384413148</v>
      </c>
      <c r="D201" s="138">
        <f t="shared" si="11"/>
        <v>91331.144197825168</v>
      </c>
      <c r="E201" s="138">
        <f t="shared" si="11"/>
        <v>1106633.5989571505</v>
      </c>
      <c r="F201" s="138">
        <f t="shared" si="11"/>
        <v>0</v>
      </c>
      <c r="G201" s="138">
        <f t="shared" si="11"/>
        <v>0</v>
      </c>
      <c r="H201" s="138">
        <f t="shared" si="12"/>
        <v>1324480.8815962905</v>
      </c>
    </row>
    <row r="202" spans="2:8" x14ac:dyDescent="0.55000000000000004">
      <c r="B202" s="127" t="str">
        <f>$B$41</f>
        <v>Library Science</v>
      </c>
      <c r="C202" s="138">
        <f t="shared" si="11"/>
        <v>1232.3942275595609</v>
      </c>
      <c r="D202" s="138">
        <f t="shared" si="11"/>
        <v>11412.161866935247</v>
      </c>
      <c r="E202" s="138">
        <f t="shared" si="11"/>
        <v>2859.0656208715454</v>
      </c>
      <c r="F202" s="138">
        <f t="shared" si="11"/>
        <v>0</v>
      </c>
      <c r="G202" s="138">
        <f t="shared" si="11"/>
        <v>0</v>
      </c>
      <c r="H202" s="138">
        <f t="shared" si="12"/>
        <v>15503.621715366353</v>
      </c>
    </row>
    <row r="203" spans="2:8" x14ac:dyDescent="0.55000000000000004">
      <c r="B203" s="127" t="str">
        <f>$B$42</f>
        <v>Veterinary Science</v>
      </c>
      <c r="C203" s="138">
        <f t="shared" si="11"/>
        <v>0</v>
      </c>
      <c r="D203" s="138">
        <f t="shared" si="11"/>
        <v>0</v>
      </c>
      <c r="E203" s="138">
        <f t="shared" si="11"/>
        <v>0</v>
      </c>
      <c r="F203" s="138">
        <f t="shared" si="11"/>
        <v>0</v>
      </c>
      <c r="G203" s="138">
        <f t="shared" si="11"/>
        <v>0</v>
      </c>
      <c r="H203" s="138">
        <f t="shared" si="12"/>
        <v>0</v>
      </c>
    </row>
    <row r="204" spans="2:8" x14ac:dyDescent="0.55000000000000004">
      <c r="B204" s="127" t="str">
        <f>$B$43</f>
        <v>Vocational Training</v>
      </c>
      <c r="C204" s="138">
        <f t="shared" si="11"/>
        <v>0</v>
      </c>
      <c r="D204" s="138">
        <f>$H$190*IF($H$136=0,0,D127/$H$136)</f>
        <v>0</v>
      </c>
      <c r="E204" s="138">
        <f t="shared" si="11"/>
        <v>0</v>
      </c>
      <c r="F204" s="138">
        <f t="shared" si="11"/>
        <v>0</v>
      </c>
      <c r="G204" s="138">
        <f t="shared" si="11"/>
        <v>0</v>
      </c>
      <c r="H204" s="138">
        <f t="shared" si="12"/>
        <v>0</v>
      </c>
    </row>
    <row r="205" spans="2:8" x14ac:dyDescent="0.55000000000000004">
      <c r="B205" s="127" t="str">
        <f>$B$44</f>
        <v>Physical Training</v>
      </c>
      <c r="C205" s="138">
        <f t="shared" si="11"/>
        <v>0</v>
      </c>
      <c r="D205" s="138">
        <f t="shared" si="11"/>
        <v>0</v>
      </c>
      <c r="E205" s="138">
        <f t="shared" si="11"/>
        <v>0</v>
      </c>
      <c r="F205" s="138">
        <f t="shared" si="11"/>
        <v>0</v>
      </c>
      <c r="G205" s="138">
        <f t="shared" si="11"/>
        <v>0</v>
      </c>
      <c r="H205" s="138">
        <f t="shared" si="12"/>
        <v>0</v>
      </c>
    </row>
    <row r="206" spans="2:8" x14ac:dyDescent="0.55000000000000004">
      <c r="B206" s="127" t="str">
        <f>$B$45</f>
        <v>Health Services</v>
      </c>
      <c r="C206" s="138">
        <f t="shared" si="11"/>
        <v>151273.61625080122</v>
      </c>
      <c r="D206" s="138">
        <f t="shared" si="11"/>
        <v>146132.19961453148</v>
      </c>
      <c r="E206" s="138">
        <f t="shared" si="11"/>
        <v>111221.10971977102</v>
      </c>
      <c r="F206" s="138">
        <f t="shared" si="11"/>
        <v>0</v>
      </c>
      <c r="G206" s="138">
        <f t="shared" si="11"/>
        <v>0</v>
      </c>
      <c r="H206" s="138">
        <f t="shared" si="12"/>
        <v>408626.92558510375</v>
      </c>
    </row>
    <row r="207" spans="2:8" x14ac:dyDescent="0.55000000000000004">
      <c r="B207" s="127" t="str">
        <f>$B$46</f>
        <v>Pharmacy</v>
      </c>
      <c r="C207" s="138">
        <f t="shared" si="11"/>
        <v>0</v>
      </c>
      <c r="D207" s="138">
        <f t="shared" si="11"/>
        <v>0</v>
      </c>
      <c r="E207" s="138">
        <f t="shared" si="11"/>
        <v>0</v>
      </c>
      <c r="F207" s="138">
        <f t="shared" si="11"/>
        <v>0</v>
      </c>
      <c r="G207" s="138">
        <f t="shared" si="11"/>
        <v>0</v>
      </c>
      <c r="H207" s="138">
        <f t="shared" si="12"/>
        <v>0</v>
      </c>
    </row>
    <row r="208" spans="2:8" x14ac:dyDescent="0.55000000000000004">
      <c r="B208" s="127" t="str">
        <f>$B$47</f>
        <v>Business Administration</v>
      </c>
      <c r="C208" s="138">
        <f t="shared" si="11"/>
        <v>1757544.2297885467</v>
      </c>
      <c r="D208" s="138">
        <f t="shared" si="11"/>
        <v>6427440.575937869</v>
      </c>
      <c r="E208" s="138">
        <f t="shared" si="11"/>
        <v>2541244.3766385471</v>
      </c>
      <c r="F208" s="138">
        <f t="shared" si="11"/>
        <v>1828516.4283634077</v>
      </c>
      <c r="G208" s="138">
        <f t="shared" si="11"/>
        <v>0</v>
      </c>
      <c r="H208" s="138">
        <f t="shared" si="12"/>
        <v>12554745.61072837</v>
      </c>
    </row>
    <row r="209" spans="2:8" x14ac:dyDescent="0.55000000000000004">
      <c r="B209" s="127" t="str">
        <f>$B$48</f>
        <v>Optometry</v>
      </c>
      <c r="C209" s="138">
        <f t="shared" ref="C209:G212" si="13">$H$190*IF($H$136=0,0,C132/$H$136)</f>
        <v>0</v>
      </c>
      <c r="D209" s="138">
        <f t="shared" si="13"/>
        <v>0</v>
      </c>
      <c r="E209" s="138">
        <f t="shared" si="13"/>
        <v>0</v>
      </c>
      <c r="F209" s="138">
        <f t="shared" si="13"/>
        <v>0</v>
      </c>
      <c r="G209" s="138">
        <f t="shared" si="13"/>
        <v>0</v>
      </c>
      <c r="H209" s="138">
        <f t="shared" si="12"/>
        <v>0</v>
      </c>
    </row>
    <row r="210" spans="2:8" x14ac:dyDescent="0.55000000000000004">
      <c r="B210" s="127" t="str">
        <f>$B$49</f>
        <v>Teacher Ed-Practice Teaching</v>
      </c>
      <c r="C210" s="138">
        <f t="shared" si="13"/>
        <v>0</v>
      </c>
      <c r="D210" s="138">
        <f t="shared" si="13"/>
        <v>196640.34254676732</v>
      </c>
      <c r="E210" s="138">
        <f t="shared" si="13"/>
        <v>0</v>
      </c>
      <c r="F210" s="138">
        <f t="shared" si="13"/>
        <v>0</v>
      </c>
      <c r="G210" s="138">
        <f t="shared" si="13"/>
        <v>0</v>
      </c>
      <c r="H210" s="138">
        <f t="shared" si="12"/>
        <v>196640.34254676732</v>
      </c>
    </row>
    <row r="211" spans="2:8" x14ac:dyDescent="0.55000000000000004">
      <c r="B211" s="127" t="str">
        <f>$B$50</f>
        <v>Technology</v>
      </c>
      <c r="C211" s="138">
        <f t="shared" si="13"/>
        <v>189365.08975132715</v>
      </c>
      <c r="D211" s="138">
        <f t="shared" si="13"/>
        <v>431115.50978444249</v>
      </c>
      <c r="E211" s="138">
        <f t="shared" si="13"/>
        <v>34684.870246242805</v>
      </c>
      <c r="F211" s="138">
        <f t="shared" si="13"/>
        <v>5276.8370139537446</v>
      </c>
      <c r="G211" s="138">
        <f t="shared" si="13"/>
        <v>0</v>
      </c>
      <c r="H211" s="138">
        <f t="shared" si="12"/>
        <v>660442.30679596623</v>
      </c>
    </row>
    <row r="212" spans="2:8" x14ac:dyDescent="0.55000000000000004">
      <c r="B212" s="127" t="str">
        <f>$B$51</f>
        <v>Nursing</v>
      </c>
      <c r="C212" s="138">
        <f t="shared" si="13"/>
        <v>0</v>
      </c>
      <c r="D212" s="138">
        <f t="shared" si="13"/>
        <v>0</v>
      </c>
      <c r="E212" s="138">
        <f t="shared" si="13"/>
        <v>0</v>
      </c>
      <c r="F212" s="138">
        <f t="shared" si="13"/>
        <v>0</v>
      </c>
      <c r="G212" s="138">
        <f t="shared" si="13"/>
        <v>0</v>
      </c>
      <c r="H212" s="138">
        <f t="shared" si="12"/>
        <v>0</v>
      </c>
    </row>
    <row r="213" spans="2:8" x14ac:dyDescent="0.55000000000000004">
      <c r="B213" s="130" t="str">
        <f>$B$52</f>
        <v>Totals</v>
      </c>
      <c r="C213" s="135">
        <f>SUM(C193:C212)</f>
        <v>27813188.069629569</v>
      </c>
      <c r="D213" s="135">
        <f>SUM(D193:D212)</f>
        <v>37531211.697459795</v>
      </c>
      <c r="E213" s="135">
        <f>SUM(E193:E212)</f>
        <v>22293414.313287258</v>
      </c>
      <c r="F213" s="135">
        <f>SUM(F193:F212)</f>
        <v>20692822.919623356</v>
      </c>
      <c r="G213" s="135">
        <f>SUM(G193:G212)</f>
        <v>0</v>
      </c>
      <c r="H213" s="135">
        <f t="shared" si="12"/>
        <v>108330636.99999999</v>
      </c>
    </row>
    <row r="214" spans="2:8" x14ac:dyDescent="0.55000000000000004">
      <c r="B214" s="143"/>
      <c r="C214" s="144"/>
      <c r="D214" s="144"/>
      <c r="E214" s="144"/>
      <c r="F214" s="144"/>
      <c r="G214" s="144"/>
      <c r="H214" s="144"/>
    </row>
    <row r="215" spans="2:8" x14ac:dyDescent="0.55000000000000004">
      <c r="B215" s="442" t="s">
        <v>35</v>
      </c>
      <c r="C215" s="442"/>
      <c r="D215" s="442"/>
      <c r="E215" s="442"/>
      <c r="F215" s="442"/>
      <c r="G215" s="442"/>
      <c r="H215" s="122">
        <f>H17</f>
        <v>56652134</v>
      </c>
    </row>
    <row r="216" spans="2:8" ht="60.75" customHeight="1" thickBot="1" x14ac:dyDescent="0.6">
      <c r="B216" s="432" t="s">
        <v>226</v>
      </c>
      <c r="C216" s="432"/>
      <c r="D216" s="432"/>
      <c r="E216" s="432"/>
      <c r="F216" s="432"/>
      <c r="G216" s="432"/>
      <c r="H216" s="432"/>
    </row>
    <row r="217" spans="2:8" ht="19.8" thickBot="1" x14ac:dyDescent="0.6">
      <c r="B217" s="124" t="s">
        <v>31</v>
      </c>
      <c r="C217" s="125" t="s">
        <v>25</v>
      </c>
      <c r="D217" s="125" t="s">
        <v>26</v>
      </c>
      <c r="E217" s="125" t="s">
        <v>27</v>
      </c>
      <c r="F217" s="125" t="s">
        <v>28</v>
      </c>
      <c r="G217" s="125" t="s">
        <v>29</v>
      </c>
      <c r="H217" s="126" t="s">
        <v>1</v>
      </c>
    </row>
    <row r="218" spans="2:8" x14ac:dyDescent="0.55000000000000004">
      <c r="B218" s="127" t="str">
        <f>$B$32</f>
        <v>Liberal Arts</v>
      </c>
      <c r="C218" s="135">
        <f t="shared" ref="C218:G233" si="14">$H$215*IF($H$25=0,0,C$25/$H$25)*IF(C$52=0,0,C32/C$52)</f>
        <v>10304893.291940087</v>
      </c>
      <c r="D218" s="135">
        <f t="shared" si="14"/>
        <v>6604037.1563497065</v>
      </c>
      <c r="E218" s="135">
        <f t="shared" si="14"/>
        <v>1761885.6798924324</v>
      </c>
      <c r="F218" s="135">
        <f t="shared" si="14"/>
        <v>439397.58585691237</v>
      </c>
      <c r="G218" s="135">
        <f t="shared" si="14"/>
        <v>0</v>
      </c>
      <c r="H218" s="135">
        <f>SUM(C218:G218)</f>
        <v>19110213.714039136</v>
      </c>
    </row>
    <row r="219" spans="2:8" x14ac:dyDescent="0.55000000000000004">
      <c r="B219" s="127" t="str">
        <f>$B$33</f>
        <v>Science</v>
      </c>
      <c r="C219" s="138">
        <f t="shared" si="14"/>
        <v>4481237.0365039622</v>
      </c>
      <c r="D219" s="138">
        <f t="shared" si="14"/>
        <v>6617503.7137502898</v>
      </c>
      <c r="E219" s="138">
        <f t="shared" si="14"/>
        <v>889921.76353426534</v>
      </c>
      <c r="F219" s="138">
        <f t="shared" si="14"/>
        <v>436969.41591434594</v>
      </c>
      <c r="G219" s="138">
        <f t="shared" si="14"/>
        <v>0</v>
      </c>
      <c r="H219" s="138">
        <f t="shared" ref="H219:H238" si="15">SUM(C219:G219)</f>
        <v>12425631.929702861</v>
      </c>
    </row>
    <row r="220" spans="2:8" x14ac:dyDescent="0.55000000000000004">
      <c r="B220" s="127" t="str">
        <f>$B$34</f>
        <v>Fine Arts</v>
      </c>
      <c r="C220" s="138">
        <f t="shared" si="14"/>
        <v>1170872.0349673256</v>
      </c>
      <c r="D220" s="138">
        <f t="shared" si="14"/>
        <v>841566.31977670011</v>
      </c>
      <c r="E220" s="138">
        <f t="shared" si="14"/>
        <v>87388.454172459446</v>
      </c>
      <c r="F220" s="138">
        <f t="shared" si="14"/>
        <v>0</v>
      </c>
      <c r="G220" s="138">
        <f t="shared" si="14"/>
        <v>0</v>
      </c>
      <c r="H220" s="138">
        <f t="shared" si="15"/>
        <v>2099826.8089164854</v>
      </c>
    </row>
    <row r="221" spans="2:8" x14ac:dyDescent="0.55000000000000004">
      <c r="B221" s="127" t="str">
        <f>$B$35</f>
        <v>Teacher Education</v>
      </c>
      <c r="C221" s="138">
        <f t="shared" si="14"/>
        <v>143518.89182636884</v>
      </c>
      <c r="D221" s="138">
        <f t="shared" si="14"/>
        <v>809957.31698922103</v>
      </c>
      <c r="E221" s="138">
        <f t="shared" si="14"/>
        <v>169783.28239220692</v>
      </c>
      <c r="F221" s="138">
        <f t="shared" si="14"/>
        <v>50586.873803466769</v>
      </c>
      <c r="G221" s="138">
        <f t="shared" si="14"/>
        <v>0</v>
      </c>
      <c r="H221" s="138">
        <f t="shared" si="15"/>
        <v>1173846.3650112636</v>
      </c>
    </row>
    <row r="222" spans="2:8" x14ac:dyDescent="0.55000000000000004">
      <c r="B222" s="127" t="str">
        <f>$B$36</f>
        <v>Agriculture</v>
      </c>
      <c r="C222" s="138">
        <f t="shared" si="14"/>
        <v>350.90193600579181</v>
      </c>
      <c r="D222" s="138">
        <f t="shared" si="14"/>
        <v>57793.975510834622</v>
      </c>
      <c r="E222" s="138">
        <f t="shared" si="14"/>
        <v>864.28141489245604</v>
      </c>
      <c r="F222" s="138">
        <f t="shared" si="14"/>
        <v>0</v>
      </c>
      <c r="G222" s="138">
        <f t="shared" si="14"/>
        <v>0</v>
      </c>
      <c r="H222" s="138">
        <f t="shared" si="15"/>
        <v>59009.158861732874</v>
      </c>
    </row>
    <row r="223" spans="2:8" x14ac:dyDescent="0.55000000000000004">
      <c r="B223" s="127" t="str">
        <f>$B$37</f>
        <v>Engineering</v>
      </c>
      <c r="C223" s="138">
        <f t="shared" si="14"/>
        <v>2570444.406726426</v>
      </c>
      <c r="D223" s="138">
        <f t="shared" si="14"/>
        <v>7623287.2196063194</v>
      </c>
      <c r="E223" s="138">
        <f t="shared" si="14"/>
        <v>1110025.4305268778</v>
      </c>
      <c r="F223" s="138">
        <f t="shared" si="14"/>
        <v>606637.79065117345</v>
      </c>
      <c r="G223" s="138">
        <f t="shared" si="14"/>
        <v>0</v>
      </c>
      <c r="H223" s="138">
        <f t="shared" si="15"/>
        <v>11910394.847510798</v>
      </c>
    </row>
    <row r="224" spans="2:8" x14ac:dyDescent="0.55000000000000004">
      <c r="B224" s="127" t="str">
        <f>$B$38</f>
        <v>Home Economics</v>
      </c>
      <c r="C224" s="138">
        <f t="shared" si="14"/>
        <v>1973.8233900325788</v>
      </c>
      <c r="D224" s="138">
        <f t="shared" si="14"/>
        <v>24969.241846913985</v>
      </c>
      <c r="E224" s="138">
        <f t="shared" si="14"/>
        <v>0</v>
      </c>
      <c r="F224" s="138">
        <f t="shared" si="14"/>
        <v>0</v>
      </c>
      <c r="G224" s="138">
        <f t="shared" si="14"/>
        <v>0</v>
      </c>
      <c r="H224" s="138">
        <f t="shared" si="15"/>
        <v>26943.065236946564</v>
      </c>
    </row>
    <row r="225" spans="2:8" x14ac:dyDescent="0.55000000000000004">
      <c r="B225" s="127" t="str">
        <f>$B$39</f>
        <v>Law</v>
      </c>
      <c r="C225" s="138">
        <f t="shared" si="14"/>
        <v>0</v>
      </c>
      <c r="D225" s="138">
        <f t="shared" si="14"/>
        <v>0</v>
      </c>
      <c r="E225" s="138">
        <f t="shared" si="14"/>
        <v>0</v>
      </c>
      <c r="F225" s="138">
        <f t="shared" si="14"/>
        <v>0</v>
      </c>
      <c r="G225" s="138">
        <f t="shared" si="14"/>
        <v>0</v>
      </c>
      <c r="H225" s="138">
        <f t="shared" si="15"/>
        <v>0</v>
      </c>
    </row>
    <row r="226" spans="2:8" x14ac:dyDescent="0.55000000000000004">
      <c r="B226" s="127" t="str">
        <f>$B$40</f>
        <v>Social Service</v>
      </c>
      <c r="C226" s="138">
        <f t="shared" si="14"/>
        <v>34081.350534562531</v>
      </c>
      <c r="D226" s="138">
        <f t="shared" si="14"/>
        <v>42924.651714357744</v>
      </c>
      <c r="E226" s="138">
        <f t="shared" si="14"/>
        <v>326122.1872194201</v>
      </c>
      <c r="F226" s="138">
        <f t="shared" si="14"/>
        <v>0</v>
      </c>
      <c r="G226" s="138">
        <f t="shared" si="14"/>
        <v>0</v>
      </c>
      <c r="H226" s="138">
        <f t="shared" si="15"/>
        <v>403128.18946834037</v>
      </c>
    </row>
    <row r="227" spans="2:8" x14ac:dyDescent="0.55000000000000004">
      <c r="B227" s="127" t="str">
        <f>$B$41</f>
        <v>Library Science</v>
      </c>
      <c r="C227" s="138">
        <f t="shared" si="14"/>
        <v>526.35290400868769</v>
      </c>
      <c r="D227" s="138">
        <f t="shared" si="14"/>
        <v>10941.577887973544</v>
      </c>
      <c r="E227" s="138">
        <f t="shared" si="14"/>
        <v>288.09380496415201</v>
      </c>
      <c r="F227" s="138">
        <f t="shared" si="14"/>
        <v>0</v>
      </c>
      <c r="G227" s="138">
        <f t="shared" si="14"/>
        <v>0</v>
      </c>
      <c r="H227" s="138">
        <f t="shared" si="15"/>
        <v>11756.024596946383</v>
      </c>
    </row>
    <row r="228" spans="2:8" x14ac:dyDescent="0.55000000000000004">
      <c r="B228" s="127" t="str">
        <f>$B$42</f>
        <v>Veterinary Science</v>
      </c>
      <c r="C228" s="138">
        <f t="shared" si="14"/>
        <v>0</v>
      </c>
      <c r="D228" s="138">
        <f t="shared" si="14"/>
        <v>0</v>
      </c>
      <c r="E228" s="138">
        <f t="shared" si="14"/>
        <v>0</v>
      </c>
      <c r="F228" s="138">
        <f t="shared" si="14"/>
        <v>0</v>
      </c>
      <c r="G228" s="138">
        <f t="shared" si="14"/>
        <v>0</v>
      </c>
      <c r="H228" s="138">
        <f t="shared" si="15"/>
        <v>0</v>
      </c>
    </row>
    <row r="229" spans="2:8" x14ac:dyDescent="0.55000000000000004">
      <c r="B229" s="127" t="str">
        <f>$B$43</f>
        <v>Vocational Training</v>
      </c>
      <c r="C229" s="138">
        <f t="shared" si="14"/>
        <v>0</v>
      </c>
      <c r="D229" s="138">
        <f t="shared" si="14"/>
        <v>0</v>
      </c>
      <c r="E229" s="138">
        <f t="shared" si="14"/>
        <v>0</v>
      </c>
      <c r="F229" s="138">
        <f t="shared" si="14"/>
        <v>0</v>
      </c>
      <c r="G229" s="138">
        <f t="shared" si="14"/>
        <v>0</v>
      </c>
      <c r="H229" s="138">
        <f t="shared" si="15"/>
        <v>0</v>
      </c>
    </row>
    <row r="230" spans="2:8" x14ac:dyDescent="0.55000000000000004">
      <c r="B230" s="127" t="str">
        <f>$B$44</f>
        <v>Physical Training</v>
      </c>
      <c r="C230" s="138">
        <f t="shared" si="14"/>
        <v>1535.1959700253387</v>
      </c>
      <c r="D230" s="138">
        <f t="shared" si="14"/>
        <v>0</v>
      </c>
      <c r="E230" s="138">
        <f t="shared" si="14"/>
        <v>0</v>
      </c>
      <c r="F230" s="138">
        <f t="shared" si="14"/>
        <v>0</v>
      </c>
      <c r="G230" s="138">
        <f t="shared" si="14"/>
        <v>0</v>
      </c>
      <c r="H230" s="138">
        <f t="shared" si="15"/>
        <v>1535.1959700253387</v>
      </c>
    </row>
    <row r="231" spans="2:8" x14ac:dyDescent="0.55000000000000004">
      <c r="B231" s="127" t="str">
        <f>$B$45</f>
        <v>Health Services</v>
      </c>
      <c r="C231" s="138">
        <f t="shared" si="14"/>
        <v>115885.36436591274</v>
      </c>
      <c r="D231" s="138">
        <f t="shared" si="14"/>
        <v>144578.4565368128</v>
      </c>
      <c r="E231" s="138">
        <f t="shared" si="14"/>
        <v>19878.472542526488</v>
      </c>
      <c r="F231" s="138">
        <f t="shared" si="14"/>
        <v>0</v>
      </c>
      <c r="G231" s="138">
        <f t="shared" si="14"/>
        <v>0</v>
      </c>
      <c r="H231" s="138">
        <f t="shared" si="15"/>
        <v>280342.293445252</v>
      </c>
    </row>
    <row r="232" spans="2:8" x14ac:dyDescent="0.55000000000000004">
      <c r="B232" s="127" t="str">
        <f>$B$46</f>
        <v>Pharmacy</v>
      </c>
      <c r="C232" s="138">
        <f t="shared" si="14"/>
        <v>0</v>
      </c>
      <c r="D232" s="138">
        <f t="shared" si="14"/>
        <v>0</v>
      </c>
      <c r="E232" s="138">
        <f t="shared" si="14"/>
        <v>0</v>
      </c>
      <c r="F232" s="138">
        <f t="shared" si="14"/>
        <v>0</v>
      </c>
      <c r="G232" s="138">
        <f t="shared" si="14"/>
        <v>0</v>
      </c>
      <c r="H232" s="138">
        <f t="shared" si="15"/>
        <v>0</v>
      </c>
    </row>
    <row r="233" spans="2:8" x14ac:dyDescent="0.55000000000000004">
      <c r="B233" s="127" t="str">
        <f>$B$47</f>
        <v>Business Administration</v>
      </c>
      <c r="C233" s="138">
        <f t="shared" si="14"/>
        <v>1448172.2898959026</v>
      </c>
      <c r="D233" s="138">
        <f t="shared" si="14"/>
        <v>5891244.7917160811</v>
      </c>
      <c r="E233" s="138">
        <f t="shared" si="14"/>
        <v>1139218.9360965786</v>
      </c>
      <c r="F233" s="138">
        <f t="shared" si="14"/>
        <v>67381.715906217738</v>
      </c>
      <c r="G233" s="138">
        <f t="shared" si="14"/>
        <v>0</v>
      </c>
      <c r="H233" s="138">
        <f t="shared" si="15"/>
        <v>8546017.73361478</v>
      </c>
    </row>
    <row r="234" spans="2:8" x14ac:dyDescent="0.55000000000000004">
      <c r="B234" s="127" t="str">
        <f>$B$48</f>
        <v>Optometry</v>
      </c>
      <c r="C234" s="138">
        <f t="shared" ref="C234:G237" si="16">$H$215*IF($H$25=0,0,C$25/$H$25)*IF(C$52=0,0,C48/C$52)</f>
        <v>0</v>
      </c>
      <c r="D234" s="138">
        <f t="shared" si="16"/>
        <v>0</v>
      </c>
      <c r="E234" s="138">
        <f t="shared" si="16"/>
        <v>0</v>
      </c>
      <c r="F234" s="138">
        <f t="shared" si="16"/>
        <v>0</v>
      </c>
      <c r="G234" s="138">
        <f t="shared" si="16"/>
        <v>0</v>
      </c>
      <c r="H234" s="138">
        <f t="shared" si="15"/>
        <v>0</v>
      </c>
    </row>
    <row r="235" spans="2:8" x14ac:dyDescent="0.55000000000000004">
      <c r="B235" s="127" t="str">
        <f>$B$49</f>
        <v>Teacher Ed-Practice Teaching</v>
      </c>
      <c r="C235" s="138">
        <f t="shared" si="16"/>
        <v>0</v>
      </c>
      <c r="D235" s="138">
        <f t="shared" si="16"/>
        <v>107358.38816575751</v>
      </c>
      <c r="E235" s="138">
        <f t="shared" si="16"/>
        <v>0</v>
      </c>
      <c r="F235" s="138">
        <f t="shared" si="16"/>
        <v>0</v>
      </c>
      <c r="G235" s="138">
        <f t="shared" si="16"/>
        <v>0</v>
      </c>
      <c r="H235" s="138">
        <f t="shared" si="15"/>
        <v>107358.38816575751</v>
      </c>
    </row>
    <row r="236" spans="2:8" x14ac:dyDescent="0.55000000000000004">
      <c r="B236" s="127" t="str">
        <f>$B$50</f>
        <v>Technology</v>
      </c>
      <c r="C236" s="138">
        <f t="shared" si="16"/>
        <v>139966.00972431019</v>
      </c>
      <c r="D236" s="138">
        <f t="shared" si="16"/>
        <v>314874.29699834978</v>
      </c>
      <c r="E236" s="138">
        <f t="shared" si="16"/>
        <v>39468.851280088827</v>
      </c>
      <c r="F236" s="138">
        <f t="shared" si="16"/>
        <v>1821.1274569248037</v>
      </c>
      <c r="G236" s="138">
        <f t="shared" si="16"/>
        <v>0</v>
      </c>
      <c r="H236" s="138">
        <f t="shared" si="15"/>
        <v>496130.28545967361</v>
      </c>
    </row>
    <row r="237" spans="2:8" x14ac:dyDescent="0.55000000000000004">
      <c r="B237" s="127" t="str">
        <f>$B$51</f>
        <v>Nursing</v>
      </c>
      <c r="C237" s="138">
        <f t="shared" si="16"/>
        <v>0</v>
      </c>
      <c r="D237" s="138">
        <f t="shared" si="16"/>
        <v>0</v>
      </c>
      <c r="E237" s="138">
        <f t="shared" si="16"/>
        <v>0</v>
      </c>
      <c r="F237" s="138">
        <f t="shared" si="16"/>
        <v>0</v>
      </c>
      <c r="G237" s="138">
        <f t="shared" si="16"/>
        <v>0</v>
      </c>
      <c r="H237" s="138">
        <f t="shared" si="15"/>
        <v>0</v>
      </c>
    </row>
    <row r="238" spans="2:8" x14ac:dyDescent="0.55000000000000004">
      <c r="B238" s="130" t="str">
        <f>$B$52</f>
        <v>Totals</v>
      </c>
      <c r="C238" s="135">
        <f>SUM(C218:C237)</f>
        <v>20413456.950684931</v>
      </c>
      <c r="D238" s="135">
        <f>SUM(D218:D237)</f>
        <v>29091037.10684932</v>
      </c>
      <c r="E238" s="135">
        <f>SUM(E218:E237)</f>
        <v>5544845.4328767117</v>
      </c>
      <c r="F238" s="135">
        <f>SUM(F218:F237)</f>
        <v>1602794.5095890411</v>
      </c>
      <c r="G238" s="135">
        <f>SUM(G218:G237)</f>
        <v>0</v>
      </c>
      <c r="H238" s="135">
        <f t="shared" si="15"/>
        <v>56652134</v>
      </c>
    </row>
    <row r="239" spans="2:8" x14ac:dyDescent="0.55000000000000004">
      <c r="B239" s="328"/>
      <c r="C239" s="348"/>
      <c r="D239" s="348"/>
      <c r="E239" s="348"/>
      <c r="F239" s="348"/>
      <c r="G239" s="348"/>
      <c r="H239" s="348"/>
    </row>
    <row r="240" spans="2:8" x14ac:dyDescent="0.55000000000000004">
      <c r="B240" s="120" t="s">
        <v>11</v>
      </c>
      <c r="C240" s="121"/>
      <c r="D240" s="121"/>
      <c r="E240" s="121"/>
      <c r="F240" s="121"/>
      <c r="G240" s="121"/>
      <c r="H240" s="122">
        <f>H16</f>
        <v>40806230</v>
      </c>
    </row>
    <row r="241" spans="2:8" ht="61.5" customHeight="1" thickBot="1" x14ac:dyDescent="0.6">
      <c r="B241" s="444" t="s">
        <v>917</v>
      </c>
      <c r="C241" s="444"/>
      <c r="D241" s="444"/>
      <c r="E241" s="444"/>
      <c r="F241" s="444"/>
      <c r="G241" s="444"/>
      <c r="H241" s="326"/>
    </row>
    <row r="242" spans="2:8" ht="19.8" thickBot="1" x14ac:dyDescent="0.6">
      <c r="B242" s="124" t="s">
        <v>31</v>
      </c>
      <c r="C242" s="125" t="s">
        <v>25</v>
      </c>
      <c r="D242" s="125" t="s">
        <v>26</v>
      </c>
      <c r="E242" s="125" t="s">
        <v>27</v>
      </c>
      <c r="F242" s="125" t="s">
        <v>28</v>
      </c>
      <c r="G242" s="125" t="s">
        <v>29</v>
      </c>
      <c r="H242" s="126" t="s">
        <v>1</v>
      </c>
    </row>
    <row r="243" spans="2:8" x14ac:dyDescent="0.55000000000000004">
      <c r="B243" s="127" t="str">
        <f>$B$32</f>
        <v>Liberal Arts</v>
      </c>
      <c r="C243" s="135">
        <f t="shared" ref="C243:G258" si="17">$H$240*IF($H$25=0,0,C$25/$H$25)*IF(C$52=0,0,C32/C$52)</f>
        <v>7422559.6832127171</v>
      </c>
      <c r="D243" s="135">
        <f t="shared" si="17"/>
        <v>4756852.7450449103</v>
      </c>
      <c r="E243" s="135">
        <f t="shared" si="17"/>
        <v>1269076.8592653009</v>
      </c>
      <c r="F243" s="135">
        <f t="shared" si="17"/>
        <v>316495.73782908008</v>
      </c>
      <c r="G243" s="135">
        <f t="shared" si="17"/>
        <v>0</v>
      </c>
      <c r="H243" s="135">
        <f>SUM(C243:G243)</f>
        <v>13764985.025352009</v>
      </c>
    </row>
    <row r="244" spans="2:8" x14ac:dyDescent="0.55000000000000004">
      <c r="B244" s="127" t="str">
        <f>$B$33</f>
        <v>Science</v>
      </c>
      <c r="C244" s="138">
        <f t="shared" si="17"/>
        <v>3227811.1394020761</v>
      </c>
      <c r="D244" s="138">
        <f t="shared" si="17"/>
        <v>4766552.6345247375</v>
      </c>
      <c r="E244" s="138">
        <f t="shared" si="17"/>
        <v>641005.90040941513</v>
      </c>
      <c r="F244" s="138">
        <f t="shared" si="17"/>
        <v>314746.73996863846</v>
      </c>
      <c r="G244" s="138">
        <f t="shared" si="17"/>
        <v>0</v>
      </c>
      <c r="H244" s="138">
        <f t="shared" ref="H244:H263" si="18">SUM(C244:G244)</f>
        <v>8950116.4143048674</v>
      </c>
    </row>
    <row r="245" spans="2:8" x14ac:dyDescent="0.55000000000000004">
      <c r="B245" s="127" t="str">
        <f>$B$34</f>
        <v>Fine Arts</v>
      </c>
      <c r="C245" s="138">
        <f t="shared" si="17"/>
        <v>843372.88264277449</v>
      </c>
      <c r="D245" s="138">
        <f t="shared" si="17"/>
        <v>606175.73214561644</v>
      </c>
      <c r="E245" s="138">
        <f t="shared" si="17"/>
        <v>62945.437506481918</v>
      </c>
      <c r="F245" s="138">
        <f t="shared" si="17"/>
        <v>0</v>
      </c>
      <c r="G245" s="138">
        <f t="shared" si="17"/>
        <v>0</v>
      </c>
      <c r="H245" s="138">
        <f t="shared" si="18"/>
        <v>1512494.0522948729</v>
      </c>
    </row>
    <row r="246" spans="2:8" x14ac:dyDescent="0.55000000000000004">
      <c r="B246" s="127" t="str">
        <f>$B$35</f>
        <v>Teacher Education</v>
      </c>
      <c r="C246" s="138">
        <f t="shared" si="17"/>
        <v>103375.89241054762</v>
      </c>
      <c r="D246" s="138">
        <f t="shared" si="17"/>
        <v>583407.93600546557</v>
      </c>
      <c r="E246" s="138">
        <f t="shared" si="17"/>
        <v>122293.99286973631</v>
      </c>
      <c r="F246" s="138">
        <f t="shared" si="17"/>
        <v>36437.455425866916</v>
      </c>
      <c r="G246" s="138">
        <f t="shared" si="17"/>
        <v>0</v>
      </c>
      <c r="H246" s="138">
        <f t="shared" si="18"/>
        <v>845515.27671161632</v>
      </c>
    </row>
    <row r="247" spans="2:8" x14ac:dyDescent="0.55000000000000004">
      <c r="B247" s="127" t="str">
        <f>$B$36</f>
        <v>Agriculture</v>
      </c>
      <c r="C247" s="138">
        <f t="shared" si="17"/>
        <v>252.75279317982307</v>
      </c>
      <c r="D247" s="138">
        <f t="shared" si="17"/>
        <v>41628.692350926889</v>
      </c>
      <c r="E247" s="138">
        <f t="shared" si="17"/>
        <v>622.53729402015085</v>
      </c>
      <c r="F247" s="138">
        <f t="shared" si="17"/>
        <v>0</v>
      </c>
      <c r="G247" s="138">
        <f t="shared" si="17"/>
        <v>0</v>
      </c>
      <c r="H247" s="138">
        <f t="shared" si="18"/>
        <v>42503.982438126863</v>
      </c>
    </row>
    <row r="248" spans="2:8" x14ac:dyDescent="0.55000000000000004">
      <c r="B248" s="127" t="str">
        <f>$B$37</f>
        <v>Engineering</v>
      </c>
      <c r="C248" s="138">
        <f t="shared" si="17"/>
        <v>1851477.3982404987</v>
      </c>
      <c r="D248" s="138">
        <f t="shared" si="17"/>
        <v>5491013.1300493637</v>
      </c>
      <c r="E248" s="138">
        <f t="shared" si="17"/>
        <v>799545.39795321377</v>
      </c>
      <c r="F248" s="138">
        <f t="shared" si="17"/>
        <v>436957.96546699613</v>
      </c>
      <c r="G248" s="138">
        <f t="shared" si="17"/>
        <v>0</v>
      </c>
      <c r="H248" s="138">
        <f t="shared" si="18"/>
        <v>8578993.8917100728</v>
      </c>
    </row>
    <row r="249" spans="2:8" x14ac:dyDescent="0.55000000000000004">
      <c r="B249" s="127" t="str">
        <f>$B$38</f>
        <v>Home Economics</v>
      </c>
      <c r="C249" s="138">
        <f t="shared" si="17"/>
        <v>1421.7344616365046</v>
      </c>
      <c r="D249" s="138">
        <f t="shared" si="17"/>
        <v>17985.211743847052</v>
      </c>
      <c r="E249" s="138">
        <f t="shared" si="17"/>
        <v>0</v>
      </c>
      <c r="F249" s="138">
        <f t="shared" si="17"/>
        <v>0</v>
      </c>
      <c r="G249" s="138">
        <f t="shared" si="17"/>
        <v>0</v>
      </c>
      <c r="H249" s="138">
        <f t="shared" si="18"/>
        <v>19406.946205483557</v>
      </c>
    </row>
    <row r="250" spans="2:8" x14ac:dyDescent="0.55000000000000004">
      <c r="B250" s="127" t="str">
        <f>$B$39</f>
        <v>Law</v>
      </c>
      <c r="C250" s="138">
        <f t="shared" si="17"/>
        <v>0</v>
      </c>
      <c r="D250" s="138">
        <f t="shared" si="17"/>
        <v>0</v>
      </c>
      <c r="E250" s="138">
        <f t="shared" si="17"/>
        <v>0</v>
      </c>
      <c r="F250" s="138">
        <f t="shared" si="17"/>
        <v>0</v>
      </c>
      <c r="G250" s="138">
        <f t="shared" si="17"/>
        <v>0</v>
      </c>
      <c r="H250" s="138">
        <f t="shared" si="18"/>
        <v>0</v>
      </c>
    </row>
    <row r="251" spans="2:8" x14ac:dyDescent="0.55000000000000004">
      <c r="B251" s="127" t="str">
        <f>$B$40</f>
        <v>Social Service</v>
      </c>
      <c r="C251" s="138">
        <f t="shared" si="17"/>
        <v>24548.615037590313</v>
      </c>
      <c r="D251" s="138">
        <f t="shared" si="17"/>
        <v>30918.397716950549</v>
      </c>
      <c r="E251" s="138">
        <f t="shared" si="17"/>
        <v>234904.0722769369</v>
      </c>
      <c r="F251" s="138">
        <f t="shared" si="17"/>
        <v>0</v>
      </c>
      <c r="G251" s="138">
        <f t="shared" si="17"/>
        <v>0</v>
      </c>
      <c r="H251" s="138">
        <f t="shared" si="18"/>
        <v>290371.08503147773</v>
      </c>
    </row>
    <row r="252" spans="2:8" x14ac:dyDescent="0.55000000000000004">
      <c r="B252" s="127" t="str">
        <f>$B$41</f>
        <v>Library Science</v>
      </c>
      <c r="C252" s="138">
        <f t="shared" si="17"/>
        <v>379.12918976973458</v>
      </c>
      <c r="D252" s="138">
        <f t="shared" si="17"/>
        <v>7881.1602023599444</v>
      </c>
      <c r="E252" s="138">
        <f t="shared" si="17"/>
        <v>207.51243134005028</v>
      </c>
      <c r="F252" s="138">
        <f t="shared" si="17"/>
        <v>0</v>
      </c>
      <c r="G252" s="138">
        <f t="shared" si="17"/>
        <v>0</v>
      </c>
      <c r="H252" s="138">
        <f t="shared" si="18"/>
        <v>8467.8018234697283</v>
      </c>
    </row>
    <row r="253" spans="2:8" x14ac:dyDescent="0.55000000000000004">
      <c r="B253" s="127" t="str">
        <f>$B$42</f>
        <v>Veterinary Science</v>
      </c>
      <c r="C253" s="138">
        <f t="shared" si="17"/>
        <v>0</v>
      </c>
      <c r="D253" s="138">
        <f t="shared" si="17"/>
        <v>0</v>
      </c>
      <c r="E253" s="138">
        <f t="shared" si="17"/>
        <v>0</v>
      </c>
      <c r="F253" s="138">
        <f t="shared" si="17"/>
        <v>0</v>
      </c>
      <c r="G253" s="138">
        <f t="shared" si="17"/>
        <v>0</v>
      </c>
      <c r="H253" s="138">
        <f t="shared" si="18"/>
        <v>0</v>
      </c>
    </row>
    <row r="254" spans="2:8" x14ac:dyDescent="0.55000000000000004">
      <c r="B254" s="127" t="str">
        <f>$B$43</f>
        <v>Vocational Training</v>
      </c>
      <c r="C254" s="138">
        <f t="shared" si="17"/>
        <v>0</v>
      </c>
      <c r="D254" s="138">
        <f t="shared" si="17"/>
        <v>0</v>
      </c>
      <c r="E254" s="138">
        <f t="shared" si="17"/>
        <v>0</v>
      </c>
      <c r="F254" s="138">
        <f t="shared" si="17"/>
        <v>0</v>
      </c>
      <c r="G254" s="138">
        <f t="shared" si="17"/>
        <v>0</v>
      </c>
      <c r="H254" s="138">
        <f t="shared" si="18"/>
        <v>0</v>
      </c>
    </row>
    <row r="255" spans="2:8" x14ac:dyDescent="0.55000000000000004">
      <c r="B255" s="127" t="str">
        <f>$B$44</f>
        <v>Physical Training</v>
      </c>
      <c r="C255" s="138">
        <f t="shared" si="17"/>
        <v>1105.7934701617255</v>
      </c>
      <c r="D255" s="138">
        <f t="shared" si="17"/>
        <v>0</v>
      </c>
      <c r="E255" s="138">
        <f t="shared" si="17"/>
        <v>0</v>
      </c>
      <c r="F255" s="138">
        <f t="shared" si="17"/>
        <v>0</v>
      </c>
      <c r="G255" s="138">
        <f t="shared" si="17"/>
        <v>0</v>
      </c>
      <c r="H255" s="138">
        <f t="shared" si="18"/>
        <v>1105.7934701617255</v>
      </c>
    </row>
    <row r="256" spans="2:8" x14ac:dyDescent="0.55000000000000004">
      <c r="B256" s="127" t="str">
        <f>$B$45</f>
        <v>Health Services</v>
      </c>
      <c r="C256" s="138">
        <f t="shared" si="17"/>
        <v>83471.609947636563</v>
      </c>
      <c r="D256" s="138">
        <f t="shared" si="17"/>
        <v>104139.0912209271</v>
      </c>
      <c r="E256" s="138">
        <f t="shared" si="17"/>
        <v>14318.357762463469</v>
      </c>
      <c r="F256" s="138">
        <f t="shared" si="17"/>
        <v>0</v>
      </c>
      <c r="G256" s="138">
        <f t="shared" si="17"/>
        <v>0</v>
      </c>
      <c r="H256" s="138">
        <f t="shared" si="18"/>
        <v>201929.05893102716</v>
      </c>
    </row>
    <row r="257" spans="2:9" x14ac:dyDescent="0.55000000000000004">
      <c r="B257" s="127" t="str">
        <f>$B$46</f>
        <v>Pharmacy</v>
      </c>
      <c r="C257" s="138">
        <f t="shared" si="17"/>
        <v>0</v>
      </c>
      <c r="D257" s="138">
        <f t="shared" si="17"/>
        <v>0</v>
      </c>
      <c r="E257" s="138">
        <f t="shared" si="17"/>
        <v>0</v>
      </c>
      <c r="F257" s="138">
        <f t="shared" si="17"/>
        <v>0</v>
      </c>
      <c r="G257" s="138">
        <f t="shared" si="17"/>
        <v>0</v>
      </c>
      <c r="H257" s="138">
        <f t="shared" si="18"/>
        <v>0</v>
      </c>
    </row>
    <row r="258" spans="2:9" x14ac:dyDescent="0.55000000000000004">
      <c r="B258" s="127" t="str">
        <f>$B$47</f>
        <v>Business Administration</v>
      </c>
      <c r="C258" s="138">
        <f t="shared" si="17"/>
        <v>1043110.7774531296</v>
      </c>
      <c r="D258" s="138">
        <f t="shared" si="17"/>
        <v>4243432.2060501464</v>
      </c>
      <c r="E258" s="138">
        <f t="shared" si="17"/>
        <v>820573.32432900555</v>
      </c>
      <c r="F258" s="138">
        <f t="shared" si="17"/>
        <v>48534.690627254735</v>
      </c>
      <c r="G258" s="138">
        <f t="shared" si="17"/>
        <v>0</v>
      </c>
      <c r="H258" s="138">
        <f t="shared" si="18"/>
        <v>6155650.9984595366</v>
      </c>
    </row>
    <row r="259" spans="2:9" x14ac:dyDescent="0.55000000000000004">
      <c r="B259" s="127" t="str">
        <f>$B$48</f>
        <v>Optometry</v>
      </c>
      <c r="C259" s="138">
        <f t="shared" ref="C259:G262" si="19">$H$240*IF($H$25=0,0,C$25/$H$25)*IF(C$52=0,0,C48/C$52)</f>
        <v>0</v>
      </c>
      <c r="D259" s="138">
        <f t="shared" si="19"/>
        <v>0</v>
      </c>
      <c r="E259" s="138">
        <f t="shared" si="19"/>
        <v>0</v>
      </c>
      <c r="F259" s="138">
        <f t="shared" si="19"/>
        <v>0</v>
      </c>
      <c r="G259" s="138">
        <f t="shared" si="19"/>
        <v>0</v>
      </c>
      <c r="H259" s="138">
        <f t="shared" si="18"/>
        <v>0</v>
      </c>
    </row>
    <row r="260" spans="2:9" x14ac:dyDescent="0.55000000000000004">
      <c r="B260" s="127" t="str">
        <f>$B$49</f>
        <v>Teacher Ed-Practice Teaching</v>
      </c>
      <c r="C260" s="138">
        <f t="shared" si="19"/>
        <v>0</v>
      </c>
      <c r="D260" s="138">
        <f t="shared" si="19"/>
        <v>77329.674464181327</v>
      </c>
      <c r="E260" s="138">
        <f t="shared" si="19"/>
        <v>0</v>
      </c>
      <c r="F260" s="138">
        <f t="shared" si="19"/>
        <v>0</v>
      </c>
      <c r="G260" s="138">
        <f t="shared" si="19"/>
        <v>0</v>
      </c>
      <c r="H260" s="138">
        <f t="shared" si="18"/>
        <v>77329.674464181327</v>
      </c>
    </row>
    <row r="261" spans="2:9" x14ac:dyDescent="0.55000000000000004">
      <c r="B261" s="127" t="str">
        <f>$B$50</f>
        <v>Technology</v>
      </c>
      <c r="C261" s="138">
        <f t="shared" si="19"/>
        <v>100816.77037960192</v>
      </c>
      <c r="D261" s="138">
        <f t="shared" si="19"/>
        <v>226802.27693458059</v>
      </c>
      <c r="E261" s="138">
        <f t="shared" si="19"/>
        <v>28429.203093586886</v>
      </c>
      <c r="F261" s="138">
        <f t="shared" si="19"/>
        <v>1311.7483953312092</v>
      </c>
      <c r="G261" s="138">
        <f t="shared" si="19"/>
        <v>0</v>
      </c>
      <c r="H261" s="138">
        <f t="shared" si="18"/>
        <v>357359.99880310061</v>
      </c>
    </row>
    <row r="262" spans="2:9" x14ac:dyDescent="0.55000000000000004">
      <c r="B262" s="127" t="str">
        <f>$B$51</f>
        <v>Nursing</v>
      </c>
      <c r="C262" s="138">
        <f t="shared" si="19"/>
        <v>0</v>
      </c>
      <c r="D262" s="138">
        <f t="shared" si="19"/>
        <v>0</v>
      </c>
      <c r="E262" s="138">
        <f t="shared" si="19"/>
        <v>0</v>
      </c>
      <c r="F262" s="138">
        <f t="shared" si="19"/>
        <v>0</v>
      </c>
      <c r="G262" s="138">
        <f t="shared" si="19"/>
        <v>0</v>
      </c>
      <c r="H262" s="138">
        <f t="shared" si="18"/>
        <v>0</v>
      </c>
    </row>
    <row r="263" spans="2:9" x14ac:dyDescent="0.55000000000000004">
      <c r="B263" s="130" t="str">
        <f>$B$52</f>
        <v>Totals</v>
      </c>
      <c r="C263" s="135">
        <f>SUM(C243:C262)</f>
        <v>14703704.178641319</v>
      </c>
      <c r="D263" s="135">
        <f>SUM(D243:D262)</f>
        <v>20954118.888454013</v>
      </c>
      <c r="E263" s="135">
        <f>SUM(E243:E262)</f>
        <v>3993922.5951915011</v>
      </c>
      <c r="F263" s="135">
        <f>SUM(F243:F262)</f>
        <v>1154484.3377131675</v>
      </c>
      <c r="G263" s="135">
        <f>SUM(G243:G262)</f>
        <v>0</v>
      </c>
      <c r="H263" s="135">
        <f t="shared" si="18"/>
        <v>40806230</v>
      </c>
      <c r="I263" s="349"/>
    </row>
    <row r="264" spans="2:9" x14ac:dyDescent="0.55000000000000004">
      <c r="B264" s="451"/>
      <c r="C264" s="451"/>
      <c r="D264" s="451"/>
      <c r="E264" s="451"/>
      <c r="F264" s="451"/>
      <c r="G264" s="451"/>
      <c r="H264" s="452"/>
      <c r="I264" s="350"/>
    </row>
    <row r="265" spans="2:9" x14ac:dyDescent="0.55000000000000004">
      <c r="B265" s="120" t="s">
        <v>227</v>
      </c>
      <c r="C265" s="121"/>
      <c r="D265" s="121"/>
      <c r="E265" s="121"/>
      <c r="F265" s="121"/>
      <c r="G265" s="121"/>
      <c r="H265" s="122"/>
    </row>
    <row r="266" spans="2:9" ht="45" customHeight="1" thickBot="1" x14ac:dyDescent="0.6">
      <c r="B266" s="432" t="s">
        <v>228</v>
      </c>
      <c r="C266" s="432"/>
      <c r="D266" s="432"/>
      <c r="E266" s="432"/>
      <c r="F266" s="432"/>
      <c r="G266" s="432"/>
      <c r="H266" s="432"/>
    </row>
    <row r="267" spans="2:9" ht="19.8" thickBot="1" x14ac:dyDescent="0.6">
      <c r="B267" s="124" t="s">
        <v>31</v>
      </c>
      <c r="C267" s="125" t="s">
        <v>25</v>
      </c>
      <c r="D267" s="125" t="s">
        <v>26</v>
      </c>
      <c r="E267" s="125" t="s">
        <v>27</v>
      </c>
      <c r="F267" s="125" t="s">
        <v>28</v>
      </c>
      <c r="G267" s="125" t="s">
        <v>29</v>
      </c>
      <c r="H267" s="126" t="s">
        <v>1</v>
      </c>
    </row>
    <row r="268" spans="2:9" x14ac:dyDescent="0.55000000000000004">
      <c r="B268" s="127" t="str">
        <f>$B$32</f>
        <v>Liberal Arts</v>
      </c>
      <c r="C268" s="135">
        <f t="shared" ref="C268:G283" si="20">C243+C218+C193+C168+C116</f>
        <v>53063330.144227602</v>
      </c>
      <c r="D268" s="135">
        <f t="shared" si="20"/>
        <v>34912543.281476565</v>
      </c>
      <c r="E268" s="135">
        <f t="shared" si="20"/>
        <v>24721900.28720421</v>
      </c>
      <c r="F268" s="135">
        <f t="shared" si="20"/>
        <v>14599156.229262114</v>
      </c>
      <c r="G268" s="135">
        <f t="shared" si="20"/>
        <v>0</v>
      </c>
      <c r="H268" s="135">
        <f>SUM(C268:G268)</f>
        <v>127296929.94217049</v>
      </c>
    </row>
    <row r="269" spans="2:9" x14ac:dyDescent="0.55000000000000004">
      <c r="B269" s="127" t="str">
        <f>$B$33</f>
        <v>Science</v>
      </c>
      <c r="C269" s="138">
        <f t="shared" si="20"/>
        <v>38561745.007784039</v>
      </c>
      <c r="D269" s="138">
        <f t="shared" si="20"/>
        <v>48637138.837147012</v>
      </c>
      <c r="E269" s="138">
        <f t="shared" si="20"/>
        <v>23288098.679643784</v>
      </c>
      <c r="F269" s="138">
        <f t="shared" si="20"/>
        <v>25502240.303856909</v>
      </c>
      <c r="G269" s="138">
        <f t="shared" si="20"/>
        <v>0</v>
      </c>
      <c r="H269" s="138">
        <f t="shared" ref="H269:H288" si="21">SUM(C269:G269)</f>
        <v>135989222.82843173</v>
      </c>
    </row>
    <row r="270" spans="2:9" x14ac:dyDescent="0.55000000000000004">
      <c r="B270" s="127" t="str">
        <f>$B$34</f>
        <v>Fine Arts</v>
      </c>
      <c r="C270" s="138">
        <f t="shared" si="20"/>
        <v>8959711.7113365419</v>
      </c>
      <c r="D270" s="138">
        <f t="shared" si="20"/>
        <v>7054753.0939625278</v>
      </c>
      <c r="E270" s="138">
        <f t="shared" si="20"/>
        <v>2489464.4941440579</v>
      </c>
      <c r="F270" s="138">
        <f t="shared" si="20"/>
        <v>0</v>
      </c>
      <c r="G270" s="138">
        <f t="shared" si="20"/>
        <v>0</v>
      </c>
      <c r="H270" s="138">
        <f t="shared" si="21"/>
        <v>18503929.299443126</v>
      </c>
    </row>
    <row r="271" spans="2:9" x14ac:dyDescent="0.55000000000000004">
      <c r="B271" s="127" t="str">
        <f>$B$35</f>
        <v>Teacher Education</v>
      </c>
      <c r="C271" s="138">
        <f t="shared" si="20"/>
        <v>2053910.2777295613</v>
      </c>
      <c r="D271" s="138">
        <f t="shared" si="20"/>
        <v>9594811.7698131334</v>
      </c>
      <c r="E271" s="138">
        <f t="shared" si="20"/>
        <v>5106332.0572889624</v>
      </c>
      <c r="F271" s="138">
        <f t="shared" si="20"/>
        <v>4702433.2703893846</v>
      </c>
      <c r="G271" s="138">
        <f t="shared" si="20"/>
        <v>0</v>
      </c>
      <c r="H271" s="138">
        <f t="shared" si="21"/>
        <v>21457487.375221044</v>
      </c>
    </row>
    <row r="272" spans="2:9" x14ac:dyDescent="0.55000000000000004">
      <c r="B272" s="127" t="str">
        <f>$B$36</f>
        <v>Agriculture</v>
      </c>
      <c r="C272" s="138">
        <f t="shared" si="20"/>
        <v>1993.2710664089168</v>
      </c>
      <c r="D272" s="138">
        <f t="shared" si="20"/>
        <v>286895.93276075111</v>
      </c>
      <c r="E272" s="138">
        <f t="shared" si="20"/>
        <v>39462.431559265911</v>
      </c>
      <c r="F272" s="138">
        <f t="shared" si="20"/>
        <v>0</v>
      </c>
      <c r="G272" s="138">
        <f t="shared" si="20"/>
        <v>0</v>
      </c>
      <c r="H272" s="138">
        <f t="shared" si="21"/>
        <v>328351.63538642589</v>
      </c>
    </row>
    <row r="273" spans="2:9" x14ac:dyDescent="0.55000000000000004">
      <c r="B273" s="127" t="str">
        <f>$B$37</f>
        <v>Engineering</v>
      </c>
      <c r="C273" s="138">
        <f t="shared" si="20"/>
        <v>22650792.415322702</v>
      </c>
      <c r="D273" s="138">
        <f t="shared" si="20"/>
        <v>57325262.343488522</v>
      </c>
      <c r="E273" s="138">
        <f t="shared" si="20"/>
        <v>21992697.608578496</v>
      </c>
      <c r="F273" s="138">
        <f t="shared" si="20"/>
        <v>33347515.531533144</v>
      </c>
      <c r="G273" s="138">
        <f t="shared" si="20"/>
        <v>0</v>
      </c>
      <c r="H273" s="138">
        <f t="shared" si="21"/>
        <v>135316267.89892286</v>
      </c>
    </row>
    <row r="274" spans="2:9" x14ac:dyDescent="0.55000000000000004">
      <c r="B274" s="127" t="str">
        <f>$B$38</f>
        <v>Home Economics</v>
      </c>
      <c r="C274" s="138">
        <f t="shared" si="20"/>
        <v>17321.833050289039</v>
      </c>
      <c r="D274" s="138">
        <f t="shared" si="20"/>
        <v>104797.79982734243</v>
      </c>
      <c r="E274" s="138">
        <f t="shared" si="20"/>
        <v>0</v>
      </c>
      <c r="F274" s="138">
        <f t="shared" si="20"/>
        <v>0</v>
      </c>
      <c r="G274" s="138">
        <f t="shared" si="20"/>
        <v>0</v>
      </c>
      <c r="H274" s="138">
        <f t="shared" si="21"/>
        <v>122119.63287763146</v>
      </c>
    </row>
    <row r="275" spans="2:9" x14ac:dyDescent="0.55000000000000004">
      <c r="B275" s="127" t="str">
        <f>$B$39</f>
        <v>Law</v>
      </c>
      <c r="C275" s="138">
        <f t="shared" si="20"/>
        <v>0</v>
      </c>
      <c r="D275" s="138">
        <f t="shared" si="20"/>
        <v>0</v>
      </c>
      <c r="E275" s="138">
        <f t="shared" si="20"/>
        <v>0</v>
      </c>
      <c r="F275" s="138">
        <f t="shared" si="20"/>
        <v>0</v>
      </c>
      <c r="G275" s="138">
        <f t="shared" si="20"/>
        <v>0</v>
      </c>
      <c r="H275" s="138">
        <f t="shared" si="21"/>
        <v>0</v>
      </c>
    </row>
    <row r="276" spans="2:9" x14ac:dyDescent="0.55000000000000004">
      <c r="B276" s="127" t="str">
        <f>$B$40</f>
        <v>Social Service</v>
      </c>
      <c r="C276" s="138">
        <f t="shared" si="20"/>
        <v>621657.87772897352</v>
      </c>
      <c r="D276" s="138">
        <f t="shared" si="20"/>
        <v>480289.089170716</v>
      </c>
      <c r="E276" s="138">
        <f t="shared" si="20"/>
        <v>5485817.771627794</v>
      </c>
      <c r="F276" s="138">
        <f t="shared" si="20"/>
        <v>0</v>
      </c>
      <c r="G276" s="138">
        <f t="shared" si="20"/>
        <v>0</v>
      </c>
      <c r="H276" s="138">
        <f t="shared" si="21"/>
        <v>6587764.7385274833</v>
      </c>
    </row>
    <row r="277" spans="2:9" x14ac:dyDescent="0.55000000000000004">
      <c r="B277" s="127" t="str">
        <f>$B$41</f>
        <v>Library Science</v>
      </c>
      <c r="C277" s="138">
        <f t="shared" si="20"/>
        <v>106090.18607247566</v>
      </c>
      <c r="D277" s="138">
        <f t="shared" si="20"/>
        <v>992849.42605008942</v>
      </c>
      <c r="E277" s="138">
        <f t="shared" si="20"/>
        <v>244516.52443109476</v>
      </c>
      <c r="F277" s="138">
        <f t="shared" si="20"/>
        <v>0</v>
      </c>
      <c r="G277" s="138">
        <f t="shared" si="20"/>
        <v>0</v>
      </c>
      <c r="H277" s="138">
        <f t="shared" si="21"/>
        <v>1343456.1365536598</v>
      </c>
    </row>
    <row r="278" spans="2:9" x14ac:dyDescent="0.55000000000000004">
      <c r="B278" s="127" t="str">
        <f>$B$42</f>
        <v>Veterinary Science</v>
      </c>
      <c r="C278" s="138">
        <f t="shared" si="20"/>
        <v>0</v>
      </c>
      <c r="D278" s="138">
        <f t="shared" si="20"/>
        <v>0</v>
      </c>
      <c r="E278" s="138">
        <f t="shared" si="20"/>
        <v>0</v>
      </c>
      <c r="F278" s="138">
        <f t="shared" si="20"/>
        <v>0</v>
      </c>
      <c r="G278" s="138">
        <f t="shared" si="20"/>
        <v>0</v>
      </c>
      <c r="H278" s="138">
        <f t="shared" si="21"/>
        <v>0</v>
      </c>
    </row>
    <row r="279" spans="2:9" x14ac:dyDescent="0.55000000000000004">
      <c r="B279" s="127" t="str">
        <f>$B$43</f>
        <v>Vocational Training</v>
      </c>
      <c r="C279" s="138">
        <f t="shared" si="20"/>
        <v>0</v>
      </c>
      <c r="D279" s="138">
        <f t="shared" si="20"/>
        <v>0</v>
      </c>
      <c r="E279" s="138">
        <f t="shared" si="20"/>
        <v>0</v>
      </c>
      <c r="F279" s="138">
        <f t="shared" si="20"/>
        <v>0</v>
      </c>
      <c r="G279" s="138">
        <f t="shared" si="20"/>
        <v>0</v>
      </c>
      <c r="H279" s="138">
        <f t="shared" si="21"/>
        <v>0</v>
      </c>
    </row>
    <row r="280" spans="2:9" x14ac:dyDescent="0.55000000000000004">
      <c r="B280" s="127" t="str">
        <f>$B$44</f>
        <v>Physical Training</v>
      </c>
      <c r="C280" s="138">
        <f t="shared" si="20"/>
        <v>2640.9894401870642</v>
      </c>
      <c r="D280" s="138">
        <f t="shared" si="20"/>
        <v>0</v>
      </c>
      <c r="E280" s="138">
        <f t="shared" si="20"/>
        <v>0</v>
      </c>
      <c r="F280" s="138">
        <f t="shared" si="20"/>
        <v>0</v>
      </c>
      <c r="G280" s="138">
        <f t="shared" si="20"/>
        <v>0</v>
      </c>
      <c r="H280" s="138">
        <f t="shared" si="21"/>
        <v>2640.9894401870642</v>
      </c>
    </row>
    <row r="281" spans="2:9" x14ac:dyDescent="0.55000000000000004">
      <c r="B281" s="127" t="str">
        <f>$B$45</f>
        <v>Health Services</v>
      </c>
      <c r="C281" s="138">
        <f t="shared" si="20"/>
        <v>1886817.3779471745</v>
      </c>
      <c r="D281" s="138">
        <f t="shared" si="20"/>
        <v>1878825.3395657556</v>
      </c>
      <c r="E281" s="138">
        <f t="shared" si="20"/>
        <v>1274870.6725243893</v>
      </c>
      <c r="F281" s="138">
        <f t="shared" si="20"/>
        <v>0</v>
      </c>
      <c r="G281" s="138">
        <f t="shared" si="20"/>
        <v>0</v>
      </c>
      <c r="H281" s="138">
        <f t="shared" si="21"/>
        <v>5040513.3900373187</v>
      </c>
    </row>
    <row r="282" spans="2:9" x14ac:dyDescent="0.55000000000000004">
      <c r="B282" s="127" t="str">
        <f>$B$46</f>
        <v>Pharmacy</v>
      </c>
      <c r="C282" s="138">
        <f t="shared" si="20"/>
        <v>0</v>
      </c>
      <c r="D282" s="138">
        <f t="shared" si="20"/>
        <v>0</v>
      </c>
      <c r="E282" s="138">
        <f t="shared" si="20"/>
        <v>0</v>
      </c>
      <c r="F282" s="138">
        <f t="shared" si="20"/>
        <v>0</v>
      </c>
      <c r="G282" s="138">
        <f t="shared" si="20"/>
        <v>0</v>
      </c>
      <c r="H282" s="138">
        <f t="shared" si="21"/>
        <v>0</v>
      </c>
    </row>
    <row r="283" spans="2:9" x14ac:dyDescent="0.55000000000000004">
      <c r="B283" s="127" t="str">
        <f>$B$47</f>
        <v>Business Administration</v>
      </c>
      <c r="C283" s="138">
        <f t="shared" si="20"/>
        <v>9016649.6792817786</v>
      </c>
      <c r="D283" s="138">
        <f t="shared" si="20"/>
        <v>33998318.904207923</v>
      </c>
      <c r="E283" s="138">
        <f t="shared" si="20"/>
        <v>11394861.334092136</v>
      </c>
      <c r="F283" s="138">
        <f t="shared" si="20"/>
        <v>6904786.836524657</v>
      </c>
      <c r="G283" s="138">
        <f t="shared" si="20"/>
        <v>0</v>
      </c>
      <c r="H283" s="138">
        <f t="shared" si="21"/>
        <v>61314616.754106499</v>
      </c>
    </row>
    <row r="284" spans="2:9" x14ac:dyDescent="0.55000000000000004">
      <c r="B284" s="127" t="str">
        <f>$B$48</f>
        <v>Optometry</v>
      </c>
      <c r="C284" s="138">
        <f t="shared" ref="C284:G287" si="22">C259+C234+C209+C184+C132</f>
        <v>0</v>
      </c>
      <c r="D284" s="138">
        <f t="shared" si="22"/>
        <v>0</v>
      </c>
      <c r="E284" s="138">
        <f t="shared" si="22"/>
        <v>0</v>
      </c>
      <c r="F284" s="138">
        <f t="shared" si="22"/>
        <v>0</v>
      </c>
      <c r="G284" s="138">
        <f t="shared" si="22"/>
        <v>0</v>
      </c>
      <c r="H284" s="138">
        <f t="shared" si="21"/>
        <v>0</v>
      </c>
    </row>
    <row r="285" spans="2:9" x14ac:dyDescent="0.55000000000000004">
      <c r="B285" s="127" t="str">
        <f>$B$49</f>
        <v>Teacher Ed-Practice Teaching</v>
      </c>
      <c r="C285" s="138">
        <f t="shared" si="22"/>
        <v>0</v>
      </c>
      <c r="D285" s="138">
        <f t="shared" si="22"/>
        <v>697173.95800729014</v>
      </c>
      <c r="E285" s="138">
        <f t="shared" si="22"/>
        <v>0</v>
      </c>
      <c r="F285" s="138">
        <f t="shared" si="22"/>
        <v>0</v>
      </c>
      <c r="G285" s="138">
        <f t="shared" si="22"/>
        <v>0</v>
      </c>
      <c r="H285" s="138">
        <f t="shared" si="21"/>
        <v>697173.95800729014</v>
      </c>
    </row>
    <row r="286" spans="2:9" x14ac:dyDescent="0.55000000000000004">
      <c r="B286" s="127" t="str">
        <f>$B$50</f>
        <v>Technology</v>
      </c>
      <c r="C286" s="138">
        <f t="shared" si="22"/>
        <v>1624143.2818502937</v>
      </c>
      <c r="D286" s="138">
        <f t="shared" si="22"/>
        <v>3691085.8378538885</v>
      </c>
      <c r="E286" s="138">
        <f t="shared" si="22"/>
        <v>321279.91884436447</v>
      </c>
      <c r="F286" s="138">
        <f t="shared" si="22"/>
        <v>41681.522325811049</v>
      </c>
      <c r="G286" s="138">
        <f t="shared" si="22"/>
        <v>0</v>
      </c>
      <c r="H286" s="138">
        <f t="shared" si="21"/>
        <v>5678190.5608743578</v>
      </c>
    </row>
    <row r="287" spans="2:9" x14ac:dyDescent="0.55000000000000004">
      <c r="B287" s="127" t="str">
        <f>$B$51</f>
        <v>Nursing</v>
      </c>
      <c r="C287" s="138">
        <f t="shared" si="22"/>
        <v>0</v>
      </c>
      <c r="D287" s="138">
        <f t="shared" si="22"/>
        <v>0</v>
      </c>
      <c r="E287" s="138">
        <f t="shared" si="22"/>
        <v>0</v>
      </c>
      <c r="F287" s="138">
        <f t="shared" si="22"/>
        <v>0</v>
      </c>
      <c r="G287" s="138">
        <f t="shared" si="22"/>
        <v>0</v>
      </c>
      <c r="H287" s="138">
        <f t="shared" si="21"/>
        <v>0</v>
      </c>
    </row>
    <row r="288" spans="2:9" x14ac:dyDescent="0.55000000000000004">
      <c r="B288" s="130" t="str">
        <f>$B$52</f>
        <v>Totals</v>
      </c>
      <c r="C288" s="135">
        <f>SUM(C268:C287)</f>
        <v>138566804.05283803</v>
      </c>
      <c r="D288" s="135">
        <f>SUM(D268:D287)</f>
        <v>199654745.6133315</v>
      </c>
      <c r="E288" s="135">
        <f>SUM(E268:E287)</f>
        <v>96359301.779938564</v>
      </c>
      <c r="F288" s="135">
        <f>SUM(F268:F287)</f>
        <v>85097813.693892017</v>
      </c>
      <c r="G288" s="135">
        <f>SUM(G268:G287)</f>
        <v>0</v>
      </c>
      <c r="H288" s="135">
        <f t="shared" si="21"/>
        <v>519678665.1400001</v>
      </c>
      <c r="I288" s="351"/>
    </row>
    <row r="289" spans="2:8" x14ac:dyDescent="0.55000000000000004">
      <c r="H289" s="139"/>
    </row>
    <row r="290" spans="2:8" x14ac:dyDescent="0.55000000000000004">
      <c r="B290" s="120" t="s">
        <v>218</v>
      </c>
      <c r="C290" s="121"/>
      <c r="D290" s="121"/>
      <c r="E290" s="121"/>
      <c r="F290" s="121"/>
      <c r="G290" s="121"/>
      <c r="H290" s="122"/>
    </row>
    <row r="291" spans="2:8" ht="30" customHeight="1" thickBot="1" x14ac:dyDescent="0.6">
      <c r="B291" s="432" t="s">
        <v>229</v>
      </c>
      <c r="C291" s="432"/>
      <c r="D291" s="432"/>
      <c r="E291" s="432"/>
      <c r="F291" s="432"/>
      <c r="G291" s="432"/>
      <c r="H291" s="432"/>
    </row>
    <row r="292" spans="2:8" ht="19.8" thickBot="1" x14ac:dyDescent="0.6">
      <c r="B292" s="124" t="s">
        <v>31</v>
      </c>
      <c r="C292" s="125" t="s">
        <v>25</v>
      </c>
      <c r="D292" s="125" t="s">
        <v>26</v>
      </c>
      <c r="E292" s="125" t="s">
        <v>27</v>
      </c>
      <c r="F292" s="125" t="s">
        <v>28</v>
      </c>
      <c r="G292" s="125" t="s">
        <v>29</v>
      </c>
      <c r="H292" s="126" t="s">
        <v>1</v>
      </c>
    </row>
    <row r="293" spans="2:8" x14ac:dyDescent="0.55000000000000004">
      <c r="B293" s="127" t="str">
        <f>$B$32</f>
        <v>Liberal Arts</v>
      </c>
      <c r="C293" s="133">
        <f t="shared" ref="C293:H308" si="23">IF(C32=0,0,C268/C32)</f>
        <v>225.86387785654586</v>
      </c>
      <c r="D293" s="133">
        <f t="shared" si="23"/>
        <v>494.38589710097375</v>
      </c>
      <c r="E293" s="133">
        <f t="shared" si="23"/>
        <v>1347.4628161118553</v>
      </c>
      <c r="F293" s="133">
        <f t="shared" si="23"/>
        <v>3361.5372390656489</v>
      </c>
      <c r="G293" s="134">
        <f t="shared" si="23"/>
        <v>0</v>
      </c>
      <c r="H293" s="135">
        <f t="shared" si="23"/>
        <v>387.81308342347131</v>
      </c>
    </row>
    <row r="294" spans="2:8" x14ac:dyDescent="0.55000000000000004">
      <c r="B294" s="127" t="str">
        <f>$B$33</f>
        <v>Science</v>
      </c>
      <c r="C294" s="136">
        <f t="shared" si="23"/>
        <v>377.44574959902178</v>
      </c>
      <c r="D294" s="136">
        <f t="shared" si="23"/>
        <v>687.33414597025262</v>
      </c>
      <c r="E294" s="136">
        <f t="shared" si="23"/>
        <v>2513.0137778832186</v>
      </c>
      <c r="F294" s="136">
        <f t="shared" si="23"/>
        <v>5904.6631868156774</v>
      </c>
      <c r="G294" s="137">
        <f t="shared" si="23"/>
        <v>0</v>
      </c>
      <c r="H294" s="138">
        <f t="shared" si="23"/>
        <v>729.11391071095193</v>
      </c>
    </row>
    <row r="295" spans="2:8" x14ac:dyDescent="0.55000000000000004">
      <c r="B295" s="127" t="str">
        <f>$B$34</f>
        <v>Fine Arts</v>
      </c>
      <c r="C295" s="136">
        <f t="shared" si="23"/>
        <v>335.6451528934046</v>
      </c>
      <c r="D295" s="136">
        <f t="shared" si="23"/>
        <v>783.94856028031199</v>
      </c>
      <c r="E295" s="136">
        <f t="shared" si="23"/>
        <v>2735.6752682901733</v>
      </c>
      <c r="F295" s="136">
        <f t="shared" si="23"/>
        <v>0</v>
      </c>
      <c r="G295" s="137">
        <f t="shared" si="23"/>
        <v>0</v>
      </c>
      <c r="H295" s="138">
        <f t="shared" si="23"/>
        <v>505.53040186441348</v>
      </c>
    </row>
    <row r="296" spans="2:8" x14ac:dyDescent="0.55000000000000004">
      <c r="B296" s="127" t="str">
        <f>$B$35</f>
        <v>Teacher Education</v>
      </c>
      <c r="C296" s="136">
        <f t="shared" si="23"/>
        <v>627.72319001514711</v>
      </c>
      <c r="D296" s="136">
        <f t="shared" si="23"/>
        <v>1107.8180082915521</v>
      </c>
      <c r="E296" s="136">
        <f t="shared" si="23"/>
        <v>2888.1968649824448</v>
      </c>
      <c r="F296" s="136">
        <f t="shared" si="23"/>
        <v>9404.8665407787685</v>
      </c>
      <c r="G296" s="137">
        <f t="shared" si="23"/>
        <v>0</v>
      </c>
      <c r="H296" s="138">
        <f t="shared" si="23"/>
        <v>1510.9842528850816</v>
      </c>
    </row>
    <row r="297" spans="2:8" x14ac:dyDescent="0.55000000000000004">
      <c r="B297" s="127" t="str">
        <f>$B$36</f>
        <v>Agriculture</v>
      </c>
      <c r="C297" s="136">
        <f t="shared" si="23"/>
        <v>249.1588833011146</v>
      </c>
      <c r="D297" s="136">
        <f t="shared" si="23"/>
        <v>464.23290090736424</v>
      </c>
      <c r="E297" s="136">
        <f t="shared" si="23"/>
        <v>4384.7146176962124</v>
      </c>
      <c r="F297" s="136">
        <f t="shared" si="23"/>
        <v>0</v>
      </c>
      <c r="G297" s="137">
        <f t="shared" si="23"/>
        <v>0</v>
      </c>
      <c r="H297" s="138">
        <f t="shared" si="23"/>
        <v>517.08918958492268</v>
      </c>
    </row>
    <row r="298" spans="2:8" x14ac:dyDescent="0.55000000000000004">
      <c r="B298" s="127" t="str">
        <f>$B$37</f>
        <v>Engineering</v>
      </c>
      <c r="C298" s="136">
        <f t="shared" si="23"/>
        <v>386.51910199861271</v>
      </c>
      <c r="D298" s="136">
        <f t="shared" si="23"/>
        <v>703.23076589531661</v>
      </c>
      <c r="E298" s="136">
        <f t="shared" si="23"/>
        <v>1902.6470809393975</v>
      </c>
      <c r="F298" s="136">
        <f t="shared" si="23"/>
        <v>5561.6270065932531</v>
      </c>
      <c r="G298" s="137">
        <f t="shared" si="23"/>
        <v>0</v>
      </c>
      <c r="H298" s="138">
        <f t="shared" si="23"/>
        <v>858.20279753746888</v>
      </c>
    </row>
    <row r="299" spans="2:8" x14ac:dyDescent="0.55000000000000004">
      <c r="B299" s="127" t="str">
        <f>$B$38</f>
        <v>Home Economics</v>
      </c>
      <c r="C299" s="136">
        <f t="shared" si="23"/>
        <v>384.9296233397564</v>
      </c>
      <c r="D299" s="136">
        <f t="shared" si="23"/>
        <v>392.50112294884804</v>
      </c>
      <c r="E299" s="136">
        <f t="shared" si="23"/>
        <v>0</v>
      </c>
      <c r="F299" s="136">
        <f t="shared" si="23"/>
        <v>0</v>
      </c>
      <c r="G299" s="137">
        <f t="shared" si="23"/>
        <v>0</v>
      </c>
      <c r="H299" s="138">
        <f t="shared" si="23"/>
        <v>391.40907973599826</v>
      </c>
    </row>
    <row r="300" spans="2:8" x14ac:dyDescent="0.55000000000000004">
      <c r="B300" s="127" t="str">
        <f>$B$39</f>
        <v>Law</v>
      </c>
      <c r="C300" s="136">
        <f t="shared" si="23"/>
        <v>0</v>
      </c>
      <c r="D300" s="136">
        <f t="shared" si="23"/>
        <v>0</v>
      </c>
      <c r="E300" s="136">
        <f t="shared" si="23"/>
        <v>0</v>
      </c>
      <c r="F300" s="136">
        <f t="shared" si="23"/>
        <v>0</v>
      </c>
      <c r="G300" s="137">
        <f t="shared" si="23"/>
        <v>0</v>
      </c>
      <c r="H300" s="138">
        <f t="shared" si="23"/>
        <v>0</v>
      </c>
    </row>
    <row r="301" spans="2:8" x14ac:dyDescent="0.55000000000000004">
      <c r="B301" s="127" t="str">
        <f>$B$40</f>
        <v>Social Service</v>
      </c>
      <c r="C301" s="136">
        <f t="shared" si="23"/>
        <v>800.07448871167765</v>
      </c>
      <c r="D301" s="136">
        <f t="shared" si="23"/>
        <v>1046.3814578882702</v>
      </c>
      <c r="E301" s="136">
        <f t="shared" si="23"/>
        <v>1615.3762578409287</v>
      </c>
      <c r="F301" s="136">
        <f t="shared" si="23"/>
        <v>0</v>
      </c>
      <c r="G301" s="137">
        <f t="shared" si="23"/>
        <v>0</v>
      </c>
      <c r="H301" s="138">
        <f t="shared" si="23"/>
        <v>1422.2290022727727</v>
      </c>
    </row>
    <row r="302" spans="2:8" x14ac:dyDescent="0.55000000000000004">
      <c r="B302" s="127" t="str">
        <f>$B$41</f>
        <v>Library Science</v>
      </c>
      <c r="C302" s="136">
        <f t="shared" si="23"/>
        <v>8840.8488393729713</v>
      </c>
      <c r="D302" s="136">
        <f t="shared" si="23"/>
        <v>8485.892530342644</v>
      </c>
      <c r="E302" s="136">
        <f t="shared" si="23"/>
        <v>81505.508143698258</v>
      </c>
      <c r="F302" s="136">
        <f t="shared" si="23"/>
        <v>0</v>
      </c>
      <c r="G302" s="137">
        <f t="shared" si="23"/>
        <v>0</v>
      </c>
      <c r="H302" s="138">
        <f t="shared" si="23"/>
        <v>10177.698004194392</v>
      </c>
    </row>
    <row r="303" spans="2:8" x14ac:dyDescent="0.55000000000000004">
      <c r="B303" s="127" t="str">
        <f>$B$42</f>
        <v>Veterinary Science</v>
      </c>
      <c r="C303" s="136">
        <f t="shared" si="23"/>
        <v>0</v>
      </c>
      <c r="D303" s="136">
        <f t="shared" si="23"/>
        <v>0</v>
      </c>
      <c r="E303" s="136">
        <f t="shared" si="23"/>
        <v>0</v>
      </c>
      <c r="F303" s="136">
        <f t="shared" si="23"/>
        <v>0</v>
      </c>
      <c r="G303" s="137">
        <f t="shared" si="23"/>
        <v>0</v>
      </c>
      <c r="H303" s="138">
        <f t="shared" si="23"/>
        <v>0</v>
      </c>
    </row>
    <row r="304" spans="2:8" x14ac:dyDescent="0.55000000000000004">
      <c r="B304" s="127" t="str">
        <f>$B$43</f>
        <v>Vocational Training</v>
      </c>
      <c r="C304" s="136">
        <f t="shared" si="23"/>
        <v>0</v>
      </c>
      <c r="D304" s="136">
        <f t="shared" si="23"/>
        <v>0</v>
      </c>
      <c r="E304" s="136">
        <f t="shared" si="23"/>
        <v>0</v>
      </c>
      <c r="F304" s="136">
        <f t="shared" si="23"/>
        <v>0</v>
      </c>
      <c r="G304" s="137">
        <f t="shared" si="23"/>
        <v>0</v>
      </c>
      <c r="H304" s="138">
        <f>IF(H43=0,0,H279/H43)</f>
        <v>0</v>
      </c>
    </row>
    <row r="305" spans="2:9" x14ac:dyDescent="0.55000000000000004">
      <c r="B305" s="127" t="str">
        <f>$B$44</f>
        <v>Physical Training</v>
      </c>
      <c r="C305" s="136">
        <f t="shared" si="23"/>
        <v>75.456841148201846</v>
      </c>
      <c r="D305" s="136">
        <f t="shared" si="23"/>
        <v>0</v>
      </c>
      <c r="E305" s="136">
        <f t="shared" si="23"/>
        <v>0</v>
      </c>
      <c r="F305" s="136">
        <f t="shared" si="23"/>
        <v>0</v>
      </c>
      <c r="G305" s="137">
        <f t="shared" si="23"/>
        <v>0</v>
      </c>
      <c r="H305" s="138">
        <f t="shared" si="23"/>
        <v>75.456841148201846</v>
      </c>
    </row>
    <row r="306" spans="2:9" x14ac:dyDescent="0.55000000000000004">
      <c r="B306" s="127" t="str">
        <f>$B$45</f>
        <v>Health Services</v>
      </c>
      <c r="C306" s="136">
        <f t="shared" si="23"/>
        <v>714.16252004056571</v>
      </c>
      <c r="D306" s="136">
        <f t="shared" si="23"/>
        <v>1215.2815909222222</v>
      </c>
      <c r="E306" s="136">
        <f t="shared" si="23"/>
        <v>6158.7955194414944</v>
      </c>
      <c r="F306" s="136">
        <f t="shared" si="23"/>
        <v>0</v>
      </c>
      <c r="G306" s="137">
        <f t="shared" si="23"/>
        <v>0</v>
      </c>
      <c r="H306" s="138">
        <f t="shared" si="23"/>
        <v>1146.874491476068</v>
      </c>
    </row>
    <row r="307" spans="2:9" x14ac:dyDescent="0.55000000000000004">
      <c r="B307" s="127" t="str">
        <f>$B$46</f>
        <v>Pharmacy</v>
      </c>
      <c r="C307" s="136">
        <f t="shared" si="23"/>
        <v>0</v>
      </c>
      <c r="D307" s="136">
        <f t="shared" si="23"/>
        <v>0</v>
      </c>
      <c r="E307" s="136">
        <f t="shared" si="23"/>
        <v>0</v>
      </c>
      <c r="F307" s="136">
        <f t="shared" si="23"/>
        <v>0</v>
      </c>
      <c r="G307" s="137">
        <f t="shared" si="23"/>
        <v>0</v>
      </c>
      <c r="H307" s="138">
        <f t="shared" si="23"/>
        <v>0</v>
      </c>
    </row>
    <row r="308" spans="2:9" x14ac:dyDescent="0.55000000000000004">
      <c r="B308" s="127" t="str">
        <f>$B$47</f>
        <v>Business Administration</v>
      </c>
      <c r="C308" s="136">
        <f t="shared" si="23"/>
        <v>273.09939663441298</v>
      </c>
      <c r="D308" s="136">
        <f t="shared" si="23"/>
        <v>539.69012166181847</v>
      </c>
      <c r="E308" s="136">
        <f t="shared" si="23"/>
        <v>960.53791908388575</v>
      </c>
      <c r="F308" s="136">
        <f t="shared" si="23"/>
        <v>10367.547802589575</v>
      </c>
      <c r="G308" s="137">
        <f t="shared" si="23"/>
        <v>0</v>
      </c>
      <c r="H308" s="138">
        <f t="shared" si="23"/>
        <v>564.89821131283566</v>
      </c>
    </row>
    <row r="309" spans="2:9" x14ac:dyDescent="0.55000000000000004">
      <c r="B309" s="127" t="str">
        <f>$B$48</f>
        <v>Optometry</v>
      </c>
      <c r="C309" s="136">
        <f t="shared" ref="C309:H313" si="24">IF(C48=0,0,C284/C48)</f>
        <v>0</v>
      </c>
      <c r="D309" s="136">
        <f t="shared" si="24"/>
        <v>0</v>
      </c>
      <c r="E309" s="136">
        <f t="shared" si="24"/>
        <v>0</v>
      </c>
      <c r="F309" s="136">
        <f t="shared" si="24"/>
        <v>0</v>
      </c>
      <c r="G309" s="137">
        <f t="shared" si="24"/>
        <v>0</v>
      </c>
      <c r="H309" s="138">
        <f t="shared" si="24"/>
        <v>0</v>
      </c>
    </row>
    <row r="310" spans="2:9" x14ac:dyDescent="0.55000000000000004">
      <c r="B310" s="127" t="str">
        <f>$B$49</f>
        <v>Teacher Ed-Practice Teaching</v>
      </c>
      <c r="C310" s="136">
        <f t="shared" si="24"/>
        <v>0</v>
      </c>
      <c r="D310" s="136">
        <f t="shared" si="24"/>
        <v>607.29438850809242</v>
      </c>
      <c r="E310" s="136">
        <f t="shared" si="24"/>
        <v>0</v>
      </c>
      <c r="F310" s="136">
        <f t="shared" si="24"/>
        <v>0</v>
      </c>
      <c r="G310" s="137">
        <f t="shared" si="24"/>
        <v>0</v>
      </c>
      <c r="H310" s="138">
        <f t="shared" si="24"/>
        <v>607.29438850809242</v>
      </c>
    </row>
    <row r="311" spans="2:9" x14ac:dyDescent="0.55000000000000004">
      <c r="B311" s="127" t="str">
        <f>$B$50</f>
        <v>Technology</v>
      </c>
      <c r="C311" s="136">
        <f t="shared" si="24"/>
        <v>508.9762713413644</v>
      </c>
      <c r="D311" s="136">
        <f t="shared" si="24"/>
        <v>1096.253590096195</v>
      </c>
      <c r="E311" s="136">
        <f t="shared" si="24"/>
        <v>781.70296555806442</v>
      </c>
      <c r="F311" s="136">
        <f t="shared" si="24"/>
        <v>2315.6401292117248</v>
      </c>
      <c r="G311" s="137">
        <f t="shared" si="24"/>
        <v>0</v>
      </c>
      <c r="H311" s="138">
        <f t="shared" si="24"/>
        <v>812.67934175960465</v>
      </c>
    </row>
    <row r="312" spans="2:9" x14ac:dyDescent="0.55000000000000004">
      <c r="B312" s="127" t="str">
        <f>$B$51</f>
        <v>Nursing</v>
      </c>
      <c r="C312" s="136">
        <f t="shared" si="24"/>
        <v>0</v>
      </c>
      <c r="D312" s="136">
        <f t="shared" si="24"/>
        <v>0</v>
      </c>
      <c r="E312" s="136">
        <f t="shared" si="24"/>
        <v>0</v>
      </c>
      <c r="F312" s="136">
        <f t="shared" si="24"/>
        <v>0</v>
      </c>
      <c r="G312" s="137">
        <f t="shared" si="24"/>
        <v>0</v>
      </c>
      <c r="H312" s="138">
        <f t="shared" si="24"/>
        <v>0</v>
      </c>
    </row>
    <row r="313" spans="2:9" x14ac:dyDescent="0.55000000000000004">
      <c r="B313" s="130" t="str">
        <f>$B$52</f>
        <v>Totals</v>
      </c>
      <c r="C313" s="135">
        <f t="shared" si="24"/>
        <v>297.74084765346794</v>
      </c>
      <c r="D313" s="135">
        <f t="shared" si="24"/>
        <v>641.82189379838144</v>
      </c>
      <c r="E313" s="135">
        <f t="shared" si="24"/>
        <v>1668.8483162441732</v>
      </c>
      <c r="F313" s="135">
        <f t="shared" si="24"/>
        <v>5371.658483391745</v>
      </c>
      <c r="G313" s="135">
        <f t="shared" si="24"/>
        <v>0</v>
      </c>
      <c r="H313" s="135">
        <f t="shared" si="24"/>
        <v>611.34998387155611</v>
      </c>
      <c r="I313" s="349"/>
    </row>
    <row r="315" spans="2:9" x14ac:dyDescent="0.55000000000000004">
      <c r="B315" s="120" t="s">
        <v>37</v>
      </c>
      <c r="C315" s="121"/>
      <c r="D315" s="121"/>
      <c r="E315" s="121"/>
      <c r="F315" s="121"/>
      <c r="G315" s="121"/>
      <c r="H315" s="122"/>
    </row>
    <row r="316" spans="2:9" ht="55.5" customHeight="1" thickBot="1" x14ac:dyDescent="0.6">
      <c r="B316" s="432" t="s">
        <v>230</v>
      </c>
      <c r="C316" s="432"/>
      <c r="D316" s="432"/>
      <c r="E316" s="432"/>
      <c r="F316" s="432"/>
      <c r="G316" s="432"/>
      <c r="H316" s="432"/>
    </row>
    <row r="317" spans="2:9" ht="19.8" thickBot="1" x14ac:dyDescent="0.6">
      <c r="B317" s="124" t="s">
        <v>31</v>
      </c>
      <c r="C317" s="125" t="s">
        <v>25</v>
      </c>
      <c r="D317" s="125" t="s">
        <v>26</v>
      </c>
      <c r="E317" s="125" t="s">
        <v>27</v>
      </c>
      <c r="F317" s="125" t="s">
        <v>28</v>
      </c>
      <c r="G317" s="125" t="s">
        <v>29</v>
      </c>
      <c r="H317" s="126" t="s">
        <v>1</v>
      </c>
    </row>
    <row r="318" spans="2:9" x14ac:dyDescent="0.55000000000000004">
      <c r="B318" s="127" t="str">
        <f>$B$32</f>
        <v>Liberal Arts</v>
      </c>
      <c r="C318" s="128">
        <f t="shared" ref="C318:H318" si="25">IF($C$293=0,"",C293/$C$293)</f>
        <v>1</v>
      </c>
      <c r="D318" s="128">
        <f t="shared" si="25"/>
        <v>2.1888665943076373</v>
      </c>
      <c r="E318" s="128">
        <f t="shared" si="25"/>
        <v>5.9658181241698003</v>
      </c>
      <c r="F318" s="128">
        <f t="shared" si="25"/>
        <v>14.883022778882244</v>
      </c>
      <c r="G318" s="128">
        <f t="shared" si="25"/>
        <v>0</v>
      </c>
      <c r="H318" s="128">
        <f t="shared" si="25"/>
        <v>1.7170212745120099</v>
      </c>
    </row>
    <row r="319" spans="2:9" x14ac:dyDescent="0.55000000000000004">
      <c r="B319" s="127" t="str">
        <f>$B$33</f>
        <v>Science</v>
      </c>
      <c r="C319" s="128">
        <f t="shared" ref="C319:H334" si="26">IF($C$293=0,"",C294/$C$293)</f>
        <v>1.6711204694659096</v>
      </c>
      <c r="D319" s="128">
        <f t="shared" si="26"/>
        <v>3.0431344422714766</v>
      </c>
      <c r="E319" s="128">
        <f t="shared" si="26"/>
        <v>11.126231435197985</v>
      </c>
      <c r="F319" s="128">
        <f t="shared" si="26"/>
        <v>26.1425742037686</v>
      </c>
      <c r="G319" s="128">
        <f t="shared" si="26"/>
        <v>0</v>
      </c>
      <c r="H319" s="128">
        <f t="shared" si="26"/>
        <v>3.228112071882685</v>
      </c>
    </row>
    <row r="320" spans="2:9" x14ac:dyDescent="0.55000000000000004">
      <c r="B320" s="127" t="str">
        <f>$B$34</f>
        <v>Fine Arts</v>
      </c>
      <c r="C320" s="128">
        <f t="shared" si="26"/>
        <v>1.4860506074662576</v>
      </c>
      <c r="D320" s="128">
        <f t="shared" si="26"/>
        <v>3.4708894920250395</v>
      </c>
      <c r="E320" s="128">
        <f t="shared" si="26"/>
        <v>12.112053039431553</v>
      </c>
      <c r="F320" s="128">
        <f t="shared" si="26"/>
        <v>0</v>
      </c>
      <c r="G320" s="128">
        <f t="shared" si="26"/>
        <v>0</v>
      </c>
      <c r="H320" s="128">
        <f t="shared" si="26"/>
        <v>2.2382082812971702</v>
      </c>
    </row>
    <row r="321" spans="2:8" x14ac:dyDescent="0.55000000000000004">
      <c r="B321" s="127" t="str">
        <f>$B$35</f>
        <v>Teacher Education</v>
      </c>
      <c r="C321" s="128">
        <f t="shared" si="26"/>
        <v>2.779210186118545</v>
      </c>
      <c r="D321" s="128">
        <f t="shared" si="26"/>
        <v>4.9048038084034253</v>
      </c>
      <c r="E321" s="128">
        <f t="shared" si="26"/>
        <v>12.787334089857612</v>
      </c>
      <c r="F321" s="128">
        <f t="shared" si="26"/>
        <v>41.639533643144709</v>
      </c>
      <c r="G321" s="128">
        <f t="shared" si="26"/>
        <v>0</v>
      </c>
      <c r="H321" s="128">
        <f t="shared" si="26"/>
        <v>6.6898003665940822</v>
      </c>
    </row>
    <row r="322" spans="2:8" x14ac:dyDescent="0.55000000000000004">
      <c r="B322" s="127" t="str">
        <f>$B$36</f>
        <v>Agriculture</v>
      </c>
      <c r="C322" s="128">
        <f t="shared" si="26"/>
        <v>1.1031373660349719</v>
      </c>
      <c r="D322" s="128">
        <f t="shared" si="26"/>
        <v>2.0553658482841377</v>
      </c>
      <c r="E322" s="128">
        <f t="shared" si="26"/>
        <v>19.413084815984163</v>
      </c>
      <c r="F322" s="128">
        <f t="shared" si="26"/>
        <v>0</v>
      </c>
      <c r="G322" s="128">
        <f t="shared" si="26"/>
        <v>0</v>
      </c>
      <c r="H322" s="128">
        <f t="shared" si="26"/>
        <v>2.2893841834830462</v>
      </c>
    </row>
    <row r="323" spans="2:8" x14ac:dyDescent="0.55000000000000004">
      <c r="B323" s="127" t="str">
        <f>$B$37</f>
        <v>Engineering</v>
      </c>
      <c r="C323" s="128">
        <f t="shared" si="26"/>
        <v>1.7112922423305983</v>
      </c>
      <c r="D323" s="128">
        <f t="shared" si="26"/>
        <v>3.1135158599462431</v>
      </c>
      <c r="E323" s="128">
        <f t="shared" si="26"/>
        <v>8.4238661754839619</v>
      </c>
      <c r="F323" s="128">
        <f t="shared" si="26"/>
        <v>24.623800225929173</v>
      </c>
      <c r="G323" s="128">
        <f t="shared" si="26"/>
        <v>0</v>
      </c>
      <c r="H323" s="128">
        <f t="shared" si="26"/>
        <v>3.7996460774597338</v>
      </c>
    </row>
    <row r="324" spans="2:8" x14ac:dyDescent="0.55000000000000004">
      <c r="B324" s="127" t="str">
        <f>$B$38</f>
        <v>Home Economics</v>
      </c>
      <c r="C324" s="128">
        <f t="shared" si="26"/>
        <v>1.7042549122628579</v>
      </c>
      <c r="D324" s="128">
        <f t="shared" si="26"/>
        <v>1.7377773138126116</v>
      </c>
      <c r="E324" s="128">
        <f t="shared" si="26"/>
        <v>0</v>
      </c>
      <c r="F324" s="128">
        <f t="shared" si="26"/>
        <v>0</v>
      </c>
      <c r="G324" s="128">
        <f t="shared" si="26"/>
        <v>0</v>
      </c>
      <c r="H324" s="128">
        <f t="shared" si="26"/>
        <v>1.7329423520506277</v>
      </c>
    </row>
    <row r="325" spans="2:8" x14ac:dyDescent="0.55000000000000004">
      <c r="B325" s="127" t="str">
        <f>$B$39</f>
        <v>Law</v>
      </c>
      <c r="C325" s="128">
        <f t="shared" si="26"/>
        <v>0</v>
      </c>
      <c r="D325" s="128">
        <f t="shared" si="26"/>
        <v>0</v>
      </c>
      <c r="E325" s="128">
        <f t="shared" si="26"/>
        <v>0</v>
      </c>
      <c r="F325" s="128">
        <f t="shared" si="26"/>
        <v>0</v>
      </c>
      <c r="G325" s="128">
        <f t="shared" si="26"/>
        <v>0</v>
      </c>
      <c r="H325" s="128">
        <f t="shared" si="26"/>
        <v>0</v>
      </c>
    </row>
    <row r="326" spans="2:8" x14ac:dyDescent="0.55000000000000004">
      <c r="B326" s="127" t="str">
        <f>$B$40</f>
        <v>Social Service</v>
      </c>
      <c r="C326" s="128">
        <f t="shared" si="26"/>
        <v>3.5422861606043674</v>
      </c>
      <c r="D326" s="128">
        <f t="shared" si="26"/>
        <v>4.6327968324039146</v>
      </c>
      <c r="E326" s="128">
        <f t="shared" si="26"/>
        <v>7.1519902747216237</v>
      </c>
      <c r="F326" s="128">
        <f t="shared" si="26"/>
        <v>0</v>
      </c>
      <c r="G326" s="128">
        <f t="shared" si="26"/>
        <v>0</v>
      </c>
      <c r="H326" s="128">
        <f t="shared" si="26"/>
        <v>6.2968413354528554</v>
      </c>
    </row>
    <row r="327" spans="2:8" x14ac:dyDescent="0.55000000000000004">
      <c r="B327" s="127" t="str">
        <f>$B$41</f>
        <v>Library Science</v>
      </c>
      <c r="C327" s="128">
        <f t="shared" si="26"/>
        <v>39.142376033179183</v>
      </c>
      <c r="D327" s="128">
        <f t="shared" si="26"/>
        <v>37.570826335197943</v>
      </c>
      <c r="E327" s="128">
        <f t="shared" si="26"/>
        <v>360.86119178147334</v>
      </c>
      <c r="F327" s="128">
        <f t="shared" si="26"/>
        <v>0</v>
      </c>
      <c r="G327" s="128">
        <f t="shared" si="26"/>
        <v>0</v>
      </c>
      <c r="H327" s="128">
        <f t="shared" si="26"/>
        <v>45.061202795157037</v>
      </c>
    </row>
    <row r="328" spans="2:8" x14ac:dyDescent="0.55000000000000004">
      <c r="B328" s="127" t="str">
        <f>$B$42</f>
        <v>Veterinary Science</v>
      </c>
      <c r="C328" s="128">
        <f t="shared" si="26"/>
        <v>0</v>
      </c>
      <c r="D328" s="128">
        <f t="shared" si="26"/>
        <v>0</v>
      </c>
      <c r="E328" s="128">
        <f t="shared" si="26"/>
        <v>0</v>
      </c>
      <c r="F328" s="128">
        <f t="shared" si="26"/>
        <v>0</v>
      </c>
      <c r="G328" s="128">
        <f t="shared" si="26"/>
        <v>0</v>
      </c>
      <c r="H328" s="128">
        <f t="shared" si="26"/>
        <v>0</v>
      </c>
    </row>
    <row r="329" spans="2:8" x14ac:dyDescent="0.55000000000000004">
      <c r="B329" s="127" t="str">
        <f>$B$43</f>
        <v>Vocational Training</v>
      </c>
      <c r="C329" s="128">
        <f t="shared" si="26"/>
        <v>0</v>
      </c>
      <c r="D329" s="128">
        <f t="shared" si="26"/>
        <v>0</v>
      </c>
      <c r="E329" s="128">
        <f t="shared" si="26"/>
        <v>0</v>
      </c>
      <c r="F329" s="128">
        <f t="shared" si="26"/>
        <v>0</v>
      </c>
      <c r="G329" s="128">
        <f t="shared" si="26"/>
        <v>0</v>
      </c>
      <c r="H329" s="128">
        <f t="shared" si="26"/>
        <v>0</v>
      </c>
    </row>
    <row r="330" spans="2:8" x14ac:dyDescent="0.55000000000000004">
      <c r="B330" s="127" t="str">
        <f>$B$44</f>
        <v>Physical Training</v>
      </c>
      <c r="C330" s="128">
        <f t="shared" si="26"/>
        <v>0.33408104856911719</v>
      </c>
      <c r="D330" s="128">
        <f t="shared" si="26"/>
        <v>0</v>
      </c>
      <c r="E330" s="128">
        <f t="shared" si="26"/>
        <v>0</v>
      </c>
      <c r="F330" s="128">
        <f t="shared" si="26"/>
        <v>0</v>
      </c>
      <c r="G330" s="128">
        <f t="shared" si="26"/>
        <v>0</v>
      </c>
      <c r="H330" s="128">
        <f t="shared" si="26"/>
        <v>0.33408104856911719</v>
      </c>
    </row>
    <row r="331" spans="2:8" x14ac:dyDescent="0.55000000000000004">
      <c r="B331" s="127" t="str">
        <f>$B$45</f>
        <v>Health Services</v>
      </c>
      <c r="C331" s="128">
        <f t="shared" si="26"/>
        <v>3.1619156051777151</v>
      </c>
      <c r="D331" s="128">
        <f t="shared" si="26"/>
        <v>5.3805929591543213</v>
      </c>
      <c r="E331" s="128">
        <f t="shared" si="26"/>
        <v>27.267731245423686</v>
      </c>
      <c r="F331" s="128">
        <f t="shared" si="26"/>
        <v>0</v>
      </c>
      <c r="G331" s="128">
        <f t="shared" si="26"/>
        <v>0</v>
      </c>
      <c r="H331" s="128">
        <f t="shared" si="26"/>
        <v>5.0777242574595682</v>
      </c>
    </row>
    <row r="332" spans="2:8" x14ac:dyDescent="0.55000000000000004">
      <c r="B332" s="127" t="str">
        <f>$B$46</f>
        <v>Pharmacy</v>
      </c>
      <c r="C332" s="128">
        <f t="shared" si="26"/>
        <v>0</v>
      </c>
      <c r="D332" s="128">
        <f t="shared" si="26"/>
        <v>0</v>
      </c>
      <c r="E332" s="128">
        <f t="shared" si="26"/>
        <v>0</v>
      </c>
      <c r="F332" s="128">
        <f t="shared" si="26"/>
        <v>0</v>
      </c>
      <c r="G332" s="128">
        <f t="shared" si="26"/>
        <v>0</v>
      </c>
      <c r="H332" s="128">
        <f t="shared" si="26"/>
        <v>0</v>
      </c>
    </row>
    <row r="333" spans="2:8" x14ac:dyDescent="0.55000000000000004">
      <c r="B333" s="127" t="str">
        <f>$B$47</f>
        <v>Business Administration</v>
      </c>
      <c r="C333" s="128">
        <f t="shared" si="26"/>
        <v>1.2091326830395965</v>
      </c>
      <c r="D333" s="128">
        <f t="shared" si="26"/>
        <v>2.3894485775392327</v>
      </c>
      <c r="E333" s="128">
        <f t="shared" si="26"/>
        <v>4.252729246479853</v>
      </c>
      <c r="F333" s="128">
        <f t="shared" si="26"/>
        <v>45.901752422644456</v>
      </c>
      <c r="G333" s="128">
        <f t="shared" si="26"/>
        <v>0</v>
      </c>
      <c r="H333" s="128">
        <f t="shared" si="26"/>
        <v>2.5010560195536113</v>
      </c>
    </row>
    <row r="334" spans="2:8" x14ac:dyDescent="0.55000000000000004">
      <c r="B334" s="127" t="str">
        <f>$B$48</f>
        <v>Optometry</v>
      </c>
      <c r="C334" s="128">
        <f t="shared" si="26"/>
        <v>0</v>
      </c>
      <c r="D334" s="128">
        <f t="shared" si="26"/>
        <v>0</v>
      </c>
      <c r="E334" s="128">
        <f t="shared" si="26"/>
        <v>0</v>
      </c>
      <c r="F334" s="128">
        <f t="shared" si="26"/>
        <v>0</v>
      </c>
      <c r="G334" s="128">
        <f t="shared" si="26"/>
        <v>0</v>
      </c>
      <c r="H334" s="128">
        <f t="shared" si="26"/>
        <v>0</v>
      </c>
    </row>
    <row r="335" spans="2:8" x14ac:dyDescent="0.55000000000000004">
      <c r="B335" s="127" t="str">
        <f>$B$49</f>
        <v>Teacher Ed-Practice Teaching</v>
      </c>
      <c r="C335" s="128">
        <f t="shared" ref="C335:H338" si="27">IF($C$293=0,"",C310/$C$293)</f>
        <v>0</v>
      </c>
      <c r="D335" s="128">
        <f t="shared" si="27"/>
        <v>2.6887627816866164</v>
      </c>
      <c r="E335" s="128">
        <f t="shared" si="27"/>
        <v>0</v>
      </c>
      <c r="F335" s="128">
        <f t="shared" si="27"/>
        <v>0</v>
      </c>
      <c r="G335" s="128">
        <f t="shared" si="27"/>
        <v>0</v>
      </c>
      <c r="H335" s="128">
        <f t="shared" si="27"/>
        <v>2.6887627816866164</v>
      </c>
    </row>
    <row r="336" spans="2:8" x14ac:dyDescent="0.55000000000000004">
      <c r="B336" s="127" t="str">
        <f>$B$50</f>
        <v>Technology</v>
      </c>
      <c r="C336" s="128">
        <f t="shared" si="27"/>
        <v>2.2534646804595875</v>
      </c>
      <c r="D336" s="128">
        <f t="shared" si="27"/>
        <v>4.8536029775972613</v>
      </c>
      <c r="E336" s="128">
        <f t="shared" si="27"/>
        <v>3.4609472438729298</v>
      </c>
      <c r="F336" s="128">
        <f t="shared" si="27"/>
        <v>10.252370370982781</v>
      </c>
      <c r="G336" s="128">
        <f t="shared" si="27"/>
        <v>0</v>
      </c>
      <c r="H336" s="128">
        <f t="shared" si="27"/>
        <v>3.5980934599722318</v>
      </c>
    </row>
    <row r="337" spans="2:9" x14ac:dyDescent="0.55000000000000004">
      <c r="B337" s="127" t="str">
        <f>$B$51</f>
        <v>Nursing</v>
      </c>
      <c r="C337" s="128">
        <f t="shared" si="27"/>
        <v>0</v>
      </c>
      <c r="D337" s="128">
        <f t="shared" si="27"/>
        <v>0</v>
      </c>
      <c r="E337" s="128">
        <f t="shared" si="27"/>
        <v>0</v>
      </c>
      <c r="F337" s="128">
        <f t="shared" si="27"/>
        <v>0</v>
      </c>
      <c r="G337" s="128">
        <f t="shared" si="27"/>
        <v>0</v>
      </c>
      <c r="H337" s="128">
        <f t="shared" si="27"/>
        <v>0</v>
      </c>
    </row>
    <row r="338" spans="2:9" x14ac:dyDescent="0.55000000000000004">
      <c r="B338" s="130" t="str">
        <f>$B$52</f>
        <v>Totals</v>
      </c>
      <c r="C338" s="128">
        <f t="shared" si="27"/>
        <v>1.3182313634169236</v>
      </c>
      <c r="D338" s="128">
        <f t="shared" si="27"/>
        <v>2.8416314281384349</v>
      </c>
      <c r="E338" s="128">
        <f t="shared" si="27"/>
        <v>7.3887348967953077</v>
      </c>
      <c r="F338" s="128">
        <f t="shared" si="27"/>
        <v>23.782724950837316</v>
      </c>
      <c r="G338" s="128">
        <f t="shared" si="27"/>
        <v>0</v>
      </c>
      <c r="H338" s="128">
        <f t="shared" si="27"/>
        <v>2.7067187089555156</v>
      </c>
      <c r="I338" s="349"/>
    </row>
    <row r="340" spans="2:9" x14ac:dyDescent="0.55000000000000004">
      <c r="B340" s="120" t="s">
        <v>231</v>
      </c>
      <c r="C340" s="121"/>
      <c r="D340" s="121"/>
      <c r="E340" s="121"/>
      <c r="F340" s="121"/>
      <c r="G340" s="121"/>
      <c r="H340" s="122"/>
    </row>
    <row r="341" spans="2:9" ht="55.5" customHeight="1" thickBot="1" x14ac:dyDescent="0.6">
      <c r="B341" s="432" t="s">
        <v>232</v>
      </c>
      <c r="C341" s="432"/>
      <c r="D341" s="432"/>
      <c r="E341" s="432"/>
      <c r="F341" s="432"/>
      <c r="G341" s="432"/>
      <c r="H341" s="432"/>
    </row>
    <row r="342" spans="2:9" ht="19.8" thickBot="1" x14ac:dyDescent="0.6">
      <c r="B342" s="124" t="s">
        <v>31</v>
      </c>
      <c r="C342" s="125" t="s">
        <v>25</v>
      </c>
      <c r="D342" s="125" t="s">
        <v>26</v>
      </c>
      <c r="E342" s="125" t="s">
        <v>27</v>
      </c>
      <c r="F342" s="125" t="s">
        <v>28</v>
      </c>
      <c r="G342" s="125" t="s">
        <v>29</v>
      </c>
      <c r="H342" s="126" t="s">
        <v>1</v>
      </c>
    </row>
    <row r="343" spans="2:9" x14ac:dyDescent="0.55000000000000004">
      <c r="B343" s="127" t="str">
        <f>$B$32</f>
        <v>Liberal Arts</v>
      </c>
      <c r="C343" s="135">
        <f t="shared" ref="C343:D358" si="28">C293*30</f>
        <v>6775.9163356963754</v>
      </c>
      <c r="D343" s="135">
        <f t="shared" si="28"/>
        <v>14831.576913029212</v>
      </c>
      <c r="E343" s="135">
        <f>E293*24</f>
        <v>32339.107586684528</v>
      </c>
      <c r="F343" s="135">
        <f>F293*18</f>
        <v>60507.67030318168</v>
      </c>
      <c r="G343" s="135">
        <f>G293*24</f>
        <v>0</v>
      </c>
      <c r="H343" s="135">
        <f>IF((C32/30+D32/30+E32/24+F32/18+G32/24)=0,0,H268/(C32/30+D32/30+E32/24+F32/18+G32/24))</f>
        <v>11375.104476401046</v>
      </c>
    </row>
    <row r="344" spans="2:9" x14ac:dyDescent="0.55000000000000004">
      <c r="B344" s="127" t="str">
        <f>$B$33</f>
        <v>Science</v>
      </c>
      <c r="C344" s="138">
        <f t="shared" si="28"/>
        <v>11323.372487970653</v>
      </c>
      <c r="D344" s="138">
        <f t="shared" si="28"/>
        <v>20620.024379107577</v>
      </c>
      <c r="E344" s="138">
        <f>E294*24</f>
        <v>60312.330669197247</v>
      </c>
      <c r="F344" s="138">
        <f>F294*18</f>
        <v>106283.93736268219</v>
      </c>
      <c r="G344" s="138">
        <f>G294*24</f>
        <v>0</v>
      </c>
      <c r="H344" s="138">
        <f t="shared" ref="H344:H363" si="29">IF((C33/30+D33/30+E33/24+F33/18+G33/24)=0,0,H269/(C33/30+D33/30+E33/24+F33/18+G33/24))</f>
        <v>21280.560179610438</v>
      </c>
    </row>
    <row r="345" spans="2:9" x14ac:dyDescent="0.55000000000000004">
      <c r="B345" s="127" t="str">
        <f>$B$34</f>
        <v>Fine Arts</v>
      </c>
      <c r="C345" s="138">
        <f t="shared" si="28"/>
        <v>10069.354586802137</v>
      </c>
      <c r="D345" s="138">
        <f t="shared" si="28"/>
        <v>23518.456808409359</v>
      </c>
      <c r="E345" s="138">
        <f t="shared" ref="E345:E363" si="30">E295*24</f>
        <v>65656.20643896416</v>
      </c>
      <c r="F345" s="138">
        <f t="shared" ref="F345:F363" si="31">F295*18</f>
        <v>0</v>
      </c>
      <c r="G345" s="138">
        <f t="shared" ref="G345:G363" si="32">G295*24</f>
        <v>0</v>
      </c>
      <c r="H345" s="138">
        <f t="shared" si="29"/>
        <v>15072.233040097031</v>
      </c>
    </row>
    <row r="346" spans="2:9" x14ac:dyDescent="0.55000000000000004">
      <c r="B346" s="127" t="str">
        <f>$B$35</f>
        <v>Teacher Education</v>
      </c>
      <c r="C346" s="138">
        <f t="shared" si="28"/>
        <v>18831.695700454413</v>
      </c>
      <c r="D346" s="138">
        <f t="shared" si="28"/>
        <v>33234.540248746562</v>
      </c>
      <c r="E346" s="138">
        <f t="shared" si="30"/>
        <v>69316.724759578676</v>
      </c>
      <c r="F346" s="138">
        <f t="shared" si="31"/>
        <v>169287.59773401782</v>
      </c>
      <c r="G346" s="138">
        <f t="shared" si="32"/>
        <v>0</v>
      </c>
      <c r="H346" s="138">
        <f t="shared" si="29"/>
        <v>42982.792044556831</v>
      </c>
    </row>
    <row r="347" spans="2:9" x14ac:dyDescent="0.55000000000000004">
      <c r="B347" s="127" t="str">
        <f>$B$36</f>
        <v>Agriculture</v>
      </c>
      <c r="C347" s="138">
        <f t="shared" si="28"/>
        <v>7474.7664990334379</v>
      </c>
      <c r="D347" s="138">
        <f t="shared" si="28"/>
        <v>13926.987027220926</v>
      </c>
      <c r="E347" s="138">
        <f t="shared" si="30"/>
        <v>105233.1508247091</v>
      </c>
      <c r="F347" s="138">
        <f t="shared" si="31"/>
        <v>0</v>
      </c>
      <c r="G347" s="138">
        <f t="shared" si="32"/>
        <v>0</v>
      </c>
      <c r="H347" s="138">
        <f t="shared" si="29"/>
        <v>15457.903588219344</v>
      </c>
    </row>
    <row r="348" spans="2:9" x14ac:dyDescent="0.55000000000000004">
      <c r="B348" s="127" t="str">
        <f>$B$37</f>
        <v>Engineering</v>
      </c>
      <c r="C348" s="138">
        <f t="shared" si="28"/>
        <v>11595.573059958382</v>
      </c>
      <c r="D348" s="138">
        <f t="shared" si="28"/>
        <v>21096.9229768595</v>
      </c>
      <c r="E348" s="138">
        <f t="shared" si="30"/>
        <v>45663.529942545538</v>
      </c>
      <c r="F348" s="138">
        <f t="shared" si="31"/>
        <v>100109.28611867856</v>
      </c>
      <c r="G348" s="138">
        <f t="shared" si="32"/>
        <v>0</v>
      </c>
      <c r="H348" s="138">
        <f t="shared" si="29"/>
        <v>24668.578710950915</v>
      </c>
    </row>
    <row r="349" spans="2:9" x14ac:dyDescent="0.55000000000000004">
      <c r="B349" s="127" t="str">
        <f>$B$38</f>
        <v>Home Economics</v>
      </c>
      <c r="C349" s="138">
        <f t="shared" si="28"/>
        <v>11547.888700192692</v>
      </c>
      <c r="D349" s="138">
        <f t="shared" si="28"/>
        <v>11775.033688465441</v>
      </c>
      <c r="E349" s="138">
        <f t="shared" si="30"/>
        <v>0</v>
      </c>
      <c r="F349" s="138">
        <f t="shared" si="31"/>
        <v>0</v>
      </c>
      <c r="G349" s="138">
        <f t="shared" si="32"/>
        <v>0</v>
      </c>
      <c r="H349" s="138">
        <f t="shared" si="29"/>
        <v>11742.272392079947</v>
      </c>
    </row>
    <row r="350" spans="2:9" x14ac:dyDescent="0.55000000000000004">
      <c r="B350" s="127" t="str">
        <f>$B$39</f>
        <v>Law</v>
      </c>
      <c r="C350" s="138">
        <f t="shared" si="28"/>
        <v>0</v>
      </c>
      <c r="D350" s="138">
        <f t="shared" si="28"/>
        <v>0</v>
      </c>
      <c r="E350" s="138">
        <f t="shared" si="30"/>
        <v>0</v>
      </c>
      <c r="F350" s="138">
        <f t="shared" si="31"/>
        <v>0</v>
      </c>
      <c r="G350" s="138">
        <f t="shared" si="32"/>
        <v>0</v>
      </c>
      <c r="H350" s="138">
        <f t="shared" si="29"/>
        <v>0</v>
      </c>
    </row>
    <row r="351" spans="2:9" x14ac:dyDescent="0.55000000000000004">
      <c r="B351" s="127" t="str">
        <f>$B$40</f>
        <v>Social Service</v>
      </c>
      <c r="C351" s="138">
        <f t="shared" si="28"/>
        <v>24002.234661350329</v>
      </c>
      <c r="D351" s="138">
        <f t="shared" si="28"/>
        <v>31391.443736648107</v>
      </c>
      <c r="E351" s="138">
        <f t="shared" si="30"/>
        <v>38769.030188182289</v>
      </c>
      <c r="F351" s="138">
        <f t="shared" si="31"/>
        <v>0</v>
      </c>
      <c r="G351" s="138">
        <f t="shared" si="32"/>
        <v>0</v>
      </c>
      <c r="H351" s="138">
        <f t="shared" si="29"/>
        <v>36057.825607703795</v>
      </c>
    </row>
    <row r="352" spans="2:9" x14ac:dyDescent="0.55000000000000004">
      <c r="B352" s="127" t="str">
        <f>$B$41</f>
        <v>Library Science</v>
      </c>
      <c r="C352" s="138">
        <f t="shared" si="28"/>
        <v>265225.46518118912</v>
      </c>
      <c r="D352" s="138">
        <f t="shared" si="28"/>
        <v>254576.77591027931</v>
      </c>
      <c r="E352" s="138">
        <f t="shared" si="30"/>
        <v>1956132.1954487581</v>
      </c>
      <c r="F352" s="138">
        <f t="shared" si="31"/>
        <v>0</v>
      </c>
      <c r="G352" s="138">
        <f t="shared" si="32"/>
        <v>0</v>
      </c>
      <c r="H352" s="138">
        <f t="shared" si="29"/>
        <v>303605.90656579885</v>
      </c>
    </row>
    <row r="353" spans="2:9" x14ac:dyDescent="0.55000000000000004">
      <c r="B353" s="127" t="str">
        <f>$B$42</f>
        <v>Veterinary Science</v>
      </c>
      <c r="C353" s="138">
        <f t="shared" si="28"/>
        <v>0</v>
      </c>
      <c r="D353" s="138">
        <f t="shared" si="28"/>
        <v>0</v>
      </c>
      <c r="E353" s="138">
        <f t="shared" si="30"/>
        <v>0</v>
      </c>
      <c r="F353" s="138">
        <f t="shared" si="31"/>
        <v>0</v>
      </c>
      <c r="G353" s="138">
        <f t="shared" si="32"/>
        <v>0</v>
      </c>
      <c r="H353" s="138">
        <f t="shared" si="29"/>
        <v>0</v>
      </c>
    </row>
    <row r="354" spans="2:9" x14ac:dyDescent="0.55000000000000004">
      <c r="B354" s="127" t="str">
        <f>$B$43</f>
        <v>Vocational Training</v>
      </c>
      <c r="C354" s="138">
        <f t="shared" si="28"/>
        <v>0</v>
      </c>
      <c r="D354" s="138">
        <f t="shared" si="28"/>
        <v>0</v>
      </c>
      <c r="E354" s="138">
        <f t="shared" si="30"/>
        <v>0</v>
      </c>
      <c r="F354" s="138">
        <f t="shared" si="31"/>
        <v>0</v>
      </c>
      <c r="G354" s="138">
        <f t="shared" si="32"/>
        <v>0</v>
      </c>
      <c r="H354" s="138">
        <f t="shared" si="29"/>
        <v>0</v>
      </c>
    </row>
    <row r="355" spans="2:9" x14ac:dyDescent="0.55000000000000004">
      <c r="B355" s="127" t="str">
        <f>$B$44</f>
        <v>Physical Training</v>
      </c>
      <c r="C355" s="138">
        <f t="shared" si="28"/>
        <v>2263.7052344460553</v>
      </c>
      <c r="D355" s="138">
        <f t="shared" si="28"/>
        <v>0</v>
      </c>
      <c r="E355" s="138">
        <f t="shared" si="30"/>
        <v>0</v>
      </c>
      <c r="F355" s="138">
        <f t="shared" si="31"/>
        <v>0</v>
      </c>
      <c r="G355" s="138">
        <f t="shared" si="32"/>
        <v>0</v>
      </c>
      <c r="H355" s="138">
        <f t="shared" si="29"/>
        <v>2263.7052344460553</v>
      </c>
    </row>
    <row r="356" spans="2:9" x14ac:dyDescent="0.55000000000000004">
      <c r="B356" s="127" t="str">
        <f>$B$45</f>
        <v>Health Services</v>
      </c>
      <c r="C356" s="138">
        <f t="shared" si="28"/>
        <v>21424.875601216972</v>
      </c>
      <c r="D356" s="138">
        <f t="shared" si="28"/>
        <v>36458.447727666666</v>
      </c>
      <c r="E356" s="138">
        <f t="shared" si="30"/>
        <v>147811.09246659587</v>
      </c>
      <c r="F356" s="138">
        <f t="shared" si="31"/>
        <v>0</v>
      </c>
      <c r="G356" s="138">
        <f t="shared" si="32"/>
        <v>0</v>
      </c>
      <c r="H356" s="138">
        <f t="shared" si="29"/>
        <v>34005.824861105204</v>
      </c>
    </row>
    <row r="357" spans="2:9" x14ac:dyDescent="0.55000000000000004">
      <c r="B357" s="127" t="str">
        <f>$B$46</f>
        <v>Pharmacy</v>
      </c>
      <c r="C357" s="138">
        <f t="shared" si="28"/>
        <v>0</v>
      </c>
      <c r="D357" s="138">
        <f t="shared" si="28"/>
        <v>0</v>
      </c>
      <c r="E357" s="138">
        <f t="shared" si="30"/>
        <v>0</v>
      </c>
      <c r="F357" s="138">
        <f t="shared" si="31"/>
        <v>0</v>
      </c>
      <c r="G357" s="138">
        <f t="shared" si="32"/>
        <v>0</v>
      </c>
      <c r="H357" s="138">
        <f t="shared" si="29"/>
        <v>0</v>
      </c>
    </row>
    <row r="358" spans="2:9" x14ac:dyDescent="0.55000000000000004">
      <c r="B358" s="127" t="str">
        <f>$B$47</f>
        <v>Business Administration</v>
      </c>
      <c r="C358" s="138">
        <f t="shared" si="28"/>
        <v>8192.9818990323893</v>
      </c>
      <c r="D358" s="138">
        <f t="shared" si="28"/>
        <v>16190.703649854553</v>
      </c>
      <c r="E358" s="138">
        <f t="shared" si="30"/>
        <v>23052.910058013258</v>
      </c>
      <c r="F358" s="138">
        <f t="shared" si="31"/>
        <v>186615.86044661235</v>
      </c>
      <c r="G358" s="138">
        <f t="shared" si="32"/>
        <v>0</v>
      </c>
      <c r="H358" s="138">
        <f t="shared" si="29"/>
        <v>16430.783202642189</v>
      </c>
    </row>
    <row r="359" spans="2:9" x14ac:dyDescent="0.55000000000000004">
      <c r="B359" s="127" t="str">
        <f>$B$48</f>
        <v>Optometry</v>
      </c>
      <c r="C359" s="138">
        <f t="shared" ref="C359:D363" si="33">C309*30</f>
        <v>0</v>
      </c>
      <c r="D359" s="138">
        <f t="shared" si="33"/>
        <v>0</v>
      </c>
      <c r="E359" s="138">
        <f t="shared" si="30"/>
        <v>0</v>
      </c>
      <c r="F359" s="138">
        <f t="shared" si="31"/>
        <v>0</v>
      </c>
      <c r="G359" s="138">
        <f t="shared" si="32"/>
        <v>0</v>
      </c>
      <c r="H359" s="138">
        <f t="shared" si="29"/>
        <v>0</v>
      </c>
    </row>
    <row r="360" spans="2:9" x14ac:dyDescent="0.55000000000000004">
      <c r="B360" s="127" t="str">
        <f>$B$49</f>
        <v>Teacher Ed-Practice Teaching</v>
      </c>
      <c r="C360" s="138">
        <f t="shared" si="33"/>
        <v>0</v>
      </c>
      <c r="D360" s="138">
        <f t="shared" si="33"/>
        <v>18218.831655242771</v>
      </c>
      <c r="E360" s="138">
        <f t="shared" si="30"/>
        <v>0</v>
      </c>
      <c r="F360" s="138">
        <f t="shared" si="31"/>
        <v>0</v>
      </c>
      <c r="G360" s="138">
        <f t="shared" si="32"/>
        <v>0</v>
      </c>
      <c r="H360" s="138">
        <f t="shared" si="29"/>
        <v>18218.831655242775</v>
      </c>
    </row>
    <row r="361" spans="2:9" x14ac:dyDescent="0.55000000000000004">
      <c r="B361" s="127" t="str">
        <f>$B$50</f>
        <v>Technology</v>
      </c>
      <c r="C361" s="138">
        <f t="shared" si="33"/>
        <v>15269.288140240931</v>
      </c>
      <c r="D361" s="138">
        <f t="shared" si="33"/>
        <v>32887.607702885849</v>
      </c>
      <c r="E361" s="138">
        <f t="shared" si="30"/>
        <v>18760.871173393545</v>
      </c>
      <c r="F361" s="138">
        <f t="shared" si="31"/>
        <v>41681.522325811049</v>
      </c>
      <c r="G361" s="138">
        <f t="shared" si="32"/>
        <v>0</v>
      </c>
      <c r="H361" s="138">
        <f t="shared" si="29"/>
        <v>23986.442331288872</v>
      </c>
    </row>
    <row r="362" spans="2:9" x14ac:dyDescent="0.55000000000000004">
      <c r="B362" s="127" t="str">
        <f>$B$51</f>
        <v>Nursing</v>
      </c>
      <c r="C362" s="138">
        <f t="shared" si="33"/>
        <v>0</v>
      </c>
      <c r="D362" s="138">
        <f t="shared" si="33"/>
        <v>0</v>
      </c>
      <c r="E362" s="138">
        <f t="shared" si="30"/>
        <v>0</v>
      </c>
      <c r="F362" s="138">
        <f t="shared" si="31"/>
        <v>0</v>
      </c>
      <c r="G362" s="138">
        <f t="shared" si="32"/>
        <v>0</v>
      </c>
      <c r="H362" s="138">
        <f t="shared" si="29"/>
        <v>0</v>
      </c>
    </row>
    <row r="363" spans="2:9" x14ac:dyDescent="0.55000000000000004">
      <c r="B363" s="130" t="str">
        <f>$B$52</f>
        <v>Totals</v>
      </c>
      <c r="C363" s="135">
        <f t="shared" si="33"/>
        <v>8932.2254296040373</v>
      </c>
      <c r="D363" s="135">
        <f t="shared" si="33"/>
        <v>19254.656813951442</v>
      </c>
      <c r="E363" s="135">
        <f t="shared" si="30"/>
        <v>40052.359589860156</v>
      </c>
      <c r="F363" s="135">
        <f t="shared" si="31"/>
        <v>96689.852701051408</v>
      </c>
      <c r="G363" s="135">
        <f t="shared" si="32"/>
        <v>0</v>
      </c>
      <c r="H363" s="135">
        <f t="shared" si="29"/>
        <v>17816.590440669504</v>
      </c>
      <c r="I363" s="349"/>
    </row>
  </sheetData>
  <mergeCells count="45">
    <mergeCell ref="B316:H316"/>
    <mergeCell ref="B341:H341"/>
    <mergeCell ref="B215:G215"/>
    <mergeCell ref="B216:H216"/>
    <mergeCell ref="B241:G241"/>
    <mergeCell ref="B264:H264"/>
    <mergeCell ref="B266:H266"/>
    <mergeCell ref="B291:H291"/>
    <mergeCell ref="I140:I141"/>
    <mergeCell ref="B165:G165"/>
    <mergeCell ref="B166:G166"/>
    <mergeCell ref="B190:G190"/>
    <mergeCell ref="B191:H191"/>
    <mergeCell ref="B89:G89"/>
    <mergeCell ref="B113:H113"/>
    <mergeCell ref="B114:G114"/>
    <mergeCell ref="B139:G139"/>
    <mergeCell ref="B140:F141"/>
    <mergeCell ref="B58:G58"/>
    <mergeCell ref="D83:F83"/>
    <mergeCell ref="B84:C84"/>
    <mergeCell ref="D84:F84"/>
    <mergeCell ref="B87:G87"/>
    <mergeCell ref="D27:F27"/>
    <mergeCell ref="B28:C28"/>
    <mergeCell ref="D28:F28"/>
    <mergeCell ref="D54:F54"/>
    <mergeCell ref="B55:C55"/>
    <mergeCell ref="D55:F55"/>
    <mergeCell ref="B16:E16"/>
    <mergeCell ref="B17:E17"/>
    <mergeCell ref="B18:E18"/>
    <mergeCell ref="D20:F20"/>
    <mergeCell ref="B21:C21"/>
    <mergeCell ref="D21:F21"/>
    <mergeCell ref="B11:H11"/>
    <mergeCell ref="B12:E12"/>
    <mergeCell ref="B13:E13"/>
    <mergeCell ref="B14:E14"/>
    <mergeCell ref="B15:E15"/>
    <mergeCell ref="B1:H1"/>
    <mergeCell ref="B2:H2"/>
    <mergeCell ref="B8:H8"/>
    <mergeCell ref="B9:G9"/>
    <mergeCell ref="B10:G10"/>
  </mergeCells>
  <conditionalFormatting sqref="C61:G80">
    <cfRule type="expression" dxfId="194" priority="6" stopIfTrue="1">
      <formula>C32=0</formula>
    </cfRule>
  </conditionalFormatting>
  <conditionalFormatting sqref="C91:G110">
    <cfRule type="expression" dxfId="193" priority="5" stopIfTrue="1">
      <formula>C32=0</formula>
    </cfRule>
  </conditionalFormatting>
  <conditionalFormatting sqref="C143:H162">
    <cfRule type="expression" dxfId="192" priority="3" stopIfTrue="1">
      <formula>C32=0</formula>
    </cfRule>
  </conditionalFormatting>
  <conditionalFormatting sqref="H143:H162">
    <cfRule type="expression" dxfId="191" priority="1" stopIfTrue="1">
      <formula>OR(AND(#REF!&gt;0,H143&gt;0,H61=0),AND(#REF!&gt;0,H143&gt;0,H32=0))</formula>
    </cfRule>
    <cfRule type="expression" dxfId="190" priority="4" stopIfTrue="1">
      <formula>OR(AND(#REF!&gt;0,H143&gt;0,H61=0),AND(#REF!&gt;0,H143&gt;0,H32=0))</formula>
    </cfRule>
  </conditionalFormatting>
  <pageMargins left="0.25" right="0.25" top="0.5" bottom="0.5" header="0.17" footer="0.17"/>
  <pageSetup scale="68" fitToHeight="0" orientation="portrait" r:id="rId1"/>
  <headerFooter alignWithMargins="0"/>
  <rowBreaks count="6" manualBreakCount="6">
    <brk id="56" max="16383" man="1"/>
    <brk id="112" max="16383" man="1"/>
    <brk id="164" max="16383" man="1"/>
    <brk id="214" max="16383" man="1"/>
    <brk id="264" max="16383" man="1"/>
    <brk id="314" max="16383" man="1"/>
  </rowBreaks>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Sheet15">
    <tabColor rgb="FFFFC000"/>
    <pageSetUpPr fitToPage="1"/>
  </sheetPr>
  <dimension ref="B1:W363"/>
  <sheetViews>
    <sheetView showGridLines="0" showZeros="0" zoomScale="70" zoomScaleNormal="70" workbookViewId="0">
      <selection activeCell="O15" sqref="O15"/>
    </sheetView>
  </sheetViews>
  <sheetFormatPr defaultColWidth="9.109375" defaultRowHeight="19.2" x14ac:dyDescent="0.55000000000000004"/>
  <cols>
    <col min="1" max="1" width="1.88671875" style="107" customWidth="1"/>
    <col min="2" max="2" width="30.5546875" style="107" customWidth="1"/>
    <col min="3" max="3" width="14.5546875" style="107" bestFit="1" customWidth="1"/>
    <col min="4" max="5" width="15.88671875" style="107" bestFit="1" customWidth="1"/>
    <col min="6" max="6" width="16.6640625" style="107" bestFit="1" customWidth="1"/>
    <col min="7" max="7" width="17.5546875" style="107" bestFit="1" customWidth="1"/>
    <col min="8" max="8" width="21.33203125" style="107" bestFit="1" customWidth="1"/>
    <col min="9" max="9" width="16.33203125" style="107" bestFit="1" customWidth="1"/>
    <col min="10" max="10" width="15.88671875" style="107" bestFit="1" customWidth="1"/>
    <col min="11" max="11" width="15" style="107" bestFit="1" customWidth="1"/>
    <col min="12" max="16384" width="9.109375" style="107"/>
  </cols>
  <sheetData>
    <row r="1" spans="2:8" x14ac:dyDescent="0.55000000000000004">
      <c r="B1" s="442" t="str">
        <f>'Relative Weights'!A1</f>
        <v>THECB Texas Public University Expenditure Study - Fiscal Year 2025</v>
      </c>
      <c r="C1" s="442"/>
      <c r="D1" s="442"/>
      <c r="E1" s="442"/>
      <c r="F1" s="442"/>
      <c r="G1" s="442"/>
      <c r="H1" s="442"/>
    </row>
    <row r="2" spans="2:8" x14ac:dyDescent="0.55000000000000004">
      <c r="B2" s="443" t="str">
        <f>'Relative Weights'!A2</f>
        <v>Institution Survey for the Year Ended August 31, 2025</v>
      </c>
      <c r="C2" s="443"/>
      <c r="D2" s="443"/>
      <c r="E2" s="443"/>
      <c r="F2" s="443"/>
      <c r="G2" s="443"/>
      <c r="H2" s="443"/>
    </row>
    <row r="3" spans="2:8" x14ac:dyDescent="0.55000000000000004">
      <c r="B3" s="119" t="s">
        <v>73</v>
      </c>
      <c r="C3" s="119"/>
      <c r="D3" s="119"/>
      <c r="E3" s="119"/>
      <c r="F3" s="119"/>
      <c r="G3" s="119"/>
      <c r="H3" s="119"/>
    </row>
    <row r="4" spans="2:8" x14ac:dyDescent="0.55000000000000004">
      <c r="B4" s="292" t="s">
        <v>134</v>
      </c>
      <c r="C4" s="119"/>
      <c r="D4" s="119"/>
      <c r="E4" s="119"/>
      <c r="F4" s="119"/>
      <c r="G4" s="119"/>
      <c r="H4" s="119"/>
    </row>
    <row r="5" spans="2:8" ht="16.5" customHeight="1" x14ac:dyDescent="0.55000000000000004">
      <c r="B5" s="119"/>
      <c r="C5" s="119"/>
      <c r="D5" s="119"/>
      <c r="E5" s="119"/>
      <c r="F5" s="119"/>
      <c r="G5" s="119"/>
      <c r="H5" s="244"/>
    </row>
    <row r="6" spans="2:8" x14ac:dyDescent="0.55000000000000004">
      <c r="B6" s="293" t="s">
        <v>10</v>
      </c>
      <c r="C6" s="293"/>
      <c r="D6" s="293"/>
      <c r="E6" s="293"/>
      <c r="F6" s="293"/>
      <c r="G6" s="293"/>
      <c r="H6" s="294"/>
    </row>
    <row r="7" spans="2:8" x14ac:dyDescent="0.55000000000000004">
      <c r="B7" s="119"/>
      <c r="C7" s="119"/>
      <c r="D7" s="119"/>
      <c r="E7" s="119"/>
      <c r="F7" s="119"/>
      <c r="G7" s="119"/>
      <c r="H7" s="295"/>
    </row>
    <row r="8" spans="2:8" ht="171" customHeight="1" x14ac:dyDescent="0.55000000000000004">
      <c r="B8" s="431" t="s">
        <v>223</v>
      </c>
      <c r="C8" s="431"/>
      <c r="D8" s="431"/>
      <c r="E8" s="431"/>
      <c r="F8" s="431"/>
      <c r="G8" s="431"/>
      <c r="H8" s="431"/>
    </row>
    <row r="9" spans="2:8" ht="99.75" customHeight="1" x14ac:dyDescent="0.55000000000000004">
      <c r="B9" s="432" t="s">
        <v>41</v>
      </c>
      <c r="C9" s="432"/>
      <c r="D9" s="432"/>
      <c r="E9" s="432"/>
      <c r="F9" s="432"/>
      <c r="G9" s="432"/>
      <c r="H9" s="296"/>
    </row>
    <row r="10" spans="2:8" x14ac:dyDescent="0.55000000000000004">
      <c r="B10" s="442" t="s">
        <v>20</v>
      </c>
      <c r="C10" s="442"/>
      <c r="D10" s="442"/>
      <c r="E10" s="442"/>
      <c r="F10" s="442"/>
      <c r="G10" s="442"/>
      <c r="H10" s="296"/>
    </row>
    <row r="11" spans="2:8" ht="21" customHeight="1" thickBot="1" x14ac:dyDescent="0.6">
      <c r="B11" s="432" t="s">
        <v>851</v>
      </c>
      <c r="C11" s="432"/>
      <c r="D11" s="432"/>
      <c r="E11" s="432"/>
      <c r="F11" s="432"/>
      <c r="G11" s="432"/>
      <c r="H11" s="432"/>
    </row>
    <row r="12" spans="2:8" ht="19.8" thickBot="1" x14ac:dyDescent="0.6">
      <c r="B12" s="447" t="s">
        <v>16</v>
      </c>
      <c r="C12" s="448"/>
      <c r="D12" s="448"/>
      <c r="E12" s="448"/>
      <c r="F12" s="297"/>
      <c r="G12" s="298"/>
      <c r="H12" s="299" t="s">
        <v>17</v>
      </c>
    </row>
    <row r="13" spans="2:8" x14ac:dyDescent="0.55000000000000004">
      <c r="B13" s="449" t="s">
        <v>12</v>
      </c>
      <c r="C13" s="449"/>
      <c r="D13" s="449"/>
      <c r="E13" s="449"/>
      <c r="F13" s="352"/>
      <c r="G13" s="301"/>
      <c r="H13" s="353">
        <f>Data!$G9</f>
        <v>83606696</v>
      </c>
    </row>
    <row r="14" spans="2:8" x14ac:dyDescent="0.55000000000000004">
      <c r="B14" s="435" t="s">
        <v>13</v>
      </c>
      <c r="C14" s="435"/>
      <c r="D14" s="435"/>
      <c r="E14" s="435"/>
      <c r="F14" s="354"/>
      <c r="G14" s="301"/>
      <c r="H14" s="355">
        <f>Data!$H9</f>
        <v>5329483</v>
      </c>
    </row>
    <row r="15" spans="2:8" x14ac:dyDescent="0.55000000000000004">
      <c r="B15" s="435" t="s">
        <v>14</v>
      </c>
      <c r="C15" s="435"/>
      <c r="D15" s="435"/>
      <c r="E15" s="435"/>
      <c r="F15" s="354"/>
      <c r="G15" s="301"/>
      <c r="H15" s="355">
        <f>Data!$I9</f>
        <v>23635175</v>
      </c>
    </row>
    <row r="16" spans="2:8" x14ac:dyDescent="0.55000000000000004">
      <c r="B16" s="435" t="s">
        <v>18</v>
      </c>
      <c r="C16" s="435"/>
      <c r="D16" s="435"/>
      <c r="E16" s="435"/>
      <c r="F16" s="354"/>
      <c r="G16" s="301"/>
      <c r="H16" s="355">
        <f>Data!$J9</f>
        <v>18162054</v>
      </c>
    </row>
    <row r="17" spans="2:23" x14ac:dyDescent="0.55000000000000004">
      <c r="B17" s="435" t="s">
        <v>15</v>
      </c>
      <c r="C17" s="435"/>
      <c r="D17" s="435"/>
      <c r="E17" s="435"/>
      <c r="F17" s="354"/>
      <c r="G17" s="301"/>
      <c r="H17" s="355">
        <f>Data!$K9</f>
        <v>18918326</v>
      </c>
    </row>
    <row r="18" spans="2:23" x14ac:dyDescent="0.55000000000000004">
      <c r="B18" s="435" t="s">
        <v>1</v>
      </c>
      <c r="C18" s="435"/>
      <c r="D18" s="435"/>
      <c r="E18" s="435"/>
      <c r="F18" s="356"/>
      <c r="G18" s="301"/>
      <c r="H18" s="357">
        <f>SUM(H13:H17)</f>
        <v>149651734</v>
      </c>
    </row>
    <row r="19" spans="2:23" ht="13.5" customHeight="1" x14ac:dyDescent="0.55000000000000004">
      <c r="B19" s="306"/>
      <c r="D19" s="306"/>
      <c r="E19" s="306"/>
      <c r="F19" s="306"/>
      <c r="G19" s="306"/>
      <c r="H19" s="296"/>
    </row>
    <row r="20" spans="2:23" ht="13.5" customHeight="1" x14ac:dyDescent="0.55000000000000004">
      <c r="B20" s="306"/>
      <c r="D20" s="440" t="s">
        <v>22</v>
      </c>
      <c r="E20" s="440"/>
      <c r="F20" s="440"/>
      <c r="G20" s="307" t="s">
        <v>23</v>
      </c>
      <c r="H20" s="307" t="s">
        <v>24</v>
      </c>
    </row>
    <row r="21" spans="2:23" ht="17.25" customHeight="1" x14ac:dyDescent="0.55000000000000004">
      <c r="B21" s="438" t="s">
        <v>21</v>
      </c>
      <c r="C21" s="439"/>
      <c r="D21" s="434" t="str">
        <f>Data!L9</f>
        <v>Danielle McDonald</v>
      </c>
      <c r="E21" s="434"/>
      <c r="F21" s="434"/>
      <c r="G21" s="308" t="str">
        <f>Data!M9</f>
        <v>903-566-7405</v>
      </c>
      <c r="H21" s="309" t="str">
        <f>Data!N9</f>
        <v>daniellemcdonald@uttyler.edu</v>
      </c>
    </row>
    <row r="22" spans="2:23" ht="13.5" customHeight="1" x14ac:dyDescent="0.55000000000000004">
      <c r="B22" s="306"/>
      <c r="C22" s="306"/>
      <c r="D22" s="306"/>
      <c r="E22" s="306"/>
      <c r="F22" s="306"/>
      <c r="G22" s="306"/>
      <c r="H22" s="296"/>
    </row>
    <row r="23" spans="2:23" ht="15.75" customHeight="1" thickBot="1" x14ac:dyDescent="0.6">
      <c r="B23" s="117" t="s">
        <v>900</v>
      </c>
      <c r="C23" s="306"/>
      <c r="D23" s="306"/>
      <c r="E23" s="306"/>
      <c r="F23" s="306"/>
      <c r="G23" s="306"/>
      <c r="H23" s="296"/>
    </row>
    <row r="24" spans="2:23" s="313" customFormat="1" x14ac:dyDescent="0.55000000000000004">
      <c r="B24" s="310"/>
      <c r="C24" s="123" t="s">
        <v>25</v>
      </c>
      <c r="D24" s="311" t="s">
        <v>26</v>
      </c>
      <c r="E24" s="311" t="s">
        <v>27</v>
      </c>
      <c r="F24" s="311" t="s">
        <v>28</v>
      </c>
      <c r="G24" s="311" t="s">
        <v>29</v>
      </c>
      <c r="H24" s="312" t="s">
        <v>30</v>
      </c>
      <c r="J24" s="107"/>
    </row>
    <row r="25" spans="2:23" s="313" customFormat="1" ht="19.8" thickBot="1" x14ac:dyDescent="0.6">
      <c r="B25" s="314" t="s">
        <v>675</v>
      </c>
      <c r="C25" s="315">
        <f>Data!O9</f>
        <v>2995</v>
      </c>
      <c r="D25" s="316">
        <f>Data!P9</f>
        <v>4812</v>
      </c>
      <c r="E25" s="316">
        <f>Data!Q9</f>
        <v>1965</v>
      </c>
      <c r="F25" s="316">
        <f>Data!R9</f>
        <v>214</v>
      </c>
      <c r="G25" s="316">
        <f>Data!S9</f>
        <v>103</v>
      </c>
      <c r="H25" s="317">
        <f>SUM(C25:G25)</f>
        <v>10089</v>
      </c>
    </row>
    <row r="26" spans="2:23" x14ac:dyDescent="0.55000000000000004">
      <c r="C26" s="318"/>
      <c r="D26" s="318"/>
      <c r="E26" s="318"/>
      <c r="F26" s="318"/>
      <c r="G26" s="318"/>
      <c r="H26" s="318"/>
      <c r="I26" s="318"/>
    </row>
    <row r="27" spans="2:23" ht="13.5" customHeight="1" x14ac:dyDescent="0.55000000000000004">
      <c r="B27" s="306"/>
      <c r="D27" s="440" t="s">
        <v>22</v>
      </c>
      <c r="E27" s="440"/>
      <c r="F27" s="440"/>
      <c r="G27" s="307" t="s">
        <v>23</v>
      </c>
      <c r="H27" s="307" t="s">
        <v>24</v>
      </c>
    </row>
    <row r="28" spans="2:23" ht="17.25" customHeight="1" x14ac:dyDescent="0.55000000000000004">
      <c r="B28" s="438" t="s">
        <v>893</v>
      </c>
      <c r="C28" s="439"/>
      <c r="D28" s="434" t="str">
        <f>Data!T9</f>
        <v>Cindy Strawn</v>
      </c>
      <c r="E28" s="434"/>
      <c r="F28" s="434"/>
      <c r="G28" s="308" t="str">
        <f>Data!U9</f>
        <v>903-566-7222</v>
      </c>
      <c r="H28" s="309" t="str">
        <f>Data!V9</f>
        <v>cstrawn@uttyler.edu</v>
      </c>
    </row>
    <row r="29" spans="2:23" ht="13.5" customHeight="1" x14ac:dyDescent="0.55000000000000004">
      <c r="B29" s="306"/>
      <c r="C29" s="306"/>
      <c r="D29" s="306"/>
      <c r="E29" s="306"/>
      <c r="F29" s="306"/>
      <c r="G29" s="306"/>
      <c r="H29" s="296"/>
    </row>
    <row r="30" spans="2:23" ht="19.8" thickBot="1" x14ac:dyDescent="0.6">
      <c r="B30" s="117" t="s">
        <v>901</v>
      </c>
    </row>
    <row r="31" spans="2:23" ht="19.8" thickBot="1" x14ac:dyDescent="0.6">
      <c r="B31" s="124" t="s">
        <v>31</v>
      </c>
      <c r="C31" s="125" t="s">
        <v>25</v>
      </c>
      <c r="D31" s="125" t="s">
        <v>26</v>
      </c>
      <c r="E31" s="125" t="s">
        <v>27</v>
      </c>
      <c r="F31" s="125" t="s">
        <v>28</v>
      </c>
      <c r="G31" s="125" t="s">
        <v>29</v>
      </c>
      <c r="H31" s="126" t="s">
        <v>30</v>
      </c>
    </row>
    <row r="32" spans="2:23" x14ac:dyDescent="0.55000000000000004">
      <c r="B32" s="127" t="s">
        <v>42</v>
      </c>
      <c r="C32" s="140">
        <f>Data!W9</f>
        <v>48436</v>
      </c>
      <c r="D32" s="140">
        <f>Data!AQ9</f>
        <v>16081</v>
      </c>
      <c r="E32" s="140">
        <f>Data!BK9</f>
        <v>6059</v>
      </c>
      <c r="F32" s="140">
        <f>Data!CE9</f>
        <v>296</v>
      </c>
      <c r="G32" s="140">
        <f>Data!CY9</f>
        <v>0</v>
      </c>
      <c r="H32" s="141">
        <f>SUM(C32:G32)</f>
        <v>70872</v>
      </c>
      <c r="W32" s="144"/>
    </row>
    <row r="33" spans="2:23" x14ac:dyDescent="0.55000000000000004">
      <c r="B33" s="129" t="s">
        <v>43</v>
      </c>
      <c r="C33" s="140">
        <f>Data!X9</f>
        <v>20486</v>
      </c>
      <c r="D33" s="140">
        <f>Data!AR9</f>
        <v>10682</v>
      </c>
      <c r="E33" s="140">
        <f>Data!BL9</f>
        <v>1900</v>
      </c>
      <c r="F33" s="140">
        <f>Data!CF9</f>
        <v>9</v>
      </c>
      <c r="G33" s="140">
        <f>Data!CZ9</f>
        <v>0</v>
      </c>
      <c r="H33" s="141">
        <f t="shared" ref="H33:H52" si="0">SUM(C33:G33)</f>
        <v>33077</v>
      </c>
      <c r="W33" s="144"/>
    </row>
    <row r="34" spans="2:23" x14ac:dyDescent="0.55000000000000004">
      <c r="B34" s="129" t="s">
        <v>44</v>
      </c>
      <c r="C34" s="140">
        <f>Data!Y9</f>
        <v>6030</v>
      </c>
      <c r="D34" s="140">
        <f>Data!AS9</f>
        <v>1723</v>
      </c>
      <c r="E34" s="140">
        <f>Data!BM9</f>
        <v>201</v>
      </c>
      <c r="F34" s="140">
        <f>Data!CG9</f>
        <v>0</v>
      </c>
      <c r="G34" s="140">
        <f>Data!DA9</f>
        <v>0</v>
      </c>
      <c r="H34" s="141">
        <f t="shared" si="0"/>
        <v>7954</v>
      </c>
      <c r="W34" s="144"/>
    </row>
    <row r="35" spans="2:23" x14ac:dyDescent="0.55000000000000004">
      <c r="B35" s="129" t="s">
        <v>45</v>
      </c>
      <c r="C35" s="140">
        <f>Data!Z9</f>
        <v>706</v>
      </c>
      <c r="D35" s="140">
        <f>Data!AT9</f>
        <v>3471</v>
      </c>
      <c r="E35" s="140">
        <f>Data!BN9</f>
        <v>4639</v>
      </c>
      <c r="F35" s="140">
        <f>Data!CH9</f>
        <v>1168</v>
      </c>
      <c r="G35" s="140">
        <f>Data!DB9</f>
        <v>0</v>
      </c>
      <c r="H35" s="141">
        <f t="shared" si="0"/>
        <v>9984</v>
      </c>
      <c r="W35" s="144"/>
    </row>
    <row r="36" spans="2:23" x14ac:dyDescent="0.55000000000000004">
      <c r="B36" s="129" t="s">
        <v>46</v>
      </c>
      <c r="C36" s="140">
        <f>Data!AA9</f>
        <v>0</v>
      </c>
      <c r="D36" s="140">
        <f>Data!AU9</f>
        <v>41</v>
      </c>
      <c r="E36" s="140">
        <f>Data!BO9</f>
        <v>0</v>
      </c>
      <c r="F36" s="140">
        <f>Data!CI9</f>
        <v>0</v>
      </c>
      <c r="G36" s="140">
        <f>Data!DC9</f>
        <v>0</v>
      </c>
      <c r="H36" s="141">
        <f t="shared" si="0"/>
        <v>41</v>
      </c>
      <c r="W36" s="144"/>
    </row>
    <row r="37" spans="2:23" x14ac:dyDescent="0.55000000000000004">
      <c r="B37" s="129" t="s">
        <v>47</v>
      </c>
      <c r="C37" s="140">
        <f>Data!AB9</f>
        <v>4978</v>
      </c>
      <c r="D37" s="140">
        <f>Data!AV9</f>
        <v>11958</v>
      </c>
      <c r="E37" s="140">
        <f>Data!BP9</f>
        <v>2737.9999999999995</v>
      </c>
      <c r="F37" s="140">
        <f>Data!CJ9</f>
        <v>0</v>
      </c>
      <c r="G37" s="140">
        <f>Data!DD9</f>
        <v>0</v>
      </c>
      <c r="H37" s="141">
        <f t="shared" si="0"/>
        <v>19674</v>
      </c>
      <c r="W37" s="144"/>
    </row>
    <row r="38" spans="2:23" x14ac:dyDescent="0.55000000000000004">
      <c r="B38" s="129" t="s">
        <v>48</v>
      </c>
      <c r="C38" s="140">
        <f>Data!AC9</f>
        <v>456</v>
      </c>
      <c r="D38" s="140">
        <f>Data!AW9</f>
        <v>399</v>
      </c>
      <c r="E38" s="140">
        <f>Data!BQ9</f>
        <v>48</v>
      </c>
      <c r="F38" s="140">
        <f>Data!CK9</f>
        <v>0</v>
      </c>
      <c r="G38" s="140">
        <f>Data!DE9</f>
        <v>0</v>
      </c>
      <c r="H38" s="141">
        <f t="shared" si="0"/>
        <v>903</v>
      </c>
      <c r="W38" s="144"/>
    </row>
    <row r="39" spans="2:23" x14ac:dyDescent="0.55000000000000004">
      <c r="B39" s="129" t="s">
        <v>49</v>
      </c>
      <c r="C39" s="140">
        <f>Data!AD9</f>
        <v>0</v>
      </c>
      <c r="D39" s="140">
        <f>Data!AX9</f>
        <v>0</v>
      </c>
      <c r="E39" s="140">
        <f>Data!BR9</f>
        <v>0</v>
      </c>
      <c r="F39" s="140">
        <f>Data!CL9</f>
        <v>0</v>
      </c>
      <c r="G39" s="140">
        <f>Data!DF9</f>
        <v>0</v>
      </c>
      <c r="H39" s="141">
        <f t="shared" si="0"/>
        <v>0</v>
      </c>
      <c r="W39" s="144"/>
    </row>
    <row r="40" spans="2:23" x14ac:dyDescent="0.55000000000000004">
      <c r="B40" s="129" t="s">
        <v>50</v>
      </c>
      <c r="C40" s="140">
        <f>Data!AE9</f>
        <v>301</v>
      </c>
      <c r="D40" s="140">
        <f>Data!AY9</f>
        <v>668</v>
      </c>
      <c r="E40" s="140">
        <f>Data!BS9</f>
        <v>0</v>
      </c>
      <c r="F40" s="140">
        <f>Data!CM9</f>
        <v>0</v>
      </c>
      <c r="G40" s="140">
        <f>Data!DG9</f>
        <v>0</v>
      </c>
      <c r="H40" s="141">
        <f t="shared" si="0"/>
        <v>969</v>
      </c>
      <c r="W40" s="144"/>
    </row>
    <row r="41" spans="2:23" x14ac:dyDescent="0.55000000000000004">
      <c r="B41" s="129" t="s">
        <v>51</v>
      </c>
      <c r="C41" s="140">
        <f>Data!AF9</f>
        <v>0</v>
      </c>
      <c r="D41" s="140">
        <f>Data!AZ9</f>
        <v>0</v>
      </c>
      <c r="E41" s="140">
        <f>Data!BT9</f>
        <v>0</v>
      </c>
      <c r="F41" s="140">
        <f>Data!CN9</f>
        <v>0</v>
      </c>
      <c r="G41" s="140">
        <f>Data!DH9</f>
        <v>0</v>
      </c>
      <c r="H41" s="141">
        <f t="shared" si="0"/>
        <v>0</v>
      </c>
      <c r="W41" s="144"/>
    </row>
    <row r="42" spans="2:23" x14ac:dyDescent="0.55000000000000004">
      <c r="B42" s="129" t="s">
        <v>52</v>
      </c>
      <c r="C42" s="140">
        <f>Data!AG9</f>
        <v>0</v>
      </c>
      <c r="D42" s="140">
        <f>Data!BA9</f>
        <v>0</v>
      </c>
      <c r="E42" s="140">
        <f>Data!BU9</f>
        <v>0</v>
      </c>
      <c r="F42" s="140">
        <f>Data!CO9</f>
        <v>0</v>
      </c>
      <c r="G42" s="140">
        <f>Data!DI9</f>
        <v>0</v>
      </c>
      <c r="H42" s="141">
        <f t="shared" si="0"/>
        <v>0</v>
      </c>
      <c r="W42" s="144"/>
    </row>
    <row r="43" spans="2:23" x14ac:dyDescent="0.55000000000000004">
      <c r="B43" s="129" t="s">
        <v>53</v>
      </c>
      <c r="C43" s="140">
        <f>Data!AH9</f>
        <v>0</v>
      </c>
      <c r="D43" s="140">
        <f>Data!BB9</f>
        <v>0</v>
      </c>
      <c r="E43" s="140">
        <f>Data!BV9</f>
        <v>0</v>
      </c>
      <c r="F43" s="140">
        <f>Data!CP9</f>
        <v>0</v>
      </c>
      <c r="G43" s="140">
        <f>Data!DJ9</f>
        <v>0</v>
      </c>
      <c r="H43" s="141">
        <f t="shared" si="0"/>
        <v>0</v>
      </c>
      <c r="W43" s="144"/>
    </row>
    <row r="44" spans="2:23" x14ac:dyDescent="0.55000000000000004">
      <c r="B44" s="129" t="s">
        <v>54</v>
      </c>
      <c r="C44" s="140">
        <f>Data!AI9</f>
        <v>0</v>
      </c>
      <c r="D44" s="140">
        <f>Data!BC9</f>
        <v>0</v>
      </c>
      <c r="E44" s="140">
        <f>Data!BW9</f>
        <v>0</v>
      </c>
      <c r="F44" s="140">
        <f>Data!CQ9</f>
        <v>0</v>
      </c>
      <c r="G44" s="140">
        <f>Data!DK9</f>
        <v>0</v>
      </c>
      <c r="H44" s="141">
        <f t="shared" si="0"/>
        <v>0</v>
      </c>
      <c r="W44" s="144"/>
    </row>
    <row r="45" spans="2:23" x14ac:dyDescent="0.55000000000000004">
      <c r="B45" s="129" t="s">
        <v>55</v>
      </c>
      <c r="C45" s="140">
        <f>Data!AJ9</f>
        <v>2607</v>
      </c>
      <c r="D45" s="140">
        <f>Data!BD9</f>
        <v>3204</v>
      </c>
      <c r="E45" s="140">
        <f>Data!BX9</f>
        <v>2952</v>
      </c>
      <c r="F45" s="140">
        <f>Data!CR9</f>
        <v>0</v>
      </c>
      <c r="G45" s="140">
        <f>Data!DL9</f>
        <v>0</v>
      </c>
      <c r="H45" s="141">
        <f t="shared" si="0"/>
        <v>8763</v>
      </c>
      <c r="W45" s="144"/>
    </row>
    <row r="46" spans="2:23" x14ac:dyDescent="0.55000000000000004">
      <c r="B46" s="129" t="s">
        <v>56</v>
      </c>
      <c r="C46" s="140">
        <f>Data!AK9</f>
        <v>0</v>
      </c>
      <c r="D46" s="140">
        <f>Data!BE9</f>
        <v>0</v>
      </c>
      <c r="E46" s="140">
        <f>Data!BY9</f>
        <v>0</v>
      </c>
      <c r="F46" s="140">
        <f>Data!CS9</f>
        <v>0</v>
      </c>
      <c r="G46" s="140">
        <f>Data!DM9</f>
        <v>3372.0000000000014</v>
      </c>
      <c r="H46" s="141">
        <f t="shared" si="0"/>
        <v>3372.0000000000014</v>
      </c>
      <c r="W46" s="144"/>
    </row>
    <row r="47" spans="2:23" x14ac:dyDescent="0.55000000000000004">
      <c r="B47" s="129" t="s">
        <v>57</v>
      </c>
      <c r="C47" s="140">
        <f>Data!AL9</f>
        <v>6626</v>
      </c>
      <c r="D47" s="140">
        <f>Data!BF9</f>
        <v>19972</v>
      </c>
      <c r="E47" s="140">
        <f>Data!BZ9</f>
        <v>11160</v>
      </c>
      <c r="F47" s="140">
        <f>Data!CT9</f>
        <v>677</v>
      </c>
      <c r="G47" s="140">
        <f>Data!DN9</f>
        <v>0</v>
      </c>
      <c r="H47" s="141">
        <f t="shared" si="0"/>
        <v>38435</v>
      </c>
      <c r="W47" s="144"/>
    </row>
    <row r="48" spans="2:23" x14ac:dyDescent="0.55000000000000004">
      <c r="B48" s="129" t="s">
        <v>58</v>
      </c>
      <c r="C48" s="140">
        <f>Data!AM9</f>
        <v>0</v>
      </c>
      <c r="D48" s="140">
        <f>Data!BG9</f>
        <v>0</v>
      </c>
      <c r="E48" s="140">
        <f>Data!CA9</f>
        <v>0</v>
      </c>
      <c r="F48" s="140">
        <f>Data!CU9</f>
        <v>0</v>
      </c>
      <c r="G48" s="140">
        <f>Data!DO9</f>
        <v>0</v>
      </c>
      <c r="H48" s="141">
        <f t="shared" si="0"/>
        <v>0</v>
      </c>
      <c r="W48" s="144"/>
    </row>
    <row r="49" spans="2:23" x14ac:dyDescent="0.55000000000000004">
      <c r="B49" s="129" t="s">
        <v>59</v>
      </c>
      <c r="C49" s="140">
        <f>Data!AN9</f>
        <v>0</v>
      </c>
      <c r="D49" s="140">
        <f>Data!BH9</f>
        <v>1003</v>
      </c>
      <c r="E49" s="140">
        <f>Data!CB9</f>
        <v>0</v>
      </c>
      <c r="F49" s="140">
        <f>Data!CV9</f>
        <v>0</v>
      </c>
      <c r="G49" s="140">
        <f>Data!DP9</f>
        <v>0</v>
      </c>
      <c r="H49" s="141">
        <f t="shared" si="0"/>
        <v>1003</v>
      </c>
      <c r="W49" s="144"/>
    </row>
    <row r="50" spans="2:23" x14ac:dyDescent="0.55000000000000004">
      <c r="B50" s="129" t="s">
        <v>60</v>
      </c>
      <c r="C50" s="140">
        <f>Data!AO9</f>
        <v>811</v>
      </c>
      <c r="D50" s="140">
        <f>Data!BI9</f>
        <v>2662</v>
      </c>
      <c r="E50" s="140">
        <f>Data!CC9</f>
        <v>732</v>
      </c>
      <c r="F50" s="140">
        <f>Data!CW9</f>
        <v>0</v>
      </c>
      <c r="G50" s="140">
        <f>Data!DQ9</f>
        <v>0</v>
      </c>
      <c r="H50" s="141">
        <f t="shared" si="0"/>
        <v>4205</v>
      </c>
      <c r="W50" s="144"/>
    </row>
    <row r="51" spans="2:23" x14ac:dyDescent="0.55000000000000004">
      <c r="B51" s="129" t="s">
        <v>0</v>
      </c>
      <c r="C51" s="140">
        <f>Data!AP9</f>
        <v>1992</v>
      </c>
      <c r="D51" s="140">
        <f>Data!BJ9</f>
        <v>36249</v>
      </c>
      <c r="E51" s="140">
        <f>Data!CD9</f>
        <v>12773</v>
      </c>
      <c r="F51" s="140">
        <f>Data!CX9</f>
        <v>1152</v>
      </c>
      <c r="G51" s="140">
        <f>Data!DR9</f>
        <v>0</v>
      </c>
      <c r="H51" s="141">
        <f t="shared" si="0"/>
        <v>52166</v>
      </c>
      <c r="W51" s="144"/>
    </row>
    <row r="52" spans="2:23" x14ac:dyDescent="0.55000000000000004">
      <c r="B52" s="142" t="s">
        <v>33</v>
      </c>
      <c r="C52" s="141">
        <f>SUM(C32:C51)</f>
        <v>93429</v>
      </c>
      <c r="D52" s="141">
        <f>SUM(D32:D51)</f>
        <v>108113</v>
      </c>
      <c r="E52" s="141">
        <f>SUM(E32:E51)</f>
        <v>43202</v>
      </c>
      <c r="F52" s="141">
        <f>SUM(F32:F51)</f>
        <v>3302</v>
      </c>
      <c r="G52" s="141">
        <f>SUM(G32:G51)</f>
        <v>3372.0000000000014</v>
      </c>
      <c r="H52" s="141">
        <f t="shared" si="0"/>
        <v>251418</v>
      </c>
    </row>
    <row r="53" spans="2:23" x14ac:dyDescent="0.55000000000000004">
      <c r="B53" s="143"/>
      <c r="C53" s="144"/>
      <c r="D53" s="144"/>
      <c r="E53" s="144"/>
      <c r="F53" s="144"/>
      <c r="G53" s="144"/>
      <c r="H53" s="144"/>
    </row>
    <row r="54" spans="2:23" ht="13.5" customHeight="1" x14ac:dyDescent="0.55000000000000004">
      <c r="B54" s="306"/>
      <c r="D54" s="440" t="s">
        <v>22</v>
      </c>
      <c r="E54" s="440"/>
      <c r="F54" s="440"/>
      <c r="G54" s="307" t="s">
        <v>23</v>
      </c>
      <c r="H54" s="307" t="s">
        <v>24</v>
      </c>
    </row>
    <row r="55" spans="2:23" x14ac:dyDescent="0.55000000000000004">
      <c r="B55" s="438" t="s">
        <v>894</v>
      </c>
      <c r="C55" s="439"/>
      <c r="D55" s="434" t="str">
        <f>Data!T9</f>
        <v>Cindy Strawn</v>
      </c>
      <c r="E55" s="434"/>
      <c r="F55" s="434"/>
      <c r="G55" s="308" t="str">
        <f>Data!U9</f>
        <v>903-566-7222</v>
      </c>
      <c r="H55" s="309" t="str">
        <f>Data!V9</f>
        <v>cstrawn@uttyler.edu</v>
      </c>
    </row>
    <row r="56" spans="2:23" ht="13.5" customHeight="1" x14ac:dyDescent="0.55000000000000004">
      <c r="B56" s="306"/>
      <c r="C56" s="306"/>
      <c r="D56" s="306"/>
      <c r="E56" s="306"/>
      <c r="F56" s="306"/>
      <c r="G56" s="306"/>
      <c r="H56" s="296"/>
    </row>
    <row r="57" spans="2:23" ht="16.5" customHeight="1" x14ac:dyDescent="0.55000000000000004">
      <c r="B57" s="117" t="s">
        <v>9</v>
      </c>
    </row>
    <row r="58" spans="2:23" ht="39.75" customHeight="1" x14ac:dyDescent="0.55000000000000004">
      <c r="B58" s="441" t="s">
        <v>39</v>
      </c>
      <c r="C58" s="441"/>
      <c r="D58" s="441"/>
      <c r="E58" s="441"/>
      <c r="F58" s="441"/>
      <c r="G58" s="441"/>
      <c r="H58" s="319"/>
    </row>
    <row r="59" spans="2:23" ht="8.25" customHeight="1" thickBot="1" x14ac:dyDescent="0.6">
      <c r="B59" s="318"/>
    </row>
    <row r="60" spans="2:23" ht="19.8" thickBot="1" x14ac:dyDescent="0.6">
      <c r="B60" s="124" t="s">
        <v>31</v>
      </c>
      <c r="C60" s="125" t="s">
        <v>25</v>
      </c>
      <c r="D60" s="125" t="s">
        <v>26</v>
      </c>
      <c r="E60" s="125" t="s">
        <v>27</v>
      </c>
      <c r="F60" s="125" t="s">
        <v>28</v>
      </c>
      <c r="G60" s="125" t="s">
        <v>29</v>
      </c>
      <c r="H60" s="126" t="s">
        <v>30</v>
      </c>
    </row>
    <row r="61" spans="2:23" x14ac:dyDescent="0.55000000000000004">
      <c r="B61" s="127" t="str">
        <f>$B$32</f>
        <v>Liberal Arts</v>
      </c>
      <c r="C61" s="320">
        <f>Data!DS9</f>
        <v>2587401.2728707087</v>
      </c>
      <c r="D61" s="320">
        <f>Data!EM9</f>
        <v>1088967.7249662234</v>
      </c>
      <c r="E61" s="320">
        <f>Data!FG9</f>
        <v>1315871.6086352505</v>
      </c>
      <c r="F61" s="320">
        <f>Data!GA9</f>
        <v>110805.35223294176</v>
      </c>
      <c r="G61" s="320">
        <f>Data!GU9</f>
        <v>0</v>
      </c>
      <c r="H61" s="321">
        <f>SUM(C61:G61)</f>
        <v>5103045.9587051244</v>
      </c>
    </row>
    <row r="62" spans="2:23" x14ac:dyDescent="0.55000000000000004">
      <c r="B62" s="127" t="str">
        <f>$B$33</f>
        <v>Science</v>
      </c>
      <c r="C62" s="320">
        <f>Data!DT9</f>
        <v>936179.96664019814</v>
      </c>
      <c r="D62" s="320">
        <f>Data!EN9</f>
        <v>1126934.254854525</v>
      </c>
      <c r="E62" s="320">
        <f>Data!FH9</f>
        <v>859392.80893239018</v>
      </c>
      <c r="F62" s="320">
        <f>Data!GB9</f>
        <v>780.11111111111097</v>
      </c>
      <c r="G62" s="320">
        <f>Data!GV9</f>
        <v>0</v>
      </c>
      <c r="H62" s="141">
        <f t="shared" ref="H62:H81" si="1">SUM(C62:G62)</f>
        <v>2923287.1415382242</v>
      </c>
    </row>
    <row r="63" spans="2:23" x14ac:dyDescent="0.55000000000000004">
      <c r="B63" s="127" t="str">
        <f>$B$34</f>
        <v>Fine Arts</v>
      </c>
      <c r="C63" s="320">
        <f>Data!DU9</f>
        <v>524768.10493985564</v>
      </c>
      <c r="D63" s="320">
        <f>Data!EO9</f>
        <v>383162.71407546796</v>
      </c>
      <c r="E63" s="320">
        <f>Data!FI9</f>
        <v>79237.213705713599</v>
      </c>
      <c r="F63" s="320">
        <f>Data!GC9</f>
        <v>0</v>
      </c>
      <c r="G63" s="320">
        <f>Data!GW9</f>
        <v>0</v>
      </c>
      <c r="H63" s="141">
        <f t="shared" si="1"/>
        <v>987168.03272103728</v>
      </c>
    </row>
    <row r="64" spans="2:23" x14ac:dyDescent="0.55000000000000004">
      <c r="B64" s="127" t="str">
        <f>$B$35</f>
        <v>Teacher Education</v>
      </c>
      <c r="C64" s="320">
        <f>Data!DV9</f>
        <v>59126.42913040804</v>
      </c>
      <c r="D64" s="320">
        <f>Data!EP9</f>
        <v>306809.09944205644</v>
      </c>
      <c r="E64" s="320">
        <f>Data!FJ9</f>
        <v>724183.88626283698</v>
      </c>
      <c r="F64" s="320">
        <f>Data!GD9</f>
        <v>271447.45383321447</v>
      </c>
      <c r="G64" s="320">
        <f>Data!GX9</f>
        <v>0</v>
      </c>
      <c r="H64" s="141">
        <f t="shared" si="1"/>
        <v>1361566.8686685159</v>
      </c>
    </row>
    <row r="65" spans="2:8" x14ac:dyDescent="0.55000000000000004">
      <c r="B65" s="127" t="str">
        <f>$B$36</f>
        <v>Agriculture</v>
      </c>
      <c r="C65" s="320">
        <f>Data!DW9</f>
        <v>0</v>
      </c>
      <c r="D65" s="320">
        <f>Data!EQ9</f>
        <v>9945.4222222222234</v>
      </c>
      <c r="E65" s="320">
        <f>Data!FK9</f>
        <v>0</v>
      </c>
      <c r="F65" s="320">
        <f>Data!GE9</f>
        <v>0</v>
      </c>
      <c r="G65" s="320">
        <f>Data!GY9</f>
        <v>0</v>
      </c>
      <c r="H65" s="141">
        <f t="shared" si="1"/>
        <v>9945.4222222222234</v>
      </c>
    </row>
    <row r="66" spans="2:8" x14ac:dyDescent="0.55000000000000004">
      <c r="B66" s="127" t="str">
        <f>$B$37</f>
        <v>Engineering</v>
      </c>
      <c r="C66" s="320">
        <f>Data!DX9</f>
        <v>360908.92999473441</v>
      </c>
      <c r="D66" s="320">
        <f>Data!ER9</f>
        <v>2029109.9714577505</v>
      </c>
      <c r="E66" s="320">
        <f>Data!FL9</f>
        <v>1020712.3288987339</v>
      </c>
      <c r="F66" s="320">
        <f>Data!GF9</f>
        <v>0</v>
      </c>
      <c r="G66" s="320">
        <f>Data!GZ9</f>
        <v>0</v>
      </c>
      <c r="H66" s="141">
        <f t="shared" si="1"/>
        <v>3410731.230351219</v>
      </c>
    </row>
    <row r="67" spans="2:8" x14ac:dyDescent="0.55000000000000004">
      <c r="B67" s="127" t="str">
        <f>$B$38</f>
        <v>Home Economics</v>
      </c>
      <c r="C67" s="320">
        <f>Data!DY9</f>
        <v>19900.148972500931</v>
      </c>
      <c r="D67" s="320">
        <f>Data!ES9</f>
        <v>12989.446443982748</v>
      </c>
      <c r="E67" s="320">
        <f>Data!FM9</f>
        <v>21103.622457912457</v>
      </c>
      <c r="F67" s="320">
        <f>Data!GG9</f>
        <v>0</v>
      </c>
      <c r="G67" s="320">
        <f>Data!HA9</f>
        <v>0</v>
      </c>
      <c r="H67" s="141">
        <f t="shared" si="1"/>
        <v>53993.217874396141</v>
      </c>
    </row>
    <row r="68" spans="2:8" x14ac:dyDescent="0.55000000000000004">
      <c r="B68" s="127" t="str">
        <f>$B$39</f>
        <v>Law</v>
      </c>
      <c r="C68" s="320">
        <f>Data!DZ9</f>
        <v>0</v>
      </c>
      <c r="D68" s="320">
        <f>Data!ET9</f>
        <v>0</v>
      </c>
      <c r="E68" s="320">
        <f>Data!FN9</f>
        <v>0</v>
      </c>
      <c r="F68" s="320">
        <f>Data!GH9</f>
        <v>0</v>
      </c>
      <c r="G68" s="320">
        <f>Data!HB9</f>
        <v>0</v>
      </c>
      <c r="H68" s="141">
        <f t="shared" si="1"/>
        <v>0</v>
      </c>
    </row>
    <row r="69" spans="2:8" x14ac:dyDescent="0.55000000000000004">
      <c r="B69" s="127" t="str">
        <f>$B$40</f>
        <v>Social Service</v>
      </c>
      <c r="C69" s="320">
        <f>Data!EA9</f>
        <v>76999.09776058633</v>
      </c>
      <c r="D69" s="320">
        <f>Data!EU9</f>
        <v>171940.80223941366</v>
      </c>
      <c r="E69" s="320">
        <f>Data!FO9</f>
        <v>0</v>
      </c>
      <c r="F69" s="320">
        <f>Data!GI9</f>
        <v>0</v>
      </c>
      <c r="G69" s="320">
        <f>Data!HC9</f>
        <v>0</v>
      </c>
      <c r="H69" s="141">
        <f t="shared" si="1"/>
        <v>248939.9</v>
      </c>
    </row>
    <row r="70" spans="2:8" x14ac:dyDescent="0.55000000000000004">
      <c r="B70" s="127" t="str">
        <f>$B$41</f>
        <v>Library Science</v>
      </c>
      <c r="C70" s="320">
        <f>Data!EB9</f>
        <v>0</v>
      </c>
      <c r="D70" s="320">
        <f>Data!EV9</f>
        <v>0</v>
      </c>
      <c r="E70" s="320">
        <f>Data!FP9</f>
        <v>0</v>
      </c>
      <c r="F70" s="320">
        <f>Data!GJ9</f>
        <v>0</v>
      </c>
      <c r="G70" s="320">
        <f>Data!HD9</f>
        <v>0</v>
      </c>
      <c r="H70" s="141">
        <f t="shared" si="1"/>
        <v>0</v>
      </c>
    </row>
    <row r="71" spans="2:8" x14ac:dyDescent="0.55000000000000004">
      <c r="B71" s="127" t="str">
        <f>$B$42</f>
        <v>Veterinary Science</v>
      </c>
      <c r="C71" s="320">
        <f>Data!EC9</f>
        <v>0</v>
      </c>
      <c r="D71" s="320">
        <f>Data!EW9</f>
        <v>0</v>
      </c>
      <c r="E71" s="320">
        <f>Data!FQ9</f>
        <v>0</v>
      </c>
      <c r="F71" s="320">
        <f>Data!GK9</f>
        <v>0</v>
      </c>
      <c r="G71" s="320">
        <f>Data!HE9</f>
        <v>0</v>
      </c>
      <c r="H71" s="141">
        <f t="shared" si="1"/>
        <v>0</v>
      </c>
    </row>
    <row r="72" spans="2:8" x14ac:dyDescent="0.55000000000000004">
      <c r="B72" s="127" t="str">
        <f>$B$43</f>
        <v>Vocational Training</v>
      </c>
      <c r="C72" s="320">
        <f>Data!ED9</f>
        <v>0</v>
      </c>
      <c r="D72" s="320">
        <f>Data!EX9</f>
        <v>0</v>
      </c>
      <c r="E72" s="320">
        <f>Data!FR9</f>
        <v>0</v>
      </c>
      <c r="F72" s="320">
        <f>Data!GL9</f>
        <v>0</v>
      </c>
      <c r="G72" s="320">
        <f>Data!HF9</f>
        <v>0</v>
      </c>
      <c r="H72" s="141">
        <f t="shared" si="1"/>
        <v>0</v>
      </c>
    </row>
    <row r="73" spans="2:8" x14ac:dyDescent="0.55000000000000004">
      <c r="B73" s="127" t="str">
        <f>$B$44</f>
        <v>Physical Training</v>
      </c>
      <c r="C73" s="320">
        <f>Data!EE9</f>
        <v>0</v>
      </c>
      <c r="D73" s="320">
        <f>Data!EY9</f>
        <v>0</v>
      </c>
      <c r="E73" s="320">
        <f>Data!FS9</f>
        <v>0</v>
      </c>
      <c r="F73" s="320">
        <f>Data!GM9</f>
        <v>0</v>
      </c>
      <c r="G73" s="320">
        <f>Data!HG9</f>
        <v>0</v>
      </c>
      <c r="H73" s="141">
        <f t="shared" si="1"/>
        <v>0</v>
      </c>
    </row>
    <row r="74" spans="2:8" x14ac:dyDescent="0.55000000000000004">
      <c r="B74" s="127" t="str">
        <f>$B$45</f>
        <v>Health Services</v>
      </c>
      <c r="C74" s="320">
        <f>Data!EF9</f>
        <v>232710.55023560554</v>
      </c>
      <c r="D74" s="320">
        <f>Data!EZ9</f>
        <v>308193.41952746187</v>
      </c>
      <c r="E74" s="320">
        <f>Data!FT9</f>
        <v>778004.58565742162</v>
      </c>
      <c r="F74" s="320">
        <f>Data!GN9</f>
        <v>0</v>
      </c>
      <c r="G74" s="320">
        <f>Data!HH9</f>
        <v>0</v>
      </c>
      <c r="H74" s="141">
        <f t="shared" si="1"/>
        <v>1318908.5554204891</v>
      </c>
    </row>
    <row r="75" spans="2:8" x14ac:dyDescent="0.55000000000000004">
      <c r="B75" s="127" t="str">
        <f>$B$46</f>
        <v>Pharmacy</v>
      </c>
      <c r="C75" s="320">
        <f>Data!EG9</f>
        <v>0</v>
      </c>
      <c r="D75" s="320">
        <f>Data!FA9</f>
        <v>0</v>
      </c>
      <c r="E75" s="320">
        <f>Data!FU9</f>
        <v>0</v>
      </c>
      <c r="F75" s="320">
        <f>Data!GO9</f>
        <v>0</v>
      </c>
      <c r="G75" s="320">
        <f>Data!HI9</f>
        <v>1952310.8185334404</v>
      </c>
      <c r="H75" s="141">
        <f t="shared" si="1"/>
        <v>1952310.8185334404</v>
      </c>
    </row>
    <row r="76" spans="2:8" x14ac:dyDescent="0.55000000000000004">
      <c r="B76" s="127" t="str">
        <f>$B$47</f>
        <v>Business Administration</v>
      </c>
      <c r="C76" s="320">
        <f>Data!EH9</f>
        <v>618117.31760534726</v>
      </c>
      <c r="D76" s="320">
        <f>Data!FB9</f>
        <v>2465003.7249960797</v>
      </c>
      <c r="E76" s="320">
        <f>Data!FV9</f>
        <v>1799488.9135127563</v>
      </c>
      <c r="F76" s="320">
        <f>Data!GP9</f>
        <v>428442.4277816168</v>
      </c>
      <c r="G76" s="320">
        <f>Data!HJ9</f>
        <v>0</v>
      </c>
      <c r="H76" s="141">
        <f t="shared" si="1"/>
        <v>5311052.3838957995</v>
      </c>
    </row>
    <row r="77" spans="2:8" x14ac:dyDescent="0.55000000000000004">
      <c r="B77" s="127" t="str">
        <f>$B$48</f>
        <v>Optometry</v>
      </c>
      <c r="C77" s="320">
        <f>Data!EI9</f>
        <v>0</v>
      </c>
      <c r="D77" s="320">
        <f>Data!FC9</f>
        <v>0</v>
      </c>
      <c r="E77" s="320">
        <f>Data!FW9</f>
        <v>0</v>
      </c>
      <c r="F77" s="320">
        <f>Data!GQ9</f>
        <v>0</v>
      </c>
      <c r="G77" s="320">
        <f>Data!HK9</f>
        <v>0</v>
      </c>
      <c r="H77" s="141">
        <f t="shared" si="1"/>
        <v>0</v>
      </c>
    </row>
    <row r="78" spans="2:8" x14ac:dyDescent="0.55000000000000004">
      <c r="B78" s="127" t="str">
        <f>$B$49</f>
        <v>Teacher Ed-Practice Teaching</v>
      </c>
      <c r="C78" s="320">
        <f>Data!EJ9</f>
        <v>0</v>
      </c>
      <c r="D78" s="320">
        <f>Data!FD9</f>
        <v>79690.082018604837</v>
      </c>
      <c r="E78" s="320">
        <f>Data!FX9</f>
        <v>0</v>
      </c>
      <c r="F78" s="320">
        <f>Data!GR9</f>
        <v>0</v>
      </c>
      <c r="G78" s="320">
        <f>Data!HL9</f>
        <v>0</v>
      </c>
      <c r="H78" s="141">
        <f t="shared" si="1"/>
        <v>79690.082018604837</v>
      </c>
    </row>
    <row r="79" spans="2:8" x14ac:dyDescent="0.55000000000000004">
      <c r="B79" s="127" t="str">
        <f>$B$50</f>
        <v>Technology</v>
      </c>
      <c r="C79" s="320">
        <f>Data!EK9</f>
        <v>107149.6352853016</v>
      </c>
      <c r="D79" s="320">
        <f>Data!FE9</f>
        <v>340272.64045161515</v>
      </c>
      <c r="E79" s="320">
        <f>Data!FY9</f>
        <v>155802.70781250004</v>
      </c>
      <c r="F79" s="320">
        <f>Data!GS9</f>
        <v>0</v>
      </c>
      <c r="G79" s="320">
        <f>Data!HM9</f>
        <v>0</v>
      </c>
      <c r="H79" s="141">
        <f t="shared" si="1"/>
        <v>603224.98354941676</v>
      </c>
    </row>
    <row r="80" spans="2:8" x14ac:dyDescent="0.55000000000000004">
      <c r="B80" s="127" t="str">
        <f>$B$51</f>
        <v>Nursing</v>
      </c>
      <c r="C80" s="320">
        <f>Data!EL9</f>
        <v>117209.22239230208</v>
      </c>
      <c r="D80" s="320">
        <f>Data!FF9</f>
        <v>4068753.0461023748</v>
      </c>
      <c r="E80" s="320">
        <f>Data!FZ9</f>
        <v>2635861.7034496884</v>
      </c>
      <c r="F80" s="320">
        <f>Data!GT9</f>
        <v>695619.95052381896</v>
      </c>
      <c r="G80" s="320">
        <f>Data!HN9</f>
        <v>0</v>
      </c>
      <c r="H80" s="141">
        <f t="shared" si="1"/>
        <v>7517443.9224681845</v>
      </c>
    </row>
    <row r="81" spans="2:8" x14ac:dyDescent="0.55000000000000004">
      <c r="B81" s="130" t="str">
        <f>$B$52</f>
        <v>Totals</v>
      </c>
      <c r="C81" s="321">
        <f>SUM(C61:C80)</f>
        <v>5640470.6758275479</v>
      </c>
      <c r="D81" s="321">
        <f>SUM(D61:D80)</f>
        <v>12391772.348797776</v>
      </c>
      <c r="E81" s="321">
        <f>SUM(E61:E80)</f>
        <v>9389659.3793252036</v>
      </c>
      <c r="F81" s="321">
        <f>SUM(F61:F80)</f>
        <v>1507095.295482703</v>
      </c>
      <c r="G81" s="321">
        <f>SUM(G61:G80)</f>
        <v>1952310.8185334404</v>
      </c>
      <c r="H81" s="321">
        <f t="shared" si="1"/>
        <v>30881308.517966669</v>
      </c>
    </row>
    <row r="82" spans="2:8" x14ac:dyDescent="0.55000000000000004">
      <c r="B82" s="143"/>
      <c r="C82" s="322"/>
      <c r="D82" s="322"/>
      <c r="E82" s="322"/>
      <c r="F82" s="322"/>
      <c r="G82" s="322"/>
      <c r="H82" s="323"/>
    </row>
    <row r="83" spans="2:8" ht="13.5" customHeight="1" x14ac:dyDescent="0.55000000000000004">
      <c r="B83" s="306"/>
      <c r="D83" s="440" t="s">
        <v>22</v>
      </c>
      <c r="E83" s="440"/>
      <c r="F83" s="440"/>
      <c r="G83" s="307" t="s">
        <v>23</v>
      </c>
      <c r="H83" s="307" t="s">
        <v>24</v>
      </c>
    </row>
    <row r="84" spans="2:8" ht="16.5" customHeight="1" x14ac:dyDescent="0.55000000000000004">
      <c r="B84" s="438" t="s">
        <v>38</v>
      </c>
      <c r="C84" s="439"/>
      <c r="D84" s="434" t="str">
        <f>Data!T9</f>
        <v>Cindy Strawn</v>
      </c>
      <c r="E84" s="434"/>
      <c r="F84" s="434"/>
      <c r="G84" s="308" t="str">
        <f>Data!U9</f>
        <v>903-566-7222</v>
      </c>
      <c r="H84" s="309" t="str">
        <f>Data!V9</f>
        <v>cstrawn@uttyler.edu</v>
      </c>
    </row>
    <row r="85" spans="2:8" ht="13.5" customHeight="1" x14ac:dyDescent="0.55000000000000004">
      <c r="B85" s="306"/>
      <c r="C85" s="306"/>
      <c r="D85" s="306"/>
      <c r="E85" s="306"/>
      <c r="F85" s="306"/>
      <c r="G85" s="306"/>
      <c r="H85" s="296"/>
    </row>
    <row r="86" spans="2:8" ht="15" customHeight="1" x14ac:dyDescent="0.55000000000000004">
      <c r="B86" s="120" t="s">
        <v>32</v>
      </c>
      <c r="C86" s="324"/>
      <c r="D86" s="324"/>
      <c r="E86" s="324"/>
      <c r="F86" s="324"/>
      <c r="G86" s="324"/>
      <c r="H86" s="122">
        <f>H13+H14</f>
        <v>88936179</v>
      </c>
    </row>
    <row r="87" spans="2:8" ht="42.75" customHeight="1" x14ac:dyDescent="0.55000000000000004">
      <c r="B87" s="432" t="s">
        <v>8</v>
      </c>
      <c r="C87" s="432"/>
      <c r="D87" s="432"/>
      <c r="E87" s="432"/>
      <c r="F87" s="432"/>
      <c r="G87" s="432"/>
      <c r="H87" s="319"/>
    </row>
    <row r="88" spans="2:8" x14ac:dyDescent="0.55000000000000004">
      <c r="B88" s="120" t="s">
        <v>5</v>
      </c>
      <c r="C88" s="325"/>
      <c r="D88" s="325"/>
      <c r="E88" s="325"/>
      <c r="F88" s="325"/>
      <c r="G88" s="325"/>
      <c r="H88" s="122"/>
    </row>
    <row r="89" spans="2:8" ht="98.25" customHeight="1" thickBot="1" x14ac:dyDescent="0.6">
      <c r="B89" s="433" t="s">
        <v>224</v>
      </c>
      <c r="C89" s="433"/>
      <c r="D89" s="433"/>
      <c r="E89" s="433"/>
      <c r="F89" s="433"/>
      <c r="G89" s="433"/>
      <c r="H89" s="326"/>
    </row>
    <row r="90" spans="2:8" ht="19.8" thickBot="1" x14ac:dyDescent="0.6">
      <c r="B90" s="124" t="s">
        <v>31</v>
      </c>
      <c r="C90" s="125" t="s">
        <v>25</v>
      </c>
      <c r="D90" s="125" t="s">
        <v>26</v>
      </c>
      <c r="E90" s="125" t="s">
        <v>27</v>
      </c>
      <c r="F90" s="125" t="s">
        <v>28</v>
      </c>
      <c r="G90" s="125" t="s">
        <v>29</v>
      </c>
      <c r="H90" s="126" t="s">
        <v>30</v>
      </c>
    </row>
    <row r="91" spans="2:8" x14ac:dyDescent="0.55000000000000004">
      <c r="B91" s="127" t="str">
        <f>$B$32</f>
        <v>Liberal Arts</v>
      </c>
      <c r="C91" s="327">
        <f>Data!HR9</f>
        <v>143121.42114259227</v>
      </c>
      <c r="D91" s="327">
        <f>Data!IL9</f>
        <v>49389.175394721591</v>
      </c>
      <c r="E91" s="327">
        <f>Data!JF9</f>
        <v>18608.85602366881</v>
      </c>
      <c r="F91" s="327">
        <f>Data!JZ9</f>
        <v>909.0974390173244</v>
      </c>
      <c r="G91" s="327">
        <f>Data!KT9</f>
        <v>0</v>
      </c>
      <c r="H91" s="133">
        <f t="shared" ref="H91:H111" si="2">SUM(C91:G91)</f>
        <v>212028.55</v>
      </c>
    </row>
    <row r="92" spans="2:8" x14ac:dyDescent="0.55000000000000004">
      <c r="B92" s="127" t="str">
        <f>$B$33</f>
        <v>Science</v>
      </c>
      <c r="C92" s="327">
        <f>Data!HS9</f>
        <v>187343.57504973246</v>
      </c>
      <c r="D92" s="327">
        <f>Data!IM9</f>
        <v>97686.42334673641</v>
      </c>
      <c r="E92" s="327">
        <f>Data!JG9</f>
        <v>17375.416996704662</v>
      </c>
      <c r="F92" s="327">
        <f>Data!KA9</f>
        <v>82.304606826495757</v>
      </c>
      <c r="G92" s="327">
        <f>Data!KU9</f>
        <v>0</v>
      </c>
      <c r="H92" s="136">
        <f t="shared" si="2"/>
        <v>302487.72000000003</v>
      </c>
    </row>
    <row r="93" spans="2:8" x14ac:dyDescent="0.55000000000000004">
      <c r="B93" s="127" t="str">
        <f>$B$34</f>
        <v>Fine Arts</v>
      </c>
      <c r="C93" s="327">
        <f>Data!HT9</f>
        <v>55247.013138043752</v>
      </c>
      <c r="D93" s="327">
        <f>Data!IN9</f>
        <v>15786.169757354788</v>
      </c>
      <c r="E93" s="327">
        <f>Data!JH9</f>
        <v>1841.5671046014584</v>
      </c>
      <c r="F93" s="327">
        <f>Data!KB9</f>
        <v>0</v>
      </c>
      <c r="G93" s="327">
        <f>Data!KV9</f>
        <v>0</v>
      </c>
      <c r="H93" s="136">
        <f t="shared" si="2"/>
        <v>72874.75</v>
      </c>
    </row>
    <row r="94" spans="2:8" x14ac:dyDescent="0.55000000000000004">
      <c r="B94" s="127" t="str">
        <f>$B$35</f>
        <v>Teacher Education</v>
      </c>
      <c r="C94" s="327">
        <f>Data!HU9</f>
        <v>0</v>
      </c>
      <c r="D94" s="327">
        <f>Data!IO9</f>
        <v>0</v>
      </c>
      <c r="E94" s="327">
        <f>Data!JI9</f>
        <v>0</v>
      </c>
      <c r="F94" s="327">
        <f>Data!KC9</f>
        <v>0</v>
      </c>
      <c r="G94" s="327">
        <f>Data!KW9</f>
        <v>0</v>
      </c>
      <c r="H94" s="136">
        <f t="shared" si="2"/>
        <v>0</v>
      </c>
    </row>
    <row r="95" spans="2:8" x14ac:dyDescent="0.55000000000000004">
      <c r="B95" s="127" t="str">
        <f>$B$36</f>
        <v>Agriculture</v>
      </c>
      <c r="C95" s="327">
        <f>Data!HV9</f>
        <v>0</v>
      </c>
      <c r="D95" s="327">
        <f>Data!IP9</f>
        <v>0</v>
      </c>
      <c r="E95" s="327">
        <f>Data!JJ9</f>
        <v>0</v>
      </c>
      <c r="F95" s="327">
        <f>Data!KD9</f>
        <v>0</v>
      </c>
      <c r="G95" s="327">
        <f>Data!KX9</f>
        <v>0</v>
      </c>
      <c r="H95" s="136">
        <f t="shared" si="2"/>
        <v>0</v>
      </c>
    </row>
    <row r="96" spans="2:8" x14ac:dyDescent="0.55000000000000004">
      <c r="B96" s="127" t="str">
        <f>$B$37</f>
        <v>Engineering</v>
      </c>
      <c r="C96" s="327">
        <f>Data!HW9</f>
        <v>72641.663624072375</v>
      </c>
      <c r="D96" s="327">
        <f>Data!IQ9</f>
        <v>174497.59212869775</v>
      </c>
      <c r="E96" s="327">
        <f>Data!JK9</f>
        <v>39954.37424722984</v>
      </c>
      <c r="F96" s="327">
        <f>Data!KE9</f>
        <v>0</v>
      </c>
      <c r="G96" s="327">
        <f>Data!KY9</f>
        <v>0</v>
      </c>
      <c r="H96" s="136">
        <f t="shared" si="2"/>
        <v>287093.62999999995</v>
      </c>
    </row>
    <row r="97" spans="2:8" x14ac:dyDescent="0.55000000000000004">
      <c r="B97" s="127" t="str">
        <f>$B$38</f>
        <v>Home Economics</v>
      </c>
      <c r="C97" s="327">
        <f>Data!HX9</f>
        <v>0</v>
      </c>
      <c r="D97" s="327">
        <f>Data!IR9</f>
        <v>0</v>
      </c>
      <c r="E97" s="327">
        <f>Data!JL9</f>
        <v>0</v>
      </c>
      <c r="F97" s="327">
        <f>Data!KF9</f>
        <v>0</v>
      </c>
      <c r="G97" s="327">
        <f>Data!KZ9</f>
        <v>0</v>
      </c>
      <c r="H97" s="136">
        <f t="shared" si="2"/>
        <v>0</v>
      </c>
    </row>
    <row r="98" spans="2:8" x14ac:dyDescent="0.55000000000000004">
      <c r="B98" s="127" t="str">
        <f>$B$39</f>
        <v>Law</v>
      </c>
      <c r="C98" s="327">
        <f>Data!HY9</f>
        <v>0</v>
      </c>
      <c r="D98" s="327">
        <f>Data!IS9</f>
        <v>0</v>
      </c>
      <c r="E98" s="327">
        <f>Data!JM9</f>
        <v>0</v>
      </c>
      <c r="F98" s="327">
        <f>Data!KG9</f>
        <v>0</v>
      </c>
      <c r="G98" s="327">
        <f>Data!LA9</f>
        <v>0</v>
      </c>
      <c r="H98" s="136">
        <f t="shared" si="2"/>
        <v>0</v>
      </c>
    </row>
    <row r="99" spans="2:8" x14ac:dyDescent="0.55000000000000004">
      <c r="B99" s="127" t="str">
        <f>$B$40</f>
        <v>Social Service</v>
      </c>
      <c r="C99" s="327">
        <f>Data!HZ9</f>
        <v>0</v>
      </c>
      <c r="D99" s="327">
        <f>Data!IT9</f>
        <v>0</v>
      </c>
      <c r="E99" s="327">
        <f>Data!JN9</f>
        <v>0</v>
      </c>
      <c r="F99" s="327">
        <f>Data!KH9</f>
        <v>0</v>
      </c>
      <c r="G99" s="327">
        <f>Data!LB9</f>
        <v>0</v>
      </c>
      <c r="H99" s="136">
        <f t="shared" si="2"/>
        <v>0</v>
      </c>
    </row>
    <row r="100" spans="2:8" x14ac:dyDescent="0.55000000000000004">
      <c r="B100" s="127" t="str">
        <f>$B$41</f>
        <v>Library Science</v>
      </c>
      <c r="C100" s="327">
        <f>Data!IA9</f>
        <v>0</v>
      </c>
      <c r="D100" s="327">
        <f>Data!IU9</f>
        <v>0</v>
      </c>
      <c r="E100" s="327">
        <f>Data!JO9</f>
        <v>0</v>
      </c>
      <c r="F100" s="327">
        <f>Data!KI9</f>
        <v>0</v>
      </c>
      <c r="G100" s="327">
        <f>Data!LC9</f>
        <v>0</v>
      </c>
      <c r="H100" s="136">
        <f t="shared" si="2"/>
        <v>0</v>
      </c>
    </row>
    <row r="101" spans="2:8" x14ac:dyDescent="0.55000000000000004">
      <c r="B101" s="127" t="str">
        <f>$B$42</f>
        <v>Veterinary Science</v>
      </c>
      <c r="C101" s="327">
        <f>Data!IB9</f>
        <v>0</v>
      </c>
      <c r="D101" s="327">
        <f>Data!IV9</f>
        <v>0</v>
      </c>
      <c r="E101" s="327">
        <f>Data!JP9</f>
        <v>0</v>
      </c>
      <c r="F101" s="327">
        <f>Data!KJ9</f>
        <v>0</v>
      </c>
      <c r="G101" s="327">
        <f>Data!LD9</f>
        <v>0</v>
      </c>
      <c r="H101" s="136">
        <f t="shared" si="2"/>
        <v>0</v>
      </c>
    </row>
    <row r="102" spans="2:8" x14ac:dyDescent="0.55000000000000004">
      <c r="B102" s="127" t="str">
        <f>$B$43</f>
        <v>Vocational Training</v>
      </c>
      <c r="C102" s="327">
        <f>Data!IC9</f>
        <v>0</v>
      </c>
      <c r="D102" s="327">
        <f>Data!IW9</f>
        <v>0</v>
      </c>
      <c r="E102" s="327">
        <f>Data!JQ9</f>
        <v>0</v>
      </c>
      <c r="F102" s="327">
        <f>Data!KK9</f>
        <v>0</v>
      </c>
      <c r="G102" s="327">
        <f>Data!LE9</f>
        <v>0</v>
      </c>
      <c r="H102" s="136">
        <f t="shared" si="2"/>
        <v>0</v>
      </c>
    </row>
    <row r="103" spans="2:8" x14ac:dyDescent="0.55000000000000004">
      <c r="B103" s="127" t="str">
        <f>$B$44</f>
        <v>Physical Training</v>
      </c>
      <c r="C103" s="327">
        <f>Data!ID9</f>
        <v>8676.9337624101336</v>
      </c>
      <c r="D103" s="327">
        <f>Data!IX9</f>
        <v>10663.941609038</v>
      </c>
      <c r="E103" s="327">
        <f>Data!JR9</f>
        <v>9825.2046285518663</v>
      </c>
      <c r="F103" s="327">
        <f>Data!KL9</f>
        <v>0</v>
      </c>
      <c r="G103" s="327">
        <f>Data!LF9</f>
        <v>0</v>
      </c>
      <c r="H103" s="136">
        <f t="shared" si="2"/>
        <v>29166.080000000002</v>
      </c>
    </row>
    <row r="104" spans="2:8" x14ac:dyDescent="0.55000000000000004">
      <c r="B104" s="127" t="str">
        <f>$B$45</f>
        <v>Health Services</v>
      </c>
      <c r="C104" s="327">
        <f>Data!IE9</f>
        <v>0</v>
      </c>
      <c r="D104" s="327">
        <f>Data!IY9</f>
        <v>0</v>
      </c>
      <c r="E104" s="327">
        <f>Data!JS9</f>
        <v>0</v>
      </c>
      <c r="F104" s="327">
        <f>Data!KM9</f>
        <v>0</v>
      </c>
      <c r="G104" s="327">
        <f>Data!LG9</f>
        <v>0</v>
      </c>
      <c r="H104" s="136">
        <f t="shared" si="2"/>
        <v>0</v>
      </c>
    </row>
    <row r="105" spans="2:8" x14ac:dyDescent="0.55000000000000004">
      <c r="B105" s="127" t="str">
        <f>$B$46</f>
        <v>Pharmacy</v>
      </c>
      <c r="C105" s="327">
        <f>Data!IF9</f>
        <v>0</v>
      </c>
      <c r="D105" s="327">
        <f>Data!IZ9</f>
        <v>0</v>
      </c>
      <c r="E105" s="327">
        <f>Data!JT9</f>
        <v>0</v>
      </c>
      <c r="F105" s="327">
        <f>Data!KN9</f>
        <v>0</v>
      </c>
      <c r="G105" s="327">
        <f>Data!LH9</f>
        <v>0</v>
      </c>
      <c r="H105" s="136">
        <f t="shared" si="2"/>
        <v>0</v>
      </c>
    </row>
    <row r="106" spans="2:8" x14ac:dyDescent="0.55000000000000004">
      <c r="B106" s="127" t="str">
        <f>$B$47</f>
        <v>Business Administration</v>
      </c>
      <c r="C106" s="327">
        <f>Data!IG9</f>
        <v>2033.2743405749968</v>
      </c>
      <c r="D106" s="327">
        <f>Data!JA9</f>
        <v>6128.6681451801751</v>
      </c>
      <c r="E106" s="327">
        <f>Data!JU9</f>
        <v>3424.5912527644077</v>
      </c>
      <c r="F106" s="327">
        <f>Data!KO9</f>
        <v>207.74626148042151</v>
      </c>
      <c r="G106" s="327">
        <f>Data!LI9</f>
        <v>0</v>
      </c>
      <c r="H106" s="136">
        <f t="shared" si="2"/>
        <v>11794.28</v>
      </c>
    </row>
    <row r="107" spans="2:8" x14ac:dyDescent="0.55000000000000004">
      <c r="B107" s="127" t="str">
        <f>$B$48</f>
        <v>Optometry</v>
      </c>
      <c r="C107" s="327">
        <f>Data!IH9</f>
        <v>0</v>
      </c>
      <c r="D107" s="327">
        <f>Data!JB9</f>
        <v>0</v>
      </c>
      <c r="E107" s="327">
        <f>Data!JV9</f>
        <v>0</v>
      </c>
      <c r="F107" s="327">
        <f>Data!KP9</f>
        <v>0</v>
      </c>
      <c r="G107" s="327">
        <f>Data!LJ9</f>
        <v>0</v>
      </c>
      <c r="H107" s="136">
        <f t="shared" si="2"/>
        <v>0</v>
      </c>
    </row>
    <row r="108" spans="2:8" x14ac:dyDescent="0.55000000000000004">
      <c r="B108" s="127" t="str">
        <f>$B$49</f>
        <v>Teacher Ed-Practice Teaching</v>
      </c>
      <c r="C108" s="327">
        <f>Data!II9</f>
        <v>0</v>
      </c>
      <c r="D108" s="327">
        <f>Data!JC9</f>
        <v>62970.64</v>
      </c>
      <c r="E108" s="327">
        <f>Data!JW9</f>
        <v>0</v>
      </c>
      <c r="F108" s="327">
        <f>Data!KQ9</f>
        <v>0</v>
      </c>
      <c r="G108" s="327">
        <f>Data!LK9</f>
        <v>0</v>
      </c>
      <c r="H108" s="136">
        <f t="shared" si="2"/>
        <v>62970.64</v>
      </c>
    </row>
    <row r="109" spans="2:8" x14ac:dyDescent="0.55000000000000004">
      <c r="B109" s="127" t="str">
        <f>$B$50</f>
        <v>Technology</v>
      </c>
      <c r="C109" s="327">
        <f>Data!IJ9</f>
        <v>0</v>
      </c>
      <c r="D109" s="327">
        <f>Data!JD9</f>
        <v>0</v>
      </c>
      <c r="E109" s="327">
        <f>Data!JX9</f>
        <v>0</v>
      </c>
      <c r="F109" s="327">
        <f>Data!KR9</f>
        <v>0</v>
      </c>
      <c r="G109" s="327">
        <f>Data!LL9</f>
        <v>0</v>
      </c>
      <c r="H109" s="136">
        <f t="shared" si="2"/>
        <v>0</v>
      </c>
    </row>
    <row r="110" spans="2:8" x14ac:dyDescent="0.55000000000000004">
      <c r="B110" s="127" t="str">
        <f>$B$51</f>
        <v>Nursing</v>
      </c>
      <c r="C110" s="327">
        <f>Data!IK9</f>
        <v>719.45926158800751</v>
      </c>
      <c r="D110" s="327">
        <f>Data!JE9</f>
        <v>13092.208219529963</v>
      </c>
      <c r="E110" s="327">
        <f>Data!JY9</f>
        <v>4613.2796929034239</v>
      </c>
      <c r="F110" s="327">
        <f>Data!KS9</f>
        <v>416.22394126442498</v>
      </c>
      <c r="G110" s="327">
        <f>Data!HPM9</f>
        <v>0</v>
      </c>
      <c r="H110" s="136">
        <f t="shared" si="2"/>
        <v>18841.171115285822</v>
      </c>
    </row>
    <row r="111" spans="2:8" x14ac:dyDescent="0.55000000000000004">
      <c r="B111" s="130" t="str">
        <f>$B$52</f>
        <v>Totals</v>
      </c>
      <c r="C111" s="133">
        <f>SUM(C91:C110)</f>
        <v>469783.34031901398</v>
      </c>
      <c r="D111" s="133">
        <f>SUM(D91:D110)</f>
        <v>430214.81860125868</v>
      </c>
      <c r="E111" s="133">
        <f>SUM(E91:E110)</f>
        <v>95643.289946424469</v>
      </c>
      <c r="F111" s="133">
        <f>SUM(F91:F110)</f>
        <v>1615.3722485886665</v>
      </c>
      <c r="G111" s="133">
        <f>SUM(G91:G110)</f>
        <v>0</v>
      </c>
      <c r="H111" s="133">
        <f t="shared" si="2"/>
        <v>997256.82111528586</v>
      </c>
    </row>
    <row r="112" spans="2:8" x14ac:dyDescent="0.55000000000000004">
      <c r="B112" s="328"/>
      <c r="C112" s="329"/>
      <c r="D112" s="329"/>
      <c r="E112" s="329"/>
      <c r="F112" s="329"/>
      <c r="G112" s="329"/>
      <c r="H112" s="330"/>
    </row>
    <row r="113" spans="2:8" ht="16.5" customHeight="1" x14ac:dyDescent="0.55000000000000004">
      <c r="B113" s="445" t="s">
        <v>62</v>
      </c>
      <c r="C113" s="445"/>
      <c r="D113" s="445"/>
      <c r="E113" s="445"/>
      <c r="F113" s="445"/>
      <c r="G113" s="445"/>
      <c r="H113" s="445"/>
    </row>
    <row r="114" spans="2:8" ht="36.75" customHeight="1" thickBot="1" x14ac:dyDescent="0.6">
      <c r="B114" s="444" t="s">
        <v>36</v>
      </c>
      <c r="C114" s="444"/>
      <c r="D114" s="444"/>
      <c r="E114" s="444"/>
      <c r="F114" s="444"/>
      <c r="G114" s="444"/>
      <c r="H114" s="326"/>
    </row>
    <row r="115" spans="2:8" ht="19.8" thickBot="1" x14ac:dyDescent="0.6">
      <c r="B115" s="124" t="s">
        <v>31</v>
      </c>
      <c r="C115" s="125" t="s">
        <v>25</v>
      </c>
      <c r="D115" s="125" t="s">
        <v>26</v>
      </c>
      <c r="E115" s="125" t="s">
        <v>27</v>
      </c>
      <c r="F115" s="125" t="s">
        <v>28</v>
      </c>
      <c r="G115" s="125" t="s">
        <v>29</v>
      </c>
      <c r="H115" s="126" t="s">
        <v>30</v>
      </c>
    </row>
    <row r="116" spans="2:8" x14ac:dyDescent="0.55000000000000004">
      <c r="B116" s="127" t="str">
        <f>$B$32</f>
        <v>Liberal Arts</v>
      </c>
      <c r="C116" s="321">
        <f t="shared" ref="C116:G131" si="3">C91+C61</f>
        <v>2730522.6940133008</v>
      </c>
      <c r="D116" s="321">
        <f t="shared" si="3"/>
        <v>1138356.9003609449</v>
      </c>
      <c r="E116" s="321">
        <f t="shared" si="3"/>
        <v>1334480.4646589193</v>
      </c>
      <c r="F116" s="321">
        <f t="shared" si="3"/>
        <v>111714.44967195908</v>
      </c>
      <c r="G116" s="321">
        <f t="shared" si="3"/>
        <v>0</v>
      </c>
      <c r="H116" s="133">
        <f t="shared" ref="H116:H136" si="4">SUM(C116:G116)</f>
        <v>5315074.5087051243</v>
      </c>
    </row>
    <row r="117" spans="2:8" x14ac:dyDescent="0.55000000000000004">
      <c r="B117" s="127" t="str">
        <f>$B$33</f>
        <v>Science</v>
      </c>
      <c r="C117" s="141">
        <f t="shared" si="3"/>
        <v>1123523.5416899305</v>
      </c>
      <c r="D117" s="141">
        <f t="shared" si="3"/>
        <v>1224620.6782012614</v>
      </c>
      <c r="E117" s="141">
        <f t="shared" si="3"/>
        <v>876768.22592909483</v>
      </c>
      <c r="F117" s="141">
        <f t="shared" si="3"/>
        <v>862.4157179376067</v>
      </c>
      <c r="G117" s="141">
        <f t="shared" si="3"/>
        <v>0</v>
      </c>
      <c r="H117" s="136">
        <f t="shared" si="4"/>
        <v>3225774.8615382244</v>
      </c>
    </row>
    <row r="118" spans="2:8" x14ac:dyDescent="0.55000000000000004">
      <c r="B118" s="127" t="str">
        <f>$B$34</f>
        <v>Fine Arts</v>
      </c>
      <c r="C118" s="141">
        <f t="shared" si="3"/>
        <v>580015.11807789933</v>
      </c>
      <c r="D118" s="141">
        <f t="shared" si="3"/>
        <v>398948.88383282273</v>
      </c>
      <c r="E118" s="141">
        <f t="shared" si="3"/>
        <v>81078.78081031506</v>
      </c>
      <c r="F118" s="141">
        <f t="shared" si="3"/>
        <v>0</v>
      </c>
      <c r="G118" s="141">
        <f t="shared" si="3"/>
        <v>0</v>
      </c>
      <c r="H118" s="136">
        <f t="shared" si="4"/>
        <v>1060042.7827210373</v>
      </c>
    </row>
    <row r="119" spans="2:8" x14ac:dyDescent="0.55000000000000004">
      <c r="B119" s="127" t="str">
        <f>$B$35</f>
        <v>Teacher Education</v>
      </c>
      <c r="C119" s="141">
        <f t="shared" si="3"/>
        <v>59126.42913040804</v>
      </c>
      <c r="D119" s="141">
        <f t="shared" si="3"/>
        <v>306809.09944205644</v>
      </c>
      <c r="E119" s="141">
        <f t="shared" si="3"/>
        <v>724183.88626283698</v>
      </c>
      <c r="F119" s="141">
        <f t="shared" si="3"/>
        <v>271447.45383321447</v>
      </c>
      <c r="G119" s="141">
        <f t="shared" si="3"/>
        <v>0</v>
      </c>
      <c r="H119" s="136">
        <f t="shared" si="4"/>
        <v>1361566.8686685159</v>
      </c>
    </row>
    <row r="120" spans="2:8" x14ac:dyDescent="0.55000000000000004">
      <c r="B120" s="127" t="str">
        <f>$B$36</f>
        <v>Agriculture</v>
      </c>
      <c r="C120" s="141">
        <f t="shared" si="3"/>
        <v>0</v>
      </c>
      <c r="D120" s="141">
        <f t="shared" si="3"/>
        <v>9945.4222222222234</v>
      </c>
      <c r="E120" s="141">
        <f t="shared" si="3"/>
        <v>0</v>
      </c>
      <c r="F120" s="141">
        <f t="shared" si="3"/>
        <v>0</v>
      </c>
      <c r="G120" s="141">
        <f t="shared" si="3"/>
        <v>0</v>
      </c>
      <c r="H120" s="136">
        <f t="shared" si="4"/>
        <v>9945.4222222222234</v>
      </c>
    </row>
    <row r="121" spans="2:8" x14ac:dyDescent="0.55000000000000004">
      <c r="B121" s="127" t="str">
        <f>$B$37</f>
        <v>Engineering</v>
      </c>
      <c r="C121" s="141">
        <f t="shared" si="3"/>
        <v>433550.5936188068</v>
      </c>
      <c r="D121" s="141">
        <f t="shared" si="3"/>
        <v>2203607.5635864483</v>
      </c>
      <c r="E121" s="141">
        <f t="shared" si="3"/>
        <v>1060666.7031459638</v>
      </c>
      <c r="F121" s="141">
        <f t="shared" si="3"/>
        <v>0</v>
      </c>
      <c r="G121" s="141">
        <f t="shared" si="3"/>
        <v>0</v>
      </c>
      <c r="H121" s="136">
        <f t="shared" si="4"/>
        <v>3697824.8603512188</v>
      </c>
    </row>
    <row r="122" spans="2:8" x14ac:dyDescent="0.55000000000000004">
      <c r="B122" s="127" t="str">
        <f>$B$38</f>
        <v>Home Economics</v>
      </c>
      <c r="C122" s="141">
        <f t="shared" si="3"/>
        <v>19900.148972500931</v>
      </c>
      <c r="D122" s="141">
        <f t="shared" si="3"/>
        <v>12989.446443982748</v>
      </c>
      <c r="E122" s="141">
        <f t="shared" si="3"/>
        <v>21103.622457912457</v>
      </c>
      <c r="F122" s="141">
        <f t="shared" si="3"/>
        <v>0</v>
      </c>
      <c r="G122" s="141">
        <f t="shared" si="3"/>
        <v>0</v>
      </c>
      <c r="H122" s="136">
        <f t="shared" si="4"/>
        <v>53993.217874396141</v>
      </c>
    </row>
    <row r="123" spans="2:8" x14ac:dyDescent="0.55000000000000004">
      <c r="B123" s="127" t="str">
        <f>$B$39</f>
        <v>Law</v>
      </c>
      <c r="C123" s="141">
        <f t="shared" si="3"/>
        <v>0</v>
      </c>
      <c r="D123" s="141">
        <f t="shared" si="3"/>
        <v>0</v>
      </c>
      <c r="E123" s="141">
        <f t="shared" si="3"/>
        <v>0</v>
      </c>
      <c r="F123" s="141">
        <f t="shared" si="3"/>
        <v>0</v>
      </c>
      <c r="G123" s="141">
        <f t="shared" si="3"/>
        <v>0</v>
      </c>
      <c r="H123" s="136">
        <f t="shared" si="4"/>
        <v>0</v>
      </c>
    </row>
    <row r="124" spans="2:8" x14ac:dyDescent="0.55000000000000004">
      <c r="B124" s="127" t="str">
        <f>$B$40</f>
        <v>Social Service</v>
      </c>
      <c r="C124" s="141">
        <f t="shared" si="3"/>
        <v>76999.09776058633</v>
      </c>
      <c r="D124" s="141">
        <f t="shared" si="3"/>
        <v>171940.80223941366</v>
      </c>
      <c r="E124" s="141">
        <f t="shared" si="3"/>
        <v>0</v>
      </c>
      <c r="F124" s="141">
        <f t="shared" si="3"/>
        <v>0</v>
      </c>
      <c r="G124" s="141">
        <f t="shared" si="3"/>
        <v>0</v>
      </c>
      <c r="H124" s="136">
        <f t="shared" si="4"/>
        <v>248939.9</v>
      </c>
    </row>
    <row r="125" spans="2:8" x14ac:dyDescent="0.55000000000000004">
      <c r="B125" s="127" t="str">
        <f>$B$41</f>
        <v>Library Science</v>
      </c>
      <c r="C125" s="141">
        <f t="shared" si="3"/>
        <v>0</v>
      </c>
      <c r="D125" s="141">
        <f t="shared" si="3"/>
        <v>0</v>
      </c>
      <c r="E125" s="141">
        <f t="shared" si="3"/>
        <v>0</v>
      </c>
      <c r="F125" s="141">
        <f t="shared" si="3"/>
        <v>0</v>
      </c>
      <c r="G125" s="141">
        <f t="shared" si="3"/>
        <v>0</v>
      </c>
      <c r="H125" s="136">
        <f t="shared" si="4"/>
        <v>0</v>
      </c>
    </row>
    <row r="126" spans="2:8" x14ac:dyDescent="0.55000000000000004">
      <c r="B126" s="127" t="str">
        <f>$B$42</f>
        <v>Veterinary Science</v>
      </c>
      <c r="C126" s="141">
        <f t="shared" si="3"/>
        <v>0</v>
      </c>
      <c r="D126" s="141">
        <f t="shared" si="3"/>
        <v>0</v>
      </c>
      <c r="E126" s="141">
        <f t="shared" si="3"/>
        <v>0</v>
      </c>
      <c r="F126" s="141">
        <f t="shared" si="3"/>
        <v>0</v>
      </c>
      <c r="G126" s="141">
        <f t="shared" si="3"/>
        <v>0</v>
      </c>
      <c r="H126" s="136">
        <f t="shared" si="4"/>
        <v>0</v>
      </c>
    </row>
    <row r="127" spans="2:8" x14ac:dyDescent="0.55000000000000004">
      <c r="B127" s="127" t="str">
        <f>$B$43</f>
        <v>Vocational Training</v>
      </c>
      <c r="C127" s="141">
        <f t="shared" si="3"/>
        <v>0</v>
      </c>
      <c r="D127" s="141">
        <f t="shared" si="3"/>
        <v>0</v>
      </c>
      <c r="E127" s="141">
        <f t="shared" si="3"/>
        <v>0</v>
      </c>
      <c r="F127" s="141">
        <f t="shared" si="3"/>
        <v>0</v>
      </c>
      <c r="G127" s="141">
        <f t="shared" si="3"/>
        <v>0</v>
      </c>
      <c r="H127" s="136">
        <f t="shared" si="4"/>
        <v>0</v>
      </c>
    </row>
    <row r="128" spans="2:8" x14ac:dyDescent="0.55000000000000004">
      <c r="B128" s="127" t="str">
        <f>$B$44</f>
        <v>Physical Training</v>
      </c>
      <c r="C128" s="141">
        <f t="shared" si="3"/>
        <v>8676.9337624101336</v>
      </c>
      <c r="D128" s="141">
        <f t="shared" si="3"/>
        <v>10663.941609038</v>
      </c>
      <c r="E128" s="141">
        <f t="shared" si="3"/>
        <v>9825.2046285518663</v>
      </c>
      <c r="F128" s="141">
        <f t="shared" si="3"/>
        <v>0</v>
      </c>
      <c r="G128" s="141">
        <f t="shared" si="3"/>
        <v>0</v>
      </c>
      <c r="H128" s="136">
        <f t="shared" si="4"/>
        <v>29166.080000000002</v>
      </c>
    </row>
    <row r="129" spans="2:12" x14ac:dyDescent="0.55000000000000004">
      <c r="B129" s="127" t="str">
        <f>$B$45</f>
        <v>Health Services</v>
      </c>
      <c r="C129" s="141">
        <f t="shared" si="3"/>
        <v>232710.55023560554</v>
      </c>
      <c r="D129" s="141">
        <f t="shared" si="3"/>
        <v>308193.41952746187</v>
      </c>
      <c r="E129" s="141">
        <f t="shared" si="3"/>
        <v>778004.58565742162</v>
      </c>
      <c r="F129" s="141">
        <f t="shared" si="3"/>
        <v>0</v>
      </c>
      <c r="G129" s="141">
        <f t="shared" si="3"/>
        <v>0</v>
      </c>
      <c r="H129" s="136">
        <f t="shared" si="4"/>
        <v>1318908.5554204891</v>
      </c>
    </row>
    <row r="130" spans="2:12" x14ac:dyDescent="0.55000000000000004">
      <c r="B130" s="127" t="str">
        <f>$B$46</f>
        <v>Pharmacy</v>
      </c>
      <c r="C130" s="141">
        <f t="shared" si="3"/>
        <v>0</v>
      </c>
      <c r="D130" s="141">
        <f t="shared" si="3"/>
        <v>0</v>
      </c>
      <c r="E130" s="141">
        <f t="shared" si="3"/>
        <v>0</v>
      </c>
      <c r="F130" s="141">
        <f t="shared" si="3"/>
        <v>0</v>
      </c>
      <c r="G130" s="141">
        <f t="shared" si="3"/>
        <v>1952310.8185334404</v>
      </c>
      <c r="H130" s="136">
        <f t="shared" si="4"/>
        <v>1952310.8185334404</v>
      </c>
    </row>
    <row r="131" spans="2:12" x14ac:dyDescent="0.55000000000000004">
      <c r="B131" s="127" t="str">
        <f>$B$47</f>
        <v>Business Administration</v>
      </c>
      <c r="C131" s="141">
        <f t="shared" si="3"/>
        <v>620150.59194592224</v>
      </c>
      <c r="D131" s="141">
        <f t="shared" si="3"/>
        <v>2471132.3931412599</v>
      </c>
      <c r="E131" s="141">
        <f t="shared" si="3"/>
        <v>1802913.5047655208</v>
      </c>
      <c r="F131" s="141">
        <f t="shared" si="3"/>
        <v>428650.17404309724</v>
      </c>
      <c r="G131" s="141">
        <f t="shared" si="3"/>
        <v>0</v>
      </c>
      <c r="H131" s="136">
        <f t="shared" si="4"/>
        <v>5322846.6638958007</v>
      </c>
    </row>
    <row r="132" spans="2:12" x14ac:dyDescent="0.55000000000000004">
      <c r="B132" s="127" t="str">
        <f>$B$48</f>
        <v>Optometry</v>
      </c>
      <c r="C132" s="141">
        <f t="shared" ref="C132:G135" si="5">C107+C77</f>
        <v>0</v>
      </c>
      <c r="D132" s="141">
        <f t="shared" si="5"/>
        <v>0</v>
      </c>
      <c r="E132" s="141">
        <f t="shared" si="5"/>
        <v>0</v>
      </c>
      <c r="F132" s="141">
        <f t="shared" si="5"/>
        <v>0</v>
      </c>
      <c r="G132" s="141">
        <f t="shared" si="5"/>
        <v>0</v>
      </c>
      <c r="H132" s="136">
        <f t="shared" si="4"/>
        <v>0</v>
      </c>
    </row>
    <row r="133" spans="2:12" x14ac:dyDescent="0.55000000000000004">
      <c r="B133" s="127" t="str">
        <f>$B$49</f>
        <v>Teacher Ed-Practice Teaching</v>
      </c>
      <c r="C133" s="141">
        <f t="shared" si="5"/>
        <v>0</v>
      </c>
      <c r="D133" s="141">
        <f t="shared" si="5"/>
        <v>142660.72201860484</v>
      </c>
      <c r="E133" s="141">
        <f t="shared" si="5"/>
        <v>0</v>
      </c>
      <c r="F133" s="141">
        <f t="shared" si="5"/>
        <v>0</v>
      </c>
      <c r="G133" s="141">
        <f t="shared" si="5"/>
        <v>0</v>
      </c>
      <c r="H133" s="136">
        <f t="shared" si="4"/>
        <v>142660.72201860484</v>
      </c>
    </row>
    <row r="134" spans="2:12" x14ac:dyDescent="0.55000000000000004">
      <c r="B134" s="127" t="str">
        <f>$B$50</f>
        <v>Technology</v>
      </c>
      <c r="C134" s="141">
        <f t="shared" si="5"/>
        <v>107149.6352853016</v>
      </c>
      <c r="D134" s="141">
        <f t="shared" si="5"/>
        <v>340272.64045161515</v>
      </c>
      <c r="E134" s="141">
        <f t="shared" si="5"/>
        <v>155802.70781250004</v>
      </c>
      <c r="F134" s="141">
        <f t="shared" si="5"/>
        <v>0</v>
      </c>
      <c r="G134" s="141">
        <f t="shared" si="5"/>
        <v>0</v>
      </c>
      <c r="H134" s="136">
        <f t="shared" si="4"/>
        <v>603224.98354941676</v>
      </c>
    </row>
    <row r="135" spans="2:12" x14ac:dyDescent="0.55000000000000004">
      <c r="B135" s="127" t="str">
        <f>$B$51</f>
        <v>Nursing</v>
      </c>
      <c r="C135" s="141">
        <f t="shared" si="5"/>
        <v>117928.68165389009</v>
      </c>
      <c r="D135" s="141">
        <f t="shared" si="5"/>
        <v>4081845.2543219049</v>
      </c>
      <c r="E135" s="141">
        <f t="shared" si="5"/>
        <v>2640474.983142592</v>
      </c>
      <c r="F135" s="141">
        <f t="shared" si="5"/>
        <v>696036.1744650834</v>
      </c>
      <c r="G135" s="141">
        <f t="shared" si="5"/>
        <v>0</v>
      </c>
      <c r="H135" s="136">
        <f t="shared" si="4"/>
        <v>7536285.0935834702</v>
      </c>
    </row>
    <row r="136" spans="2:12" x14ac:dyDescent="0.55000000000000004">
      <c r="B136" s="130" t="str">
        <f>$B$52</f>
        <v>Totals</v>
      </c>
      <c r="C136" s="133">
        <f>SUM(C116:C135)</f>
        <v>6110254.0161465602</v>
      </c>
      <c r="D136" s="133">
        <f>SUM(D116:D135)</f>
        <v>12821987.167399038</v>
      </c>
      <c r="E136" s="133">
        <f>SUM(E116:E135)</f>
        <v>9485302.6692716293</v>
      </c>
      <c r="F136" s="133">
        <f>SUM(F116:F135)</f>
        <v>1508710.6677312916</v>
      </c>
      <c r="G136" s="133">
        <f>SUM(G116:G135)</f>
        <v>1952310.8185334404</v>
      </c>
      <c r="H136" s="133">
        <f t="shared" si="4"/>
        <v>31878565.339081958</v>
      </c>
    </row>
    <row r="137" spans="2:12" x14ac:dyDescent="0.55000000000000004">
      <c r="B137" s="328"/>
      <c r="C137" s="331"/>
      <c r="D137" s="331"/>
      <c r="E137" s="331"/>
      <c r="F137" s="331"/>
      <c r="G137" s="331"/>
      <c r="H137" s="332"/>
    </row>
    <row r="138" spans="2:12" x14ac:dyDescent="0.55000000000000004">
      <c r="B138" s="120" t="s">
        <v>4</v>
      </c>
      <c r="C138" s="325"/>
      <c r="D138" s="325"/>
      <c r="E138" s="325"/>
      <c r="F138" s="325"/>
      <c r="G138" s="325"/>
      <c r="H138" s="122">
        <f>H86-H81-H111</f>
        <v>57057613.660918042</v>
      </c>
      <c r="J138" s="358"/>
      <c r="K138" s="358"/>
    </row>
    <row r="139" spans="2:12" ht="202.5" customHeight="1" thickBot="1" x14ac:dyDescent="0.6">
      <c r="B139" s="432" t="s">
        <v>850</v>
      </c>
      <c r="C139" s="432"/>
      <c r="D139" s="432"/>
      <c r="E139" s="432"/>
      <c r="F139" s="432"/>
      <c r="G139" s="432"/>
      <c r="H139" s="319"/>
    </row>
    <row r="140" spans="2:12" ht="36.75" customHeight="1" thickTop="1" x14ac:dyDescent="0.55000000000000004">
      <c r="B140" s="479" t="s">
        <v>852</v>
      </c>
      <c r="C140" s="454"/>
      <c r="D140" s="454"/>
      <c r="E140" s="454"/>
      <c r="F140" s="455"/>
      <c r="G140" s="333" t="s">
        <v>2</v>
      </c>
      <c r="H140" s="334">
        <v>1</v>
      </c>
      <c r="I140" s="446" t="str">
        <f>IF(H140+H141=1,"","Error, the two cells on the left must equal 100%")</f>
        <v/>
      </c>
      <c r="L140" s="288"/>
    </row>
    <row r="141" spans="2:12" ht="67.5" customHeight="1" thickBot="1" x14ac:dyDescent="0.6">
      <c r="B141" s="456"/>
      <c r="C141" s="457"/>
      <c r="D141" s="457"/>
      <c r="E141" s="457"/>
      <c r="F141" s="458"/>
      <c r="G141" s="333" t="s">
        <v>3</v>
      </c>
      <c r="H141" s="335">
        <f>1-H140</f>
        <v>0</v>
      </c>
      <c r="I141" s="446"/>
    </row>
    <row r="142" spans="2:12" ht="58.2" thickBot="1" x14ac:dyDescent="0.6">
      <c r="B142" s="336" t="s">
        <v>31</v>
      </c>
      <c r="C142" s="337" t="s">
        <v>25</v>
      </c>
      <c r="D142" s="337" t="s">
        <v>26</v>
      </c>
      <c r="E142" s="337" t="s">
        <v>27</v>
      </c>
      <c r="F142" s="337" t="s">
        <v>28</v>
      </c>
      <c r="G142" s="338" t="s">
        <v>29</v>
      </c>
      <c r="H142" s="339" t="s">
        <v>6</v>
      </c>
      <c r="I142" s="340" t="s">
        <v>7</v>
      </c>
    </row>
    <row r="143" spans="2:12" x14ac:dyDescent="0.55000000000000004">
      <c r="B143" s="127" t="str">
        <f>$B$32</f>
        <v>Liberal Arts</v>
      </c>
      <c r="C143" s="327">
        <f>Data!LN9</f>
        <v>0</v>
      </c>
      <c r="D143" s="327">
        <f>Data!MH9</f>
        <v>0</v>
      </c>
      <c r="E143" s="327">
        <f>Data!NB9</f>
        <v>0</v>
      </c>
      <c r="F143" s="327">
        <f>Data!NV9</f>
        <v>0</v>
      </c>
      <c r="G143" s="327">
        <f>Data!OP9</f>
        <v>0</v>
      </c>
      <c r="H143" s="341">
        <f>Data!PJ9</f>
        <v>12676287.6</v>
      </c>
      <c r="I143" s="342">
        <f t="shared" ref="I143:I162" si="6">SUM(C143:H143)</f>
        <v>12676287.6</v>
      </c>
    </row>
    <row r="144" spans="2:12" x14ac:dyDescent="0.55000000000000004">
      <c r="B144" s="127" t="str">
        <f>$B$33</f>
        <v>Science</v>
      </c>
      <c r="C144" s="327">
        <f>Data!LO9</f>
        <v>0</v>
      </c>
      <c r="D144" s="327">
        <f>Data!MI9</f>
        <v>0</v>
      </c>
      <c r="E144" s="327">
        <f>Data!NC9</f>
        <v>0</v>
      </c>
      <c r="F144" s="327">
        <f>Data!NW9</f>
        <v>0</v>
      </c>
      <c r="G144" s="327">
        <f>Data!OQ9</f>
        <v>0</v>
      </c>
      <c r="H144" s="341">
        <f>Data!PK9</f>
        <v>5321195</v>
      </c>
      <c r="I144" s="342">
        <f t="shared" si="6"/>
        <v>5321195</v>
      </c>
    </row>
    <row r="145" spans="2:9" x14ac:dyDescent="0.55000000000000004">
      <c r="B145" s="127" t="str">
        <f>$B$34</f>
        <v>Fine Arts</v>
      </c>
      <c r="C145" s="327">
        <f>Data!LP9</f>
        <v>0</v>
      </c>
      <c r="D145" s="327">
        <f>Data!MJ9</f>
        <v>0</v>
      </c>
      <c r="E145" s="327">
        <f>Data!ND9</f>
        <v>0</v>
      </c>
      <c r="F145" s="327">
        <f>Data!NX9</f>
        <v>0</v>
      </c>
      <c r="G145" s="327">
        <f>Data!OR9</f>
        <v>0</v>
      </c>
      <c r="H145" s="341">
        <f>Data!PL9</f>
        <v>1745045</v>
      </c>
      <c r="I145" s="342">
        <f t="shared" si="6"/>
        <v>1745045</v>
      </c>
    </row>
    <row r="146" spans="2:9" x14ac:dyDescent="0.55000000000000004">
      <c r="B146" s="127" t="str">
        <f>$B$35</f>
        <v>Teacher Education</v>
      </c>
      <c r="C146" s="327">
        <f>Data!LQ9</f>
        <v>0</v>
      </c>
      <c r="D146" s="327">
        <f>Data!MK9</f>
        <v>0</v>
      </c>
      <c r="E146" s="327">
        <f>Data!NE9</f>
        <v>0</v>
      </c>
      <c r="F146" s="327">
        <f>Data!NY9</f>
        <v>0</v>
      </c>
      <c r="G146" s="327">
        <f>Data!OS9</f>
        <v>0</v>
      </c>
      <c r="H146" s="341">
        <f>Data!PN9</f>
        <v>2349898</v>
      </c>
      <c r="I146" s="342">
        <f t="shared" si="6"/>
        <v>2349898</v>
      </c>
    </row>
    <row r="147" spans="2:9" x14ac:dyDescent="0.55000000000000004">
      <c r="B147" s="127" t="str">
        <f>$B$36</f>
        <v>Agriculture</v>
      </c>
      <c r="C147" s="327">
        <f>Data!LR9</f>
        <v>0</v>
      </c>
      <c r="D147" s="327">
        <f>Data!ML9</f>
        <v>0</v>
      </c>
      <c r="E147" s="327">
        <f>Data!NF9</f>
        <v>0</v>
      </c>
      <c r="F147" s="327">
        <f>Data!NZ9</f>
        <v>0</v>
      </c>
      <c r="G147" s="327">
        <f>Data!OT9</f>
        <v>0</v>
      </c>
      <c r="H147" s="341">
        <f>Data!PM9</f>
        <v>0</v>
      </c>
      <c r="I147" s="342">
        <f t="shared" si="6"/>
        <v>0</v>
      </c>
    </row>
    <row r="148" spans="2:9" x14ac:dyDescent="0.55000000000000004">
      <c r="B148" s="127" t="str">
        <f>$B$37</f>
        <v>Engineering</v>
      </c>
      <c r="C148" s="327">
        <f>Data!LS9</f>
        <v>0</v>
      </c>
      <c r="D148" s="327">
        <f>Data!MM9</f>
        <v>0</v>
      </c>
      <c r="E148" s="327">
        <f>Data!NG9</f>
        <v>0</v>
      </c>
      <c r="F148" s="327">
        <f>Data!OA9</f>
        <v>0</v>
      </c>
      <c r="G148" s="327">
        <f>Data!OU9</f>
        <v>0</v>
      </c>
      <c r="H148" s="341">
        <f>Data!PO9</f>
        <v>6099882</v>
      </c>
      <c r="I148" s="342">
        <f t="shared" si="6"/>
        <v>6099882</v>
      </c>
    </row>
    <row r="149" spans="2:9" x14ac:dyDescent="0.55000000000000004">
      <c r="B149" s="127" t="str">
        <f>$B$38</f>
        <v>Home Economics</v>
      </c>
      <c r="C149" s="327">
        <f>Data!LT9</f>
        <v>0</v>
      </c>
      <c r="D149" s="327">
        <f>Data!MN9</f>
        <v>0</v>
      </c>
      <c r="E149" s="327">
        <f>Data!NH9</f>
        <v>0</v>
      </c>
      <c r="F149" s="327">
        <f>Data!OB9</f>
        <v>0</v>
      </c>
      <c r="G149" s="327">
        <f>Data!OV9</f>
        <v>0</v>
      </c>
      <c r="H149" s="341">
        <f>Data!PP9</f>
        <v>0</v>
      </c>
      <c r="I149" s="342">
        <f t="shared" si="6"/>
        <v>0</v>
      </c>
    </row>
    <row r="150" spans="2:9" x14ac:dyDescent="0.55000000000000004">
      <c r="B150" s="127" t="str">
        <f>$B$39</f>
        <v>Law</v>
      </c>
      <c r="C150" s="327">
        <f>Data!LU9</f>
        <v>0</v>
      </c>
      <c r="D150" s="327">
        <f>Data!MO9</f>
        <v>0</v>
      </c>
      <c r="E150" s="327">
        <f>Data!NI9</f>
        <v>0</v>
      </c>
      <c r="F150" s="327">
        <f>Data!OC9</f>
        <v>0</v>
      </c>
      <c r="G150" s="327">
        <f>Data!OW9</f>
        <v>0</v>
      </c>
      <c r="H150" s="341">
        <f>Data!PQ9</f>
        <v>0</v>
      </c>
      <c r="I150" s="342">
        <f t="shared" si="6"/>
        <v>0</v>
      </c>
    </row>
    <row r="151" spans="2:9" x14ac:dyDescent="0.55000000000000004">
      <c r="B151" s="127" t="str">
        <f>$B$40</f>
        <v>Social Service</v>
      </c>
      <c r="C151" s="327">
        <f>Data!LV9</f>
        <v>0</v>
      </c>
      <c r="D151" s="327">
        <f>Data!MP9</f>
        <v>0</v>
      </c>
      <c r="E151" s="327">
        <f>Data!NJ9</f>
        <v>0</v>
      </c>
      <c r="F151" s="327">
        <f>Data!OD9</f>
        <v>0</v>
      </c>
      <c r="G151" s="327">
        <f>Data!OX9</f>
        <v>0</v>
      </c>
      <c r="H151" s="341">
        <f>Data!PR9</f>
        <v>0</v>
      </c>
      <c r="I151" s="342">
        <f t="shared" si="6"/>
        <v>0</v>
      </c>
    </row>
    <row r="152" spans="2:9" x14ac:dyDescent="0.55000000000000004">
      <c r="B152" s="127" t="str">
        <f>$B$41</f>
        <v>Library Science</v>
      </c>
      <c r="C152" s="327">
        <f>Data!LW9</f>
        <v>0</v>
      </c>
      <c r="D152" s="327">
        <f>Data!MQ9</f>
        <v>0</v>
      </c>
      <c r="E152" s="327">
        <f>Data!NK9</f>
        <v>0</v>
      </c>
      <c r="F152" s="327">
        <f>Data!OE9</f>
        <v>0</v>
      </c>
      <c r="G152" s="327">
        <f>Data!OY9</f>
        <v>0</v>
      </c>
      <c r="H152" s="341">
        <f>Data!PS9</f>
        <v>0</v>
      </c>
      <c r="I152" s="342">
        <f t="shared" si="6"/>
        <v>0</v>
      </c>
    </row>
    <row r="153" spans="2:9" x14ac:dyDescent="0.55000000000000004">
      <c r="B153" s="127" t="str">
        <f>$B$42</f>
        <v>Veterinary Science</v>
      </c>
      <c r="C153" s="327">
        <f>Data!LX9</f>
        <v>0</v>
      </c>
      <c r="D153" s="327">
        <f>Data!MR9</f>
        <v>0</v>
      </c>
      <c r="E153" s="327">
        <f>Data!NL9</f>
        <v>0</v>
      </c>
      <c r="F153" s="327">
        <f>Data!OF9</f>
        <v>0</v>
      </c>
      <c r="G153" s="327">
        <f>Data!OZ9</f>
        <v>0</v>
      </c>
      <c r="H153" s="341">
        <f>Data!PT9</f>
        <v>0</v>
      </c>
      <c r="I153" s="342">
        <f t="shared" si="6"/>
        <v>0</v>
      </c>
    </row>
    <row r="154" spans="2:9" x14ac:dyDescent="0.55000000000000004">
      <c r="B154" s="127" t="str">
        <f>$B$43</f>
        <v>Vocational Training</v>
      </c>
      <c r="C154" s="327">
        <f>Data!LY9</f>
        <v>0</v>
      </c>
      <c r="D154" s="327">
        <f>Data!MS9</f>
        <v>0</v>
      </c>
      <c r="E154" s="327">
        <f>Data!NM9</f>
        <v>0</v>
      </c>
      <c r="F154" s="327">
        <f>Data!OG9</f>
        <v>0</v>
      </c>
      <c r="G154" s="327">
        <f>Data!PA9</f>
        <v>0</v>
      </c>
      <c r="H154" s="341">
        <f>Data!PU9</f>
        <v>0</v>
      </c>
      <c r="I154" s="342">
        <f t="shared" si="6"/>
        <v>0</v>
      </c>
    </row>
    <row r="155" spans="2:9" x14ac:dyDescent="0.55000000000000004">
      <c r="B155" s="127" t="str">
        <f>$B$44</f>
        <v>Physical Training</v>
      </c>
      <c r="C155" s="327">
        <f>Data!LZ9</f>
        <v>0</v>
      </c>
      <c r="D155" s="327">
        <f>Data!MT9</f>
        <v>0</v>
      </c>
      <c r="E155" s="327">
        <f>Data!NN9</f>
        <v>0</v>
      </c>
      <c r="F155" s="327">
        <f>Data!OH9</f>
        <v>0</v>
      </c>
      <c r="G155" s="327">
        <f>Data!PB9</f>
        <v>0</v>
      </c>
      <c r="H155" s="341">
        <f>Data!PV9</f>
        <v>0</v>
      </c>
      <c r="I155" s="342">
        <f t="shared" si="6"/>
        <v>0</v>
      </c>
    </row>
    <row r="156" spans="2:9" x14ac:dyDescent="0.55000000000000004">
      <c r="B156" s="127" t="str">
        <f>$B$45</f>
        <v>Health Services</v>
      </c>
      <c r="C156" s="327">
        <f>Data!MA9</f>
        <v>0</v>
      </c>
      <c r="D156" s="327">
        <f>Data!MU9</f>
        <v>0</v>
      </c>
      <c r="E156" s="327">
        <f>Data!NO9</f>
        <v>0</v>
      </c>
      <c r="F156" s="327">
        <f>Data!OI9</f>
        <v>0</v>
      </c>
      <c r="G156" s="327">
        <f>Data!PC9</f>
        <v>0</v>
      </c>
      <c r="H156" s="341">
        <f>Data!PW9</f>
        <v>2223766</v>
      </c>
      <c r="I156" s="342">
        <f t="shared" si="6"/>
        <v>2223766</v>
      </c>
    </row>
    <row r="157" spans="2:9" x14ac:dyDescent="0.55000000000000004">
      <c r="B157" s="127" t="str">
        <f>$B$46</f>
        <v>Pharmacy</v>
      </c>
      <c r="C157" s="327">
        <f>Data!MB9</f>
        <v>0</v>
      </c>
      <c r="D157" s="327">
        <f>Data!MV9</f>
        <v>0</v>
      </c>
      <c r="E157" s="327">
        <f>Data!NP9</f>
        <v>0</v>
      </c>
      <c r="F157" s="327">
        <f>Data!OJ9</f>
        <v>0</v>
      </c>
      <c r="G157" s="327">
        <f>Data!PD9</f>
        <v>0</v>
      </c>
      <c r="H157" s="341">
        <f>Data!PX9</f>
        <v>4430629.7699999996</v>
      </c>
      <c r="I157" s="342">
        <f t="shared" si="6"/>
        <v>4430629.7699999996</v>
      </c>
    </row>
    <row r="158" spans="2:9" x14ac:dyDescent="0.55000000000000004">
      <c r="B158" s="127" t="str">
        <f>$B$47</f>
        <v>Business Administration</v>
      </c>
      <c r="C158" s="327">
        <f>Data!MC9</f>
        <v>0</v>
      </c>
      <c r="D158" s="327">
        <f>Data!MW9</f>
        <v>0</v>
      </c>
      <c r="E158" s="327">
        <f>Data!NQ9</f>
        <v>0</v>
      </c>
      <c r="F158" s="327">
        <f>Data!OK9</f>
        <v>0</v>
      </c>
      <c r="G158" s="327">
        <f>Data!PE9</f>
        <v>0</v>
      </c>
      <c r="H158" s="341">
        <f>Data!PY9</f>
        <v>8780496</v>
      </c>
      <c r="I158" s="342">
        <f t="shared" si="6"/>
        <v>8780496</v>
      </c>
    </row>
    <row r="159" spans="2:9" x14ac:dyDescent="0.55000000000000004">
      <c r="B159" s="127" t="str">
        <f>$B$48</f>
        <v>Optometry</v>
      </c>
      <c r="C159" s="327">
        <f>Data!MD9</f>
        <v>0</v>
      </c>
      <c r="D159" s="327">
        <f>Data!MX9</f>
        <v>0</v>
      </c>
      <c r="E159" s="327">
        <f>Data!NR9</f>
        <v>0</v>
      </c>
      <c r="F159" s="327">
        <f>Data!OL9</f>
        <v>0</v>
      </c>
      <c r="G159" s="327">
        <f>Data!PF9</f>
        <v>0</v>
      </c>
      <c r="H159" s="341">
        <f>Data!PZ9</f>
        <v>0</v>
      </c>
      <c r="I159" s="342">
        <f t="shared" si="6"/>
        <v>0</v>
      </c>
    </row>
    <row r="160" spans="2:9" x14ac:dyDescent="0.55000000000000004">
      <c r="B160" s="127" t="str">
        <f>$B$49</f>
        <v>Teacher Ed-Practice Teaching</v>
      </c>
      <c r="C160" s="327">
        <f>Data!ME9</f>
        <v>0</v>
      </c>
      <c r="D160" s="327">
        <f>Data!MY9</f>
        <v>0</v>
      </c>
      <c r="E160" s="327">
        <f>Data!NS9</f>
        <v>0</v>
      </c>
      <c r="F160" s="327">
        <f>Data!OM9</f>
        <v>0</v>
      </c>
      <c r="G160" s="327">
        <f>Data!PG9</f>
        <v>0</v>
      </c>
      <c r="H160" s="341">
        <f>Data!QA9</f>
        <v>0</v>
      </c>
      <c r="I160" s="342">
        <f t="shared" si="6"/>
        <v>0</v>
      </c>
    </row>
    <row r="161" spans="2:10" x14ac:dyDescent="0.55000000000000004">
      <c r="B161" s="127" t="str">
        <f>$B$50</f>
        <v>Technology</v>
      </c>
      <c r="C161" s="327">
        <f>Data!MF9</f>
        <v>0</v>
      </c>
      <c r="D161" s="327">
        <f>Data!MZ9</f>
        <v>0</v>
      </c>
      <c r="E161" s="327">
        <f>Data!NT9</f>
        <v>0</v>
      </c>
      <c r="F161" s="327">
        <f>Data!ON9</f>
        <v>0</v>
      </c>
      <c r="G161" s="327">
        <f>Data!PH9</f>
        <v>0</v>
      </c>
      <c r="H161" s="341">
        <f>Data!QB9</f>
        <v>995072</v>
      </c>
      <c r="I161" s="342">
        <f t="shared" si="6"/>
        <v>995072</v>
      </c>
    </row>
    <row r="162" spans="2:10" x14ac:dyDescent="0.55000000000000004">
      <c r="B162" s="127" t="str">
        <f>$B$51</f>
        <v>Nursing</v>
      </c>
      <c r="C162" s="327">
        <f>Data!MG9</f>
        <v>0</v>
      </c>
      <c r="D162" s="327">
        <f>Data!NA9</f>
        <v>0</v>
      </c>
      <c r="E162" s="327">
        <f>Data!NU9</f>
        <v>0</v>
      </c>
      <c r="F162" s="327">
        <f>Data!OO9</f>
        <v>0</v>
      </c>
      <c r="G162" s="327">
        <f>Data!PI9</f>
        <v>0</v>
      </c>
      <c r="H162" s="341">
        <f>Data!QC9</f>
        <v>12435342</v>
      </c>
      <c r="I162" s="342">
        <f t="shared" si="6"/>
        <v>12435342</v>
      </c>
    </row>
    <row r="163" spans="2:10" ht="19.8" thickBot="1" x14ac:dyDescent="0.6">
      <c r="B163" s="130" t="str">
        <f>$B$52</f>
        <v>Totals</v>
      </c>
      <c r="C163" s="133">
        <f t="shared" ref="C163:H163" si="7">SUM(C143:C162)</f>
        <v>0</v>
      </c>
      <c r="D163" s="133">
        <f t="shared" si="7"/>
        <v>0</v>
      </c>
      <c r="E163" s="133">
        <f t="shared" si="7"/>
        <v>0</v>
      </c>
      <c r="F163" s="133">
        <f t="shared" si="7"/>
        <v>0</v>
      </c>
      <c r="G163" s="134">
        <f t="shared" si="7"/>
        <v>0</v>
      </c>
      <c r="H163" s="343">
        <f t="shared" si="7"/>
        <v>57057613.370000005</v>
      </c>
      <c r="I163" s="342">
        <f>SUM(I143:I162)</f>
        <v>57057613.370000005</v>
      </c>
    </row>
    <row r="164" spans="2:10" ht="19.8" thickTop="1" x14ac:dyDescent="0.55000000000000004">
      <c r="B164" s="143"/>
      <c r="C164" s="329"/>
      <c r="D164" s="329"/>
      <c r="E164" s="329"/>
      <c r="F164" s="329"/>
      <c r="G164" s="329"/>
      <c r="H164" s="344"/>
      <c r="I164" s="345"/>
    </row>
    <row r="165" spans="2:10" ht="19.5" customHeight="1" x14ac:dyDescent="0.55000000000000004">
      <c r="B165" s="437" t="s">
        <v>63</v>
      </c>
      <c r="C165" s="437"/>
      <c r="D165" s="437"/>
      <c r="E165" s="437"/>
      <c r="F165" s="437"/>
      <c r="G165" s="437"/>
      <c r="H165" s="346"/>
      <c r="I165" s="346"/>
    </row>
    <row r="166" spans="2:10" ht="43.5" customHeight="1" thickBot="1" x14ac:dyDescent="0.6">
      <c r="B166" s="444" t="s">
        <v>40</v>
      </c>
      <c r="C166" s="444"/>
      <c r="D166" s="444"/>
      <c r="E166" s="444"/>
      <c r="F166" s="444"/>
      <c r="G166" s="444"/>
      <c r="H166" s="326"/>
    </row>
    <row r="167" spans="2:10" ht="19.8" thickBot="1" x14ac:dyDescent="0.6">
      <c r="B167" s="124" t="s">
        <v>31</v>
      </c>
      <c r="C167" s="125" t="s">
        <v>25</v>
      </c>
      <c r="D167" s="125" t="s">
        <v>26</v>
      </c>
      <c r="E167" s="125" t="s">
        <v>27</v>
      </c>
      <c r="F167" s="125" t="s">
        <v>28</v>
      </c>
      <c r="G167" s="125" t="s">
        <v>29</v>
      </c>
      <c r="H167" s="126" t="s">
        <v>1</v>
      </c>
    </row>
    <row r="168" spans="2:10" x14ac:dyDescent="0.55000000000000004">
      <c r="B168" s="127" t="str">
        <f>$B$32</f>
        <v>Liberal Arts</v>
      </c>
      <c r="C168" s="321">
        <f t="shared" ref="C168:G183" si="8">C143+$H$140*IF($H116=0,0,$H143*C116/$H116)+IF($H32=0,0,$H$141*$H143*C32/$H32)</f>
        <v>6512211.8064290136</v>
      </c>
      <c r="D168" s="321">
        <f t="shared" si="8"/>
        <v>2714945.8463443816</v>
      </c>
      <c r="E168" s="321">
        <f t="shared" si="8"/>
        <v>3182694.4549680995</v>
      </c>
      <c r="F168" s="321">
        <f t="shared" si="8"/>
        <v>266435.49225850456</v>
      </c>
      <c r="G168" s="321">
        <f t="shared" si="8"/>
        <v>0</v>
      </c>
      <c r="H168" s="133">
        <f t="shared" ref="H168:H188" si="9">SUM(C168:G168)</f>
        <v>12676287.599999998</v>
      </c>
      <c r="I168" s="347"/>
      <c r="J168" s="288"/>
    </row>
    <row r="169" spans="2:10" x14ac:dyDescent="0.55000000000000004">
      <c r="B169" s="127" t="str">
        <f>$B$33</f>
        <v>Science</v>
      </c>
      <c r="C169" s="141">
        <f t="shared" si="8"/>
        <v>1853349.3839591406</v>
      </c>
      <c r="D169" s="141">
        <f t="shared" si="8"/>
        <v>2020117.8660787772</v>
      </c>
      <c r="E169" s="141">
        <f t="shared" si="8"/>
        <v>1446305.1205464562</v>
      </c>
      <c r="F169" s="141">
        <f t="shared" si="8"/>
        <v>1422.6294156259498</v>
      </c>
      <c r="G169" s="141">
        <f t="shared" si="8"/>
        <v>0</v>
      </c>
      <c r="H169" s="136">
        <f t="shared" si="9"/>
        <v>5321195</v>
      </c>
      <c r="I169" s="347"/>
      <c r="J169" s="288"/>
    </row>
    <row r="170" spans="2:10" x14ac:dyDescent="0.55000000000000004">
      <c r="B170" s="127" t="str">
        <f>$B$34</f>
        <v>Fine Arts</v>
      </c>
      <c r="C170" s="141">
        <f t="shared" si="8"/>
        <v>954822.29417961859</v>
      </c>
      <c r="D170" s="141">
        <f t="shared" si="8"/>
        <v>656750.62019761617</v>
      </c>
      <c r="E170" s="141">
        <f t="shared" si="8"/>
        <v>133472.08562276486</v>
      </c>
      <c r="F170" s="141">
        <f t="shared" si="8"/>
        <v>0</v>
      </c>
      <c r="G170" s="141">
        <f t="shared" si="8"/>
        <v>0</v>
      </c>
      <c r="H170" s="136">
        <f t="shared" si="9"/>
        <v>1745044.9999999998</v>
      </c>
      <c r="I170" s="347"/>
      <c r="J170" s="288"/>
    </row>
    <row r="171" spans="2:10" x14ac:dyDescent="0.55000000000000004">
      <c r="B171" s="127" t="str">
        <f>$B$35</f>
        <v>Teacher Education</v>
      </c>
      <c r="C171" s="141">
        <f t="shared" si="8"/>
        <v>102044.99004632719</v>
      </c>
      <c r="D171" s="141">
        <f t="shared" si="8"/>
        <v>529515.00638799358</v>
      </c>
      <c r="E171" s="141">
        <f t="shared" si="8"/>
        <v>1249852.8754782549</v>
      </c>
      <c r="F171" s="141">
        <f t="shared" si="8"/>
        <v>468485.12808742444</v>
      </c>
      <c r="G171" s="141">
        <f t="shared" si="8"/>
        <v>0</v>
      </c>
      <c r="H171" s="136">
        <f t="shared" si="9"/>
        <v>2349898</v>
      </c>
      <c r="I171" s="347"/>
      <c r="J171" s="288"/>
    </row>
    <row r="172" spans="2:10" x14ac:dyDescent="0.55000000000000004">
      <c r="B172" s="127" t="str">
        <f>$B$36</f>
        <v>Agriculture</v>
      </c>
      <c r="C172" s="141">
        <f t="shared" si="8"/>
        <v>0</v>
      </c>
      <c r="D172" s="141">
        <f t="shared" si="8"/>
        <v>0</v>
      </c>
      <c r="E172" s="141">
        <f t="shared" si="8"/>
        <v>0</v>
      </c>
      <c r="F172" s="141">
        <f t="shared" si="8"/>
        <v>0</v>
      </c>
      <c r="G172" s="141">
        <f t="shared" si="8"/>
        <v>0</v>
      </c>
      <c r="H172" s="136">
        <f t="shared" si="9"/>
        <v>0</v>
      </c>
      <c r="I172" s="347"/>
      <c r="J172" s="288"/>
    </row>
    <row r="173" spans="2:10" x14ac:dyDescent="0.55000000000000004">
      <c r="B173" s="127" t="str">
        <f>$B$37</f>
        <v>Engineering</v>
      </c>
      <c r="C173" s="141">
        <f t="shared" si="8"/>
        <v>715179.20993518608</v>
      </c>
      <c r="D173" s="141">
        <f t="shared" si="8"/>
        <v>3635041.3066637604</v>
      </c>
      <c r="E173" s="141">
        <f t="shared" si="8"/>
        <v>1749661.4834010538</v>
      </c>
      <c r="F173" s="141">
        <f t="shared" si="8"/>
        <v>0</v>
      </c>
      <c r="G173" s="141">
        <f t="shared" si="8"/>
        <v>0</v>
      </c>
      <c r="H173" s="136">
        <f t="shared" si="9"/>
        <v>6099882</v>
      </c>
      <c r="I173" s="347"/>
      <c r="J173" s="288"/>
    </row>
    <row r="174" spans="2:10" x14ac:dyDescent="0.55000000000000004">
      <c r="B174" s="127" t="str">
        <f>$B$38</f>
        <v>Home Economics</v>
      </c>
      <c r="C174" s="141">
        <f t="shared" si="8"/>
        <v>0</v>
      </c>
      <c r="D174" s="141">
        <f t="shared" si="8"/>
        <v>0</v>
      </c>
      <c r="E174" s="141">
        <f t="shared" si="8"/>
        <v>0</v>
      </c>
      <c r="F174" s="141">
        <f t="shared" si="8"/>
        <v>0</v>
      </c>
      <c r="G174" s="141">
        <f t="shared" si="8"/>
        <v>0</v>
      </c>
      <c r="H174" s="136">
        <f t="shared" si="9"/>
        <v>0</v>
      </c>
      <c r="I174" s="347"/>
      <c r="J174" s="288"/>
    </row>
    <row r="175" spans="2:10" x14ac:dyDescent="0.55000000000000004">
      <c r="B175" s="127" t="str">
        <f>$B$39</f>
        <v>Law</v>
      </c>
      <c r="C175" s="141">
        <f t="shared" si="8"/>
        <v>0</v>
      </c>
      <c r="D175" s="141">
        <f t="shared" si="8"/>
        <v>0</v>
      </c>
      <c r="E175" s="141">
        <f t="shared" si="8"/>
        <v>0</v>
      </c>
      <c r="F175" s="141">
        <f t="shared" si="8"/>
        <v>0</v>
      </c>
      <c r="G175" s="141">
        <f t="shared" si="8"/>
        <v>0</v>
      </c>
      <c r="H175" s="136">
        <f t="shared" si="9"/>
        <v>0</v>
      </c>
      <c r="I175" s="347"/>
      <c r="J175" s="288"/>
    </row>
    <row r="176" spans="2:10" x14ac:dyDescent="0.55000000000000004">
      <c r="B176" s="127" t="str">
        <f>$B$40</f>
        <v>Social Service</v>
      </c>
      <c r="C176" s="141">
        <f t="shared" si="8"/>
        <v>0</v>
      </c>
      <c r="D176" s="141">
        <f t="shared" si="8"/>
        <v>0</v>
      </c>
      <c r="E176" s="141">
        <f t="shared" si="8"/>
        <v>0</v>
      </c>
      <c r="F176" s="141">
        <f t="shared" si="8"/>
        <v>0</v>
      </c>
      <c r="G176" s="141">
        <f t="shared" si="8"/>
        <v>0</v>
      </c>
      <c r="H176" s="136">
        <f t="shared" si="9"/>
        <v>0</v>
      </c>
      <c r="I176" s="347"/>
      <c r="J176" s="288"/>
    </row>
    <row r="177" spans="2:11" x14ac:dyDescent="0.55000000000000004">
      <c r="B177" s="127" t="str">
        <f>$B$41</f>
        <v>Library Science</v>
      </c>
      <c r="C177" s="141">
        <f t="shared" si="8"/>
        <v>0</v>
      </c>
      <c r="D177" s="141">
        <f t="shared" si="8"/>
        <v>0</v>
      </c>
      <c r="E177" s="141">
        <f t="shared" si="8"/>
        <v>0</v>
      </c>
      <c r="F177" s="141">
        <f t="shared" si="8"/>
        <v>0</v>
      </c>
      <c r="G177" s="141">
        <f t="shared" si="8"/>
        <v>0</v>
      </c>
      <c r="H177" s="136">
        <f t="shared" si="9"/>
        <v>0</v>
      </c>
      <c r="I177" s="347"/>
      <c r="J177" s="288"/>
    </row>
    <row r="178" spans="2:11" x14ac:dyDescent="0.55000000000000004">
      <c r="B178" s="127" t="str">
        <f>$B$42</f>
        <v>Veterinary Science</v>
      </c>
      <c r="C178" s="141">
        <f t="shared" si="8"/>
        <v>0</v>
      </c>
      <c r="D178" s="141">
        <f t="shared" si="8"/>
        <v>0</v>
      </c>
      <c r="E178" s="141">
        <f t="shared" si="8"/>
        <v>0</v>
      </c>
      <c r="F178" s="141">
        <f t="shared" si="8"/>
        <v>0</v>
      </c>
      <c r="G178" s="141">
        <f t="shared" si="8"/>
        <v>0</v>
      </c>
      <c r="H178" s="136">
        <f t="shared" si="9"/>
        <v>0</v>
      </c>
      <c r="I178" s="347"/>
      <c r="J178" s="288"/>
    </row>
    <row r="179" spans="2:11" x14ac:dyDescent="0.55000000000000004">
      <c r="B179" s="127" t="str">
        <f>$B$43</f>
        <v>Vocational Training</v>
      </c>
      <c r="C179" s="141">
        <f t="shared" si="8"/>
        <v>0</v>
      </c>
      <c r="D179" s="141">
        <f t="shared" si="8"/>
        <v>0</v>
      </c>
      <c r="E179" s="141">
        <f t="shared" si="8"/>
        <v>0</v>
      </c>
      <c r="F179" s="141">
        <f t="shared" si="8"/>
        <v>0</v>
      </c>
      <c r="G179" s="141">
        <f t="shared" si="8"/>
        <v>0</v>
      </c>
      <c r="H179" s="136">
        <f t="shared" si="9"/>
        <v>0</v>
      </c>
      <c r="I179" s="347"/>
      <c r="J179" s="288"/>
    </row>
    <row r="180" spans="2:11" x14ac:dyDescent="0.55000000000000004">
      <c r="B180" s="127" t="str">
        <f>$B$44</f>
        <v>Physical Training</v>
      </c>
      <c r="C180" s="141">
        <f t="shared" si="8"/>
        <v>0</v>
      </c>
      <c r="D180" s="141">
        <f t="shared" si="8"/>
        <v>0</v>
      </c>
      <c r="E180" s="141">
        <f t="shared" si="8"/>
        <v>0</v>
      </c>
      <c r="F180" s="141">
        <f t="shared" si="8"/>
        <v>0</v>
      </c>
      <c r="G180" s="141">
        <f t="shared" si="8"/>
        <v>0</v>
      </c>
      <c r="H180" s="136">
        <f t="shared" si="9"/>
        <v>0</v>
      </c>
      <c r="I180" s="347"/>
      <c r="J180" s="288"/>
    </row>
    <row r="181" spans="2:11" x14ac:dyDescent="0.55000000000000004">
      <c r="B181" s="127" t="str">
        <f>$B$45</f>
        <v>Health Services</v>
      </c>
      <c r="C181" s="141">
        <f t="shared" si="8"/>
        <v>392365.19266511715</v>
      </c>
      <c r="D181" s="141">
        <f t="shared" si="8"/>
        <v>519634.24223175598</v>
      </c>
      <c r="E181" s="141">
        <f t="shared" si="8"/>
        <v>1311766.5651031267</v>
      </c>
      <c r="F181" s="141">
        <f t="shared" si="8"/>
        <v>0</v>
      </c>
      <c r="G181" s="141">
        <f t="shared" si="8"/>
        <v>0</v>
      </c>
      <c r="H181" s="136">
        <f t="shared" si="9"/>
        <v>2223766</v>
      </c>
      <c r="I181" s="347"/>
      <c r="J181" s="288"/>
    </row>
    <row r="182" spans="2:11" x14ac:dyDescent="0.55000000000000004">
      <c r="B182" s="127" t="str">
        <f>$B$46</f>
        <v>Pharmacy</v>
      </c>
      <c r="C182" s="141">
        <f t="shared" si="8"/>
        <v>0</v>
      </c>
      <c r="D182" s="141">
        <f t="shared" si="8"/>
        <v>0</v>
      </c>
      <c r="E182" s="141">
        <f t="shared" si="8"/>
        <v>0</v>
      </c>
      <c r="F182" s="141">
        <f t="shared" si="8"/>
        <v>0</v>
      </c>
      <c r="G182" s="141">
        <f t="shared" si="8"/>
        <v>4430629.7699999996</v>
      </c>
      <c r="H182" s="136">
        <f t="shared" si="9"/>
        <v>4430629.7699999996</v>
      </c>
      <c r="I182" s="347"/>
      <c r="J182" s="288"/>
    </row>
    <row r="183" spans="2:11" x14ac:dyDescent="0.55000000000000004">
      <c r="B183" s="127" t="str">
        <f>$B$47</f>
        <v>Business Administration</v>
      </c>
      <c r="C183" s="141">
        <f t="shared" si="8"/>
        <v>1022992.0446352722</v>
      </c>
      <c r="D183" s="141">
        <f t="shared" si="8"/>
        <v>4076346.6362126293</v>
      </c>
      <c r="E183" s="141">
        <f t="shared" si="8"/>
        <v>2974061.7786936746</v>
      </c>
      <c r="F183" s="141">
        <f t="shared" si="8"/>
        <v>707095.54045842378</v>
      </c>
      <c r="G183" s="141">
        <f t="shared" si="8"/>
        <v>0</v>
      </c>
      <c r="H183" s="136">
        <f t="shared" si="9"/>
        <v>8780496</v>
      </c>
      <c r="I183" s="347"/>
      <c r="J183" s="288"/>
    </row>
    <row r="184" spans="2:11" x14ac:dyDescent="0.55000000000000004">
      <c r="B184" s="127" t="str">
        <f>$B$48</f>
        <v>Optometry</v>
      </c>
      <c r="C184" s="141">
        <f t="shared" ref="C184:G187" si="10">C159+$H$140*IF($H132=0,0,$H159*C132/$H132)+IF($H48=0,0,$H$141*$H159*C48/$H48)</f>
        <v>0</v>
      </c>
      <c r="D184" s="141">
        <f t="shared" si="10"/>
        <v>0</v>
      </c>
      <c r="E184" s="141">
        <f t="shared" si="10"/>
        <v>0</v>
      </c>
      <c r="F184" s="141">
        <f t="shared" si="10"/>
        <v>0</v>
      </c>
      <c r="G184" s="141">
        <f t="shared" si="10"/>
        <v>0</v>
      </c>
      <c r="H184" s="136">
        <f t="shared" si="9"/>
        <v>0</v>
      </c>
      <c r="I184" s="347"/>
      <c r="J184" s="288"/>
    </row>
    <row r="185" spans="2:11" x14ac:dyDescent="0.55000000000000004">
      <c r="B185" s="127" t="str">
        <f>$B$49</f>
        <v>Teacher Ed-Practice Teaching</v>
      </c>
      <c r="C185" s="141">
        <f t="shared" si="10"/>
        <v>0</v>
      </c>
      <c r="D185" s="141">
        <f t="shared" si="10"/>
        <v>0</v>
      </c>
      <c r="E185" s="141">
        <f t="shared" si="10"/>
        <v>0</v>
      </c>
      <c r="F185" s="141">
        <f t="shared" si="10"/>
        <v>0</v>
      </c>
      <c r="G185" s="141">
        <f t="shared" si="10"/>
        <v>0</v>
      </c>
      <c r="H185" s="136">
        <f t="shared" si="9"/>
        <v>0</v>
      </c>
      <c r="I185" s="347"/>
      <c r="J185" s="288"/>
    </row>
    <row r="186" spans="2:11" x14ac:dyDescent="0.55000000000000004">
      <c r="B186" s="127" t="str">
        <f>$B$50</f>
        <v>Technology</v>
      </c>
      <c r="C186" s="141">
        <f t="shared" si="10"/>
        <v>176752.62926818265</v>
      </c>
      <c r="D186" s="141">
        <f t="shared" si="10"/>
        <v>561309.27284733648</v>
      </c>
      <c r="E186" s="141">
        <f t="shared" si="10"/>
        <v>257010.09788448102</v>
      </c>
      <c r="F186" s="141">
        <f t="shared" si="10"/>
        <v>0</v>
      </c>
      <c r="G186" s="141">
        <f t="shared" si="10"/>
        <v>0</v>
      </c>
      <c r="H186" s="136">
        <f t="shared" si="9"/>
        <v>995072.00000000023</v>
      </c>
      <c r="I186" s="347"/>
      <c r="J186" s="288"/>
    </row>
    <row r="187" spans="2:11" x14ac:dyDescent="0.55000000000000004">
      <c r="B187" s="127" t="str">
        <f>$B$51</f>
        <v>Nursing</v>
      </c>
      <c r="C187" s="141">
        <f t="shared" si="10"/>
        <v>194589.70431251856</v>
      </c>
      <c r="D187" s="141">
        <f t="shared" si="10"/>
        <v>6735300.0978940036</v>
      </c>
      <c r="E187" s="141">
        <f t="shared" si="10"/>
        <v>4356948.9543036073</v>
      </c>
      <c r="F187" s="141">
        <f t="shared" si="10"/>
        <v>1148503.2434898708</v>
      </c>
      <c r="G187" s="141">
        <f t="shared" si="10"/>
        <v>0</v>
      </c>
      <c r="H187" s="136">
        <f t="shared" si="9"/>
        <v>12435342</v>
      </c>
      <c r="I187" s="347"/>
      <c r="J187" s="288"/>
    </row>
    <row r="188" spans="2:11" x14ac:dyDescent="0.55000000000000004">
      <c r="B188" s="130" t="str">
        <f>$B$52</f>
        <v>Totals</v>
      </c>
      <c r="C188" s="133">
        <f>SUM(C168:C187)</f>
        <v>11924307.255430376</v>
      </c>
      <c r="D188" s="133">
        <f>SUM(D168:D187)</f>
        <v>21448960.894858256</v>
      </c>
      <c r="E188" s="133">
        <f>SUM(E168:E187)</f>
        <v>16661773.416001519</v>
      </c>
      <c r="F188" s="133">
        <f>SUM(F168:F187)</f>
        <v>2591942.0337098492</v>
      </c>
      <c r="G188" s="133">
        <f>SUM(G168:G187)</f>
        <v>4430629.7699999996</v>
      </c>
      <c r="H188" s="367">
        <f t="shared" si="9"/>
        <v>57057613.370000005</v>
      </c>
      <c r="I188" s="358"/>
      <c r="J188" s="368"/>
      <c r="K188" s="358"/>
    </row>
    <row r="189" spans="2:11" x14ac:dyDescent="0.55000000000000004">
      <c r="B189" s="328"/>
      <c r="C189" s="329"/>
      <c r="D189" s="329"/>
      <c r="E189" s="329"/>
      <c r="F189" s="329"/>
      <c r="G189" s="329"/>
      <c r="H189" s="344"/>
    </row>
    <row r="190" spans="2:11" x14ac:dyDescent="0.55000000000000004">
      <c r="B190" s="442" t="s">
        <v>34</v>
      </c>
      <c r="C190" s="442"/>
      <c r="D190" s="442"/>
      <c r="E190" s="442"/>
      <c r="F190" s="442"/>
      <c r="G190" s="442"/>
      <c r="H190" s="122">
        <f>H15</f>
        <v>23635175</v>
      </c>
    </row>
    <row r="191" spans="2:11" ht="43.5" customHeight="1" thickBot="1" x14ac:dyDescent="0.6">
      <c r="B191" s="432" t="s">
        <v>225</v>
      </c>
      <c r="C191" s="432"/>
      <c r="D191" s="432"/>
      <c r="E191" s="432"/>
      <c r="F191" s="432"/>
      <c r="G191" s="432"/>
      <c r="H191" s="432"/>
    </row>
    <row r="192" spans="2:11" ht="19.8" thickBot="1" x14ac:dyDescent="0.6">
      <c r="B192" s="124" t="s">
        <v>31</v>
      </c>
      <c r="C192" s="125" t="s">
        <v>25</v>
      </c>
      <c r="D192" s="125" t="s">
        <v>26</v>
      </c>
      <c r="E192" s="125" t="s">
        <v>27</v>
      </c>
      <c r="F192" s="125" t="s">
        <v>28</v>
      </c>
      <c r="G192" s="125" t="s">
        <v>29</v>
      </c>
      <c r="H192" s="126" t="s">
        <v>1</v>
      </c>
    </row>
    <row r="193" spans="2:8" x14ac:dyDescent="0.55000000000000004">
      <c r="B193" s="127" t="str">
        <f>$B$32</f>
        <v>Liberal Arts</v>
      </c>
      <c r="C193" s="135">
        <f t="shared" ref="C193:G208" si="11">$H$190*IF($H$136=0,0,C116/$H$136)</f>
        <v>2024444.3571416487</v>
      </c>
      <c r="D193" s="135">
        <f t="shared" si="11"/>
        <v>843992.32733047823</v>
      </c>
      <c r="E193" s="135">
        <f t="shared" si="11"/>
        <v>989400.83974315959</v>
      </c>
      <c r="F193" s="135">
        <f t="shared" si="11"/>
        <v>82826.518067562574</v>
      </c>
      <c r="G193" s="135">
        <f t="shared" si="11"/>
        <v>0</v>
      </c>
      <c r="H193" s="135">
        <f>SUM(C193:G193)</f>
        <v>3940664.0422828491</v>
      </c>
    </row>
    <row r="194" spans="2:8" x14ac:dyDescent="0.55000000000000004">
      <c r="B194" s="127" t="str">
        <f>$B$33</f>
        <v>Science</v>
      </c>
      <c r="C194" s="138">
        <f t="shared" si="11"/>
        <v>832994.68599065975</v>
      </c>
      <c r="D194" s="138">
        <f t="shared" si="11"/>
        <v>907949.39264161489</v>
      </c>
      <c r="E194" s="138">
        <f t="shared" si="11"/>
        <v>650047.14716156246</v>
      </c>
      <c r="F194" s="138">
        <f t="shared" si="11"/>
        <v>639.40601464949657</v>
      </c>
      <c r="G194" s="138">
        <f t="shared" si="11"/>
        <v>0</v>
      </c>
      <c r="H194" s="138">
        <f t="shared" ref="H194:H213" si="12">SUM(C194:G194)</f>
        <v>2391630.6318084868</v>
      </c>
    </row>
    <row r="195" spans="2:8" x14ac:dyDescent="0.55000000000000004">
      <c r="B195" s="127" t="str">
        <f>$B$34</f>
        <v>Fine Arts</v>
      </c>
      <c r="C195" s="138">
        <f t="shared" si="11"/>
        <v>430030.60748189868</v>
      </c>
      <c r="D195" s="138">
        <f t="shared" si="11"/>
        <v>295785.79164864577</v>
      </c>
      <c r="E195" s="138">
        <f t="shared" si="11"/>
        <v>60112.842370892729</v>
      </c>
      <c r="F195" s="138">
        <f t="shared" si="11"/>
        <v>0</v>
      </c>
      <c r="G195" s="138">
        <f t="shared" si="11"/>
        <v>0</v>
      </c>
      <c r="H195" s="138">
        <f t="shared" si="12"/>
        <v>785929.24150143715</v>
      </c>
    </row>
    <row r="196" spans="2:8" x14ac:dyDescent="0.55000000000000004">
      <c r="B196" s="127" t="str">
        <f>$B$35</f>
        <v>Teacher Education</v>
      </c>
      <c r="C196" s="138">
        <f t="shared" si="11"/>
        <v>43837.088801140388</v>
      </c>
      <c r="D196" s="138">
        <f t="shared" si="11"/>
        <v>227472.18012397023</v>
      </c>
      <c r="E196" s="138">
        <f t="shared" si="11"/>
        <v>536919.17129715986</v>
      </c>
      <c r="F196" s="138">
        <f t="shared" si="11"/>
        <v>201254.60498020033</v>
      </c>
      <c r="G196" s="138">
        <f t="shared" si="11"/>
        <v>0</v>
      </c>
      <c r="H196" s="138">
        <f t="shared" si="12"/>
        <v>1009483.0452024709</v>
      </c>
    </row>
    <row r="197" spans="2:8" x14ac:dyDescent="0.55000000000000004">
      <c r="B197" s="127" t="str">
        <f>$B$36</f>
        <v>Agriculture</v>
      </c>
      <c r="C197" s="138">
        <f t="shared" si="11"/>
        <v>0</v>
      </c>
      <c r="D197" s="138">
        <f t="shared" si="11"/>
        <v>7373.6629039241607</v>
      </c>
      <c r="E197" s="138">
        <f t="shared" si="11"/>
        <v>0</v>
      </c>
      <c r="F197" s="138">
        <f t="shared" si="11"/>
        <v>0</v>
      </c>
      <c r="G197" s="138">
        <f t="shared" si="11"/>
        <v>0</v>
      </c>
      <c r="H197" s="138">
        <f t="shared" si="12"/>
        <v>7373.6629039241607</v>
      </c>
    </row>
    <row r="198" spans="2:8" x14ac:dyDescent="0.55000000000000004">
      <c r="B198" s="127" t="str">
        <f>$B$37</f>
        <v>Engineering</v>
      </c>
      <c r="C198" s="138">
        <f t="shared" si="11"/>
        <v>321439.94067925884</v>
      </c>
      <c r="D198" s="138">
        <f t="shared" si="11"/>
        <v>1633782.7578720395</v>
      </c>
      <c r="E198" s="138">
        <f t="shared" si="11"/>
        <v>786391.82406349306</v>
      </c>
      <c r="F198" s="138">
        <f t="shared" si="11"/>
        <v>0</v>
      </c>
      <c r="G198" s="138">
        <f t="shared" si="11"/>
        <v>0</v>
      </c>
      <c r="H198" s="138">
        <f t="shared" si="12"/>
        <v>2741614.5226147915</v>
      </c>
    </row>
    <row r="199" spans="2:8" x14ac:dyDescent="0.55000000000000004">
      <c r="B199" s="127" t="str">
        <f>$B$38</f>
        <v>Home Economics</v>
      </c>
      <c r="C199" s="138">
        <f t="shared" si="11"/>
        <v>14754.224303642224</v>
      </c>
      <c r="D199" s="138">
        <f t="shared" si="11"/>
        <v>9630.5412929069153</v>
      </c>
      <c r="E199" s="138">
        <f t="shared" si="11"/>
        <v>15646.494897786239</v>
      </c>
      <c r="F199" s="138">
        <f t="shared" si="11"/>
        <v>0</v>
      </c>
      <c r="G199" s="138">
        <f t="shared" si="11"/>
        <v>0</v>
      </c>
      <c r="H199" s="138">
        <f t="shared" si="12"/>
        <v>40031.26049433538</v>
      </c>
    </row>
    <row r="200" spans="2:8" x14ac:dyDescent="0.55000000000000004">
      <c r="B200" s="127" t="str">
        <f>$B$39</f>
        <v>Law</v>
      </c>
      <c r="C200" s="138">
        <f t="shared" si="11"/>
        <v>0</v>
      </c>
      <c r="D200" s="138">
        <f t="shared" si="11"/>
        <v>0</v>
      </c>
      <c r="E200" s="138">
        <f t="shared" si="11"/>
        <v>0</v>
      </c>
      <c r="F200" s="138">
        <f t="shared" si="11"/>
        <v>0</v>
      </c>
      <c r="G200" s="138">
        <f t="shared" si="11"/>
        <v>0</v>
      </c>
      <c r="H200" s="138">
        <f t="shared" si="12"/>
        <v>0</v>
      </c>
    </row>
    <row r="201" spans="2:8" x14ac:dyDescent="0.55000000000000004">
      <c r="B201" s="127" t="str">
        <f>$B$40</f>
        <v>Social Service</v>
      </c>
      <c r="C201" s="138">
        <f t="shared" si="11"/>
        <v>57088.113315515198</v>
      </c>
      <c r="D201" s="138">
        <f t="shared" si="11"/>
        <v>127479.10413605724</v>
      </c>
      <c r="E201" s="138">
        <f t="shared" si="11"/>
        <v>0</v>
      </c>
      <c r="F201" s="138">
        <f t="shared" si="11"/>
        <v>0</v>
      </c>
      <c r="G201" s="138">
        <f t="shared" si="11"/>
        <v>0</v>
      </c>
      <c r="H201" s="138">
        <f t="shared" si="12"/>
        <v>184567.21745157245</v>
      </c>
    </row>
    <row r="202" spans="2:8" x14ac:dyDescent="0.55000000000000004">
      <c r="B202" s="127" t="str">
        <f>$B$41</f>
        <v>Library Science</v>
      </c>
      <c r="C202" s="138">
        <f t="shared" si="11"/>
        <v>0</v>
      </c>
      <c r="D202" s="138">
        <f t="shared" si="11"/>
        <v>0</v>
      </c>
      <c r="E202" s="138">
        <f t="shared" si="11"/>
        <v>0</v>
      </c>
      <c r="F202" s="138">
        <f t="shared" si="11"/>
        <v>0</v>
      </c>
      <c r="G202" s="138">
        <f t="shared" si="11"/>
        <v>0</v>
      </c>
      <c r="H202" s="138">
        <f t="shared" si="12"/>
        <v>0</v>
      </c>
    </row>
    <row r="203" spans="2:8" x14ac:dyDescent="0.55000000000000004">
      <c r="B203" s="127" t="str">
        <f>$B$42</f>
        <v>Veterinary Science</v>
      </c>
      <c r="C203" s="138">
        <f t="shared" si="11"/>
        <v>0</v>
      </c>
      <c r="D203" s="138">
        <f t="shared" si="11"/>
        <v>0</v>
      </c>
      <c r="E203" s="138">
        <f t="shared" si="11"/>
        <v>0</v>
      </c>
      <c r="F203" s="138">
        <f t="shared" si="11"/>
        <v>0</v>
      </c>
      <c r="G203" s="138">
        <f t="shared" si="11"/>
        <v>0</v>
      </c>
      <c r="H203" s="138">
        <f t="shared" si="12"/>
        <v>0</v>
      </c>
    </row>
    <row r="204" spans="2:8" x14ac:dyDescent="0.55000000000000004">
      <c r="B204" s="127" t="str">
        <f>$B$43</f>
        <v>Vocational Training</v>
      </c>
      <c r="C204" s="138">
        <f t="shared" si="11"/>
        <v>0</v>
      </c>
      <c r="D204" s="138">
        <f t="shared" si="11"/>
        <v>0</v>
      </c>
      <c r="E204" s="138">
        <f t="shared" si="11"/>
        <v>0</v>
      </c>
      <c r="F204" s="138">
        <f t="shared" si="11"/>
        <v>0</v>
      </c>
      <c r="G204" s="138">
        <f t="shared" si="11"/>
        <v>0</v>
      </c>
      <c r="H204" s="138">
        <f t="shared" si="12"/>
        <v>0</v>
      </c>
    </row>
    <row r="205" spans="2:8" x14ac:dyDescent="0.55000000000000004">
      <c r="B205" s="127" t="str">
        <f>$B$44</f>
        <v>Physical Training</v>
      </c>
      <c r="C205" s="138">
        <f t="shared" si="11"/>
        <v>6433.189378398728</v>
      </c>
      <c r="D205" s="138">
        <f t="shared" si="11"/>
        <v>7906.3823430723151</v>
      </c>
      <c r="E205" s="138">
        <f t="shared" si="11"/>
        <v>7284.5320464261795</v>
      </c>
      <c r="F205" s="138">
        <f t="shared" si="11"/>
        <v>0</v>
      </c>
      <c r="G205" s="138">
        <f t="shared" si="11"/>
        <v>0</v>
      </c>
      <c r="H205" s="138">
        <f t="shared" si="12"/>
        <v>21624.103767897221</v>
      </c>
    </row>
    <row r="206" spans="2:8" x14ac:dyDescent="0.55000000000000004">
      <c r="B206" s="127" t="str">
        <f>$B$45</f>
        <v>Health Services</v>
      </c>
      <c r="C206" s="138">
        <f t="shared" si="11"/>
        <v>172534.57050721915</v>
      </c>
      <c r="D206" s="138">
        <f t="shared" si="11"/>
        <v>228498.53269431196</v>
      </c>
      <c r="E206" s="138">
        <f t="shared" si="11"/>
        <v>576822.5243898381</v>
      </c>
      <c r="F206" s="138">
        <f t="shared" si="11"/>
        <v>0</v>
      </c>
      <c r="G206" s="138">
        <f t="shared" si="11"/>
        <v>0</v>
      </c>
      <c r="H206" s="138">
        <f t="shared" si="12"/>
        <v>977855.62759136921</v>
      </c>
    </row>
    <row r="207" spans="2:8" x14ac:dyDescent="0.55000000000000004">
      <c r="B207" s="127" t="str">
        <f>$B$46</f>
        <v>Pharmacy</v>
      </c>
      <c r="C207" s="138">
        <f t="shared" si="11"/>
        <v>0</v>
      </c>
      <c r="D207" s="138">
        <f t="shared" si="11"/>
        <v>0</v>
      </c>
      <c r="E207" s="138">
        <f t="shared" si="11"/>
        <v>0</v>
      </c>
      <c r="F207" s="138">
        <f t="shared" si="11"/>
        <v>0</v>
      </c>
      <c r="G207" s="138">
        <f t="shared" si="11"/>
        <v>1447468.1454331705</v>
      </c>
      <c r="H207" s="138">
        <f t="shared" si="12"/>
        <v>1447468.1454331705</v>
      </c>
    </row>
    <row r="208" spans="2:8" x14ac:dyDescent="0.55000000000000004">
      <c r="B208" s="127" t="str">
        <f>$B$47</f>
        <v>Business Administration</v>
      </c>
      <c r="C208" s="138">
        <f t="shared" si="11"/>
        <v>459787.55979416886</v>
      </c>
      <c r="D208" s="138">
        <f t="shared" si="11"/>
        <v>1832129.0791734371</v>
      </c>
      <c r="E208" s="138">
        <f t="shared" si="11"/>
        <v>1336703.0712249603</v>
      </c>
      <c r="F208" s="138">
        <f t="shared" si="11"/>
        <v>317806.70709382748</v>
      </c>
      <c r="G208" s="138">
        <f t="shared" si="11"/>
        <v>0</v>
      </c>
      <c r="H208" s="138">
        <f t="shared" si="12"/>
        <v>3946426.4172863932</v>
      </c>
    </row>
    <row r="209" spans="2:8" x14ac:dyDescent="0.55000000000000004">
      <c r="B209" s="127" t="str">
        <f>$B$48</f>
        <v>Optometry</v>
      </c>
      <c r="C209" s="138">
        <f t="shared" ref="C209:G212" si="13">$H$190*IF($H$136=0,0,C132/$H$136)</f>
        <v>0</v>
      </c>
      <c r="D209" s="138">
        <f t="shared" si="13"/>
        <v>0</v>
      </c>
      <c r="E209" s="138">
        <f t="shared" si="13"/>
        <v>0</v>
      </c>
      <c r="F209" s="138">
        <f t="shared" si="13"/>
        <v>0</v>
      </c>
      <c r="G209" s="138">
        <f t="shared" si="13"/>
        <v>0</v>
      </c>
      <c r="H209" s="138">
        <f t="shared" si="12"/>
        <v>0</v>
      </c>
    </row>
    <row r="210" spans="2:8" x14ac:dyDescent="0.55000000000000004">
      <c r="B210" s="127" t="str">
        <f>$B$49</f>
        <v>Teacher Ed-Practice Teaching</v>
      </c>
      <c r="C210" s="138">
        <f t="shared" si="13"/>
        <v>0</v>
      </c>
      <c r="D210" s="138">
        <f t="shared" si="13"/>
        <v>105770.47915021323</v>
      </c>
      <c r="E210" s="138">
        <f t="shared" si="13"/>
        <v>0</v>
      </c>
      <c r="F210" s="138">
        <f t="shared" si="13"/>
        <v>0</v>
      </c>
      <c r="G210" s="138">
        <f t="shared" si="13"/>
        <v>0</v>
      </c>
      <c r="H210" s="138">
        <f t="shared" si="12"/>
        <v>105770.47915021323</v>
      </c>
    </row>
    <row r="211" spans="2:8" x14ac:dyDescent="0.55000000000000004">
      <c r="B211" s="127" t="str">
        <f>$B$50</f>
        <v>Technology</v>
      </c>
      <c r="C211" s="138">
        <f t="shared" si="13"/>
        <v>79442.106450428153</v>
      </c>
      <c r="D211" s="138">
        <f t="shared" si="13"/>
        <v>252282.47630473852</v>
      </c>
      <c r="E211" s="138">
        <f t="shared" si="13"/>
        <v>115514.11506300716</v>
      </c>
      <c r="F211" s="138">
        <f t="shared" si="13"/>
        <v>0</v>
      </c>
      <c r="G211" s="138">
        <f t="shared" si="13"/>
        <v>0</v>
      </c>
      <c r="H211" s="138">
        <f t="shared" si="12"/>
        <v>447238.69781817385</v>
      </c>
    </row>
    <row r="212" spans="2:8" x14ac:dyDescent="0.55000000000000004">
      <c r="B212" s="127" t="str">
        <f>$B$51</f>
        <v>Nursing</v>
      </c>
      <c r="C212" s="138">
        <f t="shared" si="13"/>
        <v>87433.828930560325</v>
      </c>
      <c r="D212" s="138">
        <f t="shared" si="13"/>
        <v>3026332.1414449834</v>
      </c>
      <c r="E212" s="138">
        <f t="shared" si="13"/>
        <v>1957681.8356121934</v>
      </c>
      <c r="F212" s="138">
        <f t="shared" si="13"/>
        <v>516050.09870518011</v>
      </c>
      <c r="G212" s="138">
        <f t="shared" si="13"/>
        <v>0</v>
      </c>
      <c r="H212" s="138">
        <f t="shared" si="12"/>
        <v>5587497.9046929171</v>
      </c>
    </row>
    <row r="213" spans="2:8" x14ac:dyDescent="0.55000000000000004">
      <c r="B213" s="130" t="str">
        <f>$B$52</f>
        <v>Totals</v>
      </c>
      <c r="C213" s="135">
        <f>SUM(C193:C212)</f>
        <v>4530220.272774539</v>
      </c>
      <c r="D213" s="135">
        <f>SUM(D193:D212)</f>
        <v>9506384.8490603939</v>
      </c>
      <c r="E213" s="135">
        <f>SUM(E193:E212)</f>
        <v>7032524.3978704792</v>
      </c>
      <c r="F213" s="135">
        <f>SUM(F193:F212)</f>
        <v>1118577.3348614201</v>
      </c>
      <c r="G213" s="135">
        <f>SUM(G193:G212)</f>
        <v>1447468.1454331705</v>
      </c>
      <c r="H213" s="135">
        <f t="shared" si="12"/>
        <v>23635175.000000004</v>
      </c>
    </row>
    <row r="214" spans="2:8" x14ac:dyDescent="0.55000000000000004">
      <c r="B214" s="143"/>
      <c r="C214" s="144"/>
      <c r="D214" s="144"/>
      <c r="E214" s="144"/>
      <c r="F214" s="144"/>
      <c r="G214" s="144"/>
      <c r="H214" s="144"/>
    </row>
    <row r="215" spans="2:8" x14ac:dyDescent="0.55000000000000004">
      <c r="B215" s="442" t="s">
        <v>35</v>
      </c>
      <c r="C215" s="442"/>
      <c r="D215" s="442"/>
      <c r="E215" s="442"/>
      <c r="F215" s="442"/>
      <c r="G215" s="442"/>
      <c r="H215" s="122">
        <f>H17</f>
        <v>18918326</v>
      </c>
    </row>
    <row r="216" spans="2:8" ht="60.75" customHeight="1" thickBot="1" x14ac:dyDescent="0.6">
      <c r="B216" s="432" t="s">
        <v>226</v>
      </c>
      <c r="C216" s="432"/>
      <c r="D216" s="432"/>
      <c r="E216" s="432"/>
      <c r="F216" s="432"/>
      <c r="G216" s="432"/>
      <c r="H216" s="432"/>
    </row>
    <row r="217" spans="2:8" ht="19.8" thickBot="1" x14ac:dyDescent="0.6">
      <c r="B217" s="124" t="s">
        <v>31</v>
      </c>
      <c r="C217" s="125" t="s">
        <v>25</v>
      </c>
      <c r="D217" s="125" t="s">
        <v>26</v>
      </c>
      <c r="E217" s="125" t="s">
        <v>27</v>
      </c>
      <c r="F217" s="125" t="s">
        <v>28</v>
      </c>
      <c r="G217" s="125" t="s">
        <v>29</v>
      </c>
      <c r="H217" s="126" t="s">
        <v>1</v>
      </c>
    </row>
    <row r="218" spans="2:8" x14ac:dyDescent="0.55000000000000004">
      <c r="B218" s="127" t="str">
        <f>$B$32</f>
        <v>Liberal Arts</v>
      </c>
      <c r="C218" s="135">
        <f t="shared" ref="C218:G233" si="14">$H$215*IF($H$25=0,0,C$25/$H$25)*IF(C$52=0,0,C32/C$52)</f>
        <v>2911507.945782573</v>
      </c>
      <c r="D218" s="135">
        <f t="shared" si="14"/>
        <v>1342132.3203185783</v>
      </c>
      <c r="E218" s="135">
        <f t="shared" si="14"/>
        <v>516766.36351546925</v>
      </c>
      <c r="F218" s="135">
        <f t="shared" si="14"/>
        <v>35971.868605150077</v>
      </c>
      <c r="G218" s="135">
        <f t="shared" si="14"/>
        <v>0</v>
      </c>
      <c r="H218" s="135">
        <f>SUM(C218:G218)</f>
        <v>4806378.4982217709</v>
      </c>
    </row>
    <row r="219" spans="2:8" x14ac:dyDescent="0.55000000000000004">
      <c r="B219" s="127" t="str">
        <f>$B$33</f>
        <v>Science</v>
      </c>
      <c r="C219" s="138">
        <f t="shared" si="14"/>
        <v>1231421.912984181</v>
      </c>
      <c r="D219" s="138">
        <f t="shared" si="14"/>
        <v>891527.73121342284</v>
      </c>
      <c r="E219" s="138">
        <f t="shared" si="14"/>
        <v>162049.1979995695</v>
      </c>
      <c r="F219" s="138">
        <f t="shared" si="14"/>
        <v>1093.7392481295633</v>
      </c>
      <c r="G219" s="138">
        <f t="shared" si="14"/>
        <v>0</v>
      </c>
      <c r="H219" s="138">
        <f t="shared" ref="H219:H238" si="15">SUM(C219:G219)</f>
        <v>2286092.5814453028</v>
      </c>
    </row>
    <row r="220" spans="2:8" x14ac:dyDescent="0.55000000000000004">
      <c r="B220" s="127" t="str">
        <f>$B$34</f>
        <v>Fine Arts</v>
      </c>
      <c r="C220" s="138">
        <f t="shared" si="14"/>
        <v>362465.78811357077</v>
      </c>
      <c r="D220" s="138">
        <f t="shared" si="14"/>
        <v>143802.87220377527</v>
      </c>
      <c r="E220" s="138">
        <f t="shared" si="14"/>
        <v>17143.09936732288</v>
      </c>
      <c r="F220" s="138">
        <f t="shared" si="14"/>
        <v>0</v>
      </c>
      <c r="G220" s="138">
        <f t="shared" si="14"/>
        <v>0</v>
      </c>
      <c r="H220" s="138">
        <f t="shared" si="15"/>
        <v>523411.75968466891</v>
      </c>
    </row>
    <row r="221" spans="2:8" x14ac:dyDescent="0.55000000000000004">
      <c r="B221" s="127" t="str">
        <f>$B$35</f>
        <v>Teacher Education</v>
      </c>
      <c r="C221" s="138">
        <f t="shared" si="14"/>
        <v>42437.951311472796</v>
      </c>
      <c r="D221" s="138">
        <f t="shared" si="14"/>
        <v>289692.26315687987</v>
      </c>
      <c r="E221" s="138">
        <f t="shared" si="14"/>
        <v>395655.9102736857</v>
      </c>
      <c r="F221" s="138">
        <f t="shared" si="14"/>
        <v>141943.04909059219</v>
      </c>
      <c r="G221" s="138">
        <f t="shared" si="14"/>
        <v>0</v>
      </c>
      <c r="H221" s="138">
        <f t="shared" si="15"/>
        <v>869729.17383263051</v>
      </c>
    </row>
    <row r="222" spans="2:8" x14ac:dyDescent="0.55000000000000004">
      <c r="B222" s="127" t="str">
        <f>$B$36</f>
        <v>Agriculture</v>
      </c>
      <c r="C222" s="138">
        <f t="shared" si="14"/>
        <v>0</v>
      </c>
      <c r="D222" s="138">
        <f t="shared" si="14"/>
        <v>3421.8907489000503</v>
      </c>
      <c r="E222" s="138">
        <f t="shared" si="14"/>
        <v>0</v>
      </c>
      <c r="F222" s="138">
        <f t="shared" si="14"/>
        <v>0</v>
      </c>
      <c r="G222" s="138">
        <f t="shared" si="14"/>
        <v>0</v>
      </c>
      <c r="H222" s="138">
        <f t="shared" si="15"/>
        <v>3421.8907489000503</v>
      </c>
    </row>
    <row r="223" spans="2:8" x14ac:dyDescent="0.55000000000000004">
      <c r="B223" s="127" t="str">
        <f>$B$37</f>
        <v>Engineering</v>
      </c>
      <c r="C223" s="138">
        <f t="shared" si="14"/>
        <v>299229.63403471897</v>
      </c>
      <c r="D223" s="138">
        <f t="shared" si="14"/>
        <v>998023.64817919023</v>
      </c>
      <c r="E223" s="138">
        <f t="shared" si="14"/>
        <v>233521.42322253744</v>
      </c>
      <c r="F223" s="138">
        <f t="shared" si="14"/>
        <v>0</v>
      </c>
      <c r="G223" s="138">
        <f t="shared" si="14"/>
        <v>0</v>
      </c>
      <c r="H223" s="138">
        <f t="shared" si="15"/>
        <v>1530774.7054364465</v>
      </c>
    </row>
    <row r="224" spans="2:8" x14ac:dyDescent="0.55000000000000004">
      <c r="B224" s="127" t="str">
        <f>$B$38</f>
        <v>Home Economics</v>
      </c>
      <c r="C224" s="138">
        <f t="shared" si="14"/>
        <v>27410.34815585212</v>
      </c>
      <c r="D224" s="138">
        <f t="shared" si="14"/>
        <v>33300.839239295608</v>
      </c>
      <c r="E224" s="138">
        <f t="shared" si="14"/>
        <v>4093.8744757785976</v>
      </c>
      <c r="F224" s="138">
        <f t="shared" si="14"/>
        <v>0</v>
      </c>
      <c r="G224" s="138">
        <f t="shared" si="14"/>
        <v>0</v>
      </c>
      <c r="H224" s="138">
        <f t="shared" si="15"/>
        <v>64805.061870926329</v>
      </c>
    </row>
    <row r="225" spans="2:10" x14ac:dyDescent="0.55000000000000004">
      <c r="B225" s="127" t="str">
        <f>$B$39</f>
        <v>Law</v>
      </c>
      <c r="C225" s="138">
        <f t="shared" si="14"/>
        <v>0</v>
      </c>
      <c r="D225" s="138">
        <f t="shared" si="14"/>
        <v>0</v>
      </c>
      <c r="E225" s="138">
        <f t="shared" si="14"/>
        <v>0</v>
      </c>
      <c r="F225" s="138">
        <f t="shared" si="14"/>
        <v>0</v>
      </c>
      <c r="G225" s="138">
        <f t="shared" si="14"/>
        <v>0</v>
      </c>
      <c r="H225" s="138">
        <f t="shared" si="15"/>
        <v>0</v>
      </c>
    </row>
    <row r="226" spans="2:10" x14ac:dyDescent="0.55000000000000004">
      <c r="B226" s="127" t="str">
        <f>$B$40</f>
        <v>Social Service</v>
      </c>
      <c r="C226" s="138">
        <f t="shared" si="14"/>
        <v>18093.2341993673</v>
      </c>
      <c r="D226" s="138">
        <f t="shared" si="14"/>
        <v>55751.780982078868</v>
      </c>
      <c r="E226" s="138">
        <f t="shared" si="14"/>
        <v>0</v>
      </c>
      <c r="F226" s="138">
        <f t="shared" si="14"/>
        <v>0</v>
      </c>
      <c r="G226" s="138">
        <f t="shared" si="14"/>
        <v>0</v>
      </c>
      <c r="H226" s="138">
        <f t="shared" si="15"/>
        <v>73845.015181446171</v>
      </c>
    </row>
    <row r="227" spans="2:10" x14ac:dyDescent="0.55000000000000004">
      <c r="B227" s="127" t="str">
        <f>$B$41</f>
        <v>Library Science</v>
      </c>
      <c r="C227" s="138">
        <f t="shared" si="14"/>
        <v>0</v>
      </c>
      <c r="D227" s="138">
        <f t="shared" si="14"/>
        <v>0</v>
      </c>
      <c r="E227" s="138">
        <f t="shared" si="14"/>
        <v>0</v>
      </c>
      <c r="F227" s="138">
        <f t="shared" si="14"/>
        <v>0</v>
      </c>
      <c r="G227" s="138">
        <f t="shared" si="14"/>
        <v>0</v>
      </c>
      <c r="H227" s="138">
        <f t="shared" si="15"/>
        <v>0</v>
      </c>
    </row>
    <row r="228" spans="2:10" x14ac:dyDescent="0.55000000000000004">
      <c r="B228" s="127" t="str">
        <f>$B$42</f>
        <v>Veterinary Science</v>
      </c>
      <c r="C228" s="138">
        <f t="shared" si="14"/>
        <v>0</v>
      </c>
      <c r="D228" s="138">
        <f t="shared" si="14"/>
        <v>0</v>
      </c>
      <c r="E228" s="138">
        <f t="shared" si="14"/>
        <v>0</v>
      </c>
      <c r="F228" s="138">
        <f t="shared" si="14"/>
        <v>0</v>
      </c>
      <c r="G228" s="138">
        <f t="shared" si="14"/>
        <v>0</v>
      </c>
      <c r="H228" s="138">
        <f t="shared" si="15"/>
        <v>0</v>
      </c>
    </row>
    <row r="229" spans="2:10" x14ac:dyDescent="0.55000000000000004">
      <c r="B229" s="127" t="str">
        <f>$B$43</f>
        <v>Vocational Training</v>
      </c>
      <c r="C229" s="138">
        <f t="shared" si="14"/>
        <v>0</v>
      </c>
      <c r="D229" s="138">
        <f t="shared" si="14"/>
        <v>0</v>
      </c>
      <c r="E229" s="138">
        <f t="shared" si="14"/>
        <v>0</v>
      </c>
      <c r="F229" s="138">
        <f t="shared" si="14"/>
        <v>0</v>
      </c>
      <c r="G229" s="138">
        <f t="shared" si="14"/>
        <v>0</v>
      </c>
      <c r="H229" s="138">
        <f t="shared" si="15"/>
        <v>0</v>
      </c>
    </row>
    <row r="230" spans="2:10" x14ac:dyDescent="0.55000000000000004">
      <c r="B230" s="127" t="str">
        <f>$B$44</f>
        <v>Physical Training</v>
      </c>
      <c r="C230" s="138">
        <f t="shared" si="14"/>
        <v>0</v>
      </c>
      <c r="D230" s="138">
        <f t="shared" si="14"/>
        <v>0</v>
      </c>
      <c r="E230" s="138">
        <f t="shared" si="14"/>
        <v>0</v>
      </c>
      <c r="F230" s="138">
        <f t="shared" si="14"/>
        <v>0</v>
      </c>
      <c r="G230" s="138">
        <f t="shared" si="14"/>
        <v>0</v>
      </c>
      <c r="H230" s="138">
        <f t="shared" si="15"/>
        <v>0</v>
      </c>
    </row>
    <row r="231" spans="2:10" x14ac:dyDescent="0.55000000000000004">
      <c r="B231" s="127" t="str">
        <f>$B$45</f>
        <v>Health Services</v>
      </c>
      <c r="C231" s="138">
        <f t="shared" si="14"/>
        <v>156707.84570681246</v>
      </c>
      <c r="D231" s="138">
        <f t="shared" si="14"/>
        <v>267408.24291404296</v>
      </c>
      <c r="E231" s="138">
        <f t="shared" si="14"/>
        <v>251773.28026038376</v>
      </c>
      <c r="F231" s="138">
        <f t="shared" si="14"/>
        <v>0</v>
      </c>
      <c r="G231" s="138">
        <f t="shared" si="14"/>
        <v>0</v>
      </c>
      <c r="H231" s="138">
        <f t="shared" si="15"/>
        <v>675889.36888123921</v>
      </c>
    </row>
    <row r="232" spans="2:10" x14ac:dyDescent="0.55000000000000004">
      <c r="B232" s="127" t="str">
        <f>$B$46</f>
        <v>Pharmacy</v>
      </c>
      <c r="C232" s="138">
        <f t="shared" si="14"/>
        <v>0</v>
      </c>
      <c r="D232" s="138">
        <f t="shared" si="14"/>
        <v>0</v>
      </c>
      <c r="E232" s="138">
        <f t="shared" si="14"/>
        <v>0</v>
      </c>
      <c r="F232" s="138">
        <f t="shared" si="14"/>
        <v>0</v>
      </c>
      <c r="G232" s="138">
        <f t="shared" si="14"/>
        <v>193139.81346020417</v>
      </c>
      <c r="H232" s="138">
        <f t="shared" si="15"/>
        <v>193139.81346020417</v>
      </c>
    </row>
    <row r="233" spans="2:10" x14ac:dyDescent="0.55000000000000004">
      <c r="B233" s="127" t="str">
        <f>$B$47</f>
        <v>Business Administration</v>
      </c>
      <c r="C233" s="138">
        <f t="shared" si="14"/>
        <v>398291.59403657046</v>
      </c>
      <c r="D233" s="138">
        <f t="shared" si="14"/>
        <v>1666878.0984641903</v>
      </c>
      <c r="E233" s="138">
        <f t="shared" si="14"/>
        <v>951825.81561852386</v>
      </c>
      <c r="F233" s="138">
        <f t="shared" si="14"/>
        <v>82273.496775968262</v>
      </c>
      <c r="G233" s="138">
        <f t="shared" si="14"/>
        <v>0</v>
      </c>
      <c r="H233" s="138">
        <f t="shared" si="15"/>
        <v>3099269.0048952531</v>
      </c>
    </row>
    <row r="234" spans="2:10" x14ac:dyDescent="0.55000000000000004">
      <c r="B234" s="127" t="str">
        <f>$B$48</f>
        <v>Optometry</v>
      </c>
      <c r="C234" s="138">
        <f t="shared" ref="C234:G237" si="16">$H$215*IF($H$25=0,0,C$25/$H$25)*IF(C$52=0,0,C48/C$52)</f>
        <v>0</v>
      </c>
      <c r="D234" s="138">
        <f t="shared" si="16"/>
        <v>0</v>
      </c>
      <c r="E234" s="138">
        <f t="shared" si="16"/>
        <v>0</v>
      </c>
      <c r="F234" s="138">
        <f t="shared" si="16"/>
        <v>0</v>
      </c>
      <c r="G234" s="138">
        <f t="shared" si="16"/>
        <v>0</v>
      </c>
      <c r="H234" s="138">
        <f t="shared" si="15"/>
        <v>0</v>
      </c>
    </row>
    <row r="235" spans="2:10" x14ac:dyDescent="0.55000000000000004">
      <c r="B235" s="127" t="str">
        <f>$B$49</f>
        <v>Teacher Ed-Practice Teaching</v>
      </c>
      <c r="C235" s="138">
        <f t="shared" si="16"/>
        <v>0</v>
      </c>
      <c r="D235" s="138">
        <f t="shared" si="16"/>
        <v>83711.132223091481</v>
      </c>
      <c r="E235" s="138">
        <f t="shared" si="16"/>
        <v>0</v>
      </c>
      <c r="F235" s="138">
        <f t="shared" si="16"/>
        <v>0</v>
      </c>
      <c r="G235" s="138">
        <f t="shared" si="16"/>
        <v>0</v>
      </c>
      <c r="H235" s="138">
        <f t="shared" si="15"/>
        <v>83711.132223091481</v>
      </c>
    </row>
    <row r="236" spans="2:10" x14ac:dyDescent="0.55000000000000004">
      <c r="B236" s="127" t="str">
        <f>$B$50</f>
        <v>Technology</v>
      </c>
      <c r="C236" s="138">
        <f t="shared" si="16"/>
        <v>48749.544636833481</v>
      </c>
      <c r="D236" s="138">
        <f t="shared" si="16"/>
        <v>222172.51642858377</v>
      </c>
      <c r="E236" s="138">
        <f t="shared" si="16"/>
        <v>62431.585755623615</v>
      </c>
      <c r="F236" s="138">
        <f t="shared" si="16"/>
        <v>0</v>
      </c>
      <c r="G236" s="138">
        <f t="shared" si="16"/>
        <v>0</v>
      </c>
      <c r="H236" s="138">
        <f t="shared" si="15"/>
        <v>333353.64682104089</v>
      </c>
    </row>
    <row r="237" spans="2:10" x14ac:dyDescent="0.55000000000000004">
      <c r="B237" s="127" t="str">
        <f>$B$51</f>
        <v>Nursing</v>
      </c>
      <c r="C237" s="138">
        <f t="shared" si="16"/>
        <v>119739.94194398558</v>
      </c>
      <c r="D237" s="138">
        <f t="shared" si="16"/>
        <v>3025368.7257775101</v>
      </c>
      <c r="E237" s="138">
        <f t="shared" si="16"/>
        <v>1089397.0558150006</v>
      </c>
      <c r="F237" s="138">
        <f t="shared" si="16"/>
        <v>139998.6237605841</v>
      </c>
      <c r="G237" s="138">
        <f t="shared" si="16"/>
        <v>0</v>
      </c>
      <c r="H237" s="138">
        <f t="shared" si="15"/>
        <v>4374504.3472970799</v>
      </c>
    </row>
    <row r="238" spans="2:10" x14ac:dyDescent="0.55000000000000004">
      <c r="B238" s="130" t="str">
        <f>$B$52</f>
        <v>Totals</v>
      </c>
      <c r="C238" s="135">
        <f>SUM(C218:C237)</f>
        <v>5616055.7409059387</v>
      </c>
      <c r="D238" s="135">
        <f>SUM(D218:D237)</f>
        <v>9023192.0618495401</v>
      </c>
      <c r="E238" s="135">
        <f>SUM(E218:E237)</f>
        <v>3684657.6063038949</v>
      </c>
      <c r="F238" s="135">
        <f>SUM(F218:F237)</f>
        <v>401280.77748042415</v>
      </c>
      <c r="G238" s="135">
        <f>SUM(G218:G237)</f>
        <v>193139.81346020417</v>
      </c>
      <c r="H238" s="135">
        <f t="shared" si="15"/>
        <v>18918326.000000004</v>
      </c>
    </row>
    <row r="239" spans="2:10" x14ac:dyDescent="0.55000000000000004">
      <c r="B239" s="328"/>
      <c r="C239" s="348"/>
      <c r="D239" s="348"/>
      <c r="E239" s="348"/>
      <c r="F239" s="348"/>
      <c r="G239" s="348"/>
      <c r="H239" s="348"/>
    </row>
    <row r="240" spans="2:10" x14ac:dyDescent="0.55000000000000004">
      <c r="B240" s="120" t="s">
        <v>11</v>
      </c>
      <c r="C240" s="121"/>
      <c r="D240" s="121"/>
      <c r="E240" s="121"/>
      <c r="F240" s="121"/>
      <c r="G240" s="121"/>
      <c r="H240" s="122">
        <f>H16</f>
        <v>18162054</v>
      </c>
      <c r="J240" s="358"/>
    </row>
    <row r="241" spans="2:8" ht="61.5" customHeight="1" thickBot="1" x14ac:dyDescent="0.6">
      <c r="B241" s="444" t="s">
        <v>917</v>
      </c>
      <c r="C241" s="444"/>
      <c r="D241" s="444"/>
      <c r="E241" s="444"/>
      <c r="F241" s="444"/>
      <c r="G241" s="444"/>
      <c r="H241" s="326"/>
    </row>
    <row r="242" spans="2:8" ht="19.8" thickBot="1" x14ac:dyDescent="0.6">
      <c r="B242" s="124" t="s">
        <v>31</v>
      </c>
      <c r="C242" s="125" t="s">
        <v>25</v>
      </c>
      <c r="D242" s="125" t="s">
        <v>26</v>
      </c>
      <c r="E242" s="125" t="s">
        <v>27</v>
      </c>
      <c r="F242" s="125" t="s">
        <v>28</v>
      </c>
      <c r="G242" s="125" t="s">
        <v>29</v>
      </c>
      <c r="H242" s="126" t="s">
        <v>1</v>
      </c>
    </row>
    <row r="243" spans="2:8" x14ac:dyDescent="0.55000000000000004">
      <c r="B243" s="127" t="str">
        <f>$B$32</f>
        <v>Liberal Arts</v>
      </c>
      <c r="C243" s="135">
        <f t="shared" ref="C243:G258" si="17">$H$240*IF($H$25=0,0,C$25/$H$25)*IF(C$52=0,0,C32/C$52)</f>
        <v>2795118.5814607572</v>
      </c>
      <c r="D243" s="135">
        <f t="shared" si="17"/>
        <v>1288479.7352985311</v>
      </c>
      <c r="E243" s="135">
        <f t="shared" si="17"/>
        <v>496108.30258192949</v>
      </c>
      <c r="F243" s="135">
        <f t="shared" si="17"/>
        <v>34533.870496133772</v>
      </c>
      <c r="G243" s="135">
        <f t="shared" si="17"/>
        <v>0</v>
      </c>
      <c r="H243" s="135">
        <f>SUM(C243:G243)</f>
        <v>4614240.4898373513</v>
      </c>
    </row>
    <row r="244" spans="2:8" x14ac:dyDescent="0.55000000000000004">
      <c r="B244" s="127" t="str">
        <f>$B$33</f>
        <v>Science</v>
      </c>
      <c r="C244" s="138">
        <f t="shared" si="17"/>
        <v>1182195.0462425689</v>
      </c>
      <c r="D244" s="138">
        <f t="shared" si="17"/>
        <v>855888.3485143279</v>
      </c>
      <c r="E244" s="138">
        <f t="shared" si="17"/>
        <v>155571.1792219287</v>
      </c>
      <c r="F244" s="138">
        <f t="shared" si="17"/>
        <v>1050.0163326527161</v>
      </c>
      <c r="G244" s="138">
        <f t="shared" si="17"/>
        <v>0</v>
      </c>
      <c r="H244" s="138">
        <f t="shared" ref="H244:H263" si="18">SUM(C244:G244)</f>
        <v>2194704.5903114784</v>
      </c>
    </row>
    <row r="245" spans="2:8" x14ac:dyDescent="0.55000000000000004">
      <c r="B245" s="127" t="str">
        <f>$B$34</f>
        <v>Fine Arts</v>
      </c>
      <c r="C245" s="138">
        <f t="shared" si="17"/>
        <v>347975.98988785956</v>
      </c>
      <c r="D245" s="138">
        <f t="shared" si="17"/>
        <v>138054.26179462526</v>
      </c>
      <c r="E245" s="138">
        <f t="shared" si="17"/>
        <v>16457.793170319826</v>
      </c>
      <c r="F245" s="138">
        <f t="shared" si="17"/>
        <v>0</v>
      </c>
      <c r="G245" s="138">
        <f t="shared" si="17"/>
        <v>0</v>
      </c>
      <c r="H245" s="138">
        <f t="shared" si="18"/>
        <v>502488.04485280463</v>
      </c>
    </row>
    <row r="246" spans="2:8" x14ac:dyDescent="0.55000000000000004">
      <c r="B246" s="127" t="str">
        <f>$B$35</f>
        <v>Teacher Education</v>
      </c>
      <c r="C246" s="138">
        <f t="shared" si="17"/>
        <v>40741.467472774268</v>
      </c>
      <c r="D246" s="138">
        <f t="shared" si="17"/>
        <v>278111.63243711222</v>
      </c>
      <c r="E246" s="138">
        <f t="shared" si="17"/>
        <v>379839.3160055406</v>
      </c>
      <c r="F246" s="138">
        <f t="shared" si="17"/>
        <v>136268.78628204134</v>
      </c>
      <c r="G246" s="138">
        <f t="shared" si="17"/>
        <v>0</v>
      </c>
      <c r="H246" s="138">
        <f t="shared" si="18"/>
        <v>834961.20219746837</v>
      </c>
    </row>
    <row r="247" spans="2:8" x14ac:dyDescent="0.55000000000000004">
      <c r="B247" s="127" t="str">
        <f>$B$36</f>
        <v>Agriculture</v>
      </c>
      <c r="C247" s="138">
        <f t="shared" si="17"/>
        <v>0</v>
      </c>
      <c r="D247" s="138">
        <f t="shared" si="17"/>
        <v>3285.0985104931142</v>
      </c>
      <c r="E247" s="138">
        <f t="shared" si="17"/>
        <v>0</v>
      </c>
      <c r="F247" s="138">
        <f t="shared" si="17"/>
        <v>0</v>
      </c>
      <c r="G247" s="138">
        <f t="shared" si="17"/>
        <v>0</v>
      </c>
      <c r="H247" s="138">
        <f t="shared" si="18"/>
        <v>3285.0985104931142</v>
      </c>
    </row>
    <row r="248" spans="2:8" x14ac:dyDescent="0.55000000000000004">
      <c r="B248" s="127" t="str">
        <f>$B$37</f>
        <v>Engineering</v>
      </c>
      <c r="C248" s="138">
        <f t="shared" si="17"/>
        <v>287267.74090576533</v>
      </c>
      <c r="D248" s="138">
        <f t="shared" si="17"/>
        <v>958127.02410918684</v>
      </c>
      <c r="E248" s="138">
        <f t="shared" si="17"/>
        <v>224186.25721560034</v>
      </c>
      <c r="F248" s="138">
        <f t="shared" si="17"/>
        <v>0</v>
      </c>
      <c r="G248" s="138">
        <f t="shared" si="17"/>
        <v>0</v>
      </c>
      <c r="H248" s="138">
        <f t="shared" si="18"/>
        <v>1469581.0222305525</v>
      </c>
    </row>
    <row r="249" spans="2:8" x14ac:dyDescent="0.55000000000000004">
      <c r="B249" s="127" t="str">
        <f>$B$38</f>
        <v>Home Economics</v>
      </c>
      <c r="C249" s="138">
        <f t="shared" si="17"/>
        <v>26314.602220375447</v>
      </c>
      <c r="D249" s="138">
        <f t="shared" si="17"/>
        <v>31969.617211872013</v>
      </c>
      <c r="E249" s="138">
        <f t="shared" si="17"/>
        <v>3930.2192645539881</v>
      </c>
      <c r="F249" s="138">
        <f t="shared" si="17"/>
        <v>0</v>
      </c>
      <c r="G249" s="138">
        <f t="shared" si="17"/>
        <v>0</v>
      </c>
      <c r="H249" s="138">
        <f t="shared" si="18"/>
        <v>62214.438696801451</v>
      </c>
    </row>
    <row r="250" spans="2:8" x14ac:dyDescent="0.55000000000000004">
      <c r="B250" s="127" t="str">
        <f>$B$39</f>
        <v>Law</v>
      </c>
      <c r="C250" s="138">
        <f t="shared" si="17"/>
        <v>0</v>
      </c>
      <c r="D250" s="138">
        <f t="shared" si="17"/>
        <v>0</v>
      </c>
      <c r="E250" s="138">
        <f t="shared" si="17"/>
        <v>0</v>
      </c>
      <c r="F250" s="138">
        <f t="shared" si="17"/>
        <v>0</v>
      </c>
      <c r="G250" s="138">
        <f t="shared" si="17"/>
        <v>0</v>
      </c>
      <c r="H250" s="138">
        <f t="shared" si="18"/>
        <v>0</v>
      </c>
    </row>
    <row r="251" spans="2:8" x14ac:dyDescent="0.55000000000000004">
      <c r="B251" s="127" t="str">
        <f>$B$40</f>
        <v>Social Service</v>
      </c>
      <c r="C251" s="138">
        <f t="shared" si="17"/>
        <v>17369.945763888179</v>
      </c>
      <c r="D251" s="138">
        <f t="shared" si="17"/>
        <v>53523.068414863417</v>
      </c>
      <c r="E251" s="138">
        <f t="shared" si="17"/>
        <v>0</v>
      </c>
      <c r="F251" s="138">
        <f t="shared" si="17"/>
        <v>0</v>
      </c>
      <c r="G251" s="138">
        <f t="shared" si="17"/>
        <v>0</v>
      </c>
      <c r="H251" s="138">
        <f t="shared" si="18"/>
        <v>70893.014178751589</v>
      </c>
    </row>
    <row r="252" spans="2:8" x14ac:dyDescent="0.55000000000000004">
      <c r="B252" s="127" t="str">
        <f>$B$41</f>
        <v>Library Science</v>
      </c>
      <c r="C252" s="138">
        <f t="shared" si="17"/>
        <v>0</v>
      </c>
      <c r="D252" s="138">
        <f t="shared" si="17"/>
        <v>0</v>
      </c>
      <c r="E252" s="138">
        <f t="shared" si="17"/>
        <v>0</v>
      </c>
      <c r="F252" s="138">
        <f t="shared" si="17"/>
        <v>0</v>
      </c>
      <c r="G252" s="138">
        <f t="shared" si="17"/>
        <v>0</v>
      </c>
      <c r="H252" s="138">
        <f t="shared" si="18"/>
        <v>0</v>
      </c>
    </row>
    <row r="253" spans="2:8" x14ac:dyDescent="0.55000000000000004">
      <c r="B253" s="127" t="str">
        <f>$B$42</f>
        <v>Veterinary Science</v>
      </c>
      <c r="C253" s="138">
        <f t="shared" si="17"/>
        <v>0</v>
      </c>
      <c r="D253" s="138">
        <f t="shared" si="17"/>
        <v>0</v>
      </c>
      <c r="E253" s="138">
        <f t="shared" si="17"/>
        <v>0</v>
      </c>
      <c r="F253" s="138">
        <f t="shared" si="17"/>
        <v>0</v>
      </c>
      <c r="G253" s="138">
        <f t="shared" si="17"/>
        <v>0</v>
      </c>
      <c r="H253" s="138">
        <f t="shared" si="18"/>
        <v>0</v>
      </c>
    </row>
    <row r="254" spans="2:8" x14ac:dyDescent="0.55000000000000004">
      <c r="B254" s="127" t="str">
        <f>$B$43</f>
        <v>Vocational Training</v>
      </c>
      <c r="C254" s="138">
        <f t="shared" si="17"/>
        <v>0</v>
      </c>
      <c r="D254" s="138">
        <f t="shared" si="17"/>
        <v>0</v>
      </c>
      <c r="E254" s="138">
        <f t="shared" si="17"/>
        <v>0</v>
      </c>
      <c r="F254" s="138">
        <f t="shared" si="17"/>
        <v>0</v>
      </c>
      <c r="G254" s="138">
        <f t="shared" si="17"/>
        <v>0</v>
      </c>
      <c r="H254" s="138">
        <f t="shared" si="18"/>
        <v>0</v>
      </c>
    </row>
    <row r="255" spans="2:8" x14ac:dyDescent="0.55000000000000004">
      <c r="B255" s="127" t="str">
        <f>$B$44</f>
        <v>Physical Training</v>
      </c>
      <c r="C255" s="138">
        <f t="shared" si="17"/>
        <v>0</v>
      </c>
      <c r="D255" s="138">
        <f t="shared" si="17"/>
        <v>0</v>
      </c>
      <c r="E255" s="138">
        <f t="shared" si="17"/>
        <v>0</v>
      </c>
      <c r="F255" s="138">
        <f t="shared" si="17"/>
        <v>0</v>
      </c>
      <c r="G255" s="138">
        <f t="shared" si="17"/>
        <v>0</v>
      </c>
      <c r="H255" s="138">
        <f t="shared" si="18"/>
        <v>0</v>
      </c>
    </row>
    <row r="256" spans="2:8" x14ac:dyDescent="0.55000000000000004">
      <c r="B256" s="127" t="str">
        <f>$B$45</f>
        <v>Health Services</v>
      </c>
      <c r="C256" s="138">
        <f t="shared" si="17"/>
        <v>150443.3508520149</v>
      </c>
      <c r="D256" s="138">
        <f t="shared" si="17"/>
        <v>256718.4299419497</v>
      </c>
      <c r="E256" s="138">
        <f t="shared" si="17"/>
        <v>241708.48477007027</v>
      </c>
      <c r="F256" s="138">
        <f t="shared" si="17"/>
        <v>0</v>
      </c>
      <c r="G256" s="138">
        <f t="shared" si="17"/>
        <v>0</v>
      </c>
      <c r="H256" s="138">
        <f t="shared" si="18"/>
        <v>648870.26556403493</v>
      </c>
    </row>
    <row r="257" spans="2:10" x14ac:dyDescent="0.55000000000000004">
      <c r="B257" s="127" t="str">
        <f>$B$46</f>
        <v>Pharmacy</v>
      </c>
      <c r="C257" s="138">
        <f t="shared" si="17"/>
        <v>0</v>
      </c>
      <c r="D257" s="138">
        <f t="shared" si="17"/>
        <v>0</v>
      </c>
      <c r="E257" s="138">
        <f t="shared" si="17"/>
        <v>0</v>
      </c>
      <c r="F257" s="138">
        <f t="shared" si="17"/>
        <v>0</v>
      </c>
      <c r="G257" s="138">
        <f t="shared" si="17"/>
        <v>185418.92774308653</v>
      </c>
      <c r="H257" s="138">
        <f t="shared" si="18"/>
        <v>185418.92774308653</v>
      </c>
    </row>
    <row r="258" spans="2:10" x14ac:dyDescent="0.55000000000000004">
      <c r="B258" s="127" t="str">
        <f>$B$47</f>
        <v>Business Administration</v>
      </c>
      <c r="C258" s="138">
        <f t="shared" si="17"/>
        <v>382369.63664957829</v>
      </c>
      <c r="D258" s="138">
        <f t="shared" si="17"/>
        <v>1600243.596379719</v>
      </c>
      <c r="E258" s="138">
        <f t="shared" si="17"/>
        <v>913775.9790088021</v>
      </c>
      <c r="F258" s="138">
        <f t="shared" si="17"/>
        <v>78984.561911765413</v>
      </c>
      <c r="G258" s="138">
        <f t="shared" si="17"/>
        <v>0</v>
      </c>
      <c r="H258" s="138">
        <f t="shared" si="18"/>
        <v>2975373.7739498648</v>
      </c>
    </row>
    <row r="259" spans="2:10" x14ac:dyDescent="0.55000000000000004">
      <c r="B259" s="127" t="str">
        <f>$B$48</f>
        <v>Optometry</v>
      </c>
      <c r="C259" s="138">
        <f t="shared" ref="C259:G262" si="19">$H$240*IF($H$25=0,0,C$25/$H$25)*IF(C$52=0,0,C48/C$52)</f>
        <v>0</v>
      </c>
      <c r="D259" s="138">
        <f t="shared" si="19"/>
        <v>0</v>
      </c>
      <c r="E259" s="138">
        <f t="shared" si="19"/>
        <v>0</v>
      </c>
      <c r="F259" s="138">
        <f t="shared" si="19"/>
        <v>0</v>
      </c>
      <c r="G259" s="138">
        <f t="shared" si="19"/>
        <v>0</v>
      </c>
      <c r="H259" s="138">
        <f t="shared" si="18"/>
        <v>0</v>
      </c>
    </row>
    <row r="260" spans="2:10" x14ac:dyDescent="0.55000000000000004">
      <c r="B260" s="127" t="str">
        <f>$B$49</f>
        <v>Teacher Ed-Practice Teaching</v>
      </c>
      <c r="C260" s="138">
        <f t="shared" si="19"/>
        <v>0</v>
      </c>
      <c r="D260" s="138">
        <f t="shared" si="19"/>
        <v>80364.726976209597</v>
      </c>
      <c r="E260" s="138">
        <f t="shared" si="19"/>
        <v>0</v>
      </c>
      <c r="F260" s="138">
        <f t="shared" si="19"/>
        <v>0</v>
      </c>
      <c r="G260" s="138">
        <f t="shared" si="19"/>
        <v>0</v>
      </c>
      <c r="H260" s="138">
        <f t="shared" si="18"/>
        <v>80364.726976209597</v>
      </c>
    </row>
    <row r="261" spans="2:10" x14ac:dyDescent="0.55000000000000004">
      <c r="B261" s="127" t="str">
        <f>$B$50</f>
        <v>Technology</v>
      </c>
      <c r="C261" s="138">
        <f t="shared" si="19"/>
        <v>46800.750878781764</v>
      </c>
      <c r="D261" s="138">
        <f t="shared" si="19"/>
        <v>213291.03012030903</v>
      </c>
      <c r="E261" s="138">
        <f t="shared" si="19"/>
        <v>59935.84378444832</v>
      </c>
      <c r="F261" s="138">
        <f t="shared" si="19"/>
        <v>0</v>
      </c>
      <c r="G261" s="138">
        <f t="shared" si="19"/>
        <v>0</v>
      </c>
      <c r="H261" s="138">
        <f t="shared" si="18"/>
        <v>320027.62478353916</v>
      </c>
    </row>
    <row r="262" spans="2:10" x14ac:dyDescent="0.55000000000000004">
      <c r="B262" s="127" t="str">
        <f>$B$51</f>
        <v>Nursing</v>
      </c>
      <c r="C262" s="138">
        <f t="shared" si="19"/>
        <v>114953.2623311138</v>
      </c>
      <c r="D262" s="138">
        <f t="shared" si="19"/>
        <v>2904427.7050454849</v>
      </c>
      <c r="E262" s="138">
        <f t="shared" si="19"/>
        <v>1045847.7222114186</v>
      </c>
      <c r="F262" s="138">
        <f t="shared" si="19"/>
        <v>134402.09057954766</v>
      </c>
      <c r="G262" s="138">
        <f t="shared" si="19"/>
        <v>0</v>
      </c>
      <c r="H262" s="138">
        <f t="shared" si="18"/>
        <v>4199630.7801675647</v>
      </c>
    </row>
    <row r="263" spans="2:10" x14ac:dyDescent="0.55000000000000004">
      <c r="B263" s="130" t="str">
        <f>$B$52</f>
        <v>Totals</v>
      </c>
      <c r="C263" s="135">
        <f>SUM(C243:C262)</f>
        <v>5391550.3746654764</v>
      </c>
      <c r="D263" s="135">
        <f>SUM(D243:D262)</f>
        <v>8662484.2747546844</v>
      </c>
      <c r="E263" s="135">
        <f>SUM(E243:E262)</f>
        <v>3537361.0972346123</v>
      </c>
      <c r="F263" s="135">
        <f>SUM(F243:F262)</f>
        <v>385239.32560214086</v>
      </c>
      <c r="G263" s="135">
        <f>SUM(G243:G262)</f>
        <v>185418.92774308653</v>
      </c>
      <c r="H263" s="135">
        <f t="shared" si="18"/>
        <v>18162053.999999996</v>
      </c>
      <c r="I263" s="349"/>
    </row>
    <row r="264" spans="2:10" x14ac:dyDescent="0.55000000000000004">
      <c r="B264" s="451"/>
      <c r="C264" s="451"/>
      <c r="D264" s="451"/>
      <c r="E264" s="451"/>
      <c r="F264" s="451"/>
      <c r="G264" s="451"/>
      <c r="H264" s="452"/>
      <c r="I264" s="350"/>
    </row>
    <row r="265" spans="2:10" x14ac:dyDescent="0.55000000000000004">
      <c r="B265" s="120" t="s">
        <v>227</v>
      </c>
      <c r="C265" s="121"/>
      <c r="D265" s="121"/>
      <c r="E265" s="121"/>
      <c r="F265" s="121"/>
      <c r="G265" s="121"/>
      <c r="H265" s="122"/>
      <c r="J265" s="358"/>
    </row>
    <row r="266" spans="2:10" ht="45" customHeight="1" thickBot="1" x14ac:dyDescent="0.6">
      <c r="B266" s="432" t="s">
        <v>228</v>
      </c>
      <c r="C266" s="432"/>
      <c r="D266" s="432"/>
      <c r="E266" s="432"/>
      <c r="F266" s="432"/>
      <c r="G266" s="432"/>
      <c r="H266" s="432"/>
    </row>
    <row r="267" spans="2:10" ht="19.8" thickBot="1" x14ac:dyDescent="0.6">
      <c r="B267" s="124" t="s">
        <v>31</v>
      </c>
      <c r="C267" s="125" t="s">
        <v>25</v>
      </c>
      <c r="D267" s="125" t="s">
        <v>26</v>
      </c>
      <c r="E267" s="125" t="s">
        <v>27</v>
      </c>
      <c r="F267" s="125" t="s">
        <v>28</v>
      </c>
      <c r="G267" s="125" t="s">
        <v>29</v>
      </c>
      <c r="H267" s="126" t="s">
        <v>1</v>
      </c>
    </row>
    <row r="268" spans="2:10" x14ac:dyDescent="0.55000000000000004">
      <c r="B268" s="127" t="str">
        <f>$B$32</f>
        <v>Liberal Arts</v>
      </c>
      <c r="C268" s="135">
        <f t="shared" ref="C268:G283" si="20">C243+C218+C193+C168+C116</f>
        <v>16973805.384827293</v>
      </c>
      <c r="D268" s="135">
        <f t="shared" si="20"/>
        <v>7327907.1296529137</v>
      </c>
      <c r="E268" s="135">
        <f t="shared" si="20"/>
        <v>6519450.4254675768</v>
      </c>
      <c r="F268" s="135">
        <f t="shared" si="20"/>
        <v>531482.19909931009</v>
      </c>
      <c r="G268" s="135">
        <f t="shared" si="20"/>
        <v>0</v>
      </c>
      <c r="H268" s="135">
        <f>SUM(C268:G268)</f>
        <v>31352645.139047094</v>
      </c>
    </row>
    <row r="269" spans="2:10" x14ac:dyDescent="0.55000000000000004">
      <c r="B269" s="127" t="str">
        <f>$B$33</f>
        <v>Science</v>
      </c>
      <c r="C269" s="138">
        <f t="shared" si="20"/>
        <v>6223484.5708664805</v>
      </c>
      <c r="D269" s="138">
        <f t="shared" si="20"/>
        <v>5900104.0166494045</v>
      </c>
      <c r="E269" s="138">
        <f t="shared" si="20"/>
        <v>3290740.870858612</v>
      </c>
      <c r="F269" s="138">
        <f t="shared" si="20"/>
        <v>5068.2067289953329</v>
      </c>
      <c r="G269" s="138">
        <f t="shared" si="20"/>
        <v>0</v>
      </c>
      <c r="H269" s="138">
        <f t="shared" ref="H269:H288" si="21">SUM(C269:G269)</f>
        <v>15419397.665103491</v>
      </c>
    </row>
    <row r="270" spans="2:10" x14ac:dyDescent="0.55000000000000004">
      <c r="B270" s="127" t="str">
        <f>$B$34</f>
        <v>Fine Arts</v>
      </c>
      <c r="C270" s="138">
        <f t="shared" si="20"/>
        <v>2675309.7977408469</v>
      </c>
      <c r="D270" s="138">
        <f t="shared" si="20"/>
        <v>1633342.4296774853</v>
      </c>
      <c r="E270" s="138">
        <f t="shared" si="20"/>
        <v>308264.60134161537</v>
      </c>
      <c r="F270" s="138">
        <f t="shared" si="20"/>
        <v>0</v>
      </c>
      <c r="G270" s="138">
        <f t="shared" si="20"/>
        <v>0</v>
      </c>
      <c r="H270" s="138">
        <f t="shared" si="21"/>
        <v>4616916.8287599478</v>
      </c>
    </row>
    <row r="271" spans="2:10" x14ac:dyDescent="0.55000000000000004">
      <c r="B271" s="127" t="str">
        <f>$B$35</f>
        <v>Teacher Education</v>
      </c>
      <c r="C271" s="138">
        <f t="shared" si="20"/>
        <v>288187.92676212266</v>
      </c>
      <c r="D271" s="138">
        <f t="shared" si="20"/>
        <v>1631600.1815480124</v>
      </c>
      <c r="E271" s="138">
        <f t="shared" si="20"/>
        <v>3286451.1593174776</v>
      </c>
      <c r="F271" s="138">
        <f t="shared" si="20"/>
        <v>1219399.0222734727</v>
      </c>
      <c r="G271" s="138">
        <f t="shared" si="20"/>
        <v>0</v>
      </c>
      <c r="H271" s="138">
        <f t="shared" si="21"/>
        <v>6425638.2899010852</v>
      </c>
    </row>
    <row r="272" spans="2:10" x14ac:dyDescent="0.55000000000000004">
      <c r="B272" s="127" t="str">
        <f>$B$36</f>
        <v>Agriculture</v>
      </c>
      <c r="C272" s="138">
        <f t="shared" si="20"/>
        <v>0</v>
      </c>
      <c r="D272" s="138">
        <f t="shared" si="20"/>
        <v>24026.074385539549</v>
      </c>
      <c r="E272" s="138">
        <f t="shared" si="20"/>
        <v>0</v>
      </c>
      <c r="F272" s="138">
        <f t="shared" si="20"/>
        <v>0</v>
      </c>
      <c r="G272" s="138">
        <f t="shared" si="20"/>
        <v>0</v>
      </c>
      <c r="H272" s="138">
        <f t="shared" si="21"/>
        <v>24026.074385539549</v>
      </c>
    </row>
    <row r="273" spans="2:10" x14ac:dyDescent="0.55000000000000004">
      <c r="B273" s="127" t="str">
        <f>$B$37</f>
        <v>Engineering</v>
      </c>
      <c r="C273" s="138">
        <f t="shared" si="20"/>
        <v>2056667.1191737363</v>
      </c>
      <c r="D273" s="138">
        <f t="shared" si="20"/>
        <v>9428582.3004106246</v>
      </c>
      <c r="E273" s="138">
        <f t="shared" si="20"/>
        <v>4054427.6910486482</v>
      </c>
      <c r="F273" s="138">
        <f t="shared" si="20"/>
        <v>0</v>
      </c>
      <c r="G273" s="138">
        <f t="shared" si="20"/>
        <v>0</v>
      </c>
      <c r="H273" s="138">
        <f t="shared" si="21"/>
        <v>15539677.110633008</v>
      </c>
    </row>
    <row r="274" spans="2:10" x14ac:dyDescent="0.55000000000000004">
      <c r="B274" s="127" t="str">
        <f>$B$38</f>
        <v>Home Economics</v>
      </c>
      <c r="C274" s="138">
        <f t="shared" si="20"/>
        <v>88379.323652370731</v>
      </c>
      <c r="D274" s="138">
        <f t="shared" si="20"/>
        <v>87890.444188057285</v>
      </c>
      <c r="E274" s="138">
        <f t="shared" si="20"/>
        <v>44774.211096031286</v>
      </c>
      <c r="F274" s="138">
        <f t="shared" si="20"/>
        <v>0</v>
      </c>
      <c r="G274" s="138">
        <f t="shared" si="20"/>
        <v>0</v>
      </c>
      <c r="H274" s="138">
        <f t="shared" si="21"/>
        <v>221043.97893645929</v>
      </c>
    </row>
    <row r="275" spans="2:10" x14ac:dyDescent="0.55000000000000004">
      <c r="B275" s="127" t="str">
        <f>$B$39</f>
        <v>Law</v>
      </c>
      <c r="C275" s="138">
        <f t="shared" si="20"/>
        <v>0</v>
      </c>
      <c r="D275" s="138">
        <f t="shared" si="20"/>
        <v>0</v>
      </c>
      <c r="E275" s="138">
        <f t="shared" si="20"/>
        <v>0</v>
      </c>
      <c r="F275" s="138">
        <f t="shared" si="20"/>
        <v>0</v>
      </c>
      <c r="G275" s="138">
        <f t="shared" si="20"/>
        <v>0</v>
      </c>
      <c r="H275" s="138">
        <f t="shared" si="21"/>
        <v>0</v>
      </c>
    </row>
    <row r="276" spans="2:10" x14ac:dyDescent="0.55000000000000004">
      <c r="B276" s="127" t="str">
        <f>$B$40</f>
        <v>Social Service</v>
      </c>
      <c r="C276" s="138">
        <f t="shared" si="20"/>
        <v>169550.391039357</v>
      </c>
      <c r="D276" s="138">
        <f t="shared" si="20"/>
        <v>408694.75577241322</v>
      </c>
      <c r="E276" s="138">
        <f t="shared" si="20"/>
        <v>0</v>
      </c>
      <c r="F276" s="138">
        <f t="shared" si="20"/>
        <v>0</v>
      </c>
      <c r="G276" s="138">
        <f t="shared" si="20"/>
        <v>0</v>
      </c>
      <c r="H276" s="138">
        <f t="shared" si="21"/>
        <v>578245.14681177028</v>
      </c>
    </row>
    <row r="277" spans="2:10" x14ac:dyDescent="0.55000000000000004">
      <c r="B277" s="127" t="str">
        <f>$B$41</f>
        <v>Library Science</v>
      </c>
      <c r="C277" s="138">
        <f t="shared" si="20"/>
        <v>0</v>
      </c>
      <c r="D277" s="138">
        <f t="shared" si="20"/>
        <v>0</v>
      </c>
      <c r="E277" s="138">
        <f t="shared" si="20"/>
        <v>0</v>
      </c>
      <c r="F277" s="138">
        <f t="shared" si="20"/>
        <v>0</v>
      </c>
      <c r="G277" s="138">
        <f t="shared" si="20"/>
        <v>0</v>
      </c>
      <c r="H277" s="138">
        <f t="shared" si="21"/>
        <v>0</v>
      </c>
    </row>
    <row r="278" spans="2:10" x14ac:dyDescent="0.55000000000000004">
      <c r="B278" s="127" t="str">
        <f>$B$42</f>
        <v>Veterinary Science</v>
      </c>
      <c r="C278" s="138">
        <f t="shared" si="20"/>
        <v>0</v>
      </c>
      <c r="D278" s="138">
        <f t="shared" si="20"/>
        <v>0</v>
      </c>
      <c r="E278" s="138">
        <f t="shared" si="20"/>
        <v>0</v>
      </c>
      <c r="F278" s="138">
        <f t="shared" si="20"/>
        <v>0</v>
      </c>
      <c r="G278" s="138">
        <f t="shared" si="20"/>
        <v>0</v>
      </c>
      <c r="H278" s="138">
        <f t="shared" si="21"/>
        <v>0</v>
      </c>
    </row>
    <row r="279" spans="2:10" x14ac:dyDescent="0.55000000000000004">
      <c r="B279" s="127" t="str">
        <f>$B$43</f>
        <v>Vocational Training</v>
      </c>
      <c r="C279" s="138">
        <f t="shared" si="20"/>
        <v>0</v>
      </c>
      <c r="D279" s="138">
        <f t="shared" si="20"/>
        <v>0</v>
      </c>
      <c r="E279" s="138">
        <f t="shared" si="20"/>
        <v>0</v>
      </c>
      <c r="F279" s="138">
        <f t="shared" si="20"/>
        <v>0</v>
      </c>
      <c r="G279" s="138">
        <f t="shared" si="20"/>
        <v>0</v>
      </c>
      <c r="H279" s="138">
        <f t="shared" si="21"/>
        <v>0</v>
      </c>
    </row>
    <row r="280" spans="2:10" x14ac:dyDescent="0.55000000000000004">
      <c r="B280" s="127" t="str">
        <f>$B$44</f>
        <v>Physical Training</v>
      </c>
      <c r="C280" s="138">
        <f t="shared" si="20"/>
        <v>15110.123140808861</v>
      </c>
      <c r="D280" s="138">
        <f t="shared" si="20"/>
        <v>18570.323952110317</v>
      </c>
      <c r="E280" s="138">
        <f t="shared" si="20"/>
        <v>17109.736674978045</v>
      </c>
      <c r="F280" s="138">
        <f t="shared" si="20"/>
        <v>0</v>
      </c>
      <c r="G280" s="138">
        <f t="shared" si="20"/>
        <v>0</v>
      </c>
      <c r="H280" s="138">
        <f t="shared" si="21"/>
        <v>50790.183767897222</v>
      </c>
    </row>
    <row r="281" spans="2:10" x14ac:dyDescent="0.55000000000000004">
      <c r="B281" s="127" t="str">
        <f>$B$45</f>
        <v>Health Services</v>
      </c>
      <c r="C281" s="138">
        <f t="shared" si="20"/>
        <v>1104761.5099667693</v>
      </c>
      <c r="D281" s="138">
        <f t="shared" si="20"/>
        <v>1580452.8673095223</v>
      </c>
      <c r="E281" s="138">
        <f t="shared" si="20"/>
        <v>3160075.4401808404</v>
      </c>
      <c r="F281" s="138">
        <f t="shared" si="20"/>
        <v>0</v>
      </c>
      <c r="G281" s="138">
        <f t="shared" si="20"/>
        <v>0</v>
      </c>
      <c r="H281" s="138">
        <f t="shared" si="21"/>
        <v>5845289.817457132</v>
      </c>
    </row>
    <row r="282" spans="2:10" x14ac:dyDescent="0.55000000000000004">
      <c r="B282" s="127" t="str">
        <f>$B$46</f>
        <v>Pharmacy</v>
      </c>
      <c r="C282" s="138">
        <f t="shared" si="20"/>
        <v>0</v>
      </c>
      <c r="D282" s="138">
        <f t="shared" si="20"/>
        <v>0</v>
      </c>
      <c r="E282" s="138">
        <f t="shared" si="20"/>
        <v>0</v>
      </c>
      <c r="F282" s="138">
        <f t="shared" si="20"/>
        <v>0</v>
      </c>
      <c r="G282" s="138">
        <f t="shared" si="20"/>
        <v>8208967.4751699008</v>
      </c>
      <c r="H282" s="138">
        <f t="shared" si="21"/>
        <v>8208967.4751699008</v>
      </c>
    </row>
    <row r="283" spans="2:10" x14ac:dyDescent="0.55000000000000004">
      <c r="B283" s="127" t="str">
        <f>$B$47</f>
        <v>Business Administration</v>
      </c>
      <c r="C283" s="138">
        <f t="shared" si="20"/>
        <v>2883591.4270615121</v>
      </c>
      <c r="D283" s="138">
        <f t="shared" si="20"/>
        <v>11646729.803371236</v>
      </c>
      <c r="E283" s="138">
        <f t="shared" si="20"/>
        <v>7979280.149311482</v>
      </c>
      <c r="F283" s="138">
        <f t="shared" si="20"/>
        <v>1614810.4802830822</v>
      </c>
      <c r="G283" s="138">
        <f t="shared" si="20"/>
        <v>0</v>
      </c>
      <c r="H283" s="138">
        <f t="shared" si="21"/>
        <v>24124411.860027313</v>
      </c>
    </row>
    <row r="284" spans="2:10" x14ac:dyDescent="0.55000000000000004">
      <c r="B284" s="127" t="str">
        <f>$B$48</f>
        <v>Optometry</v>
      </c>
      <c r="C284" s="138">
        <f t="shared" ref="C284:G287" si="22">C259+C234+C209+C184+C132</f>
        <v>0</v>
      </c>
      <c r="D284" s="138">
        <f t="shared" si="22"/>
        <v>0</v>
      </c>
      <c r="E284" s="138">
        <f t="shared" si="22"/>
        <v>0</v>
      </c>
      <c r="F284" s="138">
        <f t="shared" si="22"/>
        <v>0</v>
      </c>
      <c r="G284" s="138">
        <f t="shared" si="22"/>
        <v>0</v>
      </c>
      <c r="H284" s="138">
        <f t="shared" si="21"/>
        <v>0</v>
      </c>
    </row>
    <row r="285" spans="2:10" x14ac:dyDescent="0.55000000000000004">
      <c r="B285" s="127" t="str">
        <f>$B$49</f>
        <v>Teacher Ed-Practice Teaching</v>
      </c>
      <c r="C285" s="138">
        <f t="shared" si="22"/>
        <v>0</v>
      </c>
      <c r="D285" s="138">
        <f t="shared" si="22"/>
        <v>412507.06036811916</v>
      </c>
      <c r="E285" s="138">
        <f t="shared" si="22"/>
        <v>0</v>
      </c>
      <c r="F285" s="138">
        <f t="shared" si="22"/>
        <v>0</v>
      </c>
      <c r="G285" s="138">
        <f t="shared" si="22"/>
        <v>0</v>
      </c>
      <c r="H285" s="138">
        <f t="shared" si="21"/>
        <v>412507.06036811916</v>
      </c>
    </row>
    <row r="286" spans="2:10" x14ac:dyDescent="0.55000000000000004">
      <c r="B286" s="127" t="str">
        <f>$B$50</f>
        <v>Technology</v>
      </c>
      <c r="C286" s="138">
        <f t="shared" si="22"/>
        <v>458894.66651952767</v>
      </c>
      <c r="D286" s="138">
        <f t="shared" si="22"/>
        <v>1589327.936152583</v>
      </c>
      <c r="E286" s="138">
        <f t="shared" si="22"/>
        <v>650694.35030006012</v>
      </c>
      <c r="F286" s="138">
        <f t="shared" si="22"/>
        <v>0</v>
      </c>
      <c r="G286" s="138">
        <f t="shared" si="22"/>
        <v>0</v>
      </c>
      <c r="H286" s="138">
        <f t="shared" si="21"/>
        <v>2698916.9529721709</v>
      </c>
    </row>
    <row r="287" spans="2:10" x14ac:dyDescent="0.55000000000000004">
      <c r="B287" s="127" t="str">
        <f>$B$51</f>
        <v>Nursing</v>
      </c>
      <c r="C287" s="138">
        <f t="shared" si="22"/>
        <v>634645.41917206836</v>
      </c>
      <c r="D287" s="138">
        <f t="shared" si="22"/>
        <v>19773273.924483888</v>
      </c>
      <c r="E287" s="138">
        <f t="shared" si="22"/>
        <v>11090350.551084813</v>
      </c>
      <c r="F287" s="138">
        <f t="shared" si="22"/>
        <v>2634990.231000266</v>
      </c>
      <c r="G287" s="138">
        <f t="shared" si="22"/>
        <v>0</v>
      </c>
      <c r="H287" s="138">
        <f t="shared" si="21"/>
        <v>34133260.125741035</v>
      </c>
    </row>
    <row r="288" spans="2:10" x14ac:dyDescent="0.55000000000000004">
      <c r="B288" s="130" t="str">
        <f>$B$52</f>
        <v>Totals</v>
      </c>
      <c r="C288" s="135">
        <f>SUM(C268:C287)</f>
        <v>33572387.65992289</v>
      </c>
      <c r="D288" s="135">
        <f>SUM(D268:D287)</f>
        <v>61463009.247921914</v>
      </c>
      <c r="E288" s="135">
        <f>SUM(E268:E287)</f>
        <v>40401619.186682135</v>
      </c>
      <c r="F288" s="135">
        <f>SUM(F268:F287)</f>
        <v>6005750.1393851265</v>
      </c>
      <c r="G288" s="135">
        <f>SUM(G268:G287)</f>
        <v>8208967.4751699008</v>
      </c>
      <c r="H288" s="135">
        <f t="shared" si="21"/>
        <v>149651733.70908198</v>
      </c>
      <c r="I288" s="351"/>
      <c r="J288" s="139"/>
    </row>
    <row r="289" spans="2:10" x14ac:dyDescent="0.55000000000000004">
      <c r="H289" s="139"/>
    </row>
    <row r="290" spans="2:10" x14ac:dyDescent="0.55000000000000004">
      <c r="B290" s="120" t="s">
        <v>218</v>
      </c>
      <c r="C290" s="121"/>
      <c r="D290" s="121"/>
      <c r="E290" s="121"/>
      <c r="F290" s="121"/>
      <c r="G290" s="121"/>
      <c r="H290" s="122"/>
      <c r="J290" s="358"/>
    </row>
    <row r="291" spans="2:10" ht="30" customHeight="1" thickBot="1" x14ac:dyDescent="0.6">
      <c r="B291" s="432" t="s">
        <v>229</v>
      </c>
      <c r="C291" s="432"/>
      <c r="D291" s="432"/>
      <c r="E291" s="432"/>
      <c r="F291" s="432"/>
      <c r="G291" s="432"/>
      <c r="H291" s="432"/>
    </row>
    <row r="292" spans="2:10" ht="19.8" thickBot="1" x14ac:dyDescent="0.6">
      <c r="B292" s="124" t="s">
        <v>31</v>
      </c>
      <c r="C292" s="125" t="s">
        <v>25</v>
      </c>
      <c r="D292" s="125" t="s">
        <v>26</v>
      </c>
      <c r="E292" s="125" t="s">
        <v>27</v>
      </c>
      <c r="F292" s="125" t="s">
        <v>28</v>
      </c>
      <c r="G292" s="125" t="s">
        <v>29</v>
      </c>
      <c r="H292" s="126" t="s">
        <v>1</v>
      </c>
    </row>
    <row r="293" spans="2:10" x14ac:dyDescent="0.55000000000000004">
      <c r="B293" s="127" t="str">
        <f>$B$32</f>
        <v>Liberal Arts</v>
      </c>
      <c r="C293" s="133">
        <f t="shared" ref="C293:H308" si="23">IF(C32=0,0,C268/C32)</f>
        <v>350.43780214772676</v>
      </c>
      <c r="D293" s="133">
        <f t="shared" si="23"/>
        <v>455.6872787546119</v>
      </c>
      <c r="E293" s="133">
        <f t="shared" si="23"/>
        <v>1075.9944587337145</v>
      </c>
      <c r="F293" s="133">
        <f t="shared" si="23"/>
        <v>1795.5479699301018</v>
      </c>
      <c r="G293" s="134">
        <f t="shared" si="23"/>
        <v>0</v>
      </c>
      <c r="H293" s="135">
        <f t="shared" si="23"/>
        <v>442.38408876632656</v>
      </c>
    </row>
    <row r="294" spans="2:10" x14ac:dyDescent="0.55000000000000004">
      <c r="B294" s="127" t="str">
        <f>$B$33</f>
        <v>Science</v>
      </c>
      <c r="C294" s="136">
        <f t="shared" si="23"/>
        <v>303.79208097561656</v>
      </c>
      <c r="D294" s="136">
        <f t="shared" si="23"/>
        <v>552.34076171591505</v>
      </c>
      <c r="E294" s="136">
        <f t="shared" si="23"/>
        <v>1731.9688793992696</v>
      </c>
      <c r="F294" s="136">
        <f t="shared" si="23"/>
        <v>563.1340809994814</v>
      </c>
      <c r="G294" s="137">
        <f t="shared" si="23"/>
        <v>0</v>
      </c>
      <c r="H294" s="138">
        <f t="shared" si="23"/>
        <v>466.16675227812351</v>
      </c>
    </row>
    <row r="295" spans="2:10" x14ac:dyDescent="0.55000000000000004">
      <c r="B295" s="127" t="str">
        <f>$B$34</f>
        <v>Fine Arts</v>
      </c>
      <c r="C295" s="136">
        <f t="shared" si="23"/>
        <v>443.66663312451857</v>
      </c>
      <c r="D295" s="136">
        <f t="shared" si="23"/>
        <v>947.96426562825604</v>
      </c>
      <c r="E295" s="136">
        <f t="shared" si="23"/>
        <v>1533.6547330428625</v>
      </c>
      <c r="F295" s="136">
        <f t="shared" si="23"/>
        <v>0</v>
      </c>
      <c r="G295" s="137">
        <f t="shared" si="23"/>
        <v>0</v>
      </c>
      <c r="H295" s="138">
        <f t="shared" si="23"/>
        <v>580.45220376665168</v>
      </c>
    </row>
    <row r="296" spans="2:10" x14ac:dyDescent="0.55000000000000004">
      <c r="B296" s="127" t="str">
        <f>$B$35</f>
        <v>Teacher Education</v>
      </c>
      <c r="C296" s="136">
        <f t="shared" si="23"/>
        <v>408.19819654691594</v>
      </c>
      <c r="D296" s="136">
        <f t="shared" si="23"/>
        <v>470.06631562892898</v>
      </c>
      <c r="E296" s="136">
        <f t="shared" si="23"/>
        <v>708.43956872547483</v>
      </c>
      <c r="F296" s="136">
        <f t="shared" si="23"/>
        <v>1044.0060122204391</v>
      </c>
      <c r="G296" s="137">
        <f t="shared" si="23"/>
        <v>0</v>
      </c>
      <c r="H296" s="138">
        <f t="shared" si="23"/>
        <v>643.59357871605425</v>
      </c>
    </row>
    <row r="297" spans="2:10" x14ac:dyDescent="0.55000000000000004">
      <c r="B297" s="127" t="str">
        <f>$B$36</f>
        <v>Agriculture</v>
      </c>
      <c r="C297" s="136">
        <f t="shared" si="23"/>
        <v>0</v>
      </c>
      <c r="D297" s="136">
        <f t="shared" si="23"/>
        <v>586.00181428145243</v>
      </c>
      <c r="E297" s="136">
        <f t="shared" si="23"/>
        <v>0</v>
      </c>
      <c r="F297" s="136">
        <f t="shared" si="23"/>
        <v>0</v>
      </c>
      <c r="G297" s="137">
        <f t="shared" si="23"/>
        <v>0</v>
      </c>
      <c r="H297" s="138">
        <f t="shared" si="23"/>
        <v>586.00181428145243</v>
      </c>
    </row>
    <row r="298" spans="2:10" x14ac:dyDescent="0.55000000000000004">
      <c r="B298" s="127" t="str">
        <f>$B$37</f>
        <v>Engineering</v>
      </c>
      <c r="C298" s="136">
        <f t="shared" si="23"/>
        <v>413.15128950858502</v>
      </c>
      <c r="D298" s="136">
        <f t="shared" si="23"/>
        <v>788.4748536887962</v>
      </c>
      <c r="E298" s="136">
        <f t="shared" si="23"/>
        <v>1480.7990106094408</v>
      </c>
      <c r="F298" s="136">
        <f t="shared" si="23"/>
        <v>0</v>
      </c>
      <c r="G298" s="137">
        <f t="shared" si="23"/>
        <v>0</v>
      </c>
      <c r="H298" s="138">
        <f t="shared" si="23"/>
        <v>789.85854989493794</v>
      </c>
    </row>
    <row r="299" spans="2:10" x14ac:dyDescent="0.55000000000000004">
      <c r="B299" s="127" t="str">
        <f>$B$38</f>
        <v>Home Economics</v>
      </c>
      <c r="C299" s="136">
        <f t="shared" si="23"/>
        <v>193.81430625519897</v>
      </c>
      <c r="D299" s="136">
        <f t="shared" si="23"/>
        <v>220.27680247633404</v>
      </c>
      <c r="E299" s="136">
        <f t="shared" si="23"/>
        <v>932.79606450065182</v>
      </c>
      <c r="F299" s="136">
        <f t="shared" si="23"/>
        <v>0</v>
      </c>
      <c r="G299" s="137">
        <f t="shared" si="23"/>
        <v>0</v>
      </c>
      <c r="H299" s="138">
        <f t="shared" si="23"/>
        <v>244.78845950881427</v>
      </c>
    </row>
    <row r="300" spans="2:10" x14ac:dyDescent="0.55000000000000004">
      <c r="B300" s="127" t="str">
        <f>$B$39</f>
        <v>Law</v>
      </c>
      <c r="C300" s="136">
        <f t="shared" si="23"/>
        <v>0</v>
      </c>
      <c r="D300" s="136">
        <f t="shared" si="23"/>
        <v>0</v>
      </c>
      <c r="E300" s="136">
        <f t="shared" si="23"/>
        <v>0</v>
      </c>
      <c r="F300" s="136">
        <f t="shared" si="23"/>
        <v>0</v>
      </c>
      <c r="G300" s="137">
        <f t="shared" si="23"/>
        <v>0</v>
      </c>
      <c r="H300" s="138">
        <f t="shared" si="23"/>
        <v>0</v>
      </c>
    </row>
    <row r="301" spans="2:10" x14ac:dyDescent="0.55000000000000004">
      <c r="B301" s="127" t="str">
        <f>$B$40</f>
        <v>Social Service</v>
      </c>
      <c r="C301" s="136">
        <f t="shared" si="23"/>
        <v>563.29033567892691</v>
      </c>
      <c r="D301" s="136">
        <f t="shared" si="23"/>
        <v>611.81849666528922</v>
      </c>
      <c r="E301" s="136">
        <f t="shared" si="23"/>
        <v>0</v>
      </c>
      <c r="F301" s="136">
        <f t="shared" si="23"/>
        <v>0</v>
      </c>
      <c r="G301" s="137">
        <f t="shared" si="23"/>
        <v>0</v>
      </c>
      <c r="H301" s="138">
        <f t="shared" si="23"/>
        <v>596.74421755600645</v>
      </c>
    </row>
    <row r="302" spans="2:10" x14ac:dyDescent="0.55000000000000004">
      <c r="B302" s="127" t="str">
        <f>$B$41</f>
        <v>Library Science</v>
      </c>
      <c r="C302" s="136">
        <f t="shared" si="23"/>
        <v>0</v>
      </c>
      <c r="D302" s="136">
        <f t="shared" si="23"/>
        <v>0</v>
      </c>
      <c r="E302" s="136">
        <f t="shared" si="23"/>
        <v>0</v>
      </c>
      <c r="F302" s="136">
        <f t="shared" si="23"/>
        <v>0</v>
      </c>
      <c r="G302" s="137">
        <f t="shared" si="23"/>
        <v>0</v>
      </c>
      <c r="H302" s="138">
        <f t="shared" si="23"/>
        <v>0</v>
      </c>
    </row>
    <row r="303" spans="2:10" x14ac:dyDescent="0.55000000000000004">
      <c r="B303" s="127" t="str">
        <f>$B$42</f>
        <v>Veterinary Science</v>
      </c>
      <c r="C303" s="136">
        <f t="shared" si="23"/>
        <v>0</v>
      </c>
      <c r="D303" s="136">
        <f t="shared" si="23"/>
        <v>0</v>
      </c>
      <c r="E303" s="136">
        <f t="shared" si="23"/>
        <v>0</v>
      </c>
      <c r="F303" s="136">
        <f t="shared" si="23"/>
        <v>0</v>
      </c>
      <c r="G303" s="137">
        <f t="shared" si="23"/>
        <v>0</v>
      </c>
      <c r="H303" s="138">
        <f t="shared" si="23"/>
        <v>0</v>
      </c>
    </row>
    <row r="304" spans="2:10" x14ac:dyDescent="0.55000000000000004">
      <c r="B304" s="127" t="str">
        <f>$B$43</f>
        <v>Vocational Training</v>
      </c>
      <c r="C304" s="136">
        <f t="shared" si="23"/>
        <v>0</v>
      </c>
      <c r="D304" s="136">
        <f t="shared" si="23"/>
        <v>0</v>
      </c>
      <c r="E304" s="136">
        <f t="shared" si="23"/>
        <v>0</v>
      </c>
      <c r="F304" s="136">
        <f t="shared" si="23"/>
        <v>0</v>
      </c>
      <c r="G304" s="137">
        <f t="shared" si="23"/>
        <v>0</v>
      </c>
      <c r="H304" s="138">
        <f t="shared" si="23"/>
        <v>0</v>
      </c>
    </row>
    <row r="305" spans="2:10" x14ac:dyDescent="0.55000000000000004">
      <c r="B305" s="127" t="str">
        <f>$B$44</f>
        <v>Physical Training</v>
      </c>
      <c r="C305" s="136">
        <f t="shared" si="23"/>
        <v>0</v>
      </c>
      <c r="D305" s="136">
        <f t="shared" si="23"/>
        <v>0</v>
      </c>
      <c r="E305" s="136">
        <f t="shared" si="23"/>
        <v>0</v>
      </c>
      <c r="F305" s="136">
        <f t="shared" si="23"/>
        <v>0</v>
      </c>
      <c r="G305" s="137">
        <f t="shared" si="23"/>
        <v>0</v>
      </c>
      <c r="H305" s="138">
        <f t="shared" si="23"/>
        <v>0</v>
      </c>
    </row>
    <row r="306" spans="2:10" x14ac:dyDescent="0.55000000000000004">
      <c r="B306" s="127" t="str">
        <f>$B$45</f>
        <v>Health Services</v>
      </c>
      <c r="C306" s="136">
        <f t="shared" si="23"/>
        <v>423.76736093853827</v>
      </c>
      <c r="D306" s="136">
        <f t="shared" si="23"/>
        <v>493.274927375007</v>
      </c>
      <c r="E306" s="136">
        <f t="shared" si="23"/>
        <v>1070.486260223862</v>
      </c>
      <c r="F306" s="136">
        <f t="shared" si="23"/>
        <v>0</v>
      </c>
      <c r="G306" s="137">
        <f t="shared" si="23"/>
        <v>0</v>
      </c>
      <c r="H306" s="138">
        <f t="shared" si="23"/>
        <v>667.0420880357334</v>
      </c>
    </row>
    <row r="307" spans="2:10" x14ac:dyDescent="0.55000000000000004">
      <c r="B307" s="127" t="str">
        <f>$B$46</f>
        <v>Pharmacy</v>
      </c>
      <c r="C307" s="136">
        <f t="shared" si="23"/>
        <v>0</v>
      </c>
      <c r="D307" s="136">
        <f t="shared" si="23"/>
        <v>0</v>
      </c>
      <c r="E307" s="136">
        <f t="shared" si="23"/>
        <v>0</v>
      </c>
      <c r="F307" s="136">
        <f t="shared" si="23"/>
        <v>0</v>
      </c>
      <c r="G307" s="137">
        <f t="shared" si="23"/>
        <v>2434.4506154121877</v>
      </c>
      <c r="H307" s="138">
        <f t="shared" si="23"/>
        <v>2434.4506154121877</v>
      </c>
    </row>
    <row r="308" spans="2:10" x14ac:dyDescent="0.55000000000000004">
      <c r="B308" s="127" t="str">
        <f>$B$47</f>
        <v>Business Administration</v>
      </c>
      <c r="C308" s="136">
        <f t="shared" si="23"/>
        <v>435.19339376116994</v>
      </c>
      <c r="D308" s="136">
        <f t="shared" si="23"/>
        <v>583.15290423449005</v>
      </c>
      <c r="E308" s="136">
        <f t="shared" si="23"/>
        <v>714.98926069099298</v>
      </c>
      <c r="F308" s="136">
        <f t="shared" si="23"/>
        <v>2385.2444317327654</v>
      </c>
      <c r="G308" s="137">
        <f t="shared" si="23"/>
        <v>0</v>
      </c>
      <c r="H308" s="138">
        <f t="shared" si="23"/>
        <v>627.66779914211816</v>
      </c>
    </row>
    <row r="309" spans="2:10" x14ac:dyDescent="0.55000000000000004">
      <c r="B309" s="127" t="str">
        <f>$B$48</f>
        <v>Optometry</v>
      </c>
      <c r="C309" s="136">
        <f t="shared" ref="C309:H313" si="24">IF(C48=0,0,C284/C48)</f>
        <v>0</v>
      </c>
      <c r="D309" s="136">
        <f t="shared" si="24"/>
        <v>0</v>
      </c>
      <c r="E309" s="136">
        <f t="shared" si="24"/>
        <v>0</v>
      </c>
      <c r="F309" s="136">
        <f t="shared" si="24"/>
        <v>0</v>
      </c>
      <c r="G309" s="137">
        <f t="shared" si="24"/>
        <v>0</v>
      </c>
      <c r="H309" s="138">
        <f t="shared" si="24"/>
        <v>0</v>
      </c>
    </row>
    <row r="310" spans="2:10" x14ac:dyDescent="0.55000000000000004">
      <c r="B310" s="127" t="str">
        <f>$B$49</f>
        <v>Teacher Ed-Practice Teaching</v>
      </c>
      <c r="C310" s="136">
        <f t="shared" si="24"/>
        <v>0</v>
      </c>
      <c r="D310" s="136">
        <f t="shared" si="24"/>
        <v>411.27324064618062</v>
      </c>
      <c r="E310" s="136">
        <f t="shared" si="24"/>
        <v>0</v>
      </c>
      <c r="F310" s="136">
        <f t="shared" si="24"/>
        <v>0</v>
      </c>
      <c r="G310" s="137">
        <f t="shared" si="24"/>
        <v>0</v>
      </c>
      <c r="H310" s="138">
        <f t="shared" si="24"/>
        <v>411.27324064618062</v>
      </c>
    </row>
    <row r="311" spans="2:10" x14ac:dyDescent="0.55000000000000004">
      <c r="B311" s="127" t="str">
        <f>$B$50</f>
        <v>Technology</v>
      </c>
      <c r="C311" s="136">
        <f t="shared" si="24"/>
        <v>565.83805982679121</v>
      </c>
      <c r="D311" s="136">
        <f t="shared" si="24"/>
        <v>597.04280095889669</v>
      </c>
      <c r="E311" s="136">
        <f t="shared" si="24"/>
        <v>888.92670806019146</v>
      </c>
      <c r="F311" s="136">
        <f t="shared" si="24"/>
        <v>0</v>
      </c>
      <c r="G311" s="137">
        <f t="shared" si="24"/>
        <v>0</v>
      </c>
      <c r="H311" s="138">
        <f t="shared" si="24"/>
        <v>641.83518501121785</v>
      </c>
    </row>
    <row r="312" spans="2:10" x14ac:dyDescent="0.55000000000000004">
      <c r="B312" s="127" t="str">
        <f>$B$51</f>
        <v>Nursing</v>
      </c>
      <c r="C312" s="136">
        <f t="shared" si="24"/>
        <v>318.59709797794596</v>
      </c>
      <c r="D312" s="136">
        <f t="shared" si="24"/>
        <v>545.48467335606188</v>
      </c>
      <c r="E312" s="136">
        <f t="shared" si="24"/>
        <v>868.26513356962437</v>
      </c>
      <c r="F312" s="136">
        <f t="shared" si="24"/>
        <v>2287.3179088543975</v>
      </c>
      <c r="G312" s="137">
        <f t="shared" si="24"/>
        <v>0</v>
      </c>
      <c r="H312" s="138">
        <f t="shared" si="24"/>
        <v>654.32005761877531</v>
      </c>
    </row>
    <row r="313" spans="2:10" x14ac:dyDescent="0.55000000000000004">
      <c r="B313" s="130" t="str">
        <f>$B$52</f>
        <v>Totals</v>
      </c>
      <c r="C313" s="135">
        <f t="shared" si="24"/>
        <v>359.33583426904806</v>
      </c>
      <c r="D313" s="135">
        <f t="shared" si="24"/>
        <v>568.50711059652326</v>
      </c>
      <c r="E313" s="135">
        <f t="shared" si="24"/>
        <v>935.17937101713198</v>
      </c>
      <c r="F313" s="135">
        <f t="shared" si="24"/>
        <v>1818.8219683177247</v>
      </c>
      <c r="G313" s="135">
        <f t="shared" si="24"/>
        <v>2434.4506154121877</v>
      </c>
      <c r="H313" s="135">
        <f t="shared" si="24"/>
        <v>595.23078581916161</v>
      </c>
      <c r="I313" s="349"/>
    </row>
    <row r="315" spans="2:10" x14ac:dyDescent="0.55000000000000004">
      <c r="B315" s="120" t="s">
        <v>37</v>
      </c>
      <c r="C315" s="121"/>
      <c r="D315" s="121"/>
      <c r="E315" s="121"/>
      <c r="F315" s="121"/>
      <c r="G315" s="121"/>
      <c r="H315" s="122"/>
      <c r="J315" s="358"/>
    </row>
    <row r="316" spans="2:10" ht="55.5" customHeight="1" thickBot="1" x14ac:dyDescent="0.6">
      <c r="B316" s="432" t="s">
        <v>230</v>
      </c>
      <c r="C316" s="432"/>
      <c r="D316" s="432"/>
      <c r="E316" s="432"/>
      <c r="F316" s="432"/>
      <c r="G316" s="432"/>
      <c r="H316" s="432"/>
    </row>
    <row r="317" spans="2:10" ht="19.8" thickBot="1" x14ac:dyDescent="0.6">
      <c r="B317" s="124" t="s">
        <v>31</v>
      </c>
      <c r="C317" s="125" t="s">
        <v>25</v>
      </c>
      <c r="D317" s="125" t="s">
        <v>26</v>
      </c>
      <c r="E317" s="125" t="s">
        <v>27</v>
      </c>
      <c r="F317" s="125" t="s">
        <v>28</v>
      </c>
      <c r="G317" s="125" t="s">
        <v>29</v>
      </c>
      <c r="H317" s="126" t="s">
        <v>1</v>
      </c>
    </row>
    <row r="318" spans="2:10" x14ac:dyDescent="0.55000000000000004">
      <c r="B318" s="127" t="str">
        <f>$B$32</f>
        <v>Liberal Arts</v>
      </c>
      <c r="C318" s="128">
        <f t="shared" ref="C318:H318" si="25">IF($C$293=0,"",C293/$C$293)</f>
        <v>1</v>
      </c>
      <c r="D318" s="128">
        <f t="shared" si="25"/>
        <v>1.3003371096435461</v>
      </c>
      <c r="E318" s="128">
        <f t="shared" si="25"/>
        <v>3.0704291949649027</v>
      </c>
      <c r="F318" s="128">
        <f t="shared" si="25"/>
        <v>5.1237279737680526</v>
      </c>
      <c r="G318" s="128">
        <f t="shared" si="25"/>
        <v>0</v>
      </c>
      <c r="H318" s="128">
        <f t="shared" si="25"/>
        <v>1.262375480199593</v>
      </c>
    </row>
    <row r="319" spans="2:10" x14ac:dyDescent="0.55000000000000004">
      <c r="B319" s="127" t="str">
        <f>$B$33</f>
        <v>Science</v>
      </c>
      <c r="C319" s="128">
        <f t="shared" ref="C319:H334" si="26">IF($C$293=0,"",C294/$C$293)</f>
        <v>0.86689300958334758</v>
      </c>
      <c r="D319" s="128">
        <f t="shared" si="26"/>
        <v>1.5761449202420128</v>
      </c>
      <c r="E319" s="128">
        <f t="shared" si="26"/>
        <v>4.9423003705209849</v>
      </c>
      <c r="F319" s="128">
        <f t="shared" si="26"/>
        <v>1.6069444493379532</v>
      </c>
      <c r="G319" s="128">
        <f t="shared" si="26"/>
        <v>0</v>
      </c>
      <c r="H319" s="128">
        <f t="shared" si="26"/>
        <v>1.3302410568184402</v>
      </c>
    </row>
    <row r="320" spans="2:10" x14ac:dyDescent="0.55000000000000004">
      <c r="B320" s="127" t="str">
        <f>$B$34</f>
        <v>Fine Arts</v>
      </c>
      <c r="C320" s="128">
        <f t="shared" si="26"/>
        <v>1.2660353146989869</v>
      </c>
      <c r="D320" s="128">
        <f t="shared" si="26"/>
        <v>2.7050856380746349</v>
      </c>
      <c r="E320" s="128">
        <f t="shared" si="26"/>
        <v>4.3763963922943212</v>
      </c>
      <c r="F320" s="128">
        <f t="shared" si="26"/>
        <v>0</v>
      </c>
      <c r="G320" s="128">
        <f t="shared" si="26"/>
        <v>0</v>
      </c>
      <c r="H320" s="128">
        <f t="shared" si="26"/>
        <v>1.6563629842706369</v>
      </c>
    </row>
    <row r="321" spans="2:8" x14ac:dyDescent="0.55000000000000004">
      <c r="B321" s="127" t="str">
        <f>$B$35</f>
        <v>Teacher Education</v>
      </c>
      <c r="C321" s="128">
        <f t="shared" si="26"/>
        <v>1.1648235265864393</v>
      </c>
      <c r="D321" s="128">
        <f t="shared" si="26"/>
        <v>1.3413687471729232</v>
      </c>
      <c r="E321" s="128">
        <f t="shared" si="26"/>
        <v>2.0215843278997414</v>
      </c>
      <c r="F321" s="128">
        <f t="shared" si="26"/>
        <v>2.9791478140258945</v>
      </c>
      <c r="G321" s="128">
        <f t="shared" si="26"/>
        <v>0</v>
      </c>
      <c r="H321" s="128">
        <f t="shared" si="26"/>
        <v>1.8365415339659845</v>
      </c>
    </row>
    <row r="322" spans="2:8" x14ac:dyDescent="0.55000000000000004">
      <c r="B322" s="127" t="str">
        <f>$B$36</f>
        <v>Agriculture</v>
      </c>
      <c r="C322" s="128">
        <f t="shared" si="26"/>
        <v>0</v>
      </c>
      <c r="D322" s="128">
        <f t="shared" si="26"/>
        <v>1.6721992053654755</v>
      </c>
      <c r="E322" s="128">
        <f t="shared" si="26"/>
        <v>0</v>
      </c>
      <c r="F322" s="128">
        <f t="shared" si="26"/>
        <v>0</v>
      </c>
      <c r="G322" s="128">
        <f t="shared" si="26"/>
        <v>0</v>
      </c>
      <c r="H322" s="128">
        <f t="shared" si="26"/>
        <v>1.6721992053654755</v>
      </c>
    </row>
    <row r="323" spans="2:8" x14ac:dyDescent="0.55000000000000004">
      <c r="B323" s="127" t="str">
        <f>$B$37</f>
        <v>Engineering</v>
      </c>
      <c r="C323" s="128">
        <f t="shared" si="26"/>
        <v>1.1789575410429651</v>
      </c>
      <c r="D323" s="128">
        <f t="shared" si="26"/>
        <v>2.24997089028773</v>
      </c>
      <c r="E323" s="128">
        <f t="shared" si="26"/>
        <v>4.2255687072971977</v>
      </c>
      <c r="F323" s="128">
        <f t="shared" si="26"/>
        <v>0</v>
      </c>
      <c r="G323" s="128">
        <f t="shared" si="26"/>
        <v>0</v>
      </c>
      <c r="H323" s="128">
        <f t="shared" si="26"/>
        <v>2.2539193690125181</v>
      </c>
    </row>
    <row r="324" spans="2:8" x14ac:dyDescent="0.55000000000000004">
      <c r="B324" s="127" t="str">
        <f>$B$38</f>
        <v>Home Economics</v>
      </c>
      <c r="C324" s="128">
        <f t="shared" si="26"/>
        <v>0.55306335408842888</v>
      </c>
      <c r="D324" s="128">
        <f t="shared" si="26"/>
        <v>0.6285760301152572</v>
      </c>
      <c r="E324" s="128">
        <f t="shared" si="26"/>
        <v>2.6618020624025958</v>
      </c>
      <c r="F324" s="128">
        <f t="shared" si="26"/>
        <v>0</v>
      </c>
      <c r="G324" s="128">
        <f t="shared" si="26"/>
        <v>0</v>
      </c>
      <c r="H324" s="128">
        <f t="shared" si="26"/>
        <v>0.69852184327312927</v>
      </c>
    </row>
    <row r="325" spans="2:8" x14ac:dyDescent="0.55000000000000004">
      <c r="B325" s="127" t="str">
        <f>$B$39</f>
        <v>Law</v>
      </c>
      <c r="C325" s="128">
        <f t="shared" si="26"/>
        <v>0</v>
      </c>
      <c r="D325" s="128">
        <f t="shared" si="26"/>
        <v>0</v>
      </c>
      <c r="E325" s="128">
        <f t="shared" si="26"/>
        <v>0</v>
      </c>
      <c r="F325" s="128">
        <f t="shared" si="26"/>
        <v>0</v>
      </c>
      <c r="G325" s="128">
        <f t="shared" si="26"/>
        <v>0</v>
      </c>
      <c r="H325" s="128">
        <f t="shared" si="26"/>
        <v>0</v>
      </c>
    </row>
    <row r="326" spans="2:8" x14ac:dyDescent="0.55000000000000004">
      <c r="B326" s="127" t="str">
        <f>$B$40</f>
        <v>Social Service</v>
      </c>
      <c r="C326" s="128">
        <f t="shared" si="26"/>
        <v>1.6073903335390523</v>
      </c>
      <c r="D326" s="128">
        <f t="shared" si="26"/>
        <v>1.7458690041874467</v>
      </c>
      <c r="E326" s="128">
        <f t="shared" si="26"/>
        <v>0</v>
      </c>
      <c r="F326" s="128">
        <f t="shared" si="26"/>
        <v>0</v>
      </c>
      <c r="G326" s="128">
        <f t="shared" si="26"/>
        <v>0</v>
      </c>
      <c r="H326" s="128">
        <f t="shared" si="26"/>
        <v>1.7028534418910932</v>
      </c>
    </row>
    <row r="327" spans="2:8" x14ac:dyDescent="0.55000000000000004">
      <c r="B327" s="127" t="str">
        <f>$B$41</f>
        <v>Library Science</v>
      </c>
      <c r="C327" s="128">
        <f t="shared" si="26"/>
        <v>0</v>
      </c>
      <c r="D327" s="128">
        <f t="shared" si="26"/>
        <v>0</v>
      </c>
      <c r="E327" s="128">
        <f t="shared" si="26"/>
        <v>0</v>
      </c>
      <c r="F327" s="128">
        <f t="shared" si="26"/>
        <v>0</v>
      </c>
      <c r="G327" s="128">
        <f t="shared" si="26"/>
        <v>0</v>
      </c>
      <c r="H327" s="128">
        <f t="shared" si="26"/>
        <v>0</v>
      </c>
    </row>
    <row r="328" spans="2:8" x14ac:dyDescent="0.55000000000000004">
      <c r="B328" s="127" t="str">
        <f>$B$42</f>
        <v>Veterinary Science</v>
      </c>
      <c r="C328" s="128">
        <f t="shared" si="26"/>
        <v>0</v>
      </c>
      <c r="D328" s="128">
        <f t="shared" si="26"/>
        <v>0</v>
      </c>
      <c r="E328" s="128">
        <f t="shared" si="26"/>
        <v>0</v>
      </c>
      <c r="F328" s="128">
        <f t="shared" si="26"/>
        <v>0</v>
      </c>
      <c r="G328" s="128">
        <f t="shared" si="26"/>
        <v>0</v>
      </c>
      <c r="H328" s="128">
        <f t="shared" si="26"/>
        <v>0</v>
      </c>
    </row>
    <row r="329" spans="2:8" x14ac:dyDescent="0.55000000000000004">
      <c r="B329" s="127" t="str">
        <f>$B$43</f>
        <v>Vocational Training</v>
      </c>
      <c r="C329" s="128">
        <f t="shared" si="26"/>
        <v>0</v>
      </c>
      <c r="D329" s="128">
        <f t="shared" si="26"/>
        <v>0</v>
      </c>
      <c r="E329" s="128">
        <f t="shared" si="26"/>
        <v>0</v>
      </c>
      <c r="F329" s="128">
        <f t="shared" si="26"/>
        <v>0</v>
      </c>
      <c r="G329" s="128">
        <f t="shared" si="26"/>
        <v>0</v>
      </c>
      <c r="H329" s="128">
        <f t="shared" si="26"/>
        <v>0</v>
      </c>
    </row>
    <row r="330" spans="2:8" x14ac:dyDescent="0.55000000000000004">
      <c r="B330" s="127" t="str">
        <f>$B$44</f>
        <v>Physical Training</v>
      </c>
      <c r="C330" s="128">
        <f t="shared" si="26"/>
        <v>0</v>
      </c>
      <c r="D330" s="128">
        <f t="shared" si="26"/>
        <v>0</v>
      </c>
      <c r="E330" s="128">
        <f t="shared" si="26"/>
        <v>0</v>
      </c>
      <c r="F330" s="128">
        <f t="shared" si="26"/>
        <v>0</v>
      </c>
      <c r="G330" s="128">
        <f t="shared" si="26"/>
        <v>0</v>
      </c>
      <c r="H330" s="128">
        <f t="shared" si="26"/>
        <v>0</v>
      </c>
    </row>
    <row r="331" spans="2:8" x14ac:dyDescent="0.55000000000000004">
      <c r="B331" s="127" t="str">
        <f>$B$45</f>
        <v>Health Services</v>
      </c>
      <c r="C331" s="128">
        <f t="shared" si="26"/>
        <v>1.2092512803738551</v>
      </c>
      <c r="D331" s="128">
        <f t="shared" si="26"/>
        <v>1.4075962249274334</v>
      </c>
      <c r="E331" s="128">
        <f t="shared" si="26"/>
        <v>3.0547111460669401</v>
      </c>
      <c r="F331" s="128">
        <f t="shared" si="26"/>
        <v>0</v>
      </c>
      <c r="G331" s="128">
        <f t="shared" si="26"/>
        <v>0</v>
      </c>
      <c r="H331" s="128">
        <f t="shared" si="26"/>
        <v>1.9034535770617074</v>
      </c>
    </row>
    <row r="332" spans="2:8" x14ac:dyDescent="0.55000000000000004">
      <c r="B332" s="127" t="str">
        <f>$B$46</f>
        <v>Pharmacy</v>
      </c>
      <c r="C332" s="128">
        <f t="shared" si="26"/>
        <v>0</v>
      </c>
      <c r="D332" s="128">
        <f t="shared" si="26"/>
        <v>0</v>
      </c>
      <c r="E332" s="128">
        <f t="shared" si="26"/>
        <v>0</v>
      </c>
      <c r="F332" s="128">
        <f t="shared" si="26"/>
        <v>0</v>
      </c>
      <c r="G332" s="128">
        <f t="shared" si="26"/>
        <v>6.946883585310089</v>
      </c>
      <c r="H332" s="128">
        <f t="shared" si="26"/>
        <v>6.946883585310089</v>
      </c>
    </row>
    <row r="333" spans="2:8" x14ac:dyDescent="0.55000000000000004">
      <c r="B333" s="127" t="str">
        <f>$B$47</f>
        <v>Business Administration</v>
      </c>
      <c r="C333" s="128">
        <f t="shared" si="26"/>
        <v>1.2418563040117303</v>
      </c>
      <c r="D333" s="128">
        <f t="shared" si="26"/>
        <v>1.6640696313597538</v>
      </c>
      <c r="E333" s="128">
        <f t="shared" si="26"/>
        <v>2.0402743548471118</v>
      </c>
      <c r="F333" s="128">
        <f t="shared" si="26"/>
        <v>6.8064701271219237</v>
      </c>
      <c r="G333" s="128">
        <f t="shared" si="26"/>
        <v>0</v>
      </c>
      <c r="H333" s="128">
        <f t="shared" si="26"/>
        <v>1.7910961525706788</v>
      </c>
    </row>
    <row r="334" spans="2:8" x14ac:dyDescent="0.55000000000000004">
      <c r="B334" s="127" t="str">
        <f>$B$48</f>
        <v>Optometry</v>
      </c>
      <c r="C334" s="128">
        <f t="shared" si="26"/>
        <v>0</v>
      </c>
      <c r="D334" s="128">
        <f t="shared" si="26"/>
        <v>0</v>
      </c>
      <c r="E334" s="128">
        <f t="shared" si="26"/>
        <v>0</v>
      </c>
      <c r="F334" s="128">
        <f t="shared" si="26"/>
        <v>0</v>
      </c>
      <c r="G334" s="128">
        <f t="shared" si="26"/>
        <v>0</v>
      </c>
      <c r="H334" s="128">
        <f t="shared" si="26"/>
        <v>0</v>
      </c>
    </row>
    <row r="335" spans="2:8" x14ac:dyDescent="0.55000000000000004">
      <c r="B335" s="127" t="str">
        <f>$B$49</f>
        <v>Teacher Ed-Practice Teaching</v>
      </c>
      <c r="C335" s="128">
        <f t="shared" ref="C335:H338" si="27">IF($C$293=0,"",C310/$C$293)</f>
        <v>0</v>
      </c>
      <c r="D335" s="128">
        <f t="shared" si="27"/>
        <v>1.1735983907147345</v>
      </c>
      <c r="E335" s="128">
        <f t="shared" si="27"/>
        <v>0</v>
      </c>
      <c r="F335" s="128">
        <f t="shared" si="27"/>
        <v>0</v>
      </c>
      <c r="G335" s="128">
        <f t="shared" si="27"/>
        <v>0</v>
      </c>
      <c r="H335" s="128">
        <f t="shared" si="27"/>
        <v>1.1735983907147345</v>
      </c>
    </row>
    <row r="336" spans="2:8" x14ac:dyDescent="0.55000000000000004">
      <c r="B336" s="127" t="str">
        <f>$B$50</f>
        <v>Technology</v>
      </c>
      <c r="C336" s="128">
        <f t="shared" si="27"/>
        <v>1.6146604514665419</v>
      </c>
      <c r="D336" s="128">
        <f t="shared" si="27"/>
        <v>1.7037054715553028</v>
      </c>
      <c r="E336" s="128">
        <f t="shared" si="27"/>
        <v>2.5366176326076406</v>
      </c>
      <c r="F336" s="128">
        <f t="shared" si="27"/>
        <v>0</v>
      </c>
      <c r="G336" s="128">
        <f t="shared" si="27"/>
        <v>0</v>
      </c>
      <c r="H336" s="128">
        <f t="shared" si="27"/>
        <v>1.8315238284157849</v>
      </c>
    </row>
    <row r="337" spans="2:10" x14ac:dyDescent="0.55000000000000004">
      <c r="B337" s="127" t="str">
        <f>$B$51</f>
        <v>Nursing</v>
      </c>
      <c r="C337" s="128">
        <f t="shared" si="27"/>
        <v>0.9091402126864202</v>
      </c>
      <c r="D337" s="128">
        <f t="shared" si="27"/>
        <v>1.5565805686856615</v>
      </c>
      <c r="E337" s="128">
        <f t="shared" si="27"/>
        <v>2.4776583126828537</v>
      </c>
      <c r="F337" s="128">
        <f t="shared" si="27"/>
        <v>6.527029603644702</v>
      </c>
      <c r="G337" s="128">
        <f t="shared" si="27"/>
        <v>0</v>
      </c>
      <c r="H337" s="128">
        <f t="shared" si="27"/>
        <v>1.8671503291272991</v>
      </c>
    </row>
    <row r="338" spans="2:10" x14ac:dyDescent="0.55000000000000004">
      <c r="B338" s="130" t="str">
        <f>$B$52</f>
        <v>Totals</v>
      </c>
      <c r="C338" s="128">
        <f t="shared" si="27"/>
        <v>1.0253911880133593</v>
      </c>
      <c r="D338" s="128">
        <f t="shared" si="27"/>
        <v>1.6222767838181726</v>
      </c>
      <c r="E338" s="128">
        <f t="shared" si="27"/>
        <v>2.668603002546249</v>
      </c>
      <c r="F338" s="128">
        <f t="shared" si="27"/>
        <v>5.1901420371053515</v>
      </c>
      <c r="G338" s="128">
        <f t="shared" si="27"/>
        <v>6.946883585310089</v>
      </c>
      <c r="H338" s="128">
        <f t="shared" si="27"/>
        <v>1.6985347533033626</v>
      </c>
      <c r="I338" s="349"/>
    </row>
    <row r="340" spans="2:10" x14ac:dyDescent="0.55000000000000004">
      <c r="B340" s="120" t="s">
        <v>231</v>
      </c>
      <c r="C340" s="121"/>
      <c r="D340" s="121"/>
      <c r="E340" s="121"/>
      <c r="F340" s="121"/>
      <c r="G340" s="121"/>
      <c r="H340" s="122"/>
      <c r="J340" s="358"/>
    </row>
    <row r="341" spans="2:10" ht="55.5" customHeight="1" thickBot="1" x14ac:dyDescent="0.6">
      <c r="B341" s="432" t="s">
        <v>232</v>
      </c>
      <c r="C341" s="432"/>
      <c r="D341" s="432"/>
      <c r="E341" s="432"/>
      <c r="F341" s="432"/>
      <c r="G341" s="432"/>
      <c r="H341" s="432"/>
    </row>
    <row r="342" spans="2:10" ht="19.8" thickBot="1" x14ac:dyDescent="0.6">
      <c r="B342" s="124" t="s">
        <v>31</v>
      </c>
      <c r="C342" s="125" t="s">
        <v>25</v>
      </c>
      <c r="D342" s="125" t="s">
        <v>26</v>
      </c>
      <c r="E342" s="125" t="s">
        <v>27</v>
      </c>
      <c r="F342" s="125" t="s">
        <v>28</v>
      </c>
      <c r="G342" s="125" t="s">
        <v>29</v>
      </c>
      <c r="H342" s="126" t="s">
        <v>1</v>
      </c>
    </row>
    <row r="343" spans="2:10" x14ac:dyDescent="0.55000000000000004">
      <c r="B343" s="127" t="str">
        <f>$B$32</f>
        <v>Liberal Arts</v>
      </c>
      <c r="C343" s="135">
        <f t="shared" ref="C343:D358" si="28">C293*30</f>
        <v>10513.134064431802</v>
      </c>
      <c r="D343" s="135">
        <f t="shared" si="28"/>
        <v>13670.618362638357</v>
      </c>
      <c r="E343" s="135">
        <f>E293*24</f>
        <v>25823.867009609148</v>
      </c>
      <c r="F343" s="135">
        <f>F293*18</f>
        <v>32319.863458741831</v>
      </c>
      <c r="G343" s="135">
        <f>G293*24</f>
        <v>0</v>
      </c>
      <c r="H343" s="135">
        <f>IF((C32/30+D32/30+E32/24+F32/18+G32/24)=0,0,H268/(C32/30+D32/30+E32/24+F32/18+G32/24))</f>
        <v>12958.479476167242</v>
      </c>
    </row>
    <row r="344" spans="2:10" x14ac:dyDescent="0.55000000000000004">
      <c r="B344" s="127" t="str">
        <f>$B$33</f>
        <v>Science</v>
      </c>
      <c r="C344" s="138">
        <f t="shared" si="28"/>
        <v>9113.7624292684959</v>
      </c>
      <c r="D344" s="138">
        <f t="shared" si="28"/>
        <v>16570.222851477451</v>
      </c>
      <c r="E344" s="138">
        <f>E294*24</f>
        <v>41567.253105582466</v>
      </c>
      <c r="F344" s="138">
        <f>F294*18</f>
        <v>10136.413457990666</v>
      </c>
      <c r="G344" s="138">
        <f>G294*24</f>
        <v>0</v>
      </c>
      <c r="H344" s="138">
        <f t="shared" ref="H344:H363" si="29">IF((C33/30+D33/30+E33/24+F33/18+G33/24)=0,0,H269/(C33/30+D33/30+E33/24+F33/18+G33/24))</f>
        <v>13784.550031381628</v>
      </c>
    </row>
    <row r="345" spans="2:10" x14ac:dyDescent="0.55000000000000004">
      <c r="B345" s="127" t="str">
        <f>$B$34</f>
        <v>Fine Arts</v>
      </c>
      <c r="C345" s="138">
        <f t="shared" si="28"/>
        <v>13309.998993735557</v>
      </c>
      <c r="D345" s="138">
        <f t="shared" si="28"/>
        <v>28438.927968847682</v>
      </c>
      <c r="E345" s="138">
        <f t="shared" ref="E345:E363" si="30">E295*24</f>
        <v>36807.713593028704</v>
      </c>
      <c r="F345" s="138">
        <f t="shared" ref="F345:F363" si="31">F295*18</f>
        <v>0</v>
      </c>
      <c r="G345" s="138">
        <f t="shared" ref="G345:G363" si="32">G295*24</f>
        <v>0</v>
      </c>
      <c r="H345" s="138">
        <f t="shared" si="29"/>
        <v>17304.245227572657</v>
      </c>
    </row>
    <row r="346" spans="2:10" x14ac:dyDescent="0.55000000000000004">
      <c r="B346" s="127" t="str">
        <f>$B$35</f>
        <v>Teacher Education</v>
      </c>
      <c r="C346" s="138">
        <f t="shared" si="28"/>
        <v>12245.945896407478</v>
      </c>
      <c r="D346" s="138">
        <f t="shared" si="28"/>
        <v>14101.989468867869</v>
      </c>
      <c r="E346" s="138">
        <f t="shared" si="30"/>
        <v>17002.549649411398</v>
      </c>
      <c r="F346" s="138">
        <f t="shared" si="31"/>
        <v>18792.108219967904</v>
      </c>
      <c r="G346" s="138">
        <f t="shared" si="32"/>
        <v>0</v>
      </c>
      <c r="H346" s="138">
        <f t="shared" si="29"/>
        <v>16168.630411650258</v>
      </c>
    </row>
    <row r="347" spans="2:10" x14ac:dyDescent="0.55000000000000004">
      <c r="B347" s="127" t="str">
        <f>$B$36</f>
        <v>Agriculture</v>
      </c>
      <c r="C347" s="138">
        <f t="shared" si="28"/>
        <v>0</v>
      </c>
      <c r="D347" s="138">
        <f t="shared" si="28"/>
        <v>17580.054428443575</v>
      </c>
      <c r="E347" s="138">
        <f t="shared" si="30"/>
        <v>0</v>
      </c>
      <c r="F347" s="138">
        <f t="shared" si="31"/>
        <v>0</v>
      </c>
      <c r="G347" s="138">
        <f t="shared" si="32"/>
        <v>0</v>
      </c>
      <c r="H347" s="138">
        <f t="shared" si="29"/>
        <v>17580.054428443571</v>
      </c>
    </row>
    <row r="348" spans="2:10" x14ac:dyDescent="0.55000000000000004">
      <c r="B348" s="127" t="str">
        <f>$B$37</f>
        <v>Engineering</v>
      </c>
      <c r="C348" s="138">
        <f t="shared" si="28"/>
        <v>12394.53868525755</v>
      </c>
      <c r="D348" s="138">
        <f t="shared" si="28"/>
        <v>23654.245610663886</v>
      </c>
      <c r="E348" s="138">
        <f t="shared" si="30"/>
        <v>35539.176254626582</v>
      </c>
      <c r="F348" s="138">
        <f t="shared" si="31"/>
        <v>0</v>
      </c>
      <c r="G348" s="138">
        <f t="shared" si="32"/>
        <v>0</v>
      </c>
      <c r="H348" s="138">
        <f t="shared" si="29"/>
        <v>22899.050191270984</v>
      </c>
    </row>
    <row r="349" spans="2:10" x14ac:dyDescent="0.55000000000000004">
      <c r="B349" s="127" t="str">
        <f>$B$38</f>
        <v>Home Economics</v>
      </c>
      <c r="C349" s="138">
        <f t="shared" si="28"/>
        <v>5814.4291876559691</v>
      </c>
      <c r="D349" s="138">
        <f t="shared" si="28"/>
        <v>6608.3040742900212</v>
      </c>
      <c r="E349" s="138">
        <f t="shared" si="30"/>
        <v>22387.105548015643</v>
      </c>
      <c r="F349" s="138">
        <f t="shared" si="31"/>
        <v>0</v>
      </c>
      <c r="G349" s="138">
        <f t="shared" si="32"/>
        <v>0</v>
      </c>
      <c r="H349" s="138">
        <f t="shared" si="29"/>
        <v>7247.34357168719</v>
      </c>
    </row>
    <row r="350" spans="2:10" x14ac:dyDescent="0.55000000000000004">
      <c r="B350" s="127" t="str">
        <f>$B$39</f>
        <v>Law</v>
      </c>
      <c r="C350" s="138">
        <f t="shared" si="28"/>
        <v>0</v>
      </c>
      <c r="D350" s="138">
        <f t="shared" si="28"/>
        <v>0</v>
      </c>
      <c r="E350" s="138">
        <f t="shared" si="30"/>
        <v>0</v>
      </c>
      <c r="F350" s="138">
        <f t="shared" si="31"/>
        <v>0</v>
      </c>
      <c r="G350" s="138">
        <f t="shared" si="32"/>
        <v>0</v>
      </c>
      <c r="H350" s="138">
        <f t="shared" si="29"/>
        <v>0</v>
      </c>
    </row>
    <row r="351" spans="2:10" x14ac:dyDescent="0.55000000000000004">
      <c r="B351" s="127" t="str">
        <f>$B$40</f>
        <v>Social Service</v>
      </c>
      <c r="C351" s="138">
        <f t="shared" si="28"/>
        <v>16898.710070367808</v>
      </c>
      <c r="D351" s="138">
        <f t="shared" si="28"/>
        <v>18354.554899958675</v>
      </c>
      <c r="E351" s="138">
        <f t="shared" si="30"/>
        <v>0</v>
      </c>
      <c r="F351" s="138">
        <f t="shared" si="31"/>
        <v>0</v>
      </c>
      <c r="G351" s="138">
        <f t="shared" si="32"/>
        <v>0</v>
      </c>
      <c r="H351" s="138">
        <f t="shared" si="29"/>
        <v>17902.326526680197</v>
      </c>
    </row>
    <row r="352" spans="2:10" x14ac:dyDescent="0.55000000000000004">
      <c r="B352" s="127" t="str">
        <f>$B$41</f>
        <v>Library Science</v>
      </c>
      <c r="C352" s="138">
        <f t="shared" si="28"/>
        <v>0</v>
      </c>
      <c r="D352" s="138">
        <f t="shared" si="28"/>
        <v>0</v>
      </c>
      <c r="E352" s="138">
        <f t="shared" si="30"/>
        <v>0</v>
      </c>
      <c r="F352" s="138">
        <f t="shared" si="31"/>
        <v>0</v>
      </c>
      <c r="G352" s="138">
        <f t="shared" si="32"/>
        <v>0</v>
      </c>
      <c r="H352" s="138">
        <f t="shared" si="29"/>
        <v>0</v>
      </c>
    </row>
    <row r="353" spans="2:9" x14ac:dyDescent="0.55000000000000004">
      <c r="B353" s="127" t="str">
        <f>$B$42</f>
        <v>Veterinary Science</v>
      </c>
      <c r="C353" s="138">
        <f t="shared" si="28"/>
        <v>0</v>
      </c>
      <c r="D353" s="138">
        <f t="shared" si="28"/>
        <v>0</v>
      </c>
      <c r="E353" s="138">
        <f t="shared" si="30"/>
        <v>0</v>
      </c>
      <c r="F353" s="138">
        <f t="shared" si="31"/>
        <v>0</v>
      </c>
      <c r="G353" s="138">
        <f t="shared" si="32"/>
        <v>0</v>
      </c>
      <c r="H353" s="138">
        <f t="shared" si="29"/>
        <v>0</v>
      </c>
    </row>
    <row r="354" spans="2:9" x14ac:dyDescent="0.55000000000000004">
      <c r="B354" s="127" t="str">
        <f>$B$43</f>
        <v>Vocational Training</v>
      </c>
      <c r="C354" s="138">
        <f t="shared" si="28"/>
        <v>0</v>
      </c>
      <c r="D354" s="138">
        <f t="shared" si="28"/>
        <v>0</v>
      </c>
      <c r="E354" s="138">
        <f t="shared" si="30"/>
        <v>0</v>
      </c>
      <c r="F354" s="138">
        <f t="shared" si="31"/>
        <v>0</v>
      </c>
      <c r="G354" s="138">
        <f t="shared" si="32"/>
        <v>0</v>
      </c>
      <c r="H354" s="138">
        <f t="shared" si="29"/>
        <v>0</v>
      </c>
    </row>
    <row r="355" spans="2:9" x14ac:dyDescent="0.55000000000000004">
      <c r="B355" s="127" t="str">
        <f>$B$44</f>
        <v>Physical Training</v>
      </c>
      <c r="C355" s="138">
        <f t="shared" si="28"/>
        <v>0</v>
      </c>
      <c r="D355" s="138">
        <f t="shared" si="28"/>
        <v>0</v>
      </c>
      <c r="E355" s="138">
        <f t="shared" si="30"/>
        <v>0</v>
      </c>
      <c r="F355" s="138">
        <f t="shared" si="31"/>
        <v>0</v>
      </c>
      <c r="G355" s="138">
        <f t="shared" si="32"/>
        <v>0</v>
      </c>
      <c r="H355" s="138">
        <f t="shared" si="29"/>
        <v>0</v>
      </c>
    </row>
    <row r="356" spans="2:9" x14ac:dyDescent="0.55000000000000004">
      <c r="B356" s="127" t="str">
        <f>$B$45</f>
        <v>Health Services</v>
      </c>
      <c r="C356" s="138">
        <f t="shared" si="28"/>
        <v>12713.020828156148</v>
      </c>
      <c r="D356" s="138">
        <f t="shared" si="28"/>
        <v>14798.24782125021</v>
      </c>
      <c r="E356" s="138">
        <f t="shared" si="30"/>
        <v>25691.67024537269</v>
      </c>
      <c r="F356" s="138">
        <f t="shared" si="31"/>
        <v>0</v>
      </c>
      <c r="G356" s="138">
        <f t="shared" si="32"/>
        <v>0</v>
      </c>
      <c r="H356" s="138">
        <f t="shared" si="29"/>
        <v>18456.867121746549</v>
      </c>
    </row>
    <row r="357" spans="2:9" x14ac:dyDescent="0.55000000000000004">
      <c r="B357" s="127" t="str">
        <f>$B$46</f>
        <v>Pharmacy</v>
      </c>
      <c r="C357" s="138">
        <f t="shared" si="28"/>
        <v>0</v>
      </c>
      <c r="D357" s="138">
        <f t="shared" si="28"/>
        <v>0</v>
      </c>
      <c r="E357" s="138">
        <f t="shared" si="30"/>
        <v>0</v>
      </c>
      <c r="F357" s="138">
        <f t="shared" si="31"/>
        <v>0</v>
      </c>
      <c r="G357" s="138">
        <f t="shared" si="32"/>
        <v>58426.814769892502</v>
      </c>
      <c r="H357" s="138">
        <f t="shared" si="29"/>
        <v>58426.81476989251</v>
      </c>
    </row>
    <row r="358" spans="2:9" x14ac:dyDescent="0.55000000000000004">
      <c r="B358" s="127" t="str">
        <f>$B$47</f>
        <v>Business Administration</v>
      </c>
      <c r="C358" s="138">
        <f t="shared" si="28"/>
        <v>13055.801812835098</v>
      </c>
      <c r="D358" s="138">
        <f t="shared" si="28"/>
        <v>17494.587127034702</v>
      </c>
      <c r="E358" s="138">
        <f t="shared" si="30"/>
        <v>17159.742256583831</v>
      </c>
      <c r="F358" s="138">
        <f t="shared" si="31"/>
        <v>42934.399771189775</v>
      </c>
      <c r="G358" s="138">
        <f t="shared" si="32"/>
        <v>0</v>
      </c>
      <c r="H358" s="138">
        <f t="shared" si="29"/>
        <v>17365.547732145809</v>
      </c>
    </row>
    <row r="359" spans="2:9" x14ac:dyDescent="0.55000000000000004">
      <c r="B359" s="127" t="str">
        <f>$B$48</f>
        <v>Optometry</v>
      </c>
      <c r="C359" s="138">
        <f t="shared" ref="C359:D363" si="33">C309*30</f>
        <v>0</v>
      </c>
      <c r="D359" s="138">
        <f t="shared" si="33"/>
        <v>0</v>
      </c>
      <c r="E359" s="138">
        <f t="shared" si="30"/>
        <v>0</v>
      </c>
      <c r="F359" s="138">
        <f t="shared" si="31"/>
        <v>0</v>
      </c>
      <c r="G359" s="138">
        <f t="shared" si="32"/>
        <v>0</v>
      </c>
      <c r="H359" s="138">
        <f t="shared" si="29"/>
        <v>0</v>
      </c>
    </row>
    <row r="360" spans="2:9" x14ac:dyDescent="0.55000000000000004">
      <c r="B360" s="127" t="str">
        <f>$B$49</f>
        <v>Teacher Ed-Practice Teaching</v>
      </c>
      <c r="C360" s="138">
        <f t="shared" si="33"/>
        <v>0</v>
      </c>
      <c r="D360" s="138">
        <f t="shared" si="33"/>
        <v>12338.197219385418</v>
      </c>
      <c r="E360" s="138">
        <f t="shared" si="30"/>
        <v>0</v>
      </c>
      <c r="F360" s="138">
        <f t="shared" si="31"/>
        <v>0</v>
      </c>
      <c r="G360" s="138">
        <f t="shared" si="32"/>
        <v>0</v>
      </c>
      <c r="H360" s="138">
        <f t="shared" si="29"/>
        <v>12338.19721938542</v>
      </c>
    </row>
    <row r="361" spans="2:9" x14ac:dyDescent="0.55000000000000004">
      <c r="B361" s="127" t="str">
        <f>$B$50</f>
        <v>Technology</v>
      </c>
      <c r="C361" s="138">
        <f t="shared" si="33"/>
        <v>16975.141794803738</v>
      </c>
      <c r="D361" s="138">
        <f t="shared" si="33"/>
        <v>17911.284028766902</v>
      </c>
      <c r="E361" s="138">
        <f t="shared" si="30"/>
        <v>21334.240993444597</v>
      </c>
      <c r="F361" s="138">
        <f t="shared" si="31"/>
        <v>0</v>
      </c>
      <c r="G361" s="138">
        <f t="shared" si="32"/>
        <v>0</v>
      </c>
      <c r="H361" s="138">
        <f t="shared" si="29"/>
        <v>18452.030216309282</v>
      </c>
    </row>
    <row r="362" spans="2:9" x14ac:dyDescent="0.55000000000000004">
      <c r="B362" s="127" t="str">
        <f>$B$51</f>
        <v>Nursing</v>
      </c>
      <c r="C362" s="138">
        <f t="shared" si="33"/>
        <v>9557.9129393383791</v>
      </c>
      <c r="D362" s="138">
        <f t="shared" si="33"/>
        <v>16364.540200681857</v>
      </c>
      <c r="E362" s="138">
        <f t="shared" si="30"/>
        <v>20838.363205670983</v>
      </c>
      <c r="F362" s="138">
        <f t="shared" si="31"/>
        <v>41171.722359379157</v>
      </c>
      <c r="G362" s="138">
        <f t="shared" si="32"/>
        <v>0</v>
      </c>
      <c r="H362" s="138">
        <f t="shared" si="29"/>
        <v>18244.218339081839</v>
      </c>
    </row>
    <row r="363" spans="2:9" x14ac:dyDescent="0.55000000000000004">
      <c r="B363" s="130" t="str">
        <f>$B$52</f>
        <v>Totals</v>
      </c>
      <c r="C363" s="135">
        <f t="shared" si="33"/>
        <v>10780.075028071442</v>
      </c>
      <c r="D363" s="135">
        <f t="shared" si="33"/>
        <v>17055.213317895697</v>
      </c>
      <c r="E363" s="135">
        <f t="shared" si="30"/>
        <v>22444.304904411169</v>
      </c>
      <c r="F363" s="135">
        <f t="shared" si="31"/>
        <v>32738.795429719044</v>
      </c>
      <c r="G363" s="135">
        <f t="shared" si="32"/>
        <v>58426.814769892502</v>
      </c>
      <c r="H363" s="135">
        <f t="shared" si="29"/>
        <v>16924.91916359356</v>
      </c>
      <c r="I363" s="349"/>
    </row>
  </sheetData>
  <mergeCells count="45">
    <mergeCell ref="B316:H316"/>
    <mergeCell ref="B341:H341"/>
    <mergeCell ref="B215:G215"/>
    <mergeCell ref="B216:H216"/>
    <mergeCell ref="B241:G241"/>
    <mergeCell ref="B264:H264"/>
    <mergeCell ref="B266:H266"/>
    <mergeCell ref="B291:H291"/>
    <mergeCell ref="I140:I141"/>
    <mergeCell ref="B165:G165"/>
    <mergeCell ref="B166:G166"/>
    <mergeCell ref="B190:G190"/>
    <mergeCell ref="B191:H191"/>
    <mergeCell ref="B89:G89"/>
    <mergeCell ref="B113:H113"/>
    <mergeCell ref="B114:G114"/>
    <mergeCell ref="B139:G139"/>
    <mergeCell ref="B140:F141"/>
    <mergeCell ref="B58:G58"/>
    <mergeCell ref="D83:F83"/>
    <mergeCell ref="B84:C84"/>
    <mergeCell ref="D84:F84"/>
    <mergeCell ref="B87:G87"/>
    <mergeCell ref="D27:F27"/>
    <mergeCell ref="B28:C28"/>
    <mergeCell ref="D28:F28"/>
    <mergeCell ref="D54:F54"/>
    <mergeCell ref="B55:C55"/>
    <mergeCell ref="D55:F55"/>
    <mergeCell ref="B16:E16"/>
    <mergeCell ref="B17:E17"/>
    <mergeCell ref="B18:E18"/>
    <mergeCell ref="D20:F20"/>
    <mergeCell ref="B21:C21"/>
    <mergeCell ref="D21:F21"/>
    <mergeCell ref="B11:H11"/>
    <mergeCell ref="B12:E12"/>
    <mergeCell ref="B13:E13"/>
    <mergeCell ref="B14:E14"/>
    <mergeCell ref="B15:E15"/>
    <mergeCell ref="B1:H1"/>
    <mergeCell ref="B2:H2"/>
    <mergeCell ref="B8:H8"/>
    <mergeCell ref="B9:G9"/>
    <mergeCell ref="B10:G10"/>
  </mergeCells>
  <conditionalFormatting sqref="C61:G80">
    <cfRule type="expression" dxfId="189" priority="6" stopIfTrue="1">
      <formula>C32=0</formula>
    </cfRule>
  </conditionalFormatting>
  <conditionalFormatting sqref="C91:G110">
    <cfRule type="expression" dxfId="188" priority="5" stopIfTrue="1">
      <formula>C32=0</formula>
    </cfRule>
  </conditionalFormatting>
  <conditionalFormatting sqref="C143:H162">
    <cfRule type="expression" dxfId="187" priority="3" stopIfTrue="1">
      <formula>C32=0</formula>
    </cfRule>
  </conditionalFormatting>
  <conditionalFormatting sqref="H143:H162">
    <cfRule type="expression" dxfId="186" priority="1" stopIfTrue="1">
      <formula>OR(AND(#REF!&gt;0,H143&gt;0,H61=0),AND(#REF!&gt;0,H143&gt;0,H32=0))</formula>
    </cfRule>
    <cfRule type="expression" dxfId="185" priority="4" stopIfTrue="1">
      <formula>OR(AND(#REF!&gt;0,H143&gt;0,H61=0),AND(#REF!&gt;0,H143&gt;0,H32=0))</formula>
    </cfRule>
  </conditionalFormatting>
  <pageMargins left="0.25" right="0.25" top="0.5" bottom="0.5" header="0.17" footer="0.17"/>
  <pageSetup scale="69" fitToHeight="0" orientation="portrait" r:id="rId1"/>
  <headerFooter alignWithMargins="0"/>
  <rowBreaks count="6" manualBreakCount="6">
    <brk id="56" max="16383" man="1"/>
    <brk id="112" max="16383" man="1"/>
    <brk id="164" max="16383" man="1"/>
    <brk id="214" max="16383" man="1"/>
    <brk id="264" max="16383" man="1"/>
    <brk id="314" max="16383" man="1"/>
  </rowBreaks>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Sheet16">
    <tabColor rgb="FFFFC000"/>
    <pageSetUpPr fitToPage="1"/>
  </sheetPr>
  <dimension ref="B1:W363"/>
  <sheetViews>
    <sheetView showGridLines="0" showZeros="0" zoomScale="70" zoomScaleNormal="70" workbookViewId="0">
      <selection activeCell="R24" sqref="R24"/>
    </sheetView>
  </sheetViews>
  <sheetFormatPr defaultColWidth="9.109375" defaultRowHeight="19.2" x14ac:dyDescent="0.55000000000000004"/>
  <cols>
    <col min="1" max="1" width="1.88671875" style="107" customWidth="1"/>
    <col min="2" max="2" width="30.5546875" style="107" customWidth="1"/>
    <col min="3" max="5" width="17.109375" style="107" bestFit="1" customWidth="1"/>
    <col min="6" max="6" width="16.6640625" style="107" bestFit="1" customWidth="1"/>
    <col min="7" max="7" width="17.5546875" style="107" bestFit="1" customWidth="1"/>
    <col min="8" max="8" width="21.33203125" style="107" bestFit="1" customWidth="1"/>
    <col min="9" max="9" width="18.5546875" style="197" customWidth="1"/>
    <col min="10" max="10" width="15.88671875" style="107" bestFit="1" customWidth="1"/>
    <col min="11" max="13" width="9.109375" style="107"/>
    <col min="14" max="14" width="11.33203125" style="107" customWidth="1"/>
    <col min="15" max="17" width="9.109375" style="107"/>
    <col min="18" max="18" width="31.5546875" style="107" bestFit="1" customWidth="1"/>
    <col min="19" max="19" width="7.44140625" style="107" bestFit="1" customWidth="1"/>
    <col min="20" max="20" width="7.33203125" style="107" bestFit="1" customWidth="1"/>
    <col min="21" max="22" width="12.109375" style="107" bestFit="1" customWidth="1"/>
    <col min="23" max="16384" width="9.109375" style="107"/>
  </cols>
  <sheetData>
    <row r="1" spans="2:14" x14ac:dyDescent="0.55000000000000004">
      <c r="B1" s="442" t="str">
        <f>'Relative Weights'!A1</f>
        <v>THECB Texas Public University Expenditure Study - Fiscal Year 2025</v>
      </c>
      <c r="C1" s="442"/>
      <c r="D1" s="442"/>
      <c r="E1" s="442"/>
      <c r="F1" s="442"/>
      <c r="G1" s="442"/>
      <c r="H1" s="442"/>
    </row>
    <row r="2" spans="2:14" x14ac:dyDescent="0.55000000000000004">
      <c r="B2" s="443" t="str">
        <f>'Relative Weights'!A2</f>
        <v>Institution Survey for the Year Ended August 31, 2025</v>
      </c>
      <c r="C2" s="443"/>
      <c r="D2" s="443"/>
      <c r="E2" s="443"/>
      <c r="F2" s="443"/>
      <c r="G2" s="443"/>
      <c r="H2" s="443"/>
    </row>
    <row r="3" spans="2:14" x14ac:dyDescent="0.55000000000000004">
      <c r="B3" s="119" t="s">
        <v>100</v>
      </c>
      <c r="C3" s="119"/>
      <c r="D3" s="119"/>
      <c r="E3" s="119"/>
      <c r="F3" s="119"/>
      <c r="G3" s="119"/>
      <c r="H3" s="119"/>
    </row>
    <row r="4" spans="2:14" x14ac:dyDescent="0.55000000000000004">
      <c r="B4" s="292" t="s">
        <v>135</v>
      </c>
      <c r="C4" s="119"/>
      <c r="D4" s="119"/>
      <c r="E4" s="119"/>
      <c r="F4" s="119"/>
      <c r="G4" s="119"/>
      <c r="H4" s="119"/>
    </row>
    <row r="5" spans="2:14" ht="16.5" customHeight="1" x14ac:dyDescent="0.55000000000000004">
      <c r="B5" s="119"/>
      <c r="C5" s="119"/>
      <c r="D5" s="119"/>
      <c r="E5" s="119"/>
      <c r="F5" s="119"/>
      <c r="G5" s="119"/>
      <c r="H5" s="244"/>
    </row>
    <row r="6" spans="2:14" x14ac:dyDescent="0.55000000000000004">
      <c r="B6" s="293" t="s">
        <v>10</v>
      </c>
      <c r="C6" s="293"/>
      <c r="D6" s="293"/>
      <c r="E6" s="293"/>
      <c r="F6" s="293"/>
      <c r="G6" s="293"/>
      <c r="H6" s="294"/>
    </row>
    <row r="7" spans="2:14" x14ac:dyDescent="0.55000000000000004">
      <c r="B7" s="119"/>
      <c r="C7" s="119"/>
      <c r="D7" s="119"/>
      <c r="E7" s="119"/>
      <c r="F7" s="119"/>
      <c r="G7" s="119"/>
      <c r="H7" s="295"/>
    </row>
    <row r="8" spans="2:14" ht="171" customHeight="1" x14ac:dyDescent="0.55000000000000004">
      <c r="B8" s="431" t="s">
        <v>223</v>
      </c>
      <c r="C8" s="431"/>
      <c r="D8" s="431"/>
      <c r="E8" s="431"/>
      <c r="F8" s="431"/>
      <c r="G8" s="431"/>
      <c r="H8" s="431"/>
    </row>
    <row r="9" spans="2:14" ht="99.75" customHeight="1" x14ac:dyDescent="0.55000000000000004">
      <c r="B9" s="432" t="s">
        <v>41</v>
      </c>
      <c r="C9" s="432"/>
      <c r="D9" s="432"/>
      <c r="E9" s="432"/>
      <c r="F9" s="432"/>
      <c r="G9" s="432"/>
      <c r="H9" s="296"/>
    </row>
    <row r="10" spans="2:14" x14ac:dyDescent="0.55000000000000004">
      <c r="B10" s="442" t="s">
        <v>20</v>
      </c>
      <c r="C10" s="442"/>
      <c r="D10" s="442"/>
      <c r="E10" s="442"/>
      <c r="F10" s="442"/>
      <c r="G10" s="442"/>
      <c r="H10" s="296"/>
    </row>
    <row r="11" spans="2:14" ht="21" customHeight="1" thickBot="1" x14ac:dyDescent="0.6">
      <c r="B11" s="432" t="s">
        <v>851</v>
      </c>
      <c r="C11" s="432"/>
      <c r="D11" s="432"/>
      <c r="E11" s="432"/>
      <c r="F11" s="432"/>
      <c r="G11" s="432"/>
      <c r="H11" s="432"/>
    </row>
    <row r="12" spans="2:14" ht="19.8" thickBot="1" x14ac:dyDescent="0.6">
      <c r="B12" s="447" t="s">
        <v>16</v>
      </c>
      <c r="C12" s="448"/>
      <c r="D12" s="448"/>
      <c r="E12" s="448"/>
      <c r="F12" s="297"/>
      <c r="G12" s="298"/>
      <c r="H12" s="299" t="s">
        <v>17</v>
      </c>
    </row>
    <row r="13" spans="2:14" x14ac:dyDescent="0.55000000000000004">
      <c r="B13" s="449" t="s">
        <v>12</v>
      </c>
      <c r="C13" s="449"/>
      <c r="D13" s="449"/>
      <c r="E13" s="449"/>
      <c r="F13" s="352"/>
      <c r="G13" s="301"/>
      <c r="H13" s="353">
        <f>Data!$G10</f>
        <v>805727898</v>
      </c>
      <c r="I13" s="410">
        <f>H13-768332525</f>
        <v>37395373</v>
      </c>
      <c r="J13" s="452" t="s">
        <v>957</v>
      </c>
      <c r="K13" s="480"/>
      <c r="L13" s="480"/>
      <c r="M13" s="480"/>
      <c r="N13" s="480"/>
    </row>
    <row r="14" spans="2:14" x14ac:dyDescent="0.55000000000000004">
      <c r="B14" s="435" t="s">
        <v>13</v>
      </c>
      <c r="C14" s="435"/>
      <c r="D14" s="435"/>
      <c r="E14" s="435"/>
      <c r="F14" s="354"/>
      <c r="G14" s="301"/>
      <c r="H14" s="355">
        <f>Data!$H10</f>
        <v>341632176</v>
      </c>
      <c r="I14" s="318"/>
      <c r="J14" s="480"/>
      <c r="K14" s="480"/>
      <c r="L14" s="480"/>
      <c r="M14" s="480"/>
      <c r="N14" s="480"/>
    </row>
    <row r="15" spans="2:14" x14ac:dyDescent="0.55000000000000004">
      <c r="B15" s="435" t="s">
        <v>14</v>
      </c>
      <c r="C15" s="435"/>
      <c r="D15" s="435"/>
      <c r="E15" s="435"/>
      <c r="F15" s="354"/>
      <c r="G15" s="301"/>
      <c r="H15" s="355">
        <v>342196475</v>
      </c>
      <c r="I15" s="411">
        <f>H15-379591848</f>
        <v>-37395373</v>
      </c>
      <c r="J15" s="480"/>
      <c r="K15" s="480"/>
      <c r="L15" s="480"/>
      <c r="M15" s="480"/>
      <c r="N15" s="480"/>
    </row>
    <row r="16" spans="2:14" x14ac:dyDescent="0.55000000000000004">
      <c r="B16" s="435" t="s">
        <v>18</v>
      </c>
      <c r="C16" s="435"/>
      <c r="D16" s="435"/>
      <c r="E16" s="435"/>
      <c r="F16" s="354"/>
      <c r="G16" s="301"/>
      <c r="H16" s="355">
        <f>Data!$J10</f>
        <v>110459881</v>
      </c>
      <c r="J16" s="480"/>
      <c r="K16" s="480"/>
      <c r="L16" s="480"/>
      <c r="M16" s="480"/>
      <c r="N16" s="480"/>
    </row>
    <row r="17" spans="2:23" x14ac:dyDescent="0.55000000000000004">
      <c r="B17" s="435" t="s">
        <v>15</v>
      </c>
      <c r="C17" s="435"/>
      <c r="D17" s="435"/>
      <c r="E17" s="435"/>
      <c r="F17" s="354"/>
      <c r="G17" s="301"/>
      <c r="H17" s="355">
        <f>Data!$K10</f>
        <v>132861340</v>
      </c>
      <c r="J17" s="480"/>
      <c r="K17" s="480"/>
      <c r="L17" s="480"/>
      <c r="M17" s="480"/>
      <c r="N17" s="480"/>
    </row>
    <row r="18" spans="2:23" x14ac:dyDescent="0.55000000000000004">
      <c r="B18" s="435" t="s">
        <v>1</v>
      </c>
      <c r="C18" s="435"/>
      <c r="D18" s="435"/>
      <c r="E18" s="435"/>
      <c r="F18" s="356"/>
      <c r="G18" s="301"/>
      <c r="H18" s="357">
        <f>SUM(H13:H17)</f>
        <v>1732877770</v>
      </c>
      <c r="I18" s="401"/>
      <c r="J18" s="480"/>
      <c r="K18" s="480"/>
      <c r="L18" s="480"/>
      <c r="M18" s="480"/>
      <c r="N18" s="480"/>
    </row>
    <row r="19" spans="2:23" ht="13.5" customHeight="1" x14ac:dyDescent="0.55000000000000004">
      <c r="B19" s="306"/>
      <c r="D19" s="306"/>
      <c r="E19" s="306"/>
      <c r="F19" s="306"/>
      <c r="G19" s="306"/>
      <c r="H19" s="296"/>
      <c r="J19" s="480"/>
      <c r="K19" s="480"/>
      <c r="L19" s="480"/>
      <c r="M19" s="480"/>
      <c r="N19" s="480"/>
    </row>
    <row r="20" spans="2:23" ht="13.5" customHeight="1" x14ac:dyDescent="0.55000000000000004">
      <c r="B20" s="306"/>
      <c r="D20" s="440" t="s">
        <v>22</v>
      </c>
      <c r="E20" s="440"/>
      <c r="F20" s="440"/>
      <c r="G20" s="307" t="s">
        <v>23</v>
      </c>
      <c r="H20" s="307" t="s">
        <v>24</v>
      </c>
    </row>
    <row r="21" spans="2:23" ht="17.25" customHeight="1" x14ac:dyDescent="0.55000000000000004">
      <c r="B21" s="438" t="s">
        <v>21</v>
      </c>
      <c r="C21" s="439"/>
      <c r="D21" s="434" t="str">
        <f>Data!L10</f>
        <v>Nancy Hranicky</v>
      </c>
      <c r="E21" s="434"/>
      <c r="F21" s="434"/>
      <c r="G21" s="308" t="str">
        <f>Data!M10</f>
        <v>979-458-6090</v>
      </c>
      <c r="H21" s="309" t="str">
        <f>Data!N10</f>
        <v>nhranicky@tamus.edu</v>
      </c>
    </row>
    <row r="22" spans="2:23" ht="13.5" customHeight="1" x14ac:dyDescent="0.55000000000000004">
      <c r="B22" s="306"/>
      <c r="C22" s="306"/>
      <c r="D22" s="306"/>
      <c r="E22" s="306"/>
      <c r="F22" s="306"/>
      <c r="G22" s="306"/>
      <c r="H22" s="296"/>
    </row>
    <row r="23" spans="2:23" ht="15.75" customHeight="1" thickBot="1" x14ac:dyDescent="0.6">
      <c r="B23" s="117" t="s">
        <v>900</v>
      </c>
      <c r="C23" s="306"/>
      <c r="D23" s="306"/>
      <c r="E23" s="306"/>
      <c r="F23" s="306"/>
      <c r="G23" s="306"/>
      <c r="H23" s="296"/>
    </row>
    <row r="24" spans="2:23" s="313" customFormat="1" x14ac:dyDescent="0.55000000000000004">
      <c r="B24" s="310"/>
      <c r="C24" s="123" t="s">
        <v>25</v>
      </c>
      <c r="D24" s="311" t="s">
        <v>26</v>
      </c>
      <c r="E24" s="311" t="s">
        <v>27</v>
      </c>
      <c r="F24" s="311" t="s">
        <v>28</v>
      </c>
      <c r="G24" s="311" t="s">
        <v>29</v>
      </c>
      <c r="H24" s="312" t="s">
        <v>30</v>
      </c>
      <c r="I24" s="402"/>
      <c r="J24" s="107"/>
    </row>
    <row r="25" spans="2:23" s="313" customFormat="1" ht="19.8" thickBot="1" x14ac:dyDescent="0.6">
      <c r="B25" s="314" t="s">
        <v>675</v>
      </c>
      <c r="C25" s="315">
        <f>Data!O10</f>
        <v>25029</v>
      </c>
      <c r="D25" s="316">
        <f>Data!P10</f>
        <v>32689</v>
      </c>
      <c r="E25" s="316">
        <f>Data!Q10</f>
        <v>7564</v>
      </c>
      <c r="F25" s="316">
        <f>Data!R10</f>
        <v>4261</v>
      </c>
      <c r="G25" s="316">
        <f>Data!S10</f>
        <v>1123</v>
      </c>
      <c r="H25" s="317">
        <f>SUM(C25:G25)</f>
        <v>70666</v>
      </c>
      <c r="I25" s="402"/>
    </row>
    <row r="26" spans="2:23" x14ac:dyDescent="0.55000000000000004">
      <c r="C26" s="318"/>
      <c r="D26" s="318"/>
      <c r="E26" s="318"/>
      <c r="F26" s="318"/>
      <c r="G26" s="318"/>
      <c r="H26" s="318"/>
    </row>
    <row r="27" spans="2:23" ht="13.5" customHeight="1" x14ac:dyDescent="0.55000000000000004">
      <c r="B27" s="306"/>
      <c r="D27" s="440" t="s">
        <v>22</v>
      </c>
      <c r="E27" s="440"/>
      <c r="F27" s="440"/>
      <c r="G27" s="307" t="s">
        <v>23</v>
      </c>
      <c r="H27" s="307" t="s">
        <v>24</v>
      </c>
    </row>
    <row r="28" spans="2:23" ht="17.25" customHeight="1" x14ac:dyDescent="0.55000000000000004">
      <c r="B28" s="438" t="s">
        <v>893</v>
      </c>
      <c r="C28" s="439"/>
      <c r="D28" s="434" t="str">
        <f>Data!T10</f>
        <v>Goff, Margot H</v>
      </c>
      <c r="E28" s="434"/>
      <c r="F28" s="434"/>
      <c r="G28" s="308" t="str">
        <f>Data!U10</f>
        <v>979-845-7293</v>
      </c>
      <c r="H28" s="309" t="str">
        <f>Data!V10</f>
        <v>margot_goff@tamu.edu</v>
      </c>
    </row>
    <row r="29" spans="2:23" ht="13.5" customHeight="1" x14ac:dyDescent="0.55000000000000004">
      <c r="B29" s="306"/>
      <c r="C29" s="306"/>
      <c r="D29" s="306"/>
      <c r="E29" s="306"/>
      <c r="F29" s="306"/>
      <c r="G29" s="306"/>
      <c r="H29" s="296"/>
    </row>
    <row r="30" spans="2:23" ht="19.8" thickBot="1" x14ac:dyDescent="0.6">
      <c r="B30" s="117" t="s">
        <v>901</v>
      </c>
    </row>
    <row r="31" spans="2:23" ht="19.8" thickBot="1" x14ac:dyDescent="0.6">
      <c r="B31" s="124" t="s">
        <v>31</v>
      </c>
      <c r="C31" s="125" t="s">
        <v>25</v>
      </c>
      <c r="D31" s="125" t="s">
        <v>26</v>
      </c>
      <c r="E31" s="125" t="s">
        <v>27</v>
      </c>
      <c r="F31" s="125" t="s">
        <v>28</v>
      </c>
      <c r="G31" s="125" t="s">
        <v>29</v>
      </c>
      <c r="H31" s="126" t="s">
        <v>30</v>
      </c>
    </row>
    <row r="32" spans="2:23" x14ac:dyDescent="0.55000000000000004">
      <c r="B32" s="127" t="s">
        <v>42</v>
      </c>
      <c r="C32" s="140">
        <f>Data!W10</f>
        <v>304917.00000000012</v>
      </c>
      <c r="D32" s="140">
        <f>Data!AQ10</f>
        <v>107505</v>
      </c>
      <c r="E32" s="140">
        <f>Data!BK10</f>
        <v>22244.5</v>
      </c>
      <c r="F32" s="140">
        <f>Data!CE10</f>
        <v>12910</v>
      </c>
      <c r="G32" s="140">
        <f>Data!CY10</f>
        <v>0</v>
      </c>
      <c r="H32" s="141">
        <f>SUM(C32:G32)</f>
        <v>447576.50000000012</v>
      </c>
      <c r="W32" s="144"/>
    </row>
    <row r="33" spans="2:23" x14ac:dyDescent="0.55000000000000004">
      <c r="B33" s="129" t="s">
        <v>43</v>
      </c>
      <c r="C33" s="140">
        <f>Data!X10</f>
        <v>246811.00000000003</v>
      </c>
      <c r="D33" s="140">
        <f>Data!AR10</f>
        <v>138758.99999999997</v>
      </c>
      <c r="E33" s="140">
        <f>Data!BL10</f>
        <v>15748.500000000004</v>
      </c>
      <c r="F33" s="140">
        <f>Data!CF10</f>
        <v>21919.000000000011</v>
      </c>
      <c r="G33" s="140">
        <f>Data!CZ10</f>
        <v>0</v>
      </c>
      <c r="H33" s="141">
        <f t="shared" ref="H33:H52" si="0">SUM(C33:G33)</f>
        <v>423237.5</v>
      </c>
      <c r="W33" s="144"/>
    </row>
    <row r="34" spans="2:23" x14ac:dyDescent="0.55000000000000004">
      <c r="B34" s="129" t="s">
        <v>44</v>
      </c>
      <c r="C34" s="140">
        <f>Data!Y10</f>
        <v>25870</v>
      </c>
      <c r="D34" s="140">
        <f>Data!AS10</f>
        <v>7363</v>
      </c>
      <c r="E34" s="140">
        <f>Data!BM10</f>
        <v>709</v>
      </c>
      <c r="F34" s="140">
        <f>Data!CG10</f>
        <v>15</v>
      </c>
      <c r="G34" s="140">
        <f>Data!DA10</f>
        <v>0</v>
      </c>
      <c r="H34" s="141">
        <f t="shared" si="0"/>
        <v>33957</v>
      </c>
      <c r="W34" s="144"/>
    </row>
    <row r="35" spans="2:23" x14ac:dyDescent="0.55000000000000004">
      <c r="B35" s="129" t="s">
        <v>45</v>
      </c>
      <c r="C35" s="140">
        <f>Data!Z10</f>
        <v>5803</v>
      </c>
      <c r="D35" s="140">
        <f>Data!AT10</f>
        <v>11513</v>
      </c>
      <c r="E35" s="140">
        <f>Data!BN10</f>
        <v>10015</v>
      </c>
      <c r="F35" s="140">
        <f>Data!CH10</f>
        <v>5378.9999999999991</v>
      </c>
      <c r="G35" s="140">
        <f>Data!DB10</f>
        <v>0</v>
      </c>
      <c r="H35" s="141">
        <f t="shared" si="0"/>
        <v>32710</v>
      </c>
      <c r="W35" s="144"/>
    </row>
    <row r="36" spans="2:23" x14ac:dyDescent="0.55000000000000004">
      <c r="B36" s="129" t="s">
        <v>46</v>
      </c>
      <c r="C36" s="140">
        <f>Data!AA10</f>
        <v>39826</v>
      </c>
      <c r="D36" s="140">
        <f>Data!AU10</f>
        <v>53037</v>
      </c>
      <c r="E36" s="140">
        <f>Data!BO10</f>
        <v>6562.0000000000027</v>
      </c>
      <c r="F36" s="140">
        <f>Data!CI10</f>
        <v>7522</v>
      </c>
      <c r="G36" s="140">
        <f>Data!DC10</f>
        <v>0</v>
      </c>
      <c r="H36" s="141">
        <f t="shared" si="0"/>
        <v>106947</v>
      </c>
      <c r="W36" s="144"/>
    </row>
    <row r="37" spans="2:23" x14ac:dyDescent="0.55000000000000004">
      <c r="B37" s="129" t="s">
        <v>47</v>
      </c>
      <c r="C37" s="140">
        <f>Data!AB10</f>
        <v>111613.00000000001</v>
      </c>
      <c r="D37" s="140">
        <f>Data!AV10</f>
        <v>173933</v>
      </c>
      <c r="E37" s="140">
        <f>Data!BP10</f>
        <v>52188.079999999987</v>
      </c>
      <c r="F37" s="140">
        <f>Data!CJ10</f>
        <v>29591</v>
      </c>
      <c r="G37" s="140">
        <f>Data!DD10</f>
        <v>0</v>
      </c>
      <c r="H37" s="141">
        <f t="shared" si="0"/>
        <v>367325.07999999996</v>
      </c>
      <c r="W37" s="144"/>
    </row>
    <row r="38" spans="2:23" x14ac:dyDescent="0.55000000000000004">
      <c r="B38" s="129" t="s">
        <v>48</v>
      </c>
      <c r="C38" s="140">
        <f>Data!AC10</f>
        <v>927</v>
      </c>
      <c r="D38" s="140">
        <f>Data!AW10</f>
        <v>708</v>
      </c>
      <c r="E38" s="140">
        <f>Data!BQ10</f>
        <v>36</v>
      </c>
      <c r="F38" s="140">
        <f>Data!CK10</f>
        <v>6</v>
      </c>
      <c r="G38" s="140">
        <f>Data!DE10</f>
        <v>0</v>
      </c>
      <c r="H38" s="141">
        <f t="shared" si="0"/>
        <v>1677</v>
      </c>
      <c r="W38" s="144"/>
    </row>
    <row r="39" spans="2:23" x14ac:dyDescent="0.55000000000000004">
      <c r="B39" s="129" t="s">
        <v>49</v>
      </c>
      <c r="C39" s="140">
        <f>Data!AD10</f>
        <v>0</v>
      </c>
      <c r="D39" s="140">
        <f>Data!AX10</f>
        <v>0</v>
      </c>
      <c r="E39" s="140">
        <f>Data!BR10</f>
        <v>0</v>
      </c>
      <c r="F39" s="140">
        <f>Data!CL10</f>
        <v>0</v>
      </c>
      <c r="G39" s="140">
        <f>Data!DF10</f>
        <v>13021.26</v>
      </c>
      <c r="H39" s="141">
        <f t="shared" si="0"/>
        <v>13021.26</v>
      </c>
      <c r="W39" s="144"/>
    </row>
    <row r="40" spans="2:23" x14ac:dyDescent="0.55000000000000004">
      <c r="B40" s="129" t="s">
        <v>50</v>
      </c>
      <c r="C40" s="140">
        <f>Data!AE10</f>
        <v>0</v>
      </c>
      <c r="D40" s="140">
        <f>Data!AY10</f>
        <v>0</v>
      </c>
      <c r="E40" s="140">
        <f>Data!BS10</f>
        <v>0</v>
      </c>
      <c r="F40" s="140">
        <f>Data!CM10</f>
        <v>0</v>
      </c>
      <c r="G40" s="140">
        <f>Data!DG10</f>
        <v>0</v>
      </c>
      <c r="H40" s="141">
        <f t="shared" si="0"/>
        <v>0</v>
      </c>
      <c r="W40" s="144"/>
    </row>
    <row r="41" spans="2:23" x14ac:dyDescent="0.55000000000000004">
      <c r="B41" s="129" t="s">
        <v>51</v>
      </c>
      <c r="C41" s="140">
        <f>Data!AF10</f>
        <v>132</v>
      </c>
      <c r="D41" s="140">
        <f>Data!AZ10</f>
        <v>72</v>
      </c>
      <c r="E41" s="140">
        <f>Data!BT10</f>
        <v>0</v>
      </c>
      <c r="F41" s="140">
        <f>Data!CN10</f>
        <v>0</v>
      </c>
      <c r="G41" s="140">
        <f>Data!DH10</f>
        <v>0</v>
      </c>
      <c r="H41" s="141">
        <f t="shared" si="0"/>
        <v>204</v>
      </c>
      <c r="W41" s="144"/>
    </row>
    <row r="42" spans="2:23" x14ac:dyDescent="0.55000000000000004">
      <c r="B42" s="129" t="s">
        <v>52</v>
      </c>
      <c r="C42" s="140">
        <f>Data!AG10</f>
        <v>0</v>
      </c>
      <c r="D42" s="140">
        <f>Data!BA10</f>
        <v>0</v>
      </c>
      <c r="E42" s="140">
        <f>Data!BU10</f>
        <v>0</v>
      </c>
      <c r="F42" s="140">
        <f>Data!CO10</f>
        <v>0</v>
      </c>
      <c r="G42" s="140">
        <f>Data!DI10</f>
        <v>16248</v>
      </c>
      <c r="H42" s="141">
        <f t="shared" si="0"/>
        <v>16248</v>
      </c>
      <c r="W42" s="144"/>
    </row>
    <row r="43" spans="2:23" x14ac:dyDescent="0.55000000000000004">
      <c r="B43" s="129" t="s">
        <v>53</v>
      </c>
      <c r="C43" s="140">
        <f>Data!AH10</f>
        <v>0</v>
      </c>
      <c r="D43" s="140">
        <f>Data!BB10</f>
        <v>24</v>
      </c>
      <c r="E43" s="140">
        <f>Data!BV10</f>
        <v>0</v>
      </c>
      <c r="F43" s="140">
        <f>Data!CP10</f>
        <v>0</v>
      </c>
      <c r="G43" s="140">
        <f>Data!DJ10</f>
        <v>0</v>
      </c>
      <c r="H43" s="141">
        <f t="shared" si="0"/>
        <v>24</v>
      </c>
      <c r="W43" s="144"/>
    </row>
    <row r="44" spans="2:23" x14ac:dyDescent="0.55000000000000004">
      <c r="B44" s="129" t="s">
        <v>54</v>
      </c>
      <c r="C44" s="140">
        <f>Data!AI10</f>
        <v>0</v>
      </c>
      <c r="D44" s="140">
        <f>Data!BC10</f>
        <v>0</v>
      </c>
      <c r="E44" s="140">
        <f>Data!BW10</f>
        <v>0</v>
      </c>
      <c r="F44" s="140">
        <f>Data!CQ10</f>
        <v>0</v>
      </c>
      <c r="G44" s="140">
        <f>Data!DK10</f>
        <v>0</v>
      </c>
      <c r="H44" s="141">
        <f t="shared" si="0"/>
        <v>0</v>
      </c>
      <c r="W44" s="144"/>
    </row>
    <row r="45" spans="2:23" x14ac:dyDescent="0.55000000000000004">
      <c r="B45" s="129" t="s">
        <v>55</v>
      </c>
      <c r="C45" s="140">
        <f>Data!AJ10</f>
        <v>11994</v>
      </c>
      <c r="D45" s="140">
        <f>Data!BD10</f>
        <v>10598</v>
      </c>
      <c r="E45" s="140">
        <f>Data!BX10</f>
        <v>534</v>
      </c>
      <c r="F45" s="140">
        <f>Data!CR10</f>
        <v>402</v>
      </c>
      <c r="G45" s="140">
        <f>Data!DL10</f>
        <v>0</v>
      </c>
      <c r="H45" s="141">
        <f t="shared" si="0"/>
        <v>23528</v>
      </c>
      <c r="W45" s="144"/>
    </row>
    <row r="46" spans="2:23" x14ac:dyDescent="0.55000000000000004">
      <c r="B46" s="129" t="s">
        <v>56</v>
      </c>
      <c r="C46" s="140">
        <f>Data!AK10</f>
        <v>0</v>
      </c>
      <c r="D46" s="140">
        <f>Data!BE10</f>
        <v>0</v>
      </c>
      <c r="E46" s="140">
        <f>Data!BY10</f>
        <v>0</v>
      </c>
      <c r="F46" s="140">
        <f>Data!CS10</f>
        <v>0</v>
      </c>
      <c r="G46" s="140">
        <f>Data!DM10</f>
        <v>0</v>
      </c>
      <c r="H46" s="141">
        <f t="shared" si="0"/>
        <v>0</v>
      </c>
      <c r="W46" s="144"/>
    </row>
    <row r="47" spans="2:23" x14ac:dyDescent="0.55000000000000004">
      <c r="B47" s="129" t="s">
        <v>57</v>
      </c>
      <c r="C47" s="140">
        <f>Data!AL10</f>
        <v>57247.000000000007</v>
      </c>
      <c r="D47" s="140">
        <f>Data!BF10</f>
        <v>135160.99999999997</v>
      </c>
      <c r="E47" s="140">
        <f>Data!BZ10</f>
        <v>43169.5</v>
      </c>
      <c r="F47" s="140">
        <f>Data!CT10</f>
        <v>2419.5</v>
      </c>
      <c r="G47" s="140">
        <f>Data!DN10</f>
        <v>0</v>
      </c>
      <c r="H47" s="141">
        <f t="shared" si="0"/>
        <v>237996.99999999997</v>
      </c>
      <c r="W47" s="144"/>
    </row>
    <row r="48" spans="2:23" x14ac:dyDescent="0.55000000000000004">
      <c r="B48" s="129" t="s">
        <v>58</v>
      </c>
      <c r="C48" s="140">
        <f>Data!AM10</f>
        <v>0</v>
      </c>
      <c r="D48" s="140">
        <f>Data!BG10</f>
        <v>0</v>
      </c>
      <c r="E48" s="140">
        <f>Data!CA10</f>
        <v>0</v>
      </c>
      <c r="F48" s="140">
        <f>Data!CU10</f>
        <v>0</v>
      </c>
      <c r="G48" s="140">
        <f>Data!DO10</f>
        <v>0</v>
      </c>
      <c r="H48" s="141">
        <f t="shared" si="0"/>
        <v>0</v>
      </c>
      <c r="W48" s="144"/>
    </row>
    <row r="49" spans="2:23" x14ac:dyDescent="0.55000000000000004">
      <c r="B49" s="129" t="s">
        <v>59</v>
      </c>
      <c r="C49" s="140">
        <f>Data!AN10</f>
        <v>0</v>
      </c>
      <c r="D49" s="140">
        <f>Data!BH10</f>
        <v>2610</v>
      </c>
      <c r="E49" s="140">
        <f>Data!CB10</f>
        <v>0</v>
      </c>
      <c r="F49" s="140">
        <f>Data!CV10</f>
        <v>0</v>
      </c>
      <c r="G49" s="140">
        <f>Data!DP10</f>
        <v>0</v>
      </c>
      <c r="H49" s="141">
        <f t="shared" si="0"/>
        <v>2610</v>
      </c>
      <c r="W49" s="144"/>
    </row>
    <row r="50" spans="2:23" x14ac:dyDescent="0.55000000000000004">
      <c r="B50" s="129" t="s">
        <v>60</v>
      </c>
      <c r="C50" s="140">
        <f>Data!AO10</f>
        <v>24591.999999999985</v>
      </c>
      <c r="D50" s="140">
        <f>Data!BI10</f>
        <v>45203.999999999971</v>
      </c>
      <c r="E50" s="140">
        <f>Data!CC10</f>
        <v>3727</v>
      </c>
      <c r="F50" s="140">
        <f>Data!CW10</f>
        <v>120</v>
      </c>
      <c r="G50" s="140">
        <f>Data!DQ10</f>
        <v>0</v>
      </c>
      <c r="H50" s="141">
        <f t="shared" si="0"/>
        <v>73642.999999999956</v>
      </c>
      <c r="W50" s="144"/>
    </row>
    <row r="51" spans="2:23" x14ac:dyDescent="0.55000000000000004">
      <c r="B51" s="129" t="s">
        <v>0</v>
      </c>
      <c r="C51" s="140">
        <f>Data!AP10</f>
        <v>0</v>
      </c>
      <c r="D51" s="140">
        <f>Data!BJ10</f>
        <v>0</v>
      </c>
      <c r="E51" s="140">
        <f>Data!CD10</f>
        <v>0</v>
      </c>
      <c r="F51" s="140">
        <f>Data!CX10</f>
        <v>0</v>
      </c>
      <c r="G51" s="140">
        <f>Data!DR10</f>
        <v>0</v>
      </c>
      <c r="H51" s="141">
        <f t="shared" si="0"/>
        <v>0</v>
      </c>
      <c r="W51" s="144"/>
    </row>
    <row r="52" spans="2:23" x14ac:dyDescent="0.55000000000000004">
      <c r="B52" s="142" t="s">
        <v>33</v>
      </c>
      <c r="C52" s="141">
        <f>SUM(C32:C51)</f>
        <v>829732.00000000012</v>
      </c>
      <c r="D52" s="141">
        <f>SUM(D32:D51)</f>
        <v>686487</v>
      </c>
      <c r="E52" s="141">
        <f>SUM(E32:E51)</f>
        <v>154933.57999999999</v>
      </c>
      <c r="F52" s="141">
        <f>SUM(F32:F51)</f>
        <v>80283.500000000015</v>
      </c>
      <c r="G52" s="141">
        <f>SUM(G32:G51)</f>
        <v>29269.260000000002</v>
      </c>
      <c r="H52" s="141">
        <f t="shared" si="0"/>
        <v>1780705.34</v>
      </c>
    </row>
    <row r="53" spans="2:23" x14ac:dyDescent="0.55000000000000004">
      <c r="B53" s="143"/>
      <c r="C53" s="144"/>
      <c r="D53" s="144"/>
      <c r="E53" s="144"/>
      <c r="F53" s="144"/>
      <c r="G53" s="144"/>
      <c r="H53" s="144"/>
    </row>
    <row r="54" spans="2:23" ht="13.5" customHeight="1" x14ac:dyDescent="0.55000000000000004">
      <c r="B54" s="306"/>
      <c r="D54" s="440" t="s">
        <v>22</v>
      </c>
      <c r="E54" s="440"/>
      <c r="F54" s="440"/>
      <c r="G54" s="307" t="s">
        <v>23</v>
      </c>
      <c r="H54" s="307" t="s">
        <v>24</v>
      </c>
    </row>
    <row r="55" spans="2:23" ht="38.4" x14ac:dyDescent="0.55000000000000004">
      <c r="B55" s="438" t="s">
        <v>894</v>
      </c>
      <c r="C55" s="439"/>
      <c r="D55" s="434" t="str">
        <f>Data!T10</f>
        <v>Goff, Margot H</v>
      </c>
      <c r="E55" s="434"/>
      <c r="F55" s="434"/>
      <c r="G55" s="308" t="str">
        <f>Data!U10</f>
        <v>979-845-7293</v>
      </c>
      <c r="H55" s="309" t="str">
        <f>Data!V10</f>
        <v>margot_goff@tamu.edu</v>
      </c>
    </row>
    <row r="56" spans="2:23" ht="13.5" customHeight="1" x14ac:dyDescent="0.55000000000000004">
      <c r="B56" s="306"/>
      <c r="C56" s="306"/>
      <c r="D56" s="306"/>
      <c r="E56" s="306"/>
      <c r="F56" s="306"/>
      <c r="G56" s="306"/>
      <c r="H56" s="296"/>
    </row>
    <row r="57" spans="2:23" ht="16.5" customHeight="1" x14ac:dyDescent="0.55000000000000004">
      <c r="B57" s="117" t="s">
        <v>9</v>
      </c>
    </row>
    <row r="58" spans="2:23" ht="39.75" customHeight="1" x14ac:dyDescent="0.55000000000000004">
      <c r="B58" s="441" t="s">
        <v>39</v>
      </c>
      <c r="C58" s="441"/>
      <c r="D58" s="441"/>
      <c r="E58" s="441"/>
      <c r="F58" s="441"/>
      <c r="G58" s="441"/>
      <c r="H58" s="319"/>
    </row>
    <row r="59" spans="2:23" ht="8.25" customHeight="1" thickBot="1" x14ac:dyDescent="0.6">
      <c r="B59" s="318"/>
    </row>
    <row r="60" spans="2:23" ht="19.8" thickBot="1" x14ac:dyDescent="0.6">
      <c r="B60" s="124" t="s">
        <v>31</v>
      </c>
      <c r="C60" s="125" t="s">
        <v>25</v>
      </c>
      <c r="D60" s="125" t="s">
        <v>26</v>
      </c>
      <c r="E60" s="125" t="s">
        <v>27</v>
      </c>
      <c r="F60" s="125" t="s">
        <v>28</v>
      </c>
      <c r="G60" s="125" t="s">
        <v>29</v>
      </c>
      <c r="H60" s="126" t="s">
        <v>30</v>
      </c>
    </row>
    <row r="61" spans="2:23" x14ac:dyDescent="0.55000000000000004">
      <c r="B61" s="127" t="str">
        <f>$B$32</f>
        <v>Liberal Arts</v>
      </c>
      <c r="C61" s="320">
        <f>Data!DS10</f>
        <v>17360956.107138839</v>
      </c>
      <c r="D61" s="320">
        <f>Data!EM10</f>
        <v>16987703.080881104</v>
      </c>
      <c r="E61" s="320">
        <f>Data!FG10</f>
        <v>13920613.700040054</v>
      </c>
      <c r="F61" s="320">
        <f>Data!GA10</f>
        <v>25791862.711101253</v>
      </c>
      <c r="G61" s="320">
        <f>Data!GU10</f>
        <v>0</v>
      </c>
      <c r="H61" s="321">
        <f>SUM(C61:G61)</f>
        <v>74061135.599161252</v>
      </c>
    </row>
    <row r="62" spans="2:23" x14ac:dyDescent="0.55000000000000004">
      <c r="B62" s="127" t="str">
        <f>$B$33</f>
        <v>Science</v>
      </c>
      <c r="C62" s="320">
        <f>Data!DT10</f>
        <v>15146937.199367732</v>
      </c>
      <c r="D62" s="320">
        <f>Data!EN10</f>
        <v>20983593.18834259</v>
      </c>
      <c r="E62" s="320">
        <f>Data!FH10</f>
        <v>14758588.946581341</v>
      </c>
      <c r="F62" s="320">
        <f>Data!GB10</f>
        <v>34832630.006968871</v>
      </c>
      <c r="G62" s="320">
        <f>Data!GV10</f>
        <v>0</v>
      </c>
      <c r="H62" s="141">
        <f t="shared" ref="H62:H81" si="1">SUM(C62:G62)</f>
        <v>85721749.341260523</v>
      </c>
    </row>
    <row r="63" spans="2:23" x14ac:dyDescent="0.55000000000000004">
      <c r="B63" s="127" t="str">
        <f>$B$34</f>
        <v>Fine Arts</v>
      </c>
      <c r="C63" s="320">
        <f>Data!DU10</f>
        <v>2896013.1585719669</v>
      </c>
      <c r="D63" s="320">
        <f>Data!EO10</f>
        <v>1651387.9969943978</v>
      </c>
      <c r="E63" s="320">
        <f>Data!FI10</f>
        <v>1210712.4717297538</v>
      </c>
      <c r="F63" s="320">
        <f>Data!GC10</f>
        <v>21398.955627705625</v>
      </c>
      <c r="G63" s="320">
        <f>Data!GW10</f>
        <v>0</v>
      </c>
      <c r="H63" s="141">
        <f t="shared" si="1"/>
        <v>5779512.582923824</v>
      </c>
    </row>
    <row r="64" spans="2:23" x14ac:dyDescent="0.55000000000000004">
      <c r="B64" s="127" t="str">
        <f>$B$35</f>
        <v>Teacher Education</v>
      </c>
      <c r="C64" s="320">
        <f>Data!DV10</f>
        <v>687848.88115584373</v>
      </c>
      <c r="D64" s="320">
        <f>Data!EP10</f>
        <v>1556819.6613437457</v>
      </c>
      <c r="E64" s="320">
        <f>Data!FJ10</f>
        <v>3369197.3679338191</v>
      </c>
      <c r="F64" s="320">
        <f>Data!GD10</f>
        <v>5844297.1168775968</v>
      </c>
      <c r="G64" s="320">
        <f>Data!GX10</f>
        <v>0</v>
      </c>
      <c r="H64" s="141">
        <f t="shared" si="1"/>
        <v>11458163.027311005</v>
      </c>
    </row>
    <row r="65" spans="2:8" x14ac:dyDescent="0.55000000000000004">
      <c r="B65" s="127" t="str">
        <f>$B$36</f>
        <v>Agriculture</v>
      </c>
      <c r="C65" s="320">
        <f>Data!DW10</f>
        <v>2497954.6703891112</v>
      </c>
      <c r="D65" s="320">
        <f>Data!EQ10</f>
        <v>6847451.4078997523</v>
      </c>
      <c r="E65" s="320">
        <f>Data!FK10</f>
        <v>8155725.3790988866</v>
      </c>
      <c r="F65" s="320">
        <f>Data!GE10</f>
        <v>13012056.429305987</v>
      </c>
      <c r="G65" s="320">
        <f>Data!GY10</f>
        <v>0</v>
      </c>
      <c r="H65" s="141">
        <f t="shared" si="1"/>
        <v>30513187.886693738</v>
      </c>
    </row>
    <row r="66" spans="2:8" x14ac:dyDescent="0.55000000000000004">
      <c r="B66" s="127" t="str">
        <f>$B$37</f>
        <v>Engineering</v>
      </c>
      <c r="C66" s="320">
        <f>Data!DX10</f>
        <v>10874043.282619163</v>
      </c>
      <c r="D66" s="320">
        <f>Data!ER10</f>
        <v>26693660.402617089</v>
      </c>
      <c r="E66" s="320">
        <f>Data!FL10</f>
        <v>33433024.003404032</v>
      </c>
      <c r="F66" s="320">
        <f>Data!GF10</f>
        <v>52010542.059519634</v>
      </c>
      <c r="G66" s="320">
        <f>Data!GZ10</f>
        <v>0</v>
      </c>
      <c r="H66" s="141">
        <f t="shared" si="1"/>
        <v>123011269.74815992</v>
      </c>
    </row>
    <row r="67" spans="2:8" x14ac:dyDescent="0.55000000000000004">
      <c r="B67" s="127" t="str">
        <f>$B$38</f>
        <v>Home Economics</v>
      </c>
      <c r="C67" s="320">
        <f>Data!DY10</f>
        <v>105559.09328533223</v>
      </c>
      <c r="D67" s="320">
        <f>Data!ES10</f>
        <v>130509.86372816924</v>
      </c>
      <c r="E67" s="320">
        <f>Data!FM10</f>
        <v>0</v>
      </c>
      <c r="F67" s="320">
        <f>Data!GG10</f>
        <v>0</v>
      </c>
      <c r="G67" s="320">
        <f>Data!HA10</f>
        <v>0</v>
      </c>
      <c r="H67" s="141">
        <f t="shared" si="1"/>
        <v>236068.95701350147</v>
      </c>
    </row>
    <row r="68" spans="2:8" x14ac:dyDescent="0.55000000000000004">
      <c r="B68" s="127" t="str">
        <f>$B$39</f>
        <v>Law</v>
      </c>
      <c r="C68" s="320">
        <f>Data!DZ10</f>
        <v>0</v>
      </c>
      <c r="D68" s="320">
        <f>Data!ET10</f>
        <v>0</v>
      </c>
      <c r="E68" s="320">
        <f>Data!FN10</f>
        <v>0</v>
      </c>
      <c r="F68" s="320">
        <f>Data!GH10</f>
        <v>0</v>
      </c>
      <c r="G68" s="320">
        <f>Data!HB10</f>
        <v>11485357.663376624</v>
      </c>
      <c r="H68" s="141">
        <f t="shared" si="1"/>
        <v>11485357.663376624</v>
      </c>
    </row>
    <row r="69" spans="2:8" x14ac:dyDescent="0.55000000000000004">
      <c r="B69" s="127" t="str">
        <f>$B$40</f>
        <v>Social Service</v>
      </c>
      <c r="C69" s="320">
        <f>Data!EA10</f>
        <v>0</v>
      </c>
      <c r="D69" s="320">
        <f>Data!EU10</f>
        <v>0</v>
      </c>
      <c r="E69" s="320">
        <f>Data!FO10</f>
        <v>0</v>
      </c>
      <c r="F69" s="320">
        <f>Data!GI10</f>
        <v>0</v>
      </c>
      <c r="G69" s="320">
        <f>Data!HC10</f>
        <v>0</v>
      </c>
      <c r="H69" s="141">
        <f t="shared" si="1"/>
        <v>0</v>
      </c>
    </row>
    <row r="70" spans="2:8" x14ac:dyDescent="0.55000000000000004">
      <c r="B70" s="127" t="str">
        <f>$B$41</f>
        <v>Library Science</v>
      </c>
      <c r="C70" s="320">
        <f>Data!EB10</f>
        <v>27986.75</v>
      </c>
      <c r="D70" s="320">
        <f>Data!EV10</f>
        <v>21791.388888888891</v>
      </c>
      <c r="E70" s="320">
        <f>Data!FP10</f>
        <v>0</v>
      </c>
      <c r="F70" s="320">
        <f>Data!GJ10</f>
        <v>0</v>
      </c>
      <c r="G70" s="320">
        <f>Data!HD10</f>
        <v>0</v>
      </c>
      <c r="H70" s="141">
        <f t="shared" si="1"/>
        <v>49778.138888888891</v>
      </c>
    </row>
    <row r="71" spans="2:8" x14ac:dyDescent="0.55000000000000004">
      <c r="B71" s="127" t="str">
        <f>$B$42</f>
        <v>Veterinary Science</v>
      </c>
      <c r="C71" s="320">
        <f>Data!EC10</f>
        <v>0</v>
      </c>
      <c r="D71" s="320">
        <f>Data!EW10</f>
        <v>0</v>
      </c>
      <c r="E71" s="320">
        <f>Data!FQ10</f>
        <v>0</v>
      </c>
      <c r="F71" s="320">
        <f>Data!GK10</f>
        <v>0</v>
      </c>
      <c r="G71" s="320">
        <f>Data!HE10</f>
        <v>5326287.8784782169</v>
      </c>
      <c r="H71" s="141">
        <f t="shared" si="1"/>
        <v>5326287.8784782169</v>
      </c>
    </row>
    <row r="72" spans="2:8" x14ac:dyDescent="0.55000000000000004">
      <c r="B72" s="127" t="str">
        <f>$B$43</f>
        <v>Vocational Training</v>
      </c>
      <c r="C72" s="320">
        <f>Data!ED10</f>
        <v>0</v>
      </c>
      <c r="D72" s="320">
        <f>Data!EX10</f>
        <v>23166</v>
      </c>
      <c r="E72" s="320">
        <f>Data!FR10</f>
        <v>0</v>
      </c>
      <c r="F72" s="320">
        <f>Data!GL10</f>
        <v>0</v>
      </c>
      <c r="G72" s="320">
        <f>Data!HF10</f>
        <v>0</v>
      </c>
      <c r="H72" s="141">
        <f t="shared" si="1"/>
        <v>23166</v>
      </c>
    </row>
    <row r="73" spans="2:8" x14ac:dyDescent="0.55000000000000004">
      <c r="B73" s="127" t="str">
        <f>$B$44</f>
        <v>Physical Training</v>
      </c>
      <c r="C73" s="320">
        <f>Data!EE10</f>
        <v>0</v>
      </c>
      <c r="D73" s="320">
        <f>Data!EY10</f>
        <v>0</v>
      </c>
      <c r="E73" s="320">
        <f>Data!FS10</f>
        <v>0</v>
      </c>
      <c r="F73" s="320">
        <f>Data!GM10</f>
        <v>0</v>
      </c>
      <c r="G73" s="320">
        <f>Data!HG10</f>
        <v>0</v>
      </c>
      <c r="H73" s="141">
        <f t="shared" si="1"/>
        <v>0</v>
      </c>
    </row>
    <row r="74" spans="2:8" x14ac:dyDescent="0.55000000000000004">
      <c r="B74" s="127" t="str">
        <f>$B$45</f>
        <v>Health Services</v>
      </c>
      <c r="C74" s="320">
        <f>Data!EF10</f>
        <v>280696.77920746809</v>
      </c>
      <c r="D74" s="320">
        <f>Data!EZ10</f>
        <v>384557.10193936108</v>
      </c>
      <c r="E74" s="320">
        <f>Data!FT10</f>
        <v>309799.97939698386</v>
      </c>
      <c r="F74" s="320">
        <f>Data!GN10</f>
        <v>236974.03750661769</v>
      </c>
      <c r="G74" s="320">
        <f>Data!HH10</f>
        <v>0</v>
      </c>
      <c r="H74" s="141">
        <f t="shared" si="1"/>
        <v>1212027.8980504307</v>
      </c>
    </row>
    <row r="75" spans="2:8" x14ac:dyDescent="0.55000000000000004">
      <c r="B75" s="127" t="str">
        <f>$B$46</f>
        <v>Pharmacy</v>
      </c>
      <c r="C75" s="320">
        <f>Data!EG10</f>
        <v>0</v>
      </c>
      <c r="D75" s="320">
        <f>Data!FA10</f>
        <v>0</v>
      </c>
      <c r="E75" s="320">
        <f>Data!FU10</f>
        <v>0</v>
      </c>
      <c r="F75" s="320">
        <f>Data!GO10</f>
        <v>0</v>
      </c>
      <c r="G75" s="320">
        <f>Data!HI10</f>
        <v>0</v>
      </c>
      <c r="H75" s="141">
        <f t="shared" si="1"/>
        <v>0</v>
      </c>
    </row>
    <row r="76" spans="2:8" x14ac:dyDescent="0.55000000000000004">
      <c r="B76" s="127" t="str">
        <f>$B$47</f>
        <v>Business Administration</v>
      </c>
      <c r="C76" s="320">
        <f>Data!EH10</f>
        <v>4127843.3920455556</v>
      </c>
      <c r="D76" s="320">
        <f>Data!FB10</f>
        <v>17349028.136247296</v>
      </c>
      <c r="E76" s="320">
        <f>Data!FV10</f>
        <v>16406373.940612085</v>
      </c>
      <c r="F76" s="320">
        <f>Data!GP10</f>
        <v>7352097.2093604198</v>
      </c>
      <c r="G76" s="320">
        <f>Data!HJ10</f>
        <v>0</v>
      </c>
      <c r="H76" s="141">
        <f t="shared" si="1"/>
        <v>45235342.678265356</v>
      </c>
    </row>
    <row r="77" spans="2:8" x14ac:dyDescent="0.55000000000000004">
      <c r="B77" s="127" t="str">
        <f>$B$48</f>
        <v>Optometry</v>
      </c>
      <c r="C77" s="320">
        <f>Data!EI10</f>
        <v>0</v>
      </c>
      <c r="D77" s="320">
        <f>Data!FC10</f>
        <v>0</v>
      </c>
      <c r="E77" s="320">
        <f>Data!FW10</f>
        <v>0</v>
      </c>
      <c r="F77" s="320">
        <f>Data!GQ10</f>
        <v>0</v>
      </c>
      <c r="G77" s="320">
        <f>Data!HK10</f>
        <v>0</v>
      </c>
      <c r="H77" s="141">
        <f t="shared" si="1"/>
        <v>0</v>
      </c>
    </row>
    <row r="78" spans="2:8" x14ac:dyDescent="0.55000000000000004">
      <c r="B78" s="127" t="str">
        <f>$B$49</f>
        <v>Teacher Ed-Practice Teaching</v>
      </c>
      <c r="C78" s="320">
        <f>Data!EJ10</f>
        <v>0</v>
      </c>
      <c r="D78" s="320">
        <f>Data!FD10</f>
        <v>204192.84976260795</v>
      </c>
      <c r="E78" s="320">
        <f>Data!FX10</f>
        <v>0</v>
      </c>
      <c r="F78" s="320">
        <f>Data!GR10</f>
        <v>0</v>
      </c>
      <c r="G78" s="320">
        <f>Data!HL10</f>
        <v>0</v>
      </c>
      <c r="H78" s="141">
        <f t="shared" si="1"/>
        <v>204192.84976260795</v>
      </c>
    </row>
    <row r="79" spans="2:8" x14ac:dyDescent="0.55000000000000004">
      <c r="B79" s="127" t="str">
        <f>$B$50</f>
        <v>Technology</v>
      </c>
      <c r="C79" s="320">
        <f>Data!EK10</f>
        <v>1926878.8327984319</v>
      </c>
      <c r="D79" s="320">
        <f>Data!FE10</f>
        <v>5477362.0323082851</v>
      </c>
      <c r="E79" s="320">
        <f>Data!FY10</f>
        <v>2350743.657680402</v>
      </c>
      <c r="F79" s="320">
        <f>Data!GS10</f>
        <v>48315.65192215272</v>
      </c>
      <c r="G79" s="320">
        <f>Data!HM10</f>
        <v>0</v>
      </c>
      <c r="H79" s="141">
        <f t="shared" si="1"/>
        <v>9803300.1747092716</v>
      </c>
    </row>
    <row r="80" spans="2:8" x14ac:dyDescent="0.55000000000000004">
      <c r="B80" s="127" t="str">
        <f>$B$51</f>
        <v>Nursing</v>
      </c>
      <c r="C80" s="320">
        <f>Data!EL10</f>
        <v>0</v>
      </c>
      <c r="D80" s="320">
        <f>Data!FF10</f>
        <v>0</v>
      </c>
      <c r="E80" s="320">
        <f>Data!FZ10</f>
        <v>0</v>
      </c>
      <c r="F80" s="320">
        <f>Data!GT10</f>
        <v>0</v>
      </c>
      <c r="G80" s="320">
        <f>Data!HN10</f>
        <v>0</v>
      </c>
      <c r="H80" s="141">
        <f t="shared" si="1"/>
        <v>0</v>
      </c>
    </row>
    <row r="81" spans="2:8" x14ac:dyDescent="0.55000000000000004">
      <c r="B81" s="130" t="str">
        <f>$B$52</f>
        <v>Totals</v>
      </c>
      <c r="C81" s="321">
        <f>SUM(C61:C80)</f>
        <v>55932718.146579437</v>
      </c>
      <c r="D81" s="321">
        <f>SUM(D61:D80)</f>
        <v>98311223.110953286</v>
      </c>
      <c r="E81" s="321">
        <f>SUM(E61:E80)</f>
        <v>93914779.446477368</v>
      </c>
      <c r="F81" s="321">
        <f>SUM(F61:F80)</f>
        <v>139150174.17819023</v>
      </c>
      <c r="G81" s="321">
        <f>SUM(G61:G80)</f>
        <v>16811645.54185484</v>
      </c>
      <c r="H81" s="321">
        <f t="shared" si="1"/>
        <v>404120540.42405516</v>
      </c>
    </row>
    <row r="82" spans="2:8" x14ac:dyDescent="0.55000000000000004">
      <c r="B82" s="143"/>
      <c r="C82" s="322"/>
      <c r="D82" s="322"/>
      <c r="E82" s="322"/>
      <c r="F82" s="322"/>
      <c r="G82" s="322"/>
      <c r="H82" s="323"/>
    </row>
    <row r="83" spans="2:8" ht="13.5" customHeight="1" x14ac:dyDescent="0.55000000000000004">
      <c r="B83" s="306"/>
      <c r="D83" s="440" t="s">
        <v>22</v>
      </c>
      <c r="E83" s="440"/>
      <c r="F83" s="440"/>
      <c r="G83" s="307" t="s">
        <v>23</v>
      </c>
      <c r="H83" s="307" t="s">
        <v>24</v>
      </c>
    </row>
    <row r="84" spans="2:8" ht="16.5" customHeight="1" x14ac:dyDescent="0.55000000000000004">
      <c r="B84" s="438" t="s">
        <v>38</v>
      </c>
      <c r="C84" s="439"/>
      <c r="D84" s="434" t="str">
        <f>Data!T10</f>
        <v>Goff, Margot H</v>
      </c>
      <c r="E84" s="434"/>
      <c r="F84" s="434"/>
      <c r="G84" s="308" t="str">
        <f>Data!U10</f>
        <v>979-845-7293</v>
      </c>
      <c r="H84" s="309" t="str">
        <f>Data!V10</f>
        <v>margot_goff@tamu.edu</v>
      </c>
    </row>
    <row r="85" spans="2:8" ht="13.5" customHeight="1" x14ac:dyDescent="0.55000000000000004">
      <c r="B85" s="306"/>
      <c r="C85" s="306"/>
      <c r="D85" s="306"/>
      <c r="E85" s="306"/>
      <c r="F85" s="306"/>
      <c r="G85" s="306"/>
      <c r="H85" s="296"/>
    </row>
    <row r="86" spans="2:8" ht="15" customHeight="1" x14ac:dyDescent="0.55000000000000004">
      <c r="B86" s="120" t="s">
        <v>32</v>
      </c>
      <c r="C86" s="324"/>
      <c r="D86" s="324"/>
      <c r="E86" s="324"/>
      <c r="F86" s="324"/>
      <c r="G86" s="324"/>
      <c r="H86" s="122">
        <f>H13+H14</f>
        <v>1147360074</v>
      </c>
    </row>
    <row r="87" spans="2:8" ht="42.75" customHeight="1" x14ac:dyDescent="0.55000000000000004">
      <c r="B87" s="432" t="s">
        <v>8</v>
      </c>
      <c r="C87" s="432"/>
      <c r="D87" s="432"/>
      <c r="E87" s="432"/>
      <c r="F87" s="432"/>
      <c r="G87" s="432"/>
      <c r="H87" s="319"/>
    </row>
    <row r="88" spans="2:8" x14ac:dyDescent="0.55000000000000004">
      <c r="B88" s="120" t="s">
        <v>5</v>
      </c>
      <c r="C88" s="325"/>
      <c r="D88" s="325"/>
      <c r="E88" s="325"/>
      <c r="F88" s="325"/>
      <c r="G88" s="325"/>
      <c r="H88" s="122"/>
    </row>
    <row r="89" spans="2:8" ht="98.25" customHeight="1" thickBot="1" x14ac:dyDescent="0.6">
      <c r="B89" s="433" t="s">
        <v>224</v>
      </c>
      <c r="C89" s="433"/>
      <c r="D89" s="433"/>
      <c r="E89" s="433"/>
      <c r="F89" s="433"/>
      <c r="G89" s="433"/>
      <c r="H89" s="326"/>
    </row>
    <row r="90" spans="2:8" ht="19.8" thickBot="1" x14ac:dyDescent="0.6">
      <c r="B90" s="124" t="s">
        <v>31</v>
      </c>
      <c r="C90" s="125" t="s">
        <v>25</v>
      </c>
      <c r="D90" s="125" t="s">
        <v>26</v>
      </c>
      <c r="E90" s="125" t="s">
        <v>27</v>
      </c>
      <c r="F90" s="125" t="s">
        <v>28</v>
      </c>
      <c r="G90" s="125" t="s">
        <v>29</v>
      </c>
      <c r="H90" s="126" t="s">
        <v>30</v>
      </c>
    </row>
    <row r="91" spans="2:8" x14ac:dyDescent="0.55000000000000004">
      <c r="B91" s="127" t="str">
        <f>$B$32</f>
        <v>Liberal Arts</v>
      </c>
      <c r="C91" s="327">
        <f>Data!HR10</f>
        <v>40906.331193544043</v>
      </c>
      <c r="D91" s="327">
        <f>Data!IL10</f>
        <v>40026.862815370267</v>
      </c>
      <c r="E91" s="327">
        <f>Data!JF10</f>
        <v>32800.1079501071</v>
      </c>
      <c r="F91" s="327">
        <f>Data!JZ10</f>
        <v>60771.450123354043</v>
      </c>
      <c r="G91" s="327">
        <f>Data!KT10</f>
        <v>0</v>
      </c>
      <c r="H91" s="133">
        <f t="shared" ref="H91:H111" si="2">SUM(C91:G91)</f>
        <v>174504.75208237546</v>
      </c>
    </row>
    <row r="92" spans="2:8" x14ac:dyDescent="0.55000000000000004">
      <c r="B92" s="127" t="str">
        <f>$B$33</f>
        <v>Science</v>
      </c>
      <c r="C92" s="327">
        <f>Data!HS10</f>
        <v>23152.69977127021</v>
      </c>
      <c r="D92" s="327">
        <f>Data!IM10</f>
        <v>32074.262064838178</v>
      </c>
      <c r="E92" s="327">
        <f>Data!JG10</f>
        <v>22559.093923096763</v>
      </c>
      <c r="F92" s="327">
        <f>Data!KA10</f>
        <v>53243.069155178906</v>
      </c>
      <c r="G92" s="327">
        <f>Data!KU10</f>
        <v>0</v>
      </c>
      <c r="H92" s="136">
        <f t="shared" si="2"/>
        <v>131029.12491438405</v>
      </c>
    </row>
    <row r="93" spans="2:8" x14ac:dyDescent="0.55000000000000004">
      <c r="B93" s="127" t="str">
        <f>$B$34</f>
        <v>Fine Arts</v>
      </c>
      <c r="C93" s="327">
        <f>Data!HT10</f>
        <v>4151.3565312668097</v>
      </c>
      <c r="D93" s="327">
        <f>Data!IN10</f>
        <v>2367.2200268450356</v>
      </c>
      <c r="E93" s="327">
        <f>Data!JH10</f>
        <v>1735.5235807974993</v>
      </c>
      <c r="F93" s="327">
        <f>Data!KB10</f>
        <v>30.67482409201796</v>
      </c>
      <c r="G93" s="327">
        <f>Data!KV10</f>
        <v>0</v>
      </c>
      <c r="H93" s="136">
        <f t="shared" si="2"/>
        <v>8284.7749630013623</v>
      </c>
    </row>
    <row r="94" spans="2:8" x14ac:dyDescent="0.55000000000000004">
      <c r="B94" s="127" t="str">
        <f>$B$35</f>
        <v>Teacher Education</v>
      </c>
      <c r="C94" s="327">
        <f>Data!HU10</f>
        <v>1264.1455204726412</v>
      </c>
      <c r="D94" s="327">
        <f>Data!IO10</f>
        <v>2861.1613029948894</v>
      </c>
      <c r="E94" s="327">
        <f>Data!JI10</f>
        <v>6191.9934406301199</v>
      </c>
      <c r="F94" s="327">
        <f>Data!KC10</f>
        <v>10740.792378984914</v>
      </c>
      <c r="G94" s="327">
        <f>Data!KW10</f>
        <v>0</v>
      </c>
      <c r="H94" s="136">
        <f t="shared" si="2"/>
        <v>21058.092643082564</v>
      </c>
    </row>
    <row r="95" spans="2:8" x14ac:dyDescent="0.55000000000000004">
      <c r="B95" s="127" t="str">
        <f>$B$36</f>
        <v>Agriculture</v>
      </c>
      <c r="C95" s="327">
        <f>Data!HV10</f>
        <v>3989.2119509884164</v>
      </c>
      <c r="D95" s="327">
        <f>Data!IP10</f>
        <v>10935.320530036317</v>
      </c>
      <c r="E95" s="327">
        <f>Data!JJ10</f>
        <v>13024.622719119554</v>
      </c>
      <c r="F95" s="327">
        <f>Data!KD10</f>
        <v>20780.141301217976</v>
      </c>
      <c r="G95" s="327">
        <f>Data!KX10</f>
        <v>0</v>
      </c>
      <c r="H95" s="136">
        <f t="shared" si="2"/>
        <v>48729.29650136226</v>
      </c>
    </row>
    <row r="96" spans="2:8" x14ac:dyDescent="0.55000000000000004">
      <c r="B96" s="127" t="str">
        <f>$B$37</f>
        <v>Engineering</v>
      </c>
      <c r="C96" s="327">
        <f>Data!HW10</f>
        <v>10481.573202412384</v>
      </c>
      <c r="D96" s="327">
        <f>Data!IQ10</f>
        <v>25730.222721991609</v>
      </c>
      <c r="E96" s="327">
        <f>Data!JK10</f>
        <v>32226.346664428907</v>
      </c>
      <c r="F96" s="327">
        <f>Data!KE10</f>
        <v>50133.357917138594</v>
      </c>
      <c r="G96" s="327">
        <f>Data!KY10</f>
        <v>0</v>
      </c>
      <c r="H96" s="136">
        <f t="shared" si="2"/>
        <v>118571.5005059715</v>
      </c>
    </row>
    <row r="97" spans="2:8" x14ac:dyDescent="0.55000000000000004">
      <c r="B97" s="127" t="str">
        <f>$B$38</f>
        <v>Home Economics</v>
      </c>
      <c r="C97" s="327">
        <f>Data!HX10</f>
        <v>0</v>
      </c>
      <c r="D97" s="327">
        <f>Data!IR10</f>
        <v>0</v>
      </c>
      <c r="E97" s="327">
        <f>Data!JL10</f>
        <v>0</v>
      </c>
      <c r="F97" s="327">
        <f>Data!KF10</f>
        <v>0</v>
      </c>
      <c r="G97" s="327">
        <f>Data!KZ10</f>
        <v>0</v>
      </c>
      <c r="H97" s="136">
        <f t="shared" si="2"/>
        <v>0</v>
      </c>
    </row>
    <row r="98" spans="2:8" x14ac:dyDescent="0.55000000000000004">
      <c r="B98" s="127" t="str">
        <f>$B$39</f>
        <v>Law</v>
      </c>
      <c r="C98" s="327">
        <f>Data!HY10</f>
        <v>0</v>
      </c>
      <c r="D98" s="327">
        <f>Data!IS10</f>
        <v>0</v>
      </c>
      <c r="E98" s="327">
        <f>Data!JM10</f>
        <v>0</v>
      </c>
      <c r="F98" s="327">
        <f>Data!KG10</f>
        <v>0</v>
      </c>
      <c r="G98" s="327">
        <f>Data!LA10</f>
        <v>24225.204612700669</v>
      </c>
      <c r="H98" s="136">
        <f t="shared" si="2"/>
        <v>24225.204612700669</v>
      </c>
    </row>
    <row r="99" spans="2:8" x14ac:dyDescent="0.55000000000000004">
      <c r="B99" s="127" t="str">
        <f>$B$40</f>
        <v>Social Service</v>
      </c>
      <c r="C99" s="327">
        <f>Data!HZ10</f>
        <v>0</v>
      </c>
      <c r="D99" s="327">
        <f>Data!IT10</f>
        <v>0</v>
      </c>
      <c r="E99" s="327">
        <f>Data!JN10</f>
        <v>0</v>
      </c>
      <c r="F99" s="327">
        <f>Data!KH10</f>
        <v>0</v>
      </c>
      <c r="G99" s="327">
        <f>Data!LB10</f>
        <v>0</v>
      </c>
      <c r="H99" s="136">
        <f t="shared" si="2"/>
        <v>0</v>
      </c>
    </row>
    <row r="100" spans="2:8" x14ac:dyDescent="0.55000000000000004">
      <c r="B100" s="127" t="str">
        <f>$B$41</f>
        <v>Library Science</v>
      </c>
      <c r="C100" s="327">
        <f>Data!IA10</f>
        <v>0</v>
      </c>
      <c r="D100" s="327">
        <f>Data!IU10</f>
        <v>0</v>
      </c>
      <c r="E100" s="327">
        <f>Data!JO10</f>
        <v>0</v>
      </c>
      <c r="F100" s="327">
        <f>Data!KI10</f>
        <v>0</v>
      </c>
      <c r="G100" s="327">
        <f>Data!LC10</f>
        <v>0</v>
      </c>
      <c r="H100" s="136">
        <f t="shared" si="2"/>
        <v>0</v>
      </c>
    </row>
    <row r="101" spans="2:8" x14ac:dyDescent="0.55000000000000004">
      <c r="B101" s="127" t="str">
        <f>$B$42</f>
        <v>Veterinary Science</v>
      </c>
      <c r="C101" s="327">
        <f>Data!IB10</f>
        <v>0</v>
      </c>
      <c r="D101" s="327">
        <f>Data!IV10</f>
        <v>0</v>
      </c>
      <c r="E101" s="327">
        <f>Data!JP10</f>
        <v>0</v>
      </c>
      <c r="F101" s="327">
        <f>Data!KJ10</f>
        <v>0</v>
      </c>
      <c r="G101" s="327">
        <f>Data!LD10</f>
        <v>23485458.067121781</v>
      </c>
      <c r="H101" s="136">
        <f t="shared" si="2"/>
        <v>23485458.067121781</v>
      </c>
    </row>
    <row r="102" spans="2:8" x14ac:dyDescent="0.55000000000000004">
      <c r="B102" s="127" t="str">
        <f>$B$43</f>
        <v>Vocational Training</v>
      </c>
      <c r="C102" s="327">
        <f>Data!IC10</f>
        <v>0</v>
      </c>
      <c r="D102" s="327">
        <f>Data!IW10</f>
        <v>0</v>
      </c>
      <c r="E102" s="327">
        <f>Data!JQ10</f>
        <v>0</v>
      </c>
      <c r="F102" s="327">
        <f>Data!KK10</f>
        <v>0</v>
      </c>
      <c r="G102" s="327">
        <f>Data!LE10</f>
        <v>0</v>
      </c>
      <c r="H102" s="136">
        <f t="shared" si="2"/>
        <v>0</v>
      </c>
    </row>
    <row r="103" spans="2:8" x14ac:dyDescent="0.55000000000000004">
      <c r="B103" s="127" t="str">
        <f>$B$44</f>
        <v>Physical Training</v>
      </c>
      <c r="C103" s="327">
        <f>Data!ID10</f>
        <v>0</v>
      </c>
      <c r="D103" s="327">
        <f>Data!IX10</f>
        <v>0</v>
      </c>
      <c r="E103" s="327">
        <f>Data!JR10</f>
        <v>0</v>
      </c>
      <c r="F103" s="327">
        <f>Data!KL10</f>
        <v>0</v>
      </c>
      <c r="G103" s="327">
        <f>Data!LF10</f>
        <v>0</v>
      </c>
      <c r="H103" s="136">
        <f t="shared" si="2"/>
        <v>0</v>
      </c>
    </row>
    <row r="104" spans="2:8" x14ac:dyDescent="0.55000000000000004">
      <c r="B104" s="127" t="str">
        <f>$B$45</f>
        <v>Health Services</v>
      </c>
      <c r="C104" s="327">
        <f>Data!IE10</f>
        <v>0</v>
      </c>
      <c r="D104" s="327">
        <f>Data!IY10</f>
        <v>0</v>
      </c>
      <c r="E104" s="327">
        <f>Data!JS10</f>
        <v>0</v>
      </c>
      <c r="F104" s="327">
        <f>Data!KM10</f>
        <v>0</v>
      </c>
      <c r="G104" s="327">
        <f>Data!LG10</f>
        <v>0</v>
      </c>
      <c r="H104" s="136">
        <f t="shared" si="2"/>
        <v>0</v>
      </c>
    </row>
    <row r="105" spans="2:8" x14ac:dyDescent="0.55000000000000004">
      <c r="B105" s="127" t="str">
        <f>$B$46</f>
        <v>Pharmacy</v>
      </c>
      <c r="C105" s="327">
        <f>Data!IF10</f>
        <v>0</v>
      </c>
      <c r="D105" s="327">
        <f>Data!IZ10</f>
        <v>0</v>
      </c>
      <c r="E105" s="327">
        <f>Data!JT10</f>
        <v>0</v>
      </c>
      <c r="F105" s="327">
        <f>Data!KN10</f>
        <v>0</v>
      </c>
      <c r="G105" s="327">
        <f>Data!LH10</f>
        <v>0</v>
      </c>
      <c r="H105" s="136">
        <f t="shared" si="2"/>
        <v>0</v>
      </c>
    </row>
    <row r="106" spans="2:8" x14ac:dyDescent="0.55000000000000004">
      <c r="B106" s="127" t="str">
        <f>$B$47</f>
        <v>Business Administration</v>
      </c>
      <c r="C106" s="327">
        <f>Data!IG10</f>
        <v>5989.441288495068</v>
      </c>
      <c r="D106" s="327">
        <f>Data!JA10</f>
        <v>25173.189863438361</v>
      </c>
      <c r="E106" s="327">
        <f>Data!JU10</f>
        <v>23805.412207195259</v>
      </c>
      <c r="F106" s="327">
        <f>Data!KO10</f>
        <v>10667.787122842155</v>
      </c>
      <c r="G106" s="327">
        <f>Data!LI10</f>
        <v>0</v>
      </c>
      <c r="H106" s="136">
        <f t="shared" si="2"/>
        <v>65635.830481970843</v>
      </c>
    </row>
    <row r="107" spans="2:8" x14ac:dyDescent="0.55000000000000004">
      <c r="B107" s="127" t="str">
        <f>$B$48</f>
        <v>Optometry</v>
      </c>
      <c r="C107" s="327">
        <f>Data!IH10</f>
        <v>0</v>
      </c>
      <c r="D107" s="327">
        <f>Data!JB10</f>
        <v>0</v>
      </c>
      <c r="E107" s="327">
        <f>Data!JV10</f>
        <v>0</v>
      </c>
      <c r="F107" s="327">
        <f>Data!KP10</f>
        <v>0</v>
      </c>
      <c r="G107" s="327">
        <f>Data!LJ10</f>
        <v>0</v>
      </c>
      <c r="H107" s="136">
        <f t="shared" si="2"/>
        <v>0</v>
      </c>
    </row>
    <row r="108" spans="2:8" x14ac:dyDescent="0.55000000000000004">
      <c r="B108" s="127" t="str">
        <f>$B$49</f>
        <v>Teacher Ed-Practice Teaching</v>
      </c>
      <c r="C108" s="327">
        <f>Data!II10</f>
        <v>0</v>
      </c>
      <c r="D108" s="327">
        <f>Data!JC10</f>
        <v>0</v>
      </c>
      <c r="E108" s="327">
        <f>Data!JW10</f>
        <v>0</v>
      </c>
      <c r="F108" s="327">
        <f>Data!KQ10</f>
        <v>0</v>
      </c>
      <c r="G108" s="327">
        <f>Data!LK10</f>
        <v>0</v>
      </c>
      <c r="H108" s="136">
        <f t="shared" si="2"/>
        <v>0</v>
      </c>
    </row>
    <row r="109" spans="2:8" x14ac:dyDescent="0.55000000000000004">
      <c r="B109" s="127" t="str">
        <f>$B$50</f>
        <v>Technology</v>
      </c>
      <c r="C109" s="327">
        <f>Data!IJ10</f>
        <v>5642.2076908937252</v>
      </c>
      <c r="D109" s="327">
        <f>Data!JD10</f>
        <v>16038.587200429307</v>
      </c>
      <c r="E109" s="327">
        <f>Data!JX10</f>
        <v>6883.3513134925161</v>
      </c>
      <c r="F109" s="327">
        <f>Data!KR10</f>
        <v>141.4759133919197</v>
      </c>
      <c r="G109" s="327">
        <f>Data!LL10</f>
        <v>0</v>
      </c>
      <c r="H109" s="136">
        <f t="shared" si="2"/>
        <v>28705.62211820747</v>
      </c>
    </row>
    <row r="110" spans="2:8" x14ac:dyDescent="0.55000000000000004">
      <c r="B110" s="127" t="str">
        <f>$B$51</f>
        <v>Nursing</v>
      </c>
      <c r="C110" s="327">
        <f>Data!IK10</f>
        <v>0</v>
      </c>
      <c r="D110" s="327">
        <f>Data!JE10</f>
        <v>0</v>
      </c>
      <c r="E110" s="327">
        <f>Data!JY10</f>
        <v>0</v>
      </c>
      <c r="F110" s="327">
        <f>Data!KS10</f>
        <v>0</v>
      </c>
      <c r="G110" s="327">
        <f>Data!HPM10</f>
        <v>0</v>
      </c>
      <c r="H110" s="136">
        <f t="shared" si="2"/>
        <v>0</v>
      </c>
    </row>
    <row r="111" spans="2:8" x14ac:dyDescent="0.55000000000000004">
      <c r="B111" s="130" t="str">
        <f>$B$52</f>
        <v>Totals</v>
      </c>
      <c r="C111" s="133">
        <f>SUM(C91:C110)</f>
        <v>95576.967149343312</v>
      </c>
      <c r="D111" s="133">
        <f>SUM(D91:D110)</f>
        <v>155206.82652594399</v>
      </c>
      <c r="E111" s="133">
        <f>SUM(E91:E110)</f>
        <v>139226.45179886773</v>
      </c>
      <c r="F111" s="133">
        <f>SUM(F91:F110)</f>
        <v>206508.7487362005</v>
      </c>
      <c r="G111" s="133">
        <f>SUM(G91:G110)</f>
        <v>23509683.271734484</v>
      </c>
      <c r="H111" s="133">
        <f t="shared" si="2"/>
        <v>24106202.265944839</v>
      </c>
    </row>
    <row r="112" spans="2:8" x14ac:dyDescent="0.55000000000000004">
      <c r="B112" s="328"/>
      <c r="C112" s="329"/>
      <c r="D112" s="329"/>
      <c r="E112" s="329"/>
      <c r="F112" s="329"/>
      <c r="G112" s="329"/>
      <c r="H112" s="330"/>
    </row>
    <row r="113" spans="2:8" ht="16.5" customHeight="1" x14ac:dyDescent="0.55000000000000004">
      <c r="B113" s="445" t="s">
        <v>62</v>
      </c>
      <c r="C113" s="445"/>
      <c r="D113" s="445"/>
      <c r="E113" s="445"/>
      <c r="F113" s="445"/>
      <c r="G113" s="445"/>
      <c r="H113" s="445"/>
    </row>
    <row r="114" spans="2:8" ht="36.75" customHeight="1" thickBot="1" x14ac:dyDescent="0.6">
      <c r="B114" s="444" t="s">
        <v>36</v>
      </c>
      <c r="C114" s="444"/>
      <c r="D114" s="444"/>
      <c r="E114" s="444"/>
      <c r="F114" s="444"/>
      <c r="G114" s="444"/>
      <c r="H114" s="326"/>
    </row>
    <row r="115" spans="2:8" ht="19.8" thickBot="1" x14ac:dyDescent="0.6">
      <c r="B115" s="124" t="s">
        <v>31</v>
      </c>
      <c r="C115" s="125" t="s">
        <v>25</v>
      </c>
      <c r="D115" s="125" t="s">
        <v>26</v>
      </c>
      <c r="E115" s="125" t="s">
        <v>27</v>
      </c>
      <c r="F115" s="125" t="s">
        <v>28</v>
      </c>
      <c r="G115" s="125" t="s">
        <v>29</v>
      </c>
      <c r="H115" s="126" t="s">
        <v>30</v>
      </c>
    </row>
    <row r="116" spans="2:8" x14ac:dyDescent="0.55000000000000004">
      <c r="B116" s="127" t="str">
        <f>$B$32</f>
        <v>Liberal Arts</v>
      </c>
      <c r="C116" s="321">
        <f t="shared" ref="C116:G131" si="3">C91+C61</f>
        <v>17401862.438332383</v>
      </c>
      <c r="D116" s="321">
        <f t="shared" si="3"/>
        <v>17027729.943696473</v>
      </c>
      <c r="E116" s="321">
        <f t="shared" si="3"/>
        <v>13953413.80799016</v>
      </c>
      <c r="F116" s="321">
        <f t="shared" si="3"/>
        <v>25852634.161224607</v>
      </c>
      <c r="G116" s="321">
        <f t="shared" si="3"/>
        <v>0</v>
      </c>
      <c r="H116" s="133">
        <f t="shared" ref="H116:H136" si="4">SUM(C116:G116)</f>
        <v>74235640.351243615</v>
      </c>
    </row>
    <row r="117" spans="2:8" x14ac:dyDescent="0.55000000000000004">
      <c r="B117" s="127" t="str">
        <f>$B$33</f>
        <v>Science</v>
      </c>
      <c r="C117" s="141">
        <f t="shared" si="3"/>
        <v>15170089.899139002</v>
      </c>
      <c r="D117" s="141">
        <f t="shared" si="3"/>
        <v>21015667.450407427</v>
      </c>
      <c r="E117" s="141">
        <f t="shared" si="3"/>
        <v>14781148.040504439</v>
      </c>
      <c r="F117" s="141">
        <f t="shared" si="3"/>
        <v>34885873.07612405</v>
      </c>
      <c r="G117" s="141">
        <f t="shared" si="3"/>
        <v>0</v>
      </c>
      <c r="H117" s="136">
        <f t="shared" si="4"/>
        <v>85852778.46617493</v>
      </c>
    </row>
    <row r="118" spans="2:8" x14ac:dyDescent="0.55000000000000004">
      <c r="B118" s="127" t="str">
        <f>$B$34</f>
        <v>Fine Arts</v>
      </c>
      <c r="C118" s="141">
        <f t="shared" si="3"/>
        <v>2900164.5151032335</v>
      </c>
      <c r="D118" s="141">
        <f t="shared" si="3"/>
        <v>1653755.2170212429</v>
      </c>
      <c r="E118" s="141">
        <f t="shared" si="3"/>
        <v>1212447.9953105513</v>
      </c>
      <c r="F118" s="141">
        <f t="shared" si="3"/>
        <v>21429.630451797642</v>
      </c>
      <c r="G118" s="141">
        <f t="shared" si="3"/>
        <v>0</v>
      </c>
      <c r="H118" s="136">
        <f t="shared" si="4"/>
        <v>5787797.3578868257</v>
      </c>
    </row>
    <row r="119" spans="2:8" x14ac:dyDescent="0.55000000000000004">
      <c r="B119" s="127" t="str">
        <f>$B$35</f>
        <v>Teacher Education</v>
      </c>
      <c r="C119" s="141">
        <f t="shared" si="3"/>
        <v>689113.0266763164</v>
      </c>
      <c r="D119" s="141">
        <f t="shared" si="3"/>
        <v>1559680.8226467406</v>
      </c>
      <c r="E119" s="141">
        <f t="shared" si="3"/>
        <v>3375389.361374449</v>
      </c>
      <c r="F119" s="141">
        <f t="shared" si="3"/>
        <v>5855037.9092565821</v>
      </c>
      <c r="G119" s="141">
        <f t="shared" si="3"/>
        <v>0</v>
      </c>
      <c r="H119" s="136">
        <f t="shared" si="4"/>
        <v>11479221.119954087</v>
      </c>
    </row>
    <row r="120" spans="2:8" x14ac:dyDescent="0.55000000000000004">
      <c r="B120" s="127" t="str">
        <f>$B$36</f>
        <v>Agriculture</v>
      </c>
      <c r="C120" s="141">
        <f t="shared" si="3"/>
        <v>2501943.8823400997</v>
      </c>
      <c r="D120" s="141">
        <f t="shared" si="3"/>
        <v>6858386.7284297887</v>
      </c>
      <c r="E120" s="141">
        <f t="shared" si="3"/>
        <v>8168750.0018180059</v>
      </c>
      <c r="F120" s="141">
        <f t="shared" si="3"/>
        <v>13032836.570607206</v>
      </c>
      <c r="G120" s="141">
        <f t="shared" si="3"/>
        <v>0</v>
      </c>
      <c r="H120" s="136">
        <f t="shared" si="4"/>
        <v>30561917.183195099</v>
      </c>
    </row>
    <row r="121" spans="2:8" x14ac:dyDescent="0.55000000000000004">
      <c r="B121" s="127" t="str">
        <f>$B$37</f>
        <v>Engineering</v>
      </c>
      <c r="C121" s="141">
        <f t="shared" si="3"/>
        <v>10884524.855821576</v>
      </c>
      <c r="D121" s="141">
        <f t="shared" si="3"/>
        <v>26719390.62533908</v>
      </c>
      <c r="E121" s="141">
        <f t="shared" si="3"/>
        <v>33465250.350068461</v>
      </c>
      <c r="F121" s="141">
        <f t="shared" si="3"/>
        <v>52060675.417436771</v>
      </c>
      <c r="G121" s="141">
        <f t="shared" si="3"/>
        <v>0</v>
      </c>
      <c r="H121" s="136">
        <f t="shared" si="4"/>
        <v>123129841.2486659</v>
      </c>
    </row>
    <row r="122" spans="2:8" x14ac:dyDescent="0.55000000000000004">
      <c r="B122" s="127" t="str">
        <f>$B$38</f>
        <v>Home Economics</v>
      </c>
      <c r="C122" s="141">
        <f t="shared" si="3"/>
        <v>105559.09328533223</v>
      </c>
      <c r="D122" s="141">
        <f t="shared" si="3"/>
        <v>130509.86372816924</v>
      </c>
      <c r="E122" s="141">
        <f t="shared" si="3"/>
        <v>0</v>
      </c>
      <c r="F122" s="141">
        <f t="shared" si="3"/>
        <v>0</v>
      </c>
      <c r="G122" s="141">
        <f t="shared" si="3"/>
        <v>0</v>
      </c>
      <c r="H122" s="136">
        <f t="shared" si="4"/>
        <v>236068.95701350147</v>
      </c>
    </row>
    <row r="123" spans="2:8" x14ac:dyDescent="0.55000000000000004">
      <c r="B123" s="127" t="str">
        <f>$B$39</f>
        <v>Law</v>
      </c>
      <c r="C123" s="141">
        <f t="shared" si="3"/>
        <v>0</v>
      </c>
      <c r="D123" s="141">
        <f t="shared" si="3"/>
        <v>0</v>
      </c>
      <c r="E123" s="141">
        <f t="shared" si="3"/>
        <v>0</v>
      </c>
      <c r="F123" s="141">
        <f t="shared" si="3"/>
        <v>0</v>
      </c>
      <c r="G123" s="141">
        <f t="shared" si="3"/>
        <v>11509582.867989324</v>
      </c>
      <c r="H123" s="136">
        <f t="shared" si="4"/>
        <v>11509582.867989324</v>
      </c>
    </row>
    <row r="124" spans="2:8" x14ac:dyDescent="0.55000000000000004">
      <c r="B124" s="127" t="str">
        <f>$B$40</f>
        <v>Social Service</v>
      </c>
      <c r="C124" s="141">
        <f t="shared" si="3"/>
        <v>0</v>
      </c>
      <c r="D124" s="141">
        <f t="shared" si="3"/>
        <v>0</v>
      </c>
      <c r="E124" s="141">
        <f t="shared" si="3"/>
        <v>0</v>
      </c>
      <c r="F124" s="141">
        <f t="shared" si="3"/>
        <v>0</v>
      </c>
      <c r="G124" s="141">
        <f t="shared" si="3"/>
        <v>0</v>
      </c>
      <c r="H124" s="136">
        <f t="shared" si="4"/>
        <v>0</v>
      </c>
    </row>
    <row r="125" spans="2:8" x14ac:dyDescent="0.55000000000000004">
      <c r="B125" s="127" t="str">
        <f>$B$41</f>
        <v>Library Science</v>
      </c>
      <c r="C125" s="141">
        <f t="shared" si="3"/>
        <v>27986.75</v>
      </c>
      <c r="D125" s="141">
        <f t="shared" si="3"/>
        <v>21791.388888888891</v>
      </c>
      <c r="E125" s="141">
        <f t="shared" si="3"/>
        <v>0</v>
      </c>
      <c r="F125" s="141">
        <f t="shared" si="3"/>
        <v>0</v>
      </c>
      <c r="G125" s="141">
        <f t="shared" si="3"/>
        <v>0</v>
      </c>
      <c r="H125" s="136">
        <f t="shared" si="4"/>
        <v>49778.138888888891</v>
      </c>
    </row>
    <row r="126" spans="2:8" x14ac:dyDescent="0.55000000000000004">
      <c r="B126" s="127" t="str">
        <f>$B$42</f>
        <v>Veterinary Science</v>
      </c>
      <c r="C126" s="141">
        <f t="shared" si="3"/>
        <v>0</v>
      </c>
      <c r="D126" s="141">
        <f t="shared" si="3"/>
        <v>0</v>
      </c>
      <c r="E126" s="141">
        <f t="shared" si="3"/>
        <v>0</v>
      </c>
      <c r="F126" s="141">
        <f t="shared" si="3"/>
        <v>0</v>
      </c>
      <c r="G126" s="141">
        <f t="shared" si="3"/>
        <v>28811745.945599999</v>
      </c>
      <c r="H126" s="136">
        <f t="shared" si="4"/>
        <v>28811745.945599999</v>
      </c>
    </row>
    <row r="127" spans="2:8" x14ac:dyDescent="0.55000000000000004">
      <c r="B127" s="127" t="str">
        <f>$B$43</f>
        <v>Vocational Training</v>
      </c>
      <c r="C127" s="141">
        <f t="shared" si="3"/>
        <v>0</v>
      </c>
      <c r="D127" s="141">
        <f t="shared" si="3"/>
        <v>23166</v>
      </c>
      <c r="E127" s="141">
        <f t="shared" si="3"/>
        <v>0</v>
      </c>
      <c r="F127" s="141">
        <f t="shared" si="3"/>
        <v>0</v>
      </c>
      <c r="G127" s="141">
        <f t="shared" si="3"/>
        <v>0</v>
      </c>
      <c r="H127" s="136">
        <f t="shared" si="4"/>
        <v>23166</v>
      </c>
    </row>
    <row r="128" spans="2:8" x14ac:dyDescent="0.55000000000000004">
      <c r="B128" s="127" t="str">
        <f>$B$44</f>
        <v>Physical Training</v>
      </c>
      <c r="C128" s="141">
        <f t="shared" si="3"/>
        <v>0</v>
      </c>
      <c r="D128" s="141">
        <f t="shared" si="3"/>
        <v>0</v>
      </c>
      <c r="E128" s="141">
        <f t="shared" si="3"/>
        <v>0</v>
      </c>
      <c r="F128" s="141">
        <f t="shared" si="3"/>
        <v>0</v>
      </c>
      <c r="G128" s="141">
        <f t="shared" si="3"/>
        <v>0</v>
      </c>
      <c r="H128" s="136">
        <f t="shared" si="4"/>
        <v>0</v>
      </c>
    </row>
    <row r="129" spans="2:12" x14ac:dyDescent="0.55000000000000004">
      <c r="B129" s="127" t="str">
        <f>$B$45</f>
        <v>Health Services</v>
      </c>
      <c r="C129" s="141">
        <f t="shared" si="3"/>
        <v>280696.77920746809</v>
      </c>
      <c r="D129" s="141">
        <f t="shared" si="3"/>
        <v>384557.10193936108</v>
      </c>
      <c r="E129" s="141">
        <f t="shared" si="3"/>
        <v>309799.97939698386</v>
      </c>
      <c r="F129" s="141">
        <f t="shared" si="3"/>
        <v>236974.03750661769</v>
      </c>
      <c r="G129" s="141">
        <f t="shared" si="3"/>
        <v>0</v>
      </c>
      <c r="H129" s="136">
        <f t="shared" si="4"/>
        <v>1212027.8980504307</v>
      </c>
    </row>
    <row r="130" spans="2:12" x14ac:dyDescent="0.55000000000000004">
      <c r="B130" s="127" t="str">
        <f>$B$46</f>
        <v>Pharmacy</v>
      </c>
      <c r="C130" s="141">
        <f t="shared" si="3"/>
        <v>0</v>
      </c>
      <c r="D130" s="141">
        <f t="shared" si="3"/>
        <v>0</v>
      </c>
      <c r="E130" s="141">
        <f t="shared" si="3"/>
        <v>0</v>
      </c>
      <c r="F130" s="141">
        <f t="shared" si="3"/>
        <v>0</v>
      </c>
      <c r="G130" s="141">
        <f t="shared" si="3"/>
        <v>0</v>
      </c>
      <c r="H130" s="136">
        <f t="shared" si="4"/>
        <v>0</v>
      </c>
    </row>
    <row r="131" spans="2:12" x14ac:dyDescent="0.55000000000000004">
      <c r="B131" s="127" t="str">
        <f>$B$47</f>
        <v>Business Administration</v>
      </c>
      <c r="C131" s="141">
        <f t="shared" si="3"/>
        <v>4133832.8333340506</v>
      </c>
      <c r="D131" s="141">
        <f t="shared" si="3"/>
        <v>17374201.326110736</v>
      </c>
      <c r="E131" s="141">
        <f t="shared" si="3"/>
        <v>16430179.352819281</v>
      </c>
      <c r="F131" s="141">
        <f t="shared" si="3"/>
        <v>7362764.9964832617</v>
      </c>
      <c r="G131" s="141">
        <f t="shared" si="3"/>
        <v>0</v>
      </c>
      <c r="H131" s="136">
        <f t="shared" si="4"/>
        <v>45300978.508747324</v>
      </c>
    </row>
    <row r="132" spans="2:12" x14ac:dyDescent="0.55000000000000004">
      <c r="B132" s="127" t="str">
        <f>$B$48</f>
        <v>Optometry</v>
      </c>
      <c r="C132" s="141">
        <f t="shared" ref="C132:G135" si="5">C107+C77</f>
        <v>0</v>
      </c>
      <c r="D132" s="141">
        <f t="shared" si="5"/>
        <v>0</v>
      </c>
      <c r="E132" s="141">
        <f t="shared" si="5"/>
        <v>0</v>
      </c>
      <c r="F132" s="141">
        <f t="shared" si="5"/>
        <v>0</v>
      </c>
      <c r="G132" s="141">
        <f t="shared" si="5"/>
        <v>0</v>
      </c>
      <c r="H132" s="136">
        <f t="shared" si="4"/>
        <v>0</v>
      </c>
    </row>
    <row r="133" spans="2:12" x14ac:dyDescent="0.55000000000000004">
      <c r="B133" s="127" t="str">
        <f>$B$49</f>
        <v>Teacher Ed-Practice Teaching</v>
      </c>
      <c r="C133" s="141">
        <f t="shared" si="5"/>
        <v>0</v>
      </c>
      <c r="D133" s="141">
        <f t="shared" si="5"/>
        <v>204192.84976260795</v>
      </c>
      <c r="E133" s="141">
        <f t="shared" si="5"/>
        <v>0</v>
      </c>
      <c r="F133" s="141">
        <f t="shared" si="5"/>
        <v>0</v>
      </c>
      <c r="G133" s="141">
        <f t="shared" si="5"/>
        <v>0</v>
      </c>
      <c r="H133" s="136">
        <f t="shared" si="4"/>
        <v>204192.84976260795</v>
      </c>
    </row>
    <row r="134" spans="2:12" x14ac:dyDescent="0.55000000000000004">
      <c r="B134" s="127" t="str">
        <f>$B$50</f>
        <v>Technology</v>
      </c>
      <c r="C134" s="141">
        <f t="shared" si="5"/>
        <v>1932521.0404893255</v>
      </c>
      <c r="D134" s="141">
        <f t="shared" si="5"/>
        <v>5493400.6195087144</v>
      </c>
      <c r="E134" s="141">
        <f t="shared" si="5"/>
        <v>2357627.0089938948</v>
      </c>
      <c r="F134" s="141">
        <f t="shared" si="5"/>
        <v>48457.127835544641</v>
      </c>
      <c r="G134" s="141">
        <f t="shared" si="5"/>
        <v>0</v>
      </c>
      <c r="H134" s="136">
        <f t="shared" si="4"/>
        <v>9832005.7968274783</v>
      </c>
    </row>
    <row r="135" spans="2:12" x14ac:dyDescent="0.55000000000000004">
      <c r="B135" s="127" t="str">
        <f>$B$51</f>
        <v>Nursing</v>
      </c>
      <c r="C135" s="141">
        <f t="shared" si="5"/>
        <v>0</v>
      </c>
      <c r="D135" s="141">
        <f t="shared" si="5"/>
        <v>0</v>
      </c>
      <c r="E135" s="141">
        <f t="shared" si="5"/>
        <v>0</v>
      </c>
      <c r="F135" s="141">
        <f t="shared" si="5"/>
        <v>0</v>
      </c>
      <c r="G135" s="141">
        <f t="shared" si="5"/>
        <v>0</v>
      </c>
      <c r="H135" s="136">
        <f t="shared" si="4"/>
        <v>0</v>
      </c>
    </row>
    <row r="136" spans="2:12" x14ac:dyDescent="0.55000000000000004">
      <c r="B136" s="130" t="str">
        <f>$B$52</f>
        <v>Totals</v>
      </c>
      <c r="C136" s="133">
        <f>SUM(C116:C135)</f>
        <v>56028295.113728784</v>
      </c>
      <c r="D136" s="133">
        <f>SUM(D116:D135)</f>
        <v>98466429.937479228</v>
      </c>
      <c r="E136" s="133">
        <f>SUM(E116:E135)</f>
        <v>94054005.898276225</v>
      </c>
      <c r="F136" s="133">
        <f>SUM(F116:F135)</f>
        <v>139356682.92692643</v>
      </c>
      <c r="G136" s="133">
        <f>SUM(G116:G135)</f>
        <v>40321328.81358932</v>
      </c>
      <c r="H136" s="133">
        <f t="shared" si="4"/>
        <v>428226742.69</v>
      </c>
    </row>
    <row r="137" spans="2:12" x14ac:dyDescent="0.55000000000000004">
      <c r="B137" s="328"/>
      <c r="C137" s="331"/>
      <c r="D137" s="331"/>
      <c r="E137" s="331"/>
      <c r="F137" s="331"/>
      <c r="G137" s="331"/>
      <c r="H137" s="332"/>
    </row>
    <row r="138" spans="2:12" x14ac:dyDescent="0.55000000000000004">
      <c r="B138" s="120" t="s">
        <v>4</v>
      </c>
      <c r="C138" s="325"/>
      <c r="D138" s="325"/>
      <c r="E138" s="325"/>
      <c r="F138" s="325"/>
      <c r="G138" s="325"/>
      <c r="H138" s="122">
        <f>H86-H81-H111</f>
        <v>719133331.31000006</v>
      </c>
    </row>
    <row r="139" spans="2:12" ht="202.5" customHeight="1" thickBot="1" x14ac:dyDescent="0.6">
      <c r="B139" s="432" t="s">
        <v>850</v>
      </c>
      <c r="C139" s="432"/>
      <c r="D139" s="432"/>
      <c r="E139" s="432"/>
      <c r="F139" s="432"/>
      <c r="G139" s="432"/>
      <c r="H139" s="319"/>
    </row>
    <row r="140" spans="2:12" ht="36.75" customHeight="1" thickTop="1" x14ac:dyDescent="0.55000000000000004">
      <c r="B140" s="479" t="s">
        <v>852</v>
      </c>
      <c r="C140" s="454"/>
      <c r="D140" s="454"/>
      <c r="E140" s="454"/>
      <c r="F140" s="455"/>
      <c r="G140" s="333" t="s">
        <v>2</v>
      </c>
      <c r="H140" s="334">
        <v>1</v>
      </c>
      <c r="I140" s="446" t="str">
        <f>IF(H140+H141=1,"","Error, the two cells on the left must equal 100%")</f>
        <v/>
      </c>
      <c r="L140" s="288"/>
    </row>
    <row r="141" spans="2:12" ht="67.5" customHeight="1" thickBot="1" x14ac:dyDescent="0.6">
      <c r="B141" s="456"/>
      <c r="C141" s="457"/>
      <c r="D141" s="457"/>
      <c r="E141" s="457"/>
      <c r="F141" s="458"/>
      <c r="G141" s="333" t="s">
        <v>3</v>
      </c>
      <c r="H141" s="335">
        <f>1-H140</f>
        <v>0</v>
      </c>
      <c r="I141" s="446"/>
    </row>
    <row r="142" spans="2:12" ht="58.2" thickBot="1" x14ac:dyDescent="0.6">
      <c r="B142" s="336" t="s">
        <v>31</v>
      </c>
      <c r="C142" s="337" t="s">
        <v>25</v>
      </c>
      <c r="D142" s="337" t="s">
        <v>26</v>
      </c>
      <c r="E142" s="337" t="s">
        <v>27</v>
      </c>
      <c r="F142" s="337" t="s">
        <v>28</v>
      </c>
      <c r="G142" s="338" t="s">
        <v>29</v>
      </c>
      <c r="H142" s="339" t="s">
        <v>6</v>
      </c>
      <c r="I142" s="340" t="s">
        <v>7</v>
      </c>
    </row>
    <row r="143" spans="2:12" x14ac:dyDescent="0.55000000000000004">
      <c r="B143" s="127" t="str">
        <f>$B$32</f>
        <v>Liberal Arts</v>
      </c>
      <c r="C143" s="327">
        <f>Data!LN10</f>
        <v>190741.6999938956</v>
      </c>
      <c r="D143" s="327">
        <f>Data!MH10</f>
        <v>381483.3999877912</v>
      </c>
      <c r="E143" s="327">
        <f>Data!NB10</f>
        <v>5150025.8998351814</v>
      </c>
      <c r="F143" s="327">
        <f>Data!NV10</f>
        <v>32426088.99896225</v>
      </c>
      <c r="G143" s="327">
        <f>Data!OP10</f>
        <v>0</v>
      </c>
      <c r="H143" s="341">
        <f>Data!PJ10</f>
        <v>60149418.89532645</v>
      </c>
      <c r="I143" s="403">
        <f t="shared" ref="I143:I162" si="6">SUM(C143:H143)</f>
        <v>98297758.894105569</v>
      </c>
    </row>
    <row r="144" spans="2:12" x14ac:dyDescent="0.55000000000000004">
      <c r="B144" s="127" t="str">
        <f>$B$33</f>
        <v>Science</v>
      </c>
      <c r="C144" s="327">
        <f>Data!LO10</f>
        <v>673165.68301013066</v>
      </c>
      <c r="D144" s="327">
        <f>Data!MI10</f>
        <v>1346331.3660202613</v>
      </c>
      <c r="E144" s="327">
        <f>Data!NC10</f>
        <v>18175473.441273529</v>
      </c>
      <c r="F144" s="327">
        <f>Data!NW10</f>
        <v>114438166.11172222</v>
      </c>
      <c r="G144" s="327">
        <f>Data!OQ10</f>
        <v>0</v>
      </c>
      <c r="H144" s="341">
        <f>Data!PK10</f>
        <v>74473299.466806144</v>
      </c>
      <c r="I144" s="403">
        <f t="shared" si="6"/>
        <v>209106436.06883228</v>
      </c>
    </row>
    <row r="145" spans="2:9" x14ac:dyDescent="0.55000000000000004">
      <c r="B145" s="127" t="str">
        <f>$B$34</f>
        <v>Fine Arts</v>
      </c>
      <c r="C145" s="327">
        <f>Data!LP10</f>
        <v>0</v>
      </c>
      <c r="D145" s="327">
        <f>Data!MJ10</f>
        <v>0</v>
      </c>
      <c r="E145" s="327">
        <f>Data!ND10</f>
        <v>1410975.5886764722</v>
      </c>
      <c r="F145" s="327">
        <f>Data!NX10</f>
        <v>0</v>
      </c>
      <c r="G145" s="327">
        <f>Data!OR10</f>
        <v>0</v>
      </c>
      <c r="H145" s="341">
        <f>Data!PL10</f>
        <v>18514442.766021378</v>
      </c>
      <c r="I145" s="403">
        <f t="shared" si="6"/>
        <v>19925418.35469785</v>
      </c>
    </row>
    <row r="146" spans="2:9" x14ac:dyDescent="0.55000000000000004">
      <c r="B146" s="127" t="str">
        <f>$B$35</f>
        <v>Teacher Education</v>
      </c>
      <c r="C146" s="327">
        <f>Data!LQ10</f>
        <v>71624.622800491139</v>
      </c>
      <c r="D146" s="327">
        <f>Data!MK10</f>
        <v>143249.24560098228</v>
      </c>
      <c r="E146" s="327">
        <f>Data!NE10</f>
        <v>1933864.8156132607</v>
      </c>
      <c r="F146" s="327">
        <f>Data!NY10</f>
        <v>12176185.876083493</v>
      </c>
      <c r="G146" s="327">
        <f>Data!OS10</f>
        <v>0</v>
      </c>
      <c r="H146" s="341">
        <f>Data!PN10</f>
        <v>5367831.4099880662</v>
      </c>
      <c r="I146" s="403">
        <f t="shared" si="6"/>
        <v>19692755.970086291</v>
      </c>
    </row>
    <row r="147" spans="2:9" x14ac:dyDescent="0.55000000000000004">
      <c r="B147" s="127" t="str">
        <f>$B$36</f>
        <v>Agriculture</v>
      </c>
      <c r="C147" s="327">
        <f>Data!LR10</f>
        <v>70686.607137227882</v>
      </c>
      <c r="D147" s="327">
        <f>Data!ML10</f>
        <v>141373.21427445576</v>
      </c>
      <c r="E147" s="327">
        <f>Data!NF10</f>
        <v>1908538.3927051527</v>
      </c>
      <c r="F147" s="327">
        <f>Data!NZ10</f>
        <v>12016723.21332874</v>
      </c>
      <c r="G147" s="327">
        <f>Data!OT10</f>
        <v>0</v>
      </c>
      <c r="H147" s="341">
        <f>Data!PM10</f>
        <v>26437422.693374179</v>
      </c>
      <c r="I147" s="403">
        <f t="shared" si="6"/>
        <v>40574744.120819755</v>
      </c>
    </row>
    <row r="148" spans="2:9" x14ac:dyDescent="0.55000000000000004">
      <c r="B148" s="127" t="str">
        <f>$B$37</f>
        <v>Engineering</v>
      </c>
      <c r="C148" s="327">
        <f>Data!LS10</f>
        <v>436502.56537019217</v>
      </c>
      <c r="D148" s="327">
        <f>Data!MM10</f>
        <v>873005.13074038434</v>
      </c>
      <c r="E148" s="327">
        <f>Data!NG10</f>
        <v>11785569.264995189</v>
      </c>
      <c r="F148" s="327">
        <f>Data!OA10</f>
        <v>74205436.112932667</v>
      </c>
      <c r="G148" s="327">
        <f>Data!OU10</f>
        <v>0</v>
      </c>
      <c r="H148" s="341">
        <f>Data!PO10</f>
        <v>94151090.502975196</v>
      </c>
      <c r="I148" s="403">
        <f t="shared" si="6"/>
        <v>181451603.57701361</v>
      </c>
    </row>
    <row r="149" spans="2:9" x14ac:dyDescent="0.55000000000000004">
      <c r="B149" s="127" t="str">
        <f>$B$38</f>
        <v>Home Economics</v>
      </c>
      <c r="C149" s="327">
        <f>Data!LT10</f>
        <v>74.91857449824677</v>
      </c>
      <c r="D149" s="327">
        <f>Data!MN10</f>
        <v>149.83714899649354</v>
      </c>
      <c r="E149" s="327">
        <f>Data!NH10</f>
        <v>2022.8015114526629</v>
      </c>
      <c r="F149" s="327">
        <f>Data!OB10</f>
        <v>12736.15766470195</v>
      </c>
      <c r="G149" s="327">
        <f>Data!OV10</f>
        <v>0</v>
      </c>
      <c r="H149" s="341">
        <f>Data!PP10</f>
        <v>565317.09255171893</v>
      </c>
      <c r="I149" s="403">
        <f t="shared" si="6"/>
        <v>580300.80745136831</v>
      </c>
    </row>
    <row r="150" spans="2:9" x14ac:dyDescent="0.55000000000000004">
      <c r="B150" s="127" t="str">
        <f>$B$39</f>
        <v>Law</v>
      </c>
      <c r="C150" s="327">
        <f>Data!LU10</f>
        <v>0</v>
      </c>
      <c r="D150" s="327">
        <f>Data!MO10</f>
        <v>0</v>
      </c>
      <c r="E150" s="327">
        <f>Data!NI10</f>
        <v>0</v>
      </c>
      <c r="F150" s="327">
        <f>Data!OC10</f>
        <v>0</v>
      </c>
      <c r="G150" s="327">
        <f>Data!OW10</f>
        <v>976710.81</v>
      </c>
      <c r="H150" s="341">
        <f>Data!PQ10</f>
        <v>19081599.056684766</v>
      </c>
      <c r="I150" s="403">
        <f t="shared" si="6"/>
        <v>20058309.866684765</v>
      </c>
    </row>
    <row r="151" spans="2:9" x14ac:dyDescent="0.55000000000000004">
      <c r="B151" s="127" t="str">
        <f>$B$40</f>
        <v>Social Service</v>
      </c>
      <c r="C151" s="327">
        <f>Data!LV10</f>
        <v>0</v>
      </c>
      <c r="D151" s="327">
        <f>Data!MP10</f>
        <v>0</v>
      </c>
      <c r="E151" s="327">
        <f>Data!NJ10</f>
        <v>0</v>
      </c>
      <c r="F151" s="327">
        <f>Data!OD10</f>
        <v>0</v>
      </c>
      <c r="G151" s="327">
        <f>Data!OX10</f>
        <v>0</v>
      </c>
      <c r="H151" s="341">
        <f>Data!PR10</f>
        <v>0</v>
      </c>
      <c r="I151" s="403">
        <f t="shared" si="6"/>
        <v>0</v>
      </c>
    </row>
    <row r="152" spans="2:9" x14ac:dyDescent="0.55000000000000004">
      <c r="B152" s="127" t="str">
        <f>$B$41</f>
        <v>Library Science</v>
      </c>
      <c r="C152" s="327">
        <f>Data!LW10</f>
        <v>0</v>
      </c>
      <c r="D152" s="327">
        <f>Data!MQ10</f>
        <v>0</v>
      </c>
      <c r="E152" s="327">
        <f>Data!NK10</f>
        <v>0</v>
      </c>
      <c r="F152" s="327">
        <f>Data!OE10</f>
        <v>0</v>
      </c>
      <c r="G152" s="327">
        <f>Data!OY10</f>
        <v>0</v>
      </c>
      <c r="H152" s="341">
        <f>Data!PS10</f>
        <v>25884.58667417393</v>
      </c>
      <c r="I152" s="403">
        <f t="shared" si="6"/>
        <v>25884.58667417393</v>
      </c>
    </row>
    <row r="153" spans="2:9" x14ac:dyDescent="0.55000000000000004">
      <c r="B153" s="127" t="str">
        <f>$B$42</f>
        <v>Veterinary Science</v>
      </c>
      <c r="C153" s="327">
        <f>Data!LX10</f>
        <v>0</v>
      </c>
      <c r="D153" s="327">
        <f>Data!MR10</f>
        <v>0</v>
      </c>
      <c r="E153" s="327">
        <f>Data!NL10</f>
        <v>0</v>
      </c>
      <c r="F153" s="327">
        <f>Data!OF10</f>
        <v>0</v>
      </c>
      <c r="G153" s="327">
        <f>Data!OZ10</f>
        <v>0</v>
      </c>
      <c r="H153" s="341">
        <f>Data!PT10</f>
        <v>45422211.428635508</v>
      </c>
      <c r="I153" s="403">
        <f t="shared" si="6"/>
        <v>45422211.428635508</v>
      </c>
    </row>
    <row r="154" spans="2:9" x14ac:dyDescent="0.55000000000000004">
      <c r="B154" s="127" t="str">
        <f>$B$43</f>
        <v>Vocational Training</v>
      </c>
      <c r="C154" s="327">
        <f>Data!LY10</f>
        <v>0</v>
      </c>
      <c r="D154" s="327">
        <f>Data!MS10</f>
        <v>0</v>
      </c>
      <c r="E154" s="327">
        <f>Data!NM10</f>
        <v>0</v>
      </c>
      <c r="F154" s="327">
        <f>Data!OG10</f>
        <v>0</v>
      </c>
      <c r="G154" s="327">
        <f>Data!PA10</f>
        <v>0</v>
      </c>
      <c r="H154" s="341">
        <f>Data!PU10</f>
        <v>2649.4801913725878</v>
      </c>
      <c r="I154" s="403">
        <f t="shared" si="6"/>
        <v>2649.4801913725878</v>
      </c>
    </row>
    <row r="155" spans="2:9" x14ac:dyDescent="0.55000000000000004">
      <c r="B155" s="127" t="str">
        <f>$B$44</f>
        <v>Physical Training</v>
      </c>
      <c r="C155" s="327">
        <f>Data!LZ10</f>
        <v>0</v>
      </c>
      <c r="D155" s="327">
        <f>Data!MT10</f>
        <v>0</v>
      </c>
      <c r="E155" s="327">
        <f>Data!NN10</f>
        <v>0</v>
      </c>
      <c r="F155" s="327">
        <f>Data!OH10</f>
        <v>0</v>
      </c>
      <c r="G155" s="327">
        <f>Data!PB10</f>
        <v>0</v>
      </c>
      <c r="H155" s="341">
        <f>Data!PV10</f>
        <v>0</v>
      </c>
      <c r="I155" s="403">
        <f t="shared" si="6"/>
        <v>0</v>
      </c>
    </row>
    <row r="156" spans="2:9" x14ac:dyDescent="0.55000000000000004">
      <c r="B156" s="127" t="str">
        <f>$B$45</f>
        <v>Health Services</v>
      </c>
      <c r="C156" s="327">
        <f>Data!MA10</f>
        <v>471693.16654593672</v>
      </c>
      <c r="D156" s="327">
        <f>Data!MU10</f>
        <v>382694.45587689203</v>
      </c>
      <c r="E156" s="327">
        <f>Data!NO10</f>
        <v>26699.613200713397</v>
      </c>
      <c r="F156" s="327">
        <f>Data!OI10</f>
        <v>8899.8710669044667</v>
      </c>
      <c r="G156" s="327">
        <f>Data!PC10</f>
        <v>0</v>
      </c>
      <c r="H156" s="341">
        <f>Data!PW10</f>
        <v>3486450.8642643811</v>
      </c>
      <c r="I156" s="403">
        <f t="shared" si="6"/>
        <v>4376437.970954828</v>
      </c>
    </row>
    <row r="157" spans="2:9" x14ac:dyDescent="0.55000000000000004">
      <c r="B157" s="127" t="str">
        <f>$B$46</f>
        <v>Pharmacy</v>
      </c>
      <c r="C157" s="327">
        <f>Data!MB10</f>
        <v>0</v>
      </c>
      <c r="D157" s="327">
        <f>Data!MV10</f>
        <v>0</v>
      </c>
      <c r="E157" s="327">
        <f>Data!NP10</f>
        <v>0</v>
      </c>
      <c r="F157" s="327">
        <f>Data!OJ10</f>
        <v>0</v>
      </c>
      <c r="G157" s="327">
        <f>Data!PD10</f>
        <v>0</v>
      </c>
      <c r="H157" s="341">
        <f>Data!PX10</f>
        <v>0</v>
      </c>
      <c r="I157" s="403">
        <f t="shared" si="6"/>
        <v>0</v>
      </c>
    </row>
    <row r="158" spans="2:9" x14ac:dyDescent="0.55000000000000004">
      <c r="B158" s="127" t="str">
        <f>$B$47</f>
        <v>Business Administration</v>
      </c>
      <c r="C158" s="327">
        <f>Data!MC10</f>
        <v>114775.18513954576</v>
      </c>
      <c r="D158" s="327">
        <f>Data!MW10</f>
        <v>229550.37027909153</v>
      </c>
      <c r="E158" s="327">
        <f>Data!NQ10</f>
        <v>3098929.9987677359</v>
      </c>
      <c r="F158" s="327">
        <f>Data!OK10</f>
        <v>19511781.473722778</v>
      </c>
      <c r="G158" s="327">
        <f>Data!PE10</f>
        <v>0</v>
      </c>
      <c r="H158" s="341">
        <f>Data!PY10</f>
        <v>37349081.592934079</v>
      </c>
      <c r="I158" s="403">
        <f t="shared" si="6"/>
        <v>60304118.620843232</v>
      </c>
    </row>
    <row r="159" spans="2:9" x14ac:dyDescent="0.55000000000000004">
      <c r="B159" s="127" t="str">
        <f>$B$48</f>
        <v>Optometry</v>
      </c>
      <c r="C159" s="327">
        <f>Data!MD10</f>
        <v>0</v>
      </c>
      <c r="D159" s="327">
        <f>Data!MX10</f>
        <v>0</v>
      </c>
      <c r="E159" s="327">
        <f>Data!NR10</f>
        <v>0</v>
      </c>
      <c r="F159" s="327">
        <f>Data!OL10</f>
        <v>0</v>
      </c>
      <c r="G159" s="327">
        <f>Data!PF10</f>
        <v>0</v>
      </c>
      <c r="H159" s="341">
        <f>Data!PZ10</f>
        <v>0</v>
      </c>
      <c r="I159" s="403">
        <f t="shared" si="6"/>
        <v>0</v>
      </c>
    </row>
    <row r="160" spans="2:9" x14ac:dyDescent="0.55000000000000004">
      <c r="B160" s="127" t="str">
        <f>$B$49</f>
        <v>Teacher Ed-Practice Teaching</v>
      </c>
      <c r="C160" s="327">
        <f>Data!ME10</f>
        <v>0</v>
      </c>
      <c r="D160" s="327">
        <f>Data!MY10</f>
        <v>0</v>
      </c>
      <c r="E160" s="327">
        <f>Data!NS10</f>
        <v>0</v>
      </c>
      <c r="F160" s="327">
        <f>Data!OM10</f>
        <v>0</v>
      </c>
      <c r="G160" s="327">
        <f>Data!PG10</f>
        <v>0</v>
      </c>
      <c r="H160" s="341">
        <f>Data!QA10</f>
        <v>440744.15658593189</v>
      </c>
      <c r="I160" s="403">
        <f t="shared" si="6"/>
        <v>440744.15658593189</v>
      </c>
    </row>
    <row r="161" spans="2:10" x14ac:dyDescent="0.55000000000000004">
      <c r="B161" s="127" t="str">
        <f>$B$50</f>
        <v>Technology</v>
      </c>
      <c r="C161" s="327">
        <f>Data!MF10</f>
        <v>34584.761194367238</v>
      </c>
      <c r="D161" s="327">
        <f>Data!MZ10</f>
        <v>34584.761194367238</v>
      </c>
      <c r="E161" s="327">
        <f>Data!NT10</f>
        <v>3250967.5522705205</v>
      </c>
      <c r="F161" s="327">
        <f>Data!ON10</f>
        <v>138339.04477746895</v>
      </c>
      <c r="G161" s="327">
        <f>Data!PH10</f>
        <v>0</v>
      </c>
      <c r="H161" s="341">
        <f>Data!QB10</f>
        <v>15415480.946986651</v>
      </c>
      <c r="I161" s="403">
        <f t="shared" si="6"/>
        <v>18873957.066423375</v>
      </c>
    </row>
    <row r="162" spans="2:10" x14ac:dyDescent="0.55000000000000004">
      <c r="B162" s="127" t="str">
        <f>$B$51</f>
        <v>Nursing</v>
      </c>
      <c r="C162" s="327">
        <f>Data!MG10</f>
        <v>0</v>
      </c>
      <c r="D162" s="327">
        <f>Data!NA10</f>
        <v>0</v>
      </c>
      <c r="E162" s="327">
        <f>Data!NU10</f>
        <v>0</v>
      </c>
      <c r="F162" s="327">
        <f>Data!OO10</f>
        <v>0</v>
      </c>
      <c r="G162" s="327">
        <f>Data!PI10</f>
        <v>0</v>
      </c>
      <c r="H162" s="341">
        <f>Data!QC10</f>
        <v>0</v>
      </c>
      <c r="I162" s="403">
        <f t="shared" si="6"/>
        <v>0</v>
      </c>
    </row>
    <row r="163" spans="2:10" ht="19.8" thickBot="1" x14ac:dyDescent="0.6">
      <c r="B163" s="130" t="str">
        <f>$B$52</f>
        <v>Totals</v>
      </c>
      <c r="C163" s="133">
        <f t="shared" ref="C163:H163" si="7">SUM(C143:C162)</f>
        <v>2063849.2097662853</v>
      </c>
      <c r="D163" s="133">
        <f t="shared" si="7"/>
        <v>3532421.7811232223</v>
      </c>
      <c r="E163" s="133">
        <f t="shared" si="7"/>
        <v>46743067.368849203</v>
      </c>
      <c r="F163" s="133">
        <f t="shared" si="7"/>
        <v>264934356.86026123</v>
      </c>
      <c r="G163" s="134">
        <f t="shared" si="7"/>
        <v>976710.81</v>
      </c>
      <c r="H163" s="343">
        <f t="shared" si="7"/>
        <v>400882924.94</v>
      </c>
      <c r="I163" s="403">
        <f>SUM(I143:I162)</f>
        <v>719133330.96999979</v>
      </c>
    </row>
    <row r="164" spans="2:10" ht="19.8" thickTop="1" x14ac:dyDescent="0.55000000000000004">
      <c r="B164" s="143"/>
      <c r="C164" s="329"/>
      <c r="D164" s="329"/>
      <c r="E164" s="329"/>
      <c r="F164" s="329"/>
      <c r="G164" s="329"/>
      <c r="H164" s="344"/>
      <c r="I164" s="404"/>
    </row>
    <row r="165" spans="2:10" ht="19.5" customHeight="1" x14ac:dyDescent="0.55000000000000004">
      <c r="B165" s="437" t="s">
        <v>63</v>
      </c>
      <c r="C165" s="437"/>
      <c r="D165" s="437"/>
      <c r="E165" s="437"/>
      <c r="F165" s="437"/>
      <c r="G165" s="437"/>
      <c r="H165" s="346"/>
      <c r="I165" s="405"/>
    </row>
    <row r="166" spans="2:10" ht="43.5" customHeight="1" thickBot="1" x14ac:dyDescent="0.6">
      <c r="B166" s="444" t="s">
        <v>40</v>
      </c>
      <c r="C166" s="444"/>
      <c r="D166" s="444"/>
      <c r="E166" s="444"/>
      <c r="F166" s="444"/>
      <c r="G166" s="444"/>
      <c r="H166" s="326"/>
    </row>
    <row r="167" spans="2:10" ht="19.8" thickBot="1" x14ac:dyDescent="0.6">
      <c r="B167" s="124" t="s">
        <v>31</v>
      </c>
      <c r="C167" s="125" t="s">
        <v>25</v>
      </c>
      <c r="D167" s="125" t="s">
        <v>26</v>
      </c>
      <c r="E167" s="125" t="s">
        <v>27</v>
      </c>
      <c r="F167" s="125" t="s">
        <v>28</v>
      </c>
      <c r="G167" s="125" t="s">
        <v>29</v>
      </c>
      <c r="H167" s="126" t="s">
        <v>1</v>
      </c>
    </row>
    <row r="168" spans="2:10" x14ac:dyDescent="0.55000000000000004">
      <c r="B168" s="127" t="str">
        <f>$B$32</f>
        <v>Liberal Arts</v>
      </c>
      <c r="C168" s="321">
        <f t="shared" ref="C168:G183" si="8">C143+$H$140*IF($H116=0,0,$H143*C116/$H116)+IF($H32=0,0,$H$141*$H143*C32/$H32)</f>
        <v>14290598.701423621</v>
      </c>
      <c r="D168" s="321">
        <f t="shared" si="8"/>
        <v>14178199.591481313</v>
      </c>
      <c r="E168" s="321">
        <f t="shared" si="8"/>
        <v>16455777.802634958</v>
      </c>
      <c r="F168" s="321">
        <f t="shared" si="8"/>
        <v>53373182.798565686</v>
      </c>
      <c r="G168" s="321">
        <f t="shared" si="8"/>
        <v>0</v>
      </c>
      <c r="H168" s="133">
        <f t="shared" ref="H168:H188" si="9">SUM(C168:G168)</f>
        <v>98297758.894105583</v>
      </c>
      <c r="I168" s="406"/>
      <c r="J168" s="288"/>
    </row>
    <row r="169" spans="2:10" x14ac:dyDescent="0.55000000000000004">
      <c r="B169" s="127" t="str">
        <f>$B$33</f>
        <v>Science</v>
      </c>
      <c r="C169" s="141">
        <f t="shared" si="8"/>
        <v>13832514.374818236</v>
      </c>
      <c r="D169" s="141">
        <f t="shared" si="8"/>
        <v>19576447.193263263</v>
      </c>
      <c r="E169" s="141">
        <f t="shared" si="8"/>
        <v>30997433.127964221</v>
      </c>
      <c r="F169" s="141">
        <f t="shared" si="8"/>
        <v>144700041.37278655</v>
      </c>
      <c r="G169" s="141">
        <f t="shared" si="8"/>
        <v>0</v>
      </c>
      <c r="H169" s="136">
        <f t="shared" si="9"/>
        <v>209106436.06883228</v>
      </c>
      <c r="I169" s="406"/>
      <c r="J169" s="288"/>
    </row>
    <row r="170" spans="2:10" x14ac:dyDescent="0.55000000000000004">
      <c r="B170" s="127" t="str">
        <f>$B$34</f>
        <v>Fine Arts</v>
      </c>
      <c r="C170" s="141">
        <f t="shared" si="8"/>
        <v>9277265.0123551395</v>
      </c>
      <c r="D170" s="141">
        <f t="shared" si="8"/>
        <v>5290156.9321231544</v>
      </c>
      <c r="E170" s="141">
        <f t="shared" si="8"/>
        <v>5289445.6918782964</v>
      </c>
      <c r="F170" s="141">
        <f t="shared" si="8"/>
        <v>68550.718341261338</v>
      </c>
      <c r="G170" s="141">
        <f t="shared" si="8"/>
        <v>0</v>
      </c>
      <c r="H170" s="136">
        <f t="shared" si="9"/>
        <v>19925418.354697853</v>
      </c>
      <c r="I170" s="406"/>
      <c r="J170" s="288"/>
    </row>
    <row r="171" spans="2:10" x14ac:dyDescent="0.55000000000000004">
      <c r="B171" s="127" t="str">
        <f>$B$35</f>
        <v>Teacher Education</v>
      </c>
      <c r="C171" s="141">
        <f t="shared" si="8"/>
        <v>393862.73555842973</v>
      </c>
      <c r="D171" s="141">
        <f t="shared" si="8"/>
        <v>872576.05461297603</v>
      </c>
      <c r="E171" s="141">
        <f t="shared" si="8"/>
        <v>3512240.2860038681</v>
      </c>
      <c r="F171" s="141">
        <f t="shared" si="8"/>
        <v>14914076.893911021</v>
      </c>
      <c r="G171" s="141">
        <f t="shared" si="8"/>
        <v>0</v>
      </c>
      <c r="H171" s="136">
        <f t="shared" si="9"/>
        <v>19692755.970086295</v>
      </c>
      <c r="I171" s="406"/>
      <c r="J171" s="288"/>
    </row>
    <row r="172" spans="2:10" x14ac:dyDescent="0.55000000000000004">
      <c r="B172" s="127" t="str">
        <f>$B$36</f>
        <v>Agriculture</v>
      </c>
      <c r="C172" s="141">
        <f t="shared" si="8"/>
        <v>2234979.7558961539</v>
      </c>
      <c r="D172" s="141">
        <f t="shared" si="8"/>
        <v>6074183.9030563198</v>
      </c>
      <c r="E172" s="141">
        <f t="shared" si="8"/>
        <v>8974871.8095535152</v>
      </c>
      <c r="F172" s="141">
        <f t="shared" si="8"/>
        <v>23290708.652313769</v>
      </c>
      <c r="G172" s="141">
        <f t="shared" si="8"/>
        <v>0</v>
      </c>
      <c r="H172" s="136">
        <f t="shared" si="9"/>
        <v>40574744.120819762</v>
      </c>
      <c r="I172" s="406"/>
      <c r="J172" s="288"/>
    </row>
    <row r="173" spans="2:10" x14ac:dyDescent="0.55000000000000004">
      <c r="B173" s="127" t="str">
        <f>$B$37</f>
        <v>Engineering</v>
      </c>
      <c r="C173" s="141">
        <f t="shared" si="8"/>
        <v>8759341.8900204524</v>
      </c>
      <c r="D173" s="141">
        <f t="shared" si="8"/>
        <v>21303956.226260483</v>
      </c>
      <c r="E173" s="141">
        <f t="shared" si="8"/>
        <v>37374734.186038703</v>
      </c>
      <c r="F173" s="141">
        <f t="shared" si="8"/>
        <v>114013571.27469397</v>
      </c>
      <c r="G173" s="141">
        <f t="shared" si="8"/>
        <v>0</v>
      </c>
      <c r="H173" s="136">
        <f t="shared" si="9"/>
        <v>181451603.57701361</v>
      </c>
      <c r="I173" s="406"/>
      <c r="J173" s="288"/>
    </row>
    <row r="174" spans="2:10" x14ac:dyDescent="0.55000000000000004">
      <c r="B174" s="127" t="str">
        <f>$B$38</f>
        <v>Home Economics</v>
      </c>
      <c r="C174" s="141">
        <f t="shared" si="8"/>
        <v>252858.5139417059</v>
      </c>
      <c r="D174" s="141">
        <f t="shared" si="8"/>
        <v>312683.33433350775</v>
      </c>
      <c r="E174" s="141">
        <f t="shared" si="8"/>
        <v>2022.8015114526629</v>
      </c>
      <c r="F174" s="141">
        <f t="shared" si="8"/>
        <v>12736.15766470195</v>
      </c>
      <c r="G174" s="141">
        <f t="shared" si="8"/>
        <v>0</v>
      </c>
      <c r="H174" s="136">
        <f t="shared" si="9"/>
        <v>580300.80745136819</v>
      </c>
      <c r="I174" s="406"/>
      <c r="J174" s="288"/>
    </row>
    <row r="175" spans="2:10" x14ac:dyDescent="0.55000000000000004">
      <c r="B175" s="127" t="str">
        <f>$B$39</f>
        <v>Law</v>
      </c>
      <c r="C175" s="141">
        <f t="shared" si="8"/>
        <v>0</v>
      </c>
      <c r="D175" s="141">
        <f t="shared" si="8"/>
        <v>0</v>
      </c>
      <c r="E175" s="141">
        <f t="shared" si="8"/>
        <v>0</v>
      </c>
      <c r="F175" s="141">
        <f t="shared" si="8"/>
        <v>0</v>
      </c>
      <c r="G175" s="141">
        <f t="shared" si="8"/>
        <v>20058309.866684765</v>
      </c>
      <c r="H175" s="136">
        <f t="shared" si="9"/>
        <v>20058309.866684765</v>
      </c>
      <c r="I175" s="406"/>
      <c r="J175" s="288"/>
    </row>
    <row r="176" spans="2:10" x14ac:dyDescent="0.55000000000000004">
      <c r="B176" s="127" t="str">
        <f>$B$40</f>
        <v>Social Service</v>
      </c>
      <c r="C176" s="141">
        <f t="shared" si="8"/>
        <v>0</v>
      </c>
      <c r="D176" s="141">
        <f t="shared" si="8"/>
        <v>0</v>
      </c>
      <c r="E176" s="141">
        <f t="shared" si="8"/>
        <v>0</v>
      </c>
      <c r="F176" s="141">
        <f t="shared" si="8"/>
        <v>0</v>
      </c>
      <c r="G176" s="141">
        <f t="shared" si="8"/>
        <v>0</v>
      </c>
      <c r="H176" s="136">
        <f t="shared" si="9"/>
        <v>0</v>
      </c>
      <c r="I176" s="406"/>
      <c r="J176" s="288"/>
    </row>
    <row r="177" spans="2:10" x14ac:dyDescent="0.55000000000000004">
      <c r="B177" s="127" t="str">
        <f>$B$41</f>
        <v>Library Science</v>
      </c>
      <c r="C177" s="141">
        <f t="shared" si="8"/>
        <v>14553.084391532728</v>
      </c>
      <c r="D177" s="141">
        <f t="shared" si="8"/>
        <v>11331.502282641202</v>
      </c>
      <c r="E177" s="141">
        <f t="shared" si="8"/>
        <v>0</v>
      </c>
      <c r="F177" s="141">
        <f t="shared" si="8"/>
        <v>0</v>
      </c>
      <c r="G177" s="141">
        <f t="shared" si="8"/>
        <v>0</v>
      </c>
      <c r="H177" s="136">
        <f t="shared" si="9"/>
        <v>25884.58667417393</v>
      </c>
      <c r="I177" s="406"/>
      <c r="J177" s="288"/>
    </row>
    <row r="178" spans="2:10" x14ac:dyDescent="0.55000000000000004">
      <c r="B178" s="127" t="str">
        <f>$B$42</f>
        <v>Veterinary Science</v>
      </c>
      <c r="C178" s="141">
        <f t="shared" si="8"/>
        <v>0</v>
      </c>
      <c r="D178" s="141">
        <f t="shared" si="8"/>
        <v>0</v>
      </c>
      <c r="E178" s="141">
        <f t="shared" si="8"/>
        <v>0</v>
      </c>
      <c r="F178" s="141">
        <f t="shared" si="8"/>
        <v>0</v>
      </c>
      <c r="G178" s="141">
        <f t="shared" si="8"/>
        <v>45422211.428635508</v>
      </c>
      <c r="H178" s="136">
        <f t="shared" si="9"/>
        <v>45422211.428635508</v>
      </c>
      <c r="I178" s="406"/>
      <c r="J178" s="288"/>
    </row>
    <row r="179" spans="2:10" x14ac:dyDescent="0.55000000000000004">
      <c r="B179" s="127" t="str">
        <f>$B$43</f>
        <v>Vocational Training</v>
      </c>
      <c r="C179" s="141">
        <f t="shared" si="8"/>
        <v>0</v>
      </c>
      <c r="D179" s="141">
        <f t="shared" si="8"/>
        <v>2649.4801913725878</v>
      </c>
      <c r="E179" s="141">
        <f t="shared" si="8"/>
        <v>0</v>
      </c>
      <c r="F179" s="141">
        <f t="shared" si="8"/>
        <v>0</v>
      </c>
      <c r="G179" s="141">
        <f t="shared" si="8"/>
        <v>0</v>
      </c>
      <c r="H179" s="136">
        <f t="shared" si="9"/>
        <v>2649.4801913725878</v>
      </c>
      <c r="I179" s="406"/>
      <c r="J179" s="288"/>
    </row>
    <row r="180" spans="2:10" x14ac:dyDescent="0.55000000000000004">
      <c r="B180" s="127" t="str">
        <f>$B$44</f>
        <v>Physical Training</v>
      </c>
      <c r="C180" s="141">
        <f t="shared" si="8"/>
        <v>0</v>
      </c>
      <c r="D180" s="141">
        <f t="shared" si="8"/>
        <v>0</v>
      </c>
      <c r="E180" s="141">
        <f t="shared" si="8"/>
        <v>0</v>
      </c>
      <c r="F180" s="141">
        <f t="shared" si="8"/>
        <v>0</v>
      </c>
      <c r="G180" s="141">
        <f t="shared" si="8"/>
        <v>0</v>
      </c>
      <c r="H180" s="136">
        <f t="shared" si="9"/>
        <v>0</v>
      </c>
      <c r="I180" s="406"/>
      <c r="J180" s="288"/>
    </row>
    <row r="181" spans="2:10" x14ac:dyDescent="0.55000000000000004">
      <c r="B181" s="127" t="str">
        <f>$B$45</f>
        <v>Health Services</v>
      </c>
      <c r="C181" s="141">
        <f t="shared" si="8"/>
        <v>1279129.6373056103</v>
      </c>
      <c r="D181" s="141">
        <f t="shared" si="8"/>
        <v>1488889.6536706849</v>
      </c>
      <c r="E181" s="141">
        <f t="shared" si="8"/>
        <v>917852.70270885644</v>
      </c>
      <c r="F181" s="141">
        <f t="shared" si="8"/>
        <v>690565.97726967628</v>
      </c>
      <c r="G181" s="141">
        <f t="shared" si="8"/>
        <v>0</v>
      </c>
      <c r="H181" s="136">
        <f t="shared" si="9"/>
        <v>4376437.970954828</v>
      </c>
      <c r="I181" s="406"/>
      <c r="J181" s="288"/>
    </row>
    <row r="182" spans="2:10" x14ac:dyDescent="0.55000000000000004">
      <c r="B182" s="127" t="str">
        <f>$B$46</f>
        <v>Pharmacy</v>
      </c>
      <c r="C182" s="141">
        <f t="shared" si="8"/>
        <v>0</v>
      </c>
      <c r="D182" s="141">
        <f t="shared" si="8"/>
        <v>0</v>
      </c>
      <c r="E182" s="141">
        <f t="shared" si="8"/>
        <v>0</v>
      </c>
      <c r="F182" s="141">
        <f t="shared" si="8"/>
        <v>0</v>
      </c>
      <c r="G182" s="141">
        <f t="shared" si="8"/>
        <v>0</v>
      </c>
      <c r="H182" s="136">
        <f t="shared" si="9"/>
        <v>0</v>
      </c>
      <c r="I182" s="406"/>
      <c r="J182" s="288"/>
    </row>
    <row r="183" spans="2:10" x14ac:dyDescent="0.55000000000000004">
      <c r="B183" s="127" t="str">
        <f>$B$47</f>
        <v>Business Administration</v>
      </c>
      <c r="C183" s="141">
        <f t="shared" si="8"/>
        <v>3522976.6162395533</v>
      </c>
      <c r="D183" s="141">
        <f t="shared" si="8"/>
        <v>14553975.234869445</v>
      </c>
      <c r="E183" s="141">
        <f t="shared" si="8"/>
        <v>16645041.571534224</v>
      </c>
      <c r="F183" s="141">
        <f t="shared" si="8"/>
        <v>25582125.19820001</v>
      </c>
      <c r="G183" s="141">
        <f t="shared" si="8"/>
        <v>0</v>
      </c>
      <c r="H183" s="136">
        <f t="shared" si="9"/>
        <v>60304118.620843232</v>
      </c>
      <c r="I183" s="406"/>
      <c r="J183" s="288"/>
    </row>
    <row r="184" spans="2:10" x14ac:dyDescent="0.55000000000000004">
      <c r="B184" s="127" t="str">
        <f>$B$48</f>
        <v>Optometry</v>
      </c>
      <c r="C184" s="141">
        <f t="shared" ref="C184:G187" si="10">C159+$H$140*IF($H132=0,0,$H159*C132/$H132)+IF($H48=0,0,$H$141*$H159*C48/$H48)</f>
        <v>0</v>
      </c>
      <c r="D184" s="141">
        <f t="shared" si="10"/>
        <v>0</v>
      </c>
      <c r="E184" s="141">
        <f t="shared" si="10"/>
        <v>0</v>
      </c>
      <c r="F184" s="141">
        <f t="shared" si="10"/>
        <v>0</v>
      </c>
      <c r="G184" s="141">
        <f t="shared" si="10"/>
        <v>0</v>
      </c>
      <c r="H184" s="136">
        <f t="shared" si="9"/>
        <v>0</v>
      </c>
      <c r="I184" s="406"/>
      <c r="J184" s="288"/>
    </row>
    <row r="185" spans="2:10" x14ac:dyDescent="0.55000000000000004">
      <c r="B185" s="127" t="str">
        <f>$B$49</f>
        <v>Teacher Ed-Practice Teaching</v>
      </c>
      <c r="C185" s="141">
        <f t="shared" si="10"/>
        <v>0</v>
      </c>
      <c r="D185" s="141">
        <f t="shared" si="10"/>
        <v>440744.15658593195</v>
      </c>
      <c r="E185" s="141">
        <f t="shared" si="10"/>
        <v>0</v>
      </c>
      <c r="F185" s="141">
        <f t="shared" si="10"/>
        <v>0</v>
      </c>
      <c r="G185" s="141">
        <f t="shared" si="10"/>
        <v>0</v>
      </c>
      <c r="H185" s="136">
        <f t="shared" si="9"/>
        <v>440744.15658593195</v>
      </c>
      <c r="I185" s="406"/>
      <c r="J185" s="288"/>
    </row>
    <row r="186" spans="2:10" x14ac:dyDescent="0.55000000000000004">
      <c r="B186" s="127" t="str">
        <f>$B$50</f>
        <v>Technology</v>
      </c>
      <c r="C186" s="141">
        <f t="shared" si="10"/>
        <v>3064560.7289594272</v>
      </c>
      <c r="D186" s="141">
        <f t="shared" si="10"/>
        <v>8647620.0191196911</v>
      </c>
      <c r="E186" s="141">
        <f t="shared" si="10"/>
        <v>6947461.9388964642</v>
      </c>
      <c r="F186" s="141">
        <f t="shared" si="10"/>
        <v>214314.37944779312</v>
      </c>
      <c r="G186" s="141">
        <f t="shared" si="10"/>
        <v>0</v>
      </c>
      <c r="H186" s="136">
        <f t="shared" si="9"/>
        <v>18873957.066423375</v>
      </c>
      <c r="I186" s="406"/>
      <c r="J186" s="288"/>
    </row>
    <row r="187" spans="2:10" x14ac:dyDescent="0.55000000000000004">
      <c r="B187" s="127" t="str">
        <f>$B$51</f>
        <v>Nursing</v>
      </c>
      <c r="C187" s="141">
        <f t="shared" si="10"/>
        <v>0</v>
      </c>
      <c r="D187" s="141">
        <f t="shared" si="10"/>
        <v>0</v>
      </c>
      <c r="E187" s="141">
        <f t="shared" si="10"/>
        <v>0</v>
      </c>
      <c r="F187" s="141">
        <f t="shared" si="10"/>
        <v>0</v>
      </c>
      <c r="G187" s="141">
        <f t="shared" si="10"/>
        <v>0</v>
      </c>
      <c r="H187" s="136">
        <f t="shared" si="9"/>
        <v>0</v>
      </c>
      <c r="I187" s="406"/>
      <c r="J187" s="288"/>
    </row>
    <row r="188" spans="2:10" x14ac:dyDescent="0.55000000000000004">
      <c r="B188" s="130" t="str">
        <f>$B$52</f>
        <v>Totals</v>
      </c>
      <c r="C188" s="133">
        <f>SUM(C168:C187)</f>
        <v>56922641.050909862</v>
      </c>
      <c r="D188" s="133">
        <f>SUM(D168:D187)</f>
        <v>92753413.2818508</v>
      </c>
      <c r="E188" s="133">
        <f>SUM(E168:E187)</f>
        <v>127116881.91872455</v>
      </c>
      <c r="F188" s="133">
        <f>SUM(F168:F187)</f>
        <v>376859873.42319447</v>
      </c>
      <c r="G188" s="133">
        <f>SUM(G168:G187)</f>
        <v>65480521.295320272</v>
      </c>
      <c r="H188" s="133">
        <f t="shared" si="9"/>
        <v>719133330.97000003</v>
      </c>
      <c r="I188" s="406"/>
      <c r="J188" s="288"/>
    </row>
    <row r="189" spans="2:10" x14ac:dyDescent="0.55000000000000004">
      <c r="B189" s="328"/>
      <c r="C189" s="329"/>
      <c r="D189" s="329"/>
      <c r="E189" s="329"/>
      <c r="F189" s="329"/>
      <c r="G189" s="329"/>
      <c r="H189" s="344"/>
    </row>
    <row r="190" spans="2:10" x14ac:dyDescent="0.55000000000000004">
      <c r="B190" s="442" t="s">
        <v>34</v>
      </c>
      <c r="C190" s="442"/>
      <c r="D190" s="442"/>
      <c r="E190" s="442"/>
      <c r="F190" s="442"/>
      <c r="G190" s="442"/>
      <c r="H190" s="122">
        <f>H15</f>
        <v>342196475</v>
      </c>
    </row>
    <row r="191" spans="2:10" ht="43.5" customHeight="1" thickBot="1" x14ac:dyDescent="0.6">
      <c r="B191" s="432" t="s">
        <v>225</v>
      </c>
      <c r="C191" s="432"/>
      <c r="D191" s="432"/>
      <c r="E191" s="432"/>
      <c r="F191" s="432"/>
      <c r="G191" s="432"/>
      <c r="H191" s="432"/>
    </row>
    <row r="192" spans="2:10" ht="19.8" thickBot="1" x14ac:dyDescent="0.6">
      <c r="B192" s="124" t="s">
        <v>31</v>
      </c>
      <c r="C192" s="125" t="s">
        <v>25</v>
      </c>
      <c r="D192" s="125" t="s">
        <v>26</v>
      </c>
      <c r="E192" s="125" t="s">
        <v>27</v>
      </c>
      <c r="F192" s="125" t="s">
        <v>28</v>
      </c>
      <c r="G192" s="125" t="s">
        <v>29</v>
      </c>
      <c r="H192" s="126" t="s">
        <v>1</v>
      </c>
    </row>
    <row r="193" spans="2:8" x14ac:dyDescent="0.55000000000000004">
      <c r="B193" s="127" t="str">
        <f>$B$32</f>
        <v>Liberal Arts</v>
      </c>
      <c r="C193" s="135">
        <f t="shared" ref="C193:G208" si="11">$H$190*IF($H$136=0,0,C116/$H$136)</f>
        <v>13905847.98003393</v>
      </c>
      <c r="D193" s="135">
        <f t="shared" si="11"/>
        <v>13606878.279909328</v>
      </c>
      <c r="E193" s="135">
        <f t="shared" si="11"/>
        <v>11150188.77456497</v>
      </c>
      <c r="F193" s="135">
        <f t="shared" si="11"/>
        <v>20658869.233302161</v>
      </c>
      <c r="G193" s="135">
        <f t="shared" si="11"/>
        <v>0</v>
      </c>
      <c r="H193" s="135">
        <f>SUM(C193:G193)</f>
        <v>59321784.267810389</v>
      </c>
    </row>
    <row r="194" spans="2:8" x14ac:dyDescent="0.55000000000000004">
      <c r="B194" s="127" t="str">
        <f>$B$33</f>
        <v>Science</v>
      </c>
      <c r="C194" s="138">
        <f t="shared" si="11"/>
        <v>12122436.016744586</v>
      </c>
      <c r="D194" s="138">
        <f t="shared" si="11"/>
        <v>16793643.657392245</v>
      </c>
      <c r="E194" s="138">
        <f t="shared" si="11"/>
        <v>11811632.137078796</v>
      </c>
      <c r="F194" s="138">
        <f t="shared" si="11"/>
        <v>27877340.679278951</v>
      </c>
      <c r="G194" s="138">
        <f t="shared" si="11"/>
        <v>0</v>
      </c>
      <c r="H194" s="138">
        <f t="shared" ref="H194:H213" si="12">SUM(C194:G194)</f>
        <v>68605052.490494579</v>
      </c>
    </row>
    <row r="195" spans="2:8" x14ac:dyDescent="0.55000000000000004">
      <c r="B195" s="127" t="str">
        <f>$B$34</f>
        <v>Fine Arts</v>
      </c>
      <c r="C195" s="138">
        <f t="shared" si="11"/>
        <v>2317524.7481142096</v>
      </c>
      <c r="D195" s="138">
        <f t="shared" si="11"/>
        <v>1321517.6666049552</v>
      </c>
      <c r="E195" s="138">
        <f t="shared" si="11"/>
        <v>968868.56600741635</v>
      </c>
      <c r="F195" s="138">
        <f t="shared" si="11"/>
        <v>17124.441960567576</v>
      </c>
      <c r="G195" s="138">
        <f t="shared" si="11"/>
        <v>0</v>
      </c>
      <c r="H195" s="138">
        <f t="shared" si="12"/>
        <v>4625035.4226871487</v>
      </c>
    </row>
    <row r="196" spans="2:8" x14ac:dyDescent="0.55000000000000004">
      <c r="B196" s="127" t="str">
        <f>$B$35</f>
        <v>Teacher Education</v>
      </c>
      <c r="C196" s="138">
        <f t="shared" si="11"/>
        <v>550670.99995649839</v>
      </c>
      <c r="D196" s="138">
        <f t="shared" si="11"/>
        <v>1246342.7115321031</v>
      </c>
      <c r="E196" s="138">
        <f t="shared" si="11"/>
        <v>2697277.4609057838</v>
      </c>
      <c r="F196" s="138">
        <f t="shared" si="11"/>
        <v>4678767.4234287376</v>
      </c>
      <c r="G196" s="138">
        <f t="shared" si="11"/>
        <v>0</v>
      </c>
      <c r="H196" s="138">
        <f t="shared" si="12"/>
        <v>9173058.5958231241</v>
      </c>
    </row>
    <row r="197" spans="2:8" x14ac:dyDescent="0.55000000000000004">
      <c r="B197" s="127" t="str">
        <f>$B$36</f>
        <v>Agriculture</v>
      </c>
      <c r="C197" s="138">
        <f t="shared" si="11"/>
        <v>1999306.1895351589</v>
      </c>
      <c r="D197" s="138">
        <f t="shared" si="11"/>
        <v>5480544.6010045772</v>
      </c>
      <c r="E197" s="138">
        <f t="shared" si="11"/>
        <v>6527657.3766013933</v>
      </c>
      <c r="F197" s="138">
        <f t="shared" si="11"/>
        <v>10414554.461726801</v>
      </c>
      <c r="G197" s="138">
        <f t="shared" si="11"/>
        <v>0</v>
      </c>
      <c r="H197" s="138">
        <f t="shared" si="12"/>
        <v>24422062.628867932</v>
      </c>
    </row>
    <row r="198" spans="2:8" x14ac:dyDescent="0.55000000000000004">
      <c r="B198" s="127" t="str">
        <f>$B$37</f>
        <v>Engineering</v>
      </c>
      <c r="C198" s="138">
        <f t="shared" si="11"/>
        <v>8697836.1377312578</v>
      </c>
      <c r="D198" s="138">
        <f t="shared" si="11"/>
        <v>21351495.30527579</v>
      </c>
      <c r="E198" s="138">
        <f t="shared" si="11"/>
        <v>26742119.450199775</v>
      </c>
      <c r="F198" s="138">
        <f t="shared" si="11"/>
        <v>41601744.678665616</v>
      </c>
      <c r="G198" s="138">
        <f t="shared" si="11"/>
        <v>0</v>
      </c>
      <c r="H198" s="138">
        <f t="shared" si="12"/>
        <v>98393195.571872443</v>
      </c>
    </row>
    <row r="199" spans="2:8" x14ac:dyDescent="0.55000000000000004">
      <c r="B199" s="127" t="str">
        <f>$B$38</f>
        <v>Home Economics</v>
      </c>
      <c r="C199" s="138">
        <f t="shared" si="11"/>
        <v>84352.390977566989</v>
      </c>
      <c r="D199" s="138">
        <f t="shared" si="11"/>
        <v>104290.57989225103</v>
      </c>
      <c r="E199" s="138">
        <f t="shared" si="11"/>
        <v>0</v>
      </c>
      <c r="F199" s="138">
        <f t="shared" si="11"/>
        <v>0</v>
      </c>
      <c r="G199" s="138">
        <f t="shared" si="11"/>
        <v>0</v>
      </c>
      <c r="H199" s="138">
        <f t="shared" si="12"/>
        <v>188642.970869818</v>
      </c>
    </row>
    <row r="200" spans="2:8" x14ac:dyDescent="0.55000000000000004">
      <c r="B200" s="127" t="str">
        <f>$B$39</f>
        <v>Law</v>
      </c>
      <c r="C200" s="138">
        <f t="shared" si="11"/>
        <v>0</v>
      </c>
      <c r="D200" s="138">
        <f t="shared" si="11"/>
        <v>0</v>
      </c>
      <c r="E200" s="138">
        <f t="shared" si="11"/>
        <v>0</v>
      </c>
      <c r="F200" s="138">
        <f t="shared" si="11"/>
        <v>0</v>
      </c>
      <c r="G200" s="138">
        <f t="shared" si="11"/>
        <v>9197320.7030591872</v>
      </c>
      <c r="H200" s="138">
        <f t="shared" si="12"/>
        <v>9197320.7030591872</v>
      </c>
    </row>
    <row r="201" spans="2:8" x14ac:dyDescent="0.55000000000000004">
      <c r="B201" s="127" t="str">
        <f>$B$40</f>
        <v>Social Service</v>
      </c>
      <c r="C201" s="138">
        <f t="shared" si="11"/>
        <v>0</v>
      </c>
      <c r="D201" s="138">
        <f t="shared" si="11"/>
        <v>0</v>
      </c>
      <c r="E201" s="138">
        <f t="shared" si="11"/>
        <v>0</v>
      </c>
      <c r="F201" s="138">
        <f t="shared" si="11"/>
        <v>0</v>
      </c>
      <c r="G201" s="138">
        <f t="shared" si="11"/>
        <v>0</v>
      </c>
      <c r="H201" s="138">
        <f t="shared" si="12"/>
        <v>0</v>
      </c>
    </row>
    <row r="202" spans="2:8" x14ac:dyDescent="0.55000000000000004">
      <c r="B202" s="127" t="str">
        <f>$B$41</f>
        <v>Library Science</v>
      </c>
      <c r="C202" s="138">
        <f t="shared" si="11"/>
        <v>22364.243616702763</v>
      </c>
      <c r="D202" s="138">
        <f t="shared" si="11"/>
        <v>17413.523537296074</v>
      </c>
      <c r="E202" s="138">
        <f t="shared" si="11"/>
        <v>0</v>
      </c>
      <c r="F202" s="138">
        <f t="shared" si="11"/>
        <v>0</v>
      </c>
      <c r="G202" s="138">
        <f t="shared" si="11"/>
        <v>0</v>
      </c>
      <c r="H202" s="138">
        <f t="shared" si="12"/>
        <v>39777.767153998837</v>
      </c>
    </row>
    <row r="203" spans="2:8" x14ac:dyDescent="0.55000000000000004">
      <c r="B203" s="127" t="str">
        <f>$B$42</f>
        <v>Veterinary Science</v>
      </c>
      <c r="C203" s="138">
        <f t="shared" si="11"/>
        <v>0</v>
      </c>
      <c r="D203" s="138">
        <f t="shared" si="11"/>
        <v>0</v>
      </c>
      <c r="E203" s="138">
        <f t="shared" si="11"/>
        <v>0</v>
      </c>
      <c r="F203" s="138">
        <f t="shared" si="11"/>
        <v>0</v>
      </c>
      <c r="G203" s="138">
        <f t="shared" si="11"/>
        <v>23023498.811042603</v>
      </c>
      <c r="H203" s="138">
        <f t="shared" si="12"/>
        <v>23023498.811042603</v>
      </c>
    </row>
    <row r="204" spans="2:8" x14ac:dyDescent="0.55000000000000004">
      <c r="B204" s="127" t="str">
        <f>$B$43</f>
        <v>Vocational Training</v>
      </c>
      <c r="C204" s="138">
        <f t="shared" si="11"/>
        <v>0</v>
      </c>
      <c r="D204" s="138">
        <f t="shared" si="11"/>
        <v>18511.976832770375</v>
      </c>
      <c r="E204" s="138">
        <f t="shared" si="11"/>
        <v>0</v>
      </c>
      <c r="F204" s="138">
        <f t="shared" si="11"/>
        <v>0</v>
      </c>
      <c r="G204" s="138">
        <f t="shared" si="11"/>
        <v>0</v>
      </c>
      <c r="H204" s="138">
        <f t="shared" si="12"/>
        <v>18511.976832770375</v>
      </c>
    </row>
    <row r="205" spans="2:8" x14ac:dyDescent="0.55000000000000004">
      <c r="B205" s="127" t="str">
        <f>$B$44</f>
        <v>Physical Training</v>
      </c>
      <c r="C205" s="138">
        <f t="shared" si="11"/>
        <v>0</v>
      </c>
      <c r="D205" s="138">
        <f t="shared" si="11"/>
        <v>0</v>
      </c>
      <c r="E205" s="138">
        <f t="shared" si="11"/>
        <v>0</v>
      </c>
      <c r="F205" s="138">
        <f t="shared" si="11"/>
        <v>0</v>
      </c>
      <c r="G205" s="138">
        <f t="shared" si="11"/>
        <v>0</v>
      </c>
      <c r="H205" s="138">
        <f t="shared" si="12"/>
        <v>0</v>
      </c>
    </row>
    <row r="206" spans="2:8" x14ac:dyDescent="0.55000000000000004">
      <c r="B206" s="127" t="str">
        <f>$B$45</f>
        <v>Health Services</v>
      </c>
      <c r="C206" s="138">
        <f t="shared" si="11"/>
        <v>224305.11412077659</v>
      </c>
      <c r="D206" s="138">
        <f t="shared" si="11"/>
        <v>307300.01562543242</v>
      </c>
      <c r="E206" s="138">
        <f t="shared" si="11"/>
        <v>247561.51434816993</v>
      </c>
      <c r="F206" s="138">
        <f t="shared" si="11"/>
        <v>189366.22171676441</v>
      </c>
      <c r="G206" s="138">
        <f t="shared" si="11"/>
        <v>0</v>
      </c>
      <c r="H206" s="138">
        <f t="shared" si="12"/>
        <v>968532.8658111433</v>
      </c>
    </row>
    <row r="207" spans="2:8" x14ac:dyDescent="0.55000000000000004">
      <c r="B207" s="127" t="str">
        <f>$B$46</f>
        <v>Pharmacy</v>
      </c>
      <c r="C207" s="138">
        <f t="shared" si="11"/>
        <v>0</v>
      </c>
      <c r="D207" s="138">
        <f t="shared" si="11"/>
        <v>0</v>
      </c>
      <c r="E207" s="138">
        <f t="shared" si="11"/>
        <v>0</v>
      </c>
      <c r="F207" s="138">
        <f t="shared" si="11"/>
        <v>0</v>
      </c>
      <c r="G207" s="138">
        <f t="shared" si="11"/>
        <v>0</v>
      </c>
      <c r="H207" s="138">
        <f t="shared" si="12"/>
        <v>0</v>
      </c>
    </row>
    <row r="208" spans="2:8" x14ac:dyDescent="0.55000000000000004">
      <c r="B208" s="127" t="str">
        <f>$B$47</f>
        <v>Business Administration</v>
      </c>
      <c r="C208" s="138">
        <f t="shared" si="11"/>
        <v>3303350.4981967304</v>
      </c>
      <c r="D208" s="138">
        <f t="shared" si="11"/>
        <v>13883743.953934655</v>
      </c>
      <c r="E208" s="138">
        <f t="shared" si="11"/>
        <v>13129374.926083598</v>
      </c>
      <c r="F208" s="138">
        <f t="shared" si="11"/>
        <v>5883593.846155175</v>
      </c>
      <c r="G208" s="138">
        <f t="shared" si="11"/>
        <v>0</v>
      </c>
      <c r="H208" s="138">
        <f t="shared" si="12"/>
        <v>36200063.224370159</v>
      </c>
    </row>
    <row r="209" spans="2:8" x14ac:dyDescent="0.55000000000000004">
      <c r="B209" s="127" t="str">
        <f>$B$48</f>
        <v>Optometry</v>
      </c>
      <c r="C209" s="138">
        <f t="shared" ref="C209:G212" si="13">$H$190*IF($H$136=0,0,C132/$H$136)</f>
        <v>0</v>
      </c>
      <c r="D209" s="138">
        <f t="shared" si="13"/>
        <v>0</v>
      </c>
      <c r="E209" s="138">
        <f t="shared" si="13"/>
        <v>0</v>
      </c>
      <c r="F209" s="138">
        <f t="shared" si="13"/>
        <v>0</v>
      </c>
      <c r="G209" s="138">
        <f t="shared" si="13"/>
        <v>0</v>
      </c>
      <c r="H209" s="138">
        <f t="shared" si="12"/>
        <v>0</v>
      </c>
    </row>
    <row r="210" spans="2:8" x14ac:dyDescent="0.55000000000000004">
      <c r="B210" s="127" t="str">
        <f>$B$49</f>
        <v>Teacher Ed-Practice Teaching</v>
      </c>
      <c r="C210" s="138">
        <f t="shared" si="13"/>
        <v>0</v>
      </c>
      <c r="D210" s="138">
        <f t="shared" si="13"/>
        <v>163170.7374696866</v>
      </c>
      <c r="E210" s="138">
        <f t="shared" si="13"/>
        <v>0</v>
      </c>
      <c r="F210" s="138">
        <f t="shared" si="13"/>
        <v>0</v>
      </c>
      <c r="G210" s="138">
        <f t="shared" si="13"/>
        <v>0</v>
      </c>
      <c r="H210" s="138">
        <f t="shared" si="12"/>
        <v>163170.7374696866</v>
      </c>
    </row>
    <row r="211" spans="2:8" x14ac:dyDescent="0.55000000000000004">
      <c r="B211" s="127" t="str">
        <f>$B$50</f>
        <v>Technology</v>
      </c>
      <c r="C211" s="138">
        <f t="shared" si="13"/>
        <v>1544279.7518078084</v>
      </c>
      <c r="D211" s="138">
        <f t="shared" si="13"/>
        <v>4389782.6556795193</v>
      </c>
      <c r="E211" s="138">
        <f t="shared" si="13"/>
        <v>1883982.4126223212</v>
      </c>
      <c r="F211" s="138">
        <f t="shared" si="13"/>
        <v>38722.145725381801</v>
      </c>
      <c r="G211" s="138">
        <f t="shared" si="13"/>
        <v>0</v>
      </c>
      <c r="H211" s="138">
        <f t="shared" si="12"/>
        <v>7856766.9658350302</v>
      </c>
    </row>
    <row r="212" spans="2:8" x14ac:dyDescent="0.55000000000000004">
      <c r="B212" s="127" t="str">
        <f>$B$51</f>
        <v>Nursing</v>
      </c>
      <c r="C212" s="138">
        <f t="shared" si="13"/>
        <v>0</v>
      </c>
      <c r="D212" s="138">
        <f t="shared" si="13"/>
        <v>0</v>
      </c>
      <c r="E212" s="138">
        <f t="shared" si="13"/>
        <v>0</v>
      </c>
      <c r="F212" s="138">
        <f t="shared" si="13"/>
        <v>0</v>
      </c>
      <c r="G212" s="138">
        <f t="shared" si="13"/>
        <v>0</v>
      </c>
      <c r="H212" s="138">
        <f t="shared" si="12"/>
        <v>0</v>
      </c>
    </row>
    <row r="213" spans="2:8" x14ac:dyDescent="0.55000000000000004">
      <c r="B213" s="130" t="str">
        <f>$B$52</f>
        <v>Totals</v>
      </c>
      <c r="C213" s="135">
        <f>SUM(C193:C212)</f>
        <v>44772274.070835225</v>
      </c>
      <c r="D213" s="135">
        <f>SUM(D193:D212)</f>
        <v>78684635.664690599</v>
      </c>
      <c r="E213" s="135">
        <f>SUM(E193:E212)</f>
        <v>75158662.618412226</v>
      </c>
      <c r="F213" s="135">
        <f>SUM(F193:F212)</f>
        <v>111360083.13196015</v>
      </c>
      <c r="G213" s="135">
        <f>SUM(G193:G212)</f>
        <v>32220819.514101788</v>
      </c>
      <c r="H213" s="135">
        <f t="shared" si="12"/>
        <v>342196475</v>
      </c>
    </row>
    <row r="214" spans="2:8" x14ac:dyDescent="0.55000000000000004">
      <c r="B214" s="143"/>
      <c r="C214" s="144"/>
      <c r="D214" s="144"/>
      <c r="E214" s="144"/>
      <c r="F214" s="144"/>
      <c r="G214" s="144"/>
      <c r="H214" s="144"/>
    </row>
    <row r="215" spans="2:8" x14ac:dyDescent="0.55000000000000004">
      <c r="B215" s="442" t="s">
        <v>35</v>
      </c>
      <c r="C215" s="442"/>
      <c r="D215" s="442"/>
      <c r="E215" s="442"/>
      <c r="F215" s="442"/>
      <c r="G215" s="442"/>
      <c r="H215" s="122">
        <f>H17</f>
        <v>132861340</v>
      </c>
    </row>
    <row r="216" spans="2:8" ht="60.75" customHeight="1" thickBot="1" x14ac:dyDescent="0.6">
      <c r="B216" s="432" t="s">
        <v>226</v>
      </c>
      <c r="C216" s="432"/>
      <c r="D216" s="432"/>
      <c r="E216" s="432"/>
      <c r="F216" s="432"/>
      <c r="G216" s="432"/>
      <c r="H216" s="432"/>
    </row>
    <row r="217" spans="2:8" ht="19.8" thickBot="1" x14ac:dyDescent="0.6">
      <c r="B217" s="124" t="s">
        <v>31</v>
      </c>
      <c r="C217" s="125" t="s">
        <v>25</v>
      </c>
      <c r="D217" s="125" t="s">
        <v>26</v>
      </c>
      <c r="E217" s="125" t="s">
        <v>27</v>
      </c>
      <c r="F217" s="125" t="s">
        <v>28</v>
      </c>
      <c r="G217" s="125" t="s">
        <v>29</v>
      </c>
      <c r="H217" s="126" t="s">
        <v>1</v>
      </c>
    </row>
    <row r="218" spans="2:8" x14ac:dyDescent="0.55000000000000004">
      <c r="B218" s="127" t="str">
        <f>$B$32</f>
        <v>Liberal Arts</v>
      </c>
      <c r="C218" s="135">
        <f t="shared" ref="C218:G233" si="14">$H$215*IF($H$25=0,0,C$25/$H$25)*IF(C$52=0,0,C32/C$52)</f>
        <v>17293202.062618338</v>
      </c>
      <c r="D218" s="135">
        <f t="shared" si="14"/>
        <v>9624675.5988250822</v>
      </c>
      <c r="E218" s="135">
        <f t="shared" si="14"/>
        <v>2041816.6062933314</v>
      </c>
      <c r="F218" s="135">
        <f t="shared" si="14"/>
        <v>1288248.3597457039</v>
      </c>
      <c r="G218" s="135">
        <f t="shared" si="14"/>
        <v>0</v>
      </c>
      <c r="H218" s="135">
        <f>SUM(C218:G218)</f>
        <v>30247942.627482455</v>
      </c>
    </row>
    <row r="219" spans="2:8" x14ac:dyDescent="0.55000000000000004">
      <c r="B219" s="127" t="str">
        <f>$B$33</f>
        <v>Science</v>
      </c>
      <c r="C219" s="138">
        <f t="shared" si="14"/>
        <v>13997751.828454604</v>
      </c>
      <c r="D219" s="138">
        <f t="shared" si="14"/>
        <v>12422774.395771075</v>
      </c>
      <c r="E219" s="138">
        <f t="shared" si="14"/>
        <v>1445550.5326804619</v>
      </c>
      <c r="F219" s="138">
        <f t="shared" si="14"/>
        <v>2187228.1794938883</v>
      </c>
      <c r="G219" s="138">
        <f t="shared" si="14"/>
        <v>0</v>
      </c>
      <c r="H219" s="138">
        <f t="shared" ref="H219:H238" si="15">SUM(C219:G219)</f>
        <v>30053304.93640003</v>
      </c>
    </row>
    <row r="220" spans="2:8" x14ac:dyDescent="0.55000000000000004">
      <c r="B220" s="127" t="str">
        <f>$B$34</f>
        <v>Fine Arts</v>
      </c>
      <c r="C220" s="138">
        <f t="shared" si="14"/>
        <v>1467203.0006852231</v>
      </c>
      <c r="D220" s="138">
        <f t="shared" si="14"/>
        <v>659192.4695051309</v>
      </c>
      <c r="E220" s="138">
        <f t="shared" si="14"/>
        <v>65078.917209286432</v>
      </c>
      <c r="F220" s="138">
        <f t="shared" si="14"/>
        <v>1496.8028966836218</v>
      </c>
      <c r="G220" s="138">
        <f t="shared" si="14"/>
        <v>0</v>
      </c>
      <c r="H220" s="138">
        <f t="shared" si="15"/>
        <v>2192971.190296324</v>
      </c>
    </row>
    <row r="221" spans="2:8" x14ac:dyDescent="0.55000000000000004">
      <c r="B221" s="127" t="str">
        <f>$B$35</f>
        <v>Teacher Education</v>
      </c>
      <c r="C221" s="138">
        <f t="shared" si="14"/>
        <v>329113.9935437321</v>
      </c>
      <c r="D221" s="138">
        <f t="shared" si="14"/>
        <v>1030732.4326242795</v>
      </c>
      <c r="E221" s="138">
        <f t="shared" si="14"/>
        <v>919274.12672920118</v>
      </c>
      <c r="F221" s="138">
        <f t="shared" si="14"/>
        <v>536753.51875074673</v>
      </c>
      <c r="G221" s="138">
        <f t="shared" si="14"/>
        <v>0</v>
      </c>
      <c r="H221" s="138">
        <f t="shared" si="15"/>
        <v>2815874.0716479593</v>
      </c>
    </row>
    <row r="222" spans="2:8" x14ac:dyDescent="0.55000000000000004">
      <c r="B222" s="127" t="str">
        <f>$B$36</f>
        <v>Agriculture</v>
      </c>
      <c r="C222" s="138">
        <f t="shared" si="14"/>
        <v>2258709.9615496597</v>
      </c>
      <c r="D222" s="138">
        <f t="shared" si="14"/>
        <v>4748280.7286627218</v>
      </c>
      <c r="E222" s="138">
        <f t="shared" si="14"/>
        <v>602324.19566620269</v>
      </c>
      <c r="F222" s="138">
        <f t="shared" si="14"/>
        <v>750596.75925694697</v>
      </c>
      <c r="G222" s="138">
        <f t="shared" si="14"/>
        <v>0</v>
      </c>
      <c r="H222" s="138">
        <f t="shared" si="15"/>
        <v>8359911.6451355312</v>
      </c>
    </row>
    <row r="223" spans="2:8" x14ac:dyDescent="0.55000000000000004">
      <c r="B223" s="127" t="str">
        <f>$B$37</f>
        <v>Engineering</v>
      </c>
      <c r="C223" s="138">
        <f t="shared" si="14"/>
        <v>6330070.6809230698</v>
      </c>
      <c r="D223" s="138">
        <f t="shared" si="14"/>
        <v>15571821.784386244</v>
      </c>
      <c r="E223" s="138">
        <f t="shared" si="14"/>
        <v>4790329.6722589787</v>
      </c>
      <c r="F223" s="138">
        <f t="shared" si="14"/>
        <v>2952792.9677176704</v>
      </c>
      <c r="G223" s="138">
        <f t="shared" si="14"/>
        <v>0</v>
      </c>
      <c r="H223" s="138">
        <f t="shared" si="15"/>
        <v>29645015.105285965</v>
      </c>
    </row>
    <row r="224" spans="2:8" x14ac:dyDescent="0.55000000000000004">
      <c r="B224" s="127" t="str">
        <f>$B$38</f>
        <v>Home Economics</v>
      </c>
      <c r="C224" s="138">
        <f t="shared" si="14"/>
        <v>52574.301570746109</v>
      </c>
      <c r="D224" s="138">
        <f t="shared" si="14"/>
        <v>63385.612985146363</v>
      </c>
      <c r="E224" s="138">
        <f t="shared" si="14"/>
        <v>3304.4302109087607</v>
      </c>
      <c r="F224" s="138">
        <f t="shared" si="14"/>
        <v>598.72115867344871</v>
      </c>
      <c r="G224" s="138">
        <f t="shared" si="14"/>
        <v>0</v>
      </c>
      <c r="H224" s="138">
        <f t="shared" si="15"/>
        <v>119863.06592547467</v>
      </c>
    </row>
    <row r="225" spans="2:10" x14ac:dyDescent="0.55000000000000004">
      <c r="B225" s="127" t="str">
        <f>$B$39</f>
        <v>Law</v>
      </c>
      <c r="C225" s="138">
        <f t="shared" si="14"/>
        <v>0</v>
      </c>
      <c r="D225" s="138">
        <f t="shared" si="14"/>
        <v>0</v>
      </c>
      <c r="E225" s="138">
        <f t="shared" si="14"/>
        <v>0</v>
      </c>
      <c r="F225" s="138">
        <f t="shared" si="14"/>
        <v>0</v>
      </c>
      <c r="G225" s="138">
        <f t="shared" si="14"/>
        <v>939310.42769465374</v>
      </c>
      <c r="H225" s="138">
        <f t="shared" si="15"/>
        <v>939310.42769465374</v>
      </c>
    </row>
    <row r="226" spans="2:10" x14ac:dyDescent="0.55000000000000004">
      <c r="B226" s="127" t="str">
        <f>$B$40</f>
        <v>Social Service</v>
      </c>
      <c r="C226" s="138">
        <f t="shared" si="14"/>
        <v>0</v>
      </c>
      <c r="D226" s="138">
        <f t="shared" si="14"/>
        <v>0</v>
      </c>
      <c r="E226" s="138">
        <f t="shared" si="14"/>
        <v>0</v>
      </c>
      <c r="F226" s="138">
        <f t="shared" si="14"/>
        <v>0</v>
      </c>
      <c r="G226" s="138">
        <f t="shared" si="14"/>
        <v>0</v>
      </c>
      <c r="H226" s="138">
        <f t="shared" si="15"/>
        <v>0</v>
      </c>
    </row>
    <row r="227" spans="2:10" x14ac:dyDescent="0.55000000000000004">
      <c r="B227" s="127" t="str">
        <f>$B$41</f>
        <v>Library Science</v>
      </c>
      <c r="C227" s="138">
        <f t="shared" si="14"/>
        <v>7486.3083142809992</v>
      </c>
      <c r="D227" s="138">
        <f t="shared" si="14"/>
        <v>6445.9945408623416</v>
      </c>
      <c r="E227" s="138">
        <f t="shared" si="14"/>
        <v>0</v>
      </c>
      <c r="F227" s="138">
        <f t="shared" si="14"/>
        <v>0</v>
      </c>
      <c r="G227" s="138">
        <f t="shared" si="14"/>
        <v>0</v>
      </c>
      <c r="H227" s="138">
        <f t="shared" si="15"/>
        <v>13932.302855143342</v>
      </c>
    </row>
    <row r="228" spans="2:10" x14ac:dyDescent="0.55000000000000004">
      <c r="B228" s="127" t="str">
        <f>$B$42</f>
        <v>Veterinary Science</v>
      </c>
      <c r="C228" s="138">
        <f t="shared" si="14"/>
        <v>0</v>
      </c>
      <c r="D228" s="138">
        <f t="shared" si="14"/>
        <v>0</v>
      </c>
      <c r="E228" s="138">
        <f t="shared" si="14"/>
        <v>0</v>
      </c>
      <c r="F228" s="138">
        <f t="shared" si="14"/>
        <v>0</v>
      </c>
      <c r="G228" s="138">
        <f t="shared" si="14"/>
        <v>1172076.7290709757</v>
      </c>
      <c r="H228" s="138">
        <f t="shared" si="15"/>
        <v>1172076.7290709757</v>
      </c>
    </row>
    <row r="229" spans="2:10" x14ac:dyDescent="0.55000000000000004">
      <c r="B229" s="127" t="str">
        <f>$B$43</f>
        <v>Vocational Training</v>
      </c>
      <c r="C229" s="138">
        <f t="shared" si="14"/>
        <v>0</v>
      </c>
      <c r="D229" s="138">
        <f t="shared" si="14"/>
        <v>2148.6648469541137</v>
      </c>
      <c r="E229" s="138">
        <f t="shared" si="14"/>
        <v>0</v>
      </c>
      <c r="F229" s="138">
        <f t="shared" si="14"/>
        <v>0</v>
      </c>
      <c r="G229" s="138">
        <f t="shared" si="14"/>
        <v>0</v>
      </c>
      <c r="H229" s="138">
        <f t="shared" si="15"/>
        <v>2148.6648469541137</v>
      </c>
    </row>
    <row r="230" spans="2:10" x14ac:dyDescent="0.55000000000000004">
      <c r="B230" s="127" t="str">
        <f>$B$44</f>
        <v>Physical Training</v>
      </c>
      <c r="C230" s="138">
        <f t="shared" si="14"/>
        <v>0</v>
      </c>
      <c r="D230" s="138">
        <f t="shared" si="14"/>
        <v>0</v>
      </c>
      <c r="E230" s="138">
        <f t="shared" si="14"/>
        <v>0</v>
      </c>
      <c r="F230" s="138">
        <f t="shared" si="14"/>
        <v>0</v>
      </c>
      <c r="G230" s="138">
        <f t="shared" si="14"/>
        <v>0</v>
      </c>
      <c r="H230" s="138">
        <f t="shared" si="15"/>
        <v>0</v>
      </c>
    </row>
    <row r="231" spans="2:10" x14ac:dyDescent="0.55000000000000004">
      <c r="B231" s="127" t="str">
        <f>$B$45</f>
        <v>Health Services</v>
      </c>
      <c r="C231" s="138">
        <f t="shared" si="14"/>
        <v>680233.19637489622</v>
      </c>
      <c r="D231" s="138">
        <f t="shared" si="14"/>
        <v>948814.58533415408</v>
      </c>
      <c r="E231" s="138">
        <f t="shared" si="14"/>
        <v>49015.714795146625</v>
      </c>
      <c r="F231" s="138">
        <f t="shared" si="14"/>
        <v>40114.31763112107</v>
      </c>
      <c r="G231" s="138">
        <f t="shared" si="14"/>
        <v>0</v>
      </c>
      <c r="H231" s="138">
        <f t="shared" si="15"/>
        <v>1718177.8141353179</v>
      </c>
    </row>
    <row r="232" spans="2:10" x14ac:dyDescent="0.55000000000000004">
      <c r="B232" s="127" t="str">
        <f>$B$46</f>
        <v>Pharmacy</v>
      </c>
      <c r="C232" s="138">
        <f t="shared" si="14"/>
        <v>0</v>
      </c>
      <c r="D232" s="138">
        <f t="shared" si="14"/>
        <v>0</v>
      </c>
      <c r="E232" s="138">
        <f t="shared" si="14"/>
        <v>0</v>
      </c>
      <c r="F232" s="138">
        <f t="shared" si="14"/>
        <v>0</v>
      </c>
      <c r="G232" s="138">
        <f t="shared" si="14"/>
        <v>0</v>
      </c>
      <c r="H232" s="138">
        <f t="shared" si="15"/>
        <v>0</v>
      </c>
    </row>
    <row r="233" spans="2:10" x14ac:dyDescent="0.55000000000000004">
      <c r="B233" s="127" t="str">
        <f>$B$47</f>
        <v>Business Administration</v>
      </c>
      <c r="C233" s="138">
        <f t="shared" si="14"/>
        <v>3246732.5156639731</v>
      </c>
      <c r="D233" s="138">
        <f t="shared" si="14"/>
        <v>12100653.724131871</v>
      </c>
      <c r="E233" s="138">
        <f t="shared" si="14"/>
        <v>3962516.6663840488</v>
      </c>
      <c r="F233" s="138">
        <f t="shared" si="14"/>
        <v>241434.30723506821</v>
      </c>
      <c r="G233" s="138">
        <f t="shared" si="14"/>
        <v>0</v>
      </c>
      <c r="H233" s="138">
        <f t="shared" si="15"/>
        <v>19551337.213414963</v>
      </c>
    </row>
    <row r="234" spans="2:10" x14ac:dyDescent="0.55000000000000004">
      <c r="B234" s="127" t="str">
        <f>$B$48</f>
        <v>Optometry</v>
      </c>
      <c r="C234" s="138">
        <f t="shared" ref="C234:G237" si="16">$H$215*IF($H$25=0,0,C$25/$H$25)*IF(C$52=0,0,C48/C$52)</f>
        <v>0</v>
      </c>
      <c r="D234" s="138">
        <f t="shared" si="16"/>
        <v>0</v>
      </c>
      <c r="E234" s="138">
        <f t="shared" si="16"/>
        <v>0</v>
      </c>
      <c r="F234" s="138">
        <f t="shared" si="16"/>
        <v>0</v>
      </c>
      <c r="G234" s="138">
        <f t="shared" si="16"/>
        <v>0</v>
      </c>
      <c r="H234" s="138">
        <f t="shared" si="15"/>
        <v>0</v>
      </c>
    </row>
    <row r="235" spans="2:10" x14ac:dyDescent="0.55000000000000004">
      <c r="B235" s="127" t="str">
        <f>$B$49</f>
        <v>Teacher Ed-Practice Teaching</v>
      </c>
      <c r="C235" s="138">
        <f t="shared" si="16"/>
        <v>0</v>
      </c>
      <c r="D235" s="138">
        <f t="shared" si="16"/>
        <v>233667.30210625986</v>
      </c>
      <c r="E235" s="138">
        <f t="shared" si="16"/>
        <v>0</v>
      </c>
      <c r="F235" s="138">
        <f t="shared" si="16"/>
        <v>0</v>
      </c>
      <c r="G235" s="138">
        <f t="shared" si="16"/>
        <v>0</v>
      </c>
      <c r="H235" s="138">
        <f t="shared" si="15"/>
        <v>233667.30210625986</v>
      </c>
    </row>
    <row r="236" spans="2:10" x14ac:dyDescent="0.55000000000000004">
      <c r="B236" s="127" t="str">
        <f>$B$50</f>
        <v>Technology</v>
      </c>
      <c r="C236" s="138">
        <f t="shared" si="16"/>
        <v>1394721.9247333198</v>
      </c>
      <c r="D236" s="138">
        <f t="shared" si="16"/>
        <v>4047010.2392380708</v>
      </c>
      <c r="E236" s="138">
        <f t="shared" si="16"/>
        <v>342100.31655713753</v>
      </c>
      <c r="F236" s="138">
        <f t="shared" si="16"/>
        <v>11974.423173468975</v>
      </c>
      <c r="G236" s="138">
        <f t="shared" si="16"/>
        <v>0</v>
      </c>
      <c r="H236" s="138">
        <f t="shared" si="15"/>
        <v>5795806.9037019964</v>
      </c>
    </row>
    <row r="237" spans="2:10" x14ac:dyDescent="0.55000000000000004">
      <c r="B237" s="127" t="str">
        <f>$B$51</f>
        <v>Nursing</v>
      </c>
      <c r="C237" s="138">
        <f t="shared" si="16"/>
        <v>0</v>
      </c>
      <c r="D237" s="138">
        <f t="shared" si="16"/>
        <v>0</v>
      </c>
      <c r="E237" s="138">
        <f t="shared" si="16"/>
        <v>0</v>
      </c>
      <c r="F237" s="138">
        <f t="shared" si="16"/>
        <v>0</v>
      </c>
      <c r="G237" s="138">
        <f t="shared" si="16"/>
        <v>0</v>
      </c>
      <c r="H237" s="138">
        <f t="shared" si="15"/>
        <v>0</v>
      </c>
    </row>
    <row r="238" spans="2:10" x14ac:dyDescent="0.55000000000000004">
      <c r="B238" s="130" t="str">
        <f>$B$52</f>
        <v>Totals</v>
      </c>
      <c r="C238" s="135">
        <f>SUM(C218:C237)</f>
        <v>47057799.774431832</v>
      </c>
      <c r="D238" s="135">
        <f>SUM(D218:D237)</f>
        <v>61459603.532957852</v>
      </c>
      <c r="E238" s="135">
        <f>SUM(E218:E237)</f>
        <v>14221311.178784702</v>
      </c>
      <c r="F238" s="135">
        <f>SUM(F218:F237)</f>
        <v>8011238.3570599714</v>
      </c>
      <c r="G238" s="135">
        <f>SUM(G218:G237)</f>
        <v>2111387.1567656295</v>
      </c>
      <c r="H238" s="135">
        <f t="shared" si="15"/>
        <v>132861339.99999997</v>
      </c>
    </row>
    <row r="239" spans="2:10" x14ac:dyDescent="0.55000000000000004">
      <c r="B239" s="328"/>
      <c r="C239" s="348"/>
      <c r="D239" s="348"/>
      <c r="E239" s="348"/>
      <c r="F239" s="348"/>
      <c r="G239" s="348"/>
      <c r="H239" s="348"/>
    </row>
    <row r="240" spans="2:10" x14ac:dyDescent="0.55000000000000004">
      <c r="B240" s="120" t="s">
        <v>11</v>
      </c>
      <c r="C240" s="121"/>
      <c r="D240" s="121"/>
      <c r="E240" s="121"/>
      <c r="F240" s="121"/>
      <c r="G240" s="121"/>
      <c r="H240" s="122">
        <f>H16</f>
        <v>110459881</v>
      </c>
      <c r="J240" s="358"/>
    </row>
    <row r="241" spans="2:8" ht="61.5" customHeight="1" thickBot="1" x14ac:dyDescent="0.6">
      <c r="B241" s="444" t="s">
        <v>917</v>
      </c>
      <c r="C241" s="444"/>
      <c r="D241" s="444"/>
      <c r="E241" s="444"/>
      <c r="F241" s="444"/>
      <c r="G241" s="444"/>
      <c r="H241" s="326"/>
    </row>
    <row r="242" spans="2:8" ht="19.8" thickBot="1" x14ac:dyDescent="0.6">
      <c r="B242" s="124" t="s">
        <v>31</v>
      </c>
      <c r="C242" s="125" t="s">
        <v>25</v>
      </c>
      <c r="D242" s="125" t="s">
        <v>26</v>
      </c>
      <c r="E242" s="125" t="s">
        <v>27</v>
      </c>
      <c r="F242" s="125" t="s">
        <v>28</v>
      </c>
      <c r="G242" s="125" t="s">
        <v>29</v>
      </c>
      <c r="H242" s="126" t="s">
        <v>1</v>
      </c>
    </row>
    <row r="243" spans="2:8" x14ac:dyDescent="0.55000000000000004">
      <c r="B243" s="127" t="str">
        <f>$B$32</f>
        <v>Liberal Arts</v>
      </c>
      <c r="C243" s="135">
        <f t="shared" ref="C243:G258" si="17">$H$240*IF($H$25=0,0,C$25/$H$25)*IF(C$52=0,0,C32/C$52)</f>
        <v>14377433.209282519</v>
      </c>
      <c r="D243" s="135">
        <f t="shared" si="17"/>
        <v>8001880.1655155858</v>
      </c>
      <c r="E243" s="135">
        <f t="shared" si="17"/>
        <v>1697550.3886607289</v>
      </c>
      <c r="F243" s="135">
        <f t="shared" si="17"/>
        <v>1071039.6306100453</v>
      </c>
      <c r="G243" s="135">
        <f t="shared" si="17"/>
        <v>0</v>
      </c>
      <c r="H243" s="135">
        <f>SUM(C243:G243)</f>
        <v>25147903.394068878</v>
      </c>
    </row>
    <row r="244" spans="2:8" x14ac:dyDescent="0.55000000000000004">
      <c r="B244" s="127" t="str">
        <f>$B$33</f>
        <v>Science</v>
      </c>
      <c r="C244" s="138">
        <f t="shared" si="17"/>
        <v>11637621.607900597</v>
      </c>
      <c r="D244" s="138">
        <f t="shared" si="17"/>
        <v>10328197.664171685</v>
      </c>
      <c r="E244" s="138">
        <f t="shared" si="17"/>
        <v>1201819.4293341497</v>
      </c>
      <c r="F244" s="138">
        <f t="shared" si="17"/>
        <v>1818444.4355802941</v>
      </c>
      <c r="G244" s="138">
        <f t="shared" si="17"/>
        <v>0</v>
      </c>
      <c r="H244" s="138">
        <f t="shared" ref="H244:H263" si="18">SUM(C244:G244)</f>
        <v>24986083.136986725</v>
      </c>
    </row>
    <row r="245" spans="2:8" x14ac:dyDescent="0.55000000000000004">
      <c r="B245" s="127" t="str">
        <f>$B$34</f>
        <v>Fine Arts</v>
      </c>
      <c r="C245" s="138">
        <f t="shared" si="17"/>
        <v>1219821.1222205998</v>
      </c>
      <c r="D245" s="138">
        <f t="shared" si="17"/>
        <v>548047.47368672397</v>
      </c>
      <c r="E245" s="138">
        <f t="shared" si="17"/>
        <v>54106.103781179925</v>
      </c>
      <c r="F245" s="138">
        <f t="shared" si="17"/>
        <v>1244.4302447057071</v>
      </c>
      <c r="G245" s="138">
        <f t="shared" si="17"/>
        <v>0</v>
      </c>
      <c r="H245" s="138">
        <f t="shared" si="18"/>
        <v>1823219.1299332094</v>
      </c>
    </row>
    <row r="246" spans="2:8" x14ac:dyDescent="0.55000000000000004">
      <c r="B246" s="127" t="str">
        <f>$B$35</f>
        <v>Teacher Education</v>
      </c>
      <c r="C246" s="138">
        <f t="shared" si="17"/>
        <v>273622.80526656902</v>
      </c>
      <c r="D246" s="138">
        <f t="shared" si="17"/>
        <v>856942.89889382757</v>
      </c>
      <c r="E246" s="138">
        <f t="shared" si="17"/>
        <v>764277.33338295761</v>
      </c>
      <c r="F246" s="138">
        <f t="shared" si="17"/>
        <v>446252.68575146655</v>
      </c>
      <c r="G246" s="138">
        <f t="shared" si="17"/>
        <v>0</v>
      </c>
      <c r="H246" s="138">
        <f t="shared" si="18"/>
        <v>2341095.7232948206</v>
      </c>
    </row>
    <row r="247" spans="2:8" x14ac:dyDescent="0.55000000000000004">
      <c r="B247" s="127" t="str">
        <f>$B$36</f>
        <v>Agriculture</v>
      </c>
      <c r="C247" s="138">
        <f t="shared" si="17"/>
        <v>1877873.8312159877</v>
      </c>
      <c r="D247" s="138">
        <f t="shared" si="17"/>
        <v>3947683.5341467848</v>
      </c>
      <c r="E247" s="138">
        <f t="shared" si="17"/>
        <v>500767.63471382624</v>
      </c>
      <c r="F247" s="138">
        <f t="shared" si="17"/>
        <v>624040.28671175533</v>
      </c>
      <c r="G247" s="138">
        <f t="shared" si="17"/>
        <v>0</v>
      </c>
      <c r="H247" s="138">
        <f t="shared" si="18"/>
        <v>6950365.2867883546</v>
      </c>
    </row>
    <row r="248" spans="2:8" x14ac:dyDescent="0.55000000000000004">
      <c r="B248" s="127" t="str">
        <f>$B$37</f>
        <v>Engineering</v>
      </c>
      <c r="C248" s="138">
        <f t="shared" si="17"/>
        <v>5262771.3534753695</v>
      </c>
      <c r="D248" s="138">
        <f t="shared" si="17"/>
        <v>12946291.082541486</v>
      </c>
      <c r="E248" s="138">
        <f t="shared" si="17"/>
        <v>3982642.697631198</v>
      </c>
      <c r="F248" s="138">
        <f t="shared" si="17"/>
        <v>2454929.0247391053</v>
      </c>
      <c r="G248" s="138">
        <f t="shared" si="17"/>
        <v>0</v>
      </c>
      <c r="H248" s="138">
        <f t="shared" si="18"/>
        <v>24646634.158387162</v>
      </c>
    </row>
    <row r="249" spans="2:8" x14ac:dyDescent="0.55000000000000004">
      <c r="B249" s="127" t="str">
        <f>$B$38</f>
        <v>Home Economics</v>
      </c>
      <c r="C249" s="138">
        <f t="shared" si="17"/>
        <v>43709.86394659822</v>
      </c>
      <c r="D249" s="138">
        <f t="shared" si="17"/>
        <v>52698.30386665769</v>
      </c>
      <c r="E249" s="138">
        <f t="shared" si="17"/>
        <v>2747.2774839527183</v>
      </c>
      <c r="F249" s="138">
        <f t="shared" si="17"/>
        <v>497.77209788228288</v>
      </c>
      <c r="G249" s="138">
        <f t="shared" si="17"/>
        <v>0</v>
      </c>
      <c r="H249" s="138">
        <f t="shared" si="18"/>
        <v>99653.217395090905</v>
      </c>
    </row>
    <row r="250" spans="2:8" x14ac:dyDescent="0.55000000000000004">
      <c r="B250" s="127" t="str">
        <f>$B$39</f>
        <v>Law</v>
      </c>
      <c r="C250" s="138">
        <f t="shared" si="17"/>
        <v>0</v>
      </c>
      <c r="D250" s="138">
        <f t="shared" si="17"/>
        <v>0</v>
      </c>
      <c r="E250" s="138">
        <f t="shared" si="17"/>
        <v>0</v>
      </c>
      <c r="F250" s="138">
        <f t="shared" si="17"/>
        <v>0</v>
      </c>
      <c r="G250" s="138">
        <f t="shared" si="17"/>
        <v>780935.35760824452</v>
      </c>
      <c r="H250" s="138">
        <f t="shared" si="18"/>
        <v>780935.35760824452</v>
      </c>
    </row>
    <row r="251" spans="2:8" x14ac:dyDescent="0.55000000000000004">
      <c r="B251" s="127" t="str">
        <f>$B$40</f>
        <v>Social Service</v>
      </c>
      <c r="C251" s="138">
        <f t="shared" si="17"/>
        <v>0</v>
      </c>
      <c r="D251" s="138">
        <f t="shared" si="17"/>
        <v>0</v>
      </c>
      <c r="E251" s="138">
        <f t="shared" si="17"/>
        <v>0</v>
      </c>
      <c r="F251" s="138">
        <f t="shared" si="17"/>
        <v>0</v>
      </c>
      <c r="G251" s="138">
        <f t="shared" si="17"/>
        <v>0</v>
      </c>
      <c r="H251" s="138">
        <f t="shared" si="18"/>
        <v>0</v>
      </c>
    </row>
    <row r="252" spans="2:8" x14ac:dyDescent="0.55000000000000004">
      <c r="B252" s="127" t="str">
        <f>$B$41</f>
        <v>Library Science</v>
      </c>
      <c r="C252" s="138">
        <f t="shared" si="17"/>
        <v>6224.0582966029824</v>
      </c>
      <c r="D252" s="138">
        <f t="shared" si="17"/>
        <v>5359.1495457617993</v>
      </c>
      <c r="E252" s="138">
        <f t="shared" si="17"/>
        <v>0</v>
      </c>
      <c r="F252" s="138">
        <f t="shared" si="17"/>
        <v>0</v>
      </c>
      <c r="G252" s="138">
        <f t="shared" si="17"/>
        <v>0</v>
      </c>
      <c r="H252" s="138">
        <f t="shared" si="18"/>
        <v>11583.207842364782</v>
      </c>
    </row>
    <row r="253" spans="2:8" x14ac:dyDescent="0.55000000000000004">
      <c r="B253" s="127" t="str">
        <f>$B$42</f>
        <v>Veterinary Science</v>
      </c>
      <c r="C253" s="138">
        <f t="shared" si="17"/>
        <v>0</v>
      </c>
      <c r="D253" s="138">
        <f t="shared" si="17"/>
        <v>0</v>
      </c>
      <c r="E253" s="138">
        <f t="shared" si="17"/>
        <v>0</v>
      </c>
      <c r="F253" s="138">
        <f t="shared" si="17"/>
        <v>0</v>
      </c>
      <c r="G253" s="138">
        <f t="shared" si="17"/>
        <v>974455.44366818236</v>
      </c>
      <c r="H253" s="138">
        <f t="shared" si="18"/>
        <v>974455.44366818236</v>
      </c>
    </row>
    <row r="254" spans="2:8" x14ac:dyDescent="0.55000000000000004">
      <c r="B254" s="127" t="str">
        <f>$B$43</f>
        <v>Vocational Training</v>
      </c>
      <c r="C254" s="138">
        <f t="shared" si="17"/>
        <v>0</v>
      </c>
      <c r="D254" s="138">
        <f t="shared" si="17"/>
        <v>1786.3831819205993</v>
      </c>
      <c r="E254" s="138">
        <f t="shared" si="17"/>
        <v>0</v>
      </c>
      <c r="F254" s="138">
        <f t="shared" si="17"/>
        <v>0</v>
      </c>
      <c r="G254" s="138">
        <f t="shared" si="17"/>
        <v>0</v>
      </c>
      <c r="H254" s="138">
        <f t="shared" si="18"/>
        <v>1786.3831819205993</v>
      </c>
    </row>
    <row r="255" spans="2:8" x14ac:dyDescent="0.55000000000000004">
      <c r="B255" s="127" t="str">
        <f>$B$44</f>
        <v>Physical Training</v>
      </c>
      <c r="C255" s="138">
        <f t="shared" si="17"/>
        <v>0</v>
      </c>
      <c r="D255" s="138">
        <f t="shared" si="17"/>
        <v>0</v>
      </c>
      <c r="E255" s="138">
        <f t="shared" si="17"/>
        <v>0</v>
      </c>
      <c r="F255" s="138">
        <f t="shared" si="17"/>
        <v>0</v>
      </c>
      <c r="G255" s="138">
        <f t="shared" si="17"/>
        <v>0</v>
      </c>
      <c r="H255" s="138">
        <f t="shared" si="18"/>
        <v>0</v>
      </c>
    </row>
    <row r="256" spans="2:8" x14ac:dyDescent="0.55000000000000004">
      <c r="B256" s="127" t="str">
        <f>$B$45</f>
        <v>Health Services</v>
      </c>
      <c r="C256" s="138">
        <f t="shared" si="17"/>
        <v>565540.56976860738</v>
      </c>
      <c r="D256" s="138">
        <f t="shared" si="17"/>
        <v>788837.04008310474</v>
      </c>
      <c r="E256" s="138">
        <f t="shared" si="17"/>
        <v>40751.282678631993</v>
      </c>
      <c r="F256" s="138">
        <f t="shared" si="17"/>
        <v>33350.730558112955</v>
      </c>
      <c r="G256" s="138">
        <f t="shared" si="17"/>
        <v>0</v>
      </c>
      <c r="H256" s="138">
        <f t="shared" si="18"/>
        <v>1428479.6230884572</v>
      </c>
    </row>
    <row r="257" spans="2:10" x14ac:dyDescent="0.55000000000000004">
      <c r="B257" s="127" t="str">
        <f>$B$46</f>
        <v>Pharmacy</v>
      </c>
      <c r="C257" s="138">
        <f t="shared" si="17"/>
        <v>0</v>
      </c>
      <c r="D257" s="138">
        <f t="shared" si="17"/>
        <v>0</v>
      </c>
      <c r="E257" s="138">
        <f t="shared" si="17"/>
        <v>0</v>
      </c>
      <c r="F257" s="138">
        <f t="shared" si="17"/>
        <v>0</v>
      </c>
      <c r="G257" s="138">
        <f t="shared" si="17"/>
        <v>0</v>
      </c>
      <c r="H257" s="138">
        <f t="shared" si="18"/>
        <v>0</v>
      </c>
    </row>
    <row r="258" spans="2:10" x14ac:dyDescent="0.55000000000000004">
      <c r="B258" s="127" t="str">
        <f>$B$47</f>
        <v>Business Administration</v>
      </c>
      <c r="C258" s="138">
        <f t="shared" si="17"/>
        <v>2699308.0704972045</v>
      </c>
      <c r="D258" s="138">
        <f t="shared" si="17"/>
        <v>10060389.052148754</v>
      </c>
      <c r="E258" s="138">
        <f t="shared" si="17"/>
        <v>3294405.4262082465</v>
      </c>
      <c r="F258" s="138">
        <f t="shared" si="17"/>
        <v>200726.59847103059</v>
      </c>
      <c r="G258" s="138">
        <f t="shared" si="17"/>
        <v>0</v>
      </c>
      <c r="H258" s="138">
        <f t="shared" si="18"/>
        <v>16254829.147325236</v>
      </c>
    </row>
    <row r="259" spans="2:10" x14ac:dyDescent="0.55000000000000004">
      <c r="B259" s="127" t="str">
        <f>$B$48</f>
        <v>Optometry</v>
      </c>
      <c r="C259" s="138">
        <f t="shared" ref="C259:G262" si="19">$H$240*IF($H$25=0,0,C$25/$H$25)*IF(C$52=0,0,C48/C$52)</f>
        <v>0</v>
      </c>
      <c r="D259" s="138">
        <f t="shared" si="19"/>
        <v>0</v>
      </c>
      <c r="E259" s="138">
        <f t="shared" si="19"/>
        <v>0</v>
      </c>
      <c r="F259" s="138">
        <f t="shared" si="19"/>
        <v>0</v>
      </c>
      <c r="G259" s="138">
        <f t="shared" si="19"/>
        <v>0</v>
      </c>
      <c r="H259" s="138">
        <f t="shared" si="18"/>
        <v>0</v>
      </c>
    </row>
    <row r="260" spans="2:10" x14ac:dyDescent="0.55000000000000004">
      <c r="B260" s="127" t="str">
        <f>$B$49</f>
        <v>Teacher Ed-Practice Teaching</v>
      </c>
      <c r="C260" s="138">
        <f t="shared" si="19"/>
        <v>0</v>
      </c>
      <c r="D260" s="138">
        <f t="shared" si="19"/>
        <v>194269.17103386519</v>
      </c>
      <c r="E260" s="138">
        <f t="shared" si="19"/>
        <v>0</v>
      </c>
      <c r="F260" s="138">
        <f t="shared" si="19"/>
        <v>0</v>
      </c>
      <c r="G260" s="138">
        <f t="shared" si="19"/>
        <v>0</v>
      </c>
      <c r="H260" s="138">
        <f t="shared" si="18"/>
        <v>194269.17103386519</v>
      </c>
    </row>
    <row r="261" spans="2:10" x14ac:dyDescent="0.55000000000000004">
      <c r="B261" s="127" t="str">
        <f>$B$50</f>
        <v>Technology</v>
      </c>
      <c r="C261" s="138">
        <f t="shared" si="19"/>
        <v>1159560.9214398519</v>
      </c>
      <c r="D261" s="138">
        <f t="shared" si="19"/>
        <v>3364652.7231474472</v>
      </c>
      <c r="E261" s="138">
        <f t="shared" si="19"/>
        <v>284419.53285254946</v>
      </c>
      <c r="F261" s="138">
        <f t="shared" si="19"/>
        <v>9955.4419576456567</v>
      </c>
      <c r="G261" s="138">
        <f t="shared" si="19"/>
        <v>0</v>
      </c>
      <c r="H261" s="138">
        <f t="shared" si="18"/>
        <v>4818588.619397494</v>
      </c>
    </row>
    <row r="262" spans="2:10" x14ac:dyDescent="0.55000000000000004">
      <c r="B262" s="127" t="str">
        <f>$B$51</f>
        <v>Nursing</v>
      </c>
      <c r="C262" s="138">
        <f t="shared" si="19"/>
        <v>0</v>
      </c>
      <c r="D262" s="138">
        <f t="shared" si="19"/>
        <v>0</v>
      </c>
      <c r="E262" s="138">
        <f t="shared" si="19"/>
        <v>0</v>
      </c>
      <c r="F262" s="138">
        <f t="shared" si="19"/>
        <v>0</v>
      </c>
      <c r="G262" s="138">
        <f t="shared" si="19"/>
        <v>0</v>
      </c>
      <c r="H262" s="138">
        <f t="shared" si="18"/>
        <v>0</v>
      </c>
    </row>
    <row r="263" spans="2:10" x14ac:dyDescent="0.55000000000000004">
      <c r="B263" s="130" t="str">
        <f>$B$52</f>
        <v>Totals</v>
      </c>
      <c r="C263" s="135">
        <f>SUM(C243:C262)</f>
        <v>39123487.413310513</v>
      </c>
      <c r="D263" s="135">
        <f>SUM(D243:D262)</f>
        <v>51097034.641963601</v>
      </c>
      <c r="E263" s="135">
        <f>SUM(E243:E262)</f>
        <v>11823487.106727421</v>
      </c>
      <c r="F263" s="135">
        <f>SUM(F243:F262)</f>
        <v>6660481.0367220435</v>
      </c>
      <c r="G263" s="135">
        <f>SUM(G243:G262)</f>
        <v>1755390.8012764268</v>
      </c>
      <c r="H263" s="135">
        <f t="shared" si="18"/>
        <v>110459881.00000001</v>
      </c>
      <c r="I263" s="407"/>
    </row>
    <row r="264" spans="2:10" x14ac:dyDescent="0.55000000000000004">
      <c r="B264" s="451"/>
      <c r="C264" s="451"/>
      <c r="D264" s="451"/>
      <c r="E264" s="451"/>
      <c r="F264" s="451"/>
      <c r="G264" s="451"/>
      <c r="H264" s="452"/>
      <c r="I264" s="408"/>
    </row>
    <row r="265" spans="2:10" x14ac:dyDescent="0.55000000000000004">
      <c r="B265" s="120" t="s">
        <v>227</v>
      </c>
      <c r="C265" s="121"/>
      <c r="D265" s="121"/>
      <c r="E265" s="121"/>
      <c r="F265" s="121"/>
      <c r="G265" s="121"/>
      <c r="H265" s="122"/>
      <c r="J265" s="358"/>
    </row>
    <row r="266" spans="2:10" ht="45" customHeight="1" thickBot="1" x14ac:dyDescent="0.6">
      <c r="B266" s="432" t="s">
        <v>228</v>
      </c>
      <c r="C266" s="432"/>
      <c r="D266" s="432"/>
      <c r="E266" s="432"/>
      <c r="F266" s="432"/>
      <c r="G266" s="432"/>
      <c r="H266" s="432"/>
    </row>
    <row r="267" spans="2:10" ht="19.8" thickBot="1" x14ac:dyDescent="0.6">
      <c r="B267" s="124" t="s">
        <v>31</v>
      </c>
      <c r="C267" s="125" t="s">
        <v>25</v>
      </c>
      <c r="D267" s="125" t="s">
        <v>26</v>
      </c>
      <c r="E267" s="125" t="s">
        <v>27</v>
      </c>
      <c r="F267" s="125" t="s">
        <v>28</v>
      </c>
      <c r="G267" s="125" t="s">
        <v>29</v>
      </c>
      <c r="H267" s="126" t="s">
        <v>1</v>
      </c>
    </row>
    <row r="268" spans="2:10" x14ac:dyDescent="0.55000000000000004">
      <c r="B268" s="127" t="str">
        <f>$B$32</f>
        <v>Liberal Arts</v>
      </c>
      <c r="C268" s="135">
        <f t="shared" ref="C268:G283" si="20">C243+C218+C193+C168+C116</f>
        <v>77268944.391690791</v>
      </c>
      <c r="D268" s="135">
        <f t="shared" si="20"/>
        <v>62439363.579427779</v>
      </c>
      <c r="E268" s="135">
        <f t="shared" si="20"/>
        <v>45298747.380144149</v>
      </c>
      <c r="F268" s="135">
        <f t="shared" si="20"/>
        <v>102243974.1834482</v>
      </c>
      <c r="G268" s="135">
        <f t="shared" si="20"/>
        <v>0</v>
      </c>
      <c r="H268" s="135">
        <f>SUM(C268:G268)</f>
        <v>287251029.53471088</v>
      </c>
    </row>
    <row r="269" spans="2:10" x14ac:dyDescent="0.55000000000000004">
      <c r="B269" s="127" t="str">
        <f>$B$33</f>
        <v>Science</v>
      </c>
      <c r="C269" s="138">
        <f t="shared" si="20"/>
        <v>66760413.727057025</v>
      </c>
      <c r="D269" s="138">
        <f t="shared" si="20"/>
        <v>80136730.361005694</v>
      </c>
      <c r="E269" s="138">
        <f t="shared" si="20"/>
        <v>60237583.267562069</v>
      </c>
      <c r="F269" s="138">
        <f t="shared" si="20"/>
        <v>211468927.74326372</v>
      </c>
      <c r="G269" s="138">
        <f t="shared" si="20"/>
        <v>0</v>
      </c>
      <c r="H269" s="138">
        <f t="shared" ref="H269:H288" si="21">SUM(C269:G269)</f>
        <v>418603655.09888852</v>
      </c>
    </row>
    <row r="270" spans="2:10" x14ac:dyDescent="0.55000000000000004">
      <c r="B270" s="127" t="str">
        <f>$B$34</f>
        <v>Fine Arts</v>
      </c>
      <c r="C270" s="138">
        <f t="shared" si="20"/>
        <v>17181978.398478404</v>
      </c>
      <c r="D270" s="138">
        <f t="shared" si="20"/>
        <v>9472669.7589412071</v>
      </c>
      <c r="E270" s="138">
        <f t="shared" si="20"/>
        <v>7589947.2741867304</v>
      </c>
      <c r="F270" s="138">
        <f t="shared" si="20"/>
        <v>109846.02389501588</v>
      </c>
      <c r="G270" s="138">
        <f t="shared" si="20"/>
        <v>0</v>
      </c>
      <c r="H270" s="138">
        <f t="shared" si="21"/>
        <v>34354441.455501355</v>
      </c>
    </row>
    <row r="271" spans="2:10" x14ac:dyDescent="0.55000000000000004">
      <c r="B271" s="127" t="str">
        <f>$B$35</f>
        <v>Teacher Education</v>
      </c>
      <c r="C271" s="138">
        <f t="shared" si="20"/>
        <v>2236383.5610015457</v>
      </c>
      <c r="D271" s="138">
        <f t="shared" si="20"/>
        <v>5566274.9203099264</v>
      </c>
      <c r="E271" s="138">
        <f t="shared" si="20"/>
        <v>11268458.568396259</v>
      </c>
      <c r="F271" s="138">
        <f t="shared" si="20"/>
        <v>26430888.431098554</v>
      </c>
      <c r="G271" s="138">
        <f t="shared" si="20"/>
        <v>0</v>
      </c>
      <c r="H271" s="138">
        <f t="shared" si="21"/>
        <v>45502005.480806291</v>
      </c>
    </row>
    <row r="272" spans="2:10" x14ac:dyDescent="0.55000000000000004">
      <c r="B272" s="127" t="str">
        <f>$B$36</f>
        <v>Agriculture</v>
      </c>
      <c r="C272" s="138">
        <f t="shared" si="20"/>
        <v>10872813.620537059</v>
      </c>
      <c r="D272" s="138">
        <f t="shared" si="20"/>
        <v>27109079.495300196</v>
      </c>
      <c r="E272" s="138">
        <f t="shared" si="20"/>
        <v>24774371.018352944</v>
      </c>
      <c r="F272" s="138">
        <f t="shared" si="20"/>
        <v>48112736.73061648</v>
      </c>
      <c r="G272" s="138">
        <f t="shared" si="20"/>
        <v>0</v>
      </c>
      <c r="H272" s="138">
        <f t="shared" si="21"/>
        <v>110869000.86480668</v>
      </c>
    </row>
    <row r="273" spans="2:10" x14ac:dyDescent="0.55000000000000004">
      <c r="B273" s="127" t="str">
        <f>$B$37</f>
        <v>Engineering</v>
      </c>
      <c r="C273" s="138">
        <f t="shared" si="20"/>
        <v>39934544.91797173</v>
      </c>
      <c r="D273" s="138">
        <f t="shared" si="20"/>
        <v>97892955.02380307</v>
      </c>
      <c r="E273" s="138">
        <f t="shared" si="20"/>
        <v>106355076.35619712</v>
      </c>
      <c r="F273" s="138">
        <f t="shared" si="20"/>
        <v>213083713.36325312</v>
      </c>
      <c r="G273" s="138">
        <f t="shared" si="20"/>
        <v>0</v>
      </c>
      <c r="H273" s="138">
        <f t="shared" si="21"/>
        <v>457266289.66122502</v>
      </c>
    </row>
    <row r="274" spans="2:10" x14ac:dyDescent="0.55000000000000004">
      <c r="B274" s="127" t="str">
        <f>$B$38</f>
        <v>Home Economics</v>
      </c>
      <c r="C274" s="138">
        <f t="shared" si="20"/>
        <v>539054.16372194944</v>
      </c>
      <c r="D274" s="138">
        <f t="shared" si="20"/>
        <v>663567.69480573211</v>
      </c>
      <c r="E274" s="138">
        <f t="shared" si="20"/>
        <v>8074.5092063141419</v>
      </c>
      <c r="F274" s="138">
        <f t="shared" si="20"/>
        <v>13832.650921257682</v>
      </c>
      <c r="G274" s="138">
        <f t="shared" si="20"/>
        <v>0</v>
      </c>
      <c r="H274" s="138">
        <f t="shared" si="21"/>
        <v>1224529.0186552533</v>
      </c>
    </row>
    <row r="275" spans="2:10" x14ac:dyDescent="0.55000000000000004">
      <c r="B275" s="127" t="str">
        <f>$B$39</f>
        <v>Law</v>
      </c>
      <c r="C275" s="138">
        <f t="shared" si="20"/>
        <v>0</v>
      </c>
      <c r="D275" s="138">
        <f t="shared" si="20"/>
        <v>0</v>
      </c>
      <c r="E275" s="138">
        <f t="shared" si="20"/>
        <v>0</v>
      </c>
      <c r="F275" s="138">
        <f t="shared" si="20"/>
        <v>0</v>
      </c>
      <c r="G275" s="138">
        <f t="shared" si="20"/>
        <v>42485459.22303617</v>
      </c>
      <c r="H275" s="138">
        <f t="shared" si="21"/>
        <v>42485459.22303617</v>
      </c>
    </row>
    <row r="276" spans="2:10" x14ac:dyDescent="0.55000000000000004">
      <c r="B276" s="127" t="str">
        <f>$B$40</f>
        <v>Social Service</v>
      </c>
      <c r="C276" s="138">
        <f t="shared" si="20"/>
        <v>0</v>
      </c>
      <c r="D276" s="138">
        <f t="shared" si="20"/>
        <v>0</v>
      </c>
      <c r="E276" s="138">
        <f t="shared" si="20"/>
        <v>0</v>
      </c>
      <c r="F276" s="138">
        <f t="shared" si="20"/>
        <v>0</v>
      </c>
      <c r="G276" s="138">
        <f t="shared" si="20"/>
        <v>0</v>
      </c>
      <c r="H276" s="138">
        <f t="shared" si="21"/>
        <v>0</v>
      </c>
    </row>
    <row r="277" spans="2:10" x14ac:dyDescent="0.55000000000000004">
      <c r="B277" s="127" t="str">
        <f>$B$41</f>
        <v>Library Science</v>
      </c>
      <c r="C277" s="138">
        <f t="shared" si="20"/>
        <v>78614.444619119473</v>
      </c>
      <c r="D277" s="138">
        <f t="shared" si="20"/>
        <v>62341.558795450306</v>
      </c>
      <c r="E277" s="138">
        <f t="shared" si="20"/>
        <v>0</v>
      </c>
      <c r="F277" s="138">
        <f t="shared" si="20"/>
        <v>0</v>
      </c>
      <c r="G277" s="138">
        <f t="shared" si="20"/>
        <v>0</v>
      </c>
      <c r="H277" s="138">
        <f t="shared" si="21"/>
        <v>140956.00341456977</v>
      </c>
    </row>
    <row r="278" spans="2:10" x14ac:dyDescent="0.55000000000000004">
      <c r="B278" s="127" t="str">
        <f>$B$42</f>
        <v>Veterinary Science</v>
      </c>
      <c r="C278" s="138">
        <f t="shared" si="20"/>
        <v>0</v>
      </c>
      <c r="D278" s="138">
        <f t="shared" si="20"/>
        <v>0</v>
      </c>
      <c r="E278" s="138">
        <f t="shared" si="20"/>
        <v>0</v>
      </c>
      <c r="F278" s="138">
        <f t="shared" si="20"/>
        <v>0</v>
      </c>
      <c r="G278" s="138">
        <f t="shared" si="20"/>
        <v>99403988.358017266</v>
      </c>
      <c r="H278" s="138">
        <f t="shared" si="21"/>
        <v>99403988.358017266</v>
      </c>
    </row>
    <row r="279" spans="2:10" x14ac:dyDescent="0.55000000000000004">
      <c r="B279" s="127" t="str">
        <f>$B$43</f>
        <v>Vocational Training</v>
      </c>
      <c r="C279" s="138">
        <f t="shared" si="20"/>
        <v>0</v>
      </c>
      <c r="D279" s="138">
        <f t="shared" si="20"/>
        <v>48262.505053017674</v>
      </c>
      <c r="E279" s="138">
        <f t="shared" si="20"/>
        <v>0</v>
      </c>
      <c r="F279" s="138">
        <f t="shared" si="20"/>
        <v>0</v>
      </c>
      <c r="G279" s="138">
        <f t="shared" si="20"/>
        <v>0</v>
      </c>
      <c r="H279" s="138">
        <f t="shared" si="21"/>
        <v>48262.505053017674</v>
      </c>
    </row>
    <row r="280" spans="2:10" x14ac:dyDescent="0.55000000000000004">
      <c r="B280" s="127" t="str">
        <f>$B$44</f>
        <v>Physical Training</v>
      </c>
      <c r="C280" s="138">
        <f t="shared" si="20"/>
        <v>0</v>
      </c>
      <c r="D280" s="138">
        <f t="shared" si="20"/>
        <v>0</v>
      </c>
      <c r="E280" s="138">
        <f t="shared" si="20"/>
        <v>0</v>
      </c>
      <c r="F280" s="138">
        <f t="shared" si="20"/>
        <v>0</v>
      </c>
      <c r="G280" s="138">
        <f t="shared" si="20"/>
        <v>0</v>
      </c>
      <c r="H280" s="138">
        <f t="shared" si="21"/>
        <v>0</v>
      </c>
    </row>
    <row r="281" spans="2:10" x14ac:dyDescent="0.55000000000000004">
      <c r="B281" s="127" t="str">
        <f>$B$45</f>
        <v>Health Services</v>
      </c>
      <c r="C281" s="138">
        <f t="shared" si="20"/>
        <v>3029905.2967773583</v>
      </c>
      <c r="D281" s="138">
        <f t="shared" si="20"/>
        <v>3918398.3966527372</v>
      </c>
      <c r="E281" s="138">
        <f t="shared" si="20"/>
        <v>1564981.1939277891</v>
      </c>
      <c r="F281" s="138">
        <f t="shared" si="20"/>
        <v>1190371.2846822923</v>
      </c>
      <c r="G281" s="138">
        <f t="shared" si="20"/>
        <v>0</v>
      </c>
      <c r="H281" s="138">
        <f t="shared" si="21"/>
        <v>9703656.1720401775</v>
      </c>
    </row>
    <row r="282" spans="2:10" x14ac:dyDescent="0.55000000000000004">
      <c r="B282" s="127" t="str">
        <f>$B$46</f>
        <v>Pharmacy</v>
      </c>
      <c r="C282" s="138">
        <f t="shared" si="20"/>
        <v>0</v>
      </c>
      <c r="D282" s="138">
        <f t="shared" si="20"/>
        <v>0</v>
      </c>
      <c r="E282" s="138">
        <f t="shared" si="20"/>
        <v>0</v>
      </c>
      <c r="F282" s="138">
        <f t="shared" si="20"/>
        <v>0</v>
      </c>
      <c r="G282" s="138">
        <f t="shared" si="20"/>
        <v>0</v>
      </c>
      <c r="H282" s="138">
        <f t="shared" si="21"/>
        <v>0</v>
      </c>
    </row>
    <row r="283" spans="2:10" x14ac:dyDescent="0.55000000000000004">
      <c r="B283" s="127" t="str">
        <f>$B$47</f>
        <v>Business Administration</v>
      </c>
      <c r="C283" s="138">
        <f t="shared" si="20"/>
        <v>16906200.533931512</v>
      </c>
      <c r="D283" s="138">
        <f t="shared" si="20"/>
        <v>67972963.291195452</v>
      </c>
      <c r="E283" s="138">
        <f t="shared" si="20"/>
        <v>53461517.943029396</v>
      </c>
      <c r="F283" s="138">
        <f t="shared" si="20"/>
        <v>39270644.946544543</v>
      </c>
      <c r="G283" s="138">
        <f t="shared" si="20"/>
        <v>0</v>
      </c>
      <c r="H283" s="138">
        <f t="shared" si="21"/>
        <v>177611326.71470088</v>
      </c>
    </row>
    <row r="284" spans="2:10" x14ac:dyDescent="0.55000000000000004">
      <c r="B284" s="127" t="str">
        <f>$B$48</f>
        <v>Optometry</v>
      </c>
      <c r="C284" s="138">
        <f t="shared" ref="C284:G287" si="22">C259+C234+C209+C184+C132</f>
        <v>0</v>
      </c>
      <c r="D284" s="138">
        <f t="shared" si="22"/>
        <v>0</v>
      </c>
      <c r="E284" s="138">
        <f t="shared" si="22"/>
        <v>0</v>
      </c>
      <c r="F284" s="138">
        <f t="shared" si="22"/>
        <v>0</v>
      </c>
      <c r="G284" s="138">
        <f t="shared" si="22"/>
        <v>0</v>
      </c>
      <c r="H284" s="138">
        <f t="shared" si="21"/>
        <v>0</v>
      </c>
    </row>
    <row r="285" spans="2:10" x14ac:dyDescent="0.55000000000000004">
      <c r="B285" s="127" t="str">
        <f>$B$49</f>
        <v>Teacher Ed-Practice Teaching</v>
      </c>
      <c r="C285" s="138">
        <f t="shared" si="22"/>
        <v>0</v>
      </c>
      <c r="D285" s="138">
        <f t="shared" si="22"/>
        <v>1236044.2169583514</v>
      </c>
      <c r="E285" s="138">
        <f t="shared" si="22"/>
        <v>0</v>
      </c>
      <c r="F285" s="138">
        <f t="shared" si="22"/>
        <v>0</v>
      </c>
      <c r="G285" s="138">
        <f t="shared" si="22"/>
        <v>0</v>
      </c>
      <c r="H285" s="138">
        <f t="shared" si="21"/>
        <v>1236044.2169583514</v>
      </c>
    </row>
    <row r="286" spans="2:10" x14ac:dyDescent="0.55000000000000004">
      <c r="B286" s="127" t="str">
        <f>$B$50</f>
        <v>Technology</v>
      </c>
      <c r="C286" s="138">
        <f t="shared" si="22"/>
        <v>9095644.3674297333</v>
      </c>
      <c r="D286" s="138">
        <f t="shared" si="22"/>
        <v>25942466.256693441</v>
      </c>
      <c r="E286" s="138">
        <f t="shared" si="22"/>
        <v>11815591.209922366</v>
      </c>
      <c r="F286" s="138">
        <f t="shared" si="22"/>
        <v>323423.51813983417</v>
      </c>
      <c r="G286" s="138">
        <f t="shared" si="22"/>
        <v>0</v>
      </c>
      <c r="H286" s="138">
        <f t="shared" si="21"/>
        <v>47177125.352185369</v>
      </c>
    </row>
    <row r="287" spans="2:10" x14ac:dyDescent="0.55000000000000004">
      <c r="B287" s="127" t="str">
        <f>$B$51</f>
        <v>Nursing</v>
      </c>
      <c r="C287" s="138">
        <f t="shared" si="22"/>
        <v>0</v>
      </c>
      <c r="D287" s="138">
        <f t="shared" si="22"/>
        <v>0</v>
      </c>
      <c r="E287" s="138">
        <f t="shared" si="22"/>
        <v>0</v>
      </c>
      <c r="F287" s="138">
        <f t="shared" si="22"/>
        <v>0</v>
      </c>
      <c r="G287" s="138">
        <f t="shared" si="22"/>
        <v>0</v>
      </c>
      <c r="H287" s="138">
        <f t="shared" si="21"/>
        <v>0</v>
      </c>
    </row>
    <row r="288" spans="2:10" x14ac:dyDescent="0.55000000000000004">
      <c r="B288" s="130" t="str">
        <f>$B$52</f>
        <v>Totals</v>
      </c>
      <c r="C288" s="135">
        <f>SUM(C268:C287)</f>
        <v>243904497.42321625</v>
      </c>
      <c r="D288" s="135">
        <f>SUM(D268:D287)</f>
        <v>382461117.05894208</v>
      </c>
      <c r="E288" s="135">
        <f>SUM(E268:E287)</f>
        <v>322374348.72092515</v>
      </c>
      <c r="F288" s="135">
        <f>SUM(F268:F287)</f>
        <v>642248358.87586296</v>
      </c>
      <c r="G288" s="135">
        <f>SUM(G268:G287)</f>
        <v>141889447.58105344</v>
      </c>
      <c r="H288" s="135">
        <f t="shared" si="21"/>
        <v>1732877769.6600001</v>
      </c>
      <c r="I288" s="409"/>
      <c r="J288" s="139"/>
    </row>
    <row r="289" spans="2:10" x14ac:dyDescent="0.55000000000000004">
      <c r="H289" s="139"/>
    </row>
    <row r="290" spans="2:10" x14ac:dyDescent="0.55000000000000004">
      <c r="B290" s="120" t="s">
        <v>218</v>
      </c>
      <c r="C290" s="121"/>
      <c r="D290" s="121"/>
      <c r="E290" s="121"/>
      <c r="F290" s="121"/>
      <c r="G290" s="121"/>
      <c r="H290" s="122"/>
      <c r="J290" s="358"/>
    </row>
    <row r="291" spans="2:10" ht="30" customHeight="1" thickBot="1" x14ac:dyDescent="0.6">
      <c r="B291" s="432" t="s">
        <v>229</v>
      </c>
      <c r="C291" s="432"/>
      <c r="D291" s="432"/>
      <c r="E291" s="432"/>
      <c r="F291" s="432"/>
      <c r="G291" s="432"/>
      <c r="H291" s="432"/>
    </row>
    <row r="292" spans="2:10" ht="19.8" thickBot="1" x14ac:dyDescent="0.6">
      <c r="B292" s="124" t="s">
        <v>31</v>
      </c>
      <c r="C292" s="125" t="s">
        <v>25</v>
      </c>
      <c r="D292" s="125" t="s">
        <v>26</v>
      </c>
      <c r="E292" s="125" t="s">
        <v>27</v>
      </c>
      <c r="F292" s="125" t="s">
        <v>28</v>
      </c>
      <c r="G292" s="125" t="s">
        <v>29</v>
      </c>
      <c r="H292" s="126" t="s">
        <v>1</v>
      </c>
    </row>
    <row r="293" spans="2:10" x14ac:dyDescent="0.55000000000000004">
      <c r="B293" s="127" t="str">
        <f>$B$32</f>
        <v>Liberal Arts</v>
      </c>
      <c r="C293" s="133">
        <f t="shared" ref="C293:H308" si="23">IF(C32=0,0,C268/C32)</f>
        <v>253.40976197355596</v>
      </c>
      <c r="D293" s="133">
        <f t="shared" si="23"/>
        <v>580.80427495863239</v>
      </c>
      <c r="E293" s="133">
        <f t="shared" si="23"/>
        <v>2036.4021389621771</v>
      </c>
      <c r="F293" s="133">
        <f t="shared" si="23"/>
        <v>7919.7501303987756</v>
      </c>
      <c r="G293" s="134">
        <f t="shared" si="23"/>
        <v>0</v>
      </c>
      <c r="H293" s="135">
        <f t="shared" si="23"/>
        <v>641.79202780912499</v>
      </c>
    </row>
    <row r="294" spans="2:10" x14ac:dyDescent="0.55000000000000004">
      <c r="B294" s="127" t="str">
        <f>$B$33</f>
        <v>Science</v>
      </c>
      <c r="C294" s="136">
        <f t="shared" si="23"/>
        <v>270.4920515173838</v>
      </c>
      <c r="D294" s="136">
        <f t="shared" si="23"/>
        <v>577.52455956734855</v>
      </c>
      <c r="E294" s="136">
        <f t="shared" si="23"/>
        <v>3824.9727445510403</v>
      </c>
      <c r="F294" s="136">
        <f t="shared" si="23"/>
        <v>9647.7452321394048</v>
      </c>
      <c r="G294" s="137">
        <f t="shared" si="23"/>
        <v>0</v>
      </c>
      <c r="H294" s="138">
        <f t="shared" si="23"/>
        <v>989.05143116781596</v>
      </c>
    </row>
    <row r="295" spans="2:10" x14ac:dyDescent="0.55000000000000004">
      <c r="B295" s="127" t="str">
        <f>$B$34</f>
        <v>Fine Arts</v>
      </c>
      <c r="C295" s="136">
        <f t="shared" si="23"/>
        <v>664.16615378733684</v>
      </c>
      <c r="D295" s="136">
        <f t="shared" si="23"/>
        <v>1286.5231235829426</v>
      </c>
      <c r="E295" s="136">
        <f t="shared" si="23"/>
        <v>10705.144251321199</v>
      </c>
      <c r="F295" s="136">
        <f t="shared" si="23"/>
        <v>7323.0682596677252</v>
      </c>
      <c r="G295" s="137">
        <f t="shared" si="23"/>
        <v>0</v>
      </c>
      <c r="H295" s="138">
        <f t="shared" si="23"/>
        <v>1011.7042570162663</v>
      </c>
    </row>
    <row r="296" spans="2:10" x14ac:dyDescent="0.55000000000000004">
      <c r="B296" s="127" t="str">
        <f>$B$35</f>
        <v>Teacher Education</v>
      </c>
      <c r="C296" s="136">
        <f t="shared" si="23"/>
        <v>385.38403601612026</v>
      </c>
      <c r="D296" s="136">
        <f t="shared" si="23"/>
        <v>483.4773664822311</v>
      </c>
      <c r="E296" s="136">
        <f t="shared" si="23"/>
        <v>1125.1581196601358</v>
      </c>
      <c r="F296" s="136">
        <f t="shared" si="23"/>
        <v>4913.7178715557829</v>
      </c>
      <c r="G296" s="137">
        <f t="shared" si="23"/>
        <v>0</v>
      </c>
      <c r="H296" s="138">
        <f t="shared" si="23"/>
        <v>1391.0732338980829</v>
      </c>
    </row>
    <row r="297" spans="2:10" x14ac:dyDescent="0.55000000000000004">
      <c r="B297" s="127" t="str">
        <f>$B$36</f>
        <v>Agriculture</v>
      </c>
      <c r="C297" s="136">
        <f t="shared" si="23"/>
        <v>273.00792498712048</v>
      </c>
      <c r="D297" s="136">
        <f t="shared" si="23"/>
        <v>511.13523569018224</v>
      </c>
      <c r="E297" s="136">
        <f t="shared" si="23"/>
        <v>3775.4299022177588</v>
      </c>
      <c r="F297" s="136">
        <f t="shared" si="23"/>
        <v>6396.2691745036536</v>
      </c>
      <c r="G297" s="137">
        <f t="shared" si="23"/>
        <v>0</v>
      </c>
      <c r="H297" s="138">
        <f t="shared" si="23"/>
        <v>1036.6723785127838</v>
      </c>
    </row>
    <row r="298" spans="2:10" x14ac:dyDescent="0.55000000000000004">
      <c r="B298" s="127" t="str">
        <f>$B$37</f>
        <v>Engineering</v>
      </c>
      <c r="C298" s="136">
        <f t="shared" si="23"/>
        <v>357.79474539678824</v>
      </c>
      <c r="D298" s="136">
        <f t="shared" si="23"/>
        <v>562.81990780244735</v>
      </c>
      <c r="E298" s="136">
        <f t="shared" si="23"/>
        <v>2037.9189339059253</v>
      </c>
      <c r="F298" s="136">
        <f t="shared" si="23"/>
        <v>7200.9635822801902</v>
      </c>
      <c r="G298" s="137">
        <f t="shared" si="23"/>
        <v>0</v>
      </c>
      <c r="H298" s="138">
        <f t="shared" si="23"/>
        <v>1244.8545295660865</v>
      </c>
    </row>
    <row r="299" spans="2:10" x14ac:dyDescent="0.55000000000000004">
      <c r="B299" s="127" t="str">
        <f>$B$38</f>
        <v>Home Economics</v>
      </c>
      <c r="C299" s="136">
        <f t="shared" si="23"/>
        <v>581.50395223511271</v>
      </c>
      <c r="D299" s="136">
        <f t="shared" si="23"/>
        <v>937.24250678775718</v>
      </c>
      <c r="E299" s="136">
        <f t="shared" si="23"/>
        <v>224.29192239761505</v>
      </c>
      <c r="F299" s="136">
        <f t="shared" si="23"/>
        <v>2305.4418202096135</v>
      </c>
      <c r="G299" s="137">
        <f t="shared" si="23"/>
        <v>0</v>
      </c>
      <c r="H299" s="138">
        <f t="shared" si="23"/>
        <v>730.19023175626319</v>
      </c>
    </row>
    <row r="300" spans="2:10" x14ac:dyDescent="0.55000000000000004">
      <c r="B300" s="127" t="str">
        <f>$B$39</f>
        <v>Law</v>
      </c>
      <c r="C300" s="136">
        <f t="shared" si="23"/>
        <v>0</v>
      </c>
      <c r="D300" s="136">
        <f t="shared" si="23"/>
        <v>0</v>
      </c>
      <c r="E300" s="136">
        <f t="shared" si="23"/>
        <v>0</v>
      </c>
      <c r="F300" s="136">
        <f t="shared" si="23"/>
        <v>0</v>
      </c>
      <c r="G300" s="137">
        <f t="shared" si="23"/>
        <v>3262.7763536736206</v>
      </c>
      <c r="H300" s="138">
        <f t="shared" si="23"/>
        <v>3262.7763536736206</v>
      </c>
    </row>
    <row r="301" spans="2:10" x14ac:dyDescent="0.55000000000000004">
      <c r="B301" s="127" t="str">
        <f>$B$40</f>
        <v>Social Service</v>
      </c>
      <c r="C301" s="136">
        <f t="shared" si="23"/>
        <v>0</v>
      </c>
      <c r="D301" s="136">
        <f t="shared" si="23"/>
        <v>0</v>
      </c>
      <c r="E301" s="136">
        <f t="shared" si="23"/>
        <v>0</v>
      </c>
      <c r="F301" s="136">
        <f t="shared" si="23"/>
        <v>0</v>
      </c>
      <c r="G301" s="137">
        <f t="shared" si="23"/>
        <v>0</v>
      </c>
      <c r="H301" s="138">
        <f t="shared" si="23"/>
        <v>0</v>
      </c>
    </row>
    <row r="302" spans="2:10" x14ac:dyDescent="0.55000000000000004">
      <c r="B302" s="127" t="str">
        <f>$B$41</f>
        <v>Library Science</v>
      </c>
      <c r="C302" s="136">
        <f t="shared" si="23"/>
        <v>595.56397438726879</v>
      </c>
      <c r="D302" s="136">
        <f t="shared" si="23"/>
        <v>865.85498327014318</v>
      </c>
      <c r="E302" s="136">
        <f t="shared" si="23"/>
        <v>0</v>
      </c>
      <c r="F302" s="136">
        <f t="shared" si="23"/>
        <v>0</v>
      </c>
      <c r="G302" s="137">
        <f t="shared" si="23"/>
        <v>0</v>
      </c>
      <c r="H302" s="138">
        <f t="shared" si="23"/>
        <v>690.96080105181261</v>
      </c>
    </row>
    <row r="303" spans="2:10" x14ac:dyDescent="0.55000000000000004">
      <c r="B303" s="127" t="str">
        <f>$B$42</f>
        <v>Veterinary Science</v>
      </c>
      <c r="C303" s="136">
        <f t="shared" si="23"/>
        <v>0</v>
      </c>
      <c r="D303" s="136">
        <f t="shared" si="23"/>
        <v>0</v>
      </c>
      <c r="E303" s="136">
        <f t="shared" si="23"/>
        <v>0</v>
      </c>
      <c r="F303" s="136">
        <f t="shared" si="23"/>
        <v>0</v>
      </c>
      <c r="G303" s="137">
        <f t="shared" si="23"/>
        <v>6117.9214892920527</v>
      </c>
      <c r="H303" s="138">
        <f t="shared" si="23"/>
        <v>6117.9214892920527</v>
      </c>
    </row>
    <row r="304" spans="2:10" x14ac:dyDescent="0.55000000000000004">
      <c r="B304" s="127" t="str">
        <f>$B$43</f>
        <v>Vocational Training</v>
      </c>
      <c r="C304" s="136">
        <f t="shared" si="23"/>
        <v>0</v>
      </c>
      <c r="D304" s="136">
        <f t="shared" si="23"/>
        <v>2010.937710542403</v>
      </c>
      <c r="E304" s="136">
        <f t="shared" si="23"/>
        <v>0</v>
      </c>
      <c r="F304" s="136">
        <f t="shared" si="23"/>
        <v>0</v>
      </c>
      <c r="G304" s="137">
        <f t="shared" si="23"/>
        <v>0</v>
      </c>
      <c r="H304" s="138">
        <f t="shared" si="23"/>
        <v>2010.937710542403</v>
      </c>
    </row>
    <row r="305" spans="2:10" x14ac:dyDescent="0.55000000000000004">
      <c r="B305" s="127" t="str">
        <f>$B$44</f>
        <v>Physical Training</v>
      </c>
      <c r="C305" s="136">
        <f t="shared" si="23"/>
        <v>0</v>
      </c>
      <c r="D305" s="136">
        <f t="shared" si="23"/>
        <v>0</v>
      </c>
      <c r="E305" s="136">
        <f t="shared" si="23"/>
        <v>0</v>
      </c>
      <c r="F305" s="136">
        <f t="shared" si="23"/>
        <v>0</v>
      </c>
      <c r="G305" s="137">
        <f t="shared" si="23"/>
        <v>0</v>
      </c>
      <c r="H305" s="138">
        <f t="shared" si="23"/>
        <v>0</v>
      </c>
    </row>
    <row r="306" spans="2:10" x14ac:dyDescent="0.55000000000000004">
      <c r="B306" s="127" t="str">
        <f>$B$45</f>
        <v>Health Services</v>
      </c>
      <c r="C306" s="136">
        <f t="shared" si="23"/>
        <v>252.61841727341655</v>
      </c>
      <c r="D306" s="136">
        <f t="shared" si="23"/>
        <v>369.72998647412129</v>
      </c>
      <c r="E306" s="136">
        <f t="shared" si="23"/>
        <v>2930.6763931232008</v>
      </c>
      <c r="F306" s="136">
        <f t="shared" si="23"/>
        <v>2961.1225987121697</v>
      </c>
      <c r="G306" s="137">
        <f t="shared" si="23"/>
        <v>0</v>
      </c>
      <c r="H306" s="138">
        <f t="shared" si="23"/>
        <v>412.43013311969474</v>
      </c>
    </row>
    <row r="307" spans="2:10" x14ac:dyDescent="0.55000000000000004">
      <c r="B307" s="127" t="str">
        <f>$B$46</f>
        <v>Pharmacy</v>
      </c>
      <c r="C307" s="136">
        <f t="shared" si="23"/>
        <v>0</v>
      </c>
      <c r="D307" s="136">
        <f t="shared" si="23"/>
        <v>0</v>
      </c>
      <c r="E307" s="136">
        <f t="shared" si="23"/>
        <v>0</v>
      </c>
      <c r="F307" s="136">
        <f t="shared" si="23"/>
        <v>0</v>
      </c>
      <c r="G307" s="137">
        <f t="shared" si="23"/>
        <v>0</v>
      </c>
      <c r="H307" s="138">
        <f t="shared" si="23"/>
        <v>0</v>
      </c>
    </row>
    <row r="308" spans="2:10" x14ac:dyDescent="0.55000000000000004">
      <c r="B308" s="127" t="str">
        <f>$B$47</f>
        <v>Business Administration</v>
      </c>
      <c r="C308" s="136">
        <f t="shared" si="23"/>
        <v>295.32028811870509</v>
      </c>
      <c r="D308" s="136">
        <f t="shared" si="23"/>
        <v>502.90367259191237</v>
      </c>
      <c r="E308" s="136">
        <f t="shared" si="23"/>
        <v>1238.4094775948156</v>
      </c>
      <c r="F308" s="136">
        <f t="shared" si="23"/>
        <v>16230.892724341616</v>
      </c>
      <c r="G308" s="137">
        <f t="shared" si="23"/>
        <v>0</v>
      </c>
      <c r="H308" s="138">
        <f t="shared" si="23"/>
        <v>746.27548546704747</v>
      </c>
    </row>
    <row r="309" spans="2:10" x14ac:dyDescent="0.55000000000000004">
      <c r="B309" s="127" t="str">
        <f>$B$48</f>
        <v>Optometry</v>
      </c>
      <c r="C309" s="136">
        <f t="shared" ref="C309:H313" si="24">IF(C48=0,0,C284/C48)</f>
        <v>0</v>
      </c>
      <c r="D309" s="136">
        <f t="shared" si="24"/>
        <v>0</v>
      </c>
      <c r="E309" s="136">
        <f t="shared" si="24"/>
        <v>0</v>
      </c>
      <c r="F309" s="136">
        <f t="shared" si="24"/>
        <v>0</v>
      </c>
      <c r="G309" s="137">
        <f t="shared" si="24"/>
        <v>0</v>
      </c>
      <c r="H309" s="138">
        <f t="shared" si="24"/>
        <v>0</v>
      </c>
    </row>
    <row r="310" spans="2:10" x14ac:dyDescent="0.55000000000000004">
      <c r="B310" s="127" t="str">
        <f>$B$49</f>
        <v>Teacher Ed-Practice Teaching</v>
      </c>
      <c r="C310" s="136">
        <f t="shared" si="24"/>
        <v>0</v>
      </c>
      <c r="D310" s="136">
        <f t="shared" si="24"/>
        <v>473.58015975415765</v>
      </c>
      <c r="E310" s="136">
        <f t="shared" si="24"/>
        <v>0</v>
      </c>
      <c r="F310" s="136">
        <f t="shared" si="24"/>
        <v>0</v>
      </c>
      <c r="G310" s="137">
        <f t="shared" si="24"/>
        <v>0</v>
      </c>
      <c r="H310" s="138">
        <f t="shared" si="24"/>
        <v>473.58015975415765</v>
      </c>
    </row>
    <row r="311" spans="2:10" x14ac:dyDescent="0.55000000000000004">
      <c r="B311" s="127" t="str">
        <f>$B$50</f>
        <v>Technology</v>
      </c>
      <c r="C311" s="136">
        <f t="shared" si="24"/>
        <v>369.86192125202257</v>
      </c>
      <c r="D311" s="136">
        <f t="shared" si="24"/>
        <v>573.89758111435845</v>
      </c>
      <c r="E311" s="136">
        <f t="shared" si="24"/>
        <v>3170.2686369526068</v>
      </c>
      <c r="F311" s="136">
        <f t="shared" si="24"/>
        <v>2695.1959844986181</v>
      </c>
      <c r="G311" s="137">
        <f t="shared" si="24"/>
        <v>0</v>
      </c>
      <c r="H311" s="138">
        <f t="shared" si="24"/>
        <v>640.6192761319528</v>
      </c>
    </row>
    <row r="312" spans="2:10" x14ac:dyDescent="0.55000000000000004">
      <c r="B312" s="127" t="str">
        <f>$B$51</f>
        <v>Nursing</v>
      </c>
      <c r="C312" s="136">
        <f t="shared" si="24"/>
        <v>0</v>
      </c>
      <c r="D312" s="136">
        <f t="shared" si="24"/>
        <v>0</v>
      </c>
      <c r="E312" s="136">
        <f t="shared" si="24"/>
        <v>0</v>
      </c>
      <c r="F312" s="136">
        <f t="shared" si="24"/>
        <v>0</v>
      </c>
      <c r="G312" s="137">
        <f t="shared" si="24"/>
        <v>0</v>
      </c>
      <c r="H312" s="138">
        <f t="shared" si="24"/>
        <v>0</v>
      </c>
    </row>
    <row r="313" spans="2:10" x14ac:dyDescent="0.55000000000000004">
      <c r="B313" s="130" t="str">
        <f>$B$52</f>
        <v>Totals</v>
      </c>
      <c r="C313" s="135">
        <f t="shared" si="24"/>
        <v>293.95575610343604</v>
      </c>
      <c r="D313" s="135">
        <f t="shared" si="24"/>
        <v>557.12798211611016</v>
      </c>
      <c r="E313" s="135">
        <f t="shared" si="24"/>
        <v>2080.7261325848481</v>
      </c>
      <c r="F313" s="135">
        <f t="shared" si="24"/>
        <v>7999.7553529163879</v>
      </c>
      <c r="G313" s="135">
        <f t="shared" si="24"/>
        <v>4847.7292415678912</v>
      </c>
      <c r="H313" s="135">
        <f t="shared" si="24"/>
        <v>973.14122147800151</v>
      </c>
      <c r="I313" s="407"/>
    </row>
    <row r="315" spans="2:10" x14ac:dyDescent="0.55000000000000004">
      <c r="B315" s="120" t="s">
        <v>37</v>
      </c>
      <c r="C315" s="121"/>
      <c r="D315" s="121"/>
      <c r="E315" s="121"/>
      <c r="F315" s="121"/>
      <c r="G315" s="121"/>
      <c r="H315" s="122"/>
      <c r="J315" s="358"/>
    </row>
    <row r="316" spans="2:10" ht="55.5" customHeight="1" thickBot="1" x14ac:dyDescent="0.6">
      <c r="B316" s="432" t="s">
        <v>230</v>
      </c>
      <c r="C316" s="432"/>
      <c r="D316" s="432"/>
      <c r="E316" s="432"/>
      <c r="F316" s="432"/>
      <c r="G316" s="432"/>
      <c r="H316" s="432"/>
    </row>
    <row r="317" spans="2:10" ht="19.8" thickBot="1" x14ac:dyDescent="0.6">
      <c r="B317" s="124" t="s">
        <v>31</v>
      </c>
      <c r="C317" s="125" t="s">
        <v>25</v>
      </c>
      <c r="D317" s="125" t="s">
        <v>26</v>
      </c>
      <c r="E317" s="125" t="s">
        <v>27</v>
      </c>
      <c r="F317" s="125" t="s">
        <v>28</v>
      </c>
      <c r="G317" s="125" t="s">
        <v>29</v>
      </c>
      <c r="H317" s="126" t="s">
        <v>1</v>
      </c>
    </row>
    <row r="318" spans="2:10" x14ac:dyDescent="0.55000000000000004">
      <c r="B318" s="127" t="str">
        <f>$B$32</f>
        <v>Liberal Arts</v>
      </c>
      <c r="C318" s="128">
        <f t="shared" ref="C318:H318" si="25">IF($C$293=0,"",C293/$C$293)</f>
        <v>1</v>
      </c>
      <c r="D318" s="128">
        <f t="shared" si="25"/>
        <v>2.2919569886942281</v>
      </c>
      <c r="E318" s="128">
        <f t="shared" si="25"/>
        <v>8.0360050974464095</v>
      </c>
      <c r="F318" s="128">
        <f t="shared" si="25"/>
        <v>31.252742864835746</v>
      </c>
      <c r="G318" s="128">
        <f t="shared" si="25"/>
        <v>0</v>
      </c>
      <c r="H318" s="128">
        <f t="shared" si="25"/>
        <v>2.5326255105993027</v>
      </c>
    </row>
    <row r="319" spans="2:10" x14ac:dyDescent="0.55000000000000004">
      <c r="B319" s="127" t="str">
        <f>$B$33</f>
        <v>Science</v>
      </c>
      <c r="C319" s="128">
        <f t="shared" ref="C319:H334" si="26">IF($C$293=0,"",C294/$C$293)</f>
        <v>1.0674097533212255</v>
      </c>
      <c r="D319" s="128">
        <f t="shared" si="26"/>
        <v>2.2790146483291944</v>
      </c>
      <c r="E319" s="128">
        <f t="shared" si="26"/>
        <v>15.094022877264639</v>
      </c>
      <c r="F319" s="128">
        <f t="shared" si="26"/>
        <v>38.071718930647094</v>
      </c>
      <c r="G319" s="128">
        <f t="shared" si="26"/>
        <v>0</v>
      </c>
      <c r="H319" s="128">
        <f t="shared" si="26"/>
        <v>3.9029728904880403</v>
      </c>
    </row>
    <row r="320" spans="2:10" x14ac:dyDescent="0.55000000000000004">
      <c r="B320" s="127" t="str">
        <f>$B$34</f>
        <v>Fine Arts</v>
      </c>
      <c r="C320" s="128">
        <f t="shared" si="26"/>
        <v>2.620917791859354</v>
      </c>
      <c r="D320" s="128">
        <f t="shared" si="26"/>
        <v>5.0768491062202843</v>
      </c>
      <c r="E320" s="128">
        <f t="shared" si="26"/>
        <v>42.244403561841914</v>
      </c>
      <c r="F320" s="128">
        <f t="shared" si="26"/>
        <v>28.898130058746151</v>
      </c>
      <c r="G320" s="128">
        <f t="shared" si="26"/>
        <v>0</v>
      </c>
      <c r="H320" s="128">
        <f t="shared" si="26"/>
        <v>3.9923649710141813</v>
      </c>
    </row>
    <row r="321" spans="2:8" x14ac:dyDescent="0.55000000000000004">
      <c r="B321" s="127" t="str">
        <f>$B$35</f>
        <v>Teacher Education</v>
      </c>
      <c r="C321" s="128">
        <f t="shared" si="26"/>
        <v>1.52079396237441</v>
      </c>
      <c r="D321" s="128">
        <f t="shared" si="26"/>
        <v>1.9078876942897067</v>
      </c>
      <c r="E321" s="128">
        <f t="shared" si="26"/>
        <v>4.4400740953994866</v>
      </c>
      <c r="F321" s="128">
        <f t="shared" si="26"/>
        <v>19.390404826111411</v>
      </c>
      <c r="G321" s="128">
        <f t="shared" si="26"/>
        <v>0</v>
      </c>
      <c r="H321" s="128">
        <f t="shared" si="26"/>
        <v>5.4894224400212543</v>
      </c>
    </row>
    <row r="322" spans="2:8" x14ac:dyDescent="0.55000000000000004">
      <c r="B322" s="127" t="str">
        <f>$B$36</f>
        <v>Agriculture</v>
      </c>
      <c r="C322" s="128">
        <f t="shared" si="26"/>
        <v>1.0773378375834222</v>
      </c>
      <c r="D322" s="128">
        <f t="shared" si="26"/>
        <v>2.0170305662633496</v>
      </c>
      <c r="E322" s="128">
        <f t="shared" si="26"/>
        <v>14.898518008204181</v>
      </c>
      <c r="F322" s="128">
        <f t="shared" si="26"/>
        <v>25.240815999705344</v>
      </c>
      <c r="G322" s="128">
        <f t="shared" si="26"/>
        <v>0</v>
      </c>
      <c r="H322" s="128">
        <f t="shared" si="26"/>
        <v>4.0908936200372716</v>
      </c>
    </row>
    <row r="323" spans="2:8" x14ac:dyDescent="0.55000000000000004">
      <c r="B323" s="127" t="str">
        <f>$B$37</f>
        <v>Engineering</v>
      </c>
      <c r="C323" s="128">
        <f t="shared" si="26"/>
        <v>1.4119217137109548</v>
      </c>
      <c r="D323" s="128">
        <f t="shared" si="26"/>
        <v>2.220987476643379</v>
      </c>
      <c r="E323" s="128">
        <f t="shared" si="26"/>
        <v>8.0419906401182288</v>
      </c>
      <c r="F323" s="128">
        <f t="shared" si="26"/>
        <v>28.416283280482428</v>
      </c>
      <c r="G323" s="128">
        <f t="shared" si="26"/>
        <v>0</v>
      </c>
      <c r="H323" s="128">
        <f t="shared" si="26"/>
        <v>4.9124174217723731</v>
      </c>
    </row>
    <row r="324" spans="2:8" x14ac:dyDescent="0.55000000000000004">
      <c r="B324" s="127" t="str">
        <f>$B$38</f>
        <v>Home Economics</v>
      </c>
      <c r="C324" s="128">
        <f t="shared" si="26"/>
        <v>2.294718039693334</v>
      </c>
      <c r="D324" s="128">
        <f t="shared" si="26"/>
        <v>3.698525658555968</v>
      </c>
      <c r="E324" s="128">
        <f t="shared" si="26"/>
        <v>0.88509582523904728</v>
      </c>
      <c r="F324" s="128">
        <f t="shared" si="26"/>
        <v>9.0976835393191884</v>
      </c>
      <c r="G324" s="128">
        <f t="shared" si="26"/>
        <v>0</v>
      </c>
      <c r="H324" s="128">
        <f t="shared" si="26"/>
        <v>2.8814605485974161</v>
      </c>
    </row>
    <row r="325" spans="2:8" x14ac:dyDescent="0.55000000000000004">
      <c r="B325" s="127" t="str">
        <f>$B$39</f>
        <v>Law</v>
      </c>
      <c r="C325" s="128">
        <f t="shared" si="26"/>
        <v>0</v>
      </c>
      <c r="D325" s="128">
        <f t="shared" si="26"/>
        <v>0</v>
      </c>
      <c r="E325" s="128">
        <f t="shared" si="26"/>
        <v>0</v>
      </c>
      <c r="F325" s="128">
        <f t="shared" si="26"/>
        <v>0</v>
      </c>
      <c r="G325" s="128">
        <f t="shared" si="26"/>
        <v>12.875495909325311</v>
      </c>
      <c r="H325" s="128">
        <f t="shared" si="26"/>
        <v>12.875495909325311</v>
      </c>
    </row>
    <row r="326" spans="2:8" x14ac:dyDescent="0.55000000000000004">
      <c r="B326" s="127" t="str">
        <f>$B$40</f>
        <v>Social Service</v>
      </c>
      <c r="C326" s="128">
        <f t="shared" si="26"/>
        <v>0</v>
      </c>
      <c r="D326" s="128">
        <f t="shared" si="26"/>
        <v>0</v>
      </c>
      <c r="E326" s="128">
        <f t="shared" si="26"/>
        <v>0</v>
      </c>
      <c r="F326" s="128">
        <f t="shared" si="26"/>
        <v>0</v>
      </c>
      <c r="G326" s="128">
        <f t="shared" si="26"/>
        <v>0</v>
      </c>
      <c r="H326" s="128">
        <f t="shared" si="26"/>
        <v>0</v>
      </c>
    </row>
    <row r="327" spans="2:8" x14ac:dyDescent="0.55000000000000004">
      <c r="B327" s="127" t="str">
        <f>$B$41</f>
        <v>Library Science</v>
      </c>
      <c r="C327" s="128">
        <f t="shared" si="26"/>
        <v>2.3502013882536126</v>
      </c>
      <c r="D327" s="128">
        <f t="shared" si="26"/>
        <v>3.416817791575439</v>
      </c>
      <c r="E327" s="128">
        <f t="shared" si="26"/>
        <v>0</v>
      </c>
      <c r="F327" s="128">
        <f t="shared" si="26"/>
        <v>0</v>
      </c>
      <c r="G327" s="128">
        <f t="shared" si="26"/>
        <v>0</v>
      </c>
      <c r="H327" s="128">
        <f t="shared" si="26"/>
        <v>2.7266542364848454</v>
      </c>
    </row>
    <row r="328" spans="2:8" x14ac:dyDescent="0.55000000000000004">
      <c r="B328" s="127" t="str">
        <f>$B$42</f>
        <v>Veterinary Science</v>
      </c>
      <c r="C328" s="128">
        <f t="shared" si="26"/>
        <v>0</v>
      </c>
      <c r="D328" s="128">
        <f t="shared" si="26"/>
        <v>0</v>
      </c>
      <c r="E328" s="128">
        <f t="shared" si="26"/>
        <v>0</v>
      </c>
      <c r="F328" s="128">
        <f t="shared" si="26"/>
        <v>0</v>
      </c>
      <c r="G328" s="128">
        <f t="shared" si="26"/>
        <v>24.142406518382174</v>
      </c>
      <c r="H328" s="128">
        <f t="shared" si="26"/>
        <v>24.142406518382174</v>
      </c>
    </row>
    <row r="329" spans="2:8" x14ac:dyDescent="0.55000000000000004">
      <c r="B329" s="127" t="str">
        <f>$B$43</f>
        <v>Vocational Training</v>
      </c>
      <c r="C329" s="128">
        <f t="shared" si="26"/>
        <v>0</v>
      </c>
      <c r="D329" s="128">
        <f t="shared" si="26"/>
        <v>7.9355179330157384</v>
      </c>
      <c r="E329" s="128">
        <f t="shared" si="26"/>
        <v>0</v>
      </c>
      <c r="F329" s="128">
        <f t="shared" si="26"/>
        <v>0</v>
      </c>
      <c r="G329" s="128">
        <f t="shared" si="26"/>
        <v>0</v>
      </c>
      <c r="H329" s="128">
        <f t="shared" si="26"/>
        <v>7.9355179330157384</v>
      </c>
    </row>
    <row r="330" spans="2:8" x14ac:dyDescent="0.55000000000000004">
      <c r="B330" s="127" t="str">
        <f>$B$44</f>
        <v>Physical Training</v>
      </c>
      <c r="C330" s="128">
        <f t="shared" si="26"/>
        <v>0</v>
      </c>
      <c r="D330" s="128">
        <f t="shared" si="26"/>
        <v>0</v>
      </c>
      <c r="E330" s="128">
        <f t="shared" si="26"/>
        <v>0</v>
      </c>
      <c r="F330" s="128">
        <f t="shared" si="26"/>
        <v>0</v>
      </c>
      <c r="G330" s="128">
        <f t="shared" si="26"/>
        <v>0</v>
      </c>
      <c r="H330" s="128">
        <f t="shared" si="26"/>
        <v>0</v>
      </c>
    </row>
    <row r="331" spans="2:8" x14ac:dyDescent="0.55000000000000004">
      <c r="B331" s="127" t="str">
        <f>$B$45</f>
        <v>Health Services</v>
      </c>
      <c r="C331" s="128">
        <f t="shared" si="26"/>
        <v>0.99687721304034849</v>
      </c>
      <c r="D331" s="128">
        <f t="shared" si="26"/>
        <v>1.4590202981710849</v>
      </c>
      <c r="E331" s="128">
        <f t="shared" si="26"/>
        <v>11.564970387482647</v>
      </c>
      <c r="F331" s="128">
        <f t="shared" si="26"/>
        <v>11.685116530835034</v>
      </c>
      <c r="G331" s="128">
        <f t="shared" si="26"/>
        <v>0</v>
      </c>
      <c r="H331" s="128">
        <f t="shared" si="26"/>
        <v>1.6275226727955847</v>
      </c>
    </row>
    <row r="332" spans="2:8" x14ac:dyDescent="0.55000000000000004">
      <c r="B332" s="127" t="str">
        <f>$B$46</f>
        <v>Pharmacy</v>
      </c>
      <c r="C332" s="128">
        <f t="shared" si="26"/>
        <v>0</v>
      </c>
      <c r="D332" s="128">
        <f t="shared" si="26"/>
        <v>0</v>
      </c>
      <c r="E332" s="128">
        <f t="shared" si="26"/>
        <v>0</v>
      </c>
      <c r="F332" s="128">
        <f t="shared" si="26"/>
        <v>0</v>
      </c>
      <c r="G332" s="128">
        <f t="shared" si="26"/>
        <v>0</v>
      </c>
      <c r="H332" s="128">
        <f t="shared" si="26"/>
        <v>0</v>
      </c>
    </row>
    <row r="333" spans="2:8" x14ac:dyDescent="0.55000000000000004">
      <c r="B333" s="127" t="str">
        <f>$B$47</f>
        <v>Business Administration</v>
      </c>
      <c r="C333" s="128">
        <f t="shared" si="26"/>
        <v>1.1653863916636433</v>
      </c>
      <c r="D333" s="128">
        <f t="shared" si="26"/>
        <v>1.9845473539586522</v>
      </c>
      <c r="E333" s="128">
        <f t="shared" si="26"/>
        <v>4.8869841001786156</v>
      </c>
      <c r="F333" s="128">
        <f t="shared" si="26"/>
        <v>64.049990015914844</v>
      </c>
      <c r="G333" s="128">
        <f t="shared" si="26"/>
        <v>0</v>
      </c>
      <c r="H333" s="128">
        <f t="shared" si="26"/>
        <v>2.9449358211580003</v>
      </c>
    </row>
    <row r="334" spans="2:8" x14ac:dyDescent="0.55000000000000004">
      <c r="B334" s="127" t="str">
        <f>$B$48</f>
        <v>Optometry</v>
      </c>
      <c r="C334" s="128">
        <f t="shared" si="26"/>
        <v>0</v>
      </c>
      <c r="D334" s="128">
        <f t="shared" si="26"/>
        <v>0</v>
      </c>
      <c r="E334" s="128">
        <f t="shared" si="26"/>
        <v>0</v>
      </c>
      <c r="F334" s="128">
        <f t="shared" si="26"/>
        <v>0</v>
      </c>
      <c r="G334" s="128">
        <f t="shared" si="26"/>
        <v>0</v>
      </c>
      <c r="H334" s="128">
        <f t="shared" si="26"/>
        <v>0</v>
      </c>
    </row>
    <row r="335" spans="2:8" x14ac:dyDescent="0.55000000000000004">
      <c r="B335" s="127" t="str">
        <f>$B$49</f>
        <v>Teacher Ed-Practice Teaching</v>
      </c>
      <c r="C335" s="128">
        <f t="shared" ref="C335:H338" si="27">IF($C$293=0,"",C310/$C$293)</f>
        <v>0</v>
      </c>
      <c r="D335" s="128">
        <f t="shared" si="27"/>
        <v>1.8688315559192117</v>
      </c>
      <c r="E335" s="128">
        <f t="shared" si="27"/>
        <v>0</v>
      </c>
      <c r="F335" s="128">
        <f t="shared" si="27"/>
        <v>0</v>
      </c>
      <c r="G335" s="128">
        <f t="shared" si="27"/>
        <v>0</v>
      </c>
      <c r="H335" s="128">
        <f t="shared" si="27"/>
        <v>1.8688315559192117</v>
      </c>
    </row>
    <row r="336" spans="2:8" x14ac:dyDescent="0.55000000000000004">
      <c r="B336" s="127" t="str">
        <f>$B$50</f>
        <v>Technology</v>
      </c>
      <c r="C336" s="128">
        <f t="shared" si="27"/>
        <v>1.4595409362746599</v>
      </c>
      <c r="D336" s="128">
        <f t="shared" si="27"/>
        <v>2.2647019461477824</v>
      </c>
      <c r="E336" s="128">
        <f t="shared" si="27"/>
        <v>12.510444002877181</v>
      </c>
      <c r="F336" s="128">
        <f t="shared" si="27"/>
        <v>10.635722805263791</v>
      </c>
      <c r="G336" s="128">
        <f t="shared" si="27"/>
        <v>0</v>
      </c>
      <c r="H336" s="128">
        <f t="shared" si="27"/>
        <v>2.5279976238595072</v>
      </c>
    </row>
    <row r="337" spans="2:10" x14ac:dyDescent="0.55000000000000004">
      <c r="B337" s="127" t="str">
        <f>$B$51</f>
        <v>Nursing</v>
      </c>
      <c r="C337" s="128">
        <f t="shared" si="27"/>
        <v>0</v>
      </c>
      <c r="D337" s="128">
        <f t="shared" si="27"/>
        <v>0</v>
      </c>
      <c r="E337" s="128">
        <f t="shared" si="27"/>
        <v>0</v>
      </c>
      <c r="F337" s="128">
        <f t="shared" si="27"/>
        <v>0</v>
      </c>
      <c r="G337" s="128">
        <f t="shared" si="27"/>
        <v>0</v>
      </c>
      <c r="H337" s="128">
        <f t="shared" si="27"/>
        <v>0</v>
      </c>
    </row>
    <row r="338" spans="2:10" x14ac:dyDescent="0.55000000000000004">
      <c r="B338" s="130" t="str">
        <f>$B$52</f>
        <v>Totals</v>
      </c>
      <c r="C338" s="128">
        <f t="shared" si="27"/>
        <v>1.1600017055937695</v>
      </c>
      <c r="D338" s="128">
        <f t="shared" si="27"/>
        <v>2.198526125344169</v>
      </c>
      <c r="E338" s="128">
        <f t="shared" si="27"/>
        <v>8.2109154611098916</v>
      </c>
      <c r="F338" s="128">
        <f t="shared" si="27"/>
        <v>31.568457705079197</v>
      </c>
      <c r="G338" s="128">
        <f t="shared" si="27"/>
        <v>19.130001953412378</v>
      </c>
      <c r="H338" s="128">
        <f t="shared" si="27"/>
        <v>3.8401883727729147</v>
      </c>
      <c r="I338" s="407"/>
    </row>
    <row r="340" spans="2:10" x14ac:dyDescent="0.55000000000000004">
      <c r="B340" s="120" t="s">
        <v>231</v>
      </c>
      <c r="C340" s="121"/>
      <c r="D340" s="121"/>
      <c r="E340" s="121"/>
      <c r="F340" s="121"/>
      <c r="G340" s="121"/>
      <c r="H340" s="122"/>
      <c r="J340" s="358"/>
    </row>
    <row r="341" spans="2:10" ht="55.5" customHeight="1" thickBot="1" x14ac:dyDescent="0.6">
      <c r="B341" s="432" t="s">
        <v>232</v>
      </c>
      <c r="C341" s="432"/>
      <c r="D341" s="432"/>
      <c r="E341" s="432"/>
      <c r="F341" s="432"/>
      <c r="G341" s="432"/>
      <c r="H341" s="432"/>
    </row>
    <row r="342" spans="2:10" ht="19.8" thickBot="1" x14ac:dyDescent="0.6">
      <c r="B342" s="124" t="s">
        <v>31</v>
      </c>
      <c r="C342" s="125" t="s">
        <v>25</v>
      </c>
      <c r="D342" s="125" t="s">
        <v>26</v>
      </c>
      <c r="E342" s="125" t="s">
        <v>27</v>
      </c>
      <c r="F342" s="125" t="s">
        <v>28</v>
      </c>
      <c r="G342" s="125" t="s">
        <v>29</v>
      </c>
      <c r="H342" s="126" t="s">
        <v>1</v>
      </c>
    </row>
    <row r="343" spans="2:10" x14ac:dyDescent="0.55000000000000004">
      <c r="B343" s="127" t="str">
        <f>$B$32</f>
        <v>Liberal Arts</v>
      </c>
      <c r="C343" s="135">
        <f t="shared" ref="C343:D358" si="28">C293*30</f>
        <v>7602.2928592066792</v>
      </c>
      <c r="D343" s="135">
        <f t="shared" si="28"/>
        <v>17424.128248758971</v>
      </c>
      <c r="E343" s="135">
        <f>E293*24</f>
        <v>48873.651335092247</v>
      </c>
      <c r="F343" s="135">
        <f>F293*18</f>
        <v>142555.50234717797</v>
      </c>
      <c r="G343" s="135">
        <f>G293*24</f>
        <v>0</v>
      </c>
      <c r="H343" s="135">
        <f>IF((C32/30+D32/30+E32/24+F32/18+G32/24)=0,0,H268/(C32/30+D32/30+E32/24+F32/18+G32/24))</f>
        <v>18662.993872509684</v>
      </c>
    </row>
    <row r="344" spans="2:10" x14ac:dyDescent="0.55000000000000004">
      <c r="B344" s="127" t="str">
        <f>$B$33</f>
        <v>Science</v>
      </c>
      <c r="C344" s="138">
        <f t="shared" si="28"/>
        <v>8114.7615455215137</v>
      </c>
      <c r="D344" s="138">
        <f t="shared" si="28"/>
        <v>17325.736787020458</v>
      </c>
      <c r="E344" s="138">
        <f>E294*24</f>
        <v>91799.34586922497</v>
      </c>
      <c r="F344" s="138">
        <f>F294*18</f>
        <v>173659.41417850929</v>
      </c>
      <c r="G344" s="138">
        <f>G294*24</f>
        <v>0</v>
      </c>
      <c r="H344" s="138">
        <f t="shared" ref="H344:H363" si="29">IF((C33/30+D33/30+E33/24+F33/18+G33/24)=0,0,H269/(C33/30+D33/30+E33/24+F33/18+G33/24))</f>
        <v>28425.692386013416</v>
      </c>
    </row>
    <row r="345" spans="2:10" x14ac:dyDescent="0.55000000000000004">
      <c r="B345" s="127" t="str">
        <f>$B$34</f>
        <v>Fine Arts</v>
      </c>
      <c r="C345" s="138">
        <f t="shared" si="28"/>
        <v>19924.984613620105</v>
      </c>
      <c r="D345" s="138">
        <f t="shared" si="28"/>
        <v>38595.693707488281</v>
      </c>
      <c r="E345" s="138">
        <f t="shared" ref="E345:E363" si="30">E295*24</f>
        <v>256923.46203170877</v>
      </c>
      <c r="F345" s="138">
        <f t="shared" ref="F345:F363" si="31">F295*18</f>
        <v>131815.22867401905</v>
      </c>
      <c r="G345" s="138">
        <f t="shared" ref="G345:G363" si="32">G295*24</f>
        <v>0</v>
      </c>
      <c r="H345" s="138">
        <f t="shared" si="29"/>
        <v>30184.679518953872</v>
      </c>
    </row>
    <row r="346" spans="2:10" x14ac:dyDescent="0.55000000000000004">
      <c r="B346" s="127" t="str">
        <f>$B$35</f>
        <v>Teacher Education</v>
      </c>
      <c r="C346" s="138">
        <f t="shared" si="28"/>
        <v>11561.521080483608</v>
      </c>
      <c r="D346" s="138">
        <f t="shared" si="28"/>
        <v>14504.320994466932</v>
      </c>
      <c r="E346" s="138">
        <f t="shared" si="30"/>
        <v>27003.79487184326</v>
      </c>
      <c r="F346" s="138">
        <f t="shared" si="31"/>
        <v>88446.921688004091</v>
      </c>
      <c r="G346" s="138">
        <f t="shared" si="32"/>
        <v>0</v>
      </c>
      <c r="H346" s="138">
        <f t="shared" si="29"/>
        <v>35182.18968998998</v>
      </c>
    </row>
    <row r="347" spans="2:10" x14ac:dyDescent="0.55000000000000004">
      <c r="B347" s="127" t="str">
        <f>$B$36</f>
        <v>Agriculture</v>
      </c>
      <c r="C347" s="138">
        <f t="shared" si="28"/>
        <v>8190.2377496136141</v>
      </c>
      <c r="D347" s="138">
        <f t="shared" si="28"/>
        <v>15334.057070705467</v>
      </c>
      <c r="E347" s="138">
        <f t="shared" si="30"/>
        <v>90610.317653226215</v>
      </c>
      <c r="F347" s="138">
        <f t="shared" si="31"/>
        <v>115132.84514106577</v>
      </c>
      <c r="G347" s="138">
        <f t="shared" si="32"/>
        <v>0</v>
      </c>
      <c r="H347" s="138">
        <f t="shared" si="29"/>
        <v>29278.227022761013</v>
      </c>
    </row>
    <row r="348" spans="2:10" x14ac:dyDescent="0.55000000000000004">
      <c r="B348" s="127" t="str">
        <f>$B$37</f>
        <v>Engineering</v>
      </c>
      <c r="C348" s="138">
        <f t="shared" si="28"/>
        <v>10733.842361903648</v>
      </c>
      <c r="D348" s="138">
        <f t="shared" si="28"/>
        <v>16884.597234073419</v>
      </c>
      <c r="E348" s="138">
        <f t="shared" si="30"/>
        <v>48910.054413742211</v>
      </c>
      <c r="F348" s="138">
        <f t="shared" si="31"/>
        <v>129617.34448104343</v>
      </c>
      <c r="G348" s="138">
        <f t="shared" si="32"/>
        <v>0</v>
      </c>
      <c r="H348" s="138">
        <f t="shared" si="29"/>
        <v>34286.448684889627</v>
      </c>
    </row>
    <row r="349" spans="2:10" x14ac:dyDescent="0.55000000000000004">
      <c r="B349" s="127" t="str">
        <f>$B$38</f>
        <v>Home Economics</v>
      </c>
      <c r="C349" s="138">
        <f t="shared" si="28"/>
        <v>17445.118567053381</v>
      </c>
      <c r="D349" s="138">
        <f t="shared" si="28"/>
        <v>28117.275203632715</v>
      </c>
      <c r="E349" s="138">
        <f t="shared" si="30"/>
        <v>5383.0061375427613</v>
      </c>
      <c r="F349" s="138">
        <f t="shared" si="31"/>
        <v>41497.952763773043</v>
      </c>
      <c r="G349" s="138">
        <f t="shared" si="32"/>
        <v>0</v>
      </c>
      <c r="H349" s="138">
        <f t="shared" si="29"/>
        <v>21737.201514590295</v>
      </c>
    </row>
    <row r="350" spans="2:10" x14ac:dyDescent="0.55000000000000004">
      <c r="B350" s="127" t="str">
        <f>$B$39</f>
        <v>Law</v>
      </c>
      <c r="C350" s="138">
        <f t="shared" si="28"/>
        <v>0</v>
      </c>
      <c r="D350" s="138">
        <f t="shared" si="28"/>
        <v>0</v>
      </c>
      <c r="E350" s="138">
        <f t="shared" si="30"/>
        <v>0</v>
      </c>
      <c r="F350" s="138">
        <f t="shared" si="31"/>
        <v>0</v>
      </c>
      <c r="G350" s="138">
        <f t="shared" si="32"/>
        <v>78306.632488166899</v>
      </c>
      <c r="H350" s="138">
        <f t="shared" si="29"/>
        <v>78306.632488166899</v>
      </c>
    </row>
    <row r="351" spans="2:10" x14ac:dyDescent="0.55000000000000004">
      <c r="B351" s="127" t="str">
        <f>$B$40</f>
        <v>Social Service</v>
      </c>
      <c r="C351" s="138">
        <f t="shared" si="28"/>
        <v>0</v>
      </c>
      <c r="D351" s="138">
        <f t="shared" si="28"/>
        <v>0</v>
      </c>
      <c r="E351" s="138">
        <f t="shared" si="30"/>
        <v>0</v>
      </c>
      <c r="F351" s="138">
        <f t="shared" si="31"/>
        <v>0</v>
      </c>
      <c r="G351" s="138">
        <f t="shared" si="32"/>
        <v>0</v>
      </c>
      <c r="H351" s="138">
        <f t="shared" si="29"/>
        <v>0</v>
      </c>
    </row>
    <row r="352" spans="2:10" x14ac:dyDescent="0.55000000000000004">
      <c r="B352" s="127" t="str">
        <f>$B$41</f>
        <v>Library Science</v>
      </c>
      <c r="C352" s="138">
        <f t="shared" si="28"/>
        <v>17866.919231618063</v>
      </c>
      <c r="D352" s="138">
        <f t="shared" si="28"/>
        <v>25975.649498104296</v>
      </c>
      <c r="E352" s="138">
        <f t="shared" si="30"/>
        <v>0</v>
      </c>
      <c r="F352" s="138">
        <f t="shared" si="31"/>
        <v>0</v>
      </c>
      <c r="G352" s="138">
        <f t="shared" si="32"/>
        <v>0</v>
      </c>
      <c r="H352" s="138">
        <f t="shared" si="29"/>
        <v>20728.824031554377</v>
      </c>
    </row>
    <row r="353" spans="2:9" x14ac:dyDescent="0.55000000000000004">
      <c r="B353" s="127" t="str">
        <f>$B$42</f>
        <v>Veterinary Science</v>
      </c>
      <c r="C353" s="138">
        <f t="shared" si="28"/>
        <v>0</v>
      </c>
      <c r="D353" s="138">
        <f t="shared" si="28"/>
        <v>0</v>
      </c>
      <c r="E353" s="138">
        <f t="shared" si="30"/>
        <v>0</v>
      </c>
      <c r="F353" s="138">
        <f t="shared" si="31"/>
        <v>0</v>
      </c>
      <c r="G353" s="138">
        <f t="shared" si="32"/>
        <v>146830.11574300926</v>
      </c>
      <c r="H353" s="138">
        <f t="shared" si="29"/>
        <v>146830.11574300926</v>
      </c>
    </row>
    <row r="354" spans="2:9" x14ac:dyDescent="0.55000000000000004">
      <c r="B354" s="127" t="str">
        <f>$B$43</f>
        <v>Vocational Training</v>
      </c>
      <c r="C354" s="138">
        <f t="shared" si="28"/>
        <v>0</v>
      </c>
      <c r="D354" s="138">
        <f t="shared" si="28"/>
        <v>60328.131316272091</v>
      </c>
      <c r="E354" s="138">
        <f t="shared" si="30"/>
        <v>0</v>
      </c>
      <c r="F354" s="138">
        <f t="shared" si="31"/>
        <v>0</v>
      </c>
      <c r="G354" s="138">
        <f t="shared" si="32"/>
        <v>0</v>
      </c>
      <c r="H354" s="138">
        <f t="shared" si="29"/>
        <v>60328.131316272091</v>
      </c>
    </row>
    <row r="355" spans="2:9" x14ac:dyDescent="0.55000000000000004">
      <c r="B355" s="127" t="str">
        <f>$B$44</f>
        <v>Physical Training</v>
      </c>
      <c r="C355" s="138">
        <f t="shared" si="28"/>
        <v>0</v>
      </c>
      <c r="D355" s="138">
        <f t="shared" si="28"/>
        <v>0</v>
      </c>
      <c r="E355" s="138">
        <f t="shared" si="30"/>
        <v>0</v>
      </c>
      <c r="F355" s="138">
        <f t="shared" si="31"/>
        <v>0</v>
      </c>
      <c r="G355" s="138">
        <f t="shared" si="32"/>
        <v>0</v>
      </c>
      <c r="H355" s="138">
        <f t="shared" si="29"/>
        <v>0</v>
      </c>
    </row>
    <row r="356" spans="2:9" x14ac:dyDescent="0.55000000000000004">
      <c r="B356" s="127" t="str">
        <f>$B$45</f>
        <v>Health Services</v>
      </c>
      <c r="C356" s="138">
        <f t="shared" si="28"/>
        <v>7578.5525182024967</v>
      </c>
      <c r="D356" s="138">
        <f t="shared" si="28"/>
        <v>11091.899594223638</v>
      </c>
      <c r="E356" s="138">
        <f t="shared" si="30"/>
        <v>70336.233434956812</v>
      </c>
      <c r="F356" s="138">
        <f t="shared" si="31"/>
        <v>53300.206776819054</v>
      </c>
      <c r="G356" s="138">
        <f t="shared" si="32"/>
        <v>0</v>
      </c>
      <c r="H356" s="138">
        <f t="shared" si="29"/>
        <v>12165.305800840189</v>
      </c>
    </row>
    <row r="357" spans="2:9" x14ac:dyDescent="0.55000000000000004">
      <c r="B357" s="127" t="str">
        <f>$B$46</f>
        <v>Pharmacy</v>
      </c>
      <c r="C357" s="138">
        <f t="shared" si="28"/>
        <v>0</v>
      </c>
      <c r="D357" s="138">
        <f t="shared" si="28"/>
        <v>0</v>
      </c>
      <c r="E357" s="138">
        <f t="shared" si="30"/>
        <v>0</v>
      </c>
      <c r="F357" s="138">
        <f t="shared" si="31"/>
        <v>0</v>
      </c>
      <c r="G357" s="138">
        <f t="shared" si="32"/>
        <v>0</v>
      </c>
      <c r="H357" s="138">
        <f t="shared" si="29"/>
        <v>0</v>
      </c>
    </row>
    <row r="358" spans="2:9" x14ac:dyDescent="0.55000000000000004">
      <c r="B358" s="127" t="str">
        <f>$B$47</f>
        <v>Business Administration</v>
      </c>
      <c r="C358" s="138">
        <f t="shared" si="28"/>
        <v>8859.6086435611523</v>
      </c>
      <c r="D358" s="138">
        <f t="shared" si="28"/>
        <v>15087.110177757371</v>
      </c>
      <c r="E358" s="138">
        <f t="shared" si="30"/>
        <v>29721.827462275574</v>
      </c>
      <c r="F358" s="138">
        <f t="shared" si="31"/>
        <v>292156.06903814909</v>
      </c>
      <c r="G358" s="138">
        <f t="shared" si="32"/>
        <v>0</v>
      </c>
      <c r="H358" s="138">
        <f t="shared" si="29"/>
        <v>21279.110477450649</v>
      </c>
    </row>
    <row r="359" spans="2:9" x14ac:dyDescent="0.55000000000000004">
      <c r="B359" s="127" t="str">
        <f>$B$48</f>
        <v>Optometry</v>
      </c>
      <c r="C359" s="138">
        <f t="shared" ref="C359:D363" si="33">C309*30</f>
        <v>0</v>
      </c>
      <c r="D359" s="138">
        <f t="shared" si="33"/>
        <v>0</v>
      </c>
      <c r="E359" s="138">
        <f t="shared" si="30"/>
        <v>0</v>
      </c>
      <c r="F359" s="138">
        <f t="shared" si="31"/>
        <v>0</v>
      </c>
      <c r="G359" s="138">
        <f t="shared" si="32"/>
        <v>0</v>
      </c>
      <c r="H359" s="138">
        <f t="shared" si="29"/>
        <v>0</v>
      </c>
    </row>
    <row r="360" spans="2:9" x14ac:dyDescent="0.55000000000000004">
      <c r="B360" s="127" t="str">
        <f>$B$49</f>
        <v>Teacher Ed-Practice Teaching</v>
      </c>
      <c r="C360" s="138">
        <f t="shared" si="33"/>
        <v>0</v>
      </c>
      <c r="D360" s="138">
        <f t="shared" si="33"/>
        <v>14207.404792624729</v>
      </c>
      <c r="E360" s="138">
        <f t="shared" si="30"/>
        <v>0</v>
      </c>
      <c r="F360" s="138">
        <f t="shared" si="31"/>
        <v>0</v>
      </c>
      <c r="G360" s="138">
        <f t="shared" si="32"/>
        <v>0</v>
      </c>
      <c r="H360" s="138">
        <f t="shared" si="29"/>
        <v>14207.404792624729</v>
      </c>
    </row>
    <row r="361" spans="2:9" x14ac:dyDescent="0.55000000000000004">
      <c r="B361" s="127" t="str">
        <f>$B$50</f>
        <v>Technology</v>
      </c>
      <c r="C361" s="138">
        <f t="shared" si="33"/>
        <v>11095.857637560677</v>
      </c>
      <c r="D361" s="138">
        <f t="shared" si="33"/>
        <v>17216.927433430752</v>
      </c>
      <c r="E361" s="138">
        <f t="shared" si="30"/>
        <v>76086.44728686256</v>
      </c>
      <c r="F361" s="138">
        <f t="shared" si="31"/>
        <v>48513.527720975129</v>
      </c>
      <c r="G361" s="138">
        <f t="shared" si="32"/>
        <v>0</v>
      </c>
      <c r="H361" s="138">
        <f t="shared" si="29"/>
        <v>18958.120689782794</v>
      </c>
    </row>
    <row r="362" spans="2:9" x14ac:dyDescent="0.55000000000000004">
      <c r="B362" s="127" t="str">
        <f>$B$51</f>
        <v>Nursing</v>
      </c>
      <c r="C362" s="138">
        <f t="shared" si="33"/>
        <v>0</v>
      </c>
      <c r="D362" s="138">
        <f t="shared" si="33"/>
        <v>0</v>
      </c>
      <c r="E362" s="138">
        <f t="shared" si="30"/>
        <v>0</v>
      </c>
      <c r="F362" s="138">
        <f t="shared" si="31"/>
        <v>0</v>
      </c>
      <c r="G362" s="138">
        <f t="shared" si="32"/>
        <v>0</v>
      </c>
      <c r="H362" s="138">
        <f t="shared" si="29"/>
        <v>0</v>
      </c>
    </row>
    <row r="363" spans="2:9" x14ac:dyDescent="0.55000000000000004">
      <c r="B363" s="130" t="str">
        <f>$B$52</f>
        <v>Totals</v>
      </c>
      <c r="C363" s="135">
        <f t="shared" si="33"/>
        <v>8818.672683103081</v>
      </c>
      <c r="D363" s="135">
        <f t="shared" si="33"/>
        <v>16713.839463483306</v>
      </c>
      <c r="E363" s="135">
        <f t="shared" si="30"/>
        <v>49937.42718203635</v>
      </c>
      <c r="F363" s="135">
        <f t="shared" si="31"/>
        <v>143995.59635249499</v>
      </c>
      <c r="G363" s="135">
        <f t="shared" si="32"/>
        <v>116345.50179762939</v>
      </c>
      <c r="H363" s="135">
        <f t="shared" si="29"/>
        <v>27648.210791871839</v>
      </c>
      <c r="I363" s="407"/>
    </row>
  </sheetData>
  <mergeCells count="46">
    <mergeCell ref="B166:G166"/>
    <mergeCell ref="B190:G190"/>
    <mergeCell ref="B191:H191"/>
    <mergeCell ref="B316:H316"/>
    <mergeCell ref="B341:H341"/>
    <mergeCell ref="B215:G215"/>
    <mergeCell ref="B216:H216"/>
    <mergeCell ref="B241:G241"/>
    <mergeCell ref="B264:H264"/>
    <mergeCell ref="B266:H266"/>
    <mergeCell ref="B291:H291"/>
    <mergeCell ref="B114:G114"/>
    <mergeCell ref="B139:G139"/>
    <mergeCell ref="B140:F141"/>
    <mergeCell ref="I140:I141"/>
    <mergeCell ref="B165:G165"/>
    <mergeCell ref="B84:C84"/>
    <mergeCell ref="D84:F84"/>
    <mergeCell ref="B87:G87"/>
    <mergeCell ref="B89:G89"/>
    <mergeCell ref="B113:H113"/>
    <mergeCell ref="D54:F54"/>
    <mergeCell ref="B55:C55"/>
    <mergeCell ref="D55:F55"/>
    <mergeCell ref="B58:G58"/>
    <mergeCell ref="D83:F83"/>
    <mergeCell ref="D20:F20"/>
    <mergeCell ref="B21:C21"/>
    <mergeCell ref="D21:F21"/>
    <mergeCell ref="D27:F27"/>
    <mergeCell ref="B28:C28"/>
    <mergeCell ref="D28:F28"/>
    <mergeCell ref="J13:N19"/>
    <mergeCell ref="B1:H1"/>
    <mergeCell ref="B2:H2"/>
    <mergeCell ref="B8:H8"/>
    <mergeCell ref="B9:G9"/>
    <mergeCell ref="B10:G10"/>
    <mergeCell ref="B11:H11"/>
    <mergeCell ref="B12:E12"/>
    <mergeCell ref="B13:E13"/>
    <mergeCell ref="B14:E14"/>
    <mergeCell ref="B15:E15"/>
    <mergeCell ref="B16:E16"/>
    <mergeCell ref="B17:E17"/>
    <mergeCell ref="B18:E18"/>
  </mergeCells>
  <conditionalFormatting sqref="C61:G80">
    <cfRule type="expression" dxfId="184" priority="6" stopIfTrue="1">
      <formula>C32=0</formula>
    </cfRule>
  </conditionalFormatting>
  <conditionalFormatting sqref="C91:G110">
    <cfRule type="expression" dxfId="183" priority="5" stopIfTrue="1">
      <formula>C32=0</formula>
    </cfRule>
  </conditionalFormatting>
  <conditionalFormatting sqref="C143:H162">
    <cfRule type="expression" dxfId="182" priority="3" stopIfTrue="1">
      <formula>C32=0</formula>
    </cfRule>
  </conditionalFormatting>
  <conditionalFormatting sqref="H143:H162">
    <cfRule type="expression" dxfId="181" priority="1" stopIfTrue="1">
      <formula>OR(AND(#REF!&gt;0,H143&gt;0,H61=0),AND(#REF!&gt;0,H143&gt;0,H32=0))</formula>
    </cfRule>
    <cfRule type="expression" dxfId="180" priority="4" stopIfTrue="1">
      <formula>OR(AND(#REF!&gt;0,H143&gt;0,H61=0),AND(#REF!&gt;0,H143&gt;0,H32=0))</formula>
    </cfRule>
  </conditionalFormatting>
  <pageMargins left="0.25" right="0.25" top="0.5" bottom="0.5" header="0.17" footer="0.17"/>
  <pageSetup scale="66" fitToHeight="0" orientation="portrait" r:id="rId1"/>
  <headerFooter alignWithMargins="0"/>
  <rowBreaks count="6" manualBreakCount="6">
    <brk id="56" max="16383" man="1"/>
    <brk id="112" max="16383" man="1"/>
    <brk id="164" max="16383" man="1"/>
    <brk id="214" max="16383" man="1"/>
    <brk id="264" max="16383" man="1"/>
    <brk id="314" max="16383" man="1"/>
  </rowBreaks>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Sheet17">
    <tabColor rgb="FFFFC000"/>
    <pageSetUpPr fitToPage="1"/>
  </sheetPr>
  <dimension ref="B1:I363"/>
  <sheetViews>
    <sheetView showGridLines="0" showZeros="0" zoomScale="70" zoomScaleNormal="70" workbookViewId="0">
      <selection activeCell="B242" sqref="B242"/>
    </sheetView>
  </sheetViews>
  <sheetFormatPr defaultColWidth="9.109375" defaultRowHeight="19.2" x14ac:dyDescent="0.55000000000000004"/>
  <cols>
    <col min="1" max="1" width="1.88671875" style="107" customWidth="1"/>
    <col min="2" max="2" width="30.5546875" style="107" customWidth="1"/>
    <col min="3" max="5" width="15.88671875" style="107" bestFit="1" customWidth="1"/>
    <col min="6" max="6" width="16.6640625" style="107" bestFit="1" customWidth="1"/>
    <col min="7" max="7" width="17.5546875" style="107" bestFit="1" customWidth="1"/>
    <col min="8" max="8" width="21.33203125" style="107" bestFit="1" customWidth="1"/>
    <col min="9" max="9" width="16.33203125" style="107" bestFit="1" customWidth="1"/>
    <col min="10" max="10" width="8" style="107" bestFit="1" customWidth="1"/>
    <col min="11" max="16384" width="9.109375" style="107"/>
  </cols>
  <sheetData>
    <row r="1" spans="2:8" x14ac:dyDescent="0.55000000000000004">
      <c r="B1" s="442" t="str">
        <f>'Relative Weights'!A1</f>
        <v>THECB Texas Public University Expenditure Study - Fiscal Year 2025</v>
      </c>
      <c r="C1" s="442"/>
      <c r="D1" s="442"/>
      <c r="E1" s="442"/>
      <c r="F1" s="442"/>
      <c r="G1" s="442"/>
      <c r="H1" s="442"/>
    </row>
    <row r="2" spans="2:8" x14ac:dyDescent="0.55000000000000004">
      <c r="B2" s="443" t="str">
        <f>'Relative Weights'!A2</f>
        <v>Institution Survey for the Year Ended August 31, 2025</v>
      </c>
      <c r="C2" s="443"/>
      <c r="D2" s="443"/>
      <c r="E2" s="443"/>
      <c r="F2" s="443"/>
      <c r="G2" s="443"/>
      <c r="H2" s="443"/>
    </row>
    <row r="3" spans="2:8" x14ac:dyDescent="0.55000000000000004">
      <c r="B3" s="119" t="s">
        <v>70</v>
      </c>
      <c r="C3" s="119"/>
      <c r="D3" s="119"/>
      <c r="E3" s="119"/>
      <c r="F3" s="119"/>
      <c r="G3" s="119"/>
      <c r="H3" s="119"/>
    </row>
    <row r="4" spans="2:8" x14ac:dyDescent="0.55000000000000004">
      <c r="B4" s="292" t="s">
        <v>136</v>
      </c>
      <c r="C4" s="119"/>
      <c r="D4" s="119"/>
      <c r="E4" s="119"/>
      <c r="F4" s="119"/>
      <c r="G4" s="119"/>
      <c r="H4" s="119"/>
    </row>
    <row r="5" spans="2:8" ht="16.5" customHeight="1" x14ac:dyDescent="0.55000000000000004">
      <c r="B5" s="119"/>
      <c r="C5" s="119"/>
      <c r="D5" s="119"/>
      <c r="E5" s="119"/>
      <c r="F5" s="119"/>
      <c r="G5" s="119"/>
      <c r="H5" s="244"/>
    </row>
    <row r="6" spans="2:8" x14ac:dyDescent="0.55000000000000004">
      <c r="B6" s="293" t="s">
        <v>10</v>
      </c>
      <c r="C6" s="293"/>
      <c r="D6" s="293"/>
      <c r="E6" s="293"/>
      <c r="F6" s="293"/>
      <c r="G6" s="293"/>
      <c r="H6" s="294"/>
    </row>
    <row r="7" spans="2:8" x14ac:dyDescent="0.55000000000000004">
      <c r="B7" s="119"/>
      <c r="C7" s="119"/>
      <c r="D7" s="119"/>
      <c r="E7" s="119"/>
      <c r="F7" s="119"/>
      <c r="G7" s="119"/>
      <c r="H7" s="295"/>
    </row>
    <row r="8" spans="2:8" ht="171" customHeight="1" x14ac:dyDescent="0.55000000000000004">
      <c r="B8" s="431" t="s">
        <v>223</v>
      </c>
      <c r="C8" s="431"/>
      <c r="D8" s="431"/>
      <c r="E8" s="431"/>
      <c r="F8" s="431"/>
      <c r="G8" s="431"/>
      <c r="H8" s="431"/>
    </row>
    <row r="9" spans="2:8" ht="99.75" customHeight="1" x14ac:dyDescent="0.55000000000000004">
      <c r="B9" s="432" t="s">
        <v>41</v>
      </c>
      <c r="C9" s="432"/>
      <c r="D9" s="432"/>
      <c r="E9" s="432"/>
      <c r="F9" s="432"/>
      <c r="G9" s="432"/>
      <c r="H9" s="296"/>
    </row>
    <row r="10" spans="2:8" x14ac:dyDescent="0.55000000000000004">
      <c r="B10" s="442" t="s">
        <v>20</v>
      </c>
      <c r="C10" s="442"/>
      <c r="D10" s="442"/>
      <c r="E10" s="442"/>
      <c r="F10" s="442"/>
      <c r="G10" s="442"/>
      <c r="H10" s="296"/>
    </row>
    <row r="11" spans="2:8" ht="21" customHeight="1" thickBot="1" x14ac:dyDescent="0.6">
      <c r="B11" s="432" t="s">
        <v>851</v>
      </c>
      <c r="C11" s="432"/>
      <c r="D11" s="432"/>
      <c r="E11" s="432"/>
      <c r="F11" s="432"/>
      <c r="G11" s="432"/>
      <c r="H11" s="432"/>
    </row>
    <row r="12" spans="2:8" ht="19.8" thickBot="1" x14ac:dyDescent="0.6">
      <c r="B12" s="447" t="s">
        <v>16</v>
      </c>
      <c r="C12" s="448"/>
      <c r="D12" s="448"/>
      <c r="E12" s="448"/>
      <c r="F12" s="297"/>
      <c r="G12" s="298"/>
      <c r="H12" s="299" t="s">
        <v>17</v>
      </c>
    </row>
    <row r="13" spans="2:8" x14ac:dyDescent="0.55000000000000004">
      <c r="B13" s="449" t="s">
        <v>12</v>
      </c>
      <c r="C13" s="449"/>
      <c r="D13" s="449"/>
      <c r="E13" s="449"/>
      <c r="F13" s="352"/>
      <c r="G13" s="301"/>
      <c r="H13" s="353">
        <f>Data!$G11</f>
        <v>27812743</v>
      </c>
    </row>
    <row r="14" spans="2:8" x14ac:dyDescent="0.55000000000000004">
      <c r="B14" s="435" t="s">
        <v>13</v>
      </c>
      <c r="C14" s="435"/>
      <c r="D14" s="435"/>
      <c r="E14" s="435"/>
      <c r="F14" s="354"/>
      <c r="G14" s="301"/>
      <c r="H14" s="355">
        <f>Data!$H11</f>
        <v>14316130</v>
      </c>
    </row>
    <row r="15" spans="2:8" x14ac:dyDescent="0.55000000000000004">
      <c r="B15" s="435" t="s">
        <v>14</v>
      </c>
      <c r="C15" s="435"/>
      <c r="D15" s="435"/>
      <c r="E15" s="435"/>
      <c r="F15" s="354"/>
      <c r="G15" s="301"/>
      <c r="H15" s="355">
        <f>Data!$I11</f>
        <v>6699276</v>
      </c>
    </row>
    <row r="16" spans="2:8" x14ac:dyDescent="0.55000000000000004">
      <c r="B16" s="435" t="s">
        <v>18</v>
      </c>
      <c r="C16" s="435"/>
      <c r="D16" s="435"/>
      <c r="E16" s="435"/>
      <c r="F16" s="354"/>
      <c r="G16" s="301"/>
      <c r="H16" s="355">
        <f>Data!$J11</f>
        <v>4386236</v>
      </c>
    </row>
    <row r="17" spans="2:9" x14ac:dyDescent="0.55000000000000004">
      <c r="B17" s="435" t="s">
        <v>15</v>
      </c>
      <c r="C17" s="435"/>
      <c r="D17" s="435"/>
      <c r="E17" s="435"/>
      <c r="F17" s="354"/>
      <c r="G17" s="301"/>
      <c r="H17" s="355">
        <f>Data!$K11</f>
        <v>8751050</v>
      </c>
    </row>
    <row r="18" spans="2:9" x14ac:dyDescent="0.55000000000000004">
      <c r="B18" s="435" t="s">
        <v>1</v>
      </c>
      <c r="C18" s="435"/>
      <c r="D18" s="435"/>
      <c r="E18" s="435"/>
      <c r="F18" s="356"/>
      <c r="G18" s="301"/>
      <c r="H18" s="357">
        <f>SUM(H13:H17)</f>
        <v>61965435</v>
      </c>
    </row>
    <row r="19" spans="2:9" ht="13.5" customHeight="1" x14ac:dyDescent="0.55000000000000004">
      <c r="B19" s="306"/>
      <c r="D19" s="306"/>
      <c r="E19" s="306"/>
      <c r="F19" s="306"/>
      <c r="G19" s="306"/>
      <c r="H19" s="296"/>
    </row>
    <row r="20" spans="2:9" ht="13.5" customHeight="1" x14ac:dyDescent="0.55000000000000004">
      <c r="B20" s="306"/>
      <c r="D20" s="440" t="s">
        <v>22</v>
      </c>
      <c r="E20" s="440"/>
      <c r="F20" s="440"/>
      <c r="G20" s="307" t="s">
        <v>23</v>
      </c>
      <c r="H20" s="307" t="s">
        <v>24</v>
      </c>
    </row>
    <row r="21" spans="2:9" ht="17.25" customHeight="1" x14ac:dyDescent="0.55000000000000004">
      <c r="B21" s="438" t="s">
        <v>21</v>
      </c>
      <c r="C21" s="439"/>
      <c r="D21" s="434" t="str">
        <f>Data!L11</f>
        <v>Nancy Hranicky</v>
      </c>
      <c r="E21" s="434"/>
      <c r="F21" s="434"/>
      <c r="G21" s="308" t="str">
        <f>Data!M11</f>
        <v>979-458-6090</v>
      </c>
      <c r="H21" s="309" t="str">
        <f>Data!N11</f>
        <v>nhranicky@tamus.edu</v>
      </c>
    </row>
    <row r="22" spans="2:9" ht="13.5" customHeight="1" x14ac:dyDescent="0.55000000000000004">
      <c r="B22" s="306"/>
      <c r="C22" s="306"/>
      <c r="D22" s="306"/>
      <c r="E22" s="306"/>
      <c r="F22" s="306"/>
      <c r="G22" s="306"/>
      <c r="H22" s="296"/>
    </row>
    <row r="23" spans="2:9" ht="15.75" customHeight="1" thickBot="1" x14ac:dyDescent="0.6">
      <c r="B23" s="117" t="s">
        <v>900</v>
      </c>
      <c r="C23" s="306"/>
      <c r="D23" s="306"/>
      <c r="E23" s="306"/>
      <c r="F23" s="306"/>
      <c r="G23" s="306"/>
      <c r="H23" s="296"/>
    </row>
    <row r="24" spans="2:9" s="313" customFormat="1" x14ac:dyDescent="0.55000000000000004">
      <c r="B24" s="310"/>
      <c r="C24" s="123" t="s">
        <v>25</v>
      </c>
      <c r="D24" s="311" t="s">
        <v>26</v>
      </c>
      <c r="E24" s="311" t="s">
        <v>27</v>
      </c>
      <c r="F24" s="311" t="s">
        <v>28</v>
      </c>
      <c r="G24" s="311" t="s">
        <v>29</v>
      </c>
      <c r="H24" s="312" t="s">
        <v>30</v>
      </c>
    </row>
    <row r="25" spans="2:9" s="313" customFormat="1" ht="19.8" thickBot="1" x14ac:dyDescent="0.6">
      <c r="B25" s="314" t="s">
        <v>675</v>
      </c>
      <c r="C25" s="315">
        <f>Data!O11</f>
        <v>1276</v>
      </c>
      <c r="D25" s="316">
        <f>Data!P11</f>
        <v>705</v>
      </c>
      <c r="E25" s="316">
        <f>Data!Q11</f>
        <v>111</v>
      </c>
      <c r="F25" s="316">
        <f>Data!R11</f>
        <v>46</v>
      </c>
      <c r="G25" s="316">
        <f>Data!S11</f>
        <v>0</v>
      </c>
      <c r="H25" s="317">
        <f>SUM(C25:G25)</f>
        <v>2138</v>
      </c>
    </row>
    <row r="26" spans="2:9" x14ac:dyDescent="0.55000000000000004">
      <c r="C26" s="318"/>
      <c r="D26" s="318"/>
      <c r="E26" s="318"/>
      <c r="F26" s="318"/>
      <c r="G26" s="318"/>
      <c r="H26" s="318"/>
      <c r="I26" s="318"/>
    </row>
    <row r="27" spans="2:9" ht="13.5" customHeight="1" x14ac:dyDescent="0.55000000000000004">
      <c r="B27" s="306"/>
      <c r="D27" s="440" t="s">
        <v>22</v>
      </c>
      <c r="E27" s="440"/>
      <c r="F27" s="440"/>
      <c r="G27" s="307" t="s">
        <v>23</v>
      </c>
      <c r="H27" s="307" t="s">
        <v>24</v>
      </c>
    </row>
    <row r="28" spans="2:9" ht="17.25" customHeight="1" x14ac:dyDescent="0.55000000000000004">
      <c r="B28" s="438" t="s">
        <v>893</v>
      </c>
      <c r="C28" s="439"/>
      <c r="D28" s="434" t="str">
        <f>Data!T11</f>
        <v>Lang, Donna</v>
      </c>
      <c r="E28" s="434"/>
      <c r="F28" s="434"/>
      <c r="G28" s="308" t="str">
        <f>Data!U11</f>
        <v>(409) 740-4419</v>
      </c>
      <c r="H28" s="309" t="str">
        <f>Data!V11</f>
        <v>langd@tamug.edu</v>
      </c>
    </row>
    <row r="29" spans="2:9" ht="13.5" customHeight="1" x14ac:dyDescent="0.55000000000000004">
      <c r="B29" s="306"/>
      <c r="C29" s="306"/>
      <c r="D29" s="306"/>
      <c r="E29" s="306"/>
      <c r="F29" s="306"/>
      <c r="G29" s="306"/>
      <c r="H29" s="296"/>
    </row>
    <row r="30" spans="2:9" ht="19.8" thickBot="1" x14ac:dyDescent="0.6">
      <c r="B30" s="117" t="s">
        <v>901</v>
      </c>
    </row>
    <row r="31" spans="2:9" ht="19.8" thickBot="1" x14ac:dyDescent="0.6">
      <c r="B31" s="124" t="s">
        <v>31</v>
      </c>
      <c r="C31" s="125" t="s">
        <v>25</v>
      </c>
      <c r="D31" s="125" t="s">
        <v>26</v>
      </c>
      <c r="E31" s="125" t="s">
        <v>27</v>
      </c>
      <c r="F31" s="125" t="s">
        <v>28</v>
      </c>
      <c r="G31" s="125" t="s">
        <v>29</v>
      </c>
      <c r="H31" s="126" t="s">
        <v>30</v>
      </c>
    </row>
    <row r="32" spans="2:9" x14ac:dyDescent="0.55000000000000004">
      <c r="B32" s="127" t="s">
        <v>42</v>
      </c>
      <c r="C32" s="140">
        <f>Data!W11</f>
        <v>15664</v>
      </c>
      <c r="D32" s="140">
        <f>Data!AQ11</f>
        <v>459</v>
      </c>
      <c r="E32" s="140">
        <f>Data!BK11</f>
        <v>105</v>
      </c>
      <c r="F32" s="140">
        <f>Data!CE11</f>
        <v>15</v>
      </c>
      <c r="G32" s="140">
        <f>Data!CY11</f>
        <v>0</v>
      </c>
      <c r="H32" s="141">
        <f>SUM(C32:G32)</f>
        <v>16243</v>
      </c>
    </row>
    <row r="33" spans="2:8" x14ac:dyDescent="0.55000000000000004">
      <c r="B33" s="129" t="s">
        <v>43</v>
      </c>
      <c r="C33" s="140">
        <f>Data!X11</f>
        <v>11344</v>
      </c>
      <c r="D33" s="140">
        <f>Data!AR11</f>
        <v>5078</v>
      </c>
      <c r="E33" s="140">
        <f>Data!BL11</f>
        <v>501</v>
      </c>
      <c r="F33" s="140">
        <f>Data!CF11</f>
        <v>899</v>
      </c>
      <c r="G33" s="140">
        <f>Data!CZ11</f>
        <v>0</v>
      </c>
      <c r="H33" s="141">
        <f t="shared" ref="H33:H52" si="0">SUM(C33:G33)</f>
        <v>17822</v>
      </c>
    </row>
    <row r="34" spans="2:8" x14ac:dyDescent="0.55000000000000004">
      <c r="B34" s="129" t="s">
        <v>44</v>
      </c>
      <c r="C34" s="140">
        <f>Data!Y11</f>
        <v>1584</v>
      </c>
      <c r="D34" s="140">
        <f>Data!AS11</f>
        <v>114</v>
      </c>
      <c r="E34" s="140">
        <f>Data!BM11</f>
        <v>0</v>
      </c>
      <c r="F34" s="140">
        <f>Data!CG11</f>
        <v>0</v>
      </c>
      <c r="G34" s="140">
        <f>Data!DA11</f>
        <v>0</v>
      </c>
      <c r="H34" s="141">
        <f t="shared" si="0"/>
        <v>1698</v>
      </c>
    </row>
    <row r="35" spans="2:8" x14ac:dyDescent="0.55000000000000004">
      <c r="B35" s="129" t="s">
        <v>45</v>
      </c>
      <c r="C35" s="140">
        <f>Data!Z11</f>
        <v>0</v>
      </c>
      <c r="D35" s="140">
        <f>Data!AT11</f>
        <v>0</v>
      </c>
      <c r="E35" s="140">
        <f>Data!BN11</f>
        <v>0</v>
      </c>
      <c r="F35" s="140">
        <f>Data!CH11</f>
        <v>0</v>
      </c>
      <c r="G35" s="140">
        <f>Data!DB11</f>
        <v>0</v>
      </c>
      <c r="H35" s="141">
        <f t="shared" si="0"/>
        <v>0</v>
      </c>
    </row>
    <row r="36" spans="2:8" x14ac:dyDescent="0.55000000000000004">
      <c r="B36" s="129" t="s">
        <v>46</v>
      </c>
      <c r="C36" s="140">
        <f>Data!AA11</f>
        <v>95</v>
      </c>
      <c r="D36" s="140">
        <f>Data!AU11</f>
        <v>527</v>
      </c>
      <c r="E36" s="140">
        <f>Data!BO11</f>
        <v>216</v>
      </c>
      <c r="F36" s="140">
        <f>Data!CI11</f>
        <v>83</v>
      </c>
      <c r="G36" s="140">
        <f>Data!DC11</f>
        <v>0</v>
      </c>
      <c r="H36" s="141">
        <f t="shared" si="0"/>
        <v>921</v>
      </c>
    </row>
    <row r="37" spans="2:8" x14ac:dyDescent="0.55000000000000004">
      <c r="B37" s="129" t="s">
        <v>47</v>
      </c>
      <c r="C37" s="140">
        <f>Data!AB11</f>
        <v>2198</v>
      </c>
      <c r="D37" s="140">
        <f>Data!AV11</f>
        <v>1829.9999999999998</v>
      </c>
      <c r="E37" s="140">
        <f>Data!BP11</f>
        <v>419</v>
      </c>
      <c r="F37" s="140">
        <f>Data!CJ11</f>
        <v>258</v>
      </c>
      <c r="G37" s="140">
        <f>Data!DD11</f>
        <v>0</v>
      </c>
      <c r="H37" s="141">
        <f t="shared" si="0"/>
        <v>4705</v>
      </c>
    </row>
    <row r="38" spans="2:8" x14ac:dyDescent="0.55000000000000004">
      <c r="B38" s="129" t="s">
        <v>48</v>
      </c>
      <c r="C38" s="140">
        <f>Data!AC11</f>
        <v>0</v>
      </c>
      <c r="D38" s="140">
        <f>Data!AW11</f>
        <v>0</v>
      </c>
      <c r="E38" s="140">
        <f>Data!BQ11</f>
        <v>0</v>
      </c>
      <c r="F38" s="140">
        <f>Data!CK11</f>
        <v>0</v>
      </c>
      <c r="G38" s="140">
        <f>Data!DE11</f>
        <v>0</v>
      </c>
      <c r="H38" s="141">
        <f t="shared" si="0"/>
        <v>0</v>
      </c>
    </row>
    <row r="39" spans="2:8" x14ac:dyDescent="0.55000000000000004">
      <c r="B39" s="129" t="s">
        <v>49</v>
      </c>
      <c r="C39" s="140">
        <f>Data!AD11</f>
        <v>0</v>
      </c>
      <c r="D39" s="140">
        <f>Data!AX11</f>
        <v>0</v>
      </c>
      <c r="E39" s="140">
        <f>Data!BR11</f>
        <v>0</v>
      </c>
      <c r="F39" s="140">
        <f>Data!CL11</f>
        <v>0</v>
      </c>
      <c r="G39" s="140">
        <f>Data!DF11</f>
        <v>0</v>
      </c>
      <c r="H39" s="141">
        <f t="shared" si="0"/>
        <v>0</v>
      </c>
    </row>
    <row r="40" spans="2:8" x14ac:dyDescent="0.55000000000000004">
      <c r="B40" s="129" t="s">
        <v>50</v>
      </c>
      <c r="C40" s="140">
        <f>Data!AE11</f>
        <v>0</v>
      </c>
      <c r="D40" s="140">
        <f>Data!AY11</f>
        <v>0</v>
      </c>
      <c r="E40" s="140">
        <f>Data!BS11</f>
        <v>0</v>
      </c>
      <c r="F40" s="140">
        <f>Data!CM11</f>
        <v>0</v>
      </c>
      <c r="G40" s="140">
        <f>Data!DG11</f>
        <v>0</v>
      </c>
      <c r="H40" s="141">
        <f t="shared" si="0"/>
        <v>0</v>
      </c>
    </row>
    <row r="41" spans="2:8" x14ac:dyDescent="0.55000000000000004">
      <c r="B41" s="129" t="s">
        <v>51</v>
      </c>
      <c r="C41" s="140">
        <f>Data!AF11</f>
        <v>54</v>
      </c>
      <c r="D41" s="140">
        <f>Data!AZ11</f>
        <v>15</v>
      </c>
      <c r="E41" s="140">
        <f>Data!BT11</f>
        <v>0</v>
      </c>
      <c r="F41" s="140">
        <f>Data!CN11</f>
        <v>0</v>
      </c>
      <c r="G41" s="140">
        <f>Data!DH11</f>
        <v>0</v>
      </c>
      <c r="H41" s="141">
        <f t="shared" si="0"/>
        <v>69</v>
      </c>
    </row>
    <row r="42" spans="2:8" x14ac:dyDescent="0.55000000000000004">
      <c r="B42" s="129" t="s">
        <v>52</v>
      </c>
      <c r="C42" s="140">
        <f>Data!AG11</f>
        <v>0</v>
      </c>
      <c r="D42" s="140">
        <f>Data!BA11</f>
        <v>0</v>
      </c>
      <c r="E42" s="140">
        <f>Data!BU11</f>
        <v>0</v>
      </c>
      <c r="F42" s="140">
        <f>Data!CO11</f>
        <v>0</v>
      </c>
      <c r="G42" s="140">
        <f>Data!DI11</f>
        <v>0</v>
      </c>
      <c r="H42" s="141">
        <f t="shared" si="0"/>
        <v>0</v>
      </c>
    </row>
    <row r="43" spans="2:8" x14ac:dyDescent="0.55000000000000004">
      <c r="B43" s="129" t="s">
        <v>53</v>
      </c>
      <c r="C43" s="140">
        <f>Data!AH11</f>
        <v>3653</v>
      </c>
      <c r="D43" s="140">
        <f>Data!BB11</f>
        <v>1915</v>
      </c>
      <c r="E43" s="140">
        <f>Data!BV11</f>
        <v>0</v>
      </c>
      <c r="F43" s="140">
        <f>Data!CP11</f>
        <v>0</v>
      </c>
      <c r="G43" s="140">
        <f>Data!DJ11</f>
        <v>0</v>
      </c>
      <c r="H43" s="141">
        <f t="shared" si="0"/>
        <v>5568</v>
      </c>
    </row>
    <row r="44" spans="2:8" x14ac:dyDescent="0.55000000000000004">
      <c r="B44" s="129" t="s">
        <v>54</v>
      </c>
      <c r="C44" s="140">
        <f>Data!AI11</f>
        <v>0</v>
      </c>
      <c r="D44" s="140">
        <f>Data!BC11</f>
        <v>0</v>
      </c>
      <c r="E44" s="140">
        <f>Data!BW11</f>
        <v>0</v>
      </c>
      <c r="F44" s="140">
        <f>Data!CQ11</f>
        <v>0</v>
      </c>
      <c r="G44" s="140">
        <f>Data!DK11</f>
        <v>0</v>
      </c>
      <c r="H44" s="141">
        <f t="shared" si="0"/>
        <v>0</v>
      </c>
    </row>
    <row r="45" spans="2:8" x14ac:dyDescent="0.55000000000000004">
      <c r="B45" s="129" t="s">
        <v>55</v>
      </c>
      <c r="C45" s="140">
        <f>Data!AJ11</f>
        <v>183</v>
      </c>
      <c r="D45" s="140">
        <f>Data!BD11</f>
        <v>0</v>
      </c>
      <c r="E45" s="140">
        <f>Data!BX11</f>
        <v>0</v>
      </c>
      <c r="F45" s="140">
        <f>Data!CR11</f>
        <v>0</v>
      </c>
      <c r="G45" s="140">
        <f>Data!DL11</f>
        <v>0</v>
      </c>
      <c r="H45" s="141">
        <f t="shared" si="0"/>
        <v>183</v>
      </c>
    </row>
    <row r="46" spans="2:8" x14ac:dyDescent="0.55000000000000004">
      <c r="B46" s="129" t="s">
        <v>56</v>
      </c>
      <c r="C46" s="140">
        <f>Data!AK11</f>
        <v>0</v>
      </c>
      <c r="D46" s="140">
        <f>Data!BE11</f>
        <v>0</v>
      </c>
      <c r="E46" s="140">
        <f>Data!BY11</f>
        <v>0</v>
      </c>
      <c r="F46" s="140">
        <f>Data!CS11</f>
        <v>0</v>
      </c>
      <c r="G46" s="140">
        <f>Data!DM11</f>
        <v>0</v>
      </c>
      <c r="H46" s="141">
        <f t="shared" si="0"/>
        <v>0</v>
      </c>
    </row>
    <row r="47" spans="2:8" x14ac:dyDescent="0.55000000000000004">
      <c r="B47" s="129" t="s">
        <v>57</v>
      </c>
      <c r="C47" s="140">
        <f>Data!AL11</f>
        <v>1822</v>
      </c>
      <c r="D47" s="140">
        <f>Data!BF11</f>
        <v>2857</v>
      </c>
      <c r="E47" s="140">
        <f>Data!BZ11</f>
        <v>927</v>
      </c>
      <c r="F47" s="140">
        <f>Data!CT11</f>
        <v>0</v>
      </c>
      <c r="G47" s="140">
        <f>Data!DN11</f>
        <v>0</v>
      </c>
      <c r="H47" s="141">
        <f t="shared" si="0"/>
        <v>5606</v>
      </c>
    </row>
    <row r="48" spans="2:8" x14ac:dyDescent="0.55000000000000004">
      <c r="B48" s="129" t="s">
        <v>58</v>
      </c>
      <c r="C48" s="140">
        <f>Data!AM11</f>
        <v>0</v>
      </c>
      <c r="D48" s="140">
        <f>Data!BG11</f>
        <v>0</v>
      </c>
      <c r="E48" s="140">
        <f>Data!CA11</f>
        <v>0</v>
      </c>
      <c r="F48" s="140">
        <f>Data!CU11</f>
        <v>0</v>
      </c>
      <c r="G48" s="140">
        <f>Data!DO11</f>
        <v>0</v>
      </c>
      <c r="H48" s="141">
        <f t="shared" si="0"/>
        <v>0</v>
      </c>
    </row>
    <row r="49" spans="2:8" x14ac:dyDescent="0.55000000000000004">
      <c r="B49" s="129" t="s">
        <v>59</v>
      </c>
      <c r="C49" s="140">
        <f>Data!AN11</f>
        <v>0</v>
      </c>
      <c r="D49" s="140">
        <f>Data!BH11</f>
        <v>0</v>
      </c>
      <c r="E49" s="140">
        <f>Data!CB11</f>
        <v>0</v>
      </c>
      <c r="F49" s="140">
        <f>Data!CV11</f>
        <v>0</v>
      </c>
      <c r="G49" s="140">
        <f>Data!DP11</f>
        <v>0</v>
      </c>
      <c r="H49" s="141">
        <f t="shared" si="0"/>
        <v>0</v>
      </c>
    </row>
    <row r="50" spans="2:8" x14ac:dyDescent="0.55000000000000004">
      <c r="B50" s="129" t="s">
        <v>60</v>
      </c>
      <c r="C50" s="140">
        <f>Data!AO11</f>
        <v>564.00000000000011</v>
      </c>
      <c r="D50" s="140">
        <f>Data!BI11</f>
        <v>781</v>
      </c>
      <c r="E50" s="140">
        <f>Data!CC11</f>
        <v>0</v>
      </c>
      <c r="F50" s="140">
        <f>Data!CW11</f>
        <v>0</v>
      </c>
      <c r="G50" s="140">
        <f>Data!DQ11</f>
        <v>0</v>
      </c>
      <c r="H50" s="141">
        <f t="shared" si="0"/>
        <v>1345</v>
      </c>
    </row>
    <row r="51" spans="2:8" x14ac:dyDescent="0.55000000000000004">
      <c r="B51" s="129" t="s">
        <v>0</v>
      </c>
      <c r="C51" s="140">
        <f>Data!AP11</f>
        <v>0</v>
      </c>
      <c r="D51" s="140">
        <f>Data!BJ11</f>
        <v>0</v>
      </c>
      <c r="E51" s="140">
        <f>Data!CD11</f>
        <v>0</v>
      </c>
      <c r="F51" s="140">
        <f>Data!CX11</f>
        <v>0</v>
      </c>
      <c r="G51" s="140">
        <f>Data!DR11</f>
        <v>0</v>
      </c>
      <c r="H51" s="141">
        <f t="shared" si="0"/>
        <v>0</v>
      </c>
    </row>
    <row r="52" spans="2:8" x14ac:dyDescent="0.55000000000000004">
      <c r="B52" s="142" t="s">
        <v>33</v>
      </c>
      <c r="C52" s="141">
        <f>SUM(C32:C51)</f>
        <v>37161</v>
      </c>
      <c r="D52" s="141">
        <f>SUM(D32:D51)</f>
        <v>13576</v>
      </c>
      <c r="E52" s="141">
        <f>SUM(E32:E51)</f>
        <v>2168</v>
      </c>
      <c r="F52" s="141">
        <f>SUM(F32:F51)</f>
        <v>1255</v>
      </c>
      <c r="G52" s="141">
        <f>SUM(G32:G51)</f>
        <v>0</v>
      </c>
      <c r="H52" s="141">
        <f t="shared" si="0"/>
        <v>54160</v>
      </c>
    </row>
    <row r="53" spans="2:8" x14ac:dyDescent="0.55000000000000004">
      <c r="B53" s="143"/>
      <c r="C53" s="144"/>
      <c r="D53" s="144"/>
      <c r="E53" s="144"/>
      <c r="F53" s="144"/>
      <c r="G53" s="144"/>
      <c r="H53" s="144"/>
    </row>
    <row r="54" spans="2:8" ht="13.5" customHeight="1" x14ac:dyDescent="0.55000000000000004">
      <c r="B54" s="306"/>
      <c r="D54" s="440" t="s">
        <v>22</v>
      </c>
      <c r="E54" s="440"/>
      <c r="F54" s="440"/>
      <c r="G54" s="307" t="s">
        <v>23</v>
      </c>
      <c r="H54" s="307" t="s">
        <v>24</v>
      </c>
    </row>
    <row r="55" spans="2:8" x14ac:dyDescent="0.55000000000000004">
      <c r="B55" s="438" t="s">
        <v>894</v>
      </c>
      <c r="C55" s="439"/>
      <c r="D55" s="434" t="str">
        <f>Data!T11</f>
        <v>Lang, Donna</v>
      </c>
      <c r="E55" s="434"/>
      <c r="F55" s="434"/>
      <c r="G55" s="308" t="str">
        <f>Data!U11</f>
        <v>(409) 740-4419</v>
      </c>
      <c r="H55" s="309" t="str">
        <f>Data!V11</f>
        <v>langd@tamug.edu</v>
      </c>
    </row>
    <row r="56" spans="2:8" ht="13.5" customHeight="1" x14ac:dyDescent="0.55000000000000004">
      <c r="B56" s="306"/>
      <c r="C56" s="306"/>
      <c r="D56" s="306"/>
      <c r="E56" s="306"/>
      <c r="F56" s="306"/>
      <c r="G56" s="306"/>
      <c r="H56" s="296"/>
    </row>
    <row r="57" spans="2:8" ht="16.5" customHeight="1" x14ac:dyDescent="0.55000000000000004">
      <c r="B57" s="117" t="s">
        <v>9</v>
      </c>
    </row>
    <row r="58" spans="2:8" ht="39.75" customHeight="1" x14ac:dyDescent="0.55000000000000004">
      <c r="B58" s="441" t="s">
        <v>39</v>
      </c>
      <c r="C58" s="441"/>
      <c r="D58" s="441"/>
      <c r="E58" s="441"/>
      <c r="F58" s="441"/>
      <c r="G58" s="441"/>
      <c r="H58" s="319"/>
    </row>
    <row r="59" spans="2:8" ht="8.25" customHeight="1" thickBot="1" x14ac:dyDescent="0.6">
      <c r="B59" s="318"/>
    </row>
    <row r="60" spans="2:8" ht="19.8" thickBot="1" x14ac:dyDescent="0.6">
      <c r="B60" s="124" t="s">
        <v>31</v>
      </c>
      <c r="C60" s="125" t="s">
        <v>25</v>
      </c>
      <c r="D60" s="125" t="s">
        <v>26</v>
      </c>
      <c r="E60" s="125" t="s">
        <v>27</v>
      </c>
      <c r="F60" s="125" t="s">
        <v>28</v>
      </c>
      <c r="G60" s="125" t="s">
        <v>29</v>
      </c>
      <c r="H60" s="126" t="s">
        <v>30</v>
      </c>
    </row>
    <row r="61" spans="2:8" x14ac:dyDescent="0.55000000000000004">
      <c r="B61" s="127" t="str">
        <f>$B$32</f>
        <v>Liberal Arts</v>
      </c>
      <c r="C61" s="320">
        <f>Data!DS11</f>
        <v>903818.6994793053</v>
      </c>
      <c r="D61" s="320">
        <f>Data!EM11</f>
        <v>154169.0862973693</v>
      </c>
      <c r="E61" s="320">
        <f>Data!FG11</f>
        <v>43066.848979591829</v>
      </c>
      <c r="F61" s="320">
        <f>Data!GA11</f>
        <v>16283.265306122446</v>
      </c>
      <c r="G61" s="320">
        <f>Data!GU11</f>
        <v>0</v>
      </c>
      <c r="H61" s="321">
        <f>SUM(C61:G61)</f>
        <v>1117337.9000623887</v>
      </c>
    </row>
    <row r="62" spans="2:8" x14ac:dyDescent="0.55000000000000004">
      <c r="B62" s="127" t="str">
        <f>$B$33</f>
        <v>Science</v>
      </c>
      <c r="C62" s="320">
        <f>Data!DT11</f>
        <v>619818.81970689271</v>
      </c>
      <c r="D62" s="320">
        <f>Data!EN11</f>
        <v>747281.14293231803</v>
      </c>
      <c r="E62" s="320">
        <f>Data!FH11</f>
        <v>462003.13401806186</v>
      </c>
      <c r="F62" s="320">
        <f>Data!GB11</f>
        <v>1079701.8151388452</v>
      </c>
      <c r="G62" s="320">
        <f>Data!GV11</f>
        <v>0</v>
      </c>
      <c r="H62" s="141">
        <f t="shared" ref="H62:H81" si="1">SUM(C62:G62)</f>
        <v>2908804.9117961181</v>
      </c>
    </row>
    <row r="63" spans="2:8" x14ac:dyDescent="0.55000000000000004">
      <c r="B63" s="127" t="str">
        <f>$B$34</f>
        <v>Fine Arts</v>
      </c>
      <c r="C63" s="320">
        <f>Data!DU11</f>
        <v>62529.436025641029</v>
      </c>
      <c r="D63" s="320">
        <f>Data!EO11</f>
        <v>3349.3589743589741</v>
      </c>
      <c r="E63" s="320">
        <f>Data!FI11</f>
        <v>0</v>
      </c>
      <c r="F63" s="320">
        <f>Data!GC11</f>
        <v>0</v>
      </c>
      <c r="G63" s="320">
        <f>Data!GW11</f>
        <v>0</v>
      </c>
      <c r="H63" s="141">
        <f t="shared" si="1"/>
        <v>65878.794999999998</v>
      </c>
    </row>
    <row r="64" spans="2:8" x14ac:dyDescent="0.55000000000000004">
      <c r="B64" s="127" t="str">
        <f>$B$35</f>
        <v>Teacher Education</v>
      </c>
      <c r="C64" s="320">
        <f>Data!DV11</f>
        <v>0</v>
      </c>
      <c r="D64" s="320">
        <f>Data!EP11</f>
        <v>0</v>
      </c>
      <c r="E64" s="320">
        <f>Data!FJ11</f>
        <v>0</v>
      </c>
      <c r="F64" s="320">
        <f>Data!GD11</f>
        <v>0</v>
      </c>
      <c r="G64" s="320">
        <f>Data!GX11</f>
        <v>0</v>
      </c>
      <c r="H64" s="141">
        <f t="shared" si="1"/>
        <v>0</v>
      </c>
    </row>
    <row r="65" spans="2:8" x14ac:dyDescent="0.55000000000000004">
      <c r="B65" s="127" t="str">
        <f>$B$36</f>
        <v>Agriculture</v>
      </c>
      <c r="C65" s="320">
        <f>Data!DW11</f>
        <v>12981.77147907648</v>
      </c>
      <c r="D65" s="320">
        <f>Data!EQ11</f>
        <v>102734.88416136151</v>
      </c>
      <c r="E65" s="320">
        <f>Data!FK11</f>
        <v>89844.682236834124</v>
      </c>
      <c r="F65" s="320">
        <f>Data!GE11</f>
        <v>31871.392858658619</v>
      </c>
      <c r="G65" s="320">
        <f>Data!GY11</f>
        <v>0</v>
      </c>
      <c r="H65" s="141">
        <f t="shared" si="1"/>
        <v>237432.73073593073</v>
      </c>
    </row>
    <row r="66" spans="2:8" x14ac:dyDescent="0.55000000000000004">
      <c r="B66" s="127" t="str">
        <f>$B$37</f>
        <v>Engineering</v>
      </c>
      <c r="C66" s="320">
        <f>Data!DX11</f>
        <v>81482.293794440848</v>
      </c>
      <c r="D66" s="320">
        <f>Data!ER11</f>
        <v>166335.03233336163</v>
      </c>
      <c r="E66" s="320">
        <f>Data!FL11</f>
        <v>48004.459904809468</v>
      </c>
      <c r="F66" s="320">
        <f>Data!GF11</f>
        <v>30369.973000061116</v>
      </c>
      <c r="G66" s="320">
        <f>Data!GZ11</f>
        <v>0</v>
      </c>
      <c r="H66" s="141">
        <f t="shared" si="1"/>
        <v>326191.75903267309</v>
      </c>
    </row>
    <row r="67" spans="2:8" x14ac:dyDescent="0.55000000000000004">
      <c r="B67" s="127" t="str">
        <f>$B$38</f>
        <v>Home Economics</v>
      </c>
      <c r="C67" s="320">
        <f>Data!DY11</f>
        <v>0</v>
      </c>
      <c r="D67" s="320">
        <f>Data!ES11</f>
        <v>0</v>
      </c>
      <c r="E67" s="320">
        <f>Data!FM11</f>
        <v>0</v>
      </c>
      <c r="F67" s="320">
        <f>Data!GG11</f>
        <v>0</v>
      </c>
      <c r="G67" s="320">
        <f>Data!HA11</f>
        <v>0</v>
      </c>
      <c r="H67" s="141">
        <f t="shared" si="1"/>
        <v>0</v>
      </c>
    </row>
    <row r="68" spans="2:8" x14ac:dyDescent="0.55000000000000004">
      <c r="B68" s="127" t="str">
        <f>$B$39</f>
        <v>Law</v>
      </c>
      <c r="C68" s="320">
        <f>Data!DZ11</f>
        <v>0</v>
      </c>
      <c r="D68" s="320">
        <f>Data!ET11</f>
        <v>0</v>
      </c>
      <c r="E68" s="320">
        <f>Data!FN11</f>
        <v>0</v>
      </c>
      <c r="F68" s="320">
        <f>Data!GH11</f>
        <v>0</v>
      </c>
      <c r="G68" s="320">
        <f>Data!HB11</f>
        <v>0</v>
      </c>
      <c r="H68" s="141">
        <f t="shared" si="1"/>
        <v>0</v>
      </c>
    </row>
    <row r="69" spans="2:8" x14ac:dyDescent="0.55000000000000004">
      <c r="B69" s="127" t="str">
        <f>$B$40</f>
        <v>Social Service</v>
      </c>
      <c r="C69" s="320">
        <f>Data!EA11</f>
        <v>0</v>
      </c>
      <c r="D69" s="320">
        <f>Data!EU11</f>
        <v>0</v>
      </c>
      <c r="E69" s="320">
        <f>Data!FO11</f>
        <v>0</v>
      </c>
      <c r="F69" s="320">
        <f>Data!GI11</f>
        <v>0</v>
      </c>
      <c r="G69" s="320">
        <f>Data!HC11</f>
        <v>0</v>
      </c>
      <c r="H69" s="141">
        <f t="shared" si="1"/>
        <v>0</v>
      </c>
    </row>
    <row r="70" spans="2:8" x14ac:dyDescent="0.55000000000000004">
      <c r="B70" s="127" t="str">
        <f>$B$41</f>
        <v>Library Science</v>
      </c>
      <c r="C70" s="320">
        <f>Data!EB11</f>
        <v>9158.5</v>
      </c>
      <c r="D70" s="320">
        <f>Data!EV11</f>
        <v>0</v>
      </c>
      <c r="E70" s="320">
        <f>Data!FP11</f>
        <v>0</v>
      </c>
      <c r="F70" s="320">
        <f>Data!GJ11</f>
        <v>0</v>
      </c>
      <c r="G70" s="320">
        <f>Data!HD11</f>
        <v>0</v>
      </c>
      <c r="H70" s="141">
        <f t="shared" si="1"/>
        <v>9158.5</v>
      </c>
    </row>
    <row r="71" spans="2:8" x14ac:dyDescent="0.55000000000000004">
      <c r="B71" s="127" t="str">
        <f>$B$42</f>
        <v>Veterinary Science</v>
      </c>
      <c r="C71" s="320">
        <f>Data!EC11</f>
        <v>0</v>
      </c>
      <c r="D71" s="320">
        <f>Data!EW11</f>
        <v>0</v>
      </c>
      <c r="E71" s="320">
        <f>Data!FQ11</f>
        <v>0</v>
      </c>
      <c r="F71" s="320">
        <f>Data!GK11</f>
        <v>0</v>
      </c>
      <c r="G71" s="320">
        <f>Data!HE11</f>
        <v>0</v>
      </c>
      <c r="H71" s="141">
        <f t="shared" si="1"/>
        <v>0</v>
      </c>
    </row>
    <row r="72" spans="2:8" x14ac:dyDescent="0.55000000000000004">
      <c r="B72" s="127" t="str">
        <f>$B$43</f>
        <v>Vocational Training</v>
      </c>
      <c r="C72" s="320">
        <f>Data!ED11</f>
        <v>574327.87630387046</v>
      </c>
      <c r="D72" s="320">
        <f>Data!EX11</f>
        <v>325037.5115416171</v>
      </c>
      <c r="E72" s="320">
        <f>Data!FR11</f>
        <v>0</v>
      </c>
      <c r="F72" s="320">
        <f>Data!GL11</f>
        <v>0</v>
      </c>
      <c r="G72" s="320">
        <f>Data!HF11</f>
        <v>0</v>
      </c>
      <c r="H72" s="141">
        <f t="shared" si="1"/>
        <v>899365.38784548757</v>
      </c>
    </row>
    <row r="73" spans="2:8" x14ac:dyDescent="0.55000000000000004">
      <c r="B73" s="127" t="str">
        <f>$B$44</f>
        <v>Physical Training</v>
      </c>
      <c r="C73" s="320">
        <f>Data!EE11</f>
        <v>0</v>
      </c>
      <c r="D73" s="320">
        <f>Data!EY11</f>
        <v>0</v>
      </c>
      <c r="E73" s="320">
        <f>Data!FS11</f>
        <v>0</v>
      </c>
      <c r="F73" s="320">
        <f>Data!GM11</f>
        <v>0</v>
      </c>
      <c r="G73" s="320">
        <f>Data!HG11</f>
        <v>0</v>
      </c>
      <c r="H73" s="141">
        <f t="shared" si="1"/>
        <v>0</v>
      </c>
    </row>
    <row r="74" spans="2:8" x14ac:dyDescent="0.55000000000000004">
      <c r="B74" s="127" t="str">
        <f>$B$45</f>
        <v>Health Services</v>
      </c>
      <c r="C74" s="320">
        <f>Data!EF11</f>
        <v>22623.726190476191</v>
      </c>
      <c r="D74" s="320">
        <f>Data!EZ11</f>
        <v>0</v>
      </c>
      <c r="E74" s="320">
        <f>Data!FT11</f>
        <v>0</v>
      </c>
      <c r="F74" s="320">
        <f>Data!GN11</f>
        <v>0</v>
      </c>
      <c r="G74" s="320">
        <f>Data!HH11</f>
        <v>0</v>
      </c>
      <c r="H74" s="141">
        <f t="shared" si="1"/>
        <v>22623.726190476191</v>
      </c>
    </row>
    <row r="75" spans="2:8" x14ac:dyDescent="0.55000000000000004">
      <c r="B75" s="127" t="str">
        <f>$B$46</f>
        <v>Pharmacy</v>
      </c>
      <c r="C75" s="320">
        <f>Data!EG11</f>
        <v>0</v>
      </c>
      <c r="D75" s="320">
        <f>Data!FA11</f>
        <v>0</v>
      </c>
      <c r="E75" s="320">
        <f>Data!FU11</f>
        <v>0</v>
      </c>
      <c r="F75" s="320">
        <f>Data!GO11</f>
        <v>0</v>
      </c>
      <c r="G75" s="320">
        <f>Data!HI11</f>
        <v>0</v>
      </c>
      <c r="H75" s="141">
        <f t="shared" si="1"/>
        <v>0</v>
      </c>
    </row>
    <row r="76" spans="2:8" x14ac:dyDescent="0.55000000000000004">
      <c r="B76" s="127" t="str">
        <f>$B$47</f>
        <v>Business Administration</v>
      </c>
      <c r="C76" s="320">
        <f>Data!EH11</f>
        <v>177057.71714599497</v>
      </c>
      <c r="D76" s="320">
        <f>Data!FB11</f>
        <v>231192.76674204506</v>
      </c>
      <c r="E76" s="320">
        <f>Data!FV11</f>
        <v>374190.95277862664</v>
      </c>
      <c r="F76" s="320">
        <f>Data!GP11</f>
        <v>0</v>
      </c>
      <c r="G76" s="320">
        <f>Data!HJ11</f>
        <v>0</v>
      </c>
      <c r="H76" s="141">
        <f t="shared" si="1"/>
        <v>782441.43666666676</v>
      </c>
    </row>
    <row r="77" spans="2:8" x14ac:dyDescent="0.55000000000000004">
      <c r="B77" s="127" t="str">
        <f>$B$48</f>
        <v>Optometry</v>
      </c>
      <c r="C77" s="320">
        <f>Data!EI11</f>
        <v>0</v>
      </c>
      <c r="D77" s="320">
        <f>Data!FC11</f>
        <v>0</v>
      </c>
      <c r="E77" s="320">
        <f>Data!FW11</f>
        <v>0</v>
      </c>
      <c r="F77" s="320">
        <f>Data!GQ11</f>
        <v>0</v>
      </c>
      <c r="G77" s="320">
        <f>Data!HK11</f>
        <v>0</v>
      </c>
      <c r="H77" s="141">
        <f t="shared" si="1"/>
        <v>0</v>
      </c>
    </row>
    <row r="78" spans="2:8" x14ac:dyDescent="0.55000000000000004">
      <c r="B78" s="127" t="str">
        <f>$B$49</f>
        <v>Teacher Ed-Practice Teaching</v>
      </c>
      <c r="C78" s="320">
        <f>Data!EJ11</f>
        <v>0</v>
      </c>
      <c r="D78" s="320">
        <f>Data!FD11</f>
        <v>0</v>
      </c>
      <c r="E78" s="320">
        <f>Data!FX11</f>
        <v>0</v>
      </c>
      <c r="F78" s="320">
        <f>Data!GR11</f>
        <v>0</v>
      </c>
      <c r="G78" s="320">
        <f>Data!HL11</f>
        <v>0</v>
      </c>
      <c r="H78" s="141">
        <f t="shared" si="1"/>
        <v>0</v>
      </c>
    </row>
    <row r="79" spans="2:8" x14ac:dyDescent="0.55000000000000004">
      <c r="B79" s="127" t="str">
        <f>$B$50</f>
        <v>Technology</v>
      </c>
      <c r="C79" s="320">
        <f>Data!EK11</f>
        <v>202022.79429728026</v>
      </c>
      <c r="D79" s="320">
        <f>Data!FE11</f>
        <v>403936.80191656499</v>
      </c>
      <c r="E79" s="320">
        <f>Data!FY11</f>
        <v>0</v>
      </c>
      <c r="F79" s="320">
        <f>Data!GS11</f>
        <v>0</v>
      </c>
      <c r="G79" s="320">
        <f>Data!HM11</f>
        <v>0</v>
      </c>
      <c r="H79" s="141">
        <f t="shared" si="1"/>
        <v>605959.5962138453</v>
      </c>
    </row>
    <row r="80" spans="2:8" x14ac:dyDescent="0.55000000000000004">
      <c r="B80" s="127" t="str">
        <f>$B$51</f>
        <v>Nursing</v>
      </c>
      <c r="C80" s="320">
        <f>Data!EL11</f>
        <v>0</v>
      </c>
      <c r="D80" s="320">
        <f>Data!FF11</f>
        <v>0</v>
      </c>
      <c r="E80" s="320">
        <f>Data!FZ11</f>
        <v>0</v>
      </c>
      <c r="F80" s="320">
        <f>Data!GT11</f>
        <v>0</v>
      </c>
      <c r="G80" s="320">
        <f>Data!HN11</f>
        <v>0</v>
      </c>
      <c r="H80" s="141">
        <f t="shared" si="1"/>
        <v>0</v>
      </c>
    </row>
    <row r="81" spans="2:8" x14ac:dyDescent="0.55000000000000004">
      <c r="B81" s="130" t="str">
        <f>$B$52</f>
        <v>Totals</v>
      </c>
      <c r="C81" s="321">
        <f>SUM(C61:C80)</f>
        <v>2665821.6344229779</v>
      </c>
      <c r="D81" s="321">
        <f>SUM(D61:D80)</f>
        <v>2134036.5848989966</v>
      </c>
      <c r="E81" s="321">
        <f>SUM(E61:E80)</f>
        <v>1017110.0779179239</v>
      </c>
      <c r="F81" s="321">
        <f>SUM(F61:F80)</f>
        <v>1158226.4463036875</v>
      </c>
      <c r="G81" s="321">
        <f>SUM(G61:G80)</f>
        <v>0</v>
      </c>
      <c r="H81" s="321">
        <f t="shared" si="1"/>
        <v>6975194.7435435858</v>
      </c>
    </row>
    <row r="82" spans="2:8" x14ac:dyDescent="0.55000000000000004">
      <c r="B82" s="143"/>
      <c r="C82" s="322"/>
      <c r="D82" s="322"/>
      <c r="E82" s="322"/>
      <c r="F82" s="322"/>
      <c r="G82" s="322"/>
      <c r="H82" s="323"/>
    </row>
    <row r="83" spans="2:8" ht="13.5" customHeight="1" x14ac:dyDescent="0.55000000000000004">
      <c r="B83" s="306"/>
      <c r="D83" s="440" t="s">
        <v>22</v>
      </c>
      <c r="E83" s="440"/>
      <c r="F83" s="440"/>
      <c r="G83" s="307" t="s">
        <v>23</v>
      </c>
      <c r="H83" s="307" t="s">
        <v>24</v>
      </c>
    </row>
    <row r="84" spans="2:8" ht="16.5" customHeight="1" x14ac:dyDescent="0.55000000000000004">
      <c r="B84" s="438" t="s">
        <v>38</v>
      </c>
      <c r="C84" s="439"/>
      <c r="D84" s="434" t="str">
        <f>Data!T11</f>
        <v>Lang, Donna</v>
      </c>
      <c r="E84" s="434"/>
      <c r="F84" s="434"/>
      <c r="G84" s="308" t="str">
        <f>Data!U11</f>
        <v>(409) 740-4419</v>
      </c>
      <c r="H84" s="309" t="str">
        <f>Data!V11</f>
        <v>langd@tamug.edu</v>
      </c>
    </row>
    <row r="85" spans="2:8" ht="13.5" customHeight="1" x14ac:dyDescent="0.55000000000000004">
      <c r="B85" s="306"/>
      <c r="C85" s="306"/>
      <c r="D85" s="306"/>
      <c r="E85" s="306"/>
      <c r="F85" s="306"/>
      <c r="G85" s="306"/>
      <c r="H85" s="296"/>
    </row>
    <row r="86" spans="2:8" ht="15" customHeight="1" x14ac:dyDescent="0.55000000000000004">
      <c r="B86" s="120" t="s">
        <v>32</v>
      </c>
      <c r="C86" s="324"/>
      <c r="D86" s="324"/>
      <c r="E86" s="324"/>
      <c r="F86" s="324"/>
      <c r="G86" s="324"/>
      <c r="H86" s="122">
        <f>H13+H14</f>
        <v>42128873</v>
      </c>
    </row>
    <row r="87" spans="2:8" ht="42.75" customHeight="1" x14ac:dyDescent="0.55000000000000004">
      <c r="B87" s="432" t="s">
        <v>8</v>
      </c>
      <c r="C87" s="432"/>
      <c r="D87" s="432"/>
      <c r="E87" s="432"/>
      <c r="F87" s="432"/>
      <c r="G87" s="432"/>
      <c r="H87" s="319"/>
    </row>
    <row r="88" spans="2:8" x14ac:dyDescent="0.55000000000000004">
      <c r="B88" s="120" t="s">
        <v>5</v>
      </c>
      <c r="C88" s="325"/>
      <c r="D88" s="325"/>
      <c r="E88" s="325"/>
      <c r="F88" s="325"/>
      <c r="G88" s="325"/>
      <c r="H88" s="122"/>
    </row>
    <row r="89" spans="2:8" ht="98.25" customHeight="1" thickBot="1" x14ac:dyDescent="0.6">
      <c r="B89" s="433" t="s">
        <v>224</v>
      </c>
      <c r="C89" s="433"/>
      <c r="D89" s="433"/>
      <c r="E89" s="433"/>
      <c r="F89" s="433"/>
      <c r="G89" s="433"/>
      <c r="H89" s="326"/>
    </row>
    <row r="90" spans="2:8" ht="19.8" thickBot="1" x14ac:dyDescent="0.6">
      <c r="B90" s="124" t="s">
        <v>31</v>
      </c>
      <c r="C90" s="125" t="s">
        <v>25</v>
      </c>
      <c r="D90" s="125" t="s">
        <v>26</v>
      </c>
      <c r="E90" s="125" t="s">
        <v>27</v>
      </c>
      <c r="F90" s="125" t="s">
        <v>28</v>
      </c>
      <c r="G90" s="125" t="s">
        <v>29</v>
      </c>
      <c r="H90" s="126" t="s">
        <v>30</v>
      </c>
    </row>
    <row r="91" spans="2:8" x14ac:dyDescent="0.55000000000000004">
      <c r="B91" s="127" t="str">
        <f>$B$32</f>
        <v>Liberal Arts</v>
      </c>
      <c r="C91" s="327">
        <f>Data!HR11</f>
        <v>2197505.5</v>
      </c>
      <c r="D91" s="327">
        <f>Data!IL11</f>
        <v>374840</v>
      </c>
      <c r="E91" s="327">
        <f>Data!JF11</f>
        <v>104710.9</v>
      </c>
      <c r="F91" s="327">
        <f>Data!JZ11</f>
        <v>39590.43</v>
      </c>
      <c r="G91" s="327">
        <f>Data!KT11</f>
        <v>0</v>
      </c>
      <c r="H91" s="133">
        <f t="shared" ref="H91:H111" si="2">SUM(C91:G91)</f>
        <v>2716646.83</v>
      </c>
    </row>
    <row r="92" spans="2:8" x14ac:dyDescent="0.55000000000000004">
      <c r="B92" s="127" t="str">
        <f>$B$33</f>
        <v>Science</v>
      </c>
      <c r="C92" s="327">
        <f>Data!HS11</f>
        <v>492295.1</v>
      </c>
      <c r="D92" s="327">
        <f>Data!IM11</f>
        <v>593532.80000000005</v>
      </c>
      <c r="E92" s="327">
        <f>Data!JG11</f>
        <v>366948.9</v>
      </c>
      <c r="F92" s="327">
        <f>Data!KA11</f>
        <v>857560.1</v>
      </c>
      <c r="G92" s="327">
        <f>Data!KU11</f>
        <v>0</v>
      </c>
      <c r="H92" s="136">
        <f t="shared" si="2"/>
        <v>2310336.9</v>
      </c>
    </row>
    <row r="93" spans="2:8" x14ac:dyDescent="0.55000000000000004">
      <c r="B93" s="127" t="str">
        <f>$B$34</f>
        <v>Fine Arts</v>
      </c>
      <c r="C93" s="327">
        <f>Data!HT11</f>
        <v>0</v>
      </c>
      <c r="D93" s="327">
        <f>Data!IN11</f>
        <v>0</v>
      </c>
      <c r="E93" s="327">
        <f>Data!JH11</f>
        <v>0</v>
      </c>
      <c r="F93" s="327">
        <f>Data!KB11</f>
        <v>0</v>
      </c>
      <c r="G93" s="327">
        <f>Data!KV11</f>
        <v>0</v>
      </c>
      <c r="H93" s="136">
        <f t="shared" si="2"/>
        <v>0</v>
      </c>
    </row>
    <row r="94" spans="2:8" x14ac:dyDescent="0.55000000000000004">
      <c r="B94" s="127" t="str">
        <f>$B$35</f>
        <v>Teacher Education</v>
      </c>
      <c r="C94" s="327">
        <f>Data!HU11</f>
        <v>0</v>
      </c>
      <c r="D94" s="327">
        <f>Data!IO11</f>
        <v>0</v>
      </c>
      <c r="E94" s="327">
        <f>Data!JI11</f>
        <v>0</v>
      </c>
      <c r="F94" s="327">
        <f>Data!KC11</f>
        <v>0</v>
      </c>
      <c r="G94" s="327">
        <f>Data!KW11</f>
        <v>0</v>
      </c>
      <c r="H94" s="136">
        <f t="shared" si="2"/>
        <v>0</v>
      </c>
    </row>
    <row r="95" spans="2:8" x14ac:dyDescent="0.55000000000000004">
      <c r="B95" s="127" t="str">
        <f>$B$36</f>
        <v>Agriculture</v>
      </c>
      <c r="C95" s="327">
        <f>Data!HV11</f>
        <v>0</v>
      </c>
      <c r="D95" s="327">
        <f>Data!IP11</f>
        <v>0</v>
      </c>
      <c r="E95" s="327">
        <f>Data!JJ11</f>
        <v>0</v>
      </c>
      <c r="F95" s="327">
        <f>Data!KD11</f>
        <v>0</v>
      </c>
      <c r="G95" s="327">
        <f>Data!KX11</f>
        <v>0</v>
      </c>
      <c r="H95" s="136">
        <f t="shared" si="2"/>
        <v>0</v>
      </c>
    </row>
    <row r="96" spans="2:8" x14ac:dyDescent="0.55000000000000004">
      <c r="B96" s="127" t="str">
        <f>$B$37</f>
        <v>Engineering</v>
      </c>
      <c r="C96" s="327">
        <f>Data!HW11</f>
        <v>58369.69</v>
      </c>
      <c r="D96" s="327">
        <f>Data!IQ11</f>
        <v>119153.8</v>
      </c>
      <c r="E96" s="327">
        <f>Data!JK11</f>
        <v>34387.910000000003</v>
      </c>
      <c r="F96" s="327">
        <f>Data!KE11</f>
        <v>21755.47</v>
      </c>
      <c r="G96" s="327">
        <f>Data!KY11</f>
        <v>0</v>
      </c>
      <c r="H96" s="136">
        <f t="shared" si="2"/>
        <v>233666.87</v>
      </c>
    </row>
    <row r="97" spans="2:8" x14ac:dyDescent="0.55000000000000004">
      <c r="B97" s="127" t="str">
        <f>$B$38</f>
        <v>Home Economics</v>
      </c>
      <c r="C97" s="327">
        <f>Data!HX11</f>
        <v>0</v>
      </c>
      <c r="D97" s="327">
        <f>Data!IR11</f>
        <v>0</v>
      </c>
      <c r="E97" s="327">
        <f>Data!JL11</f>
        <v>0</v>
      </c>
      <c r="F97" s="327">
        <f>Data!KF11</f>
        <v>0</v>
      </c>
      <c r="G97" s="327">
        <f>Data!KZ11</f>
        <v>0</v>
      </c>
      <c r="H97" s="136">
        <f t="shared" si="2"/>
        <v>0</v>
      </c>
    </row>
    <row r="98" spans="2:8" x14ac:dyDescent="0.55000000000000004">
      <c r="B98" s="127" t="str">
        <f>$B$39</f>
        <v>Law</v>
      </c>
      <c r="C98" s="327">
        <f>Data!HY11</f>
        <v>0</v>
      </c>
      <c r="D98" s="327">
        <f>Data!IS11</f>
        <v>0</v>
      </c>
      <c r="E98" s="327">
        <f>Data!JM11</f>
        <v>0</v>
      </c>
      <c r="F98" s="327">
        <f>Data!KG11</f>
        <v>0</v>
      </c>
      <c r="G98" s="327">
        <f>Data!LA11</f>
        <v>0</v>
      </c>
      <c r="H98" s="136">
        <f t="shared" si="2"/>
        <v>0</v>
      </c>
    </row>
    <row r="99" spans="2:8" x14ac:dyDescent="0.55000000000000004">
      <c r="B99" s="127" t="str">
        <f>$B$40</f>
        <v>Social Service</v>
      </c>
      <c r="C99" s="327">
        <f>Data!HZ11</f>
        <v>0</v>
      </c>
      <c r="D99" s="327">
        <f>Data!IT11</f>
        <v>0</v>
      </c>
      <c r="E99" s="327">
        <f>Data!JN11</f>
        <v>0</v>
      </c>
      <c r="F99" s="327">
        <f>Data!KH11</f>
        <v>0</v>
      </c>
      <c r="G99" s="327">
        <f>Data!LB11</f>
        <v>0</v>
      </c>
      <c r="H99" s="136">
        <f t="shared" si="2"/>
        <v>0</v>
      </c>
    </row>
    <row r="100" spans="2:8" x14ac:dyDescent="0.55000000000000004">
      <c r="B100" s="127" t="str">
        <f>$B$41</f>
        <v>Library Science</v>
      </c>
      <c r="C100" s="327">
        <f>Data!IA11</f>
        <v>0</v>
      </c>
      <c r="D100" s="327">
        <f>Data!IU11</f>
        <v>0</v>
      </c>
      <c r="E100" s="327">
        <f>Data!JO11</f>
        <v>0</v>
      </c>
      <c r="F100" s="327">
        <f>Data!KI11</f>
        <v>0</v>
      </c>
      <c r="G100" s="327">
        <f>Data!LC11</f>
        <v>0</v>
      </c>
      <c r="H100" s="136">
        <f t="shared" si="2"/>
        <v>0</v>
      </c>
    </row>
    <row r="101" spans="2:8" x14ac:dyDescent="0.55000000000000004">
      <c r="B101" s="127" t="str">
        <f>$B$42</f>
        <v>Veterinary Science</v>
      </c>
      <c r="C101" s="327">
        <f>Data!IB11</f>
        <v>0</v>
      </c>
      <c r="D101" s="327">
        <f>Data!IV11</f>
        <v>0</v>
      </c>
      <c r="E101" s="327">
        <f>Data!JP11</f>
        <v>0</v>
      </c>
      <c r="F101" s="327">
        <f>Data!KJ11</f>
        <v>0</v>
      </c>
      <c r="G101" s="327">
        <f>Data!LD11</f>
        <v>0</v>
      </c>
      <c r="H101" s="136">
        <f t="shared" si="2"/>
        <v>0</v>
      </c>
    </row>
    <row r="102" spans="2:8" x14ac:dyDescent="0.55000000000000004">
      <c r="B102" s="127" t="str">
        <f>$B$43</f>
        <v>Vocational Training</v>
      </c>
      <c r="C102" s="327">
        <f>Data!IC11</f>
        <v>273224.8</v>
      </c>
      <c r="D102" s="327">
        <f>Data!IW11</f>
        <v>154630</v>
      </c>
      <c r="E102" s="327">
        <f>Data!JQ11</f>
        <v>0</v>
      </c>
      <c r="F102" s="327">
        <f>Data!KK11</f>
        <v>0</v>
      </c>
      <c r="G102" s="327">
        <f>Data!LE11</f>
        <v>0</v>
      </c>
      <c r="H102" s="136">
        <f t="shared" si="2"/>
        <v>427854.8</v>
      </c>
    </row>
    <row r="103" spans="2:8" x14ac:dyDescent="0.55000000000000004">
      <c r="B103" s="127" t="str">
        <f>$B$44</f>
        <v>Physical Training</v>
      </c>
      <c r="C103" s="327">
        <f>Data!ID11</f>
        <v>0</v>
      </c>
      <c r="D103" s="327">
        <f>Data!IX11</f>
        <v>0</v>
      </c>
      <c r="E103" s="327">
        <f>Data!JR11</f>
        <v>0</v>
      </c>
      <c r="F103" s="327">
        <f>Data!KL11</f>
        <v>0</v>
      </c>
      <c r="G103" s="327">
        <f>Data!LF11</f>
        <v>0</v>
      </c>
      <c r="H103" s="136">
        <f t="shared" si="2"/>
        <v>0</v>
      </c>
    </row>
    <row r="104" spans="2:8" x14ac:dyDescent="0.55000000000000004">
      <c r="B104" s="127" t="str">
        <f>$B$45</f>
        <v>Health Services</v>
      </c>
      <c r="C104" s="327">
        <f>Data!IE11</f>
        <v>0</v>
      </c>
      <c r="D104" s="327">
        <f>Data!IY11</f>
        <v>0</v>
      </c>
      <c r="E104" s="327">
        <f>Data!JS11</f>
        <v>0</v>
      </c>
      <c r="F104" s="327">
        <f>Data!KM11</f>
        <v>0</v>
      </c>
      <c r="G104" s="327">
        <f>Data!LG11</f>
        <v>0</v>
      </c>
      <c r="H104" s="136">
        <f t="shared" si="2"/>
        <v>0</v>
      </c>
    </row>
    <row r="105" spans="2:8" x14ac:dyDescent="0.55000000000000004">
      <c r="B105" s="127" t="str">
        <f>$B$46</f>
        <v>Pharmacy</v>
      </c>
      <c r="C105" s="327">
        <f>Data!IF11</f>
        <v>0</v>
      </c>
      <c r="D105" s="327">
        <f>Data!IZ11</f>
        <v>0</v>
      </c>
      <c r="E105" s="327">
        <f>Data!JT11</f>
        <v>0</v>
      </c>
      <c r="F105" s="327">
        <f>Data!KN11</f>
        <v>0</v>
      </c>
      <c r="G105" s="327">
        <f>Data!LH11</f>
        <v>0</v>
      </c>
      <c r="H105" s="136">
        <f t="shared" si="2"/>
        <v>0</v>
      </c>
    </row>
    <row r="106" spans="2:8" x14ac:dyDescent="0.55000000000000004">
      <c r="B106" s="127" t="str">
        <f>$B$47</f>
        <v>Business Administration</v>
      </c>
      <c r="C106" s="327">
        <f>Data!IG11</f>
        <v>17916.93</v>
      </c>
      <c r="D106" s="327">
        <f>Data!JA11</f>
        <v>23395</v>
      </c>
      <c r="E106" s="327">
        <f>Data!JU11</f>
        <v>37865.35</v>
      </c>
      <c r="F106" s="327">
        <f>Data!KO11</f>
        <v>0</v>
      </c>
      <c r="G106" s="327">
        <f>Data!LI11</f>
        <v>0</v>
      </c>
      <c r="H106" s="136">
        <f t="shared" si="2"/>
        <v>79177.279999999999</v>
      </c>
    </row>
    <row r="107" spans="2:8" x14ac:dyDescent="0.55000000000000004">
      <c r="B107" s="127" t="str">
        <f>$B$48</f>
        <v>Optometry</v>
      </c>
      <c r="C107" s="327">
        <f>Data!IH11</f>
        <v>0</v>
      </c>
      <c r="D107" s="327">
        <f>Data!JB11</f>
        <v>0</v>
      </c>
      <c r="E107" s="327">
        <f>Data!JV11</f>
        <v>0</v>
      </c>
      <c r="F107" s="327">
        <f>Data!KP11</f>
        <v>0</v>
      </c>
      <c r="G107" s="327">
        <f>Data!LJ11</f>
        <v>0</v>
      </c>
      <c r="H107" s="136">
        <f t="shared" si="2"/>
        <v>0</v>
      </c>
    </row>
    <row r="108" spans="2:8" x14ac:dyDescent="0.55000000000000004">
      <c r="B108" s="127" t="str">
        <f>$B$49</f>
        <v>Teacher Ed-Practice Teaching</v>
      </c>
      <c r="C108" s="327">
        <f>Data!II11</f>
        <v>0</v>
      </c>
      <c r="D108" s="327">
        <f>Data!JC11</f>
        <v>0</v>
      </c>
      <c r="E108" s="327">
        <f>Data!JW11</f>
        <v>0</v>
      </c>
      <c r="F108" s="327">
        <f>Data!KQ11</f>
        <v>0</v>
      </c>
      <c r="G108" s="327">
        <f>Data!LK11</f>
        <v>0</v>
      </c>
      <c r="H108" s="136">
        <f t="shared" si="2"/>
        <v>0</v>
      </c>
    </row>
    <row r="109" spans="2:8" x14ac:dyDescent="0.55000000000000004">
      <c r="B109" s="127" t="str">
        <f>$B$50</f>
        <v>Technology</v>
      </c>
      <c r="C109" s="327">
        <f>Data!IJ11</f>
        <v>0</v>
      </c>
      <c r="D109" s="327">
        <f>Data!JD11</f>
        <v>0</v>
      </c>
      <c r="E109" s="327">
        <f>Data!JX11</f>
        <v>0</v>
      </c>
      <c r="F109" s="327">
        <f>Data!KR11</f>
        <v>0</v>
      </c>
      <c r="G109" s="327">
        <f>Data!LL11</f>
        <v>0</v>
      </c>
      <c r="H109" s="136">
        <f t="shared" si="2"/>
        <v>0</v>
      </c>
    </row>
    <row r="110" spans="2:8" x14ac:dyDescent="0.55000000000000004">
      <c r="B110" s="127" t="str">
        <f>$B$51</f>
        <v>Nursing</v>
      </c>
      <c r="C110" s="327">
        <f>Data!IK11</f>
        <v>0</v>
      </c>
      <c r="D110" s="327">
        <f>Data!JE11</f>
        <v>0</v>
      </c>
      <c r="E110" s="327">
        <f>Data!JY11</f>
        <v>0</v>
      </c>
      <c r="F110" s="327">
        <f>Data!KS11</f>
        <v>0</v>
      </c>
      <c r="G110" s="327">
        <f>Data!HPM11</f>
        <v>0</v>
      </c>
      <c r="H110" s="136">
        <f t="shared" si="2"/>
        <v>0</v>
      </c>
    </row>
    <row r="111" spans="2:8" x14ac:dyDescent="0.55000000000000004">
      <c r="B111" s="130" t="str">
        <f>$B$52</f>
        <v>Totals</v>
      </c>
      <c r="C111" s="133">
        <f>SUM(C91:C110)</f>
        <v>3039312.02</v>
      </c>
      <c r="D111" s="133">
        <f>SUM(D91:D110)</f>
        <v>1265551.6000000001</v>
      </c>
      <c r="E111" s="133">
        <f>SUM(E91:E110)</f>
        <v>543913.06000000006</v>
      </c>
      <c r="F111" s="133">
        <f>SUM(F91:F110)</f>
        <v>918906</v>
      </c>
      <c r="G111" s="133">
        <f>SUM(G91:G110)</f>
        <v>0</v>
      </c>
      <c r="H111" s="133">
        <f t="shared" si="2"/>
        <v>5767682.6799999997</v>
      </c>
    </row>
    <row r="112" spans="2:8" x14ac:dyDescent="0.55000000000000004">
      <c r="B112" s="328"/>
      <c r="C112" s="329"/>
      <c r="D112" s="329"/>
      <c r="E112" s="329"/>
      <c r="F112" s="329"/>
      <c r="G112" s="329"/>
      <c r="H112" s="330"/>
    </row>
    <row r="113" spans="2:8" ht="16.5" customHeight="1" x14ac:dyDescent="0.55000000000000004">
      <c r="B113" s="445" t="s">
        <v>62</v>
      </c>
      <c r="C113" s="445"/>
      <c r="D113" s="445"/>
      <c r="E113" s="445"/>
      <c r="F113" s="445"/>
      <c r="G113" s="445"/>
      <c r="H113" s="445"/>
    </row>
    <row r="114" spans="2:8" ht="36.75" customHeight="1" thickBot="1" x14ac:dyDescent="0.6">
      <c r="B114" s="444" t="s">
        <v>36</v>
      </c>
      <c r="C114" s="444"/>
      <c r="D114" s="444"/>
      <c r="E114" s="444"/>
      <c r="F114" s="444"/>
      <c r="G114" s="444"/>
      <c r="H114" s="326"/>
    </row>
    <row r="115" spans="2:8" ht="19.8" thickBot="1" x14ac:dyDescent="0.6">
      <c r="B115" s="124" t="s">
        <v>31</v>
      </c>
      <c r="C115" s="125" t="s">
        <v>25</v>
      </c>
      <c r="D115" s="125" t="s">
        <v>26</v>
      </c>
      <c r="E115" s="125" t="s">
        <v>27</v>
      </c>
      <c r="F115" s="125" t="s">
        <v>28</v>
      </c>
      <c r="G115" s="125" t="s">
        <v>29</v>
      </c>
      <c r="H115" s="126" t="s">
        <v>30</v>
      </c>
    </row>
    <row r="116" spans="2:8" x14ac:dyDescent="0.55000000000000004">
      <c r="B116" s="127" t="str">
        <f>$B$32</f>
        <v>Liberal Arts</v>
      </c>
      <c r="C116" s="321">
        <f t="shared" ref="C116:G131" si="3">C91+C61</f>
        <v>3101324.1994793052</v>
      </c>
      <c r="D116" s="321">
        <f t="shared" si="3"/>
        <v>529009.08629736933</v>
      </c>
      <c r="E116" s="321">
        <f t="shared" si="3"/>
        <v>147777.74897959182</v>
      </c>
      <c r="F116" s="321">
        <f t="shared" si="3"/>
        <v>55873.695306122449</v>
      </c>
      <c r="G116" s="321">
        <f t="shared" si="3"/>
        <v>0</v>
      </c>
      <c r="H116" s="133">
        <f t="shared" ref="H116:H136" si="4">SUM(C116:G116)</f>
        <v>3833984.7300623888</v>
      </c>
    </row>
    <row r="117" spans="2:8" x14ac:dyDescent="0.55000000000000004">
      <c r="B117" s="127" t="str">
        <f>$B$33</f>
        <v>Science</v>
      </c>
      <c r="C117" s="141">
        <f t="shared" si="3"/>
        <v>1112113.9197068927</v>
      </c>
      <c r="D117" s="141">
        <f t="shared" si="3"/>
        <v>1340813.942932318</v>
      </c>
      <c r="E117" s="141">
        <f t="shared" si="3"/>
        <v>828952.03401806182</v>
      </c>
      <c r="F117" s="141">
        <f t="shared" si="3"/>
        <v>1937261.9151388453</v>
      </c>
      <c r="G117" s="141">
        <f t="shared" si="3"/>
        <v>0</v>
      </c>
      <c r="H117" s="136">
        <f t="shared" si="4"/>
        <v>5219141.8117961176</v>
      </c>
    </row>
    <row r="118" spans="2:8" x14ac:dyDescent="0.55000000000000004">
      <c r="B118" s="127" t="str">
        <f>$B$34</f>
        <v>Fine Arts</v>
      </c>
      <c r="C118" s="141">
        <f t="shared" si="3"/>
        <v>62529.436025641029</v>
      </c>
      <c r="D118" s="141">
        <f t="shared" si="3"/>
        <v>3349.3589743589741</v>
      </c>
      <c r="E118" s="141">
        <f t="shared" si="3"/>
        <v>0</v>
      </c>
      <c r="F118" s="141">
        <f t="shared" si="3"/>
        <v>0</v>
      </c>
      <c r="G118" s="141">
        <f t="shared" si="3"/>
        <v>0</v>
      </c>
      <c r="H118" s="136">
        <f t="shared" si="4"/>
        <v>65878.794999999998</v>
      </c>
    </row>
    <row r="119" spans="2:8" x14ac:dyDescent="0.55000000000000004">
      <c r="B119" s="127" t="str">
        <f>$B$35</f>
        <v>Teacher Education</v>
      </c>
      <c r="C119" s="141">
        <f t="shared" si="3"/>
        <v>0</v>
      </c>
      <c r="D119" s="141">
        <f t="shared" si="3"/>
        <v>0</v>
      </c>
      <c r="E119" s="141">
        <f t="shared" si="3"/>
        <v>0</v>
      </c>
      <c r="F119" s="141">
        <f t="shared" si="3"/>
        <v>0</v>
      </c>
      <c r="G119" s="141">
        <f t="shared" si="3"/>
        <v>0</v>
      </c>
      <c r="H119" s="136">
        <f t="shared" si="4"/>
        <v>0</v>
      </c>
    </row>
    <row r="120" spans="2:8" x14ac:dyDescent="0.55000000000000004">
      <c r="B120" s="127" t="str">
        <f>$B$36</f>
        <v>Agriculture</v>
      </c>
      <c r="C120" s="141">
        <f t="shared" si="3"/>
        <v>12981.77147907648</v>
      </c>
      <c r="D120" s="141">
        <f t="shared" si="3"/>
        <v>102734.88416136151</v>
      </c>
      <c r="E120" s="141">
        <f t="shared" si="3"/>
        <v>89844.682236834124</v>
      </c>
      <c r="F120" s="141">
        <f t="shared" si="3"/>
        <v>31871.392858658619</v>
      </c>
      <c r="G120" s="141">
        <f t="shared" si="3"/>
        <v>0</v>
      </c>
      <c r="H120" s="136">
        <f t="shared" si="4"/>
        <v>237432.73073593073</v>
      </c>
    </row>
    <row r="121" spans="2:8" x14ac:dyDescent="0.55000000000000004">
      <c r="B121" s="127" t="str">
        <f>$B$37</f>
        <v>Engineering</v>
      </c>
      <c r="C121" s="141">
        <f t="shared" si="3"/>
        <v>139851.98379444086</v>
      </c>
      <c r="D121" s="141">
        <f t="shared" si="3"/>
        <v>285488.83233336161</v>
      </c>
      <c r="E121" s="141">
        <f t="shared" si="3"/>
        <v>82392.369904809471</v>
      </c>
      <c r="F121" s="141">
        <f t="shared" si="3"/>
        <v>52125.443000061117</v>
      </c>
      <c r="G121" s="141">
        <f t="shared" si="3"/>
        <v>0</v>
      </c>
      <c r="H121" s="136">
        <f t="shared" si="4"/>
        <v>559858.62903267308</v>
      </c>
    </row>
    <row r="122" spans="2:8" x14ac:dyDescent="0.55000000000000004">
      <c r="B122" s="127" t="str">
        <f>$B$38</f>
        <v>Home Economics</v>
      </c>
      <c r="C122" s="141">
        <f t="shared" si="3"/>
        <v>0</v>
      </c>
      <c r="D122" s="141">
        <f t="shared" si="3"/>
        <v>0</v>
      </c>
      <c r="E122" s="141">
        <f t="shared" si="3"/>
        <v>0</v>
      </c>
      <c r="F122" s="141">
        <f t="shared" si="3"/>
        <v>0</v>
      </c>
      <c r="G122" s="141">
        <f t="shared" si="3"/>
        <v>0</v>
      </c>
      <c r="H122" s="136">
        <f t="shared" si="4"/>
        <v>0</v>
      </c>
    </row>
    <row r="123" spans="2:8" x14ac:dyDescent="0.55000000000000004">
      <c r="B123" s="127" t="str">
        <f>$B$39</f>
        <v>Law</v>
      </c>
      <c r="C123" s="141">
        <f t="shared" si="3"/>
        <v>0</v>
      </c>
      <c r="D123" s="141">
        <f t="shared" si="3"/>
        <v>0</v>
      </c>
      <c r="E123" s="141">
        <f t="shared" si="3"/>
        <v>0</v>
      </c>
      <c r="F123" s="141">
        <f t="shared" si="3"/>
        <v>0</v>
      </c>
      <c r="G123" s="141">
        <f t="shared" si="3"/>
        <v>0</v>
      </c>
      <c r="H123" s="136">
        <f t="shared" si="4"/>
        <v>0</v>
      </c>
    </row>
    <row r="124" spans="2:8" x14ac:dyDescent="0.55000000000000004">
      <c r="B124" s="127" t="str">
        <f>$B$40</f>
        <v>Social Service</v>
      </c>
      <c r="C124" s="141">
        <f t="shared" si="3"/>
        <v>0</v>
      </c>
      <c r="D124" s="141">
        <f t="shared" si="3"/>
        <v>0</v>
      </c>
      <c r="E124" s="141">
        <f t="shared" si="3"/>
        <v>0</v>
      </c>
      <c r="F124" s="141">
        <f t="shared" si="3"/>
        <v>0</v>
      </c>
      <c r="G124" s="141">
        <f t="shared" si="3"/>
        <v>0</v>
      </c>
      <c r="H124" s="136">
        <f t="shared" si="4"/>
        <v>0</v>
      </c>
    </row>
    <row r="125" spans="2:8" x14ac:dyDescent="0.55000000000000004">
      <c r="B125" s="127" t="str">
        <f>$B$41</f>
        <v>Library Science</v>
      </c>
      <c r="C125" s="141">
        <f t="shared" si="3"/>
        <v>9158.5</v>
      </c>
      <c r="D125" s="141">
        <f t="shared" si="3"/>
        <v>0</v>
      </c>
      <c r="E125" s="141">
        <f t="shared" si="3"/>
        <v>0</v>
      </c>
      <c r="F125" s="141">
        <f t="shared" si="3"/>
        <v>0</v>
      </c>
      <c r="G125" s="141">
        <f t="shared" si="3"/>
        <v>0</v>
      </c>
      <c r="H125" s="136">
        <f t="shared" si="4"/>
        <v>9158.5</v>
      </c>
    </row>
    <row r="126" spans="2:8" x14ac:dyDescent="0.55000000000000004">
      <c r="B126" s="127" t="str">
        <f>$B$42</f>
        <v>Veterinary Science</v>
      </c>
      <c r="C126" s="141">
        <f t="shared" si="3"/>
        <v>0</v>
      </c>
      <c r="D126" s="141">
        <f t="shared" si="3"/>
        <v>0</v>
      </c>
      <c r="E126" s="141">
        <f t="shared" si="3"/>
        <v>0</v>
      </c>
      <c r="F126" s="141">
        <f t="shared" si="3"/>
        <v>0</v>
      </c>
      <c r="G126" s="141">
        <f t="shared" si="3"/>
        <v>0</v>
      </c>
      <c r="H126" s="136">
        <f t="shared" si="4"/>
        <v>0</v>
      </c>
    </row>
    <row r="127" spans="2:8" x14ac:dyDescent="0.55000000000000004">
      <c r="B127" s="127" t="str">
        <f>$B$43</f>
        <v>Vocational Training</v>
      </c>
      <c r="C127" s="141">
        <f t="shared" si="3"/>
        <v>847552.67630387051</v>
      </c>
      <c r="D127" s="141">
        <f t="shared" si="3"/>
        <v>479667.5115416171</v>
      </c>
      <c r="E127" s="141">
        <f t="shared" si="3"/>
        <v>0</v>
      </c>
      <c r="F127" s="141">
        <f t="shared" si="3"/>
        <v>0</v>
      </c>
      <c r="G127" s="141">
        <f t="shared" si="3"/>
        <v>0</v>
      </c>
      <c r="H127" s="136">
        <f t="shared" si="4"/>
        <v>1327220.1878454876</v>
      </c>
    </row>
    <row r="128" spans="2:8" x14ac:dyDescent="0.55000000000000004">
      <c r="B128" s="127" t="str">
        <f>$B$44</f>
        <v>Physical Training</v>
      </c>
      <c r="C128" s="141">
        <f t="shared" si="3"/>
        <v>0</v>
      </c>
      <c r="D128" s="141">
        <f t="shared" si="3"/>
        <v>0</v>
      </c>
      <c r="E128" s="141">
        <f t="shared" si="3"/>
        <v>0</v>
      </c>
      <c r="F128" s="141">
        <f t="shared" si="3"/>
        <v>0</v>
      </c>
      <c r="G128" s="141">
        <f t="shared" si="3"/>
        <v>0</v>
      </c>
      <c r="H128" s="136">
        <f t="shared" si="4"/>
        <v>0</v>
      </c>
    </row>
    <row r="129" spans="2:9" x14ac:dyDescent="0.55000000000000004">
      <c r="B129" s="127" t="str">
        <f>$B$45</f>
        <v>Health Services</v>
      </c>
      <c r="C129" s="141">
        <f t="shared" si="3"/>
        <v>22623.726190476191</v>
      </c>
      <c r="D129" s="141">
        <f t="shared" si="3"/>
        <v>0</v>
      </c>
      <c r="E129" s="141">
        <f t="shared" si="3"/>
        <v>0</v>
      </c>
      <c r="F129" s="141">
        <f t="shared" si="3"/>
        <v>0</v>
      </c>
      <c r="G129" s="141">
        <f t="shared" si="3"/>
        <v>0</v>
      </c>
      <c r="H129" s="136">
        <f t="shared" si="4"/>
        <v>22623.726190476191</v>
      </c>
    </row>
    <row r="130" spans="2:9" x14ac:dyDescent="0.55000000000000004">
      <c r="B130" s="127" t="str">
        <f>$B$46</f>
        <v>Pharmacy</v>
      </c>
      <c r="C130" s="141">
        <f t="shared" si="3"/>
        <v>0</v>
      </c>
      <c r="D130" s="141">
        <f t="shared" si="3"/>
        <v>0</v>
      </c>
      <c r="E130" s="141">
        <f t="shared" si="3"/>
        <v>0</v>
      </c>
      <c r="F130" s="141">
        <f t="shared" si="3"/>
        <v>0</v>
      </c>
      <c r="G130" s="141">
        <f t="shared" si="3"/>
        <v>0</v>
      </c>
      <c r="H130" s="136">
        <f t="shared" si="4"/>
        <v>0</v>
      </c>
    </row>
    <row r="131" spans="2:9" x14ac:dyDescent="0.55000000000000004">
      <c r="B131" s="127" t="str">
        <f>$B$47</f>
        <v>Business Administration</v>
      </c>
      <c r="C131" s="141">
        <f t="shared" si="3"/>
        <v>194974.64714599497</v>
      </c>
      <c r="D131" s="141">
        <f t="shared" si="3"/>
        <v>254587.76674204506</v>
      </c>
      <c r="E131" s="141">
        <f t="shared" si="3"/>
        <v>412056.30277862662</v>
      </c>
      <c r="F131" s="141">
        <f t="shared" si="3"/>
        <v>0</v>
      </c>
      <c r="G131" s="141">
        <f t="shared" si="3"/>
        <v>0</v>
      </c>
      <c r="H131" s="136">
        <f t="shared" si="4"/>
        <v>861618.71666666656</v>
      </c>
    </row>
    <row r="132" spans="2:9" x14ac:dyDescent="0.55000000000000004">
      <c r="B132" s="127" t="str">
        <f>$B$48</f>
        <v>Optometry</v>
      </c>
      <c r="C132" s="141">
        <f t="shared" ref="C132:G135" si="5">C107+C77</f>
        <v>0</v>
      </c>
      <c r="D132" s="141">
        <f t="shared" si="5"/>
        <v>0</v>
      </c>
      <c r="E132" s="141">
        <f t="shared" si="5"/>
        <v>0</v>
      </c>
      <c r="F132" s="141">
        <f t="shared" si="5"/>
        <v>0</v>
      </c>
      <c r="G132" s="141">
        <f t="shared" si="5"/>
        <v>0</v>
      </c>
      <c r="H132" s="136">
        <f t="shared" si="4"/>
        <v>0</v>
      </c>
    </row>
    <row r="133" spans="2:9" x14ac:dyDescent="0.55000000000000004">
      <c r="B133" s="127" t="str">
        <f>$B$49</f>
        <v>Teacher Ed-Practice Teaching</v>
      </c>
      <c r="C133" s="141">
        <f t="shared" si="5"/>
        <v>0</v>
      </c>
      <c r="D133" s="141">
        <f t="shared" si="5"/>
        <v>0</v>
      </c>
      <c r="E133" s="141">
        <f t="shared" si="5"/>
        <v>0</v>
      </c>
      <c r="F133" s="141">
        <f t="shared" si="5"/>
        <v>0</v>
      </c>
      <c r="G133" s="141">
        <f t="shared" si="5"/>
        <v>0</v>
      </c>
      <c r="H133" s="136">
        <f t="shared" si="4"/>
        <v>0</v>
      </c>
    </row>
    <row r="134" spans="2:9" x14ac:dyDescent="0.55000000000000004">
      <c r="B134" s="127" t="str">
        <f>$B$50</f>
        <v>Technology</v>
      </c>
      <c r="C134" s="141">
        <f t="shared" si="5"/>
        <v>202022.79429728026</v>
      </c>
      <c r="D134" s="141">
        <f t="shared" si="5"/>
        <v>403936.80191656499</v>
      </c>
      <c r="E134" s="141">
        <f t="shared" si="5"/>
        <v>0</v>
      </c>
      <c r="F134" s="141">
        <f t="shared" si="5"/>
        <v>0</v>
      </c>
      <c r="G134" s="141">
        <f t="shared" si="5"/>
        <v>0</v>
      </c>
      <c r="H134" s="136">
        <f t="shared" si="4"/>
        <v>605959.5962138453</v>
      </c>
    </row>
    <row r="135" spans="2:9" x14ac:dyDescent="0.55000000000000004">
      <c r="B135" s="127" t="str">
        <f>$B$51</f>
        <v>Nursing</v>
      </c>
      <c r="C135" s="141">
        <f t="shared" si="5"/>
        <v>0</v>
      </c>
      <c r="D135" s="141">
        <f t="shared" si="5"/>
        <v>0</v>
      </c>
      <c r="E135" s="141">
        <f t="shared" si="5"/>
        <v>0</v>
      </c>
      <c r="F135" s="141">
        <f t="shared" si="5"/>
        <v>0</v>
      </c>
      <c r="G135" s="141">
        <f t="shared" si="5"/>
        <v>0</v>
      </c>
      <c r="H135" s="136">
        <f t="shared" si="4"/>
        <v>0</v>
      </c>
    </row>
    <row r="136" spans="2:9" x14ac:dyDescent="0.55000000000000004">
      <c r="B136" s="130" t="str">
        <f>$B$52</f>
        <v>Totals</v>
      </c>
      <c r="C136" s="133">
        <f>SUM(C116:C135)</f>
        <v>5705133.6544229779</v>
      </c>
      <c r="D136" s="133">
        <f>SUM(D116:D135)</f>
        <v>3399588.1848989963</v>
      </c>
      <c r="E136" s="133">
        <f>SUM(E116:E135)</f>
        <v>1561023.1379179237</v>
      </c>
      <c r="F136" s="133">
        <f>SUM(F116:F135)</f>
        <v>2077132.4463036878</v>
      </c>
      <c r="G136" s="133">
        <f>SUM(G116:G135)</f>
        <v>0</v>
      </c>
      <c r="H136" s="133">
        <f t="shared" si="4"/>
        <v>12742877.423543587</v>
      </c>
    </row>
    <row r="137" spans="2:9" x14ac:dyDescent="0.55000000000000004">
      <c r="B137" s="328"/>
      <c r="C137" s="331"/>
      <c r="D137" s="331"/>
      <c r="E137" s="331"/>
      <c r="F137" s="331"/>
      <c r="G137" s="331"/>
      <c r="H137" s="332"/>
    </row>
    <row r="138" spans="2:9" x14ac:dyDescent="0.55000000000000004">
      <c r="B138" s="120" t="s">
        <v>4</v>
      </c>
      <c r="C138" s="325"/>
      <c r="D138" s="325"/>
      <c r="E138" s="325"/>
      <c r="F138" s="325"/>
      <c r="G138" s="325"/>
      <c r="H138" s="122">
        <f>H86-H81-H111</f>
        <v>29385995.576456413</v>
      </c>
    </row>
    <row r="139" spans="2:9" ht="202.5" customHeight="1" thickBot="1" x14ac:dyDescent="0.6">
      <c r="B139" s="432" t="s">
        <v>850</v>
      </c>
      <c r="C139" s="432"/>
      <c r="D139" s="432"/>
      <c r="E139" s="432"/>
      <c r="F139" s="432"/>
      <c r="G139" s="432"/>
      <c r="H139" s="319"/>
    </row>
    <row r="140" spans="2:9" ht="36.75" customHeight="1" thickTop="1" x14ac:dyDescent="0.55000000000000004">
      <c r="B140" s="479" t="s">
        <v>852</v>
      </c>
      <c r="C140" s="454"/>
      <c r="D140" s="454"/>
      <c r="E140" s="454"/>
      <c r="F140" s="455"/>
      <c r="G140" s="333" t="s">
        <v>2</v>
      </c>
      <c r="H140" s="334">
        <v>1</v>
      </c>
      <c r="I140" s="446" t="str">
        <f>IF(H140+H141=1,"","Error, the two cells on the left must equal 100%")</f>
        <v/>
      </c>
    </row>
    <row r="141" spans="2:9" ht="67.5" customHeight="1" thickBot="1" x14ac:dyDescent="0.6">
      <c r="B141" s="456"/>
      <c r="C141" s="457"/>
      <c r="D141" s="457"/>
      <c r="E141" s="457"/>
      <c r="F141" s="458"/>
      <c r="G141" s="333" t="s">
        <v>3</v>
      </c>
      <c r="H141" s="335">
        <f>1-H140</f>
        <v>0</v>
      </c>
      <c r="I141" s="446"/>
    </row>
    <row r="142" spans="2:9" ht="58.2" thickBot="1" x14ac:dyDescent="0.6">
      <c r="B142" s="336" t="s">
        <v>31</v>
      </c>
      <c r="C142" s="337" t="s">
        <v>25</v>
      </c>
      <c r="D142" s="337" t="s">
        <v>26</v>
      </c>
      <c r="E142" s="337" t="s">
        <v>27</v>
      </c>
      <c r="F142" s="337" t="s">
        <v>28</v>
      </c>
      <c r="G142" s="338" t="s">
        <v>29</v>
      </c>
      <c r="H142" s="339" t="s">
        <v>6</v>
      </c>
      <c r="I142" s="340" t="s">
        <v>7</v>
      </c>
    </row>
    <row r="143" spans="2:9" x14ac:dyDescent="0.55000000000000004">
      <c r="B143" s="127" t="str">
        <f>$B$32</f>
        <v>Liberal Arts</v>
      </c>
      <c r="C143" s="327">
        <f>Data!LN11</f>
        <v>8012.2860000000001</v>
      </c>
      <c r="D143" s="327">
        <f>Data!MH11</f>
        <v>270.71609999999998</v>
      </c>
      <c r="E143" s="327">
        <f>Data!NB11</f>
        <v>180708.1</v>
      </c>
      <c r="F143" s="327">
        <f>Data!NV11</f>
        <v>128400.9</v>
      </c>
      <c r="G143" s="327">
        <f>Data!OP11</f>
        <v>0</v>
      </c>
      <c r="H143" s="341">
        <f>Data!PJ11</f>
        <v>4450759</v>
      </c>
      <c r="I143" s="342">
        <f t="shared" ref="I143:I162" si="6">SUM(C143:H143)</f>
        <v>4768151.0021000002</v>
      </c>
    </row>
    <row r="144" spans="2:9" x14ac:dyDescent="0.55000000000000004">
      <c r="B144" s="127" t="str">
        <f>$B$33</f>
        <v>Science</v>
      </c>
      <c r="C144" s="327">
        <f>Data!LO11</f>
        <v>0</v>
      </c>
      <c r="D144" s="327">
        <f>Data!MI11</f>
        <v>5576.1009999999997</v>
      </c>
      <c r="E144" s="327">
        <f>Data!NC11</f>
        <v>5204361</v>
      </c>
      <c r="F144" s="327">
        <f>Data!NW11</f>
        <v>2223006</v>
      </c>
      <c r="G144" s="327">
        <f>Data!OQ11</f>
        <v>0</v>
      </c>
      <c r="H144" s="341">
        <f>Data!PK11</f>
        <v>4931923</v>
      </c>
      <c r="I144" s="342">
        <f t="shared" si="6"/>
        <v>12364866.101</v>
      </c>
    </row>
    <row r="145" spans="2:9" x14ac:dyDescent="0.55000000000000004">
      <c r="B145" s="127" t="str">
        <f>$B$34</f>
        <v>Fine Arts</v>
      </c>
      <c r="C145" s="327">
        <f>Data!LP11</f>
        <v>1048.4459999999999</v>
      </c>
      <c r="D145" s="327">
        <f>Data!MJ11</f>
        <v>75.456310000000002</v>
      </c>
      <c r="E145" s="327">
        <f>Data!ND11</f>
        <v>0</v>
      </c>
      <c r="F145" s="327">
        <f>Data!NX11</f>
        <v>0</v>
      </c>
      <c r="G145" s="327">
        <f>Data!OR11</f>
        <v>0</v>
      </c>
      <c r="H145" s="341">
        <f>Data!PL11</f>
        <v>479229.6</v>
      </c>
      <c r="I145" s="342">
        <f t="shared" si="6"/>
        <v>480353.50230999995</v>
      </c>
    </row>
    <row r="146" spans="2:9" x14ac:dyDescent="0.55000000000000004">
      <c r="B146" s="127" t="str">
        <f>$B$35</f>
        <v>Teacher Education</v>
      </c>
      <c r="C146" s="327">
        <f>Data!LQ11</f>
        <v>0</v>
      </c>
      <c r="D146" s="327">
        <f>Data!MK11</f>
        <v>0</v>
      </c>
      <c r="E146" s="327">
        <f>Data!NE11</f>
        <v>0</v>
      </c>
      <c r="F146" s="327">
        <f>Data!NY11</f>
        <v>0</v>
      </c>
      <c r="G146" s="327">
        <f>Data!OS11</f>
        <v>0</v>
      </c>
      <c r="H146" s="341">
        <f>Data!PN11</f>
        <v>0</v>
      </c>
      <c r="I146" s="342">
        <f t="shared" si="6"/>
        <v>0</v>
      </c>
    </row>
    <row r="147" spans="2:9" x14ac:dyDescent="0.55000000000000004">
      <c r="B147" s="127" t="str">
        <f>$B$36</f>
        <v>Agriculture</v>
      </c>
      <c r="C147" s="327">
        <f>Data!LR11</f>
        <v>0</v>
      </c>
      <c r="D147" s="327">
        <f>Data!ML11</f>
        <v>2349.0720000000001</v>
      </c>
      <c r="E147" s="327">
        <f>Data!NF11</f>
        <v>2192467</v>
      </c>
      <c r="F147" s="327">
        <f>Data!NZ11</f>
        <v>936496.6</v>
      </c>
      <c r="G147" s="327">
        <f>Data!OT11</f>
        <v>0</v>
      </c>
      <c r="H147" s="341">
        <f>Data!PM11</f>
        <v>291095.8</v>
      </c>
      <c r="I147" s="342">
        <f t="shared" si="6"/>
        <v>3422408.4720000001</v>
      </c>
    </row>
    <row r="148" spans="2:9" x14ac:dyDescent="0.55000000000000004">
      <c r="B148" s="127" t="str">
        <f>$B$37</f>
        <v>Engineering</v>
      </c>
      <c r="C148" s="327">
        <f>Data!LS11</f>
        <v>116313.60000000001</v>
      </c>
      <c r="D148" s="327">
        <f>Data!MM11</f>
        <v>110227.4</v>
      </c>
      <c r="E148" s="327">
        <f>Data!NG11</f>
        <v>1525930</v>
      </c>
      <c r="F148" s="327">
        <f>Data!OA11</f>
        <v>519306.1</v>
      </c>
      <c r="G148" s="327">
        <f>Data!OU11</f>
        <v>0</v>
      </c>
      <c r="H148" s="341">
        <f>Data!PO11</f>
        <v>1294782</v>
      </c>
      <c r="I148" s="342">
        <f t="shared" si="6"/>
        <v>3566559.1</v>
      </c>
    </row>
    <row r="149" spans="2:9" x14ac:dyDescent="0.55000000000000004">
      <c r="B149" s="127" t="str">
        <f>$B$38</f>
        <v>Home Economics</v>
      </c>
      <c r="C149" s="327">
        <f>Data!LT11</f>
        <v>0</v>
      </c>
      <c r="D149" s="327">
        <f>Data!MN11</f>
        <v>0</v>
      </c>
      <c r="E149" s="327">
        <f>Data!NH11</f>
        <v>0</v>
      </c>
      <c r="F149" s="327">
        <f>Data!OB11</f>
        <v>0</v>
      </c>
      <c r="G149" s="327">
        <f>Data!OV11</f>
        <v>0</v>
      </c>
      <c r="H149" s="341">
        <f>Data!PP11</f>
        <v>0</v>
      </c>
      <c r="I149" s="342">
        <f t="shared" si="6"/>
        <v>0</v>
      </c>
    </row>
    <row r="150" spans="2:9" x14ac:dyDescent="0.55000000000000004">
      <c r="B150" s="127" t="str">
        <f>$B$39</f>
        <v>Law</v>
      </c>
      <c r="C150" s="327">
        <f>Data!LU11</f>
        <v>0</v>
      </c>
      <c r="D150" s="327">
        <f>Data!MO11</f>
        <v>0</v>
      </c>
      <c r="E150" s="327">
        <f>Data!NI11</f>
        <v>0</v>
      </c>
      <c r="F150" s="327">
        <f>Data!OC11</f>
        <v>0</v>
      </c>
      <c r="G150" s="327">
        <f>Data!OW11</f>
        <v>0</v>
      </c>
      <c r="H150" s="341">
        <f>Data!PQ11</f>
        <v>0</v>
      </c>
      <c r="I150" s="342">
        <f t="shared" si="6"/>
        <v>0</v>
      </c>
    </row>
    <row r="151" spans="2:9" x14ac:dyDescent="0.55000000000000004">
      <c r="B151" s="127" t="str">
        <f>$B$40</f>
        <v>Social Service</v>
      </c>
      <c r="C151" s="327">
        <f>Data!LV11</f>
        <v>0</v>
      </c>
      <c r="D151" s="327">
        <f>Data!MP11</f>
        <v>0</v>
      </c>
      <c r="E151" s="327">
        <f>Data!NJ11</f>
        <v>0</v>
      </c>
      <c r="F151" s="327">
        <f>Data!OD11</f>
        <v>0</v>
      </c>
      <c r="G151" s="327">
        <f>Data!OX11</f>
        <v>0</v>
      </c>
      <c r="H151" s="341">
        <f>Data!PR11</f>
        <v>0</v>
      </c>
      <c r="I151" s="342">
        <f t="shared" si="6"/>
        <v>0</v>
      </c>
    </row>
    <row r="152" spans="2:9" x14ac:dyDescent="0.55000000000000004">
      <c r="B152" s="127" t="str">
        <f>$B$41</f>
        <v>Library Science</v>
      </c>
      <c r="C152" s="327">
        <f>Data!LW11</f>
        <v>35.742460000000001</v>
      </c>
      <c r="D152" s="327">
        <f>Data!MQ11</f>
        <v>9.9284619999999997</v>
      </c>
      <c r="E152" s="327">
        <f>Data!NK11</f>
        <v>0</v>
      </c>
      <c r="F152" s="327">
        <f>Data!OE11</f>
        <v>0</v>
      </c>
      <c r="G152" s="327">
        <f>Data!OY11</f>
        <v>0</v>
      </c>
      <c r="H152" s="341">
        <f>Data!PS11</f>
        <v>19473.990000000002</v>
      </c>
      <c r="I152" s="342">
        <f t="shared" si="6"/>
        <v>19519.660922000003</v>
      </c>
    </row>
    <row r="153" spans="2:9" x14ac:dyDescent="0.55000000000000004">
      <c r="B153" s="127" t="str">
        <f>$B$42</f>
        <v>Veterinary Science</v>
      </c>
      <c r="C153" s="327">
        <f>Data!LX11</f>
        <v>0</v>
      </c>
      <c r="D153" s="327">
        <f>Data!MR11</f>
        <v>0</v>
      </c>
      <c r="E153" s="327">
        <f>Data!NL11</f>
        <v>0</v>
      </c>
      <c r="F153" s="327">
        <f>Data!OF11</f>
        <v>0</v>
      </c>
      <c r="G153" s="327">
        <f>Data!OZ11</f>
        <v>0</v>
      </c>
      <c r="H153" s="341">
        <f>Data!PT11</f>
        <v>0</v>
      </c>
      <c r="I153" s="342">
        <f t="shared" si="6"/>
        <v>0</v>
      </c>
    </row>
    <row r="154" spans="2:9" x14ac:dyDescent="0.55000000000000004">
      <c r="B154" s="127" t="str">
        <f>$B$43</f>
        <v>Vocational Training</v>
      </c>
      <c r="C154" s="327">
        <f>Data!LY11</f>
        <v>32349.15</v>
      </c>
      <c r="D154" s="327">
        <f>Data!MS11</f>
        <v>4108.549</v>
      </c>
      <c r="E154" s="327">
        <f>Data!NM11</f>
        <v>0</v>
      </c>
      <c r="F154" s="327">
        <f>Data!OG11</f>
        <v>0</v>
      </c>
      <c r="G154" s="327">
        <f>Data!PA11</f>
        <v>0</v>
      </c>
      <c r="H154" s="341">
        <f>Data!PU11</f>
        <v>1675542</v>
      </c>
      <c r="I154" s="342">
        <f t="shared" si="6"/>
        <v>1711999.699</v>
      </c>
    </row>
    <row r="155" spans="2:9" x14ac:dyDescent="0.55000000000000004">
      <c r="B155" s="127" t="str">
        <f>$B$44</f>
        <v>Physical Training</v>
      </c>
      <c r="C155" s="327">
        <f>Data!LZ11</f>
        <v>0</v>
      </c>
      <c r="D155" s="327">
        <f>Data!MT11</f>
        <v>0</v>
      </c>
      <c r="E155" s="327">
        <f>Data!NN11</f>
        <v>0</v>
      </c>
      <c r="F155" s="327">
        <f>Data!OH11</f>
        <v>0</v>
      </c>
      <c r="G155" s="327">
        <f>Data!PB11</f>
        <v>0</v>
      </c>
      <c r="H155" s="341">
        <f>Data!PV11</f>
        <v>0</v>
      </c>
      <c r="I155" s="342">
        <f t="shared" si="6"/>
        <v>0</v>
      </c>
    </row>
    <row r="156" spans="2:9" x14ac:dyDescent="0.55000000000000004">
      <c r="B156" s="127" t="str">
        <f>$B$45</f>
        <v>Health Services</v>
      </c>
      <c r="C156" s="327">
        <f>Data!MA11</f>
        <v>0</v>
      </c>
      <c r="D156" s="327">
        <f>Data!MU11</f>
        <v>0</v>
      </c>
      <c r="E156" s="327">
        <f>Data!NO11</f>
        <v>0</v>
      </c>
      <c r="F156" s="327">
        <f>Data!OI11</f>
        <v>0</v>
      </c>
      <c r="G156" s="327">
        <f>Data!PC11</f>
        <v>0</v>
      </c>
      <c r="H156" s="341">
        <f>Data!PW11</f>
        <v>1559.325</v>
      </c>
      <c r="I156" s="342">
        <f t="shared" si="6"/>
        <v>1559.325</v>
      </c>
    </row>
    <row r="157" spans="2:9" x14ac:dyDescent="0.55000000000000004">
      <c r="B157" s="127" t="str">
        <f>$B$46</f>
        <v>Pharmacy</v>
      </c>
      <c r="C157" s="327">
        <f>Data!MB11</f>
        <v>0</v>
      </c>
      <c r="D157" s="327">
        <f>Data!MV11</f>
        <v>0</v>
      </c>
      <c r="E157" s="327">
        <f>Data!NP11</f>
        <v>0</v>
      </c>
      <c r="F157" s="327">
        <f>Data!OJ11</f>
        <v>0</v>
      </c>
      <c r="G157" s="327">
        <f>Data!PD11</f>
        <v>0</v>
      </c>
      <c r="H157" s="341">
        <f>Data!PX11</f>
        <v>0</v>
      </c>
      <c r="I157" s="342">
        <f t="shared" si="6"/>
        <v>0</v>
      </c>
    </row>
    <row r="158" spans="2:9" x14ac:dyDescent="0.55000000000000004">
      <c r="B158" s="127" t="str">
        <f>$B$47</f>
        <v>Business Administration</v>
      </c>
      <c r="C158" s="327">
        <f>Data!MC11</f>
        <v>145.96369999999999</v>
      </c>
      <c r="D158" s="327">
        <f>Data!MW11</f>
        <v>196.00839999999999</v>
      </c>
      <c r="E158" s="327">
        <f>Data!NQ11</f>
        <v>834854.1</v>
      </c>
      <c r="F158" s="327">
        <f>Data!OK11</f>
        <v>0</v>
      </c>
      <c r="G158" s="327">
        <f>Data!PE11</f>
        <v>0</v>
      </c>
      <c r="H158" s="341">
        <f>Data!PY11</f>
        <v>1466643</v>
      </c>
      <c r="I158" s="342">
        <f t="shared" si="6"/>
        <v>2301839.0721</v>
      </c>
    </row>
    <row r="159" spans="2:9" x14ac:dyDescent="0.55000000000000004">
      <c r="B159" s="127" t="str">
        <f>$B$48</f>
        <v>Optometry</v>
      </c>
      <c r="C159" s="327">
        <f>Data!MD11</f>
        <v>0</v>
      </c>
      <c r="D159" s="327">
        <f>Data!MX11</f>
        <v>0</v>
      </c>
      <c r="E159" s="327">
        <f>Data!NR11</f>
        <v>0</v>
      </c>
      <c r="F159" s="327">
        <f>Data!OL11</f>
        <v>0</v>
      </c>
      <c r="G159" s="327">
        <f>Data!PF11</f>
        <v>0</v>
      </c>
      <c r="H159" s="341">
        <f>Data!PZ11</f>
        <v>0</v>
      </c>
      <c r="I159" s="342">
        <f t="shared" si="6"/>
        <v>0</v>
      </c>
    </row>
    <row r="160" spans="2:9" x14ac:dyDescent="0.55000000000000004">
      <c r="B160" s="127" t="str">
        <f>$B$49</f>
        <v>Teacher Ed-Practice Teaching</v>
      </c>
      <c r="C160" s="327">
        <f>Data!ME11</f>
        <v>0</v>
      </c>
      <c r="D160" s="327">
        <f>Data!MY11</f>
        <v>0</v>
      </c>
      <c r="E160" s="327">
        <f>Data!NS11</f>
        <v>0</v>
      </c>
      <c r="F160" s="327">
        <f>Data!OM11</f>
        <v>0</v>
      </c>
      <c r="G160" s="327">
        <f>Data!PG11</f>
        <v>0</v>
      </c>
      <c r="H160" s="341">
        <f>Data!QA11</f>
        <v>0</v>
      </c>
      <c r="I160" s="342">
        <f t="shared" si="6"/>
        <v>0</v>
      </c>
    </row>
    <row r="161" spans="2:9" x14ac:dyDescent="0.55000000000000004">
      <c r="B161" s="127" t="str">
        <f>$B$50</f>
        <v>Technology</v>
      </c>
      <c r="C161" s="327">
        <f>Data!MF11</f>
        <v>127133.4</v>
      </c>
      <c r="D161" s="327">
        <f>Data!MZ11</f>
        <v>162748.79999999999</v>
      </c>
      <c r="E161" s="327">
        <f>Data!NT11</f>
        <v>0</v>
      </c>
      <c r="F161" s="327">
        <f>Data!ON11</f>
        <v>0</v>
      </c>
      <c r="G161" s="327">
        <f>Data!PH11</f>
        <v>0</v>
      </c>
      <c r="H161" s="341">
        <f>Data!QB11</f>
        <v>458857.6</v>
      </c>
      <c r="I161" s="342">
        <f t="shared" si="6"/>
        <v>748739.79999999993</v>
      </c>
    </row>
    <row r="162" spans="2:9" x14ac:dyDescent="0.55000000000000004">
      <c r="B162" s="127" t="str">
        <f>$B$51</f>
        <v>Nursing</v>
      </c>
      <c r="C162" s="327">
        <f>Data!MG11</f>
        <v>0</v>
      </c>
      <c r="D162" s="327">
        <f>Data!NA11</f>
        <v>0</v>
      </c>
      <c r="E162" s="327">
        <f>Data!NU11</f>
        <v>0</v>
      </c>
      <c r="F162" s="327">
        <f>Data!OO11</f>
        <v>0</v>
      </c>
      <c r="G162" s="327">
        <f>Data!PI11</f>
        <v>0</v>
      </c>
      <c r="H162" s="341">
        <f>Data!QC11</f>
        <v>0</v>
      </c>
      <c r="I162" s="342">
        <f t="shared" si="6"/>
        <v>0</v>
      </c>
    </row>
    <row r="163" spans="2:9" ht="19.8" thickBot="1" x14ac:dyDescent="0.6">
      <c r="B163" s="130" t="str">
        <f>$B$52</f>
        <v>Totals</v>
      </c>
      <c r="C163" s="133">
        <f t="shared" ref="C163:H163" si="7">SUM(C143:C162)</f>
        <v>285038.58815999998</v>
      </c>
      <c r="D163" s="133">
        <f t="shared" si="7"/>
        <v>285562.03127199999</v>
      </c>
      <c r="E163" s="133">
        <f t="shared" si="7"/>
        <v>9938320.1999999993</v>
      </c>
      <c r="F163" s="133">
        <f t="shared" si="7"/>
        <v>3807209.6</v>
      </c>
      <c r="G163" s="134">
        <f t="shared" si="7"/>
        <v>0</v>
      </c>
      <c r="H163" s="343">
        <f t="shared" si="7"/>
        <v>15069865.314999999</v>
      </c>
      <c r="I163" s="342">
        <f>SUM(I143:I162)</f>
        <v>29385995.734432001</v>
      </c>
    </row>
    <row r="164" spans="2:9" ht="19.8" thickTop="1" x14ac:dyDescent="0.55000000000000004">
      <c r="B164" s="143"/>
      <c r="C164" s="329"/>
      <c r="D164" s="329"/>
      <c r="E164" s="329"/>
      <c r="F164" s="329"/>
      <c r="G164" s="329"/>
      <c r="H164" s="344"/>
      <c r="I164" s="345"/>
    </row>
    <row r="165" spans="2:9" ht="19.5" customHeight="1" x14ac:dyDescent="0.55000000000000004">
      <c r="B165" s="437" t="s">
        <v>63</v>
      </c>
      <c r="C165" s="437"/>
      <c r="D165" s="437"/>
      <c r="E165" s="437"/>
      <c r="F165" s="437"/>
      <c r="G165" s="437"/>
      <c r="H165" s="346"/>
      <c r="I165" s="346"/>
    </row>
    <row r="166" spans="2:9" ht="43.5" customHeight="1" thickBot="1" x14ac:dyDescent="0.6">
      <c r="B166" s="444" t="s">
        <v>40</v>
      </c>
      <c r="C166" s="444"/>
      <c r="D166" s="444"/>
      <c r="E166" s="444"/>
      <c r="F166" s="444"/>
      <c r="G166" s="444"/>
      <c r="H166" s="326"/>
    </row>
    <row r="167" spans="2:9" ht="19.8" thickBot="1" x14ac:dyDescent="0.6">
      <c r="B167" s="124" t="s">
        <v>31</v>
      </c>
      <c r="C167" s="125" t="s">
        <v>25</v>
      </c>
      <c r="D167" s="125" t="s">
        <v>26</v>
      </c>
      <c r="E167" s="125" t="s">
        <v>27</v>
      </c>
      <c r="F167" s="125" t="s">
        <v>28</v>
      </c>
      <c r="G167" s="125" t="s">
        <v>29</v>
      </c>
      <c r="H167" s="126" t="s">
        <v>1</v>
      </c>
    </row>
    <row r="168" spans="2:9" x14ac:dyDescent="0.55000000000000004">
      <c r="B168" s="127" t="str">
        <f>$B$32</f>
        <v>Liberal Arts</v>
      </c>
      <c r="C168" s="321">
        <f t="shared" ref="C168:G183" si="8">C143+$H$140*IF($H116=0,0,$H143*C116/$H116)+IF($H32=0,0,$H$141*$H143*C32/$H32)</f>
        <v>3608247.4367867634</v>
      </c>
      <c r="D168" s="321">
        <f t="shared" si="8"/>
        <v>614381.6522907865</v>
      </c>
      <c r="E168" s="321">
        <f t="shared" si="8"/>
        <v>352258.89964545303</v>
      </c>
      <c r="F168" s="321">
        <f t="shared" si="8"/>
        <v>193263.01337699709</v>
      </c>
      <c r="G168" s="321">
        <f t="shared" si="8"/>
        <v>0</v>
      </c>
      <c r="H168" s="133">
        <f t="shared" ref="H168:H188" si="9">SUM(C168:G168)</f>
        <v>4768151.0021000002</v>
      </c>
      <c r="I168" s="347"/>
    </row>
    <row r="169" spans="2:9" x14ac:dyDescent="0.55000000000000004">
      <c r="B169" s="127" t="str">
        <f>$B$33</f>
        <v>Science</v>
      </c>
      <c r="C169" s="141">
        <f t="shared" si="8"/>
        <v>1050912.2796444986</v>
      </c>
      <c r="D169" s="141">
        <f t="shared" si="8"/>
        <v>1272602.6280283693</v>
      </c>
      <c r="E169" s="141">
        <f t="shared" si="8"/>
        <v>5987694.30457321</v>
      </c>
      <c r="F169" s="141">
        <f t="shared" si="8"/>
        <v>4053656.8887539227</v>
      </c>
      <c r="G169" s="141">
        <f t="shared" si="8"/>
        <v>0</v>
      </c>
      <c r="H169" s="136">
        <f t="shared" si="9"/>
        <v>12364866.101</v>
      </c>
      <c r="I169" s="347"/>
    </row>
    <row r="170" spans="2:9" x14ac:dyDescent="0.55000000000000004">
      <c r="B170" s="127" t="str">
        <f>$B$34</f>
        <v>Fine Arts</v>
      </c>
      <c r="C170" s="141">
        <f t="shared" si="8"/>
        <v>455913.42364255612</v>
      </c>
      <c r="D170" s="141">
        <f t="shared" si="8"/>
        <v>24440.078667443871</v>
      </c>
      <c r="E170" s="141">
        <f t="shared" si="8"/>
        <v>0</v>
      </c>
      <c r="F170" s="141">
        <f t="shared" si="8"/>
        <v>0</v>
      </c>
      <c r="G170" s="141">
        <f t="shared" si="8"/>
        <v>0</v>
      </c>
      <c r="H170" s="136">
        <f t="shared" si="9"/>
        <v>480353.50231000001</v>
      </c>
      <c r="I170" s="347"/>
    </row>
    <row r="171" spans="2:9" x14ac:dyDescent="0.55000000000000004">
      <c r="B171" s="127" t="str">
        <f>$B$35</f>
        <v>Teacher Education</v>
      </c>
      <c r="C171" s="141">
        <f t="shared" si="8"/>
        <v>0</v>
      </c>
      <c r="D171" s="141">
        <f t="shared" si="8"/>
        <v>0</v>
      </c>
      <c r="E171" s="141">
        <f t="shared" si="8"/>
        <v>0</v>
      </c>
      <c r="F171" s="141">
        <f t="shared" si="8"/>
        <v>0</v>
      </c>
      <c r="G171" s="141">
        <f t="shared" si="8"/>
        <v>0</v>
      </c>
      <c r="H171" s="136">
        <f t="shared" si="9"/>
        <v>0</v>
      </c>
      <c r="I171" s="347"/>
    </row>
    <row r="172" spans="2:9" x14ac:dyDescent="0.55000000000000004">
      <c r="B172" s="127" t="str">
        <f>$B$36</f>
        <v>Agriculture</v>
      </c>
      <c r="C172" s="141">
        <f t="shared" si="8"/>
        <v>15915.830738272698</v>
      </c>
      <c r="D172" s="141">
        <f t="shared" si="8"/>
        <v>128303.45579605522</v>
      </c>
      <c r="E172" s="141">
        <f t="shared" si="8"/>
        <v>2302617.8185936017</v>
      </c>
      <c r="F172" s="141">
        <f t="shared" si="8"/>
        <v>975571.36687207024</v>
      </c>
      <c r="G172" s="141">
        <f t="shared" si="8"/>
        <v>0</v>
      </c>
      <c r="H172" s="136">
        <f t="shared" si="9"/>
        <v>3422408.4720000001</v>
      </c>
      <c r="I172" s="347"/>
    </row>
    <row r="173" spans="2:9" x14ac:dyDescent="0.55000000000000004">
      <c r="B173" s="127" t="str">
        <f>$B$37</f>
        <v>Engineering</v>
      </c>
      <c r="C173" s="141">
        <f t="shared" si="8"/>
        <v>439748.52069453511</v>
      </c>
      <c r="D173" s="141">
        <f t="shared" si="8"/>
        <v>770475.86655472789</v>
      </c>
      <c r="E173" s="141">
        <f t="shared" si="8"/>
        <v>1716478.3848206673</v>
      </c>
      <c r="F173" s="141">
        <f t="shared" si="8"/>
        <v>639856.32793006976</v>
      </c>
      <c r="G173" s="141">
        <f t="shared" si="8"/>
        <v>0</v>
      </c>
      <c r="H173" s="136">
        <f t="shared" si="9"/>
        <v>3566559.0999999996</v>
      </c>
      <c r="I173" s="347"/>
    </row>
    <row r="174" spans="2:9" x14ac:dyDescent="0.55000000000000004">
      <c r="B174" s="127" t="str">
        <f>$B$38</f>
        <v>Home Economics</v>
      </c>
      <c r="C174" s="141">
        <f t="shared" si="8"/>
        <v>0</v>
      </c>
      <c r="D174" s="141">
        <f t="shared" si="8"/>
        <v>0</v>
      </c>
      <c r="E174" s="141">
        <f t="shared" si="8"/>
        <v>0</v>
      </c>
      <c r="F174" s="141">
        <f t="shared" si="8"/>
        <v>0</v>
      </c>
      <c r="G174" s="141">
        <f t="shared" si="8"/>
        <v>0</v>
      </c>
      <c r="H174" s="136">
        <f t="shared" si="9"/>
        <v>0</v>
      </c>
      <c r="I174" s="347"/>
    </row>
    <row r="175" spans="2:9" x14ac:dyDescent="0.55000000000000004">
      <c r="B175" s="127" t="str">
        <f>$B$39</f>
        <v>Law</v>
      </c>
      <c r="C175" s="141">
        <f t="shared" si="8"/>
        <v>0</v>
      </c>
      <c r="D175" s="141">
        <f t="shared" si="8"/>
        <v>0</v>
      </c>
      <c r="E175" s="141">
        <f t="shared" si="8"/>
        <v>0</v>
      </c>
      <c r="F175" s="141">
        <f t="shared" si="8"/>
        <v>0</v>
      </c>
      <c r="G175" s="141">
        <f t="shared" si="8"/>
        <v>0</v>
      </c>
      <c r="H175" s="136">
        <f t="shared" si="9"/>
        <v>0</v>
      </c>
      <c r="I175" s="347"/>
    </row>
    <row r="176" spans="2:9" x14ac:dyDescent="0.55000000000000004">
      <c r="B176" s="127" t="str">
        <f>$B$40</f>
        <v>Social Service</v>
      </c>
      <c r="C176" s="141">
        <f t="shared" si="8"/>
        <v>0</v>
      </c>
      <c r="D176" s="141">
        <f t="shared" si="8"/>
        <v>0</v>
      </c>
      <c r="E176" s="141">
        <f t="shared" si="8"/>
        <v>0</v>
      </c>
      <c r="F176" s="141">
        <f t="shared" si="8"/>
        <v>0</v>
      </c>
      <c r="G176" s="141">
        <f t="shared" si="8"/>
        <v>0</v>
      </c>
      <c r="H176" s="136">
        <f t="shared" si="9"/>
        <v>0</v>
      </c>
      <c r="I176" s="347"/>
    </row>
    <row r="177" spans="2:9" x14ac:dyDescent="0.55000000000000004">
      <c r="B177" s="127" t="str">
        <f>$B$41</f>
        <v>Library Science</v>
      </c>
      <c r="C177" s="141">
        <f t="shared" si="8"/>
        <v>19509.732460000003</v>
      </c>
      <c r="D177" s="141">
        <f t="shared" si="8"/>
        <v>9.9284619999999997</v>
      </c>
      <c r="E177" s="141">
        <f t="shared" si="8"/>
        <v>0</v>
      </c>
      <c r="F177" s="141">
        <f t="shared" si="8"/>
        <v>0</v>
      </c>
      <c r="G177" s="141">
        <f t="shared" si="8"/>
        <v>0</v>
      </c>
      <c r="H177" s="136">
        <f t="shared" si="9"/>
        <v>19519.660922000003</v>
      </c>
      <c r="I177" s="347"/>
    </row>
    <row r="178" spans="2:9" x14ac:dyDescent="0.55000000000000004">
      <c r="B178" s="127" t="str">
        <f>$B$42</f>
        <v>Veterinary Science</v>
      </c>
      <c r="C178" s="141">
        <f t="shared" si="8"/>
        <v>0</v>
      </c>
      <c r="D178" s="141">
        <f t="shared" si="8"/>
        <v>0</v>
      </c>
      <c r="E178" s="141">
        <f t="shared" si="8"/>
        <v>0</v>
      </c>
      <c r="F178" s="141">
        <f t="shared" si="8"/>
        <v>0</v>
      </c>
      <c r="G178" s="141">
        <f t="shared" si="8"/>
        <v>0</v>
      </c>
      <c r="H178" s="136">
        <f t="shared" si="9"/>
        <v>0</v>
      </c>
      <c r="I178" s="347"/>
    </row>
    <row r="179" spans="2:9" x14ac:dyDescent="0.55000000000000004">
      <c r="B179" s="127" t="str">
        <f>$B$43</f>
        <v>Vocational Training</v>
      </c>
      <c r="C179" s="141">
        <f t="shared" si="8"/>
        <v>1102337.4754977026</v>
      </c>
      <c r="D179" s="141">
        <f t="shared" si="8"/>
        <v>609662.2235022973</v>
      </c>
      <c r="E179" s="141">
        <f t="shared" si="8"/>
        <v>0</v>
      </c>
      <c r="F179" s="141">
        <f t="shared" si="8"/>
        <v>0</v>
      </c>
      <c r="G179" s="141">
        <f t="shared" si="8"/>
        <v>0</v>
      </c>
      <c r="H179" s="136">
        <f t="shared" si="9"/>
        <v>1711999.699</v>
      </c>
      <c r="I179" s="347"/>
    </row>
    <row r="180" spans="2:9" x14ac:dyDescent="0.55000000000000004">
      <c r="B180" s="127" t="str">
        <f>$B$44</f>
        <v>Physical Training</v>
      </c>
      <c r="C180" s="141">
        <f t="shared" si="8"/>
        <v>0</v>
      </c>
      <c r="D180" s="141">
        <f t="shared" si="8"/>
        <v>0</v>
      </c>
      <c r="E180" s="141">
        <f t="shared" si="8"/>
        <v>0</v>
      </c>
      <c r="F180" s="141">
        <f t="shared" si="8"/>
        <v>0</v>
      </c>
      <c r="G180" s="141">
        <f t="shared" si="8"/>
        <v>0</v>
      </c>
      <c r="H180" s="136">
        <f t="shared" si="9"/>
        <v>0</v>
      </c>
      <c r="I180" s="347"/>
    </row>
    <row r="181" spans="2:9" x14ac:dyDescent="0.55000000000000004">
      <c r="B181" s="127" t="str">
        <f>$B$45</f>
        <v>Health Services</v>
      </c>
      <c r="C181" s="141">
        <f t="shared" si="8"/>
        <v>1559.325</v>
      </c>
      <c r="D181" s="141">
        <f t="shared" si="8"/>
        <v>0</v>
      </c>
      <c r="E181" s="141">
        <f t="shared" si="8"/>
        <v>0</v>
      </c>
      <c r="F181" s="141">
        <f t="shared" si="8"/>
        <v>0</v>
      </c>
      <c r="G181" s="141">
        <f t="shared" si="8"/>
        <v>0</v>
      </c>
      <c r="H181" s="136">
        <f t="shared" si="9"/>
        <v>1559.325</v>
      </c>
      <c r="I181" s="347"/>
    </row>
    <row r="182" spans="2:9" x14ac:dyDescent="0.55000000000000004">
      <c r="B182" s="127" t="str">
        <f>$B$46</f>
        <v>Pharmacy</v>
      </c>
      <c r="C182" s="141">
        <f t="shared" si="8"/>
        <v>0</v>
      </c>
      <c r="D182" s="141">
        <f t="shared" si="8"/>
        <v>0</v>
      </c>
      <c r="E182" s="141">
        <f t="shared" si="8"/>
        <v>0</v>
      </c>
      <c r="F182" s="141">
        <f t="shared" si="8"/>
        <v>0</v>
      </c>
      <c r="G182" s="141">
        <f t="shared" si="8"/>
        <v>0</v>
      </c>
      <c r="H182" s="136">
        <f t="shared" si="9"/>
        <v>0</v>
      </c>
      <c r="I182" s="347"/>
    </row>
    <row r="183" spans="2:9" x14ac:dyDescent="0.55000000000000004">
      <c r="B183" s="127" t="str">
        <f>$B$47</f>
        <v>Business Administration</v>
      </c>
      <c r="C183" s="141">
        <f t="shared" si="8"/>
        <v>332030.81703794323</v>
      </c>
      <c r="D183" s="141">
        <f t="shared" si="8"/>
        <v>433554.01090762881</v>
      </c>
      <c r="E183" s="141">
        <f t="shared" si="8"/>
        <v>1536254.2441544281</v>
      </c>
      <c r="F183" s="141">
        <f t="shared" si="8"/>
        <v>0</v>
      </c>
      <c r="G183" s="141">
        <f t="shared" si="8"/>
        <v>0</v>
      </c>
      <c r="H183" s="136">
        <f t="shared" si="9"/>
        <v>2301839.0721000005</v>
      </c>
      <c r="I183" s="347"/>
    </row>
    <row r="184" spans="2:9" x14ac:dyDescent="0.55000000000000004">
      <c r="B184" s="127" t="str">
        <f>$B$48</f>
        <v>Optometry</v>
      </c>
      <c r="C184" s="141">
        <f t="shared" ref="C184:G187" si="10">C159+$H$140*IF($H132=0,0,$H159*C132/$H132)+IF($H48=0,0,$H$141*$H159*C48/$H48)</f>
        <v>0</v>
      </c>
      <c r="D184" s="141">
        <f t="shared" si="10"/>
        <v>0</v>
      </c>
      <c r="E184" s="141">
        <f t="shared" si="10"/>
        <v>0</v>
      </c>
      <c r="F184" s="141">
        <f t="shared" si="10"/>
        <v>0</v>
      </c>
      <c r="G184" s="141">
        <f t="shared" si="10"/>
        <v>0</v>
      </c>
      <c r="H184" s="136">
        <f t="shared" si="9"/>
        <v>0</v>
      </c>
      <c r="I184" s="347"/>
    </row>
    <row r="185" spans="2:9" x14ac:dyDescent="0.55000000000000004">
      <c r="B185" s="127" t="str">
        <f>$B$49</f>
        <v>Teacher Ed-Practice Teaching</v>
      </c>
      <c r="C185" s="141">
        <f t="shared" si="10"/>
        <v>0</v>
      </c>
      <c r="D185" s="141">
        <f t="shared" si="10"/>
        <v>0</v>
      </c>
      <c r="E185" s="141">
        <f t="shared" si="10"/>
        <v>0</v>
      </c>
      <c r="F185" s="141">
        <f t="shared" si="10"/>
        <v>0</v>
      </c>
      <c r="G185" s="141">
        <f t="shared" si="10"/>
        <v>0</v>
      </c>
      <c r="H185" s="136">
        <f t="shared" si="9"/>
        <v>0</v>
      </c>
      <c r="I185" s="347"/>
    </row>
    <row r="186" spans="2:9" x14ac:dyDescent="0.55000000000000004">
      <c r="B186" s="127" t="str">
        <f>$B$50</f>
        <v>Technology</v>
      </c>
      <c r="C186" s="141">
        <f t="shared" si="10"/>
        <v>280113.39258655137</v>
      </c>
      <c r="D186" s="141">
        <f t="shared" si="10"/>
        <v>468626.40741344861</v>
      </c>
      <c r="E186" s="141">
        <f t="shared" si="10"/>
        <v>0</v>
      </c>
      <c r="F186" s="141">
        <f t="shared" si="10"/>
        <v>0</v>
      </c>
      <c r="G186" s="141">
        <f t="shared" si="10"/>
        <v>0</v>
      </c>
      <c r="H186" s="136">
        <f t="shared" si="9"/>
        <v>748739.8</v>
      </c>
      <c r="I186" s="347"/>
    </row>
    <row r="187" spans="2:9" x14ac:dyDescent="0.55000000000000004">
      <c r="B187" s="127" t="str">
        <f>$B$51</f>
        <v>Nursing</v>
      </c>
      <c r="C187" s="141">
        <f t="shared" si="10"/>
        <v>0</v>
      </c>
      <c r="D187" s="141">
        <f t="shared" si="10"/>
        <v>0</v>
      </c>
      <c r="E187" s="141">
        <f t="shared" si="10"/>
        <v>0</v>
      </c>
      <c r="F187" s="141">
        <f t="shared" si="10"/>
        <v>0</v>
      </c>
      <c r="G187" s="141">
        <f t="shared" si="10"/>
        <v>0</v>
      </c>
      <c r="H187" s="136">
        <f t="shared" si="9"/>
        <v>0</v>
      </c>
      <c r="I187" s="347"/>
    </row>
    <row r="188" spans="2:9" x14ac:dyDescent="0.55000000000000004">
      <c r="B188" s="130" t="str">
        <f>$B$52</f>
        <v>Totals</v>
      </c>
      <c r="C188" s="133">
        <f>SUM(C168:C187)</f>
        <v>7306288.2340888232</v>
      </c>
      <c r="D188" s="133">
        <f>SUM(D168:D187)</f>
        <v>4322056.2516227569</v>
      </c>
      <c r="E188" s="133">
        <f>SUM(E168:E187)</f>
        <v>11895303.651787363</v>
      </c>
      <c r="F188" s="133">
        <f>SUM(F168:F187)</f>
        <v>5862347.5969330594</v>
      </c>
      <c r="G188" s="133">
        <f>SUM(G168:G187)</f>
        <v>0</v>
      </c>
      <c r="H188" s="133">
        <f t="shared" si="9"/>
        <v>29385995.734432004</v>
      </c>
      <c r="I188" s="347"/>
    </row>
    <row r="189" spans="2:9" x14ac:dyDescent="0.55000000000000004">
      <c r="B189" s="328"/>
      <c r="C189" s="329"/>
      <c r="D189" s="329"/>
      <c r="E189" s="329"/>
      <c r="F189" s="329"/>
      <c r="G189" s="329"/>
      <c r="H189" s="344"/>
    </row>
    <row r="190" spans="2:9" x14ac:dyDescent="0.55000000000000004">
      <c r="B190" s="442" t="s">
        <v>34</v>
      </c>
      <c r="C190" s="442"/>
      <c r="D190" s="442"/>
      <c r="E190" s="442"/>
      <c r="F190" s="442"/>
      <c r="G190" s="442"/>
      <c r="H190" s="122">
        <f>H15</f>
        <v>6699276</v>
      </c>
    </row>
    <row r="191" spans="2:9" ht="43.5" customHeight="1" thickBot="1" x14ac:dyDescent="0.6">
      <c r="B191" s="432" t="s">
        <v>225</v>
      </c>
      <c r="C191" s="432"/>
      <c r="D191" s="432"/>
      <c r="E191" s="432"/>
      <c r="F191" s="432"/>
      <c r="G191" s="432"/>
      <c r="H191" s="432"/>
    </row>
    <row r="192" spans="2:9" ht="19.8" thickBot="1" x14ac:dyDescent="0.6">
      <c r="B192" s="124" t="s">
        <v>31</v>
      </c>
      <c r="C192" s="125" t="s">
        <v>25</v>
      </c>
      <c r="D192" s="125" t="s">
        <v>26</v>
      </c>
      <c r="E192" s="125" t="s">
        <v>27</v>
      </c>
      <c r="F192" s="125" t="s">
        <v>28</v>
      </c>
      <c r="G192" s="125" t="s">
        <v>29</v>
      </c>
      <c r="H192" s="126" t="s">
        <v>1</v>
      </c>
    </row>
    <row r="193" spans="2:8" x14ac:dyDescent="0.55000000000000004">
      <c r="B193" s="127" t="str">
        <f>$B$32</f>
        <v>Liberal Arts</v>
      </c>
      <c r="C193" s="135">
        <f t="shared" ref="C193:G208" si="11">$H$190*IF($H$136=0,0,C116/$H$136)</f>
        <v>1630450.1791254992</v>
      </c>
      <c r="D193" s="135">
        <f t="shared" si="11"/>
        <v>278114.41308115266</v>
      </c>
      <c r="E193" s="135">
        <f t="shared" si="11"/>
        <v>77690.767490542174</v>
      </c>
      <c r="F193" s="135">
        <f t="shared" si="11"/>
        <v>29374.315827918268</v>
      </c>
      <c r="G193" s="135">
        <f t="shared" si="11"/>
        <v>0</v>
      </c>
      <c r="H193" s="135">
        <f>SUM(C193:G193)</f>
        <v>2015629.6755251123</v>
      </c>
    </row>
    <row r="194" spans="2:8" x14ac:dyDescent="0.55000000000000004">
      <c r="B194" s="127" t="str">
        <f>$B$33</f>
        <v>Science</v>
      </c>
      <c r="C194" s="138">
        <f t="shared" si="11"/>
        <v>584668.42644135619</v>
      </c>
      <c r="D194" s="138">
        <f t="shared" si="11"/>
        <v>704902.22653762018</v>
      </c>
      <c r="E194" s="138">
        <f t="shared" si="11"/>
        <v>435802.54930397664</v>
      </c>
      <c r="F194" s="138">
        <f t="shared" si="11"/>
        <v>1018471.0895692398</v>
      </c>
      <c r="G194" s="138">
        <f t="shared" si="11"/>
        <v>0</v>
      </c>
      <c r="H194" s="138">
        <f t="shared" ref="H194:H213" si="12">SUM(C194:G194)</f>
        <v>2743844.2918521925</v>
      </c>
    </row>
    <row r="195" spans="2:8" x14ac:dyDescent="0.55000000000000004">
      <c r="B195" s="127" t="str">
        <f>$B$34</f>
        <v>Fine Arts</v>
      </c>
      <c r="C195" s="138">
        <f t="shared" si="11"/>
        <v>32873.419098119404</v>
      </c>
      <c r="D195" s="138">
        <f t="shared" si="11"/>
        <v>1760.8487821479782</v>
      </c>
      <c r="E195" s="138">
        <f t="shared" si="11"/>
        <v>0</v>
      </c>
      <c r="F195" s="138">
        <f t="shared" si="11"/>
        <v>0</v>
      </c>
      <c r="G195" s="138">
        <f t="shared" si="11"/>
        <v>0</v>
      </c>
      <c r="H195" s="138">
        <f t="shared" si="12"/>
        <v>34634.267880267384</v>
      </c>
    </row>
    <row r="196" spans="2:8" x14ac:dyDescent="0.55000000000000004">
      <c r="B196" s="127" t="str">
        <f>$B$35</f>
        <v>Teacher Education</v>
      </c>
      <c r="C196" s="138">
        <f t="shared" si="11"/>
        <v>0</v>
      </c>
      <c r="D196" s="138">
        <f t="shared" si="11"/>
        <v>0</v>
      </c>
      <c r="E196" s="138">
        <f t="shared" si="11"/>
        <v>0</v>
      </c>
      <c r="F196" s="138">
        <f t="shared" si="11"/>
        <v>0</v>
      </c>
      <c r="G196" s="138">
        <f t="shared" si="11"/>
        <v>0</v>
      </c>
      <c r="H196" s="138">
        <f t="shared" si="12"/>
        <v>0</v>
      </c>
    </row>
    <row r="197" spans="2:8" x14ac:dyDescent="0.55000000000000004">
      <c r="B197" s="127" t="str">
        <f>$B$36</f>
        <v>Agriculture</v>
      </c>
      <c r="C197" s="138">
        <f t="shared" si="11"/>
        <v>6824.8690791437466</v>
      </c>
      <c r="D197" s="138">
        <f t="shared" si="11"/>
        <v>54010.512771109927</v>
      </c>
      <c r="E197" s="138">
        <f t="shared" si="11"/>
        <v>47233.784288374023</v>
      </c>
      <c r="F197" s="138">
        <f t="shared" si="11"/>
        <v>16755.654956712904</v>
      </c>
      <c r="G197" s="138">
        <f t="shared" si="11"/>
        <v>0</v>
      </c>
      <c r="H197" s="138">
        <f t="shared" si="12"/>
        <v>124824.82109534059</v>
      </c>
    </row>
    <row r="198" spans="2:8" x14ac:dyDescent="0.55000000000000004">
      <c r="B198" s="127" t="str">
        <f>$B$37</f>
        <v>Engineering</v>
      </c>
      <c r="C198" s="138">
        <f t="shared" si="11"/>
        <v>73523.977940450757</v>
      </c>
      <c r="D198" s="138">
        <f t="shared" si="11"/>
        <v>150089.21604984405</v>
      </c>
      <c r="E198" s="138">
        <f t="shared" si="11"/>
        <v>43315.901733983621</v>
      </c>
      <c r="F198" s="138">
        <f t="shared" si="11"/>
        <v>27403.7580110827</v>
      </c>
      <c r="G198" s="138">
        <f t="shared" si="11"/>
        <v>0</v>
      </c>
      <c r="H198" s="138">
        <f t="shared" si="12"/>
        <v>294332.85373536113</v>
      </c>
    </row>
    <row r="199" spans="2:8" x14ac:dyDescent="0.55000000000000004">
      <c r="B199" s="127" t="str">
        <f>$B$38</f>
        <v>Home Economics</v>
      </c>
      <c r="C199" s="138">
        <f t="shared" si="11"/>
        <v>0</v>
      </c>
      <c r="D199" s="138">
        <f t="shared" si="11"/>
        <v>0</v>
      </c>
      <c r="E199" s="138">
        <f t="shared" si="11"/>
        <v>0</v>
      </c>
      <c r="F199" s="138">
        <f t="shared" si="11"/>
        <v>0</v>
      </c>
      <c r="G199" s="138">
        <f t="shared" si="11"/>
        <v>0</v>
      </c>
      <c r="H199" s="138">
        <f t="shared" si="12"/>
        <v>0</v>
      </c>
    </row>
    <row r="200" spans="2:8" x14ac:dyDescent="0.55000000000000004">
      <c r="B200" s="127" t="str">
        <f>$B$39</f>
        <v>Law</v>
      </c>
      <c r="C200" s="138">
        <f t="shared" si="11"/>
        <v>0</v>
      </c>
      <c r="D200" s="138">
        <f t="shared" si="11"/>
        <v>0</v>
      </c>
      <c r="E200" s="138">
        <f t="shared" si="11"/>
        <v>0</v>
      </c>
      <c r="F200" s="138">
        <f t="shared" si="11"/>
        <v>0</v>
      </c>
      <c r="G200" s="138">
        <f t="shared" si="11"/>
        <v>0</v>
      </c>
      <c r="H200" s="138">
        <f t="shared" si="12"/>
        <v>0</v>
      </c>
    </row>
    <row r="201" spans="2:8" x14ac:dyDescent="0.55000000000000004">
      <c r="B201" s="127" t="str">
        <f>$B$40</f>
        <v>Social Service</v>
      </c>
      <c r="C201" s="138">
        <f t="shared" si="11"/>
        <v>0</v>
      </c>
      <c r="D201" s="138">
        <f t="shared" si="11"/>
        <v>0</v>
      </c>
      <c r="E201" s="138">
        <f t="shared" si="11"/>
        <v>0</v>
      </c>
      <c r="F201" s="138">
        <f t="shared" si="11"/>
        <v>0</v>
      </c>
      <c r="G201" s="138">
        <f t="shared" si="11"/>
        <v>0</v>
      </c>
      <c r="H201" s="138">
        <f t="shared" si="12"/>
        <v>0</v>
      </c>
    </row>
    <row r="202" spans="2:8" x14ac:dyDescent="0.55000000000000004">
      <c r="B202" s="127" t="str">
        <f>$B$41</f>
        <v>Library Science</v>
      </c>
      <c r="C202" s="138">
        <f t="shared" si="11"/>
        <v>4814.8716499964639</v>
      </c>
      <c r="D202" s="138">
        <f t="shared" si="11"/>
        <v>0</v>
      </c>
      <c r="E202" s="138">
        <f t="shared" si="11"/>
        <v>0</v>
      </c>
      <c r="F202" s="138">
        <f t="shared" si="11"/>
        <v>0</v>
      </c>
      <c r="G202" s="138">
        <f t="shared" si="11"/>
        <v>0</v>
      </c>
      <c r="H202" s="138">
        <f t="shared" si="12"/>
        <v>4814.8716499964639</v>
      </c>
    </row>
    <row r="203" spans="2:8" x14ac:dyDescent="0.55000000000000004">
      <c r="B203" s="127" t="str">
        <f>$B$42</f>
        <v>Veterinary Science</v>
      </c>
      <c r="C203" s="138">
        <f t="shared" si="11"/>
        <v>0</v>
      </c>
      <c r="D203" s="138">
        <f t="shared" si="11"/>
        <v>0</v>
      </c>
      <c r="E203" s="138">
        <f t="shared" si="11"/>
        <v>0</v>
      </c>
      <c r="F203" s="138">
        <f t="shared" si="11"/>
        <v>0</v>
      </c>
      <c r="G203" s="138">
        <f t="shared" si="11"/>
        <v>0</v>
      </c>
      <c r="H203" s="138">
        <f t="shared" si="12"/>
        <v>0</v>
      </c>
    </row>
    <row r="204" spans="2:8" x14ac:dyDescent="0.55000000000000004">
      <c r="B204" s="127" t="str">
        <f>$B$43</f>
        <v>Vocational Training</v>
      </c>
      <c r="C204" s="138">
        <f t="shared" si="11"/>
        <v>445581.41104046901</v>
      </c>
      <c r="D204" s="138">
        <f t="shared" si="11"/>
        <v>252174.2100503449</v>
      </c>
      <c r="E204" s="138">
        <f t="shared" si="11"/>
        <v>0</v>
      </c>
      <c r="F204" s="138">
        <f t="shared" si="11"/>
        <v>0</v>
      </c>
      <c r="G204" s="138">
        <f t="shared" si="11"/>
        <v>0</v>
      </c>
      <c r="H204" s="138">
        <f t="shared" si="12"/>
        <v>697755.62109081389</v>
      </c>
    </row>
    <row r="205" spans="2:8" x14ac:dyDescent="0.55000000000000004">
      <c r="B205" s="127" t="str">
        <f>$B$44</f>
        <v>Physical Training</v>
      </c>
      <c r="C205" s="138">
        <f t="shared" si="11"/>
        <v>0</v>
      </c>
      <c r="D205" s="138">
        <f t="shared" si="11"/>
        <v>0</v>
      </c>
      <c r="E205" s="138">
        <f t="shared" si="11"/>
        <v>0</v>
      </c>
      <c r="F205" s="138">
        <f t="shared" si="11"/>
        <v>0</v>
      </c>
      <c r="G205" s="138">
        <f t="shared" si="11"/>
        <v>0</v>
      </c>
      <c r="H205" s="138">
        <f t="shared" si="12"/>
        <v>0</v>
      </c>
    </row>
    <row r="206" spans="2:8" x14ac:dyDescent="0.55000000000000004">
      <c r="B206" s="127" t="str">
        <f>$B$45</f>
        <v>Health Services</v>
      </c>
      <c r="C206" s="138">
        <f t="shared" si="11"/>
        <v>11893.905972790992</v>
      </c>
      <c r="D206" s="138">
        <f t="shared" si="11"/>
        <v>0</v>
      </c>
      <c r="E206" s="138">
        <f t="shared" si="11"/>
        <v>0</v>
      </c>
      <c r="F206" s="138">
        <f t="shared" si="11"/>
        <v>0</v>
      </c>
      <c r="G206" s="138">
        <f t="shared" si="11"/>
        <v>0</v>
      </c>
      <c r="H206" s="138">
        <f t="shared" si="12"/>
        <v>11893.905972790992</v>
      </c>
    </row>
    <row r="207" spans="2:8" x14ac:dyDescent="0.55000000000000004">
      <c r="B207" s="127" t="str">
        <f>$B$46</f>
        <v>Pharmacy</v>
      </c>
      <c r="C207" s="138">
        <f t="shared" si="11"/>
        <v>0</v>
      </c>
      <c r="D207" s="138">
        <f t="shared" si="11"/>
        <v>0</v>
      </c>
      <c r="E207" s="138">
        <f t="shared" si="11"/>
        <v>0</v>
      </c>
      <c r="F207" s="138">
        <f t="shared" si="11"/>
        <v>0</v>
      </c>
      <c r="G207" s="138">
        <f t="shared" si="11"/>
        <v>0</v>
      </c>
      <c r="H207" s="138">
        <f t="shared" si="12"/>
        <v>0</v>
      </c>
    </row>
    <row r="208" spans="2:8" x14ac:dyDescent="0.55000000000000004">
      <c r="B208" s="127" t="str">
        <f>$B$47</f>
        <v>Business Administration</v>
      </c>
      <c r="C208" s="138">
        <f t="shared" si="11"/>
        <v>102503.45591650545</v>
      </c>
      <c r="D208" s="138">
        <f t="shared" si="11"/>
        <v>133843.68843393409</v>
      </c>
      <c r="E208" s="138">
        <f t="shared" si="11"/>
        <v>216629.16530558153</v>
      </c>
      <c r="F208" s="138">
        <f t="shared" si="11"/>
        <v>0</v>
      </c>
      <c r="G208" s="138">
        <f t="shared" si="11"/>
        <v>0</v>
      </c>
      <c r="H208" s="138">
        <f t="shared" si="12"/>
        <v>452976.30965602107</v>
      </c>
    </row>
    <row r="209" spans="2:8" x14ac:dyDescent="0.55000000000000004">
      <c r="B209" s="127" t="str">
        <f>$B$48</f>
        <v>Optometry</v>
      </c>
      <c r="C209" s="138">
        <f t="shared" ref="C209:G212" si="13">$H$190*IF($H$136=0,0,C132/$H$136)</f>
        <v>0</v>
      </c>
      <c r="D209" s="138">
        <f t="shared" si="13"/>
        <v>0</v>
      </c>
      <c r="E209" s="138">
        <f t="shared" si="13"/>
        <v>0</v>
      </c>
      <c r="F209" s="138">
        <f t="shared" si="13"/>
        <v>0</v>
      </c>
      <c r="G209" s="138">
        <f t="shared" si="13"/>
        <v>0</v>
      </c>
      <c r="H209" s="138">
        <f t="shared" si="12"/>
        <v>0</v>
      </c>
    </row>
    <row r="210" spans="2:8" x14ac:dyDescent="0.55000000000000004">
      <c r="B210" s="127" t="str">
        <f>$B$49</f>
        <v>Teacher Ed-Practice Teaching</v>
      </c>
      <c r="C210" s="138">
        <f t="shared" si="13"/>
        <v>0</v>
      </c>
      <c r="D210" s="138">
        <f t="shared" si="13"/>
        <v>0</v>
      </c>
      <c r="E210" s="138">
        <f t="shared" si="13"/>
        <v>0</v>
      </c>
      <c r="F210" s="138">
        <f t="shared" si="13"/>
        <v>0</v>
      </c>
      <c r="G210" s="138">
        <f t="shared" si="13"/>
        <v>0</v>
      </c>
      <c r="H210" s="138">
        <f t="shared" si="12"/>
        <v>0</v>
      </c>
    </row>
    <row r="211" spans="2:8" x14ac:dyDescent="0.55000000000000004">
      <c r="B211" s="127" t="str">
        <f>$B$50</f>
        <v>Technology</v>
      </c>
      <c r="C211" s="138">
        <f t="shared" si="13"/>
        <v>106208.85788229972</v>
      </c>
      <c r="D211" s="138">
        <f t="shared" si="13"/>
        <v>212360.52365980303</v>
      </c>
      <c r="E211" s="138">
        <f t="shared" si="13"/>
        <v>0</v>
      </c>
      <c r="F211" s="138">
        <f t="shared" si="13"/>
        <v>0</v>
      </c>
      <c r="G211" s="138">
        <f t="shared" si="13"/>
        <v>0</v>
      </c>
      <c r="H211" s="138">
        <f t="shared" si="12"/>
        <v>318569.38154210278</v>
      </c>
    </row>
    <row r="212" spans="2:8" x14ac:dyDescent="0.55000000000000004">
      <c r="B212" s="127" t="str">
        <f>$B$51</f>
        <v>Nursing</v>
      </c>
      <c r="C212" s="138">
        <f t="shared" si="13"/>
        <v>0</v>
      </c>
      <c r="D212" s="138">
        <f t="shared" si="13"/>
        <v>0</v>
      </c>
      <c r="E212" s="138">
        <f t="shared" si="13"/>
        <v>0</v>
      </c>
      <c r="F212" s="138">
        <f t="shared" si="13"/>
        <v>0</v>
      </c>
      <c r="G212" s="138">
        <f t="shared" si="13"/>
        <v>0</v>
      </c>
      <c r="H212" s="138">
        <f t="shared" si="12"/>
        <v>0</v>
      </c>
    </row>
    <row r="213" spans="2:8" x14ac:dyDescent="0.55000000000000004">
      <c r="B213" s="130" t="str">
        <f>$B$52</f>
        <v>Totals</v>
      </c>
      <c r="C213" s="135">
        <f>SUM(C193:C212)</f>
        <v>2999343.374146631</v>
      </c>
      <c r="D213" s="135">
        <f>SUM(D193:D212)</f>
        <v>1787255.6393659567</v>
      </c>
      <c r="E213" s="135">
        <f>SUM(E193:E212)</f>
        <v>820672.16812245804</v>
      </c>
      <c r="F213" s="135">
        <f>SUM(F193:F212)</f>
        <v>1092004.8183649536</v>
      </c>
      <c r="G213" s="135">
        <f>SUM(G193:G212)</f>
        <v>0</v>
      </c>
      <c r="H213" s="135">
        <f t="shared" si="12"/>
        <v>6699275.9999999991</v>
      </c>
    </row>
    <row r="214" spans="2:8" x14ac:dyDescent="0.55000000000000004">
      <c r="B214" s="143"/>
      <c r="C214" s="144"/>
      <c r="D214" s="144"/>
      <c r="E214" s="144"/>
      <c r="F214" s="144"/>
      <c r="G214" s="144"/>
      <c r="H214" s="144"/>
    </row>
    <row r="215" spans="2:8" x14ac:dyDescent="0.55000000000000004">
      <c r="B215" s="442" t="s">
        <v>35</v>
      </c>
      <c r="C215" s="442"/>
      <c r="D215" s="442"/>
      <c r="E215" s="442"/>
      <c r="F215" s="442"/>
      <c r="G215" s="442"/>
      <c r="H215" s="122">
        <f>H17</f>
        <v>8751050</v>
      </c>
    </row>
    <row r="216" spans="2:8" ht="60.75" customHeight="1" thickBot="1" x14ac:dyDescent="0.6">
      <c r="B216" s="432" t="s">
        <v>226</v>
      </c>
      <c r="C216" s="432"/>
      <c r="D216" s="432"/>
      <c r="E216" s="432"/>
      <c r="F216" s="432"/>
      <c r="G216" s="432"/>
      <c r="H216" s="432"/>
    </row>
    <row r="217" spans="2:8" ht="19.8" thickBot="1" x14ac:dyDescent="0.6">
      <c r="B217" s="124" t="s">
        <v>31</v>
      </c>
      <c r="C217" s="125" t="s">
        <v>25</v>
      </c>
      <c r="D217" s="125" t="s">
        <v>26</v>
      </c>
      <c r="E217" s="125" t="s">
        <v>27</v>
      </c>
      <c r="F217" s="125" t="s">
        <v>28</v>
      </c>
      <c r="G217" s="125" t="s">
        <v>29</v>
      </c>
      <c r="H217" s="126" t="s">
        <v>1</v>
      </c>
    </row>
    <row r="218" spans="2:8" x14ac:dyDescent="0.55000000000000004">
      <c r="B218" s="127" t="str">
        <f>$B$32</f>
        <v>Liberal Arts</v>
      </c>
      <c r="C218" s="135">
        <f t="shared" ref="C218:G233" si="14">$H$215*IF($H$25=0,0,C$25/$H$25)*IF(C$52=0,0,C32/C$52)</f>
        <v>2201498.6368847974</v>
      </c>
      <c r="D218" s="135">
        <f t="shared" si="14"/>
        <v>97562.391534984708</v>
      </c>
      <c r="E218" s="135">
        <f t="shared" si="14"/>
        <v>22004.193954328461</v>
      </c>
      <c r="F218" s="135">
        <f t="shared" si="14"/>
        <v>2250.3902071787688</v>
      </c>
      <c r="G218" s="135">
        <f t="shared" si="14"/>
        <v>0</v>
      </c>
      <c r="H218" s="135">
        <f>SUM(C218:G218)</f>
        <v>2323315.6125812894</v>
      </c>
    </row>
    <row r="219" spans="2:8" x14ac:dyDescent="0.55000000000000004">
      <c r="B219" s="127" t="str">
        <f>$B$33</f>
        <v>Science</v>
      </c>
      <c r="C219" s="138">
        <f t="shared" si="14"/>
        <v>1594343.7523506857</v>
      </c>
      <c r="D219" s="138">
        <f t="shared" si="14"/>
        <v>1079350.3795526195</v>
      </c>
      <c r="E219" s="138">
        <f t="shared" si="14"/>
        <v>104991.43972493865</v>
      </c>
      <c r="F219" s="138">
        <f t="shared" si="14"/>
        <v>134873.3864169142</v>
      </c>
      <c r="G219" s="138">
        <f t="shared" si="14"/>
        <v>0</v>
      </c>
      <c r="H219" s="138">
        <f t="shared" ref="H219:H238" si="15">SUM(C219:G219)</f>
        <v>2913558.9580451581</v>
      </c>
    </row>
    <row r="220" spans="2:8" x14ac:dyDescent="0.55000000000000004">
      <c r="B220" s="127" t="str">
        <f>$B$34</f>
        <v>Fine Arts</v>
      </c>
      <c r="C220" s="138">
        <f t="shared" si="14"/>
        <v>222623.45766250757</v>
      </c>
      <c r="D220" s="138">
        <f t="shared" si="14"/>
        <v>24231.182211303389</v>
      </c>
      <c r="E220" s="138">
        <f t="shared" si="14"/>
        <v>0</v>
      </c>
      <c r="F220" s="138">
        <f t="shared" si="14"/>
        <v>0</v>
      </c>
      <c r="G220" s="138">
        <f t="shared" si="14"/>
        <v>0</v>
      </c>
      <c r="H220" s="138">
        <f t="shared" si="15"/>
        <v>246854.63987381096</v>
      </c>
    </row>
    <row r="221" spans="2:8" x14ac:dyDescent="0.55000000000000004">
      <c r="B221" s="127" t="str">
        <f>$B$35</f>
        <v>Teacher Education</v>
      </c>
      <c r="C221" s="138">
        <f t="shared" si="14"/>
        <v>0</v>
      </c>
      <c r="D221" s="138">
        <f t="shared" si="14"/>
        <v>0</v>
      </c>
      <c r="E221" s="138">
        <f t="shared" si="14"/>
        <v>0</v>
      </c>
      <c r="F221" s="138">
        <f t="shared" si="14"/>
        <v>0</v>
      </c>
      <c r="G221" s="138">
        <f t="shared" si="14"/>
        <v>0</v>
      </c>
      <c r="H221" s="138">
        <f t="shared" si="15"/>
        <v>0</v>
      </c>
    </row>
    <row r="222" spans="2:8" x14ac:dyDescent="0.55000000000000004">
      <c r="B222" s="127" t="str">
        <f>$B$36</f>
        <v>Agriculture</v>
      </c>
      <c r="C222" s="138">
        <f t="shared" si="14"/>
        <v>13351.78565526403</v>
      </c>
      <c r="D222" s="138">
        <f t="shared" si="14"/>
        <v>112016.07916979726</v>
      </c>
      <c r="E222" s="138">
        <f t="shared" si="14"/>
        <v>45265.770420332825</v>
      </c>
      <c r="F222" s="138">
        <f t="shared" si="14"/>
        <v>12452.159146389187</v>
      </c>
      <c r="G222" s="138">
        <f t="shared" si="14"/>
        <v>0</v>
      </c>
      <c r="H222" s="138">
        <f t="shared" si="15"/>
        <v>183085.7943917833</v>
      </c>
    </row>
    <row r="223" spans="2:8" x14ac:dyDescent="0.55000000000000004">
      <c r="B223" s="127" t="str">
        <f>$B$37</f>
        <v>Engineering</v>
      </c>
      <c r="C223" s="138">
        <f t="shared" si="14"/>
        <v>308918.15652916138</v>
      </c>
      <c r="D223" s="138">
        <f t="shared" si="14"/>
        <v>388974.24076039647</v>
      </c>
      <c r="E223" s="138">
        <f t="shared" si="14"/>
        <v>87807.212065367843</v>
      </c>
      <c r="F223" s="138">
        <f t="shared" si="14"/>
        <v>38706.711563474826</v>
      </c>
      <c r="G223" s="138">
        <f t="shared" si="14"/>
        <v>0</v>
      </c>
      <c r="H223" s="138">
        <f t="shared" si="15"/>
        <v>824406.32091840054</v>
      </c>
    </row>
    <row r="224" spans="2:8" x14ac:dyDescent="0.55000000000000004">
      <c r="B224" s="127" t="str">
        <f>$B$38</f>
        <v>Home Economics</v>
      </c>
      <c r="C224" s="138">
        <f t="shared" si="14"/>
        <v>0</v>
      </c>
      <c r="D224" s="138">
        <f t="shared" si="14"/>
        <v>0</v>
      </c>
      <c r="E224" s="138">
        <f t="shared" si="14"/>
        <v>0</v>
      </c>
      <c r="F224" s="138">
        <f t="shared" si="14"/>
        <v>0</v>
      </c>
      <c r="G224" s="138">
        <f t="shared" si="14"/>
        <v>0</v>
      </c>
      <c r="H224" s="138">
        <f t="shared" si="15"/>
        <v>0</v>
      </c>
    </row>
    <row r="225" spans="2:8" x14ac:dyDescent="0.55000000000000004">
      <c r="B225" s="127" t="str">
        <f>$B$39</f>
        <v>Law</v>
      </c>
      <c r="C225" s="138">
        <f t="shared" si="14"/>
        <v>0</v>
      </c>
      <c r="D225" s="138">
        <f t="shared" si="14"/>
        <v>0</v>
      </c>
      <c r="E225" s="138">
        <f t="shared" si="14"/>
        <v>0</v>
      </c>
      <c r="F225" s="138">
        <f t="shared" si="14"/>
        <v>0</v>
      </c>
      <c r="G225" s="138">
        <f t="shared" si="14"/>
        <v>0</v>
      </c>
      <c r="H225" s="138">
        <f t="shared" si="15"/>
        <v>0</v>
      </c>
    </row>
    <row r="226" spans="2:8" x14ac:dyDescent="0.55000000000000004">
      <c r="B226" s="127" t="str">
        <f>$B$40</f>
        <v>Social Service</v>
      </c>
      <c r="C226" s="138">
        <f t="shared" si="14"/>
        <v>0</v>
      </c>
      <c r="D226" s="138">
        <f t="shared" si="14"/>
        <v>0</v>
      </c>
      <c r="E226" s="138">
        <f t="shared" si="14"/>
        <v>0</v>
      </c>
      <c r="F226" s="138">
        <f t="shared" si="14"/>
        <v>0</v>
      </c>
      <c r="G226" s="138">
        <f t="shared" si="14"/>
        <v>0</v>
      </c>
      <c r="H226" s="138">
        <f t="shared" si="15"/>
        <v>0</v>
      </c>
    </row>
    <row r="227" spans="2:8" x14ac:dyDescent="0.55000000000000004">
      <c r="B227" s="127" t="str">
        <f>$B$41</f>
        <v>Library Science</v>
      </c>
      <c r="C227" s="138">
        <f t="shared" si="14"/>
        <v>7589.4360566763953</v>
      </c>
      <c r="D227" s="138">
        <f t="shared" si="14"/>
        <v>3188.3134488557093</v>
      </c>
      <c r="E227" s="138">
        <f t="shared" si="14"/>
        <v>0</v>
      </c>
      <c r="F227" s="138">
        <f t="shared" si="14"/>
        <v>0</v>
      </c>
      <c r="G227" s="138">
        <f t="shared" si="14"/>
        <v>0</v>
      </c>
      <c r="H227" s="138">
        <f t="shared" si="15"/>
        <v>10777.749505532105</v>
      </c>
    </row>
    <row r="228" spans="2:8" x14ac:dyDescent="0.55000000000000004">
      <c r="B228" s="127" t="str">
        <f>$B$42</f>
        <v>Veterinary Science</v>
      </c>
      <c r="C228" s="138">
        <f t="shared" si="14"/>
        <v>0</v>
      </c>
      <c r="D228" s="138">
        <f t="shared" si="14"/>
        <v>0</v>
      </c>
      <c r="E228" s="138">
        <f t="shared" si="14"/>
        <v>0</v>
      </c>
      <c r="F228" s="138">
        <f t="shared" si="14"/>
        <v>0</v>
      </c>
      <c r="G228" s="138">
        <f t="shared" si="14"/>
        <v>0</v>
      </c>
      <c r="H228" s="138">
        <f t="shared" si="15"/>
        <v>0</v>
      </c>
    </row>
    <row r="229" spans="2:8" x14ac:dyDescent="0.55000000000000004">
      <c r="B229" s="127" t="str">
        <f>$B$43</f>
        <v>Vocational Training</v>
      </c>
      <c r="C229" s="138">
        <f t="shared" si="14"/>
        <v>513411.29472294205</v>
      </c>
      <c r="D229" s="138">
        <f t="shared" si="14"/>
        <v>407041.35030391219</v>
      </c>
      <c r="E229" s="138">
        <f t="shared" si="14"/>
        <v>0</v>
      </c>
      <c r="F229" s="138">
        <f t="shared" si="14"/>
        <v>0</v>
      </c>
      <c r="G229" s="138">
        <f t="shared" si="14"/>
        <v>0</v>
      </c>
      <c r="H229" s="138">
        <f t="shared" si="15"/>
        <v>920452.64502685424</v>
      </c>
    </row>
    <row r="230" spans="2:8" x14ac:dyDescent="0.55000000000000004">
      <c r="B230" s="127" t="str">
        <f>$B$44</f>
        <v>Physical Training</v>
      </c>
      <c r="C230" s="138">
        <f t="shared" si="14"/>
        <v>0</v>
      </c>
      <c r="D230" s="138">
        <f t="shared" si="14"/>
        <v>0</v>
      </c>
      <c r="E230" s="138">
        <f t="shared" si="14"/>
        <v>0</v>
      </c>
      <c r="F230" s="138">
        <f t="shared" si="14"/>
        <v>0</v>
      </c>
      <c r="G230" s="138">
        <f t="shared" si="14"/>
        <v>0</v>
      </c>
      <c r="H230" s="138">
        <f t="shared" si="15"/>
        <v>0</v>
      </c>
    </row>
    <row r="231" spans="2:8" x14ac:dyDescent="0.55000000000000004">
      <c r="B231" s="127" t="str">
        <f>$B$45</f>
        <v>Health Services</v>
      </c>
      <c r="C231" s="138">
        <f t="shared" si="14"/>
        <v>25719.755525403336</v>
      </c>
      <c r="D231" s="138">
        <f t="shared" si="14"/>
        <v>0</v>
      </c>
      <c r="E231" s="138">
        <f t="shared" si="14"/>
        <v>0</v>
      </c>
      <c r="F231" s="138">
        <f t="shared" si="14"/>
        <v>0</v>
      </c>
      <c r="G231" s="138">
        <f t="shared" si="14"/>
        <v>0</v>
      </c>
      <c r="H231" s="138">
        <f t="shared" si="15"/>
        <v>25719.755525403336</v>
      </c>
    </row>
    <row r="232" spans="2:8" x14ac:dyDescent="0.55000000000000004">
      <c r="B232" s="127" t="str">
        <f>$B$46</f>
        <v>Pharmacy</v>
      </c>
      <c r="C232" s="138">
        <f t="shared" si="14"/>
        <v>0</v>
      </c>
      <c r="D232" s="138">
        <f t="shared" si="14"/>
        <v>0</v>
      </c>
      <c r="E232" s="138">
        <f t="shared" si="14"/>
        <v>0</v>
      </c>
      <c r="F232" s="138">
        <f t="shared" si="14"/>
        <v>0</v>
      </c>
      <c r="G232" s="138">
        <f t="shared" si="14"/>
        <v>0</v>
      </c>
      <c r="H232" s="138">
        <f t="shared" si="15"/>
        <v>0</v>
      </c>
    </row>
    <row r="233" spans="2:8" x14ac:dyDescent="0.55000000000000004">
      <c r="B233" s="127" t="str">
        <f>$B$47</f>
        <v>Business Administration</v>
      </c>
      <c r="C233" s="138">
        <f t="shared" si="14"/>
        <v>256073.19435674799</v>
      </c>
      <c r="D233" s="138">
        <f t="shared" si="14"/>
        <v>607267.43489205081</v>
      </c>
      <c r="E233" s="138">
        <f t="shared" si="14"/>
        <v>194265.59805392841</v>
      </c>
      <c r="F233" s="138">
        <f t="shared" si="14"/>
        <v>0</v>
      </c>
      <c r="G233" s="138">
        <f t="shared" si="14"/>
        <v>0</v>
      </c>
      <c r="H233" s="138">
        <f t="shared" si="15"/>
        <v>1057606.2273027273</v>
      </c>
    </row>
    <row r="234" spans="2:8" x14ac:dyDescent="0.55000000000000004">
      <c r="B234" s="127" t="str">
        <f>$B$48</f>
        <v>Optometry</v>
      </c>
      <c r="C234" s="138">
        <f t="shared" ref="C234:G237" si="16">$H$215*IF($H$25=0,0,C$25/$H$25)*IF(C$52=0,0,C48/C$52)</f>
        <v>0</v>
      </c>
      <c r="D234" s="138">
        <f t="shared" si="16"/>
        <v>0</v>
      </c>
      <c r="E234" s="138">
        <f t="shared" si="16"/>
        <v>0</v>
      </c>
      <c r="F234" s="138">
        <f t="shared" si="16"/>
        <v>0</v>
      </c>
      <c r="G234" s="138">
        <f t="shared" si="16"/>
        <v>0</v>
      </c>
      <c r="H234" s="138">
        <f t="shared" si="15"/>
        <v>0</v>
      </c>
    </row>
    <row r="235" spans="2:8" x14ac:dyDescent="0.55000000000000004">
      <c r="B235" s="127" t="str">
        <f>$B$49</f>
        <v>Teacher Ed-Practice Teaching</v>
      </c>
      <c r="C235" s="138">
        <f t="shared" si="16"/>
        <v>0</v>
      </c>
      <c r="D235" s="138">
        <f t="shared" si="16"/>
        <v>0</v>
      </c>
      <c r="E235" s="138">
        <f t="shared" si="16"/>
        <v>0</v>
      </c>
      <c r="F235" s="138">
        <f t="shared" si="16"/>
        <v>0</v>
      </c>
      <c r="G235" s="138">
        <f t="shared" si="16"/>
        <v>0</v>
      </c>
      <c r="H235" s="138">
        <f t="shared" si="15"/>
        <v>0</v>
      </c>
    </row>
    <row r="236" spans="2:8" x14ac:dyDescent="0.55000000000000004">
      <c r="B236" s="127" t="str">
        <f>$B$50</f>
        <v>Technology</v>
      </c>
      <c r="C236" s="138">
        <f t="shared" si="16"/>
        <v>79267.443258620144</v>
      </c>
      <c r="D236" s="138">
        <f t="shared" si="16"/>
        <v>166004.85357042062</v>
      </c>
      <c r="E236" s="138">
        <f t="shared" si="16"/>
        <v>0</v>
      </c>
      <c r="F236" s="138">
        <f t="shared" si="16"/>
        <v>0</v>
      </c>
      <c r="G236" s="138">
        <f t="shared" si="16"/>
        <v>0</v>
      </c>
      <c r="H236" s="138">
        <f t="shared" si="15"/>
        <v>245272.29682904074</v>
      </c>
    </row>
    <row r="237" spans="2:8" x14ac:dyDescent="0.55000000000000004">
      <c r="B237" s="127" t="str">
        <f>$B$51</f>
        <v>Nursing</v>
      </c>
      <c r="C237" s="138">
        <f t="shared" si="16"/>
        <v>0</v>
      </c>
      <c r="D237" s="138">
        <f t="shared" si="16"/>
        <v>0</v>
      </c>
      <c r="E237" s="138">
        <f t="shared" si="16"/>
        <v>0</v>
      </c>
      <c r="F237" s="138">
        <f t="shared" si="16"/>
        <v>0</v>
      </c>
      <c r="G237" s="138">
        <f t="shared" si="16"/>
        <v>0</v>
      </c>
      <c r="H237" s="138">
        <f t="shared" si="15"/>
        <v>0</v>
      </c>
    </row>
    <row r="238" spans="2:8" x14ac:dyDescent="0.55000000000000004">
      <c r="B238" s="130" t="str">
        <f>$B$52</f>
        <v>Totals</v>
      </c>
      <c r="C238" s="135">
        <f>SUM(C218:C237)</f>
        <v>5222796.9130028049</v>
      </c>
      <c r="D238" s="135">
        <f>SUM(D218:D237)</f>
        <v>2885636.2254443411</v>
      </c>
      <c r="E238" s="135">
        <f>SUM(E218:E237)</f>
        <v>454334.21421889617</v>
      </c>
      <c r="F238" s="135">
        <f>SUM(F218:F237)</f>
        <v>188282.64733395699</v>
      </c>
      <c r="G238" s="135">
        <f>SUM(G218:G237)</f>
        <v>0</v>
      </c>
      <c r="H238" s="135">
        <f t="shared" si="15"/>
        <v>8751050</v>
      </c>
    </row>
    <row r="239" spans="2:8" x14ac:dyDescent="0.55000000000000004">
      <c r="B239" s="328"/>
      <c r="C239" s="348"/>
      <c r="D239" s="348"/>
      <c r="E239" s="348"/>
      <c r="F239" s="348"/>
      <c r="G239" s="348"/>
      <c r="H239" s="348"/>
    </row>
    <row r="240" spans="2:8" x14ac:dyDescent="0.55000000000000004">
      <c r="B240" s="120" t="s">
        <v>11</v>
      </c>
      <c r="C240" s="121"/>
      <c r="D240" s="121"/>
      <c r="E240" s="121"/>
      <c r="F240" s="121"/>
      <c r="G240" s="121"/>
      <c r="H240" s="122">
        <f>H16</f>
        <v>4386236</v>
      </c>
    </row>
    <row r="241" spans="2:8" ht="61.5" customHeight="1" thickBot="1" x14ac:dyDescent="0.6">
      <c r="B241" s="444" t="s">
        <v>917</v>
      </c>
      <c r="C241" s="444"/>
      <c r="D241" s="444"/>
      <c r="E241" s="444"/>
      <c r="F241" s="444"/>
      <c r="G241" s="444"/>
      <c r="H241" s="326"/>
    </row>
    <row r="242" spans="2:8" ht="19.8" thickBot="1" x14ac:dyDescent="0.6">
      <c r="B242" s="124" t="s">
        <v>31</v>
      </c>
      <c r="C242" s="125" t="s">
        <v>25</v>
      </c>
      <c r="D242" s="125" t="s">
        <v>26</v>
      </c>
      <c r="E242" s="125" t="s">
        <v>27</v>
      </c>
      <c r="F242" s="125" t="s">
        <v>28</v>
      </c>
      <c r="G242" s="125" t="s">
        <v>29</v>
      </c>
      <c r="H242" s="126" t="s">
        <v>1</v>
      </c>
    </row>
    <row r="243" spans="2:8" x14ac:dyDescent="0.55000000000000004">
      <c r="B243" s="127" t="str">
        <f>$B$32</f>
        <v>Liberal Arts</v>
      </c>
      <c r="C243" s="135">
        <f t="shared" ref="C243:G258" si="17">$H$240*IF($H$25=0,0,C$25/$H$25)*IF(C$52=0,0,C32/C$52)</f>
        <v>1103443.8810262799</v>
      </c>
      <c r="D243" s="135">
        <f t="shared" si="17"/>
        <v>48900.60895513626</v>
      </c>
      <c r="E243" s="135">
        <f t="shared" si="17"/>
        <v>11029.029393439398</v>
      </c>
      <c r="F243" s="135">
        <f t="shared" si="17"/>
        <v>1127.9495078619107</v>
      </c>
      <c r="G243" s="135">
        <f t="shared" si="17"/>
        <v>0</v>
      </c>
      <c r="H243" s="135">
        <f>SUM(C243:G243)</f>
        <v>1164501.4688827174</v>
      </c>
    </row>
    <row r="244" spans="2:8" x14ac:dyDescent="0.55000000000000004">
      <c r="B244" s="127" t="str">
        <f>$B$33</f>
        <v>Science</v>
      </c>
      <c r="C244" s="138">
        <f t="shared" si="17"/>
        <v>799123.30096795957</v>
      </c>
      <c r="D244" s="138">
        <f t="shared" si="17"/>
        <v>540996.27946444869</v>
      </c>
      <c r="E244" s="138">
        <f t="shared" si="17"/>
        <v>52624.225962982273</v>
      </c>
      <c r="F244" s="138">
        <f t="shared" si="17"/>
        <v>67601.773837857181</v>
      </c>
      <c r="G244" s="138">
        <f t="shared" si="17"/>
        <v>0</v>
      </c>
      <c r="H244" s="138">
        <f t="shared" ref="H244:H263" si="18">SUM(C244:G244)</f>
        <v>1460345.5802332477</v>
      </c>
    </row>
    <row r="245" spans="2:8" x14ac:dyDescent="0.55000000000000004">
      <c r="B245" s="127" t="str">
        <f>$B$34</f>
        <v>Fine Arts</v>
      </c>
      <c r="C245" s="138">
        <f t="shared" si="17"/>
        <v>111584.21268805077</v>
      </c>
      <c r="D245" s="138">
        <f t="shared" si="17"/>
        <v>12145.249282975017</v>
      </c>
      <c r="E245" s="138">
        <f t="shared" si="17"/>
        <v>0</v>
      </c>
      <c r="F245" s="138">
        <f t="shared" si="17"/>
        <v>0</v>
      </c>
      <c r="G245" s="138">
        <f t="shared" si="17"/>
        <v>0</v>
      </c>
      <c r="H245" s="138">
        <f t="shared" si="18"/>
        <v>123729.46197102578</v>
      </c>
    </row>
    <row r="246" spans="2:8" x14ac:dyDescent="0.55000000000000004">
      <c r="B246" s="127" t="str">
        <f>$B$35</f>
        <v>Teacher Education</v>
      </c>
      <c r="C246" s="138">
        <f t="shared" si="17"/>
        <v>0</v>
      </c>
      <c r="D246" s="138">
        <f t="shared" si="17"/>
        <v>0</v>
      </c>
      <c r="E246" s="138">
        <f t="shared" si="17"/>
        <v>0</v>
      </c>
      <c r="F246" s="138">
        <f t="shared" si="17"/>
        <v>0</v>
      </c>
      <c r="G246" s="138">
        <f t="shared" si="17"/>
        <v>0</v>
      </c>
      <c r="H246" s="138">
        <f t="shared" si="18"/>
        <v>0</v>
      </c>
    </row>
    <row r="247" spans="2:8" x14ac:dyDescent="0.55000000000000004">
      <c r="B247" s="127" t="str">
        <f>$B$36</f>
        <v>Agriculture</v>
      </c>
      <c r="C247" s="138">
        <f t="shared" si="17"/>
        <v>6692.2349781343582</v>
      </c>
      <c r="D247" s="138">
        <f t="shared" si="17"/>
        <v>56145.143615156441</v>
      </c>
      <c r="E247" s="138">
        <f t="shared" si="17"/>
        <v>22688.289037932474</v>
      </c>
      <c r="F247" s="138">
        <f t="shared" si="17"/>
        <v>6241.3206101692385</v>
      </c>
      <c r="G247" s="138">
        <f t="shared" si="17"/>
        <v>0</v>
      </c>
      <c r="H247" s="138">
        <f t="shared" si="18"/>
        <v>91766.988241392508</v>
      </c>
    </row>
    <row r="248" spans="2:8" x14ac:dyDescent="0.55000000000000004">
      <c r="B248" s="127" t="str">
        <f>$B$37</f>
        <v>Engineering</v>
      </c>
      <c r="C248" s="138">
        <f t="shared" si="17"/>
        <v>154837.18402041387</v>
      </c>
      <c r="D248" s="138">
        <f t="shared" si="17"/>
        <v>194963.21217407263</v>
      </c>
      <c r="E248" s="138">
        <f t="shared" si="17"/>
        <v>44011.079198581974</v>
      </c>
      <c r="F248" s="138">
        <f t="shared" si="17"/>
        <v>19400.731535224862</v>
      </c>
      <c r="G248" s="138">
        <f t="shared" si="17"/>
        <v>0</v>
      </c>
      <c r="H248" s="138">
        <f t="shared" si="18"/>
        <v>413212.2069282934</v>
      </c>
    </row>
    <row r="249" spans="2:8" x14ac:dyDescent="0.55000000000000004">
      <c r="B249" s="127" t="str">
        <f>$B$38</f>
        <v>Home Economics</v>
      </c>
      <c r="C249" s="138">
        <f t="shared" si="17"/>
        <v>0</v>
      </c>
      <c r="D249" s="138">
        <f t="shared" si="17"/>
        <v>0</v>
      </c>
      <c r="E249" s="138">
        <f t="shared" si="17"/>
        <v>0</v>
      </c>
      <c r="F249" s="138">
        <f t="shared" si="17"/>
        <v>0</v>
      </c>
      <c r="G249" s="138">
        <f t="shared" si="17"/>
        <v>0</v>
      </c>
      <c r="H249" s="138">
        <f t="shared" si="18"/>
        <v>0</v>
      </c>
    </row>
    <row r="250" spans="2:8" x14ac:dyDescent="0.55000000000000004">
      <c r="B250" s="127" t="str">
        <f>$B$39</f>
        <v>Law</v>
      </c>
      <c r="C250" s="138">
        <f t="shared" si="17"/>
        <v>0</v>
      </c>
      <c r="D250" s="138">
        <f t="shared" si="17"/>
        <v>0</v>
      </c>
      <c r="E250" s="138">
        <f t="shared" si="17"/>
        <v>0</v>
      </c>
      <c r="F250" s="138">
        <f t="shared" si="17"/>
        <v>0</v>
      </c>
      <c r="G250" s="138">
        <f t="shared" si="17"/>
        <v>0</v>
      </c>
      <c r="H250" s="138">
        <f t="shared" si="18"/>
        <v>0</v>
      </c>
    </row>
    <row r="251" spans="2:8" x14ac:dyDescent="0.55000000000000004">
      <c r="B251" s="127" t="str">
        <f>$B$40</f>
        <v>Social Service</v>
      </c>
      <c r="C251" s="138">
        <f t="shared" si="17"/>
        <v>0</v>
      </c>
      <c r="D251" s="138">
        <f t="shared" si="17"/>
        <v>0</v>
      </c>
      <c r="E251" s="138">
        <f t="shared" si="17"/>
        <v>0</v>
      </c>
      <c r="F251" s="138">
        <f t="shared" si="17"/>
        <v>0</v>
      </c>
      <c r="G251" s="138">
        <f t="shared" si="17"/>
        <v>0</v>
      </c>
      <c r="H251" s="138">
        <f t="shared" si="18"/>
        <v>0</v>
      </c>
    </row>
    <row r="252" spans="2:8" x14ac:dyDescent="0.55000000000000004">
      <c r="B252" s="127" t="str">
        <f>$B$41</f>
        <v>Library Science</v>
      </c>
      <c r="C252" s="138">
        <f t="shared" si="17"/>
        <v>3804.0072507290038</v>
      </c>
      <c r="D252" s="138">
        <f t="shared" si="17"/>
        <v>1598.0591161809236</v>
      </c>
      <c r="E252" s="138">
        <f t="shared" si="17"/>
        <v>0</v>
      </c>
      <c r="F252" s="138">
        <f t="shared" si="17"/>
        <v>0</v>
      </c>
      <c r="G252" s="138">
        <f t="shared" si="17"/>
        <v>0</v>
      </c>
      <c r="H252" s="138">
        <f t="shared" si="18"/>
        <v>5402.0663669099276</v>
      </c>
    </row>
    <row r="253" spans="2:8" x14ac:dyDescent="0.55000000000000004">
      <c r="B253" s="127" t="str">
        <f>$B$42</f>
        <v>Veterinary Science</v>
      </c>
      <c r="C253" s="138">
        <f t="shared" si="17"/>
        <v>0</v>
      </c>
      <c r="D253" s="138">
        <f t="shared" si="17"/>
        <v>0</v>
      </c>
      <c r="E253" s="138">
        <f t="shared" si="17"/>
        <v>0</v>
      </c>
      <c r="F253" s="138">
        <f t="shared" si="17"/>
        <v>0</v>
      </c>
      <c r="G253" s="138">
        <f t="shared" si="17"/>
        <v>0</v>
      </c>
      <c r="H253" s="138">
        <f t="shared" si="18"/>
        <v>0</v>
      </c>
    </row>
    <row r="254" spans="2:8" x14ac:dyDescent="0.55000000000000004">
      <c r="B254" s="127" t="str">
        <f>$B$43</f>
        <v>Vocational Training</v>
      </c>
      <c r="C254" s="138">
        <f t="shared" si="17"/>
        <v>257334.04605394535</v>
      </c>
      <c r="D254" s="138">
        <f t="shared" si="17"/>
        <v>204018.8804990979</v>
      </c>
      <c r="E254" s="138">
        <f t="shared" si="17"/>
        <v>0</v>
      </c>
      <c r="F254" s="138">
        <f t="shared" si="17"/>
        <v>0</v>
      </c>
      <c r="G254" s="138">
        <f t="shared" si="17"/>
        <v>0</v>
      </c>
      <c r="H254" s="138">
        <f t="shared" si="18"/>
        <v>461352.92655304325</v>
      </c>
    </row>
    <row r="255" spans="2:8" x14ac:dyDescent="0.55000000000000004">
      <c r="B255" s="127" t="str">
        <f>$B$44</f>
        <v>Physical Training</v>
      </c>
      <c r="C255" s="138">
        <f t="shared" si="17"/>
        <v>0</v>
      </c>
      <c r="D255" s="138">
        <f t="shared" si="17"/>
        <v>0</v>
      </c>
      <c r="E255" s="138">
        <f t="shared" si="17"/>
        <v>0</v>
      </c>
      <c r="F255" s="138">
        <f t="shared" si="17"/>
        <v>0</v>
      </c>
      <c r="G255" s="138">
        <f t="shared" si="17"/>
        <v>0</v>
      </c>
      <c r="H255" s="138">
        <f t="shared" si="18"/>
        <v>0</v>
      </c>
    </row>
    <row r="256" spans="2:8" x14ac:dyDescent="0.55000000000000004">
      <c r="B256" s="127" t="str">
        <f>$B$45</f>
        <v>Health Services</v>
      </c>
      <c r="C256" s="138">
        <f t="shared" si="17"/>
        <v>12891.357905248289</v>
      </c>
      <c r="D256" s="138">
        <f t="shared" si="17"/>
        <v>0</v>
      </c>
      <c r="E256" s="138">
        <f t="shared" si="17"/>
        <v>0</v>
      </c>
      <c r="F256" s="138">
        <f t="shared" si="17"/>
        <v>0</v>
      </c>
      <c r="G256" s="138">
        <f t="shared" si="17"/>
        <v>0</v>
      </c>
      <c r="H256" s="138">
        <f t="shared" si="18"/>
        <v>12891.357905248289</v>
      </c>
    </row>
    <row r="257" spans="2:9" x14ac:dyDescent="0.55000000000000004">
      <c r="B257" s="127" t="str">
        <f>$B$46</f>
        <v>Pharmacy</v>
      </c>
      <c r="C257" s="138">
        <f t="shared" si="17"/>
        <v>0</v>
      </c>
      <c r="D257" s="138">
        <f t="shared" si="17"/>
        <v>0</v>
      </c>
      <c r="E257" s="138">
        <f t="shared" si="17"/>
        <v>0</v>
      </c>
      <c r="F257" s="138">
        <f t="shared" si="17"/>
        <v>0</v>
      </c>
      <c r="G257" s="138">
        <f t="shared" si="17"/>
        <v>0</v>
      </c>
      <c r="H257" s="138">
        <f t="shared" si="18"/>
        <v>0</v>
      </c>
    </row>
    <row r="258" spans="2:9" x14ac:dyDescent="0.55000000000000004">
      <c r="B258" s="127" t="str">
        <f>$B$47</f>
        <v>Business Administration</v>
      </c>
      <c r="C258" s="138">
        <f t="shared" si="17"/>
        <v>128350.02242274526</v>
      </c>
      <c r="D258" s="138">
        <f t="shared" si="17"/>
        <v>304376.99299525988</v>
      </c>
      <c r="E258" s="138">
        <f t="shared" si="17"/>
        <v>97370.573787793546</v>
      </c>
      <c r="F258" s="138">
        <f t="shared" si="17"/>
        <v>0</v>
      </c>
      <c r="G258" s="138">
        <f t="shared" si="17"/>
        <v>0</v>
      </c>
      <c r="H258" s="138">
        <f t="shared" si="18"/>
        <v>530097.58920579869</v>
      </c>
    </row>
    <row r="259" spans="2:9" x14ac:dyDescent="0.55000000000000004">
      <c r="B259" s="127" t="str">
        <f>$B$48</f>
        <v>Optometry</v>
      </c>
      <c r="C259" s="138">
        <f t="shared" ref="C259:G262" si="19">$H$240*IF($H$25=0,0,C$25/$H$25)*IF(C$52=0,0,C48/C$52)</f>
        <v>0</v>
      </c>
      <c r="D259" s="138">
        <f t="shared" si="19"/>
        <v>0</v>
      </c>
      <c r="E259" s="138">
        <f t="shared" si="19"/>
        <v>0</v>
      </c>
      <c r="F259" s="138">
        <f t="shared" si="19"/>
        <v>0</v>
      </c>
      <c r="G259" s="138">
        <f t="shared" si="19"/>
        <v>0</v>
      </c>
      <c r="H259" s="138">
        <f t="shared" si="18"/>
        <v>0</v>
      </c>
    </row>
    <row r="260" spans="2:9" x14ac:dyDescent="0.55000000000000004">
      <c r="B260" s="127" t="str">
        <f>$B$49</f>
        <v>Teacher Ed-Practice Teaching</v>
      </c>
      <c r="C260" s="138">
        <f t="shared" si="19"/>
        <v>0</v>
      </c>
      <c r="D260" s="138">
        <f t="shared" si="19"/>
        <v>0</v>
      </c>
      <c r="E260" s="138">
        <f t="shared" si="19"/>
        <v>0</v>
      </c>
      <c r="F260" s="138">
        <f t="shared" si="19"/>
        <v>0</v>
      </c>
      <c r="G260" s="138">
        <f t="shared" si="19"/>
        <v>0</v>
      </c>
      <c r="H260" s="138">
        <f t="shared" si="18"/>
        <v>0</v>
      </c>
    </row>
    <row r="261" spans="2:9" x14ac:dyDescent="0.55000000000000004">
      <c r="B261" s="127" t="str">
        <f>$B$50</f>
        <v>Technology</v>
      </c>
      <c r="C261" s="138">
        <f t="shared" si="19"/>
        <v>39730.74239650293</v>
      </c>
      <c r="D261" s="138">
        <f t="shared" si="19"/>
        <v>83205.61131582009</v>
      </c>
      <c r="E261" s="138">
        <f t="shared" si="19"/>
        <v>0</v>
      </c>
      <c r="F261" s="138">
        <f t="shared" si="19"/>
        <v>0</v>
      </c>
      <c r="G261" s="138">
        <f t="shared" si="19"/>
        <v>0</v>
      </c>
      <c r="H261" s="138">
        <f t="shared" si="18"/>
        <v>122936.35371232302</v>
      </c>
    </row>
    <row r="262" spans="2:9" x14ac:dyDescent="0.55000000000000004">
      <c r="B262" s="127" t="str">
        <f>$B$51</f>
        <v>Nursing</v>
      </c>
      <c r="C262" s="138">
        <f t="shared" si="19"/>
        <v>0</v>
      </c>
      <c r="D262" s="138">
        <f t="shared" si="19"/>
        <v>0</v>
      </c>
      <c r="E262" s="138">
        <f t="shared" si="19"/>
        <v>0</v>
      </c>
      <c r="F262" s="138">
        <f t="shared" si="19"/>
        <v>0</v>
      </c>
      <c r="G262" s="138">
        <f t="shared" si="19"/>
        <v>0</v>
      </c>
      <c r="H262" s="138">
        <f t="shared" si="18"/>
        <v>0</v>
      </c>
    </row>
    <row r="263" spans="2:9" x14ac:dyDescent="0.55000000000000004">
      <c r="B263" s="130" t="str">
        <f>$B$52</f>
        <v>Totals</v>
      </c>
      <c r="C263" s="135">
        <f>SUM(C243:C262)</f>
        <v>2617790.9897100092</v>
      </c>
      <c r="D263" s="135">
        <f>SUM(D243:D262)</f>
        <v>1446350.0374181478</v>
      </c>
      <c r="E263" s="135">
        <f>SUM(E243:E262)</f>
        <v>227723.19738072966</v>
      </c>
      <c r="F263" s="135">
        <f>SUM(F243:F262)</f>
        <v>94371.775491113192</v>
      </c>
      <c r="G263" s="135">
        <f>SUM(G243:G262)</f>
        <v>0</v>
      </c>
      <c r="H263" s="135">
        <f t="shared" si="18"/>
        <v>4386236</v>
      </c>
      <c r="I263" s="349"/>
    </row>
    <row r="264" spans="2:9" x14ac:dyDescent="0.55000000000000004">
      <c r="B264" s="451"/>
      <c r="C264" s="451"/>
      <c r="D264" s="451"/>
      <c r="E264" s="451"/>
      <c r="F264" s="451"/>
      <c r="G264" s="451"/>
      <c r="H264" s="452"/>
      <c r="I264" s="350"/>
    </row>
    <row r="265" spans="2:9" x14ac:dyDescent="0.55000000000000004">
      <c r="B265" s="120" t="s">
        <v>227</v>
      </c>
      <c r="C265" s="121"/>
      <c r="D265" s="121"/>
      <c r="E265" s="121"/>
      <c r="F265" s="121"/>
      <c r="G265" s="121"/>
      <c r="H265" s="122"/>
    </row>
    <row r="266" spans="2:9" ht="45" customHeight="1" thickBot="1" x14ac:dyDescent="0.6">
      <c r="B266" s="432" t="s">
        <v>228</v>
      </c>
      <c r="C266" s="432"/>
      <c r="D266" s="432"/>
      <c r="E266" s="432"/>
      <c r="F266" s="432"/>
      <c r="G266" s="432"/>
      <c r="H266" s="432"/>
    </row>
    <row r="267" spans="2:9" ht="19.8" thickBot="1" x14ac:dyDescent="0.6">
      <c r="B267" s="124" t="s">
        <v>31</v>
      </c>
      <c r="C267" s="125" t="s">
        <v>25</v>
      </c>
      <c r="D267" s="125" t="s">
        <v>26</v>
      </c>
      <c r="E267" s="125" t="s">
        <v>27</v>
      </c>
      <c r="F267" s="125" t="s">
        <v>28</v>
      </c>
      <c r="G267" s="125" t="s">
        <v>29</v>
      </c>
      <c r="H267" s="126" t="s">
        <v>1</v>
      </c>
    </row>
    <row r="268" spans="2:9" x14ac:dyDescent="0.55000000000000004">
      <c r="B268" s="127" t="str">
        <f>$B$32</f>
        <v>Liberal Arts</v>
      </c>
      <c r="C268" s="135">
        <f t="shared" ref="C268:G283" si="20">C243+C218+C193+C168+C116</f>
        <v>11644964.333302643</v>
      </c>
      <c r="D268" s="135">
        <f t="shared" si="20"/>
        <v>1567968.1521594294</v>
      </c>
      <c r="E268" s="135">
        <f t="shared" si="20"/>
        <v>610760.63946335483</v>
      </c>
      <c r="F268" s="135">
        <f t="shared" si="20"/>
        <v>281889.3642260785</v>
      </c>
      <c r="G268" s="135">
        <f t="shared" si="20"/>
        <v>0</v>
      </c>
      <c r="H268" s="135">
        <f>SUM(C268:G268)</f>
        <v>14105582.489151506</v>
      </c>
    </row>
    <row r="269" spans="2:9" x14ac:dyDescent="0.55000000000000004">
      <c r="B269" s="127" t="str">
        <f>$B$33</f>
        <v>Science</v>
      </c>
      <c r="C269" s="138">
        <f t="shared" si="20"/>
        <v>5141161.6791113932</v>
      </c>
      <c r="D269" s="138">
        <f t="shared" si="20"/>
        <v>4938665.4565153755</v>
      </c>
      <c r="E269" s="138">
        <f t="shared" si="20"/>
        <v>7410064.5535831694</v>
      </c>
      <c r="F269" s="138">
        <f t="shared" si="20"/>
        <v>7211865.0537167797</v>
      </c>
      <c r="G269" s="138">
        <f t="shared" si="20"/>
        <v>0</v>
      </c>
      <c r="H269" s="138">
        <f t="shared" ref="H269:H288" si="21">SUM(C269:G269)</f>
        <v>24701756.742926717</v>
      </c>
    </row>
    <row r="270" spans="2:9" x14ac:dyDescent="0.55000000000000004">
      <c r="B270" s="127" t="str">
        <f>$B$34</f>
        <v>Fine Arts</v>
      </c>
      <c r="C270" s="138">
        <f t="shared" si="20"/>
        <v>885523.94911687495</v>
      </c>
      <c r="D270" s="138">
        <f t="shared" si="20"/>
        <v>65926.717918229231</v>
      </c>
      <c r="E270" s="138">
        <f t="shared" si="20"/>
        <v>0</v>
      </c>
      <c r="F270" s="138">
        <f t="shared" si="20"/>
        <v>0</v>
      </c>
      <c r="G270" s="138">
        <f t="shared" si="20"/>
        <v>0</v>
      </c>
      <c r="H270" s="138">
        <f t="shared" si="21"/>
        <v>951450.66703510424</v>
      </c>
    </row>
    <row r="271" spans="2:9" x14ac:dyDescent="0.55000000000000004">
      <c r="B271" s="127" t="str">
        <f>$B$35</f>
        <v>Teacher Education</v>
      </c>
      <c r="C271" s="138">
        <f t="shared" si="20"/>
        <v>0</v>
      </c>
      <c r="D271" s="138">
        <f t="shared" si="20"/>
        <v>0</v>
      </c>
      <c r="E271" s="138">
        <f t="shared" si="20"/>
        <v>0</v>
      </c>
      <c r="F271" s="138">
        <f t="shared" si="20"/>
        <v>0</v>
      </c>
      <c r="G271" s="138">
        <f t="shared" si="20"/>
        <v>0</v>
      </c>
      <c r="H271" s="138">
        <f t="shared" si="21"/>
        <v>0</v>
      </c>
    </row>
    <row r="272" spans="2:9" x14ac:dyDescent="0.55000000000000004">
      <c r="B272" s="127" t="str">
        <f>$B$36</f>
        <v>Agriculture</v>
      </c>
      <c r="C272" s="138">
        <f t="shared" si="20"/>
        <v>55766.491929891316</v>
      </c>
      <c r="D272" s="138">
        <f t="shared" si="20"/>
        <v>453210.07551348035</v>
      </c>
      <c r="E272" s="138">
        <f t="shared" si="20"/>
        <v>2507650.344577075</v>
      </c>
      <c r="F272" s="138">
        <f t="shared" si="20"/>
        <v>1042891.8944440001</v>
      </c>
      <c r="G272" s="138">
        <f t="shared" si="20"/>
        <v>0</v>
      </c>
      <c r="H272" s="138">
        <f t="shared" si="21"/>
        <v>4059518.8064644467</v>
      </c>
    </row>
    <row r="273" spans="2:9" x14ac:dyDescent="0.55000000000000004">
      <c r="B273" s="127" t="str">
        <f>$B$37</f>
        <v>Engineering</v>
      </c>
      <c r="C273" s="138">
        <f t="shared" si="20"/>
        <v>1116879.822979002</v>
      </c>
      <c r="D273" s="138">
        <f t="shared" si="20"/>
        <v>1789991.3678724025</v>
      </c>
      <c r="E273" s="138">
        <f t="shared" si="20"/>
        <v>1974004.9477234101</v>
      </c>
      <c r="F273" s="138">
        <f t="shared" si="20"/>
        <v>777492.97203991318</v>
      </c>
      <c r="G273" s="138">
        <f t="shared" si="20"/>
        <v>0</v>
      </c>
      <c r="H273" s="138">
        <f t="shared" si="21"/>
        <v>5658369.1106147273</v>
      </c>
    </row>
    <row r="274" spans="2:9" x14ac:dyDescent="0.55000000000000004">
      <c r="B274" s="127" t="str">
        <f>$B$38</f>
        <v>Home Economics</v>
      </c>
      <c r="C274" s="138">
        <f t="shared" si="20"/>
        <v>0</v>
      </c>
      <c r="D274" s="138">
        <f t="shared" si="20"/>
        <v>0</v>
      </c>
      <c r="E274" s="138">
        <f t="shared" si="20"/>
        <v>0</v>
      </c>
      <c r="F274" s="138">
        <f t="shared" si="20"/>
        <v>0</v>
      </c>
      <c r="G274" s="138">
        <f t="shared" si="20"/>
        <v>0</v>
      </c>
      <c r="H274" s="138">
        <f t="shared" si="21"/>
        <v>0</v>
      </c>
    </row>
    <row r="275" spans="2:9" x14ac:dyDescent="0.55000000000000004">
      <c r="B275" s="127" t="str">
        <f>$B$39</f>
        <v>Law</v>
      </c>
      <c r="C275" s="138">
        <f t="shared" si="20"/>
        <v>0</v>
      </c>
      <c r="D275" s="138">
        <f t="shared" si="20"/>
        <v>0</v>
      </c>
      <c r="E275" s="138">
        <f t="shared" si="20"/>
        <v>0</v>
      </c>
      <c r="F275" s="138">
        <f t="shared" si="20"/>
        <v>0</v>
      </c>
      <c r="G275" s="138">
        <f t="shared" si="20"/>
        <v>0</v>
      </c>
      <c r="H275" s="138">
        <f t="shared" si="21"/>
        <v>0</v>
      </c>
    </row>
    <row r="276" spans="2:9" x14ac:dyDescent="0.55000000000000004">
      <c r="B276" s="127" t="str">
        <f>$B$40</f>
        <v>Social Service</v>
      </c>
      <c r="C276" s="138">
        <f t="shared" si="20"/>
        <v>0</v>
      </c>
      <c r="D276" s="138">
        <f t="shared" si="20"/>
        <v>0</v>
      </c>
      <c r="E276" s="138">
        <f t="shared" si="20"/>
        <v>0</v>
      </c>
      <c r="F276" s="138">
        <f t="shared" si="20"/>
        <v>0</v>
      </c>
      <c r="G276" s="138">
        <f t="shared" si="20"/>
        <v>0</v>
      </c>
      <c r="H276" s="138">
        <f t="shared" si="21"/>
        <v>0</v>
      </c>
    </row>
    <row r="277" spans="2:9" x14ac:dyDescent="0.55000000000000004">
      <c r="B277" s="127" t="str">
        <f>$B$41</f>
        <v>Library Science</v>
      </c>
      <c r="C277" s="138">
        <f t="shared" si="20"/>
        <v>44876.547417401867</v>
      </c>
      <c r="D277" s="138">
        <f t="shared" si="20"/>
        <v>4796.3010270366331</v>
      </c>
      <c r="E277" s="138">
        <f t="shared" si="20"/>
        <v>0</v>
      </c>
      <c r="F277" s="138">
        <f t="shared" si="20"/>
        <v>0</v>
      </c>
      <c r="G277" s="138">
        <f t="shared" si="20"/>
        <v>0</v>
      </c>
      <c r="H277" s="138">
        <f t="shared" si="21"/>
        <v>49672.848444438503</v>
      </c>
    </row>
    <row r="278" spans="2:9" x14ac:dyDescent="0.55000000000000004">
      <c r="B278" s="127" t="str">
        <f>$B$42</f>
        <v>Veterinary Science</v>
      </c>
      <c r="C278" s="138">
        <f t="shared" si="20"/>
        <v>0</v>
      </c>
      <c r="D278" s="138">
        <f t="shared" si="20"/>
        <v>0</v>
      </c>
      <c r="E278" s="138">
        <f t="shared" si="20"/>
        <v>0</v>
      </c>
      <c r="F278" s="138">
        <f t="shared" si="20"/>
        <v>0</v>
      </c>
      <c r="G278" s="138">
        <f t="shared" si="20"/>
        <v>0</v>
      </c>
      <c r="H278" s="138">
        <f t="shared" si="21"/>
        <v>0</v>
      </c>
    </row>
    <row r="279" spans="2:9" x14ac:dyDescent="0.55000000000000004">
      <c r="B279" s="127" t="str">
        <f>$B$43</f>
        <v>Vocational Training</v>
      </c>
      <c r="C279" s="138">
        <f t="shared" si="20"/>
        <v>3166216.9036189294</v>
      </c>
      <c r="D279" s="138">
        <f t="shared" si="20"/>
        <v>1952564.1758972695</v>
      </c>
      <c r="E279" s="138">
        <f t="shared" si="20"/>
        <v>0</v>
      </c>
      <c r="F279" s="138">
        <f t="shared" si="20"/>
        <v>0</v>
      </c>
      <c r="G279" s="138">
        <f t="shared" si="20"/>
        <v>0</v>
      </c>
      <c r="H279" s="138">
        <f t="shared" si="21"/>
        <v>5118781.0795161985</v>
      </c>
    </row>
    <row r="280" spans="2:9" x14ac:dyDescent="0.55000000000000004">
      <c r="B280" s="127" t="str">
        <f>$B$44</f>
        <v>Physical Training</v>
      </c>
      <c r="C280" s="138">
        <f t="shared" si="20"/>
        <v>0</v>
      </c>
      <c r="D280" s="138">
        <f t="shared" si="20"/>
        <v>0</v>
      </c>
      <c r="E280" s="138">
        <f t="shared" si="20"/>
        <v>0</v>
      </c>
      <c r="F280" s="138">
        <f t="shared" si="20"/>
        <v>0</v>
      </c>
      <c r="G280" s="138">
        <f t="shared" si="20"/>
        <v>0</v>
      </c>
      <c r="H280" s="138">
        <f t="shared" si="21"/>
        <v>0</v>
      </c>
    </row>
    <row r="281" spans="2:9" x14ac:dyDescent="0.55000000000000004">
      <c r="B281" s="127" t="str">
        <f>$B$45</f>
        <v>Health Services</v>
      </c>
      <c r="C281" s="138">
        <f t="shared" si="20"/>
        <v>74688.070593918805</v>
      </c>
      <c r="D281" s="138">
        <f t="shared" si="20"/>
        <v>0</v>
      </c>
      <c r="E281" s="138">
        <f t="shared" si="20"/>
        <v>0</v>
      </c>
      <c r="F281" s="138">
        <f t="shared" si="20"/>
        <v>0</v>
      </c>
      <c r="G281" s="138">
        <f t="shared" si="20"/>
        <v>0</v>
      </c>
      <c r="H281" s="138">
        <f t="shared" si="21"/>
        <v>74688.070593918805</v>
      </c>
    </row>
    <row r="282" spans="2:9" x14ac:dyDescent="0.55000000000000004">
      <c r="B282" s="127" t="str">
        <f>$B$46</f>
        <v>Pharmacy</v>
      </c>
      <c r="C282" s="138">
        <f t="shared" si="20"/>
        <v>0</v>
      </c>
      <c r="D282" s="138">
        <f t="shared" si="20"/>
        <v>0</v>
      </c>
      <c r="E282" s="138">
        <f t="shared" si="20"/>
        <v>0</v>
      </c>
      <c r="F282" s="138">
        <f t="shared" si="20"/>
        <v>0</v>
      </c>
      <c r="G282" s="138">
        <f t="shared" si="20"/>
        <v>0</v>
      </c>
      <c r="H282" s="138">
        <f t="shared" si="21"/>
        <v>0</v>
      </c>
    </row>
    <row r="283" spans="2:9" x14ac:dyDescent="0.55000000000000004">
      <c r="B283" s="127" t="str">
        <f>$B$47</f>
        <v>Business Administration</v>
      </c>
      <c r="C283" s="138">
        <f t="shared" si="20"/>
        <v>1013932.1368799368</v>
      </c>
      <c r="D283" s="138">
        <f t="shared" si="20"/>
        <v>1733629.8939709188</v>
      </c>
      <c r="E283" s="138">
        <f t="shared" si="20"/>
        <v>2456575.8840803583</v>
      </c>
      <c r="F283" s="138">
        <f t="shared" si="20"/>
        <v>0</v>
      </c>
      <c r="G283" s="138">
        <f t="shared" si="20"/>
        <v>0</v>
      </c>
      <c r="H283" s="138">
        <f t="shared" si="21"/>
        <v>5204137.9149312135</v>
      </c>
    </row>
    <row r="284" spans="2:9" x14ac:dyDescent="0.55000000000000004">
      <c r="B284" s="127" t="str">
        <f>$B$48</f>
        <v>Optometry</v>
      </c>
      <c r="C284" s="138">
        <f t="shared" ref="C284:G287" si="22">C259+C234+C209+C184+C132</f>
        <v>0</v>
      </c>
      <c r="D284" s="138">
        <f t="shared" si="22"/>
        <v>0</v>
      </c>
      <c r="E284" s="138">
        <f t="shared" si="22"/>
        <v>0</v>
      </c>
      <c r="F284" s="138">
        <f t="shared" si="22"/>
        <v>0</v>
      </c>
      <c r="G284" s="138">
        <f t="shared" si="22"/>
        <v>0</v>
      </c>
      <c r="H284" s="138">
        <f t="shared" si="21"/>
        <v>0</v>
      </c>
    </row>
    <row r="285" spans="2:9" x14ac:dyDescent="0.55000000000000004">
      <c r="B285" s="127" t="str">
        <f>$B$49</f>
        <v>Teacher Ed-Practice Teaching</v>
      </c>
      <c r="C285" s="138">
        <f t="shared" si="22"/>
        <v>0</v>
      </c>
      <c r="D285" s="138">
        <f t="shared" si="22"/>
        <v>0</v>
      </c>
      <c r="E285" s="138">
        <f t="shared" si="22"/>
        <v>0</v>
      </c>
      <c r="F285" s="138">
        <f t="shared" si="22"/>
        <v>0</v>
      </c>
      <c r="G285" s="138">
        <f t="shared" si="22"/>
        <v>0</v>
      </c>
      <c r="H285" s="138">
        <f t="shared" si="21"/>
        <v>0</v>
      </c>
    </row>
    <row r="286" spans="2:9" x14ac:dyDescent="0.55000000000000004">
      <c r="B286" s="127" t="str">
        <f>$B$50</f>
        <v>Technology</v>
      </c>
      <c r="C286" s="138">
        <f t="shared" si="22"/>
        <v>707343.23042125441</v>
      </c>
      <c r="D286" s="138">
        <f t="shared" si="22"/>
        <v>1334134.1978760574</v>
      </c>
      <c r="E286" s="138">
        <f t="shared" si="22"/>
        <v>0</v>
      </c>
      <c r="F286" s="138">
        <f t="shared" si="22"/>
        <v>0</v>
      </c>
      <c r="G286" s="138">
        <f t="shared" si="22"/>
        <v>0</v>
      </c>
      <c r="H286" s="138">
        <f t="shared" si="21"/>
        <v>2041477.4282973118</v>
      </c>
    </row>
    <row r="287" spans="2:9" x14ac:dyDescent="0.55000000000000004">
      <c r="B287" s="127" t="str">
        <f>$B$51</f>
        <v>Nursing</v>
      </c>
      <c r="C287" s="138">
        <f t="shared" si="22"/>
        <v>0</v>
      </c>
      <c r="D287" s="138">
        <f t="shared" si="22"/>
        <v>0</v>
      </c>
      <c r="E287" s="138">
        <f t="shared" si="22"/>
        <v>0</v>
      </c>
      <c r="F287" s="138">
        <f t="shared" si="22"/>
        <v>0</v>
      </c>
      <c r="G287" s="138">
        <f t="shared" si="22"/>
        <v>0</v>
      </c>
      <c r="H287" s="138">
        <f t="shared" si="21"/>
        <v>0</v>
      </c>
    </row>
    <row r="288" spans="2:9" x14ac:dyDescent="0.55000000000000004">
      <c r="B288" s="130" t="str">
        <f>$B$52</f>
        <v>Totals</v>
      </c>
      <c r="C288" s="135">
        <f>SUM(C268:C287)</f>
        <v>23851353.165371247</v>
      </c>
      <c r="D288" s="135">
        <f>SUM(D268:D287)</f>
        <v>13840886.338750197</v>
      </c>
      <c r="E288" s="135">
        <f>SUM(E268:E287)</f>
        <v>14959056.369427368</v>
      </c>
      <c r="F288" s="135">
        <f>SUM(F268:F287)</f>
        <v>9314139.284426773</v>
      </c>
      <c r="G288" s="135">
        <f>SUM(G268:G287)</f>
        <v>0</v>
      </c>
      <c r="H288" s="135">
        <f t="shared" si="21"/>
        <v>61965435.157975584</v>
      </c>
      <c r="I288" s="351"/>
    </row>
    <row r="289" spans="2:8" x14ac:dyDescent="0.55000000000000004">
      <c r="H289" s="139"/>
    </row>
    <row r="290" spans="2:8" x14ac:dyDescent="0.55000000000000004">
      <c r="B290" s="120" t="s">
        <v>218</v>
      </c>
      <c r="C290" s="121"/>
      <c r="D290" s="121"/>
      <c r="E290" s="121"/>
      <c r="F290" s="121"/>
      <c r="G290" s="121"/>
      <c r="H290" s="122"/>
    </row>
    <row r="291" spans="2:8" ht="30" customHeight="1" thickBot="1" x14ac:dyDescent="0.6">
      <c r="B291" s="432" t="s">
        <v>229</v>
      </c>
      <c r="C291" s="432"/>
      <c r="D291" s="432"/>
      <c r="E291" s="432"/>
      <c r="F291" s="432"/>
      <c r="G291" s="432"/>
      <c r="H291" s="432"/>
    </row>
    <row r="292" spans="2:8" ht="19.8" thickBot="1" x14ac:dyDescent="0.6">
      <c r="B292" s="124" t="s">
        <v>31</v>
      </c>
      <c r="C292" s="125" t="s">
        <v>25</v>
      </c>
      <c r="D292" s="125" t="s">
        <v>26</v>
      </c>
      <c r="E292" s="125" t="s">
        <v>27</v>
      </c>
      <c r="F292" s="125" t="s">
        <v>28</v>
      </c>
      <c r="G292" s="125" t="s">
        <v>29</v>
      </c>
      <c r="H292" s="126" t="s">
        <v>1</v>
      </c>
    </row>
    <row r="293" spans="2:8" x14ac:dyDescent="0.55000000000000004">
      <c r="B293" s="127" t="str">
        <f>$B$32</f>
        <v>Liberal Arts</v>
      </c>
      <c r="C293" s="133">
        <f t="shared" ref="C293:H308" si="23">IF(C32=0,0,C268/C32)</f>
        <v>743.42213568071008</v>
      </c>
      <c r="D293" s="133">
        <f t="shared" si="23"/>
        <v>3416.052619083724</v>
      </c>
      <c r="E293" s="133">
        <f t="shared" si="23"/>
        <v>5816.7679948890936</v>
      </c>
      <c r="F293" s="133">
        <f t="shared" si="23"/>
        <v>18792.624281738568</v>
      </c>
      <c r="G293" s="134">
        <f t="shared" si="23"/>
        <v>0</v>
      </c>
      <c r="H293" s="135">
        <f t="shared" si="23"/>
        <v>868.40992976368318</v>
      </c>
    </row>
    <row r="294" spans="2:8" x14ac:dyDescent="0.55000000000000004">
      <c r="B294" s="127" t="str">
        <f>$B$33</f>
        <v>Science</v>
      </c>
      <c r="C294" s="136">
        <f t="shared" si="23"/>
        <v>453.20536663534847</v>
      </c>
      <c r="D294" s="136">
        <f t="shared" si="23"/>
        <v>972.56113755718309</v>
      </c>
      <c r="E294" s="136">
        <f t="shared" si="23"/>
        <v>14790.54801114405</v>
      </c>
      <c r="F294" s="136">
        <f t="shared" si="23"/>
        <v>8022.0968339452502</v>
      </c>
      <c r="G294" s="137">
        <f t="shared" si="23"/>
        <v>0</v>
      </c>
      <c r="H294" s="138">
        <f t="shared" si="23"/>
        <v>1386.0260769232812</v>
      </c>
    </row>
    <row r="295" spans="2:8" x14ac:dyDescent="0.55000000000000004">
      <c r="B295" s="127" t="str">
        <f>$B$34</f>
        <v>Fine Arts</v>
      </c>
      <c r="C295" s="136">
        <f t="shared" si="23"/>
        <v>559.04289716974426</v>
      </c>
      <c r="D295" s="136">
        <f t="shared" si="23"/>
        <v>578.30454314236169</v>
      </c>
      <c r="E295" s="136">
        <f t="shared" si="23"/>
        <v>0</v>
      </c>
      <c r="F295" s="136">
        <f t="shared" si="23"/>
        <v>0</v>
      </c>
      <c r="G295" s="137">
        <f t="shared" si="23"/>
        <v>0</v>
      </c>
      <c r="H295" s="138">
        <f t="shared" si="23"/>
        <v>560.33608188168682</v>
      </c>
    </row>
    <row r="296" spans="2:8" x14ac:dyDescent="0.55000000000000004">
      <c r="B296" s="127" t="str">
        <f>$B$35</f>
        <v>Teacher Education</v>
      </c>
      <c r="C296" s="136">
        <f t="shared" si="23"/>
        <v>0</v>
      </c>
      <c r="D296" s="136">
        <f t="shared" si="23"/>
        <v>0</v>
      </c>
      <c r="E296" s="136">
        <f t="shared" si="23"/>
        <v>0</v>
      </c>
      <c r="F296" s="136">
        <f t="shared" si="23"/>
        <v>0</v>
      </c>
      <c r="G296" s="137">
        <f t="shared" si="23"/>
        <v>0</v>
      </c>
      <c r="H296" s="138">
        <f t="shared" si="23"/>
        <v>0</v>
      </c>
    </row>
    <row r="297" spans="2:8" x14ac:dyDescent="0.55000000000000004">
      <c r="B297" s="127" t="str">
        <f>$B$36</f>
        <v>Agriculture</v>
      </c>
      <c r="C297" s="136">
        <f t="shared" si="23"/>
        <v>587.01570452517171</v>
      </c>
      <c r="D297" s="136">
        <f t="shared" si="23"/>
        <v>859.98116795726821</v>
      </c>
      <c r="E297" s="136">
        <f t="shared" si="23"/>
        <v>11609.492336004976</v>
      </c>
      <c r="F297" s="136">
        <f t="shared" si="23"/>
        <v>12564.962583662651</v>
      </c>
      <c r="G297" s="137">
        <f t="shared" si="23"/>
        <v>0</v>
      </c>
      <c r="H297" s="138">
        <f t="shared" si="23"/>
        <v>4407.7294315574882</v>
      </c>
    </row>
    <row r="298" spans="2:8" x14ac:dyDescent="0.55000000000000004">
      <c r="B298" s="127" t="str">
        <f>$B$37</f>
        <v>Engineering</v>
      </c>
      <c r="C298" s="136">
        <f t="shared" si="23"/>
        <v>508.13458734258506</v>
      </c>
      <c r="D298" s="136">
        <f t="shared" si="23"/>
        <v>978.13735949311626</v>
      </c>
      <c r="E298" s="136">
        <f t="shared" si="23"/>
        <v>4711.2289921799766</v>
      </c>
      <c r="F298" s="136">
        <f t="shared" si="23"/>
        <v>3013.5386513174931</v>
      </c>
      <c r="G298" s="137">
        <f t="shared" si="23"/>
        <v>0</v>
      </c>
      <c r="H298" s="138">
        <f t="shared" si="23"/>
        <v>1202.6289289298038</v>
      </c>
    </row>
    <row r="299" spans="2:8" x14ac:dyDescent="0.55000000000000004">
      <c r="B299" s="127" t="str">
        <f>$B$38</f>
        <v>Home Economics</v>
      </c>
      <c r="C299" s="136">
        <f t="shared" si="23"/>
        <v>0</v>
      </c>
      <c r="D299" s="136">
        <f t="shared" si="23"/>
        <v>0</v>
      </c>
      <c r="E299" s="136">
        <f t="shared" si="23"/>
        <v>0</v>
      </c>
      <c r="F299" s="136">
        <f t="shared" si="23"/>
        <v>0</v>
      </c>
      <c r="G299" s="137">
        <f t="shared" si="23"/>
        <v>0</v>
      </c>
      <c r="H299" s="138">
        <f t="shared" si="23"/>
        <v>0</v>
      </c>
    </row>
    <row r="300" spans="2:8" x14ac:dyDescent="0.55000000000000004">
      <c r="B300" s="127" t="str">
        <f>$B$39</f>
        <v>Law</v>
      </c>
      <c r="C300" s="136">
        <f t="shared" si="23"/>
        <v>0</v>
      </c>
      <c r="D300" s="136">
        <f t="shared" si="23"/>
        <v>0</v>
      </c>
      <c r="E300" s="136">
        <f t="shared" si="23"/>
        <v>0</v>
      </c>
      <c r="F300" s="136">
        <f t="shared" si="23"/>
        <v>0</v>
      </c>
      <c r="G300" s="137">
        <f t="shared" si="23"/>
        <v>0</v>
      </c>
      <c r="H300" s="138">
        <f t="shared" si="23"/>
        <v>0</v>
      </c>
    </row>
    <row r="301" spans="2:8" x14ac:dyDescent="0.55000000000000004">
      <c r="B301" s="127" t="str">
        <f>$B$40</f>
        <v>Social Service</v>
      </c>
      <c r="C301" s="136">
        <f t="shared" si="23"/>
        <v>0</v>
      </c>
      <c r="D301" s="136">
        <f t="shared" si="23"/>
        <v>0</v>
      </c>
      <c r="E301" s="136">
        <f t="shared" si="23"/>
        <v>0</v>
      </c>
      <c r="F301" s="136">
        <f t="shared" si="23"/>
        <v>0</v>
      </c>
      <c r="G301" s="137">
        <f t="shared" si="23"/>
        <v>0</v>
      </c>
      <c r="H301" s="138">
        <f t="shared" si="23"/>
        <v>0</v>
      </c>
    </row>
    <row r="302" spans="2:8" x14ac:dyDescent="0.55000000000000004">
      <c r="B302" s="127" t="str">
        <f>$B$41</f>
        <v>Library Science</v>
      </c>
      <c r="C302" s="136">
        <f t="shared" si="23"/>
        <v>831.04717439633089</v>
      </c>
      <c r="D302" s="136">
        <f t="shared" si="23"/>
        <v>319.75340180244223</v>
      </c>
      <c r="E302" s="136">
        <f t="shared" si="23"/>
        <v>0</v>
      </c>
      <c r="F302" s="136">
        <f t="shared" si="23"/>
        <v>0</v>
      </c>
      <c r="G302" s="137">
        <f t="shared" si="23"/>
        <v>0</v>
      </c>
      <c r="H302" s="138">
        <f t="shared" si="23"/>
        <v>719.89635426722464</v>
      </c>
    </row>
    <row r="303" spans="2:8" x14ac:dyDescent="0.55000000000000004">
      <c r="B303" s="127" t="str">
        <f>$B$42</f>
        <v>Veterinary Science</v>
      </c>
      <c r="C303" s="136">
        <f t="shared" si="23"/>
        <v>0</v>
      </c>
      <c r="D303" s="136">
        <f t="shared" si="23"/>
        <v>0</v>
      </c>
      <c r="E303" s="136">
        <f t="shared" si="23"/>
        <v>0</v>
      </c>
      <c r="F303" s="136">
        <f t="shared" si="23"/>
        <v>0</v>
      </c>
      <c r="G303" s="137">
        <f t="shared" si="23"/>
        <v>0</v>
      </c>
      <c r="H303" s="138">
        <f t="shared" si="23"/>
        <v>0</v>
      </c>
    </row>
    <row r="304" spans="2:8" x14ac:dyDescent="0.55000000000000004">
      <c r="B304" s="127" t="str">
        <f>$B$43</f>
        <v>Vocational Training</v>
      </c>
      <c r="C304" s="136">
        <f t="shared" si="23"/>
        <v>866.74429335311504</v>
      </c>
      <c r="D304" s="136">
        <f t="shared" si="23"/>
        <v>1019.6157576487047</v>
      </c>
      <c r="E304" s="136">
        <f t="shared" si="23"/>
        <v>0</v>
      </c>
      <c r="F304" s="136">
        <f t="shared" si="23"/>
        <v>0</v>
      </c>
      <c r="G304" s="137">
        <f t="shared" si="23"/>
        <v>0</v>
      </c>
      <c r="H304" s="138">
        <f t="shared" si="23"/>
        <v>919.32131456828279</v>
      </c>
    </row>
    <row r="305" spans="2:9" x14ac:dyDescent="0.55000000000000004">
      <c r="B305" s="127" t="str">
        <f>$B$44</f>
        <v>Physical Training</v>
      </c>
      <c r="C305" s="136">
        <f t="shared" si="23"/>
        <v>0</v>
      </c>
      <c r="D305" s="136">
        <f t="shared" si="23"/>
        <v>0</v>
      </c>
      <c r="E305" s="136">
        <f t="shared" si="23"/>
        <v>0</v>
      </c>
      <c r="F305" s="136">
        <f t="shared" si="23"/>
        <v>0</v>
      </c>
      <c r="G305" s="137">
        <f t="shared" si="23"/>
        <v>0</v>
      </c>
      <c r="H305" s="138">
        <f t="shared" si="23"/>
        <v>0</v>
      </c>
    </row>
    <row r="306" spans="2:9" x14ac:dyDescent="0.55000000000000004">
      <c r="B306" s="127" t="str">
        <f>$B$45</f>
        <v>Health Services</v>
      </c>
      <c r="C306" s="136">
        <f t="shared" si="23"/>
        <v>408.13153330010277</v>
      </c>
      <c r="D306" s="136">
        <f t="shared" si="23"/>
        <v>0</v>
      </c>
      <c r="E306" s="136">
        <f t="shared" si="23"/>
        <v>0</v>
      </c>
      <c r="F306" s="136">
        <f t="shared" si="23"/>
        <v>0</v>
      </c>
      <c r="G306" s="137">
        <f t="shared" si="23"/>
        <v>0</v>
      </c>
      <c r="H306" s="138">
        <f t="shared" si="23"/>
        <v>408.13153330010277</v>
      </c>
    </row>
    <row r="307" spans="2:9" x14ac:dyDescent="0.55000000000000004">
      <c r="B307" s="127" t="str">
        <f>$B$46</f>
        <v>Pharmacy</v>
      </c>
      <c r="C307" s="136">
        <f t="shared" si="23"/>
        <v>0</v>
      </c>
      <c r="D307" s="136">
        <f t="shared" si="23"/>
        <v>0</v>
      </c>
      <c r="E307" s="136">
        <f t="shared" si="23"/>
        <v>0</v>
      </c>
      <c r="F307" s="136">
        <f t="shared" si="23"/>
        <v>0</v>
      </c>
      <c r="G307" s="137">
        <f t="shared" si="23"/>
        <v>0</v>
      </c>
      <c r="H307" s="138">
        <f t="shared" si="23"/>
        <v>0</v>
      </c>
    </row>
    <row r="308" spans="2:9" x14ac:dyDescent="0.55000000000000004">
      <c r="B308" s="127" t="str">
        <f>$B$47</f>
        <v>Business Administration</v>
      </c>
      <c r="C308" s="136">
        <f t="shared" si="23"/>
        <v>556.49403780457567</v>
      </c>
      <c r="D308" s="136">
        <f t="shared" si="23"/>
        <v>606.80080292996809</v>
      </c>
      <c r="E308" s="136">
        <f t="shared" si="23"/>
        <v>2650.0279224167834</v>
      </c>
      <c r="F308" s="136">
        <f t="shared" si="23"/>
        <v>0</v>
      </c>
      <c r="G308" s="137">
        <f t="shared" si="23"/>
        <v>0</v>
      </c>
      <c r="H308" s="138">
        <f t="shared" si="23"/>
        <v>928.31571796846481</v>
      </c>
    </row>
    <row r="309" spans="2:9" x14ac:dyDescent="0.55000000000000004">
      <c r="B309" s="127" t="str">
        <f>$B$48</f>
        <v>Optometry</v>
      </c>
      <c r="C309" s="136">
        <f t="shared" ref="C309:H313" si="24">IF(C48=0,0,C284/C48)</f>
        <v>0</v>
      </c>
      <c r="D309" s="136">
        <f t="shared" si="24"/>
        <v>0</v>
      </c>
      <c r="E309" s="136">
        <f t="shared" si="24"/>
        <v>0</v>
      </c>
      <c r="F309" s="136">
        <f t="shared" si="24"/>
        <v>0</v>
      </c>
      <c r="G309" s="137">
        <f t="shared" si="24"/>
        <v>0</v>
      </c>
      <c r="H309" s="138">
        <f t="shared" si="24"/>
        <v>0</v>
      </c>
    </row>
    <row r="310" spans="2:9" x14ac:dyDescent="0.55000000000000004">
      <c r="B310" s="127" t="str">
        <f>$B$49</f>
        <v>Teacher Ed-Practice Teaching</v>
      </c>
      <c r="C310" s="136">
        <f t="shared" si="24"/>
        <v>0</v>
      </c>
      <c r="D310" s="136">
        <f t="shared" si="24"/>
        <v>0</v>
      </c>
      <c r="E310" s="136">
        <f t="shared" si="24"/>
        <v>0</v>
      </c>
      <c r="F310" s="136">
        <f t="shared" si="24"/>
        <v>0</v>
      </c>
      <c r="G310" s="137">
        <f t="shared" si="24"/>
        <v>0</v>
      </c>
      <c r="H310" s="138">
        <f t="shared" si="24"/>
        <v>0</v>
      </c>
    </row>
    <row r="311" spans="2:9" x14ac:dyDescent="0.55000000000000004">
      <c r="B311" s="127" t="str">
        <f>$B$50</f>
        <v>Technology</v>
      </c>
      <c r="C311" s="136">
        <f t="shared" si="24"/>
        <v>1254.1546638674722</v>
      </c>
      <c r="D311" s="136">
        <f t="shared" si="24"/>
        <v>1708.2384095724167</v>
      </c>
      <c r="E311" s="136">
        <f t="shared" si="24"/>
        <v>0</v>
      </c>
      <c r="F311" s="136">
        <f t="shared" si="24"/>
        <v>0</v>
      </c>
      <c r="G311" s="137">
        <f t="shared" si="24"/>
        <v>0</v>
      </c>
      <c r="H311" s="138">
        <f t="shared" si="24"/>
        <v>1517.8270842359195</v>
      </c>
    </row>
    <row r="312" spans="2:9" x14ac:dyDescent="0.55000000000000004">
      <c r="B312" s="127" t="str">
        <f>$B$51</f>
        <v>Nursing</v>
      </c>
      <c r="C312" s="136">
        <f t="shared" si="24"/>
        <v>0</v>
      </c>
      <c r="D312" s="136">
        <f t="shared" si="24"/>
        <v>0</v>
      </c>
      <c r="E312" s="136">
        <f t="shared" si="24"/>
        <v>0</v>
      </c>
      <c r="F312" s="136">
        <f t="shared" si="24"/>
        <v>0</v>
      </c>
      <c r="G312" s="137">
        <f t="shared" si="24"/>
        <v>0</v>
      </c>
      <c r="H312" s="138">
        <f t="shared" si="24"/>
        <v>0</v>
      </c>
    </row>
    <row r="313" spans="2:9" x14ac:dyDescent="0.55000000000000004">
      <c r="B313" s="130" t="str">
        <f>$B$52</f>
        <v>Totals</v>
      </c>
      <c r="C313" s="135">
        <f t="shared" si="24"/>
        <v>641.83830266600057</v>
      </c>
      <c r="D313" s="135">
        <f t="shared" si="24"/>
        <v>1019.5113684995725</v>
      </c>
      <c r="E313" s="135">
        <f t="shared" si="24"/>
        <v>6899.9337497358711</v>
      </c>
      <c r="F313" s="135">
        <f t="shared" si="24"/>
        <v>7421.6249278300984</v>
      </c>
      <c r="G313" s="135">
        <f t="shared" si="24"/>
        <v>0</v>
      </c>
      <c r="H313" s="135">
        <f t="shared" si="24"/>
        <v>1144.1180789877324</v>
      </c>
      <c r="I313" s="349"/>
    </row>
    <row r="315" spans="2:9" x14ac:dyDescent="0.55000000000000004">
      <c r="B315" s="120" t="s">
        <v>37</v>
      </c>
      <c r="C315" s="121"/>
      <c r="D315" s="121"/>
      <c r="E315" s="121"/>
      <c r="F315" s="121"/>
      <c r="G315" s="121"/>
      <c r="H315" s="122"/>
    </row>
    <row r="316" spans="2:9" ht="55.5" customHeight="1" thickBot="1" x14ac:dyDescent="0.6">
      <c r="B316" s="432" t="s">
        <v>230</v>
      </c>
      <c r="C316" s="432"/>
      <c r="D316" s="432"/>
      <c r="E316" s="432"/>
      <c r="F316" s="432"/>
      <c r="G316" s="432"/>
      <c r="H316" s="432"/>
    </row>
    <row r="317" spans="2:9" ht="19.8" thickBot="1" x14ac:dyDescent="0.6">
      <c r="B317" s="124" t="s">
        <v>31</v>
      </c>
      <c r="C317" s="125" t="s">
        <v>25</v>
      </c>
      <c r="D317" s="125" t="s">
        <v>26</v>
      </c>
      <c r="E317" s="125" t="s">
        <v>27</v>
      </c>
      <c r="F317" s="125" t="s">
        <v>28</v>
      </c>
      <c r="G317" s="125" t="s">
        <v>29</v>
      </c>
      <c r="H317" s="126" t="s">
        <v>1</v>
      </c>
    </row>
    <row r="318" spans="2:9" x14ac:dyDescent="0.55000000000000004">
      <c r="B318" s="127" t="str">
        <f>$B$32</f>
        <v>Liberal Arts</v>
      </c>
      <c r="C318" s="128">
        <f t="shared" ref="C318:H318" si="25">IF($C$293=0,"",C293/$C$293)</f>
        <v>1</v>
      </c>
      <c r="D318" s="128">
        <f t="shared" si="25"/>
        <v>4.59503753672311</v>
      </c>
      <c r="E318" s="128">
        <f t="shared" si="25"/>
        <v>7.8243136916591869</v>
      </c>
      <c r="F318" s="128">
        <f t="shared" si="25"/>
        <v>25.278537428174925</v>
      </c>
      <c r="G318" s="128">
        <f t="shared" si="25"/>
        <v>0</v>
      </c>
      <c r="H318" s="128">
        <f t="shared" si="25"/>
        <v>1.1681249294097609</v>
      </c>
    </row>
    <row r="319" spans="2:9" x14ac:dyDescent="0.55000000000000004">
      <c r="B319" s="127" t="str">
        <f>$B$33</f>
        <v>Science</v>
      </c>
      <c r="C319" s="128">
        <f t="shared" ref="C319:H334" si="26">IF($C$293=0,"",C294/$C$293)</f>
        <v>0.60962049000649365</v>
      </c>
      <c r="D319" s="128">
        <f t="shared" si="26"/>
        <v>1.3082219251739973</v>
      </c>
      <c r="E319" s="128">
        <f t="shared" si="26"/>
        <v>19.895221437819004</v>
      </c>
      <c r="F319" s="128">
        <f t="shared" si="26"/>
        <v>10.790769401290243</v>
      </c>
      <c r="G319" s="128">
        <f t="shared" si="26"/>
        <v>0</v>
      </c>
      <c r="H319" s="128">
        <f t="shared" si="26"/>
        <v>1.8643863431025962</v>
      </c>
    </row>
    <row r="320" spans="2:9" x14ac:dyDescent="0.55000000000000004">
      <c r="B320" s="127" t="str">
        <f>$B$34</f>
        <v>Fine Arts</v>
      </c>
      <c r="C320" s="128">
        <f t="shared" si="26"/>
        <v>0.75198581040078927</v>
      </c>
      <c r="D320" s="128">
        <f t="shared" si="26"/>
        <v>0.77789524334359583</v>
      </c>
      <c r="E320" s="128">
        <f t="shared" si="26"/>
        <v>0</v>
      </c>
      <c r="F320" s="128">
        <f t="shared" si="26"/>
        <v>0</v>
      </c>
      <c r="G320" s="128">
        <f t="shared" si="26"/>
        <v>0</v>
      </c>
      <c r="H320" s="128">
        <f t="shared" si="26"/>
        <v>0.7537253129658541</v>
      </c>
    </row>
    <row r="321" spans="2:8" x14ac:dyDescent="0.55000000000000004">
      <c r="B321" s="127" t="str">
        <f>$B$35</f>
        <v>Teacher Education</v>
      </c>
      <c r="C321" s="128">
        <f t="shared" si="26"/>
        <v>0</v>
      </c>
      <c r="D321" s="128">
        <f t="shared" si="26"/>
        <v>0</v>
      </c>
      <c r="E321" s="128">
        <f t="shared" si="26"/>
        <v>0</v>
      </c>
      <c r="F321" s="128">
        <f t="shared" si="26"/>
        <v>0</v>
      </c>
      <c r="G321" s="128">
        <f t="shared" si="26"/>
        <v>0</v>
      </c>
      <c r="H321" s="128">
        <f t="shared" si="26"/>
        <v>0</v>
      </c>
    </row>
    <row r="322" spans="2:8" x14ac:dyDescent="0.55000000000000004">
      <c r="B322" s="127" t="str">
        <f>$B$36</f>
        <v>Agriculture</v>
      </c>
      <c r="C322" s="128">
        <f t="shared" si="26"/>
        <v>0.7896128946815314</v>
      </c>
      <c r="D322" s="128">
        <f t="shared" si="26"/>
        <v>1.1567871424353426</v>
      </c>
      <c r="E322" s="128">
        <f t="shared" si="26"/>
        <v>15.616285524475019</v>
      </c>
      <c r="F322" s="128">
        <f t="shared" si="26"/>
        <v>16.901517967524086</v>
      </c>
      <c r="G322" s="128">
        <f t="shared" si="26"/>
        <v>0</v>
      </c>
      <c r="H322" s="128">
        <f t="shared" si="26"/>
        <v>5.9289725446789081</v>
      </c>
    </row>
    <row r="323" spans="2:8" x14ac:dyDescent="0.55000000000000004">
      <c r="B323" s="127" t="str">
        <f>$B$37</f>
        <v>Engineering</v>
      </c>
      <c r="C323" s="128">
        <f t="shared" si="26"/>
        <v>0.68350747570532677</v>
      </c>
      <c r="D323" s="128">
        <f t="shared" si="26"/>
        <v>1.3157226729568532</v>
      </c>
      <c r="E323" s="128">
        <f t="shared" si="26"/>
        <v>6.3372191465164907</v>
      </c>
      <c r="F323" s="128">
        <f t="shared" si="26"/>
        <v>4.0536036078050923</v>
      </c>
      <c r="G323" s="128">
        <f t="shared" si="26"/>
        <v>0</v>
      </c>
      <c r="H323" s="128">
        <f t="shared" si="26"/>
        <v>1.6176931936908547</v>
      </c>
    </row>
    <row r="324" spans="2:8" x14ac:dyDescent="0.55000000000000004">
      <c r="B324" s="127" t="str">
        <f>$B$38</f>
        <v>Home Economics</v>
      </c>
      <c r="C324" s="128">
        <f t="shared" si="26"/>
        <v>0</v>
      </c>
      <c r="D324" s="128">
        <f t="shared" si="26"/>
        <v>0</v>
      </c>
      <c r="E324" s="128">
        <f t="shared" si="26"/>
        <v>0</v>
      </c>
      <c r="F324" s="128">
        <f t="shared" si="26"/>
        <v>0</v>
      </c>
      <c r="G324" s="128">
        <f t="shared" si="26"/>
        <v>0</v>
      </c>
      <c r="H324" s="128">
        <f t="shared" si="26"/>
        <v>0</v>
      </c>
    </row>
    <row r="325" spans="2:8" x14ac:dyDescent="0.55000000000000004">
      <c r="B325" s="127" t="str">
        <f>$B$39</f>
        <v>Law</v>
      </c>
      <c r="C325" s="128">
        <f t="shared" si="26"/>
        <v>0</v>
      </c>
      <c r="D325" s="128">
        <f t="shared" si="26"/>
        <v>0</v>
      </c>
      <c r="E325" s="128">
        <f t="shared" si="26"/>
        <v>0</v>
      </c>
      <c r="F325" s="128">
        <f t="shared" si="26"/>
        <v>0</v>
      </c>
      <c r="G325" s="128">
        <f t="shared" si="26"/>
        <v>0</v>
      </c>
      <c r="H325" s="128">
        <f t="shared" si="26"/>
        <v>0</v>
      </c>
    </row>
    <row r="326" spans="2:8" x14ac:dyDescent="0.55000000000000004">
      <c r="B326" s="127" t="str">
        <f>$B$40</f>
        <v>Social Service</v>
      </c>
      <c r="C326" s="128">
        <f t="shared" si="26"/>
        <v>0</v>
      </c>
      <c r="D326" s="128">
        <f t="shared" si="26"/>
        <v>0</v>
      </c>
      <c r="E326" s="128">
        <f t="shared" si="26"/>
        <v>0</v>
      </c>
      <c r="F326" s="128">
        <f t="shared" si="26"/>
        <v>0</v>
      </c>
      <c r="G326" s="128">
        <f t="shared" si="26"/>
        <v>0</v>
      </c>
      <c r="H326" s="128">
        <f t="shared" si="26"/>
        <v>0</v>
      </c>
    </row>
    <row r="327" spans="2:8" x14ac:dyDescent="0.55000000000000004">
      <c r="B327" s="127" t="str">
        <f>$B$41</f>
        <v>Library Science</v>
      </c>
      <c r="C327" s="128">
        <f t="shared" si="26"/>
        <v>1.1178671370006861</v>
      </c>
      <c r="D327" s="128">
        <f t="shared" si="26"/>
        <v>0.43011014396236924</v>
      </c>
      <c r="E327" s="128">
        <f t="shared" si="26"/>
        <v>0</v>
      </c>
      <c r="F327" s="128">
        <f t="shared" si="26"/>
        <v>0</v>
      </c>
      <c r="G327" s="128">
        <f t="shared" si="26"/>
        <v>0</v>
      </c>
      <c r="H327" s="128">
        <f t="shared" si="26"/>
        <v>0.96835474720974757</v>
      </c>
    </row>
    <row r="328" spans="2:8" x14ac:dyDescent="0.55000000000000004">
      <c r="B328" s="127" t="str">
        <f>$B$42</f>
        <v>Veterinary Science</v>
      </c>
      <c r="C328" s="128">
        <f t="shared" si="26"/>
        <v>0</v>
      </c>
      <c r="D328" s="128">
        <f t="shared" si="26"/>
        <v>0</v>
      </c>
      <c r="E328" s="128">
        <f t="shared" si="26"/>
        <v>0</v>
      </c>
      <c r="F328" s="128">
        <f t="shared" si="26"/>
        <v>0</v>
      </c>
      <c r="G328" s="128">
        <f t="shared" si="26"/>
        <v>0</v>
      </c>
      <c r="H328" s="128">
        <f t="shared" si="26"/>
        <v>0</v>
      </c>
    </row>
    <row r="329" spans="2:8" x14ac:dyDescent="0.55000000000000004">
      <c r="B329" s="127" t="str">
        <f>$B$43</f>
        <v>Vocational Training</v>
      </c>
      <c r="C329" s="128">
        <f t="shared" si="26"/>
        <v>1.1658844305994276</v>
      </c>
      <c r="D329" s="128">
        <f t="shared" si="26"/>
        <v>1.3715165431751632</v>
      </c>
      <c r="E329" s="128">
        <f t="shared" si="26"/>
        <v>0</v>
      </c>
      <c r="F329" s="128">
        <f t="shared" si="26"/>
        <v>0</v>
      </c>
      <c r="G329" s="128">
        <f t="shared" si="26"/>
        <v>0</v>
      </c>
      <c r="H329" s="128">
        <f t="shared" si="26"/>
        <v>1.2366074003520378</v>
      </c>
    </row>
    <row r="330" spans="2:8" x14ac:dyDescent="0.55000000000000004">
      <c r="B330" s="127" t="str">
        <f>$B$44</f>
        <v>Physical Training</v>
      </c>
      <c r="C330" s="128">
        <f t="shared" si="26"/>
        <v>0</v>
      </c>
      <c r="D330" s="128">
        <f t="shared" si="26"/>
        <v>0</v>
      </c>
      <c r="E330" s="128">
        <f t="shared" si="26"/>
        <v>0</v>
      </c>
      <c r="F330" s="128">
        <f t="shared" si="26"/>
        <v>0</v>
      </c>
      <c r="G330" s="128">
        <f t="shared" si="26"/>
        <v>0</v>
      </c>
      <c r="H330" s="128">
        <f t="shared" si="26"/>
        <v>0</v>
      </c>
    </row>
    <row r="331" spans="2:8" x14ac:dyDescent="0.55000000000000004">
      <c r="B331" s="127" t="str">
        <f>$B$45</f>
        <v>Health Services</v>
      </c>
      <c r="C331" s="128">
        <f t="shared" si="26"/>
        <v>0.54899028924717119</v>
      </c>
      <c r="D331" s="128">
        <f t="shared" si="26"/>
        <v>0</v>
      </c>
      <c r="E331" s="128">
        <f t="shared" si="26"/>
        <v>0</v>
      </c>
      <c r="F331" s="128">
        <f t="shared" si="26"/>
        <v>0</v>
      </c>
      <c r="G331" s="128">
        <f t="shared" si="26"/>
        <v>0</v>
      </c>
      <c r="H331" s="128">
        <f t="shared" si="26"/>
        <v>0.54899028924717119</v>
      </c>
    </row>
    <row r="332" spans="2:8" x14ac:dyDescent="0.55000000000000004">
      <c r="B332" s="127" t="str">
        <f>$B$46</f>
        <v>Pharmacy</v>
      </c>
      <c r="C332" s="128">
        <f t="shared" si="26"/>
        <v>0</v>
      </c>
      <c r="D332" s="128">
        <f t="shared" si="26"/>
        <v>0</v>
      </c>
      <c r="E332" s="128">
        <f t="shared" si="26"/>
        <v>0</v>
      </c>
      <c r="F332" s="128">
        <f t="shared" si="26"/>
        <v>0</v>
      </c>
      <c r="G332" s="128">
        <f t="shared" si="26"/>
        <v>0</v>
      </c>
      <c r="H332" s="128">
        <f t="shared" si="26"/>
        <v>0</v>
      </c>
    </row>
    <row r="333" spans="2:8" x14ac:dyDescent="0.55000000000000004">
      <c r="B333" s="127" t="str">
        <f>$B$47</f>
        <v>Business Administration</v>
      </c>
      <c r="C333" s="128">
        <f t="shared" si="26"/>
        <v>0.74855726120533816</v>
      </c>
      <c r="D333" s="128">
        <f t="shared" si="26"/>
        <v>0.81622643960467289</v>
      </c>
      <c r="E333" s="128">
        <f t="shared" si="26"/>
        <v>3.564634136149714</v>
      </c>
      <c r="F333" s="128">
        <f t="shared" si="26"/>
        <v>0</v>
      </c>
      <c r="G333" s="128">
        <f t="shared" si="26"/>
        <v>0</v>
      </c>
      <c r="H333" s="128">
        <f t="shared" si="26"/>
        <v>1.2487060492467823</v>
      </c>
    </row>
    <row r="334" spans="2:8" x14ac:dyDescent="0.55000000000000004">
      <c r="B334" s="127" t="str">
        <f>$B$48</f>
        <v>Optometry</v>
      </c>
      <c r="C334" s="128">
        <f t="shared" si="26"/>
        <v>0</v>
      </c>
      <c r="D334" s="128">
        <f t="shared" si="26"/>
        <v>0</v>
      </c>
      <c r="E334" s="128">
        <f t="shared" si="26"/>
        <v>0</v>
      </c>
      <c r="F334" s="128">
        <f t="shared" si="26"/>
        <v>0</v>
      </c>
      <c r="G334" s="128">
        <f t="shared" si="26"/>
        <v>0</v>
      </c>
      <c r="H334" s="128">
        <f t="shared" si="26"/>
        <v>0</v>
      </c>
    </row>
    <row r="335" spans="2:8" x14ac:dyDescent="0.55000000000000004">
      <c r="B335" s="127" t="str">
        <f>$B$49</f>
        <v>Teacher Ed-Practice Teaching</v>
      </c>
      <c r="C335" s="128">
        <f t="shared" ref="C335:H338" si="27">IF($C$293=0,"",C310/$C$293)</f>
        <v>0</v>
      </c>
      <c r="D335" s="128">
        <f t="shared" si="27"/>
        <v>0</v>
      </c>
      <c r="E335" s="128">
        <f t="shared" si="27"/>
        <v>0</v>
      </c>
      <c r="F335" s="128">
        <f t="shared" si="27"/>
        <v>0</v>
      </c>
      <c r="G335" s="128">
        <f t="shared" si="27"/>
        <v>0</v>
      </c>
      <c r="H335" s="128">
        <f t="shared" si="27"/>
        <v>0</v>
      </c>
    </row>
    <row r="336" spans="2:8" x14ac:dyDescent="0.55000000000000004">
      <c r="B336" s="127" t="str">
        <f>$B$50</f>
        <v>Technology</v>
      </c>
      <c r="C336" s="128">
        <f t="shared" si="27"/>
        <v>1.6870020459091024</v>
      </c>
      <c r="D336" s="128">
        <f t="shared" si="27"/>
        <v>2.2978040706418814</v>
      </c>
      <c r="E336" s="128">
        <f t="shared" si="27"/>
        <v>0</v>
      </c>
      <c r="F336" s="128">
        <f t="shared" si="27"/>
        <v>0</v>
      </c>
      <c r="G336" s="128">
        <f t="shared" si="27"/>
        <v>0</v>
      </c>
      <c r="H336" s="128">
        <f t="shared" si="27"/>
        <v>2.0416759353636009</v>
      </c>
    </row>
    <row r="337" spans="2:9" x14ac:dyDescent="0.55000000000000004">
      <c r="B337" s="127" t="str">
        <f>$B$51</f>
        <v>Nursing</v>
      </c>
      <c r="C337" s="128">
        <f t="shared" si="27"/>
        <v>0</v>
      </c>
      <c r="D337" s="128">
        <f t="shared" si="27"/>
        <v>0</v>
      </c>
      <c r="E337" s="128">
        <f t="shared" si="27"/>
        <v>0</v>
      </c>
      <c r="F337" s="128">
        <f t="shared" si="27"/>
        <v>0</v>
      </c>
      <c r="G337" s="128">
        <f t="shared" si="27"/>
        <v>0</v>
      </c>
      <c r="H337" s="128">
        <f t="shared" si="27"/>
        <v>0</v>
      </c>
    </row>
    <row r="338" spans="2:9" x14ac:dyDescent="0.55000000000000004">
      <c r="B338" s="130" t="str">
        <f>$B$52</f>
        <v>Totals</v>
      </c>
      <c r="C338" s="128">
        <f t="shared" si="27"/>
        <v>0.86335645908405068</v>
      </c>
      <c r="D338" s="128">
        <f t="shared" si="27"/>
        <v>1.3713761261171797</v>
      </c>
      <c r="E338" s="128">
        <f t="shared" si="27"/>
        <v>9.2813132923705428</v>
      </c>
      <c r="F338" s="128">
        <f t="shared" si="27"/>
        <v>9.9830561556181419</v>
      </c>
      <c r="G338" s="128">
        <f t="shared" si="27"/>
        <v>0</v>
      </c>
      <c r="H338" s="128">
        <f t="shared" si="27"/>
        <v>1.5389884482523881</v>
      </c>
      <c r="I338" s="349"/>
    </row>
    <row r="340" spans="2:9" x14ac:dyDescent="0.55000000000000004">
      <c r="B340" s="120" t="s">
        <v>231</v>
      </c>
      <c r="C340" s="121"/>
      <c r="D340" s="121"/>
      <c r="E340" s="121"/>
      <c r="F340" s="121"/>
      <c r="G340" s="121"/>
      <c r="H340" s="122"/>
    </row>
    <row r="341" spans="2:9" ht="55.5" customHeight="1" thickBot="1" x14ac:dyDescent="0.6">
      <c r="B341" s="432" t="s">
        <v>232</v>
      </c>
      <c r="C341" s="432"/>
      <c r="D341" s="432"/>
      <c r="E341" s="432"/>
      <c r="F341" s="432"/>
      <c r="G341" s="432"/>
      <c r="H341" s="432"/>
    </row>
    <row r="342" spans="2:9" ht="19.8" thickBot="1" x14ac:dyDescent="0.6">
      <c r="B342" s="124" t="s">
        <v>31</v>
      </c>
      <c r="C342" s="125" t="s">
        <v>25</v>
      </c>
      <c r="D342" s="125" t="s">
        <v>26</v>
      </c>
      <c r="E342" s="125" t="s">
        <v>27</v>
      </c>
      <c r="F342" s="125" t="s">
        <v>28</v>
      </c>
      <c r="G342" s="125" t="s">
        <v>29</v>
      </c>
      <c r="H342" s="126" t="s">
        <v>1</v>
      </c>
    </row>
    <row r="343" spans="2:9" x14ac:dyDescent="0.55000000000000004">
      <c r="B343" s="127" t="str">
        <f>$B$32</f>
        <v>Liberal Arts</v>
      </c>
      <c r="C343" s="135">
        <f t="shared" ref="C343:D358" si="28">C293*30</f>
        <v>22302.664070421302</v>
      </c>
      <c r="D343" s="135">
        <f t="shared" si="28"/>
        <v>102481.57857251172</v>
      </c>
      <c r="E343" s="135">
        <f>E293*24</f>
        <v>139602.43187733824</v>
      </c>
      <c r="F343" s="135">
        <f>F293*18</f>
        <v>338267.23707129422</v>
      </c>
      <c r="G343" s="135">
        <f>G293*24</f>
        <v>0</v>
      </c>
      <c r="H343" s="135">
        <f>IF((C32/30+D32/30+E32/24+F32/18+G32/24)=0,0,H268/(C32/30+D32/30+E32/24+F32/18+G32/24))</f>
        <v>25994.285650416645</v>
      </c>
    </row>
    <row r="344" spans="2:9" x14ac:dyDescent="0.55000000000000004">
      <c r="B344" s="127" t="str">
        <f>$B$33</f>
        <v>Science</v>
      </c>
      <c r="C344" s="138">
        <f t="shared" si="28"/>
        <v>13596.160999060454</v>
      </c>
      <c r="D344" s="138">
        <f t="shared" si="28"/>
        <v>29176.834126715494</v>
      </c>
      <c r="E344" s="138">
        <f>E294*24</f>
        <v>354973.15226745722</v>
      </c>
      <c r="F344" s="138">
        <f>F294*18</f>
        <v>144397.74301101451</v>
      </c>
      <c r="G344" s="138">
        <f>G294*24</f>
        <v>0</v>
      </c>
      <c r="H344" s="138">
        <f t="shared" ref="H344:H363" si="29">IF((C33/30+D33/30+E33/24+F33/18+G33/24)=0,0,H269/(C33/30+D33/30+E33/24+F33/18+G33/24))</f>
        <v>39956.292162768608</v>
      </c>
    </row>
    <row r="345" spans="2:9" x14ac:dyDescent="0.55000000000000004">
      <c r="B345" s="127" t="str">
        <f>$B$34</f>
        <v>Fine Arts</v>
      </c>
      <c r="C345" s="138">
        <f t="shared" si="28"/>
        <v>16771.286915092329</v>
      </c>
      <c r="D345" s="138">
        <f t="shared" si="28"/>
        <v>17349.136294270851</v>
      </c>
      <c r="E345" s="138">
        <f t="shared" ref="E345:E363" si="30">E295*24</f>
        <v>0</v>
      </c>
      <c r="F345" s="138">
        <f t="shared" ref="F345:F363" si="31">F295*18</f>
        <v>0</v>
      </c>
      <c r="G345" s="138">
        <f t="shared" ref="G345:G363" si="32">G295*24</f>
        <v>0</v>
      </c>
      <c r="H345" s="138">
        <f t="shared" si="29"/>
        <v>16810.082456450607</v>
      </c>
    </row>
    <row r="346" spans="2:9" x14ac:dyDescent="0.55000000000000004">
      <c r="B346" s="127" t="str">
        <f>$B$35</f>
        <v>Teacher Education</v>
      </c>
      <c r="C346" s="138">
        <f t="shared" si="28"/>
        <v>0</v>
      </c>
      <c r="D346" s="138">
        <f t="shared" si="28"/>
        <v>0</v>
      </c>
      <c r="E346" s="138">
        <f t="shared" si="30"/>
        <v>0</v>
      </c>
      <c r="F346" s="138">
        <f t="shared" si="31"/>
        <v>0</v>
      </c>
      <c r="G346" s="138">
        <f t="shared" si="32"/>
        <v>0</v>
      </c>
      <c r="H346" s="138">
        <f t="shared" si="29"/>
        <v>0</v>
      </c>
    </row>
    <row r="347" spans="2:9" x14ac:dyDescent="0.55000000000000004">
      <c r="B347" s="127" t="str">
        <f>$B$36</f>
        <v>Agriculture</v>
      </c>
      <c r="C347" s="138">
        <f t="shared" si="28"/>
        <v>17610.47113575515</v>
      </c>
      <c r="D347" s="138">
        <f t="shared" si="28"/>
        <v>25799.435038718046</v>
      </c>
      <c r="E347" s="138">
        <f t="shared" si="30"/>
        <v>278627.81606411946</v>
      </c>
      <c r="F347" s="138">
        <f t="shared" si="31"/>
        <v>226169.32650592772</v>
      </c>
      <c r="G347" s="138">
        <f t="shared" si="32"/>
        <v>0</v>
      </c>
      <c r="H347" s="138">
        <f t="shared" si="29"/>
        <v>118200.15936001299</v>
      </c>
    </row>
    <row r="348" spans="2:9" x14ac:dyDescent="0.55000000000000004">
      <c r="B348" s="127" t="str">
        <f>$B$37</f>
        <v>Engineering</v>
      </c>
      <c r="C348" s="138">
        <f t="shared" si="28"/>
        <v>15244.037620277551</v>
      </c>
      <c r="D348" s="138">
        <f t="shared" si="28"/>
        <v>29344.120784793489</v>
      </c>
      <c r="E348" s="138">
        <f t="shared" si="30"/>
        <v>113069.49581231944</v>
      </c>
      <c r="F348" s="138">
        <f t="shared" si="31"/>
        <v>54243.695723714874</v>
      </c>
      <c r="G348" s="138">
        <f t="shared" si="32"/>
        <v>0</v>
      </c>
      <c r="H348" s="138">
        <f t="shared" si="29"/>
        <v>34074.586905894881</v>
      </c>
    </row>
    <row r="349" spans="2:9" x14ac:dyDescent="0.55000000000000004">
      <c r="B349" s="127" t="str">
        <f>$B$38</f>
        <v>Home Economics</v>
      </c>
      <c r="C349" s="138">
        <f t="shared" si="28"/>
        <v>0</v>
      </c>
      <c r="D349" s="138">
        <f t="shared" si="28"/>
        <v>0</v>
      </c>
      <c r="E349" s="138">
        <f t="shared" si="30"/>
        <v>0</v>
      </c>
      <c r="F349" s="138">
        <f t="shared" si="31"/>
        <v>0</v>
      </c>
      <c r="G349" s="138">
        <f t="shared" si="32"/>
        <v>0</v>
      </c>
      <c r="H349" s="138">
        <f t="shared" si="29"/>
        <v>0</v>
      </c>
    </row>
    <row r="350" spans="2:9" x14ac:dyDescent="0.55000000000000004">
      <c r="B350" s="127" t="str">
        <f>$B$39</f>
        <v>Law</v>
      </c>
      <c r="C350" s="138">
        <f t="shared" si="28"/>
        <v>0</v>
      </c>
      <c r="D350" s="138">
        <f t="shared" si="28"/>
        <v>0</v>
      </c>
      <c r="E350" s="138">
        <f t="shared" si="30"/>
        <v>0</v>
      </c>
      <c r="F350" s="138">
        <f t="shared" si="31"/>
        <v>0</v>
      </c>
      <c r="G350" s="138">
        <f t="shared" si="32"/>
        <v>0</v>
      </c>
      <c r="H350" s="138">
        <f t="shared" si="29"/>
        <v>0</v>
      </c>
    </row>
    <row r="351" spans="2:9" x14ac:dyDescent="0.55000000000000004">
      <c r="B351" s="127" t="str">
        <f>$B$40</f>
        <v>Social Service</v>
      </c>
      <c r="C351" s="138">
        <f t="shared" si="28"/>
        <v>0</v>
      </c>
      <c r="D351" s="138">
        <f t="shared" si="28"/>
        <v>0</v>
      </c>
      <c r="E351" s="138">
        <f t="shared" si="30"/>
        <v>0</v>
      </c>
      <c r="F351" s="138">
        <f t="shared" si="31"/>
        <v>0</v>
      </c>
      <c r="G351" s="138">
        <f t="shared" si="32"/>
        <v>0</v>
      </c>
      <c r="H351" s="138">
        <f t="shared" si="29"/>
        <v>0</v>
      </c>
    </row>
    <row r="352" spans="2:9" x14ac:dyDescent="0.55000000000000004">
      <c r="B352" s="127" t="str">
        <f>$B$41</f>
        <v>Library Science</v>
      </c>
      <c r="C352" s="138">
        <f t="shared" si="28"/>
        <v>24931.415231889925</v>
      </c>
      <c r="D352" s="138">
        <f t="shared" si="28"/>
        <v>9592.6020540732661</v>
      </c>
      <c r="E352" s="138">
        <f t="shared" si="30"/>
        <v>0</v>
      </c>
      <c r="F352" s="138">
        <f t="shared" si="31"/>
        <v>0</v>
      </c>
      <c r="G352" s="138">
        <f t="shared" si="32"/>
        <v>0</v>
      </c>
      <c r="H352" s="138">
        <f t="shared" si="29"/>
        <v>21596.890628016743</v>
      </c>
    </row>
    <row r="353" spans="2:9" x14ac:dyDescent="0.55000000000000004">
      <c r="B353" s="127" t="str">
        <f>$B$42</f>
        <v>Veterinary Science</v>
      </c>
      <c r="C353" s="138">
        <f t="shared" si="28"/>
        <v>0</v>
      </c>
      <c r="D353" s="138">
        <f t="shared" si="28"/>
        <v>0</v>
      </c>
      <c r="E353" s="138">
        <f t="shared" si="30"/>
        <v>0</v>
      </c>
      <c r="F353" s="138">
        <f t="shared" si="31"/>
        <v>0</v>
      </c>
      <c r="G353" s="138">
        <f t="shared" si="32"/>
        <v>0</v>
      </c>
      <c r="H353" s="138">
        <f t="shared" si="29"/>
        <v>0</v>
      </c>
    </row>
    <row r="354" spans="2:9" x14ac:dyDescent="0.55000000000000004">
      <c r="B354" s="127" t="str">
        <f>$B$43</f>
        <v>Vocational Training</v>
      </c>
      <c r="C354" s="138">
        <f t="shared" si="28"/>
        <v>26002.328800593452</v>
      </c>
      <c r="D354" s="138">
        <f t="shared" si="28"/>
        <v>30588.472729461144</v>
      </c>
      <c r="E354" s="138">
        <f t="shared" si="30"/>
        <v>0</v>
      </c>
      <c r="F354" s="138">
        <f t="shared" si="31"/>
        <v>0</v>
      </c>
      <c r="G354" s="138">
        <f t="shared" si="32"/>
        <v>0</v>
      </c>
      <c r="H354" s="138">
        <f t="shared" si="29"/>
        <v>27579.639437048485</v>
      </c>
    </row>
    <row r="355" spans="2:9" x14ac:dyDescent="0.55000000000000004">
      <c r="B355" s="127" t="str">
        <f>$B$44</f>
        <v>Physical Training</v>
      </c>
      <c r="C355" s="138">
        <f t="shared" si="28"/>
        <v>0</v>
      </c>
      <c r="D355" s="138">
        <f t="shared" si="28"/>
        <v>0</v>
      </c>
      <c r="E355" s="138">
        <f t="shared" si="30"/>
        <v>0</v>
      </c>
      <c r="F355" s="138">
        <f t="shared" si="31"/>
        <v>0</v>
      </c>
      <c r="G355" s="138">
        <f t="shared" si="32"/>
        <v>0</v>
      </c>
      <c r="H355" s="138">
        <f t="shared" si="29"/>
        <v>0</v>
      </c>
    </row>
    <row r="356" spans="2:9" x14ac:dyDescent="0.55000000000000004">
      <c r="B356" s="127" t="str">
        <f>$B$45</f>
        <v>Health Services</v>
      </c>
      <c r="C356" s="138">
        <f t="shared" si="28"/>
        <v>12243.945999003083</v>
      </c>
      <c r="D356" s="138">
        <f t="shared" si="28"/>
        <v>0</v>
      </c>
      <c r="E356" s="138">
        <f t="shared" si="30"/>
        <v>0</v>
      </c>
      <c r="F356" s="138">
        <f t="shared" si="31"/>
        <v>0</v>
      </c>
      <c r="G356" s="138">
        <f t="shared" si="32"/>
        <v>0</v>
      </c>
      <c r="H356" s="138">
        <f t="shared" si="29"/>
        <v>12243.945999003083</v>
      </c>
    </row>
    <row r="357" spans="2:9" x14ac:dyDescent="0.55000000000000004">
      <c r="B357" s="127" t="str">
        <f>$B$46</f>
        <v>Pharmacy</v>
      </c>
      <c r="C357" s="138">
        <f t="shared" si="28"/>
        <v>0</v>
      </c>
      <c r="D357" s="138">
        <f t="shared" si="28"/>
        <v>0</v>
      </c>
      <c r="E357" s="138">
        <f t="shared" si="30"/>
        <v>0</v>
      </c>
      <c r="F357" s="138">
        <f t="shared" si="31"/>
        <v>0</v>
      </c>
      <c r="G357" s="138">
        <f t="shared" si="32"/>
        <v>0</v>
      </c>
      <c r="H357" s="138">
        <f t="shared" si="29"/>
        <v>0</v>
      </c>
    </row>
    <row r="358" spans="2:9" x14ac:dyDescent="0.55000000000000004">
      <c r="B358" s="127" t="str">
        <f>$B$47</f>
        <v>Business Administration</v>
      </c>
      <c r="C358" s="138">
        <f t="shared" si="28"/>
        <v>16694.82113413727</v>
      </c>
      <c r="D358" s="138">
        <f t="shared" si="28"/>
        <v>18204.024087899044</v>
      </c>
      <c r="E358" s="138">
        <f t="shared" si="30"/>
        <v>63600.670138002803</v>
      </c>
      <c r="F358" s="138">
        <f t="shared" si="31"/>
        <v>0</v>
      </c>
      <c r="G358" s="138">
        <f t="shared" si="32"/>
        <v>0</v>
      </c>
      <c r="H358" s="138">
        <f t="shared" si="29"/>
        <v>26743.888903761963</v>
      </c>
    </row>
    <row r="359" spans="2:9" x14ac:dyDescent="0.55000000000000004">
      <c r="B359" s="127" t="str">
        <f>$B$48</f>
        <v>Optometry</v>
      </c>
      <c r="C359" s="138">
        <f t="shared" ref="C359:D363" si="33">C309*30</f>
        <v>0</v>
      </c>
      <c r="D359" s="138">
        <f t="shared" si="33"/>
        <v>0</v>
      </c>
      <c r="E359" s="138">
        <f t="shared" si="30"/>
        <v>0</v>
      </c>
      <c r="F359" s="138">
        <f t="shared" si="31"/>
        <v>0</v>
      </c>
      <c r="G359" s="138">
        <f t="shared" si="32"/>
        <v>0</v>
      </c>
      <c r="H359" s="138">
        <f t="shared" si="29"/>
        <v>0</v>
      </c>
    </row>
    <row r="360" spans="2:9" x14ac:dyDescent="0.55000000000000004">
      <c r="B360" s="127" t="str">
        <f>$B$49</f>
        <v>Teacher Ed-Practice Teaching</v>
      </c>
      <c r="C360" s="138">
        <f t="shared" si="33"/>
        <v>0</v>
      </c>
      <c r="D360" s="138">
        <f t="shared" si="33"/>
        <v>0</v>
      </c>
      <c r="E360" s="138">
        <f t="shared" si="30"/>
        <v>0</v>
      </c>
      <c r="F360" s="138">
        <f t="shared" si="31"/>
        <v>0</v>
      </c>
      <c r="G360" s="138">
        <f t="shared" si="32"/>
        <v>0</v>
      </c>
      <c r="H360" s="138">
        <f t="shared" si="29"/>
        <v>0</v>
      </c>
    </row>
    <row r="361" spans="2:9" x14ac:dyDescent="0.55000000000000004">
      <c r="B361" s="127" t="str">
        <f>$B$50</f>
        <v>Technology</v>
      </c>
      <c r="C361" s="138">
        <f t="shared" si="33"/>
        <v>37624.639916024164</v>
      </c>
      <c r="D361" s="138">
        <f t="shared" si="33"/>
        <v>51247.152287172503</v>
      </c>
      <c r="E361" s="138">
        <f t="shared" si="30"/>
        <v>0</v>
      </c>
      <c r="F361" s="138">
        <f t="shared" si="31"/>
        <v>0</v>
      </c>
      <c r="G361" s="138">
        <f t="shared" si="32"/>
        <v>0</v>
      </c>
      <c r="H361" s="138">
        <f t="shared" si="29"/>
        <v>45534.812527077578</v>
      </c>
    </row>
    <row r="362" spans="2:9" x14ac:dyDescent="0.55000000000000004">
      <c r="B362" s="127" t="str">
        <f>$B$51</f>
        <v>Nursing</v>
      </c>
      <c r="C362" s="138">
        <f t="shared" si="33"/>
        <v>0</v>
      </c>
      <c r="D362" s="138">
        <f t="shared" si="33"/>
        <v>0</v>
      </c>
      <c r="E362" s="138">
        <f t="shared" si="30"/>
        <v>0</v>
      </c>
      <c r="F362" s="138">
        <f t="shared" si="31"/>
        <v>0</v>
      </c>
      <c r="G362" s="138">
        <f t="shared" si="32"/>
        <v>0</v>
      </c>
      <c r="H362" s="138">
        <f t="shared" si="29"/>
        <v>0</v>
      </c>
    </row>
    <row r="363" spans="2:9" x14ac:dyDescent="0.55000000000000004">
      <c r="B363" s="130" t="str">
        <f>$B$52</f>
        <v>Totals</v>
      </c>
      <c r="C363" s="135">
        <f t="shared" si="33"/>
        <v>19255.149079980016</v>
      </c>
      <c r="D363" s="135">
        <f t="shared" si="33"/>
        <v>30585.341054987177</v>
      </c>
      <c r="E363" s="135">
        <f t="shared" si="30"/>
        <v>165598.4099936609</v>
      </c>
      <c r="F363" s="135">
        <f t="shared" si="31"/>
        <v>133589.24870094177</v>
      </c>
      <c r="G363" s="135">
        <f t="shared" si="32"/>
        <v>0</v>
      </c>
      <c r="H363" s="135">
        <f t="shared" si="29"/>
        <v>33471.510324445451</v>
      </c>
      <c r="I363" s="349"/>
    </row>
  </sheetData>
  <mergeCells count="45">
    <mergeCell ref="B316:H316"/>
    <mergeCell ref="B341:H341"/>
    <mergeCell ref="B215:G215"/>
    <mergeCell ref="B216:H216"/>
    <mergeCell ref="B241:G241"/>
    <mergeCell ref="B264:H264"/>
    <mergeCell ref="B266:H266"/>
    <mergeCell ref="B291:H291"/>
    <mergeCell ref="I140:I141"/>
    <mergeCell ref="B165:G165"/>
    <mergeCell ref="B166:G166"/>
    <mergeCell ref="B190:G190"/>
    <mergeCell ref="B191:H191"/>
    <mergeCell ref="B89:G89"/>
    <mergeCell ref="B113:H113"/>
    <mergeCell ref="B114:G114"/>
    <mergeCell ref="B139:G139"/>
    <mergeCell ref="B140:F141"/>
    <mergeCell ref="B58:G58"/>
    <mergeCell ref="D83:F83"/>
    <mergeCell ref="B84:C84"/>
    <mergeCell ref="D84:F84"/>
    <mergeCell ref="B87:G87"/>
    <mergeCell ref="D27:F27"/>
    <mergeCell ref="B28:C28"/>
    <mergeCell ref="D28:F28"/>
    <mergeCell ref="D54:F54"/>
    <mergeCell ref="B55:C55"/>
    <mergeCell ref="D55:F55"/>
    <mergeCell ref="B16:E16"/>
    <mergeCell ref="B17:E17"/>
    <mergeCell ref="B18:E18"/>
    <mergeCell ref="D20:F20"/>
    <mergeCell ref="B21:C21"/>
    <mergeCell ref="D21:F21"/>
    <mergeCell ref="B11:H11"/>
    <mergeCell ref="B12:E12"/>
    <mergeCell ref="B13:E13"/>
    <mergeCell ref="B14:E14"/>
    <mergeCell ref="B15:E15"/>
    <mergeCell ref="B1:H1"/>
    <mergeCell ref="B2:H2"/>
    <mergeCell ref="B8:H8"/>
    <mergeCell ref="B9:G9"/>
    <mergeCell ref="B10:G10"/>
  </mergeCells>
  <conditionalFormatting sqref="C61:G80">
    <cfRule type="expression" dxfId="179" priority="6" stopIfTrue="1">
      <formula>C32=0</formula>
    </cfRule>
  </conditionalFormatting>
  <conditionalFormatting sqref="C91:G110">
    <cfRule type="expression" dxfId="178" priority="5" stopIfTrue="1">
      <formula>C32=0</formula>
    </cfRule>
  </conditionalFormatting>
  <conditionalFormatting sqref="C143:H162">
    <cfRule type="expression" dxfId="177" priority="3" stopIfTrue="1">
      <formula>C32=0</formula>
    </cfRule>
  </conditionalFormatting>
  <conditionalFormatting sqref="H143:H162">
    <cfRule type="expression" dxfId="176" priority="1" stopIfTrue="1">
      <formula>OR(AND(#REF!&gt;0,H143&gt;0,H61=0),AND(#REF!&gt;0,H143&gt;0,H32=0))</formula>
    </cfRule>
    <cfRule type="expression" dxfId="175" priority="4" stopIfTrue="1">
      <formula>OR(AND(#REF!&gt;0,H143&gt;0,H61=0),AND(#REF!&gt;0,H143&gt;0,H32=0))</formula>
    </cfRule>
  </conditionalFormatting>
  <pageMargins left="0.25" right="0.25" top="0.5" bottom="0.5" header="0.17" footer="0.17"/>
  <pageSetup scale="68" fitToHeight="0" orientation="portrait" r:id="rId1"/>
  <headerFooter alignWithMargins="0"/>
  <rowBreaks count="6" manualBreakCount="6">
    <brk id="56" max="16383" man="1"/>
    <brk id="112" max="16383" man="1"/>
    <brk id="164" max="16383" man="1"/>
    <brk id="214" max="16383" man="1"/>
    <brk id="264" max="16383" man="1"/>
    <brk id="314" max="16383" man="1"/>
  </rowBreaks>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codeName="Sheet18">
    <tabColor rgb="FFFFC000"/>
    <pageSetUpPr fitToPage="1"/>
  </sheetPr>
  <dimension ref="B1:W363"/>
  <sheetViews>
    <sheetView showGridLines="0" showZeros="0" zoomScale="70" zoomScaleNormal="70" workbookViewId="0">
      <selection activeCell="B242" sqref="B242"/>
    </sheetView>
  </sheetViews>
  <sheetFormatPr defaultColWidth="9.109375" defaultRowHeight="19.2" x14ac:dyDescent="0.55000000000000004"/>
  <cols>
    <col min="1" max="1" width="1.88671875" style="107" customWidth="1"/>
    <col min="2" max="2" width="30.5546875" style="107" customWidth="1"/>
    <col min="3" max="5" width="15.88671875" style="107" bestFit="1" customWidth="1"/>
    <col min="6" max="6" width="16.6640625" style="107" bestFit="1" customWidth="1"/>
    <col min="7" max="7" width="17.5546875" style="107" bestFit="1" customWidth="1"/>
    <col min="8" max="8" width="21.33203125" style="107" bestFit="1" customWidth="1"/>
    <col min="9" max="9" width="16.33203125" style="107" bestFit="1" customWidth="1"/>
    <col min="10" max="10" width="15.88671875" style="107" bestFit="1" customWidth="1"/>
    <col min="11" max="16384" width="9.109375" style="107"/>
  </cols>
  <sheetData>
    <row r="1" spans="2:8" x14ac:dyDescent="0.55000000000000004">
      <c r="B1" s="442" t="str">
        <f>'Relative Weights'!A1</f>
        <v>THECB Texas Public University Expenditure Study - Fiscal Year 2025</v>
      </c>
      <c r="C1" s="442"/>
      <c r="D1" s="442"/>
      <c r="E1" s="442"/>
      <c r="F1" s="442"/>
      <c r="G1" s="442"/>
      <c r="H1" s="442"/>
    </row>
    <row r="2" spans="2:8" x14ac:dyDescent="0.55000000000000004">
      <c r="B2" s="443" t="str">
        <f>'Relative Weights'!A2</f>
        <v>Institution Survey for the Year Ended August 31, 2025</v>
      </c>
      <c r="C2" s="443"/>
      <c r="D2" s="443"/>
      <c r="E2" s="443"/>
      <c r="F2" s="443"/>
      <c r="G2" s="443"/>
      <c r="H2" s="443"/>
    </row>
    <row r="3" spans="2:8" x14ac:dyDescent="0.55000000000000004">
      <c r="B3" s="119" t="s">
        <v>96</v>
      </c>
      <c r="C3" s="119"/>
      <c r="D3" s="119"/>
      <c r="E3" s="119"/>
      <c r="F3" s="119"/>
      <c r="G3" s="119"/>
      <c r="H3" s="119"/>
    </row>
    <row r="4" spans="2:8" x14ac:dyDescent="0.55000000000000004">
      <c r="B4" s="292" t="s">
        <v>137</v>
      </c>
      <c r="C4" s="119"/>
      <c r="D4" s="119"/>
      <c r="E4" s="119"/>
      <c r="F4" s="119"/>
      <c r="G4" s="119"/>
      <c r="H4" s="119"/>
    </row>
    <row r="5" spans="2:8" ht="16.5" customHeight="1" x14ac:dyDescent="0.55000000000000004">
      <c r="B5" s="119"/>
      <c r="C5" s="119"/>
      <c r="D5" s="119"/>
      <c r="E5" s="119"/>
      <c r="F5" s="119"/>
      <c r="G5" s="119"/>
      <c r="H5" s="244"/>
    </row>
    <row r="6" spans="2:8" x14ac:dyDescent="0.55000000000000004">
      <c r="B6" s="293" t="s">
        <v>10</v>
      </c>
      <c r="C6" s="293"/>
      <c r="D6" s="293"/>
      <c r="E6" s="293"/>
      <c r="F6" s="293"/>
      <c r="G6" s="293"/>
      <c r="H6" s="294"/>
    </row>
    <row r="7" spans="2:8" x14ac:dyDescent="0.55000000000000004">
      <c r="B7" s="119"/>
      <c r="C7" s="119"/>
      <c r="D7" s="119"/>
      <c r="E7" s="119"/>
      <c r="F7" s="119"/>
      <c r="G7" s="119"/>
      <c r="H7" s="295"/>
    </row>
    <row r="8" spans="2:8" ht="171" customHeight="1" x14ac:dyDescent="0.55000000000000004">
      <c r="B8" s="431" t="s">
        <v>223</v>
      </c>
      <c r="C8" s="431"/>
      <c r="D8" s="431"/>
      <c r="E8" s="431"/>
      <c r="F8" s="431"/>
      <c r="G8" s="431"/>
      <c r="H8" s="431"/>
    </row>
    <row r="9" spans="2:8" ht="99.75" customHeight="1" x14ac:dyDescent="0.55000000000000004">
      <c r="B9" s="432" t="s">
        <v>41</v>
      </c>
      <c r="C9" s="432"/>
      <c r="D9" s="432"/>
      <c r="E9" s="432"/>
      <c r="F9" s="432"/>
      <c r="G9" s="432"/>
      <c r="H9" s="296"/>
    </row>
    <row r="10" spans="2:8" x14ac:dyDescent="0.55000000000000004">
      <c r="B10" s="442" t="s">
        <v>20</v>
      </c>
      <c r="C10" s="442"/>
      <c r="D10" s="442"/>
      <c r="E10" s="442"/>
      <c r="F10" s="442"/>
      <c r="G10" s="442"/>
      <c r="H10" s="296"/>
    </row>
    <row r="11" spans="2:8" ht="21" customHeight="1" thickBot="1" x14ac:dyDescent="0.6">
      <c r="B11" s="432" t="s">
        <v>851</v>
      </c>
      <c r="C11" s="432"/>
      <c r="D11" s="432"/>
      <c r="E11" s="432"/>
      <c r="F11" s="432"/>
      <c r="G11" s="432"/>
      <c r="H11" s="432"/>
    </row>
    <row r="12" spans="2:8" ht="19.8" thickBot="1" x14ac:dyDescent="0.6">
      <c r="B12" s="447" t="s">
        <v>16</v>
      </c>
      <c r="C12" s="448"/>
      <c r="D12" s="448"/>
      <c r="E12" s="448"/>
      <c r="F12" s="297"/>
      <c r="G12" s="298"/>
      <c r="H12" s="299" t="s">
        <v>17</v>
      </c>
    </row>
    <row r="13" spans="2:8" x14ac:dyDescent="0.55000000000000004">
      <c r="B13" s="449" t="s">
        <v>12</v>
      </c>
      <c r="C13" s="449"/>
      <c r="D13" s="449"/>
      <c r="E13" s="449"/>
      <c r="F13" s="352"/>
      <c r="G13" s="301"/>
      <c r="H13" s="353">
        <f>Data!$G12</f>
        <v>57841042</v>
      </c>
    </row>
    <row r="14" spans="2:8" x14ac:dyDescent="0.55000000000000004">
      <c r="B14" s="435" t="s">
        <v>13</v>
      </c>
      <c r="C14" s="435"/>
      <c r="D14" s="435"/>
      <c r="E14" s="435"/>
      <c r="F14" s="354"/>
      <c r="G14" s="301"/>
      <c r="H14" s="355">
        <f>Data!$H12</f>
        <v>45262367</v>
      </c>
    </row>
    <row r="15" spans="2:8" x14ac:dyDescent="0.55000000000000004">
      <c r="B15" s="435" t="s">
        <v>14</v>
      </c>
      <c r="C15" s="435"/>
      <c r="D15" s="435"/>
      <c r="E15" s="435"/>
      <c r="F15" s="354"/>
      <c r="G15" s="301"/>
      <c r="H15" s="355">
        <f>Data!$I12</f>
        <v>37568160</v>
      </c>
    </row>
    <row r="16" spans="2:8" x14ac:dyDescent="0.55000000000000004">
      <c r="B16" s="435" t="s">
        <v>18</v>
      </c>
      <c r="C16" s="435"/>
      <c r="D16" s="435"/>
      <c r="E16" s="435"/>
      <c r="F16" s="354"/>
      <c r="G16" s="301"/>
      <c r="H16" s="355">
        <f>Data!$J12</f>
        <v>26970625</v>
      </c>
    </row>
    <row r="17" spans="2:23" x14ac:dyDescent="0.55000000000000004">
      <c r="B17" s="435" t="s">
        <v>15</v>
      </c>
      <c r="C17" s="435"/>
      <c r="D17" s="435"/>
      <c r="E17" s="435"/>
      <c r="F17" s="354"/>
      <c r="G17" s="301"/>
      <c r="H17" s="355">
        <f>Data!$K12</f>
        <v>38139164</v>
      </c>
    </row>
    <row r="18" spans="2:23" x14ac:dyDescent="0.55000000000000004">
      <c r="B18" s="435" t="s">
        <v>1</v>
      </c>
      <c r="C18" s="435"/>
      <c r="D18" s="435"/>
      <c r="E18" s="435"/>
      <c r="F18" s="356"/>
      <c r="G18" s="301"/>
      <c r="H18" s="357">
        <f>SUM(H13:H17)</f>
        <v>205781358</v>
      </c>
    </row>
    <row r="19" spans="2:23" ht="13.5" customHeight="1" x14ac:dyDescent="0.55000000000000004">
      <c r="B19" s="306"/>
      <c r="D19" s="306"/>
      <c r="E19" s="306"/>
      <c r="F19" s="306"/>
      <c r="G19" s="306"/>
      <c r="H19" s="296"/>
    </row>
    <row r="20" spans="2:23" ht="13.5" customHeight="1" x14ac:dyDescent="0.55000000000000004">
      <c r="B20" s="306"/>
      <c r="D20" s="440" t="s">
        <v>22</v>
      </c>
      <c r="E20" s="440"/>
      <c r="F20" s="440"/>
      <c r="G20" s="307" t="s">
        <v>23</v>
      </c>
      <c r="H20" s="307" t="s">
        <v>24</v>
      </c>
    </row>
    <row r="21" spans="2:23" ht="17.25" customHeight="1" x14ac:dyDescent="0.55000000000000004">
      <c r="B21" s="438" t="s">
        <v>21</v>
      </c>
      <c r="C21" s="439"/>
      <c r="D21" s="434" t="str">
        <f>Data!L12</f>
        <v>Nancy Hranicky</v>
      </c>
      <c r="E21" s="434"/>
      <c r="F21" s="434"/>
      <c r="G21" s="308" t="str">
        <f>Data!M12</f>
        <v>979-458-6090</v>
      </c>
      <c r="H21" s="309" t="str">
        <f>Data!N12</f>
        <v>nhranicky@tamus.edu</v>
      </c>
    </row>
    <row r="22" spans="2:23" ht="13.5" customHeight="1" x14ac:dyDescent="0.55000000000000004">
      <c r="B22" s="306"/>
      <c r="C22" s="306"/>
      <c r="D22" s="306"/>
      <c r="E22" s="306"/>
      <c r="F22" s="306"/>
      <c r="G22" s="306"/>
      <c r="H22" s="296"/>
    </row>
    <row r="23" spans="2:23" ht="15.75" customHeight="1" thickBot="1" x14ac:dyDescent="0.6">
      <c r="B23" s="117" t="s">
        <v>900</v>
      </c>
      <c r="C23" s="306"/>
      <c r="D23" s="306"/>
      <c r="E23" s="306"/>
      <c r="F23" s="306"/>
      <c r="G23" s="306"/>
      <c r="H23" s="296"/>
    </row>
    <row r="24" spans="2:23" s="313" customFormat="1" x14ac:dyDescent="0.55000000000000004">
      <c r="B24" s="310"/>
      <c r="C24" s="123" t="s">
        <v>25</v>
      </c>
      <c r="D24" s="311" t="s">
        <v>26</v>
      </c>
      <c r="E24" s="311" t="s">
        <v>27</v>
      </c>
      <c r="F24" s="311" t="s">
        <v>28</v>
      </c>
      <c r="G24" s="311" t="s">
        <v>29</v>
      </c>
      <c r="H24" s="312" t="s">
        <v>30</v>
      </c>
      <c r="J24" s="107"/>
    </row>
    <row r="25" spans="2:23" s="313" customFormat="1" ht="19.8" thickBot="1" x14ac:dyDescent="0.6">
      <c r="B25" s="314" t="s">
        <v>675</v>
      </c>
      <c r="C25" s="315">
        <f>Data!O12</f>
        <v>4888</v>
      </c>
      <c r="D25" s="316">
        <f>Data!P12</f>
        <v>4014</v>
      </c>
      <c r="E25" s="316">
        <f>Data!Q12</f>
        <v>755</v>
      </c>
      <c r="F25" s="316">
        <f>Data!R12</f>
        <v>164</v>
      </c>
      <c r="G25" s="316">
        <f>Data!S12</f>
        <v>0</v>
      </c>
      <c r="H25" s="317">
        <f>SUM(C25:G25)</f>
        <v>9821</v>
      </c>
    </row>
    <row r="26" spans="2:23" x14ac:dyDescent="0.55000000000000004">
      <c r="C26" s="318"/>
      <c r="D26" s="318"/>
      <c r="E26" s="318"/>
      <c r="F26" s="318"/>
      <c r="G26" s="318"/>
      <c r="H26" s="318"/>
      <c r="I26" s="318"/>
    </row>
    <row r="27" spans="2:23" ht="13.5" customHeight="1" x14ac:dyDescent="0.55000000000000004">
      <c r="B27" s="306"/>
      <c r="D27" s="440" t="s">
        <v>22</v>
      </c>
      <c r="E27" s="440"/>
      <c r="F27" s="440"/>
      <c r="G27" s="307" t="s">
        <v>23</v>
      </c>
      <c r="H27" s="307" t="s">
        <v>24</v>
      </c>
    </row>
    <row r="28" spans="2:23" ht="17.25" customHeight="1" x14ac:dyDescent="0.55000000000000004">
      <c r="B28" s="438" t="s">
        <v>893</v>
      </c>
      <c r="C28" s="439"/>
      <c r="D28" s="434" t="str">
        <f>Data!T12</f>
        <v>Williamson, Dean</v>
      </c>
      <c r="E28" s="434"/>
      <c r="F28" s="434"/>
      <c r="G28" s="308" t="str">
        <f>Data!U12</f>
        <v>(936) 261-2187</v>
      </c>
      <c r="H28" s="309" t="str">
        <f>Data!V12</f>
        <v>CDwilliamson@pvamu.edu</v>
      </c>
    </row>
    <row r="29" spans="2:23" ht="13.5" customHeight="1" x14ac:dyDescent="0.55000000000000004">
      <c r="B29" s="306"/>
      <c r="C29" s="306"/>
      <c r="D29" s="306"/>
      <c r="E29" s="306"/>
      <c r="F29" s="306"/>
      <c r="G29" s="306"/>
      <c r="H29" s="296"/>
    </row>
    <row r="30" spans="2:23" ht="19.8" thickBot="1" x14ac:dyDescent="0.6">
      <c r="B30" s="117" t="s">
        <v>901</v>
      </c>
    </row>
    <row r="31" spans="2:23" ht="19.8" thickBot="1" x14ac:dyDescent="0.6">
      <c r="B31" s="124" t="s">
        <v>31</v>
      </c>
      <c r="C31" s="125" t="s">
        <v>25</v>
      </c>
      <c r="D31" s="125" t="s">
        <v>26</v>
      </c>
      <c r="E31" s="125" t="s">
        <v>27</v>
      </c>
      <c r="F31" s="125" t="s">
        <v>28</v>
      </c>
      <c r="G31" s="125" t="s">
        <v>29</v>
      </c>
      <c r="H31" s="126" t="s">
        <v>30</v>
      </c>
    </row>
    <row r="32" spans="2:23" x14ac:dyDescent="0.55000000000000004">
      <c r="B32" s="127" t="s">
        <v>42</v>
      </c>
      <c r="C32" s="140">
        <f>Data!W12</f>
        <v>89432</v>
      </c>
      <c r="D32" s="140">
        <f>Data!AQ12</f>
        <v>13697</v>
      </c>
      <c r="E32" s="140">
        <f>Data!BK12</f>
        <v>1533</v>
      </c>
      <c r="F32" s="140">
        <f>Data!CE12</f>
        <v>378</v>
      </c>
      <c r="G32" s="140">
        <f>Data!CY12</f>
        <v>0</v>
      </c>
      <c r="H32" s="141">
        <f>SUM(C32:G32)</f>
        <v>105040</v>
      </c>
      <c r="W32" s="144"/>
    </row>
    <row r="33" spans="2:23" x14ac:dyDescent="0.55000000000000004">
      <c r="B33" s="129" t="s">
        <v>43</v>
      </c>
      <c r="C33" s="140">
        <f>Data!X12</f>
        <v>30043</v>
      </c>
      <c r="D33" s="140">
        <f>Data!AR12</f>
        <v>8223</v>
      </c>
      <c r="E33" s="140">
        <f>Data!BL12</f>
        <v>445</v>
      </c>
      <c r="F33" s="140">
        <f>Data!CF12</f>
        <v>0</v>
      </c>
      <c r="G33" s="140">
        <f>Data!CZ12</f>
        <v>0</v>
      </c>
      <c r="H33" s="141">
        <f t="shared" ref="H33:H52" si="0">SUM(C33:G33)</f>
        <v>38711</v>
      </c>
      <c r="W33" s="144"/>
    </row>
    <row r="34" spans="2:23" x14ac:dyDescent="0.55000000000000004">
      <c r="B34" s="129" t="s">
        <v>44</v>
      </c>
      <c r="C34" s="140">
        <f>Data!Y12</f>
        <v>9076</v>
      </c>
      <c r="D34" s="140">
        <f>Data!AS12</f>
        <v>1024</v>
      </c>
      <c r="E34" s="140">
        <f>Data!BM12</f>
        <v>0</v>
      </c>
      <c r="F34" s="140">
        <f>Data!CG12</f>
        <v>0</v>
      </c>
      <c r="G34" s="140">
        <f>Data!DA12</f>
        <v>0</v>
      </c>
      <c r="H34" s="141">
        <f t="shared" si="0"/>
        <v>10100</v>
      </c>
      <c r="W34" s="144"/>
    </row>
    <row r="35" spans="2:23" x14ac:dyDescent="0.55000000000000004">
      <c r="B35" s="129" t="s">
        <v>45</v>
      </c>
      <c r="C35" s="140">
        <f>Data!Z12</f>
        <v>2739</v>
      </c>
      <c r="D35" s="140">
        <f>Data!AT12</f>
        <v>2113</v>
      </c>
      <c r="E35" s="140">
        <f>Data!BN12</f>
        <v>3510</v>
      </c>
      <c r="F35" s="140">
        <f>Data!CH12</f>
        <v>1075</v>
      </c>
      <c r="G35" s="140">
        <f>Data!DB12</f>
        <v>0</v>
      </c>
      <c r="H35" s="141">
        <f t="shared" si="0"/>
        <v>9437</v>
      </c>
      <c r="W35" s="144"/>
    </row>
    <row r="36" spans="2:23" x14ac:dyDescent="0.55000000000000004">
      <c r="B36" s="129" t="s">
        <v>46</v>
      </c>
      <c r="C36" s="140">
        <f>Data!AA12</f>
        <v>3802</v>
      </c>
      <c r="D36" s="140">
        <f>Data!AU12</f>
        <v>1267</v>
      </c>
      <c r="E36" s="140">
        <f>Data!BO12</f>
        <v>275</v>
      </c>
      <c r="F36" s="140">
        <f>Data!CI12</f>
        <v>0</v>
      </c>
      <c r="G36" s="140">
        <f>Data!DC12</f>
        <v>0</v>
      </c>
      <c r="H36" s="141">
        <f t="shared" si="0"/>
        <v>5344</v>
      </c>
      <c r="W36" s="144"/>
    </row>
    <row r="37" spans="2:23" x14ac:dyDescent="0.55000000000000004">
      <c r="B37" s="129" t="s">
        <v>47</v>
      </c>
      <c r="C37" s="140">
        <f>Data!AB12</f>
        <v>10837</v>
      </c>
      <c r="D37" s="140">
        <f>Data!AV12</f>
        <v>10057</v>
      </c>
      <c r="E37" s="140">
        <f>Data!BP12</f>
        <v>4202</v>
      </c>
      <c r="F37" s="140">
        <f>Data!CJ12</f>
        <v>417</v>
      </c>
      <c r="G37" s="140">
        <f>Data!DD12</f>
        <v>0</v>
      </c>
      <c r="H37" s="141">
        <f t="shared" si="0"/>
        <v>25513</v>
      </c>
      <c r="W37" s="144"/>
    </row>
    <row r="38" spans="2:23" x14ac:dyDescent="0.55000000000000004">
      <c r="B38" s="129" t="s">
        <v>48</v>
      </c>
      <c r="C38" s="140">
        <f>Data!AC12</f>
        <v>5324</v>
      </c>
      <c r="D38" s="140">
        <f>Data!AW12</f>
        <v>864</v>
      </c>
      <c r="E38" s="140">
        <f>Data!BQ12</f>
        <v>225</v>
      </c>
      <c r="F38" s="140">
        <f>Data!CK12</f>
        <v>0</v>
      </c>
      <c r="G38" s="140">
        <f>Data!DE12</f>
        <v>0</v>
      </c>
      <c r="H38" s="141">
        <f t="shared" si="0"/>
        <v>6413</v>
      </c>
      <c r="W38" s="144"/>
    </row>
    <row r="39" spans="2:23" x14ac:dyDescent="0.55000000000000004">
      <c r="B39" s="129" t="s">
        <v>49</v>
      </c>
      <c r="C39" s="140">
        <f>Data!AD12</f>
        <v>0</v>
      </c>
      <c r="D39" s="140">
        <f>Data!AX12</f>
        <v>0</v>
      </c>
      <c r="E39" s="140">
        <f>Data!BR12</f>
        <v>0</v>
      </c>
      <c r="F39" s="140">
        <f>Data!CL12</f>
        <v>0</v>
      </c>
      <c r="G39" s="140">
        <f>Data!DF12</f>
        <v>0</v>
      </c>
      <c r="H39" s="141">
        <f t="shared" si="0"/>
        <v>0</v>
      </c>
      <c r="W39" s="144"/>
    </row>
    <row r="40" spans="2:23" x14ac:dyDescent="0.55000000000000004">
      <c r="B40" s="129" t="s">
        <v>50</v>
      </c>
      <c r="C40" s="140">
        <f>Data!AE12</f>
        <v>765</v>
      </c>
      <c r="D40" s="140">
        <f>Data!AY12</f>
        <v>1446</v>
      </c>
      <c r="E40" s="140">
        <f>Data!BS12</f>
        <v>2728</v>
      </c>
      <c r="F40" s="140">
        <f>Data!CM12</f>
        <v>0</v>
      </c>
      <c r="G40" s="140">
        <f>Data!DG12</f>
        <v>0</v>
      </c>
      <c r="H40" s="141">
        <f t="shared" si="0"/>
        <v>4939</v>
      </c>
      <c r="W40" s="144"/>
    </row>
    <row r="41" spans="2:23" x14ac:dyDescent="0.55000000000000004">
      <c r="B41" s="129" t="s">
        <v>51</v>
      </c>
      <c r="C41" s="140">
        <f>Data!AF12</f>
        <v>0</v>
      </c>
      <c r="D41" s="140">
        <f>Data!AZ12</f>
        <v>0</v>
      </c>
      <c r="E41" s="140">
        <f>Data!BT12</f>
        <v>0</v>
      </c>
      <c r="F41" s="140">
        <f>Data!CN12</f>
        <v>0</v>
      </c>
      <c r="G41" s="140">
        <f>Data!DH12</f>
        <v>0</v>
      </c>
      <c r="H41" s="141">
        <f t="shared" si="0"/>
        <v>0</v>
      </c>
      <c r="W41" s="144"/>
    </row>
    <row r="42" spans="2:23" x14ac:dyDescent="0.55000000000000004">
      <c r="B42" s="129" t="s">
        <v>52</v>
      </c>
      <c r="C42" s="140">
        <f>Data!AG12</f>
        <v>0</v>
      </c>
      <c r="D42" s="140">
        <f>Data!BA12</f>
        <v>0</v>
      </c>
      <c r="E42" s="140">
        <f>Data!BU12</f>
        <v>0</v>
      </c>
      <c r="F42" s="140">
        <f>Data!CO12</f>
        <v>0</v>
      </c>
      <c r="G42" s="140">
        <f>Data!DI12</f>
        <v>0</v>
      </c>
      <c r="H42" s="141">
        <f t="shared" si="0"/>
        <v>0</v>
      </c>
      <c r="W42" s="144"/>
    </row>
    <row r="43" spans="2:23" x14ac:dyDescent="0.55000000000000004">
      <c r="B43" s="129" t="s">
        <v>53</v>
      </c>
      <c r="C43" s="140">
        <f>Data!AH12</f>
        <v>2238</v>
      </c>
      <c r="D43" s="140">
        <f>Data!BB12</f>
        <v>0</v>
      </c>
      <c r="E43" s="140">
        <f>Data!BV12</f>
        <v>0</v>
      </c>
      <c r="F43" s="140">
        <f>Data!CP12</f>
        <v>0</v>
      </c>
      <c r="G43" s="140">
        <f>Data!DJ12</f>
        <v>0</v>
      </c>
      <c r="H43" s="141">
        <f t="shared" si="0"/>
        <v>2238</v>
      </c>
      <c r="W43" s="144"/>
    </row>
    <row r="44" spans="2:23" x14ac:dyDescent="0.55000000000000004">
      <c r="B44" s="129" t="s">
        <v>54</v>
      </c>
      <c r="C44" s="140">
        <f>Data!AI12</f>
        <v>0</v>
      </c>
      <c r="D44" s="140">
        <f>Data!BC12</f>
        <v>0</v>
      </c>
      <c r="E44" s="140">
        <f>Data!BW12</f>
        <v>0</v>
      </c>
      <c r="F44" s="140">
        <f>Data!CQ12</f>
        <v>0</v>
      </c>
      <c r="G44" s="140">
        <f>Data!DK12</f>
        <v>0</v>
      </c>
      <c r="H44" s="141">
        <f t="shared" si="0"/>
        <v>0</v>
      </c>
      <c r="W44" s="144"/>
    </row>
    <row r="45" spans="2:23" x14ac:dyDescent="0.55000000000000004">
      <c r="B45" s="129" t="s">
        <v>55</v>
      </c>
      <c r="C45" s="140">
        <f>Data!AJ12</f>
        <v>8214</v>
      </c>
      <c r="D45" s="140">
        <f>Data!BD12</f>
        <v>9087</v>
      </c>
      <c r="E45" s="140">
        <f>Data!BX12</f>
        <v>225</v>
      </c>
      <c r="F45" s="140">
        <f>Data!CR12</f>
        <v>0</v>
      </c>
      <c r="G45" s="140">
        <f>Data!DL12</f>
        <v>0</v>
      </c>
      <c r="H45" s="141">
        <f t="shared" si="0"/>
        <v>17526</v>
      </c>
      <c r="W45" s="144"/>
    </row>
    <row r="46" spans="2:23" x14ac:dyDescent="0.55000000000000004">
      <c r="B46" s="129" t="s">
        <v>56</v>
      </c>
      <c r="C46" s="140">
        <f>Data!AK12</f>
        <v>0</v>
      </c>
      <c r="D46" s="140">
        <f>Data!BE12</f>
        <v>0</v>
      </c>
      <c r="E46" s="140">
        <f>Data!BY12</f>
        <v>0</v>
      </c>
      <c r="F46" s="140">
        <f>Data!CS12</f>
        <v>0</v>
      </c>
      <c r="G46" s="140">
        <f>Data!DM12</f>
        <v>0</v>
      </c>
      <c r="H46" s="141">
        <f t="shared" si="0"/>
        <v>0</v>
      </c>
      <c r="W46" s="144"/>
    </row>
    <row r="47" spans="2:23" x14ac:dyDescent="0.55000000000000004">
      <c r="B47" s="129" t="s">
        <v>57</v>
      </c>
      <c r="C47" s="140">
        <f>Data!AL12</f>
        <v>14403</v>
      </c>
      <c r="D47" s="140">
        <f>Data!BF12</f>
        <v>12144</v>
      </c>
      <c r="E47" s="140">
        <f>Data!BZ12</f>
        <v>2040</v>
      </c>
      <c r="F47" s="140">
        <f>Data!CT12</f>
        <v>0</v>
      </c>
      <c r="G47" s="140">
        <f>Data!DN12</f>
        <v>0</v>
      </c>
      <c r="H47" s="141">
        <f t="shared" si="0"/>
        <v>28587</v>
      </c>
      <c r="W47" s="144"/>
    </row>
    <row r="48" spans="2:23" x14ac:dyDescent="0.55000000000000004">
      <c r="B48" s="129" t="s">
        <v>58</v>
      </c>
      <c r="C48" s="140">
        <f>Data!AM12</f>
        <v>0</v>
      </c>
      <c r="D48" s="140">
        <f>Data!BG12</f>
        <v>0</v>
      </c>
      <c r="E48" s="140">
        <f>Data!CA12</f>
        <v>0</v>
      </c>
      <c r="F48" s="140">
        <f>Data!CU12</f>
        <v>0</v>
      </c>
      <c r="G48" s="140">
        <f>Data!DO12</f>
        <v>0</v>
      </c>
      <c r="H48" s="141">
        <f t="shared" si="0"/>
        <v>0</v>
      </c>
      <c r="W48" s="144"/>
    </row>
    <row r="49" spans="2:23" x14ac:dyDescent="0.55000000000000004">
      <c r="B49" s="129" t="s">
        <v>59</v>
      </c>
      <c r="C49" s="140">
        <f>Data!AN12</f>
        <v>0</v>
      </c>
      <c r="D49" s="140">
        <f>Data!BH12</f>
        <v>78</v>
      </c>
      <c r="E49" s="140">
        <f>Data!CB12</f>
        <v>0</v>
      </c>
      <c r="F49" s="140">
        <f>Data!CV12</f>
        <v>0</v>
      </c>
      <c r="G49" s="140">
        <f>Data!DP12</f>
        <v>0</v>
      </c>
      <c r="H49" s="141">
        <f t="shared" si="0"/>
        <v>78</v>
      </c>
      <c r="W49" s="144"/>
    </row>
    <row r="50" spans="2:23" x14ac:dyDescent="0.55000000000000004">
      <c r="B50" s="129" t="s">
        <v>60</v>
      </c>
      <c r="C50" s="140">
        <f>Data!AO12</f>
        <v>1239</v>
      </c>
      <c r="D50" s="140">
        <f>Data!BI12</f>
        <v>1935</v>
      </c>
      <c r="E50" s="140">
        <f>Data!CC12</f>
        <v>0</v>
      </c>
      <c r="F50" s="140">
        <f>Data!CW12</f>
        <v>0</v>
      </c>
      <c r="G50" s="140">
        <f>Data!DQ12</f>
        <v>0</v>
      </c>
      <c r="H50" s="141">
        <f t="shared" si="0"/>
        <v>3174</v>
      </c>
      <c r="W50" s="144"/>
    </row>
    <row r="51" spans="2:23" x14ac:dyDescent="0.55000000000000004">
      <c r="B51" s="129" t="s">
        <v>0</v>
      </c>
      <c r="C51" s="140">
        <f>Data!AP12</f>
        <v>87</v>
      </c>
      <c r="D51" s="140">
        <f>Data!BJ12</f>
        <v>6443</v>
      </c>
      <c r="E51" s="140">
        <f>Data!CD12</f>
        <v>389</v>
      </c>
      <c r="F51" s="140">
        <f>Data!CX12</f>
        <v>368</v>
      </c>
      <c r="G51" s="140">
        <f>Data!DR12</f>
        <v>0</v>
      </c>
      <c r="H51" s="141">
        <f t="shared" si="0"/>
        <v>7287</v>
      </c>
      <c r="W51" s="144"/>
    </row>
    <row r="52" spans="2:23" x14ac:dyDescent="0.55000000000000004">
      <c r="B52" s="142" t="s">
        <v>33</v>
      </c>
      <c r="C52" s="141">
        <f>SUM(C32:C51)</f>
        <v>178199</v>
      </c>
      <c r="D52" s="141">
        <f>SUM(D32:D51)</f>
        <v>68378</v>
      </c>
      <c r="E52" s="141">
        <f>SUM(E32:E51)</f>
        <v>15572</v>
      </c>
      <c r="F52" s="141">
        <f>SUM(F32:F51)</f>
        <v>2238</v>
      </c>
      <c r="G52" s="141">
        <f>SUM(G32:G51)</f>
        <v>0</v>
      </c>
      <c r="H52" s="141">
        <f t="shared" si="0"/>
        <v>264387</v>
      </c>
    </row>
    <row r="53" spans="2:23" x14ac:dyDescent="0.55000000000000004">
      <c r="B53" s="143"/>
      <c r="C53" s="144"/>
      <c r="D53" s="144"/>
      <c r="E53" s="144"/>
      <c r="F53" s="144"/>
      <c r="G53" s="144"/>
      <c r="H53" s="144"/>
    </row>
    <row r="54" spans="2:23" ht="13.5" customHeight="1" x14ac:dyDescent="0.55000000000000004">
      <c r="B54" s="306"/>
      <c r="D54" s="440" t="s">
        <v>22</v>
      </c>
      <c r="E54" s="440"/>
      <c r="F54" s="440"/>
      <c r="G54" s="307" t="s">
        <v>23</v>
      </c>
      <c r="H54" s="307" t="s">
        <v>24</v>
      </c>
    </row>
    <row r="55" spans="2:23" ht="38.4" x14ac:dyDescent="0.55000000000000004">
      <c r="B55" s="438" t="s">
        <v>894</v>
      </c>
      <c r="C55" s="439"/>
      <c r="D55" s="434" t="str">
        <f>Data!T12</f>
        <v>Williamson, Dean</v>
      </c>
      <c r="E55" s="434"/>
      <c r="F55" s="434"/>
      <c r="G55" s="308" t="str">
        <f>Data!U12</f>
        <v>(936) 261-2187</v>
      </c>
      <c r="H55" s="309" t="str">
        <f>Data!V12</f>
        <v>CDwilliamson@pvamu.edu</v>
      </c>
    </row>
    <row r="56" spans="2:23" ht="13.5" customHeight="1" x14ac:dyDescent="0.55000000000000004">
      <c r="B56" s="306"/>
      <c r="C56" s="306"/>
      <c r="D56" s="306"/>
      <c r="E56" s="306"/>
      <c r="F56" s="306"/>
      <c r="G56" s="306"/>
      <c r="H56" s="296"/>
    </row>
    <row r="57" spans="2:23" ht="16.5" customHeight="1" x14ac:dyDescent="0.55000000000000004">
      <c r="B57" s="117" t="s">
        <v>9</v>
      </c>
    </row>
    <row r="58" spans="2:23" ht="39.75" customHeight="1" x14ac:dyDescent="0.55000000000000004">
      <c r="B58" s="441" t="s">
        <v>39</v>
      </c>
      <c r="C58" s="441"/>
      <c r="D58" s="441"/>
      <c r="E58" s="441"/>
      <c r="F58" s="441"/>
      <c r="G58" s="441"/>
      <c r="H58" s="319"/>
    </row>
    <row r="59" spans="2:23" ht="8.25" customHeight="1" thickBot="1" x14ac:dyDescent="0.6">
      <c r="B59" s="318"/>
    </row>
    <row r="60" spans="2:23" ht="19.8" thickBot="1" x14ac:dyDescent="0.6">
      <c r="B60" s="124" t="s">
        <v>31</v>
      </c>
      <c r="C60" s="125" t="s">
        <v>25</v>
      </c>
      <c r="D60" s="125" t="s">
        <v>26</v>
      </c>
      <c r="E60" s="125" t="s">
        <v>27</v>
      </c>
      <c r="F60" s="125" t="s">
        <v>28</v>
      </c>
      <c r="G60" s="125" t="s">
        <v>29</v>
      </c>
      <c r="H60" s="126" t="s">
        <v>30</v>
      </c>
    </row>
    <row r="61" spans="2:23" x14ac:dyDescent="0.55000000000000004">
      <c r="B61" s="127" t="str">
        <f>$B$32</f>
        <v>Liberal Arts</v>
      </c>
      <c r="C61" s="320">
        <f>Data!DS12</f>
        <v>7381104.0921584163</v>
      </c>
      <c r="D61" s="320">
        <f>Data!EM12</f>
        <v>1492891.7869747723</v>
      </c>
      <c r="E61" s="320">
        <f>Data!FG12</f>
        <v>595052.34103873337</v>
      </c>
      <c r="F61" s="320">
        <f>Data!GA12</f>
        <v>377399.21325493808</v>
      </c>
      <c r="G61" s="320">
        <f>Data!GU12</f>
        <v>0</v>
      </c>
      <c r="H61" s="321">
        <f>SUM(C61:G61)</f>
        <v>9846447.4334268607</v>
      </c>
    </row>
    <row r="62" spans="2:23" x14ac:dyDescent="0.55000000000000004">
      <c r="B62" s="127" t="str">
        <f>$B$33</f>
        <v>Science</v>
      </c>
      <c r="C62" s="320">
        <f>Data!DT12</f>
        <v>2510884.9856991181</v>
      </c>
      <c r="D62" s="320">
        <f>Data!EN12</f>
        <v>1223626.3133219229</v>
      </c>
      <c r="E62" s="320">
        <f>Data!FH12</f>
        <v>234325.41111111111</v>
      </c>
      <c r="F62" s="320">
        <f>Data!GB12</f>
        <v>0</v>
      </c>
      <c r="G62" s="320">
        <f>Data!GV12</f>
        <v>0</v>
      </c>
      <c r="H62" s="141">
        <f t="shared" ref="H62:H81" si="1">SUM(C62:G62)</f>
        <v>3968836.7101321523</v>
      </c>
    </row>
    <row r="63" spans="2:23" x14ac:dyDescent="0.55000000000000004">
      <c r="B63" s="127" t="str">
        <f>$B$34</f>
        <v>Fine Arts</v>
      </c>
      <c r="C63" s="320">
        <f>Data!DU12</f>
        <v>1303028.8793363075</v>
      </c>
      <c r="D63" s="320">
        <f>Data!EO12</f>
        <v>362349.81551217812</v>
      </c>
      <c r="E63" s="320">
        <f>Data!FI12</f>
        <v>0</v>
      </c>
      <c r="F63" s="320">
        <f>Data!GC12</f>
        <v>0</v>
      </c>
      <c r="G63" s="320">
        <f>Data!GW12</f>
        <v>0</v>
      </c>
      <c r="H63" s="141">
        <f t="shared" si="1"/>
        <v>1665378.6948484858</v>
      </c>
    </row>
    <row r="64" spans="2:23" x14ac:dyDescent="0.55000000000000004">
      <c r="B64" s="127" t="str">
        <f>$B$35</f>
        <v>Teacher Education</v>
      </c>
      <c r="C64" s="320">
        <f>Data!DV12</f>
        <v>269619.87561902945</v>
      </c>
      <c r="D64" s="320">
        <f>Data!EP12</f>
        <v>364818.54781579663</v>
      </c>
      <c r="E64" s="320">
        <f>Data!FJ12</f>
        <v>917701.64110199246</v>
      </c>
      <c r="F64" s="320">
        <f>Data!GD12</f>
        <v>942304.72369674174</v>
      </c>
      <c r="G64" s="320">
        <f>Data!GX12</f>
        <v>0</v>
      </c>
      <c r="H64" s="141">
        <f t="shared" si="1"/>
        <v>2494444.7882335605</v>
      </c>
    </row>
    <row r="65" spans="2:8" x14ac:dyDescent="0.55000000000000004">
      <c r="B65" s="127" t="str">
        <f>$B$36</f>
        <v>Agriculture</v>
      </c>
      <c r="C65" s="320">
        <f>Data!DW12</f>
        <v>743731.68929805502</v>
      </c>
      <c r="D65" s="320">
        <f>Data!EQ12</f>
        <v>374133.97534840944</v>
      </c>
      <c r="E65" s="320">
        <f>Data!FK12</f>
        <v>225362.25252525252</v>
      </c>
      <c r="F65" s="320">
        <f>Data!GE12</f>
        <v>0</v>
      </c>
      <c r="G65" s="320">
        <f>Data!GY12</f>
        <v>0</v>
      </c>
      <c r="H65" s="141">
        <f t="shared" si="1"/>
        <v>1343227.9171717169</v>
      </c>
    </row>
    <row r="66" spans="2:8" x14ac:dyDescent="0.55000000000000004">
      <c r="B66" s="127" t="str">
        <f>$B$37</f>
        <v>Engineering</v>
      </c>
      <c r="C66" s="320">
        <f>Data!DX12</f>
        <v>1964133.3511721969</v>
      </c>
      <c r="D66" s="320">
        <f>Data!ER12</f>
        <v>2775458.6483291443</v>
      </c>
      <c r="E66" s="320">
        <f>Data!FL12</f>
        <v>1581983.0903805045</v>
      </c>
      <c r="F66" s="320">
        <f>Data!GF12</f>
        <v>520817.68740004918</v>
      </c>
      <c r="G66" s="320">
        <f>Data!GZ12</f>
        <v>0</v>
      </c>
      <c r="H66" s="141">
        <f t="shared" si="1"/>
        <v>6842392.7772818953</v>
      </c>
    </row>
    <row r="67" spans="2:8" x14ac:dyDescent="0.55000000000000004">
      <c r="B67" s="127" t="str">
        <f>$B$38</f>
        <v>Home Economics</v>
      </c>
      <c r="C67" s="320">
        <f>Data!DY12</f>
        <v>493234.70003367541</v>
      </c>
      <c r="D67" s="320">
        <f>Data!ES12</f>
        <v>370450.10329965776</v>
      </c>
      <c r="E67" s="320">
        <f>Data!FM12</f>
        <v>175661.30333333332</v>
      </c>
      <c r="F67" s="320">
        <f>Data!GG12</f>
        <v>0</v>
      </c>
      <c r="G67" s="320">
        <f>Data!HA12</f>
        <v>0</v>
      </c>
      <c r="H67" s="141">
        <f t="shared" si="1"/>
        <v>1039346.1066666666</v>
      </c>
    </row>
    <row r="68" spans="2:8" x14ac:dyDescent="0.55000000000000004">
      <c r="B68" s="127" t="str">
        <f>$B$39</f>
        <v>Law</v>
      </c>
      <c r="C68" s="320">
        <f>Data!DZ12</f>
        <v>0</v>
      </c>
      <c r="D68" s="320">
        <f>Data!ET12</f>
        <v>0</v>
      </c>
      <c r="E68" s="320">
        <f>Data!FN12</f>
        <v>0</v>
      </c>
      <c r="F68" s="320">
        <f>Data!GH12</f>
        <v>0</v>
      </c>
      <c r="G68" s="320">
        <f>Data!HB12</f>
        <v>0</v>
      </c>
      <c r="H68" s="141">
        <f t="shared" si="1"/>
        <v>0</v>
      </c>
    </row>
    <row r="69" spans="2:8" x14ac:dyDescent="0.55000000000000004">
      <c r="B69" s="127" t="str">
        <f>$B$40</f>
        <v>Social Service</v>
      </c>
      <c r="C69" s="320">
        <f>Data!EA12</f>
        <v>102012.01045745418</v>
      </c>
      <c r="D69" s="320">
        <f>Data!EU12</f>
        <v>246507.47809658822</v>
      </c>
      <c r="E69" s="320">
        <f>Data!FO12</f>
        <v>462217.62312162737</v>
      </c>
      <c r="F69" s="320">
        <f>Data!GI12</f>
        <v>0</v>
      </c>
      <c r="G69" s="320">
        <f>Data!HC12</f>
        <v>0</v>
      </c>
      <c r="H69" s="141">
        <f t="shared" si="1"/>
        <v>810737.11167566979</v>
      </c>
    </row>
    <row r="70" spans="2:8" x14ac:dyDescent="0.55000000000000004">
      <c r="B70" s="127" t="str">
        <f>$B$41</f>
        <v>Library Science</v>
      </c>
      <c r="C70" s="320">
        <f>Data!EB12</f>
        <v>0</v>
      </c>
      <c r="D70" s="320">
        <f>Data!EV12</f>
        <v>0</v>
      </c>
      <c r="E70" s="320">
        <f>Data!FP12</f>
        <v>0</v>
      </c>
      <c r="F70" s="320">
        <f>Data!GJ12</f>
        <v>0</v>
      </c>
      <c r="G70" s="320">
        <f>Data!HD12</f>
        <v>0</v>
      </c>
      <c r="H70" s="141">
        <f t="shared" si="1"/>
        <v>0</v>
      </c>
    </row>
    <row r="71" spans="2:8" x14ac:dyDescent="0.55000000000000004">
      <c r="B71" s="127" t="str">
        <f>$B$42</f>
        <v>Veterinary Science</v>
      </c>
      <c r="C71" s="320">
        <f>Data!EC12</f>
        <v>0</v>
      </c>
      <c r="D71" s="320">
        <f>Data!EW12</f>
        <v>0</v>
      </c>
      <c r="E71" s="320">
        <f>Data!FQ12</f>
        <v>0</v>
      </c>
      <c r="F71" s="320">
        <f>Data!GK12</f>
        <v>0</v>
      </c>
      <c r="G71" s="320">
        <f>Data!HE12</f>
        <v>0</v>
      </c>
      <c r="H71" s="141">
        <f t="shared" si="1"/>
        <v>0</v>
      </c>
    </row>
    <row r="72" spans="2:8" x14ac:dyDescent="0.55000000000000004">
      <c r="B72" s="127" t="str">
        <f>$B$43</f>
        <v>Vocational Training</v>
      </c>
      <c r="C72" s="320">
        <f>Data!ED12</f>
        <v>213361.77666666661</v>
      </c>
      <c r="D72" s="320">
        <f>Data!EX12</f>
        <v>0</v>
      </c>
      <c r="E72" s="320">
        <f>Data!FR12</f>
        <v>0</v>
      </c>
      <c r="F72" s="320">
        <f>Data!GL12</f>
        <v>0</v>
      </c>
      <c r="G72" s="320">
        <f>Data!HF12</f>
        <v>0</v>
      </c>
      <c r="H72" s="141">
        <f t="shared" si="1"/>
        <v>213361.77666666661</v>
      </c>
    </row>
    <row r="73" spans="2:8" x14ac:dyDescent="0.55000000000000004">
      <c r="B73" s="127" t="str">
        <f>$B$44</f>
        <v>Physical Training</v>
      </c>
      <c r="C73" s="320">
        <f>Data!EE12</f>
        <v>0</v>
      </c>
      <c r="D73" s="320">
        <f>Data!EY12</f>
        <v>0</v>
      </c>
      <c r="E73" s="320">
        <f>Data!FS12</f>
        <v>0</v>
      </c>
      <c r="F73" s="320">
        <f>Data!GM12</f>
        <v>0</v>
      </c>
      <c r="G73" s="320">
        <f>Data!HG12</f>
        <v>0</v>
      </c>
      <c r="H73" s="141">
        <f t="shared" si="1"/>
        <v>0</v>
      </c>
    </row>
    <row r="74" spans="2:8" x14ac:dyDescent="0.55000000000000004">
      <c r="B74" s="127" t="str">
        <f>$B$45</f>
        <v>Health Services</v>
      </c>
      <c r="C74" s="320">
        <f>Data!EF12</f>
        <v>483529.54410736979</v>
      </c>
      <c r="D74" s="320">
        <f>Data!EZ12</f>
        <v>818992.31837926386</v>
      </c>
      <c r="E74" s="320">
        <f>Data!FT12</f>
        <v>46303.1</v>
      </c>
      <c r="F74" s="320">
        <f>Data!GN12</f>
        <v>0</v>
      </c>
      <c r="G74" s="320">
        <f>Data!HH12</f>
        <v>0</v>
      </c>
      <c r="H74" s="141">
        <f t="shared" si="1"/>
        <v>1348824.9624866338</v>
      </c>
    </row>
    <row r="75" spans="2:8" x14ac:dyDescent="0.55000000000000004">
      <c r="B75" s="127" t="str">
        <f>$B$46</f>
        <v>Pharmacy</v>
      </c>
      <c r="C75" s="320">
        <f>Data!EG12</f>
        <v>0</v>
      </c>
      <c r="D75" s="320">
        <f>Data!FA12</f>
        <v>0</v>
      </c>
      <c r="E75" s="320">
        <f>Data!FU12</f>
        <v>0</v>
      </c>
      <c r="F75" s="320">
        <f>Data!GO12</f>
        <v>0</v>
      </c>
      <c r="G75" s="320">
        <f>Data!HI12</f>
        <v>0</v>
      </c>
      <c r="H75" s="141">
        <f t="shared" si="1"/>
        <v>0</v>
      </c>
    </row>
    <row r="76" spans="2:8" x14ac:dyDescent="0.55000000000000004">
      <c r="B76" s="127" t="str">
        <f>$B$47</f>
        <v>Business Administration</v>
      </c>
      <c r="C76" s="320">
        <f>Data!EH12</f>
        <v>1016923.1274225155</v>
      </c>
      <c r="D76" s="320">
        <f>Data!FB12</f>
        <v>1855017.1217438495</v>
      </c>
      <c r="E76" s="320">
        <f>Data!FV12</f>
        <v>611083.41769745038</v>
      </c>
      <c r="F76" s="320">
        <f>Data!GP12</f>
        <v>0</v>
      </c>
      <c r="G76" s="320">
        <f>Data!HJ12</f>
        <v>0</v>
      </c>
      <c r="H76" s="141">
        <f t="shared" si="1"/>
        <v>3483023.6668638149</v>
      </c>
    </row>
    <row r="77" spans="2:8" x14ac:dyDescent="0.55000000000000004">
      <c r="B77" s="127" t="str">
        <f>$B$48</f>
        <v>Optometry</v>
      </c>
      <c r="C77" s="320">
        <f>Data!EI12</f>
        <v>0</v>
      </c>
      <c r="D77" s="320">
        <f>Data!FC12</f>
        <v>0</v>
      </c>
      <c r="E77" s="320">
        <f>Data!FW12</f>
        <v>0</v>
      </c>
      <c r="F77" s="320">
        <f>Data!GQ12</f>
        <v>0</v>
      </c>
      <c r="G77" s="320">
        <f>Data!HK12</f>
        <v>0</v>
      </c>
      <c r="H77" s="141">
        <f t="shared" si="1"/>
        <v>0</v>
      </c>
    </row>
    <row r="78" spans="2:8" x14ac:dyDescent="0.55000000000000004">
      <c r="B78" s="127" t="str">
        <f>$B$49</f>
        <v>Teacher Ed-Practice Teaching</v>
      </c>
      <c r="C78" s="320">
        <f>Data!EJ12</f>
        <v>0</v>
      </c>
      <c r="D78" s="320">
        <f>Data!FD12</f>
        <v>45954.477866419293</v>
      </c>
      <c r="E78" s="320">
        <f>Data!FX12</f>
        <v>0</v>
      </c>
      <c r="F78" s="320">
        <f>Data!GR12</f>
        <v>0</v>
      </c>
      <c r="G78" s="320">
        <f>Data!HL12</f>
        <v>0</v>
      </c>
      <c r="H78" s="141">
        <f t="shared" si="1"/>
        <v>45954.477866419293</v>
      </c>
    </row>
    <row r="79" spans="2:8" x14ac:dyDescent="0.55000000000000004">
      <c r="B79" s="127" t="str">
        <f>$B$50</f>
        <v>Technology</v>
      </c>
      <c r="C79" s="320">
        <f>Data!EK12</f>
        <v>227409.53853745607</v>
      </c>
      <c r="D79" s="320">
        <f>Data!FE12</f>
        <v>259465.83655976615</v>
      </c>
      <c r="E79" s="320">
        <f>Data!FY12</f>
        <v>0</v>
      </c>
      <c r="F79" s="320">
        <f>Data!GS12</f>
        <v>0</v>
      </c>
      <c r="G79" s="320">
        <f>Data!HM12</f>
        <v>0</v>
      </c>
      <c r="H79" s="141">
        <f t="shared" si="1"/>
        <v>486875.37509722222</v>
      </c>
    </row>
    <row r="80" spans="2:8" x14ac:dyDescent="0.55000000000000004">
      <c r="B80" s="127" t="str">
        <f>$B$51</f>
        <v>Nursing</v>
      </c>
      <c r="C80" s="320">
        <f>Data!EL12</f>
        <v>18843.329130615999</v>
      </c>
      <c r="D80" s="320">
        <f>Data!FF12</f>
        <v>1743706.2558861063</v>
      </c>
      <c r="E80" s="320">
        <f>Data!FZ12</f>
        <v>369296.60274725279</v>
      </c>
      <c r="F80" s="320">
        <f>Data!GT12</f>
        <v>356911.92999999988</v>
      </c>
      <c r="G80" s="320">
        <f>Data!HN12</f>
        <v>0</v>
      </c>
      <c r="H80" s="141">
        <f t="shared" si="1"/>
        <v>2488758.1177639747</v>
      </c>
    </row>
    <row r="81" spans="2:8" x14ac:dyDescent="0.55000000000000004">
      <c r="B81" s="130" t="str">
        <f>$B$52</f>
        <v>Totals</v>
      </c>
      <c r="C81" s="321">
        <f>SUM(C61:C80)</f>
        <v>16727816.899638878</v>
      </c>
      <c r="D81" s="321">
        <f>SUM(D61:D80)</f>
        <v>11933372.679133873</v>
      </c>
      <c r="E81" s="321">
        <f>SUM(E61:E80)</f>
        <v>5218986.7830572575</v>
      </c>
      <c r="F81" s="321">
        <f>SUM(F61:F80)</f>
        <v>2197433.5543517289</v>
      </c>
      <c r="G81" s="321">
        <f>SUM(G61:G80)</f>
        <v>0</v>
      </c>
      <c r="H81" s="321">
        <f t="shared" si="1"/>
        <v>36077609.916181743</v>
      </c>
    </row>
    <row r="82" spans="2:8" x14ac:dyDescent="0.55000000000000004">
      <c r="B82" s="143"/>
      <c r="C82" s="322"/>
      <c r="D82" s="322"/>
      <c r="E82" s="322"/>
      <c r="F82" s="322"/>
      <c r="G82" s="322"/>
      <c r="H82" s="323"/>
    </row>
    <row r="83" spans="2:8" ht="13.5" customHeight="1" x14ac:dyDescent="0.55000000000000004">
      <c r="B83" s="306"/>
      <c r="D83" s="440" t="s">
        <v>22</v>
      </c>
      <c r="E83" s="440"/>
      <c r="F83" s="440"/>
      <c r="G83" s="307" t="s">
        <v>23</v>
      </c>
      <c r="H83" s="307" t="s">
        <v>24</v>
      </c>
    </row>
    <row r="84" spans="2:8" ht="16.5" customHeight="1" x14ac:dyDescent="0.55000000000000004">
      <c r="B84" s="438" t="s">
        <v>38</v>
      </c>
      <c r="C84" s="439"/>
      <c r="D84" s="434" t="str">
        <f>Data!T12</f>
        <v>Williamson, Dean</v>
      </c>
      <c r="E84" s="434"/>
      <c r="F84" s="434"/>
      <c r="G84" s="308" t="str">
        <f>Data!U12</f>
        <v>(936) 261-2187</v>
      </c>
      <c r="H84" s="309" t="str">
        <f>Data!V12</f>
        <v>CDwilliamson@pvamu.edu</v>
      </c>
    </row>
    <row r="85" spans="2:8" ht="13.5" customHeight="1" x14ac:dyDescent="0.55000000000000004">
      <c r="B85" s="306"/>
      <c r="C85" s="306"/>
      <c r="D85" s="306"/>
      <c r="E85" s="306"/>
      <c r="F85" s="306"/>
      <c r="G85" s="306"/>
      <c r="H85" s="296"/>
    </row>
    <row r="86" spans="2:8" ht="15" customHeight="1" x14ac:dyDescent="0.55000000000000004">
      <c r="B86" s="120" t="s">
        <v>32</v>
      </c>
      <c r="C86" s="324"/>
      <c r="D86" s="324"/>
      <c r="E86" s="324"/>
      <c r="F86" s="324"/>
      <c r="G86" s="324"/>
      <c r="H86" s="122">
        <f>H13+H14</f>
        <v>103103409</v>
      </c>
    </row>
    <row r="87" spans="2:8" ht="42.75" customHeight="1" x14ac:dyDescent="0.55000000000000004">
      <c r="B87" s="432" t="s">
        <v>8</v>
      </c>
      <c r="C87" s="432"/>
      <c r="D87" s="432"/>
      <c r="E87" s="432"/>
      <c r="F87" s="432"/>
      <c r="G87" s="432"/>
      <c r="H87" s="319"/>
    </row>
    <row r="88" spans="2:8" x14ac:dyDescent="0.55000000000000004">
      <c r="B88" s="120" t="s">
        <v>5</v>
      </c>
      <c r="C88" s="325"/>
      <c r="D88" s="325"/>
      <c r="E88" s="325"/>
      <c r="F88" s="325"/>
      <c r="G88" s="325"/>
      <c r="H88" s="122"/>
    </row>
    <row r="89" spans="2:8" ht="98.25" customHeight="1" thickBot="1" x14ac:dyDescent="0.6">
      <c r="B89" s="433" t="s">
        <v>224</v>
      </c>
      <c r="C89" s="433"/>
      <c r="D89" s="433"/>
      <c r="E89" s="433"/>
      <c r="F89" s="433"/>
      <c r="G89" s="433"/>
      <c r="H89" s="326"/>
    </row>
    <row r="90" spans="2:8" ht="19.8" thickBot="1" x14ac:dyDescent="0.6">
      <c r="B90" s="124" t="s">
        <v>31</v>
      </c>
      <c r="C90" s="125" t="s">
        <v>25</v>
      </c>
      <c r="D90" s="125" t="s">
        <v>26</v>
      </c>
      <c r="E90" s="125" t="s">
        <v>27</v>
      </c>
      <c r="F90" s="125" t="s">
        <v>28</v>
      </c>
      <c r="G90" s="125" t="s">
        <v>29</v>
      </c>
      <c r="H90" s="126" t="s">
        <v>30</v>
      </c>
    </row>
    <row r="91" spans="2:8" x14ac:dyDescent="0.55000000000000004">
      <c r="B91" s="127" t="str">
        <f>$B$32</f>
        <v>Liberal Arts</v>
      </c>
      <c r="C91" s="327">
        <f>Data!HR12</f>
        <v>1499</v>
      </c>
      <c r="D91" s="327">
        <f>Data!IL12</f>
        <v>303</v>
      </c>
      <c r="E91" s="327">
        <f>Data!JF12</f>
        <v>121</v>
      </c>
      <c r="F91" s="327">
        <f>Data!JZ12</f>
        <v>77</v>
      </c>
      <c r="G91" s="327">
        <f>Data!KT12</f>
        <v>0</v>
      </c>
      <c r="H91" s="133">
        <f t="shared" ref="H91:H111" si="2">SUM(C91:G91)</f>
        <v>2000</v>
      </c>
    </row>
    <row r="92" spans="2:8" x14ac:dyDescent="0.55000000000000004">
      <c r="B92" s="127" t="str">
        <f>$B$33</f>
        <v>Science</v>
      </c>
      <c r="C92" s="327">
        <f>Data!HS12</f>
        <v>0</v>
      </c>
      <c r="D92" s="327">
        <f>Data!IM12</f>
        <v>0</v>
      </c>
      <c r="E92" s="327">
        <f>Data!JG12</f>
        <v>0</v>
      </c>
      <c r="F92" s="327">
        <f>Data!KA12</f>
        <v>0</v>
      </c>
      <c r="G92" s="327">
        <f>Data!KU12</f>
        <v>0</v>
      </c>
      <c r="H92" s="136">
        <f t="shared" si="2"/>
        <v>0</v>
      </c>
    </row>
    <row r="93" spans="2:8" x14ac:dyDescent="0.55000000000000004">
      <c r="B93" s="127" t="str">
        <f>$B$34</f>
        <v>Fine Arts</v>
      </c>
      <c r="C93" s="327">
        <f>Data!HT12</f>
        <v>0</v>
      </c>
      <c r="D93" s="327">
        <f>Data!IN12</f>
        <v>0</v>
      </c>
      <c r="E93" s="327">
        <f>Data!JH12</f>
        <v>0</v>
      </c>
      <c r="F93" s="327">
        <f>Data!KB12</f>
        <v>0</v>
      </c>
      <c r="G93" s="327">
        <f>Data!KV12</f>
        <v>0</v>
      </c>
      <c r="H93" s="136">
        <f t="shared" si="2"/>
        <v>0</v>
      </c>
    </row>
    <row r="94" spans="2:8" x14ac:dyDescent="0.55000000000000004">
      <c r="B94" s="127" t="str">
        <f>$B$35</f>
        <v>Teacher Education</v>
      </c>
      <c r="C94" s="327">
        <f>Data!HU12</f>
        <v>0</v>
      </c>
      <c r="D94" s="327">
        <f>Data!IO12</f>
        <v>0</v>
      </c>
      <c r="E94" s="327">
        <f>Data!JI12</f>
        <v>0</v>
      </c>
      <c r="F94" s="327">
        <f>Data!KC12</f>
        <v>0</v>
      </c>
      <c r="G94" s="327">
        <f>Data!KW12</f>
        <v>0</v>
      </c>
      <c r="H94" s="136">
        <f t="shared" si="2"/>
        <v>0</v>
      </c>
    </row>
    <row r="95" spans="2:8" x14ac:dyDescent="0.55000000000000004">
      <c r="B95" s="127" t="str">
        <f>$B$36</f>
        <v>Agriculture</v>
      </c>
      <c r="C95" s="327">
        <f>Data!HV12</f>
        <v>0</v>
      </c>
      <c r="D95" s="327">
        <f>Data!IP12</f>
        <v>0</v>
      </c>
      <c r="E95" s="327">
        <f>Data!JJ12</f>
        <v>0</v>
      </c>
      <c r="F95" s="327">
        <f>Data!KD12</f>
        <v>0</v>
      </c>
      <c r="G95" s="327">
        <f>Data!KX12</f>
        <v>0</v>
      </c>
      <c r="H95" s="136">
        <f t="shared" si="2"/>
        <v>0</v>
      </c>
    </row>
    <row r="96" spans="2:8" x14ac:dyDescent="0.55000000000000004">
      <c r="B96" s="127" t="str">
        <f>$B$37</f>
        <v>Engineering</v>
      </c>
      <c r="C96" s="327">
        <f>Data!HW12</f>
        <v>22532</v>
      </c>
      <c r="D96" s="327">
        <f>Data!IQ12</f>
        <v>31838</v>
      </c>
      <c r="E96" s="327">
        <f>Data!JK12</f>
        <v>18147</v>
      </c>
      <c r="F96" s="327">
        <f>Data!KE12</f>
        <v>5974</v>
      </c>
      <c r="G96" s="327">
        <f>Data!KY12</f>
        <v>0</v>
      </c>
      <c r="H96" s="136">
        <f t="shared" si="2"/>
        <v>78491</v>
      </c>
    </row>
    <row r="97" spans="2:8" x14ac:dyDescent="0.55000000000000004">
      <c r="B97" s="127" t="str">
        <f>$B$38</f>
        <v>Home Economics</v>
      </c>
      <c r="C97" s="327">
        <f>Data!HX12</f>
        <v>0</v>
      </c>
      <c r="D97" s="327">
        <f>Data!IR12</f>
        <v>0</v>
      </c>
      <c r="E97" s="327">
        <f>Data!JL12</f>
        <v>0</v>
      </c>
      <c r="F97" s="327">
        <f>Data!KF12</f>
        <v>0</v>
      </c>
      <c r="G97" s="327">
        <f>Data!KZ12</f>
        <v>0</v>
      </c>
      <c r="H97" s="136">
        <f t="shared" si="2"/>
        <v>0</v>
      </c>
    </row>
    <row r="98" spans="2:8" x14ac:dyDescent="0.55000000000000004">
      <c r="B98" s="127" t="str">
        <f>$B$39</f>
        <v>Law</v>
      </c>
      <c r="C98" s="327">
        <f>Data!HY12</f>
        <v>0</v>
      </c>
      <c r="D98" s="327">
        <f>Data!IS12</f>
        <v>0</v>
      </c>
      <c r="E98" s="327">
        <f>Data!JM12</f>
        <v>0</v>
      </c>
      <c r="F98" s="327">
        <f>Data!KG12</f>
        <v>0</v>
      </c>
      <c r="G98" s="327">
        <f>Data!LA12</f>
        <v>0</v>
      </c>
      <c r="H98" s="136">
        <f t="shared" si="2"/>
        <v>0</v>
      </c>
    </row>
    <row r="99" spans="2:8" x14ac:dyDescent="0.55000000000000004">
      <c r="B99" s="127" t="str">
        <f>$B$40</f>
        <v>Social Service</v>
      </c>
      <c r="C99" s="327">
        <f>Data!HZ12</f>
        <v>0</v>
      </c>
      <c r="D99" s="327">
        <f>Data!IT12</f>
        <v>0</v>
      </c>
      <c r="E99" s="327">
        <f>Data!JN12</f>
        <v>0</v>
      </c>
      <c r="F99" s="327">
        <f>Data!KH12</f>
        <v>0</v>
      </c>
      <c r="G99" s="327">
        <f>Data!LB12</f>
        <v>0</v>
      </c>
      <c r="H99" s="136">
        <f t="shared" si="2"/>
        <v>0</v>
      </c>
    </row>
    <row r="100" spans="2:8" x14ac:dyDescent="0.55000000000000004">
      <c r="B100" s="127" t="str">
        <f>$B$41</f>
        <v>Library Science</v>
      </c>
      <c r="C100" s="327">
        <f>Data!IA12</f>
        <v>0</v>
      </c>
      <c r="D100" s="327">
        <f>Data!IU12</f>
        <v>0</v>
      </c>
      <c r="E100" s="327">
        <f>Data!JO12</f>
        <v>0</v>
      </c>
      <c r="F100" s="327">
        <f>Data!KI12</f>
        <v>0</v>
      </c>
      <c r="G100" s="327">
        <f>Data!LC12</f>
        <v>0</v>
      </c>
      <c r="H100" s="136">
        <f t="shared" si="2"/>
        <v>0</v>
      </c>
    </row>
    <row r="101" spans="2:8" x14ac:dyDescent="0.55000000000000004">
      <c r="B101" s="127" t="str">
        <f>$B$42</f>
        <v>Veterinary Science</v>
      </c>
      <c r="C101" s="327">
        <f>Data!IB12</f>
        <v>0</v>
      </c>
      <c r="D101" s="327">
        <f>Data!IV12</f>
        <v>0</v>
      </c>
      <c r="E101" s="327">
        <f>Data!JP12</f>
        <v>0</v>
      </c>
      <c r="F101" s="327">
        <f>Data!KJ12</f>
        <v>0</v>
      </c>
      <c r="G101" s="327">
        <f>Data!LD12</f>
        <v>0</v>
      </c>
      <c r="H101" s="136">
        <f t="shared" si="2"/>
        <v>0</v>
      </c>
    </row>
    <row r="102" spans="2:8" x14ac:dyDescent="0.55000000000000004">
      <c r="B102" s="127" t="str">
        <f>$B$43</f>
        <v>Vocational Training</v>
      </c>
      <c r="C102" s="327">
        <f>Data!IC12</f>
        <v>0</v>
      </c>
      <c r="D102" s="327">
        <f>Data!IW12</f>
        <v>0</v>
      </c>
      <c r="E102" s="327">
        <f>Data!JQ12</f>
        <v>0</v>
      </c>
      <c r="F102" s="327">
        <f>Data!KK12</f>
        <v>0</v>
      </c>
      <c r="G102" s="327">
        <f>Data!LE12</f>
        <v>0</v>
      </c>
      <c r="H102" s="136">
        <f t="shared" si="2"/>
        <v>0</v>
      </c>
    </row>
    <row r="103" spans="2:8" x14ac:dyDescent="0.55000000000000004">
      <c r="B103" s="127" t="str">
        <f>$B$44</f>
        <v>Physical Training</v>
      </c>
      <c r="C103" s="327">
        <f>Data!ID12</f>
        <v>0</v>
      </c>
      <c r="D103" s="327">
        <f>Data!IX12</f>
        <v>0</v>
      </c>
      <c r="E103" s="327">
        <f>Data!JR12</f>
        <v>0</v>
      </c>
      <c r="F103" s="327">
        <f>Data!KL12</f>
        <v>0</v>
      </c>
      <c r="G103" s="327">
        <f>Data!LF12</f>
        <v>0</v>
      </c>
      <c r="H103" s="136">
        <f t="shared" si="2"/>
        <v>0</v>
      </c>
    </row>
    <row r="104" spans="2:8" x14ac:dyDescent="0.55000000000000004">
      <c r="B104" s="127" t="str">
        <f>$B$45</f>
        <v>Health Services</v>
      </c>
      <c r="C104" s="327">
        <f>Data!IE12</f>
        <v>0</v>
      </c>
      <c r="D104" s="327">
        <f>Data!IY12</f>
        <v>0</v>
      </c>
      <c r="E104" s="327">
        <f>Data!JS12</f>
        <v>0</v>
      </c>
      <c r="F104" s="327">
        <f>Data!KM12</f>
        <v>0</v>
      </c>
      <c r="G104" s="327">
        <f>Data!LG12</f>
        <v>0</v>
      </c>
      <c r="H104" s="136">
        <f t="shared" si="2"/>
        <v>0</v>
      </c>
    </row>
    <row r="105" spans="2:8" x14ac:dyDescent="0.55000000000000004">
      <c r="B105" s="127" t="str">
        <f>$B$46</f>
        <v>Pharmacy</v>
      </c>
      <c r="C105" s="327">
        <f>Data!IF12</f>
        <v>0</v>
      </c>
      <c r="D105" s="327">
        <f>Data!IZ12</f>
        <v>0</v>
      </c>
      <c r="E105" s="327">
        <f>Data!JT12</f>
        <v>0</v>
      </c>
      <c r="F105" s="327">
        <f>Data!KN12</f>
        <v>0</v>
      </c>
      <c r="G105" s="327">
        <f>Data!LH12</f>
        <v>0</v>
      </c>
      <c r="H105" s="136">
        <f t="shared" si="2"/>
        <v>0</v>
      </c>
    </row>
    <row r="106" spans="2:8" x14ac:dyDescent="0.55000000000000004">
      <c r="B106" s="127" t="str">
        <f>$B$47</f>
        <v>Business Administration</v>
      </c>
      <c r="C106" s="327">
        <f>Data!IG12</f>
        <v>0</v>
      </c>
      <c r="D106" s="327">
        <f>Data!JA12</f>
        <v>0</v>
      </c>
      <c r="E106" s="327">
        <f>Data!JU12</f>
        <v>0</v>
      </c>
      <c r="F106" s="327">
        <f>Data!KO12</f>
        <v>0</v>
      </c>
      <c r="G106" s="327">
        <f>Data!LI12</f>
        <v>0</v>
      </c>
      <c r="H106" s="136">
        <f t="shared" si="2"/>
        <v>0</v>
      </c>
    </row>
    <row r="107" spans="2:8" x14ac:dyDescent="0.55000000000000004">
      <c r="B107" s="127" t="str">
        <f>$B$48</f>
        <v>Optometry</v>
      </c>
      <c r="C107" s="327">
        <f>Data!IH12</f>
        <v>0</v>
      </c>
      <c r="D107" s="327">
        <f>Data!JB12</f>
        <v>0</v>
      </c>
      <c r="E107" s="327">
        <f>Data!JV12</f>
        <v>0</v>
      </c>
      <c r="F107" s="327">
        <f>Data!KP12</f>
        <v>0</v>
      </c>
      <c r="G107" s="327">
        <f>Data!LJ12</f>
        <v>0</v>
      </c>
      <c r="H107" s="136">
        <f t="shared" si="2"/>
        <v>0</v>
      </c>
    </row>
    <row r="108" spans="2:8" x14ac:dyDescent="0.55000000000000004">
      <c r="B108" s="127" t="str">
        <f>$B$49</f>
        <v>Teacher Ed-Practice Teaching</v>
      </c>
      <c r="C108" s="327">
        <f>Data!II12</f>
        <v>0</v>
      </c>
      <c r="D108" s="327">
        <f>Data!JC12</f>
        <v>0</v>
      </c>
      <c r="E108" s="327">
        <f>Data!JW12</f>
        <v>0</v>
      </c>
      <c r="F108" s="327">
        <f>Data!KQ12</f>
        <v>0</v>
      </c>
      <c r="G108" s="327">
        <f>Data!LK12</f>
        <v>0</v>
      </c>
      <c r="H108" s="136">
        <f t="shared" si="2"/>
        <v>0</v>
      </c>
    </row>
    <row r="109" spans="2:8" x14ac:dyDescent="0.55000000000000004">
      <c r="B109" s="127" t="str">
        <f>$B$50</f>
        <v>Technology</v>
      </c>
      <c r="C109" s="327">
        <f>Data!IJ12</f>
        <v>10509</v>
      </c>
      <c r="D109" s="327">
        <f>Data!JD12</f>
        <v>11991</v>
      </c>
      <c r="E109" s="327">
        <f>Data!JX12</f>
        <v>0</v>
      </c>
      <c r="F109" s="327">
        <f>Data!KR12</f>
        <v>0</v>
      </c>
      <c r="G109" s="327">
        <f>Data!LL12</f>
        <v>0</v>
      </c>
      <c r="H109" s="136">
        <f t="shared" si="2"/>
        <v>22500</v>
      </c>
    </row>
    <row r="110" spans="2:8" x14ac:dyDescent="0.55000000000000004">
      <c r="B110" s="127" t="str">
        <f>$B$51</f>
        <v>Nursing</v>
      </c>
      <c r="C110" s="327">
        <f>Data!IK12</f>
        <v>0</v>
      </c>
      <c r="D110" s="327">
        <f>Data!JE12</f>
        <v>0</v>
      </c>
      <c r="E110" s="327">
        <f>Data!JY12</f>
        <v>0</v>
      </c>
      <c r="F110" s="327">
        <f>Data!KS12</f>
        <v>0</v>
      </c>
      <c r="G110" s="327">
        <f>Data!HPM12</f>
        <v>0</v>
      </c>
      <c r="H110" s="136">
        <f t="shared" si="2"/>
        <v>0</v>
      </c>
    </row>
    <row r="111" spans="2:8" x14ac:dyDescent="0.55000000000000004">
      <c r="B111" s="130" t="str">
        <f>$B$52</f>
        <v>Totals</v>
      </c>
      <c r="C111" s="133">
        <f>SUM(C91:C110)</f>
        <v>34540</v>
      </c>
      <c r="D111" s="133">
        <f>SUM(D91:D110)</f>
        <v>44132</v>
      </c>
      <c r="E111" s="133">
        <f>SUM(E91:E110)</f>
        <v>18268</v>
      </c>
      <c r="F111" s="133">
        <f>SUM(F91:F110)</f>
        <v>6051</v>
      </c>
      <c r="G111" s="133">
        <f>SUM(G91:G110)</f>
        <v>0</v>
      </c>
      <c r="H111" s="133">
        <f t="shared" si="2"/>
        <v>102991</v>
      </c>
    </row>
    <row r="112" spans="2:8" x14ac:dyDescent="0.55000000000000004">
      <c r="B112" s="328"/>
      <c r="C112" s="329"/>
      <c r="D112" s="329"/>
      <c r="E112" s="329"/>
      <c r="F112" s="329"/>
      <c r="G112" s="329"/>
      <c r="H112" s="330"/>
    </row>
    <row r="113" spans="2:8" ht="16.5" customHeight="1" x14ac:dyDescent="0.55000000000000004">
      <c r="B113" s="445" t="s">
        <v>62</v>
      </c>
      <c r="C113" s="445"/>
      <c r="D113" s="445"/>
      <c r="E113" s="445"/>
      <c r="F113" s="445"/>
      <c r="G113" s="445"/>
      <c r="H113" s="445"/>
    </row>
    <row r="114" spans="2:8" ht="36.75" customHeight="1" thickBot="1" x14ac:dyDescent="0.6">
      <c r="B114" s="444" t="s">
        <v>36</v>
      </c>
      <c r="C114" s="444"/>
      <c r="D114" s="444"/>
      <c r="E114" s="444"/>
      <c r="F114" s="444"/>
      <c r="G114" s="444"/>
      <c r="H114" s="326"/>
    </row>
    <row r="115" spans="2:8" ht="19.8" thickBot="1" x14ac:dyDescent="0.6">
      <c r="B115" s="124" t="s">
        <v>31</v>
      </c>
      <c r="C115" s="125" t="s">
        <v>25</v>
      </c>
      <c r="D115" s="125" t="s">
        <v>26</v>
      </c>
      <c r="E115" s="125" t="s">
        <v>27</v>
      </c>
      <c r="F115" s="125" t="s">
        <v>28</v>
      </c>
      <c r="G115" s="125" t="s">
        <v>29</v>
      </c>
      <c r="H115" s="126" t="s">
        <v>30</v>
      </c>
    </row>
    <row r="116" spans="2:8" x14ac:dyDescent="0.55000000000000004">
      <c r="B116" s="127" t="str">
        <f>$B$32</f>
        <v>Liberal Arts</v>
      </c>
      <c r="C116" s="321">
        <f t="shared" ref="C116:G131" si="3">C91+C61</f>
        <v>7382603.0921584163</v>
      </c>
      <c r="D116" s="321">
        <f t="shared" si="3"/>
        <v>1493194.7869747723</v>
      </c>
      <c r="E116" s="321">
        <f t="shared" si="3"/>
        <v>595173.34103873337</v>
      </c>
      <c r="F116" s="321">
        <f t="shared" si="3"/>
        <v>377476.21325493808</v>
      </c>
      <c r="G116" s="321">
        <f t="shared" si="3"/>
        <v>0</v>
      </c>
      <c r="H116" s="133">
        <f t="shared" ref="H116:H136" si="4">SUM(C116:G116)</f>
        <v>9848447.4334268607</v>
      </c>
    </row>
    <row r="117" spans="2:8" x14ac:dyDescent="0.55000000000000004">
      <c r="B117" s="127" t="str">
        <f>$B$33</f>
        <v>Science</v>
      </c>
      <c r="C117" s="141">
        <f t="shared" si="3"/>
        <v>2510884.9856991181</v>
      </c>
      <c r="D117" s="141">
        <f t="shared" si="3"/>
        <v>1223626.3133219229</v>
      </c>
      <c r="E117" s="141">
        <f t="shared" si="3"/>
        <v>234325.41111111111</v>
      </c>
      <c r="F117" s="141">
        <f t="shared" si="3"/>
        <v>0</v>
      </c>
      <c r="G117" s="141">
        <f t="shared" si="3"/>
        <v>0</v>
      </c>
      <c r="H117" s="136">
        <f t="shared" si="4"/>
        <v>3968836.7101321523</v>
      </c>
    </row>
    <row r="118" spans="2:8" x14ac:dyDescent="0.55000000000000004">
      <c r="B118" s="127" t="str">
        <f>$B$34</f>
        <v>Fine Arts</v>
      </c>
      <c r="C118" s="141">
        <f t="shared" si="3"/>
        <v>1303028.8793363075</v>
      </c>
      <c r="D118" s="141">
        <f t="shared" si="3"/>
        <v>362349.81551217812</v>
      </c>
      <c r="E118" s="141">
        <f t="shared" si="3"/>
        <v>0</v>
      </c>
      <c r="F118" s="141">
        <f t="shared" si="3"/>
        <v>0</v>
      </c>
      <c r="G118" s="141">
        <f t="shared" si="3"/>
        <v>0</v>
      </c>
      <c r="H118" s="136">
        <f t="shared" si="4"/>
        <v>1665378.6948484858</v>
      </c>
    </row>
    <row r="119" spans="2:8" x14ac:dyDescent="0.55000000000000004">
      <c r="B119" s="127" t="str">
        <f>$B$35</f>
        <v>Teacher Education</v>
      </c>
      <c r="C119" s="141">
        <f t="shared" si="3"/>
        <v>269619.87561902945</v>
      </c>
      <c r="D119" s="141">
        <f t="shared" si="3"/>
        <v>364818.54781579663</v>
      </c>
      <c r="E119" s="141">
        <f t="shared" si="3"/>
        <v>917701.64110199246</v>
      </c>
      <c r="F119" s="141">
        <f t="shared" si="3"/>
        <v>942304.72369674174</v>
      </c>
      <c r="G119" s="141">
        <f t="shared" si="3"/>
        <v>0</v>
      </c>
      <c r="H119" s="136">
        <f t="shared" si="4"/>
        <v>2494444.7882335605</v>
      </c>
    </row>
    <row r="120" spans="2:8" x14ac:dyDescent="0.55000000000000004">
      <c r="B120" s="127" t="str">
        <f>$B$36</f>
        <v>Agriculture</v>
      </c>
      <c r="C120" s="141">
        <f t="shared" si="3"/>
        <v>743731.68929805502</v>
      </c>
      <c r="D120" s="141">
        <f t="shared" si="3"/>
        <v>374133.97534840944</v>
      </c>
      <c r="E120" s="141">
        <f t="shared" si="3"/>
        <v>225362.25252525252</v>
      </c>
      <c r="F120" s="141">
        <f t="shared" si="3"/>
        <v>0</v>
      </c>
      <c r="G120" s="141">
        <f t="shared" si="3"/>
        <v>0</v>
      </c>
      <c r="H120" s="136">
        <f t="shared" si="4"/>
        <v>1343227.9171717169</v>
      </c>
    </row>
    <row r="121" spans="2:8" x14ac:dyDescent="0.55000000000000004">
      <c r="B121" s="127" t="str">
        <f>$B$37</f>
        <v>Engineering</v>
      </c>
      <c r="C121" s="141">
        <f t="shared" si="3"/>
        <v>1986665.3511721969</v>
      </c>
      <c r="D121" s="141">
        <f t="shared" si="3"/>
        <v>2807296.6483291443</v>
      </c>
      <c r="E121" s="141">
        <f t="shared" si="3"/>
        <v>1600130.0903805045</v>
      </c>
      <c r="F121" s="141">
        <f t="shared" si="3"/>
        <v>526791.68740004918</v>
      </c>
      <c r="G121" s="141">
        <f t="shared" si="3"/>
        <v>0</v>
      </c>
      <c r="H121" s="136">
        <f t="shared" si="4"/>
        <v>6920883.7772818953</v>
      </c>
    </row>
    <row r="122" spans="2:8" x14ac:dyDescent="0.55000000000000004">
      <c r="B122" s="127" t="str">
        <f>$B$38</f>
        <v>Home Economics</v>
      </c>
      <c r="C122" s="141">
        <f t="shared" si="3"/>
        <v>493234.70003367541</v>
      </c>
      <c r="D122" s="141">
        <f t="shared" si="3"/>
        <v>370450.10329965776</v>
      </c>
      <c r="E122" s="141">
        <f t="shared" si="3"/>
        <v>175661.30333333332</v>
      </c>
      <c r="F122" s="141">
        <f t="shared" si="3"/>
        <v>0</v>
      </c>
      <c r="G122" s="141">
        <f t="shared" si="3"/>
        <v>0</v>
      </c>
      <c r="H122" s="136">
        <f t="shared" si="4"/>
        <v>1039346.1066666666</v>
      </c>
    </row>
    <row r="123" spans="2:8" x14ac:dyDescent="0.55000000000000004">
      <c r="B123" s="127" t="str">
        <f>$B$39</f>
        <v>Law</v>
      </c>
      <c r="C123" s="141">
        <f t="shared" si="3"/>
        <v>0</v>
      </c>
      <c r="D123" s="141">
        <f t="shared" si="3"/>
        <v>0</v>
      </c>
      <c r="E123" s="141">
        <f t="shared" si="3"/>
        <v>0</v>
      </c>
      <c r="F123" s="141">
        <f t="shared" si="3"/>
        <v>0</v>
      </c>
      <c r="G123" s="141">
        <f t="shared" si="3"/>
        <v>0</v>
      </c>
      <c r="H123" s="136">
        <f t="shared" si="4"/>
        <v>0</v>
      </c>
    </row>
    <row r="124" spans="2:8" x14ac:dyDescent="0.55000000000000004">
      <c r="B124" s="127" t="str">
        <f>$B$40</f>
        <v>Social Service</v>
      </c>
      <c r="C124" s="141">
        <f t="shared" si="3"/>
        <v>102012.01045745418</v>
      </c>
      <c r="D124" s="141">
        <f t="shared" si="3"/>
        <v>246507.47809658822</v>
      </c>
      <c r="E124" s="141">
        <f t="shared" si="3"/>
        <v>462217.62312162737</v>
      </c>
      <c r="F124" s="141">
        <f t="shared" si="3"/>
        <v>0</v>
      </c>
      <c r="G124" s="141">
        <f t="shared" si="3"/>
        <v>0</v>
      </c>
      <c r="H124" s="136">
        <f t="shared" si="4"/>
        <v>810737.11167566979</v>
      </c>
    </row>
    <row r="125" spans="2:8" x14ac:dyDescent="0.55000000000000004">
      <c r="B125" s="127" t="str">
        <f>$B$41</f>
        <v>Library Science</v>
      </c>
      <c r="C125" s="141">
        <f t="shared" si="3"/>
        <v>0</v>
      </c>
      <c r="D125" s="141">
        <f t="shared" si="3"/>
        <v>0</v>
      </c>
      <c r="E125" s="141">
        <f t="shared" si="3"/>
        <v>0</v>
      </c>
      <c r="F125" s="141">
        <f t="shared" si="3"/>
        <v>0</v>
      </c>
      <c r="G125" s="141">
        <f t="shared" si="3"/>
        <v>0</v>
      </c>
      <c r="H125" s="136">
        <f t="shared" si="4"/>
        <v>0</v>
      </c>
    </row>
    <row r="126" spans="2:8" x14ac:dyDescent="0.55000000000000004">
      <c r="B126" s="127" t="str">
        <f>$B$42</f>
        <v>Veterinary Science</v>
      </c>
      <c r="C126" s="141">
        <f t="shared" si="3"/>
        <v>0</v>
      </c>
      <c r="D126" s="141">
        <f t="shared" si="3"/>
        <v>0</v>
      </c>
      <c r="E126" s="141">
        <f t="shared" si="3"/>
        <v>0</v>
      </c>
      <c r="F126" s="141">
        <f t="shared" si="3"/>
        <v>0</v>
      </c>
      <c r="G126" s="141">
        <f t="shared" si="3"/>
        <v>0</v>
      </c>
      <c r="H126" s="136">
        <f t="shared" si="4"/>
        <v>0</v>
      </c>
    </row>
    <row r="127" spans="2:8" x14ac:dyDescent="0.55000000000000004">
      <c r="B127" s="127" t="str">
        <f>$B$43</f>
        <v>Vocational Training</v>
      </c>
      <c r="C127" s="141">
        <f t="shared" si="3"/>
        <v>213361.77666666661</v>
      </c>
      <c r="D127" s="141">
        <f t="shared" si="3"/>
        <v>0</v>
      </c>
      <c r="E127" s="141">
        <f t="shared" si="3"/>
        <v>0</v>
      </c>
      <c r="F127" s="141">
        <f t="shared" si="3"/>
        <v>0</v>
      </c>
      <c r="G127" s="141">
        <f t="shared" si="3"/>
        <v>0</v>
      </c>
      <c r="H127" s="136">
        <f t="shared" si="4"/>
        <v>213361.77666666661</v>
      </c>
    </row>
    <row r="128" spans="2:8" x14ac:dyDescent="0.55000000000000004">
      <c r="B128" s="127" t="str">
        <f>$B$44</f>
        <v>Physical Training</v>
      </c>
      <c r="C128" s="141">
        <f t="shared" si="3"/>
        <v>0</v>
      </c>
      <c r="D128" s="141">
        <f t="shared" si="3"/>
        <v>0</v>
      </c>
      <c r="E128" s="141">
        <f t="shared" si="3"/>
        <v>0</v>
      </c>
      <c r="F128" s="141">
        <f t="shared" si="3"/>
        <v>0</v>
      </c>
      <c r="G128" s="141">
        <f t="shared" si="3"/>
        <v>0</v>
      </c>
      <c r="H128" s="136">
        <f t="shared" si="4"/>
        <v>0</v>
      </c>
    </row>
    <row r="129" spans="2:12" x14ac:dyDescent="0.55000000000000004">
      <c r="B129" s="127" t="str">
        <f>$B$45</f>
        <v>Health Services</v>
      </c>
      <c r="C129" s="141">
        <f t="shared" si="3"/>
        <v>483529.54410736979</v>
      </c>
      <c r="D129" s="141">
        <f t="shared" si="3"/>
        <v>818992.31837926386</v>
      </c>
      <c r="E129" s="141">
        <f t="shared" si="3"/>
        <v>46303.1</v>
      </c>
      <c r="F129" s="141">
        <f t="shared" si="3"/>
        <v>0</v>
      </c>
      <c r="G129" s="141">
        <f t="shared" si="3"/>
        <v>0</v>
      </c>
      <c r="H129" s="136">
        <f t="shared" si="4"/>
        <v>1348824.9624866338</v>
      </c>
    </row>
    <row r="130" spans="2:12" x14ac:dyDescent="0.55000000000000004">
      <c r="B130" s="127" t="str">
        <f>$B$46</f>
        <v>Pharmacy</v>
      </c>
      <c r="C130" s="141">
        <f t="shared" si="3"/>
        <v>0</v>
      </c>
      <c r="D130" s="141">
        <f t="shared" si="3"/>
        <v>0</v>
      </c>
      <c r="E130" s="141">
        <f t="shared" si="3"/>
        <v>0</v>
      </c>
      <c r="F130" s="141">
        <f t="shared" si="3"/>
        <v>0</v>
      </c>
      <c r="G130" s="141">
        <f t="shared" si="3"/>
        <v>0</v>
      </c>
      <c r="H130" s="136">
        <f t="shared" si="4"/>
        <v>0</v>
      </c>
    </row>
    <row r="131" spans="2:12" x14ac:dyDescent="0.55000000000000004">
      <c r="B131" s="127" t="str">
        <f>$B$47</f>
        <v>Business Administration</v>
      </c>
      <c r="C131" s="141">
        <f t="shared" si="3"/>
        <v>1016923.1274225155</v>
      </c>
      <c r="D131" s="141">
        <f t="shared" si="3"/>
        <v>1855017.1217438495</v>
      </c>
      <c r="E131" s="141">
        <f t="shared" si="3"/>
        <v>611083.41769745038</v>
      </c>
      <c r="F131" s="141">
        <f t="shared" si="3"/>
        <v>0</v>
      </c>
      <c r="G131" s="141">
        <f t="shared" si="3"/>
        <v>0</v>
      </c>
      <c r="H131" s="136">
        <f t="shared" si="4"/>
        <v>3483023.6668638149</v>
      </c>
    </row>
    <row r="132" spans="2:12" x14ac:dyDescent="0.55000000000000004">
      <c r="B132" s="127" t="str">
        <f>$B$48</f>
        <v>Optometry</v>
      </c>
      <c r="C132" s="141">
        <f t="shared" ref="C132:G135" si="5">C107+C77</f>
        <v>0</v>
      </c>
      <c r="D132" s="141">
        <f t="shared" si="5"/>
        <v>0</v>
      </c>
      <c r="E132" s="141">
        <f t="shared" si="5"/>
        <v>0</v>
      </c>
      <c r="F132" s="141">
        <f t="shared" si="5"/>
        <v>0</v>
      </c>
      <c r="G132" s="141">
        <f t="shared" si="5"/>
        <v>0</v>
      </c>
      <c r="H132" s="136">
        <f t="shared" si="4"/>
        <v>0</v>
      </c>
    </row>
    <row r="133" spans="2:12" x14ac:dyDescent="0.55000000000000004">
      <c r="B133" s="127" t="str">
        <f>$B$49</f>
        <v>Teacher Ed-Practice Teaching</v>
      </c>
      <c r="C133" s="141">
        <f t="shared" si="5"/>
        <v>0</v>
      </c>
      <c r="D133" s="141">
        <f t="shared" si="5"/>
        <v>45954.477866419293</v>
      </c>
      <c r="E133" s="141">
        <f t="shared" si="5"/>
        <v>0</v>
      </c>
      <c r="F133" s="141">
        <f t="shared" si="5"/>
        <v>0</v>
      </c>
      <c r="G133" s="141">
        <f t="shared" si="5"/>
        <v>0</v>
      </c>
      <c r="H133" s="136">
        <f t="shared" si="4"/>
        <v>45954.477866419293</v>
      </c>
    </row>
    <row r="134" spans="2:12" x14ac:dyDescent="0.55000000000000004">
      <c r="B134" s="127" t="str">
        <f>$B$50</f>
        <v>Technology</v>
      </c>
      <c r="C134" s="141">
        <f t="shared" si="5"/>
        <v>237918.53853745607</v>
      </c>
      <c r="D134" s="141">
        <f t="shared" si="5"/>
        <v>271456.83655976615</v>
      </c>
      <c r="E134" s="141">
        <f t="shared" si="5"/>
        <v>0</v>
      </c>
      <c r="F134" s="141">
        <f t="shared" si="5"/>
        <v>0</v>
      </c>
      <c r="G134" s="141">
        <f t="shared" si="5"/>
        <v>0</v>
      </c>
      <c r="H134" s="136">
        <f t="shared" si="4"/>
        <v>509375.37509722222</v>
      </c>
    </row>
    <row r="135" spans="2:12" x14ac:dyDescent="0.55000000000000004">
      <c r="B135" s="127" t="str">
        <f>$B$51</f>
        <v>Nursing</v>
      </c>
      <c r="C135" s="141">
        <f t="shared" si="5"/>
        <v>18843.329130615999</v>
      </c>
      <c r="D135" s="141">
        <f t="shared" si="5"/>
        <v>1743706.2558861063</v>
      </c>
      <c r="E135" s="141">
        <f t="shared" si="5"/>
        <v>369296.60274725279</v>
      </c>
      <c r="F135" s="141">
        <f t="shared" si="5"/>
        <v>356911.92999999988</v>
      </c>
      <c r="G135" s="141">
        <f t="shared" si="5"/>
        <v>0</v>
      </c>
      <c r="H135" s="136">
        <f t="shared" si="4"/>
        <v>2488758.1177639747</v>
      </c>
    </row>
    <row r="136" spans="2:12" x14ac:dyDescent="0.55000000000000004">
      <c r="B136" s="130" t="str">
        <f>$B$52</f>
        <v>Totals</v>
      </c>
      <c r="C136" s="133">
        <f>SUM(C116:C135)</f>
        <v>16762356.899638878</v>
      </c>
      <c r="D136" s="133">
        <f>SUM(D116:D135)</f>
        <v>11977504.679133873</v>
      </c>
      <c r="E136" s="133">
        <f>SUM(E116:E135)</f>
        <v>5237254.7830572575</v>
      </c>
      <c r="F136" s="133">
        <f>SUM(F116:F135)</f>
        <v>2203484.5543517289</v>
      </c>
      <c r="G136" s="133">
        <f>SUM(G116:G135)</f>
        <v>0</v>
      </c>
      <c r="H136" s="133">
        <f t="shared" si="4"/>
        <v>36180600.916181743</v>
      </c>
    </row>
    <row r="137" spans="2:12" x14ac:dyDescent="0.55000000000000004">
      <c r="B137" s="328"/>
      <c r="C137" s="331"/>
      <c r="D137" s="331"/>
      <c r="E137" s="331"/>
      <c r="F137" s="331"/>
      <c r="G137" s="331"/>
      <c r="H137" s="332"/>
    </row>
    <row r="138" spans="2:12" x14ac:dyDescent="0.55000000000000004">
      <c r="B138" s="120" t="s">
        <v>4</v>
      </c>
      <c r="C138" s="325"/>
      <c r="D138" s="325"/>
      <c r="E138" s="325"/>
      <c r="F138" s="325"/>
      <c r="G138" s="325"/>
      <c r="H138" s="122">
        <f>H86-H81-H111</f>
        <v>66922808.083818257</v>
      </c>
    </row>
    <row r="139" spans="2:12" ht="202.5" customHeight="1" thickBot="1" x14ac:dyDescent="0.6">
      <c r="B139" s="432" t="s">
        <v>850</v>
      </c>
      <c r="C139" s="432"/>
      <c r="D139" s="432"/>
      <c r="E139" s="432"/>
      <c r="F139" s="432"/>
      <c r="G139" s="432"/>
      <c r="H139" s="319"/>
    </row>
    <row r="140" spans="2:12" ht="36.75" customHeight="1" thickTop="1" x14ac:dyDescent="0.55000000000000004">
      <c r="B140" s="479" t="s">
        <v>852</v>
      </c>
      <c r="C140" s="454"/>
      <c r="D140" s="454"/>
      <c r="E140" s="454"/>
      <c r="F140" s="455"/>
      <c r="G140" s="333" t="s">
        <v>2</v>
      </c>
      <c r="H140" s="334">
        <v>1</v>
      </c>
      <c r="I140" s="446" t="str">
        <f>IF(H140+H141=1,"","Error, the two cells on the left must equal 100%")</f>
        <v/>
      </c>
      <c r="L140" s="288"/>
    </row>
    <row r="141" spans="2:12" ht="67.5" customHeight="1" thickBot="1" x14ac:dyDescent="0.6">
      <c r="B141" s="456"/>
      <c r="C141" s="457"/>
      <c r="D141" s="457"/>
      <c r="E141" s="457"/>
      <c r="F141" s="458"/>
      <c r="G141" s="333" t="s">
        <v>3</v>
      </c>
      <c r="H141" s="335">
        <f>1-H140</f>
        <v>0</v>
      </c>
      <c r="I141" s="446"/>
    </row>
    <row r="142" spans="2:12" ht="58.2" thickBot="1" x14ac:dyDescent="0.6">
      <c r="B142" s="336" t="s">
        <v>31</v>
      </c>
      <c r="C142" s="337" t="s">
        <v>25</v>
      </c>
      <c r="D142" s="337" t="s">
        <v>26</v>
      </c>
      <c r="E142" s="337" t="s">
        <v>27</v>
      </c>
      <c r="F142" s="337" t="s">
        <v>28</v>
      </c>
      <c r="G142" s="338" t="s">
        <v>29</v>
      </c>
      <c r="H142" s="339" t="s">
        <v>6</v>
      </c>
      <c r="I142" s="340" t="s">
        <v>7</v>
      </c>
    </row>
    <row r="143" spans="2:12" x14ac:dyDescent="0.55000000000000004">
      <c r="B143" s="127" t="str">
        <f>$B$32</f>
        <v>Liberal Arts</v>
      </c>
      <c r="C143" s="327">
        <f>Data!LN12</f>
        <v>1822749</v>
      </c>
      <c r="D143" s="327">
        <f>Data!MH12</f>
        <v>368582</v>
      </c>
      <c r="E143" s="327">
        <f>Data!NB12</f>
        <v>253677</v>
      </c>
      <c r="F143" s="327">
        <f>Data!NV12</f>
        <v>0</v>
      </c>
      <c r="G143" s="327">
        <f>Data!OP12</f>
        <v>0</v>
      </c>
      <c r="H143" s="341">
        <f>Data!PJ12</f>
        <v>10064994</v>
      </c>
      <c r="I143" s="342">
        <f t="shared" ref="I143:I162" si="6">SUM(C143:H143)</f>
        <v>12510002</v>
      </c>
    </row>
    <row r="144" spans="2:12" x14ac:dyDescent="0.55000000000000004">
      <c r="B144" s="127" t="str">
        <f>$B$33</f>
        <v>Science</v>
      </c>
      <c r="C144" s="327">
        <f>Data!LO12</f>
        <v>0</v>
      </c>
      <c r="D144" s="327">
        <f>Data!MI12</f>
        <v>600</v>
      </c>
      <c r="E144" s="327">
        <f>Data!NC12</f>
        <v>4960</v>
      </c>
      <c r="F144" s="327">
        <f>Data!NW12</f>
        <v>0</v>
      </c>
      <c r="G144" s="327">
        <f>Data!OQ12</f>
        <v>0</v>
      </c>
      <c r="H144" s="341">
        <f>Data!PK12</f>
        <v>4147952</v>
      </c>
      <c r="I144" s="342">
        <f t="shared" si="6"/>
        <v>4153512</v>
      </c>
    </row>
    <row r="145" spans="2:9" x14ac:dyDescent="0.55000000000000004">
      <c r="B145" s="127" t="str">
        <f>$B$34</f>
        <v>Fine Arts</v>
      </c>
      <c r="C145" s="327">
        <f>Data!LP12</f>
        <v>0</v>
      </c>
      <c r="D145" s="327">
        <f>Data!MJ12</f>
        <v>0</v>
      </c>
      <c r="E145" s="327">
        <f>Data!ND12</f>
        <v>0</v>
      </c>
      <c r="F145" s="327">
        <f>Data!NX12</f>
        <v>0</v>
      </c>
      <c r="G145" s="327">
        <f>Data!OR12</f>
        <v>0</v>
      </c>
      <c r="H145" s="341">
        <f>Data!PL12</f>
        <v>602954</v>
      </c>
      <c r="I145" s="342">
        <f t="shared" si="6"/>
        <v>602954</v>
      </c>
    </row>
    <row r="146" spans="2:9" x14ac:dyDescent="0.55000000000000004">
      <c r="B146" s="127" t="str">
        <f>$B$35</f>
        <v>Teacher Education</v>
      </c>
      <c r="C146" s="327">
        <f>Data!LQ12</f>
        <v>0</v>
      </c>
      <c r="D146" s="327">
        <f>Data!MK12</f>
        <v>0</v>
      </c>
      <c r="E146" s="327">
        <f>Data!NE12</f>
        <v>16204</v>
      </c>
      <c r="F146" s="327">
        <f>Data!NY12</f>
        <v>16637</v>
      </c>
      <c r="G146" s="327">
        <f>Data!OS12</f>
        <v>0</v>
      </c>
      <c r="H146" s="341">
        <f>Data!PN12</f>
        <v>1967341</v>
      </c>
      <c r="I146" s="342">
        <f t="shared" si="6"/>
        <v>2000182</v>
      </c>
    </row>
    <row r="147" spans="2:9" x14ac:dyDescent="0.55000000000000004">
      <c r="B147" s="127" t="str">
        <f>$B$36</f>
        <v>Agriculture</v>
      </c>
      <c r="C147" s="327">
        <f>Data!LR12</f>
        <v>0</v>
      </c>
      <c r="D147" s="327">
        <f>Data!ML12</f>
        <v>0</v>
      </c>
      <c r="E147" s="327">
        <f>Data!NF12</f>
        <v>0</v>
      </c>
      <c r="F147" s="327">
        <f>Data!NZ12</f>
        <v>0</v>
      </c>
      <c r="G147" s="327">
        <f>Data!OT12</f>
        <v>0</v>
      </c>
      <c r="H147" s="341">
        <f>Data!PM12</f>
        <v>22607603</v>
      </c>
      <c r="I147" s="342">
        <f t="shared" si="6"/>
        <v>22607603</v>
      </c>
    </row>
    <row r="148" spans="2:9" x14ac:dyDescent="0.55000000000000004">
      <c r="B148" s="127" t="str">
        <f>$B$37</f>
        <v>Engineering</v>
      </c>
      <c r="C148" s="327">
        <f>Data!LS12</f>
        <v>19111</v>
      </c>
      <c r="D148" s="327">
        <f>Data!MM12</f>
        <v>27005</v>
      </c>
      <c r="E148" s="327">
        <f>Data!NG12</f>
        <v>35379</v>
      </c>
      <c r="F148" s="327">
        <f>Data!OA12</f>
        <v>11648</v>
      </c>
      <c r="G148" s="327">
        <f>Data!OU12</f>
        <v>0</v>
      </c>
      <c r="H148" s="341">
        <f>Data!PO12</f>
        <v>17546489</v>
      </c>
      <c r="I148" s="342">
        <f t="shared" si="6"/>
        <v>17639632</v>
      </c>
    </row>
    <row r="149" spans="2:9" x14ac:dyDescent="0.55000000000000004">
      <c r="B149" s="127" t="str">
        <f>$B$38</f>
        <v>Home Economics</v>
      </c>
      <c r="C149" s="327">
        <f>Data!LT12</f>
        <v>0</v>
      </c>
      <c r="D149" s="327">
        <f>Data!MN12</f>
        <v>0</v>
      </c>
      <c r="E149" s="327">
        <f>Data!NH12</f>
        <v>0</v>
      </c>
      <c r="F149" s="327">
        <f>Data!OB12</f>
        <v>0</v>
      </c>
      <c r="G149" s="327">
        <f>Data!OV12</f>
        <v>0</v>
      </c>
      <c r="H149" s="341">
        <f>Data!PP12</f>
        <v>0</v>
      </c>
      <c r="I149" s="342">
        <f t="shared" si="6"/>
        <v>0</v>
      </c>
    </row>
    <row r="150" spans="2:9" x14ac:dyDescent="0.55000000000000004">
      <c r="B150" s="127" t="str">
        <f>$B$39</f>
        <v>Law</v>
      </c>
      <c r="C150" s="327">
        <f>Data!LU12</f>
        <v>0</v>
      </c>
      <c r="D150" s="327">
        <f>Data!MO12</f>
        <v>0</v>
      </c>
      <c r="E150" s="327">
        <f>Data!NI12</f>
        <v>0</v>
      </c>
      <c r="F150" s="327">
        <f>Data!OC12</f>
        <v>0</v>
      </c>
      <c r="G150" s="327">
        <f>Data!OW12</f>
        <v>0</v>
      </c>
      <c r="H150" s="341">
        <f>Data!PQ12</f>
        <v>0</v>
      </c>
      <c r="I150" s="342">
        <f t="shared" si="6"/>
        <v>0</v>
      </c>
    </row>
    <row r="151" spans="2:9" x14ac:dyDescent="0.55000000000000004">
      <c r="B151" s="127" t="str">
        <f>$B$40</f>
        <v>Social Service</v>
      </c>
      <c r="C151" s="327">
        <f>Data!LV12</f>
        <v>0</v>
      </c>
      <c r="D151" s="327">
        <f>Data!MP12</f>
        <v>0</v>
      </c>
      <c r="E151" s="327">
        <f>Data!NJ12</f>
        <v>69388</v>
      </c>
      <c r="F151" s="327">
        <f>Data!OD12</f>
        <v>0</v>
      </c>
      <c r="G151" s="327">
        <f>Data!OX12</f>
        <v>0</v>
      </c>
      <c r="H151" s="341">
        <f>Data!PR12</f>
        <v>2243887</v>
      </c>
      <c r="I151" s="342">
        <f t="shared" si="6"/>
        <v>2313275</v>
      </c>
    </row>
    <row r="152" spans="2:9" x14ac:dyDescent="0.55000000000000004">
      <c r="B152" s="127" t="str">
        <f>$B$41</f>
        <v>Library Science</v>
      </c>
      <c r="C152" s="327">
        <f>Data!LW12</f>
        <v>0</v>
      </c>
      <c r="D152" s="327">
        <f>Data!MQ12</f>
        <v>0</v>
      </c>
      <c r="E152" s="327">
        <f>Data!NK12</f>
        <v>0</v>
      </c>
      <c r="F152" s="327">
        <f>Data!OE12</f>
        <v>0</v>
      </c>
      <c r="G152" s="327">
        <f>Data!OY12</f>
        <v>0</v>
      </c>
      <c r="H152" s="341">
        <f>Data!PS12</f>
        <v>0</v>
      </c>
      <c r="I152" s="342">
        <f t="shared" si="6"/>
        <v>0</v>
      </c>
    </row>
    <row r="153" spans="2:9" x14ac:dyDescent="0.55000000000000004">
      <c r="B153" s="127" t="str">
        <f>$B$42</f>
        <v>Veterinary Science</v>
      </c>
      <c r="C153" s="327">
        <f>Data!LX12</f>
        <v>0</v>
      </c>
      <c r="D153" s="327">
        <f>Data!MR12</f>
        <v>0</v>
      </c>
      <c r="E153" s="327">
        <f>Data!NL12</f>
        <v>0</v>
      </c>
      <c r="F153" s="327">
        <f>Data!OF12</f>
        <v>0</v>
      </c>
      <c r="G153" s="327">
        <f>Data!OZ12</f>
        <v>0</v>
      </c>
      <c r="H153" s="341">
        <f>Data!PT12</f>
        <v>0</v>
      </c>
      <c r="I153" s="342">
        <f t="shared" si="6"/>
        <v>0</v>
      </c>
    </row>
    <row r="154" spans="2:9" x14ac:dyDescent="0.55000000000000004">
      <c r="B154" s="127" t="str">
        <f>$B$43</f>
        <v>Vocational Training</v>
      </c>
      <c r="C154" s="327">
        <f>Data!LY12</f>
        <v>0</v>
      </c>
      <c r="D154" s="327">
        <f>Data!MS12</f>
        <v>0</v>
      </c>
      <c r="E154" s="327">
        <f>Data!NM12</f>
        <v>0</v>
      </c>
      <c r="F154" s="327">
        <f>Data!OG12</f>
        <v>0</v>
      </c>
      <c r="G154" s="327">
        <f>Data!PA12</f>
        <v>0</v>
      </c>
      <c r="H154" s="341">
        <f>Data!PU12</f>
        <v>0</v>
      </c>
      <c r="I154" s="342">
        <f t="shared" si="6"/>
        <v>0</v>
      </c>
    </row>
    <row r="155" spans="2:9" x14ac:dyDescent="0.55000000000000004">
      <c r="B155" s="127" t="str">
        <f>$B$44</f>
        <v>Physical Training</v>
      </c>
      <c r="C155" s="327">
        <f>Data!LZ12</f>
        <v>0</v>
      </c>
      <c r="D155" s="327">
        <f>Data!MT12</f>
        <v>0</v>
      </c>
      <c r="E155" s="327">
        <f>Data!NN12</f>
        <v>0</v>
      </c>
      <c r="F155" s="327">
        <f>Data!OH12</f>
        <v>0</v>
      </c>
      <c r="G155" s="327">
        <f>Data!PB12</f>
        <v>0</v>
      </c>
      <c r="H155" s="341">
        <f>Data!PV12</f>
        <v>0</v>
      </c>
      <c r="I155" s="342">
        <f t="shared" si="6"/>
        <v>0</v>
      </c>
    </row>
    <row r="156" spans="2:9" x14ac:dyDescent="0.55000000000000004">
      <c r="B156" s="127" t="str">
        <f>$B$45</f>
        <v>Health Services</v>
      </c>
      <c r="C156" s="327">
        <f>Data!MA12</f>
        <v>0</v>
      </c>
      <c r="D156" s="327">
        <f>Data!MU12</f>
        <v>0</v>
      </c>
      <c r="E156" s="327">
        <f>Data!NO12</f>
        <v>0</v>
      </c>
      <c r="F156" s="327">
        <f>Data!OI12</f>
        <v>0</v>
      </c>
      <c r="G156" s="327">
        <f>Data!PC12</f>
        <v>0</v>
      </c>
      <c r="H156" s="341">
        <f>Data!PW12</f>
        <v>281061</v>
      </c>
      <c r="I156" s="342">
        <f t="shared" si="6"/>
        <v>281061</v>
      </c>
    </row>
    <row r="157" spans="2:9" x14ac:dyDescent="0.55000000000000004">
      <c r="B157" s="127" t="str">
        <f>$B$46</f>
        <v>Pharmacy</v>
      </c>
      <c r="C157" s="327">
        <f>Data!MB12</f>
        <v>0</v>
      </c>
      <c r="D157" s="327">
        <f>Data!MV12</f>
        <v>0</v>
      </c>
      <c r="E157" s="327">
        <f>Data!NP12</f>
        <v>0</v>
      </c>
      <c r="F157" s="327">
        <f>Data!OJ12</f>
        <v>0</v>
      </c>
      <c r="G157" s="327">
        <f>Data!PD12</f>
        <v>0</v>
      </c>
      <c r="H157" s="341">
        <f>Data!PX12</f>
        <v>0</v>
      </c>
      <c r="I157" s="342">
        <f t="shared" si="6"/>
        <v>0</v>
      </c>
    </row>
    <row r="158" spans="2:9" x14ac:dyDescent="0.55000000000000004">
      <c r="B158" s="127" t="str">
        <f>$B$47</f>
        <v>Business Administration</v>
      </c>
      <c r="C158" s="327">
        <f>Data!MC12</f>
        <v>0</v>
      </c>
      <c r="D158" s="327">
        <f>Data!MW12</f>
        <v>0</v>
      </c>
      <c r="E158" s="327">
        <f>Data!NQ12</f>
        <v>76015</v>
      </c>
      <c r="F158" s="327">
        <f>Data!OK12</f>
        <v>0</v>
      </c>
      <c r="G158" s="327">
        <f>Data!PE12</f>
        <v>0</v>
      </c>
      <c r="H158" s="341">
        <f>Data!PY12</f>
        <v>1663426</v>
      </c>
      <c r="I158" s="342">
        <f t="shared" si="6"/>
        <v>1739441</v>
      </c>
    </row>
    <row r="159" spans="2:9" x14ac:dyDescent="0.55000000000000004">
      <c r="B159" s="127" t="str">
        <f>$B$48</f>
        <v>Optometry</v>
      </c>
      <c r="C159" s="327">
        <f>Data!MD12</f>
        <v>0</v>
      </c>
      <c r="D159" s="327">
        <f>Data!MX12</f>
        <v>0</v>
      </c>
      <c r="E159" s="327">
        <f>Data!NR12</f>
        <v>0</v>
      </c>
      <c r="F159" s="327">
        <f>Data!OL12</f>
        <v>0</v>
      </c>
      <c r="G159" s="327">
        <f>Data!PF12</f>
        <v>0</v>
      </c>
      <c r="H159" s="341">
        <f>Data!PZ12</f>
        <v>0</v>
      </c>
      <c r="I159" s="342">
        <f t="shared" si="6"/>
        <v>0</v>
      </c>
    </row>
    <row r="160" spans="2:9" x14ac:dyDescent="0.55000000000000004">
      <c r="B160" s="127" t="str">
        <f>$B$49</f>
        <v>Teacher Ed-Practice Teaching</v>
      </c>
      <c r="C160" s="327">
        <f>Data!ME12</f>
        <v>0</v>
      </c>
      <c r="D160" s="327">
        <f>Data!MY12</f>
        <v>0</v>
      </c>
      <c r="E160" s="327">
        <f>Data!NS12</f>
        <v>0</v>
      </c>
      <c r="F160" s="327">
        <f>Data!OM12</f>
        <v>0</v>
      </c>
      <c r="G160" s="327">
        <f>Data!PG12</f>
        <v>0</v>
      </c>
      <c r="H160" s="341">
        <f>Data!QA12</f>
        <v>316786</v>
      </c>
      <c r="I160" s="342">
        <f t="shared" si="6"/>
        <v>316786</v>
      </c>
    </row>
    <row r="161" spans="2:10" x14ac:dyDescent="0.55000000000000004">
      <c r="B161" s="127" t="str">
        <f>$B$50</f>
        <v>Technology</v>
      </c>
      <c r="C161" s="327">
        <f>Data!MF12</f>
        <v>0</v>
      </c>
      <c r="D161" s="327">
        <f>Data!MZ12</f>
        <v>0</v>
      </c>
      <c r="E161" s="327">
        <f>Data!NT12</f>
        <v>0</v>
      </c>
      <c r="F161" s="327">
        <f>Data!ON12</f>
        <v>0</v>
      </c>
      <c r="G161" s="327">
        <f>Data!PH12</f>
        <v>0</v>
      </c>
      <c r="H161" s="341">
        <f>Data!QB12</f>
        <v>44799</v>
      </c>
      <c r="I161" s="342">
        <f t="shared" si="6"/>
        <v>44799</v>
      </c>
    </row>
    <row r="162" spans="2:10" x14ac:dyDescent="0.55000000000000004">
      <c r="B162" s="127" t="str">
        <f>$B$51</f>
        <v>Nursing</v>
      </c>
      <c r="C162" s="327">
        <f>Data!MG12</f>
        <v>0</v>
      </c>
      <c r="D162" s="327">
        <f>Data!NA12</f>
        <v>0</v>
      </c>
      <c r="E162" s="327">
        <f>Data!NU12</f>
        <v>18235</v>
      </c>
      <c r="F162" s="327">
        <f>Data!OO12</f>
        <v>17625</v>
      </c>
      <c r="G162" s="327">
        <f>Data!PI12</f>
        <v>0</v>
      </c>
      <c r="H162" s="341">
        <f>Data!QC12</f>
        <v>2677701</v>
      </c>
      <c r="I162" s="342">
        <f t="shared" si="6"/>
        <v>2713561</v>
      </c>
    </row>
    <row r="163" spans="2:10" ht="19.8" thickBot="1" x14ac:dyDescent="0.6">
      <c r="B163" s="130" t="str">
        <f>$B$52</f>
        <v>Totals</v>
      </c>
      <c r="C163" s="133">
        <f t="shared" ref="C163:H163" si="7">SUM(C143:C162)</f>
        <v>1841860</v>
      </c>
      <c r="D163" s="133">
        <f t="shared" si="7"/>
        <v>396187</v>
      </c>
      <c r="E163" s="133">
        <f t="shared" si="7"/>
        <v>473858</v>
      </c>
      <c r="F163" s="133">
        <f t="shared" si="7"/>
        <v>45910</v>
      </c>
      <c r="G163" s="134">
        <f t="shared" si="7"/>
        <v>0</v>
      </c>
      <c r="H163" s="343">
        <f t="shared" si="7"/>
        <v>64164993</v>
      </c>
      <c r="I163" s="342">
        <f>SUM(I143:I162)</f>
        <v>66922808</v>
      </c>
    </row>
    <row r="164" spans="2:10" ht="19.8" thickTop="1" x14ac:dyDescent="0.55000000000000004">
      <c r="B164" s="143"/>
      <c r="C164" s="329"/>
      <c r="D164" s="329"/>
      <c r="E164" s="329"/>
      <c r="F164" s="329"/>
      <c r="G164" s="329"/>
      <c r="H164" s="344"/>
      <c r="I164" s="345"/>
    </row>
    <row r="165" spans="2:10" ht="19.5" customHeight="1" x14ac:dyDescent="0.55000000000000004">
      <c r="B165" s="437" t="s">
        <v>63</v>
      </c>
      <c r="C165" s="437"/>
      <c r="D165" s="437"/>
      <c r="E165" s="437"/>
      <c r="F165" s="437"/>
      <c r="G165" s="437"/>
      <c r="H165" s="346"/>
      <c r="I165" s="346"/>
    </row>
    <row r="166" spans="2:10" ht="43.5" customHeight="1" thickBot="1" x14ac:dyDescent="0.6">
      <c r="B166" s="444" t="s">
        <v>40</v>
      </c>
      <c r="C166" s="444"/>
      <c r="D166" s="444"/>
      <c r="E166" s="444"/>
      <c r="F166" s="444"/>
      <c r="G166" s="444"/>
      <c r="H166" s="326"/>
    </row>
    <row r="167" spans="2:10" ht="19.8" thickBot="1" x14ac:dyDescent="0.6">
      <c r="B167" s="124" t="s">
        <v>31</v>
      </c>
      <c r="C167" s="125" t="s">
        <v>25</v>
      </c>
      <c r="D167" s="125" t="s">
        <v>26</v>
      </c>
      <c r="E167" s="125" t="s">
        <v>27</v>
      </c>
      <c r="F167" s="125" t="s">
        <v>28</v>
      </c>
      <c r="G167" s="125" t="s">
        <v>29</v>
      </c>
      <c r="H167" s="126" t="s">
        <v>1</v>
      </c>
    </row>
    <row r="168" spans="2:10" x14ac:dyDescent="0.55000000000000004">
      <c r="B168" s="127" t="str">
        <f>$B$32</f>
        <v>Liberal Arts</v>
      </c>
      <c r="C168" s="321">
        <f t="shared" ref="C168:G183" si="8">C143+$H$140*IF($H116=0,0,$H143*C116/$H116)+IF($H32=0,0,$H$141*$H143*C32/$H32)</f>
        <v>9367679.9476692285</v>
      </c>
      <c r="D168" s="321">
        <f t="shared" si="8"/>
        <v>1894608.9878399381</v>
      </c>
      <c r="E168" s="321">
        <f t="shared" si="8"/>
        <v>861936.94625128258</v>
      </c>
      <c r="F168" s="321">
        <f t="shared" si="8"/>
        <v>385776.11823954992</v>
      </c>
      <c r="G168" s="321">
        <f t="shared" si="8"/>
        <v>0</v>
      </c>
      <c r="H168" s="133">
        <f t="shared" ref="H168:H188" si="9">SUM(C168:G168)</f>
        <v>12510002</v>
      </c>
      <c r="I168" s="347"/>
      <c r="J168" s="288"/>
    </row>
    <row r="169" spans="2:10" x14ac:dyDescent="0.55000000000000004">
      <c r="B169" s="127" t="str">
        <f>$B$33</f>
        <v>Science</v>
      </c>
      <c r="C169" s="141">
        <f t="shared" si="8"/>
        <v>2624202.2937380648</v>
      </c>
      <c r="D169" s="141">
        <f t="shared" si="8"/>
        <v>1279449.0896183264</v>
      </c>
      <c r="E169" s="141">
        <f t="shared" si="8"/>
        <v>249860.61664360872</v>
      </c>
      <c r="F169" s="141">
        <f t="shared" si="8"/>
        <v>0</v>
      </c>
      <c r="G169" s="141">
        <f t="shared" si="8"/>
        <v>0</v>
      </c>
      <c r="H169" s="136">
        <f t="shared" si="9"/>
        <v>4153512</v>
      </c>
      <c r="I169" s="347"/>
      <c r="J169" s="288"/>
    </row>
    <row r="170" spans="2:10" x14ac:dyDescent="0.55000000000000004">
      <c r="B170" s="127" t="str">
        <f>$B$34</f>
        <v>Fine Arts</v>
      </c>
      <c r="C170" s="141">
        <f t="shared" si="8"/>
        <v>471764.4565417135</v>
      </c>
      <c r="D170" s="141">
        <f t="shared" si="8"/>
        <v>131189.54345828647</v>
      </c>
      <c r="E170" s="141">
        <f t="shared" si="8"/>
        <v>0</v>
      </c>
      <c r="F170" s="141">
        <f t="shared" si="8"/>
        <v>0</v>
      </c>
      <c r="G170" s="141">
        <f t="shared" si="8"/>
        <v>0</v>
      </c>
      <c r="H170" s="136">
        <f t="shared" si="9"/>
        <v>602954</v>
      </c>
      <c r="I170" s="347"/>
      <c r="J170" s="288"/>
    </row>
    <row r="171" spans="2:10" x14ac:dyDescent="0.55000000000000004">
      <c r="B171" s="127" t="str">
        <f>$B$35</f>
        <v>Teacher Education</v>
      </c>
      <c r="C171" s="141">
        <f t="shared" si="8"/>
        <v>212646.21218409235</v>
      </c>
      <c r="D171" s="141">
        <f t="shared" si="8"/>
        <v>287728.35144077567</v>
      </c>
      <c r="E171" s="141">
        <f t="shared" si="8"/>
        <v>739985.12869988615</v>
      </c>
      <c r="F171" s="141">
        <f t="shared" si="8"/>
        <v>759822.30767524557</v>
      </c>
      <c r="G171" s="141">
        <f t="shared" si="8"/>
        <v>0</v>
      </c>
      <c r="H171" s="136">
        <f t="shared" si="9"/>
        <v>2000182</v>
      </c>
      <c r="I171" s="347"/>
      <c r="J171" s="288"/>
    </row>
    <row r="172" spans="2:10" x14ac:dyDescent="0.55000000000000004">
      <c r="B172" s="127" t="str">
        <f>$B$36</f>
        <v>Agriculture</v>
      </c>
      <c r="C172" s="141">
        <f t="shared" si="8"/>
        <v>12517600.740143264</v>
      </c>
      <c r="D172" s="141">
        <f t="shared" si="8"/>
        <v>6296974.8285892196</v>
      </c>
      <c r="E172" s="141">
        <f t="shared" si="8"/>
        <v>3793027.4312675181</v>
      </c>
      <c r="F172" s="141">
        <f t="shared" si="8"/>
        <v>0</v>
      </c>
      <c r="G172" s="141">
        <f t="shared" si="8"/>
        <v>0</v>
      </c>
      <c r="H172" s="136">
        <f t="shared" si="9"/>
        <v>22607603.000000004</v>
      </c>
      <c r="I172" s="347"/>
      <c r="J172" s="288"/>
    </row>
    <row r="173" spans="2:10" x14ac:dyDescent="0.55000000000000004">
      <c r="B173" s="127" t="str">
        <f>$B$37</f>
        <v>Engineering</v>
      </c>
      <c r="C173" s="141">
        <f t="shared" si="8"/>
        <v>5055895.730506571</v>
      </c>
      <c r="D173" s="141">
        <f t="shared" si="8"/>
        <v>7144332.9807611285</v>
      </c>
      <c r="E173" s="141">
        <f t="shared" si="8"/>
        <v>4092182.427561291</v>
      </c>
      <c r="F173" s="141">
        <f t="shared" si="8"/>
        <v>1347220.8611710093</v>
      </c>
      <c r="G173" s="141">
        <f t="shared" si="8"/>
        <v>0</v>
      </c>
      <c r="H173" s="136">
        <f t="shared" si="9"/>
        <v>17639632</v>
      </c>
      <c r="I173" s="347"/>
      <c r="J173" s="288"/>
    </row>
    <row r="174" spans="2:10" x14ac:dyDescent="0.55000000000000004">
      <c r="B174" s="127" t="str">
        <f>$B$38</f>
        <v>Home Economics</v>
      </c>
      <c r="C174" s="141">
        <f t="shared" si="8"/>
        <v>0</v>
      </c>
      <c r="D174" s="141">
        <f t="shared" si="8"/>
        <v>0</v>
      </c>
      <c r="E174" s="141">
        <f t="shared" si="8"/>
        <v>0</v>
      </c>
      <c r="F174" s="141">
        <f t="shared" si="8"/>
        <v>0</v>
      </c>
      <c r="G174" s="141">
        <f t="shared" si="8"/>
        <v>0</v>
      </c>
      <c r="H174" s="136">
        <f t="shared" si="9"/>
        <v>0</v>
      </c>
      <c r="I174" s="347"/>
      <c r="J174" s="288"/>
    </row>
    <row r="175" spans="2:10" x14ac:dyDescent="0.55000000000000004">
      <c r="B175" s="127" t="str">
        <f>$B$39</f>
        <v>Law</v>
      </c>
      <c r="C175" s="141">
        <f t="shared" si="8"/>
        <v>0</v>
      </c>
      <c r="D175" s="141">
        <f t="shared" si="8"/>
        <v>0</v>
      </c>
      <c r="E175" s="141">
        <f t="shared" si="8"/>
        <v>0</v>
      </c>
      <c r="F175" s="141">
        <f t="shared" si="8"/>
        <v>0</v>
      </c>
      <c r="G175" s="141">
        <f t="shared" si="8"/>
        <v>0</v>
      </c>
      <c r="H175" s="136">
        <f t="shared" si="9"/>
        <v>0</v>
      </c>
      <c r="I175" s="347"/>
      <c r="J175" s="288"/>
    </row>
    <row r="176" spans="2:10" x14ac:dyDescent="0.55000000000000004">
      <c r="B176" s="127" t="str">
        <f>$B$40</f>
        <v>Social Service</v>
      </c>
      <c r="C176" s="141">
        <f t="shared" si="8"/>
        <v>282339.88652158412</v>
      </c>
      <c r="D176" s="141">
        <f t="shared" si="8"/>
        <v>682261.75604626478</v>
      </c>
      <c r="E176" s="141">
        <f t="shared" si="8"/>
        <v>1348673.3574321512</v>
      </c>
      <c r="F176" s="141">
        <f t="shared" si="8"/>
        <v>0</v>
      </c>
      <c r="G176" s="141">
        <f t="shared" si="8"/>
        <v>0</v>
      </c>
      <c r="H176" s="136">
        <f t="shared" si="9"/>
        <v>2313275</v>
      </c>
      <c r="I176" s="347"/>
      <c r="J176" s="288"/>
    </row>
    <row r="177" spans="2:10" x14ac:dyDescent="0.55000000000000004">
      <c r="B177" s="127" t="str">
        <f>$B$41</f>
        <v>Library Science</v>
      </c>
      <c r="C177" s="141">
        <f t="shared" si="8"/>
        <v>0</v>
      </c>
      <c r="D177" s="141">
        <f t="shared" si="8"/>
        <v>0</v>
      </c>
      <c r="E177" s="141">
        <f t="shared" si="8"/>
        <v>0</v>
      </c>
      <c r="F177" s="141">
        <f t="shared" si="8"/>
        <v>0</v>
      </c>
      <c r="G177" s="141">
        <f t="shared" si="8"/>
        <v>0</v>
      </c>
      <c r="H177" s="136">
        <f t="shared" si="9"/>
        <v>0</v>
      </c>
      <c r="I177" s="347"/>
      <c r="J177" s="288"/>
    </row>
    <row r="178" spans="2:10" x14ac:dyDescent="0.55000000000000004">
      <c r="B178" s="127" t="str">
        <f>$B$42</f>
        <v>Veterinary Science</v>
      </c>
      <c r="C178" s="141">
        <f t="shared" si="8"/>
        <v>0</v>
      </c>
      <c r="D178" s="141">
        <f t="shared" si="8"/>
        <v>0</v>
      </c>
      <c r="E178" s="141">
        <f t="shared" si="8"/>
        <v>0</v>
      </c>
      <c r="F178" s="141">
        <f t="shared" si="8"/>
        <v>0</v>
      </c>
      <c r="G178" s="141">
        <f t="shared" si="8"/>
        <v>0</v>
      </c>
      <c r="H178" s="136">
        <f t="shared" si="9"/>
        <v>0</v>
      </c>
      <c r="I178" s="347"/>
      <c r="J178" s="288"/>
    </row>
    <row r="179" spans="2:10" x14ac:dyDescent="0.55000000000000004">
      <c r="B179" s="127" t="str">
        <f>$B$43</f>
        <v>Vocational Training</v>
      </c>
      <c r="C179" s="141">
        <f t="shared" si="8"/>
        <v>0</v>
      </c>
      <c r="D179" s="141">
        <f t="shared" si="8"/>
        <v>0</v>
      </c>
      <c r="E179" s="141">
        <f t="shared" si="8"/>
        <v>0</v>
      </c>
      <c r="F179" s="141">
        <f t="shared" si="8"/>
        <v>0</v>
      </c>
      <c r="G179" s="141">
        <f t="shared" si="8"/>
        <v>0</v>
      </c>
      <c r="H179" s="136">
        <f t="shared" si="9"/>
        <v>0</v>
      </c>
      <c r="I179" s="347"/>
      <c r="J179" s="288"/>
    </row>
    <row r="180" spans="2:10" x14ac:dyDescent="0.55000000000000004">
      <c r="B180" s="127" t="str">
        <f>$B$44</f>
        <v>Physical Training</v>
      </c>
      <c r="C180" s="141">
        <f t="shared" si="8"/>
        <v>0</v>
      </c>
      <c r="D180" s="141">
        <f t="shared" si="8"/>
        <v>0</v>
      </c>
      <c r="E180" s="141">
        <f t="shared" si="8"/>
        <v>0</v>
      </c>
      <c r="F180" s="141">
        <f t="shared" si="8"/>
        <v>0</v>
      </c>
      <c r="G180" s="141">
        <f t="shared" si="8"/>
        <v>0</v>
      </c>
      <c r="H180" s="136">
        <f t="shared" si="9"/>
        <v>0</v>
      </c>
      <c r="I180" s="347"/>
      <c r="J180" s="288"/>
    </row>
    <row r="181" spans="2:10" x14ac:dyDescent="0.55000000000000004">
      <c r="B181" s="127" t="str">
        <f>$B$45</f>
        <v>Health Services</v>
      </c>
      <c r="C181" s="141">
        <f t="shared" si="8"/>
        <v>100755.32480198162</v>
      </c>
      <c r="D181" s="141">
        <f t="shared" si="8"/>
        <v>170657.28052039616</v>
      </c>
      <c r="E181" s="141">
        <f t="shared" si="8"/>
        <v>9648.3946776222001</v>
      </c>
      <c r="F181" s="141">
        <f t="shared" si="8"/>
        <v>0</v>
      </c>
      <c r="G181" s="141">
        <f t="shared" si="8"/>
        <v>0</v>
      </c>
      <c r="H181" s="136">
        <f t="shared" si="9"/>
        <v>281060.99999999994</v>
      </c>
      <c r="I181" s="347"/>
      <c r="J181" s="288"/>
    </row>
    <row r="182" spans="2:10" x14ac:dyDescent="0.55000000000000004">
      <c r="B182" s="127" t="str">
        <f>$B$46</f>
        <v>Pharmacy</v>
      </c>
      <c r="C182" s="141">
        <f t="shared" si="8"/>
        <v>0</v>
      </c>
      <c r="D182" s="141">
        <f t="shared" si="8"/>
        <v>0</v>
      </c>
      <c r="E182" s="141">
        <f t="shared" si="8"/>
        <v>0</v>
      </c>
      <c r="F182" s="141">
        <f t="shared" si="8"/>
        <v>0</v>
      </c>
      <c r="G182" s="141">
        <f t="shared" si="8"/>
        <v>0</v>
      </c>
      <c r="H182" s="136">
        <f t="shared" si="9"/>
        <v>0</v>
      </c>
      <c r="I182" s="347"/>
      <c r="J182" s="288"/>
    </row>
    <row r="183" spans="2:10" x14ac:dyDescent="0.55000000000000004">
      <c r="B183" s="127" t="str">
        <f>$B$47</f>
        <v>Business Administration</v>
      </c>
      <c r="C183" s="141">
        <f t="shared" si="8"/>
        <v>485663.18576843175</v>
      </c>
      <c r="D183" s="141">
        <f t="shared" si="8"/>
        <v>885920.97151389637</v>
      </c>
      <c r="E183" s="141">
        <f t="shared" si="8"/>
        <v>367856.84271767212</v>
      </c>
      <c r="F183" s="141">
        <f t="shared" si="8"/>
        <v>0</v>
      </c>
      <c r="G183" s="141">
        <f t="shared" si="8"/>
        <v>0</v>
      </c>
      <c r="H183" s="136">
        <f t="shared" si="9"/>
        <v>1739441.0000000005</v>
      </c>
      <c r="I183" s="347"/>
      <c r="J183" s="288"/>
    </row>
    <row r="184" spans="2:10" x14ac:dyDescent="0.55000000000000004">
      <c r="B184" s="127" t="str">
        <f>$B$48</f>
        <v>Optometry</v>
      </c>
      <c r="C184" s="141">
        <f t="shared" ref="C184:G187" si="10">C159+$H$140*IF($H132=0,0,$H159*C132/$H132)+IF($H48=0,0,$H$141*$H159*C48/$H48)</f>
        <v>0</v>
      </c>
      <c r="D184" s="141">
        <f t="shared" si="10"/>
        <v>0</v>
      </c>
      <c r="E184" s="141">
        <f t="shared" si="10"/>
        <v>0</v>
      </c>
      <c r="F184" s="141">
        <f t="shared" si="10"/>
        <v>0</v>
      </c>
      <c r="G184" s="141">
        <f t="shared" si="10"/>
        <v>0</v>
      </c>
      <c r="H184" s="136">
        <f t="shared" si="9"/>
        <v>0</v>
      </c>
      <c r="I184" s="347"/>
      <c r="J184" s="288"/>
    </row>
    <row r="185" spans="2:10" x14ac:dyDescent="0.55000000000000004">
      <c r="B185" s="127" t="str">
        <f>$B$49</f>
        <v>Teacher Ed-Practice Teaching</v>
      </c>
      <c r="C185" s="141">
        <f t="shared" si="10"/>
        <v>0</v>
      </c>
      <c r="D185" s="141">
        <f t="shared" si="10"/>
        <v>316786</v>
      </c>
      <c r="E185" s="141">
        <f t="shared" si="10"/>
        <v>0</v>
      </c>
      <c r="F185" s="141">
        <f t="shared" si="10"/>
        <v>0</v>
      </c>
      <c r="G185" s="141">
        <f t="shared" si="10"/>
        <v>0</v>
      </c>
      <c r="H185" s="136">
        <f t="shared" si="9"/>
        <v>316786</v>
      </c>
      <c r="I185" s="347"/>
      <c r="J185" s="288"/>
    </row>
    <row r="186" spans="2:10" x14ac:dyDescent="0.55000000000000004">
      <c r="B186" s="127" t="str">
        <f>$B$50</f>
        <v>Technology</v>
      </c>
      <c r="C186" s="141">
        <f t="shared" si="10"/>
        <v>20924.671919809927</v>
      </c>
      <c r="D186" s="141">
        <f t="shared" si="10"/>
        <v>23874.328080190073</v>
      </c>
      <c r="E186" s="141">
        <f t="shared" si="10"/>
        <v>0</v>
      </c>
      <c r="F186" s="141">
        <f t="shared" si="10"/>
        <v>0</v>
      </c>
      <c r="G186" s="141">
        <f t="shared" si="10"/>
        <v>0</v>
      </c>
      <c r="H186" s="136">
        <f t="shared" si="9"/>
        <v>44799</v>
      </c>
      <c r="I186" s="347"/>
      <c r="J186" s="288"/>
    </row>
    <row r="187" spans="2:10" x14ac:dyDescent="0.55000000000000004">
      <c r="B187" s="127" t="str">
        <f>$B$51</f>
        <v>Nursing</v>
      </c>
      <c r="C187" s="141">
        <f t="shared" si="10"/>
        <v>20273.887163334504</v>
      </c>
      <c r="D187" s="141">
        <f t="shared" si="10"/>
        <v>1876085.8886871086</v>
      </c>
      <c r="E187" s="141">
        <f t="shared" si="10"/>
        <v>415568.06158389081</v>
      </c>
      <c r="F187" s="141">
        <f t="shared" si="10"/>
        <v>401633.16256566613</v>
      </c>
      <c r="G187" s="141">
        <f t="shared" si="10"/>
        <v>0</v>
      </c>
      <c r="H187" s="136">
        <f t="shared" si="9"/>
        <v>2713561</v>
      </c>
      <c r="I187" s="347"/>
      <c r="J187" s="288"/>
    </row>
    <row r="188" spans="2:10" x14ac:dyDescent="0.55000000000000004">
      <c r="B188" s="130" t="str">
        <f>$B$52</f>
        <v>Totals</v>
      </c>
      <c r="C188" s="133">
        <f>SUM(C168:C187)</f>
        <v>31159746.336958077</v>
      </c>
      <c r="D188" s="133">
        <f>SUM(D168:D187)</f>
        <v>20989870.006555527</v>
      </c>
      <c r="E188" s="133">
        <f>SUM(E168:E187)</f>
        <v>11878739.206834923</v>
      </c>
      <c r="F188" s="133">
        <f>SUM(F168:F187)</f>
        <v>2894452.4496514713</v>
      </c>
      <c r="G188" s="133">
        <f>SUM(G168:G187)</f>
        <v>0</v>
      </c>
      <c r="H188" s="133">
        <f t="shared" si="9"/>
        <v>66922808.000000007</v>
      </c>
      <c r="I188" s="347"/>
      <c r="J188" s="288"/>
    </row>
    <row r="189" spans="2:10" x14ac:dyDescent="0.55000000000000004">
      <c r="B189" s="328"/>
      <c r="C189" s="329"/>
      <c r="D189" s="329"/>
      <c r="E189" s="329"/>
      <c r="F189" s="329"/>
      <c r="G189" s="329"/>
      <c r="H189" s="344"/>
    </row>
    <row r="190" spans="2:10" x14ac:dyDescent="0.55000000000000004">
      <c r="B190" s="442" t="s">
        <v>34</v>
      </c>
      <c r="C190" s="442"/>
      <c r="D190" s="442"/>
      <c r="E190" s="442"/>
      <c r="F190" s="442"/>
      <c r="G190" s="442"/>
      <c r="H190" s="122">
        <f>H15</f>
        <v>37568160</v>
      </c>
    </row>
    <row r="191" spans="2:10" ht="43.5" customHeight="1" thickBot="1" x14ac:dyDescent="0.6">
      <c r="B191" s="432" t="s">
        <v>225</v>
      </c>
      <c r="C191" s="432"/>
      <c r="D191" s="432"/>
      <c r="E191" s="432"/>
      <c r="F191" s="432"/>
      <c r="G191" s="432"/>
      <c r="H191" s="432"/>
    </row>
    <row r="192" spans="2:10" ht="19.8" thickBot="1" x14ac:dyDescent="0.6">
      <c r="B192" s="124" t="s">
        <v>31</v>
      </c>
      <c r="C192" s="125" t="s">
        <v>25</v>
      </c>
      <c r="D192" s="125" t="s">
        <v>26</v>
      </c>
      <c r="E192" s="125" t="s">
        <v>27</v>
      </c>
      <c r="F192" s="125" t="s">
        <v>28</v>
      </c>
      <c r="G192" s="125" t="s">
        <v>29</v>
      </c>
      <c r="H192" s="126" t="s">
        <v>1</v>
      </c>
    </row>
    <row r="193" spans="2:8" x14ac:dyDescent="0.55000000000000004">
      <c r="B193" s="127" t="str">
        <f>$B$32</f>
        <v>Liberal Arts</v>
      </c>
      <c r="C193" s="135">
        <f t="shared" ref="C193:G208" si="11">$H$190*IF($H$136=0,0,C116/$H$136)</f>
        <v>7665732.6622415828</v>
      </c>
      <c r="D193" s="135">
        <f t="shared" si="11"/>
        <v>1550460.1705812193</v>
      </c>
      <c r="E193" s="135">
        <f t="shared" si="11"/>
        <v>617998.78215614171</v>
      </c>
      <c r="F193" s="135">
        <f t="shared" si="11"/>
        <v>391952.77072949766</v>
      </c>
      <c r="G193" s="135">
        <f t="shared" si="11"/>
        <v>0</v>
      </c>
      <c r="H193" s="135">
        <f>SUM(C193:G193)</f>
        <v>10226144.38570844</v>
      </c>
    </row>
    <row r="194" spans="2:8" x14ac:dyDescent="0.55000000000000004">
      <c r="B194" s="127" t="str">
        <f>$B$33</f>
        <v>Science</v>
      </c>
      <c r="C194" s="138">
        <f t="shared" si="11"/>
        <v>2607179.7177407704</v>
      </c>
      <c r="D194" s="138">
        <f t="shared" si="11"/>
        <v>1270553.4998045973</v>
      </c>
      <c r="E194" s="138">
        <f t="shared" si="11"/>
        <v>243312.00460384801</v>
      </c>
      <c r="F194" s="138">
        <f t="shared" si="11"/>
        <v>0</v>
      </c>
      <c r="G194" s="138">
        <f t="shared" si="11"/>
        <v>0</v>
      </c>
      <c r="H194" s="138">
        <f t="shared" ref="H194:H213" si="12">SUM(C194:G194)</f>
        <v>4121045.2221492156</v>
      </c>
    </row>
    <row r="195" spans="2:8" x14ac:dyDescent="0.55000000000000004">
      <c r="B195" s="127" t="str">
        <f>$B$34</f>
        <v>Fine Arts</v>
      </c>
      <c r="C195" s="138">
        <f t="shared" si="11"/>
        <v>1353001.226732892</v>
      </c>
      <c r="D195" s="138">
        <f t="shared" si="11"/>
        <v>376246.26182047935</v>
      </c>
      <c r="E195" s="138">
        <f t="shared" si="11"/>
        <v>0</v>
      </c>
      <c r="F195" s="138">
        <f t="shared" si="11"/>
        <v>0</v>
      </c>
      <c r="G195" s="138">
        <f t="shared" si="11"/>
        <v>0</v>
      </c>
      <c r="H195" s="138">
        <f t="shared" si="12"/>
        <v>1729247.4885533713</v>
      </c>
    </row>
    <row r="196" spans="2:8" x14ac:dyDescent="0.55000000000000004">
      <c r="B196" s="127" t="str">
        <f>$B$35</f>
        <v>Teacher Education</v>
      </c>
      <c r="C196" s="138">
        <f t="shared" si="11"/>
        <v>279960.04405514325</v>
      </c>
      <c r="D196" s="138">
        <f t="shared" si="11"/>
        <v>378809.6722622895</v>
      </c>
      <c r="E196" s="138">
        <f t="shared" si="11"/>
        <v>952896.3370468152</v>
      </c>
      <c r="F196" s="138">
        <f t="shared" si="11"/>
        <v>978442.9703256276</v>
      </c>
      <c r="G196" s="138">
        <f t="shared" si="11"/>
        <v>0</v>
      </c>
      <c r="H196" s="138">
        <f t="shared" si="12"/>
        <v>2590109.0236898754</v>
      </c>
    </row>
    <row r="197" spans="2:8" x14ac:dyDescent="0.55000000000000004">
      <c r="B197" s="127" t="str">
        <f>$B$36</f>
        <v>Agriculture</v>
      </c>
      <c r="C197" s="138">
        <f t="shared" si="11"/>
        <v>772254.47872877086</v>
      </c>
      <c r="D197" s="138">
        <f t="shared" si="11"/>
        <v>388482.35494725517</v>
      </c>
      <c r="E197" s="138">
        <f t="shared" si="11"/>
        <v>234005.10070142258</v>
      </c>
      <c r="F197" s="138">
        <f t="shared" si="11"/>
        <v>0</v>
      </c>
      <c r="G197" s="138">
        <f t="shared" si="11"/>
        <v>0</v>
      </c>
      <c r="H197" s="138">
        <f t="shared" si="12"/>
        <v>1394741.9343774486</v>
      </c>
    </row>
    <row r="198" spans="2:8" x14ac:dyDescent="0.55000000000000004">
      <c r="B198" s="127" t="str">
        <f>$B$37</f>
        <v>Engineering</v>
      </c>
      <c r="C198" s="138">
        <f t="shared" si="11"/>
        <v>2062855.7815332657</v>
      </c>
      <c r="D198" s="138">
        <f t="shared" si="11"/>
        <v>2914959.0383039741</v>
      </c>
      <c r="E198" s="138">
        <f t="shared" si="11"/>
        <v>1661496.5405216182</v>
      </c>
      <c r="F198" s="138">
        <f t="shared" si="11"/>
        <v>546994.62965701346</v>
      </c>
      <c r="G198" s="138">
        <f t="shared" si="11"/>
        <v>0</v>
      </c>
      <c r="H198" s="138">
        <f t="shared" si="12"/>
        <v>7186305.9900158709</v>
      </c>
    </row>
    <row r="199" spans="2:8" x14ac:dyDescent="0.55000000000000004">
      <c r="B199" s="127" t="str">
        <f>$B$38</f>
        <v>Home Economics</v>
      </c>
      <c r="C199" s="138">
        <f t="shared" si="11"/>
        <v>512150.70118223579</v>
      </c>
      <c r="D199" s="138">
        <f t="shared" si="11"/>
        <v>384657.20304146875</v>
      </c>
      <c r="E199" s="138">
        <f t="shared" si="11"/>
        <v>182398.07472306743</v>
      </c>
      <c r="F199" s="138">
        <f t="shared" si="11"/>
        <v>0</v>
      </c>
      <c r="G199" s="138">
        <f t="shared" si="11"/>
        <v>0</v>
      </c>
      <c r="H199" s="138">
        <f t="shared" si="12"/>
        <v>1079205.9789467719</v>
      </c>
    </row>
    <row r="200" spans="2:8" x14ac:dyDescent="0.55000000000000004">
      <c r="B200" s="127" t="str">
        <f>$B$39</f>
        <v>Law</v>
      </c>
      <c r="C200" s="138">
        <f t="shared" si="11"/>
        <v>0</v>
      </c>
      <c r="D200" s="138">
        <f t="shared" si="11"/>
        <v>0</v>
      </c>
      <c r="E200" s="138">
        <f t="shared" si="11"/>
        <v>0</v>
      </c>
      <c r="F200" s="138">
        <f t="shared" si="11"/>
        <v>0</v>
      </c>
      <c r="G200" s="138">
        <f t="shared" si="11"/>
        <v>0</v>
      </c>
      <c r="H200" s="138">
        <f t="shared" si="12"/>
        <v>0</v>
      </c>
    </row>
    <row r="201" spans="2:8" x14ac:dyDescent="0.55000000000000004">
      <c r="B201" s="127" t="str">
        <f>$B$40</f>
        <v>Social Service</v>
      </c>
      <c r="C201" s="138">
        <f t="shared" si="11"/>
        <v>105924.26421179954</v>
      </c>
      <c r="D201" s="138">
        <f t="shared" si="11"/>
        <v>255961.26498239621</v>
      </c>
      <c r="E201" s="138">
        <f t="shared" si="11"/>
        <v>479944.09104705235</v>
      </c>
      <c r="F201" s="138">
        <f t="shared" si="11"/>
        <v>0</v>
      </c>
      <c r="G201" s="138">
        <f t="shared" si="11"/>
        <v>0</v>
      </c>
      <c r="H201" s="138">
        <f t="shared" si="12"/>
        <v>841829.62024124805</v>
      </c>
    </row>
    <row r="202" spans="2:8" x14ac:dyDescent="0.55000000000000004">
      <c r="B202" s="127" t="str">
        <f>$B$41</f>
        <v>Library Science</v>
      </c>
      <c r="C202" s="138">
        <f t="shared" si="11"/>
        <v>0</v>
      </c>
      <c r="D202" s="138">
        <f t="shared" si="11"/>
        <v>0</v>
      </c>
      <c r="E202" s="138">
        <f t="shared" si="11"/>
        <v>0</v>
      </c>
      <c r="F202" s="138">
        <f t="shared" si="11"/>
        <v>0</v>
      </c>
      <c r="G202" s="138">
        <f t="shared" si="11"/>
        <v>0</v>
      </c>
      <c r="H202" s="138">
        <f t="shared" si="12"/>
        <v>0</v>
      </c>
    </row>
    <row r="203" spans="2:8" x14ac:dyDescent="0.55000000000000004">
      <c r="B203" s="127" t="str">
        <f>$B$42</f>
        <v>Veterinary Science</v>
      </c>
      <c r="C203" s="138">
        <f t="shared" si="11"/>
        <v>0</v>
      </c>
      <c r="D203" s="138">
        <f t="shared" si="11"/>
        <v>0</v>
      </c>
      <c r="E203" s="138">
        <f t="shared" si="11"/>
        <v>0</v>
      </c>
      <c r="F203" s="138">
        <f t="shared" si="11"/>
        <v>0</v>
      </c>
      <c r="G203" s="138">
        <f t="shared" si="11"/>
        <v>0</v>
      </c>
      <c r="H203" s="138">
        <f t="shared" si="12"/>
        <v>0</v>
      </c>
    </row>
    <row r="204" spans="2:8" x14ac:dyDescent="0.55000000000000004">
      <c r="B204" s="127" t="str">
        <f>$B$43</f>
        <v>Vocational Training</v>
      </c>
      <c r="C204" s="138">
        <f t="shared" si="11"/>
        <v>221544.39563530366</v>
      </c>
      <c r="D204" s="138">
        <f t="shared" si="11"/>
        <v>0</v>
      </c>
      <c r="E204" s="138">
        <f t="shared" si="11"/>
        <v>0</v>
      </c>
      <c r="F204" s="138">
        <f t="shared" si="11"/>
        <v>0</v>
      </c>
      <c r="G204" s="138">
        <f t="shared" si="11"/>
        <v>0</v>
      </c>
      <c r="H204" s="138">
        <f t="shared" si="12"/>
        <v>221544.39563530366</v>
      </c>
    </row>
    <row r="205" spans="2:8" x14ac:dyDescent="0.55000000000000004">
      <c r="B205" s="127" t="str">
        <f>$B$44</f>
        <v>Physical Training</v>
      </c>
      <c r="C205" s="138">
        <f t="shared" si="11"/>
        <v>0</v>
      </c>
      <c r="D205" s="138">
        <f t="shared" si="11"/>
        <v>0</v>
      </c>
      <c r="E205" s="138">
        <f t="shared" si="11"/>
        <v>0</v>
      </c>
      <c r="F205" s="138">
        <f t="shared" si="11"/>
        <v>0</v>
      </c>
      <c r="G205" s="138">
        <f t="shared" si="11"/>
        <v>0</v>
      </c>
      <c r="H205" s="138">
        <f t="shared" si="12"/>
        <v>0</v>
      </c>
    </row>
    <row r="206" spans="2:8" x14ac:dyDescent="0.55000000000000004">
      <c r="B206" s="127" t="str">
        <f>$B$45</f>
        <v>Health Services</v>
      </c>
      <c r="C206" s="138">
        <f t="shared" si="11"/>
        <v>502073.3436637948</v>
      </c>
      <c r="D206" s="138">
        <f t="shared" si="11"/>
        <v>850401.42166025075</v>
      </c>
      <c r="E206" s="138">
        <f t="shared" si="11"/>
        <v>48078.866167145396</v>
      </c>
      <c r="F206" s="138">
        <f t="shared" si="11"/>
        <v>0</v>
      </c>
      <c r="G206" s="138">
        <f t="shared" si="11"/>
        <v>0</v>
      </c>
      <c r="H206" s="138">
        <f t="shared" si="12"/>
        <v>1400553.6314911908</v>
      </c>
    </row>
    <row r="207" spans="2:8" x14ac:dyDescent="0.55000000000000004">
      <c r="B207" s="127" t="str">
        <f>$B$46</f>
        <v>Pharmacy</v>
      </c>
      <c r="C207" s="138">
        <f t="shared" si="11"/>
        <v>0</v>
      </c>
      <c r="D207" s="138">
        <f t="shared" si="11"/>
        <v>0</v>
      </c>
      <c r="E207" s="138">
        <f t="shared" si="11"/>
        <v>0</v>
      </c>
      <c r="F207" s="138">
        <f t="shared" si="11"/>
        <v>0</v>
      </c>
      <c r="G207" s="138">
        <f t="shared" si="11"/>
        <v>0</v>
      </c>
      <c r="H207" s="138">
        <f t="shared" si="12"/>
        <v>0</v>
      </c>
    </row>
    <row r="208" spans="2:8" x14ac:dyDescent="0.55000000000000004">
      <c r="B208" s="127" t="str">
        <f>$B$47</f>
        <v>Business Administration</v>
      </c>
      <c r="C208" s="138">
        <f t="shared" si="11"/>
        <v>1055923.0579728368</v>
      </c>
      <c r="D208" s="138">
        <f t="shared" si="11"/>
        <v>1926158.7222904253</v>
      </c>
      <c r="E208" s="138">
        <f t="shared" si="11"/>
        <v>634519.02478316845</v>
      </c>
      <c r="F208" s="138">
        <f t="shared" si="11"/>
        <v>0</v>
      </c>
      <c r="G208" s="138">
        <f t="shared" si="11"/>
        <v>0</v>
      </c>
      <c r="H208" s="138">
        <f t="shared" si="12"/>
        <v>3616600.8050464303</v>
      </c>
    </row>
    <row r="209" spans="2:8" x14ac:dyDescent="0.55000000000000004">
      <c r="B209" s="127" t="str">
        <f>$B$48</f>
        <v>Optometry</v>
      </c>
      <c r="C209" s="138">
        <f t="shared" ref="C209:G212" si="13">$H$190*IF($H$136=0,0,C132/$H$136)</f>
        <v>0</v>
      </c>
      <c r="D209" s="138">
        <f t="shared" si="13"/>
        <v>0</v>
      </c>
      <c r="E209" s="138">
        <f t="shared" si="13"/>
        <v>0</v>
      </c>
      <c r="F209" s="138">
        <f t="shared" si="13"/>
        <v>0</v>
      </c>
      <c r="G209" s="138">
        <f t="shared" si="13"/>
        <v>0</v>
      </c>
      <c r="H209" s="138">
        <f t="shared" si="12"/>
        <v>0</v>
      </c>
    </row>
    <row r="210" spans="2:8" x14ac:dyDescent="0.55000000000000004">
      <c r="B210" s="127" t="str">
        <f>$B$49</f>
        <v>Teacher Ed-Practice Teaching</v>
      </c>
      <c r="C210" s="138">
        <f t="shared" si="13"/>
        <v>0</v>
      </c>
      <c r="D210" s="138">
        <f t="shared" si="13"/>
        <v>47716.87405639403</v>
      </c>
      <c r="E210" s="138">
        <f t="shared" si="13"/>
        <v>0</v>
      </c>
      <c r="F210" s="138">
        <f t="shared" si="13"/>
        <v>0</v>
      </c>
      <c r="G210" s="138">
        <f t="shared" si="13"/>
        <v>0</v>
      </c>
      <c r="H210" s="138">
        <f t="shared" si="12"/>
        <v>47716.87405639403</v>
      </c>
    </row>
    <row r="211" spans="2:8" x14ac:dyDescent="0.55000000000000004">
      <c r="B211" s="127" t="str">
        <f>$B$50</f>
        <v>Technology</v>
      </c>
      <c r="C211" s="138">
        <f t="shared" si="13"/>
        <v>247042.93174809404</v>
      </c>
      <c r="D211" s="138">
        <f t="shared" si="13"/>
        <v>281867.45412539673</v>
      </c>
      <c r="E211" s="138">
        <f t="shared" si="13"/>
        <v>0</v>
      </c>
      <c r="F211" s="138">
        <f t="shared" si="13"/>
        <v>0</v>
      </c>
      <c r="G211" s="138">
        <f t="shared" si="13"/>
        <v>0</v>
      </c>
      <c r="H211" s="138">
        <f t="shared" si="12"/>
        <v>528910.38587349071</v>
      </c>
    </row>
    <row r="212" spans="2:8" x14ac:dyDescent="0.55000000000000004">
      <c r="B212" s="127" t="str">
        <f>$B$51</f>
        <v>Nursing</v>
      </c>
      <c r="C212" s="138">
        <f t="shared" si="13"/>
        <v>19565.988009752236</v>
      </c>
      <c r="D212" s="138">
        <f t="shared" si="13"/>
        <v>1810578.9830823916</v>
      </c>
      <c r="E212" s="138">
        <f t="shared" si="13"/>
        <v>383459.4646895483</v>
      </c>
      <c r="F212" s="138">
        <f t="shared" si="13"/>
        <v>370599.82843324874</v>
      </c>
      <c r="G212" s="138">
        <f t="shared" si="13"/>
        <v>0</v>
      </c>
      <c r="H212" s="138">
        <f t="shared" si="12"/>
        <v>2584204.2642149408</v>
      </c>
    </row>
    <row r="213" spans="2:8" x14ac:dyDescent="0.55000000000000004">
      <c r="B213" s="130" t="str">
        <f>$B$52</f>
        <v>Totals</v>
      </c>
      <c r="C213" s="135">
        <f>SUM(C193:C212)</f>
        <v>17405208.593456239</v>
      </c>
      <c r="D213" s="135">
        <f>SUM(D193:D212)</f>
        <v>12436852.920958538</v>
      </c>
      <c r="E213" s="135">
        <f>SUM(E193:E212)</f>
        <v>5438108.2864398276</v>
      </c>
      <c r="F213" s="135">
        <f>SUM(F193:F212)</f>
        <v>2287990.1991453874</v>
      </c>
      <c r="G213" s="135">
        <f>SUM(G193:G212)</f>
        <v>0</v>
      </c>
      <c r="H213" s="135">
        <f t="shared" si="12"/>
        <v>37568159.999999985</v>
      </c>
    </row>
    <row r="214" spans="2:8" x14ac:dyDescent="0.55000000000000004">
      <c r="B214" s="143"/>
      <c r="C214" s="144"/>
      <c r="D214" s="144"/>
      <c r="E214" s="144"/>
      <c r="F214" s="144"/>
      <c r="G214" s="144"/>
      <c r="H214" s="144"/>
    </row>
    <row r="215" spans="2:8" x14ac:dyDescent="0.55000000000000004">
      <c r="B215" s="442" t="s">
        <v>35</v>
      </c>
      <c r="C215" s="442"/>
      <c r="D215" s="442"/>
      <c r="E215" s="442"/>
      <c r="F215" s="442"/>
      <c r="G215" s="442"/>
      <c r="H215" s="122">
        <f>H17</f>
        <v>38139164</v>
      </c>
    </row>
    <row r="216" spans="2:8" ht="60.75" customHeight="1" thickBot="1" x14ac:dyDescent="0.6">
      <c r="B216" s="432" t="s">
        <v>226</v>
      </c>
      <c r="C216" s="432"/>
      <c r="D216" s="432"/>
      <c r="E216" s="432"/>
      <c r="F216" s="432"/>
      <c r="G216" s="432"/>
      <c r="H216" s="432"/>
    </row>
    <row r="217" spans="2:8" ht="19.8" thickBot="1" x14ac:dyDescent="0.6">
      <c r="B217" s="124" t="s">
        <v>31</v>
      </c>
      <c r="C217" s="125" t="s">
        <v>25</v>
      </c>
      <c r="D217" s="125" t="s">
        <v>26</v>
      </c>
      <c r="E217" s="125" t="s">
        <v>27</v>
      </c>
      <c r="F217" s="125" t="s">
        <v>28</v>
      </c>
      <c r="G217" s="125" t="s">
        <v>29</v>
      </c>
      <c r="H217" s="126" t="s">
        <v>1</v>
      </c>
    </row>
    <row r="218" spans="2:8" x14ac:dyDescent="0.55000000000000004">
      <c r="B218" s="127" t="str">
        <f>$B$32</f>
        <v>Liberal Arts</v>
      </c>
      <c r="C218" s="135">
        <f t="shared" ref="C218:G233" si="14">$H$215*IF($H$25=0,0,C$25/$H$25)*IF(C$52=0,0,C32/C$52)</f>
        <v>9526521.1495312862</v>
      </c>
      <c r="D218" s="135">
        <f t="shared" si="14"/>
        <v>3122495.9818308223</v>
      </c>
      <c r="E218" s="135">
        <f t="shared" si="14"/>
        <v>288642.4283465452</v>
      </c>
      <c r="F218" s="135">
        <f t="shared" si="14"/>
        <v>107569.96414041912</v>
      </c>
      <c r="G218" s="135">
        <f t="shared" si="14"/>
        <v>0</v>
      </c>
      <c r="H218" s="135">
        <f>SUM(C218:G218)</f>
        <v>13045229.523849072</v>
      </c>
    </row>
    <row r="219" spans="2:8" x14ac:dyDescent="0.55000000000000004">
      <c r="B219" s="127" t="str">
        <f>$B$33</f>
        <v>Science</v>
      </c>
      <c r="C219" s="138">
        <f t="shared" si="14"/>
        <v>3200255.7797585703</v>
      </c>
      <c r="D219" s="138">
        <f t="shared" si="14"/>
        <v>1874591.8419066109</v>
      </c>
      <c r="E219" s="138">
        <f t="shared" si="14"/>
        <v>83787.267197790352</v>
      </c>
      <c r="F219" s="138">
        <f t="shared" si="14"/>
        <v>0</v>
      </c>
      <c r="G219" s="138">
        <f t="shared" si="14"/>
        <v>0</v>
      </c>
      <c r="H219" s="138">
        <f t="shared" ref="H219:H238" si="15">SUM(C219:G219)</f>
        <v>5158634.8888629721</v>
      </c>
    </row>
    <row r="220" spans="2:8" x14ac:dyDescent="0.55000000000000004">
      <c r="B220" s="127" t="str">
        <f>$B$34</f>
        <v>Fine Arts</v>
      </c>
      <c r="C220" s="138">
        <f t="shared" si="14"/>
        <v>966798.30433341477</v>
      </c>
      <c r="D220" s="138">
        <f t="shared" si="14"/>
        <v>233440.59906510633</v>
      </c>
      <c r="E220" s="138">
        <f t="shared" si="14"/>
        <v>0</v>
      </c>
      <c r="F220" s="138">
        <f t="shared" si="14"/>
        <v>0</v>
      </c>
      <c r="G220" s="138">
        <f t="shared" si="14"/>
        <v>0</v>
      </c>
      <c r="H220" s="138">
        <f t="shared" si="15"/>
        <v>1200238.903398521</v>
      </c>
    </row>
    <row r="221" spans="2:8" x14ac:dyDescent="0.55000000000000004">
      <c r="B221" s="127" t="str">
        <f>$B$35</f>
        <v>Teacher Education</v>
      </c>
      <c r="C221" s="138">
        <f t="shared" si="14"/>
        <v>291765.15596840275</v>
      </c>
      <c r="D221" s="138">
        <f t="shared" si="14"/>
        <v>481699.20490680635</v>
      </c>
      <c r="E221" s="138">
        <f t="shared" si="14"/>
        <v>660883.8378971779</v>
      </c>
      <c r="F221" s="138">
        <f t="shared" si="14"/>
        <v>305919.87156336126</v>
      </c>
      <c r="G221" s="138">
        <f t="shared" si="14"/>
        <v>0</v>
      </c>
      <c r="H221" s="138">
        <f t="shared" si="15"/>
        <v>1740268.0703357484</v>
      </c>
    </row>
    <row r="222" spans="2:8" x14ac:dyDescent="0.55000000000000004">
      <c r="B222" s="127" t="str">
        <f>$B$36</f>
        <v>Agriculture</v>
      </c>
      <c r="C222" s="138">
        <f t="shared" si="14"/>
        <v>404998.58451692853</v>
      </c>
      <c r="D222" s="138">
        <f t="shared" si="14"/>
        <v>288837.14747606422</v>
      </c>
      <c r="E222" s="138">
        <f t="shared" si="14"/>
        <v>51778.648268297409</v>
      </c>
      <c r="F222" s="138">
        <f t="shared" si="14"/>
        <v>0</v>
      </c>
      <c r="G222" s="138">
        <f t="shared" si="14"/>
        <v>0</v>
      </c>
      <c r="H222" s="138">
        <f t="shared" si="15"/>
        <v>745614.38026129024</v>
      </c>
    </row>
    <row r="223" spans="2:8" x14ac:dyDescent="0.55000000000000004">
      <c r="B223" s="127" t="str">
        <f>$B$37</f>
        <v>Engineering</v>
      </c>
      <c r="C223" s="138">
        <f t="shared" si="14"/>
        <v>1154384.445136758</v>
      </c>
      <c r="D223" s="138">
        <f t="shared" si="14"/>
        <v>2292687.6023415765</v>
      </c>
      <c r="E223" s="138">
        <f t="shared" si="14"/>
        <v>791177.74553958443</v>
      </c>
      <c r="F223" s="138">
        <f t="shared" si="14"/>
        <v>118668.45250411317</v>
      </c>
      <c r="G223" s="138">
        <f t="shared" si="14"/>
        <v>0</v>
      </c>
      <c r="H223" s="138">
        <f t="shared" si="15"/>
        <v>4356918.2455220325</v>
      </c>
    </row>
    <row r="224" spans="2:8" x14ac:dyDescent="0.55000000000000004">
      <c r="B224" s="127" t="str">
        <f>$B$38</f>
        <v>Home Economics</v>
      </c>
      <c r="C224" s="138">
        <f t="shared" si="14"/>
        <v>567125.84533617238</v>
      </c>
      <c r="D224" s="138">
        <f t="shared" si="14"/>
        <v>196965.50546118349</v>
      </c>
      <c r="E224" s="138">
        <f t="shared" si="14"/>
        <v>42364.34858315243</v>
      </c>
      <c r="F224" s="138">
        <f t="shared" si="14"/>
        <v>0</v>
      </c>
      <c r="G224" s="138">
        <f t="shared" si="14"/>
        <v>0</v>
      </c>
      <c r="H224" s="138">
        <f t="shared" si="15"/>
        <v>806455.69938050827</v>
      </c>
    </row>
    <row r="225" spans="2:10" x14ac:dyDescent="0.55000000000000004">
      <c r="B225" s="127" t="str">
        <f>$B$39</f>
        <v>Law</v>
      </c>
      <c r="C225" s="138">
        <f t="shared" si="14"/>
        <v>0</v>
      </c>
      <c r="D225" s="138">
        <f t="shared" si="14"/>
        <v>0</v>
      </c>
      <c r="E225" s="138">
        <f t="shared" si="14"/>
        <v>0</v>
      </c>
      <c r="F225" s="138">
        <f t="shared" si="14"/>
        <v>0</v>
      </c>
      <c r="G225" s="138">
        <f t="shared" si="14"/>
        <v>0</v>
      </c>
      <c r="H225" s="138">
        <f t="shared" si="15"/>
        <v>0</v>
      </c>
    </row>
    <row r="226" spans="2:10" x14ac:dyDescent="0.55000000000000004">
      <c r="B226" s="127" t="str">
        <f>$B$40</f>
        <v>Social Service</v>
      </c>
      <c r="C226" s="138">
        <f t="shared" si="14"/>
        <v>81489.72045119683</v>
      </c>
      <c r="D226" s="138">
        <f t="shared" si="14"/>
        <v>329643.65844545292</v>
      </c>
      <c r="E226" s="138">
        <f t="shared" si="14"/>
        <v>513644.19082151033</v>
      </c>
      <c r="F226" s="138">
        <f t="shared" si="14"/>
        <v>0</v>
      </c>
      <c r="G226" s="138">
        <f t="shared" si="14"/>
        <v>0</v>
      </c>
      <c r="H226" s="138">
        <f t="shared" si="15"/>
        <v>924777.56971816008</v>
      </c>
    </row>
    <row r="227" spans="2:10" x14ac:dyDescent="0.55000000000000004">
      <c r="B227" s="127" t="str">
        <f>$B$41</f>
        <v>Library Science</v>
      </c>
      <c r="C227" s="138">
        <f t="shared" si="14"/>
        <v>0</v>
      </c>
      <c r="D227" s="138">
        <f t="shared" si="14"/>
        <v>0</v>
      </c>
      <c r="E227" s="138">
        <f t="shared" si="14"/>
        <v>0</v>
      </c>
      <c r="F227" s="138">
        <f t="shared" si="14"/>
        <v>0</v>
      </c>
      <c r="G227" s="138">
        <f t="shared" si="14"/>
        <v>0</v>
      </c>
      <c r="H227" s="138">
        <f t="shared" si="15"/>
        <v>0</v>
      </c>
    </row>
    <row r="228" spans="2:10" x14ac:dyDescent="0.55000000000000004">
      <c r="B228" s="127" t="str">
        <f>$B$42</f>
        <v>Veterinary Science</v>
      </c>
      <c r="C228" s="138">
        <f t="shared" si="14"/>
        <v>0</v>
      </c>
      <c r="D228" s="138">
        <f t="shared" si="14"/>
        <v>0</v>
      </c>
      <c r="E228" s="138">
        <f t="shared" si="14"/>
        <v>0</v>
      </c>
      <c r="F228" s="138">
        <f t="shared" si="14"/>
        <v>0</v>
      </c>
      <c r="G228" s="138">
        <f t="shared" si="14"/>
        <v>0</v>
      </c>
      <c r="H228" s="138">
        <f t="shared" si="15"/>
        <v>0</v>
      </c>
    </row>
    <row r="229" spans="2:10" x14ac:dyDescent="0.55000000000000004">
      <c r="B229" s="127" t="str">
        <f>$B$43</f>
        <v>Vocational Training</v>
      </c>
      <c r="C229" s="138">
        <f t="shared" si="14"/>
        <v>238397.37826114838</v>
      </c>
      <c r="D229" s="138">
        <f t="shared" si="14"/>
        <v>0</v>
      </c>
      <c r="E229" s="138">
        <f t="shared" si="14"/>
        <v>0</v>
      </c>
      <c r="F229" s="138">
        <f t="shared" si="14"/>
        <v>0</v>
      </c>
      <c r="G229" s="138">
        <f t="shared" si="14"/>
        <v>0</v>
      </c>
      <c r="H229" s="138">
        <f t="shared" si="15"/>
        <v>238397.37826114838</v>
      </c>
    </row>
    <row r="230" spans="2:10" x14ac:dyDescent="0.55000000000000004">
      <c r="B230" s="127" t="str">
        <f>$B$44</f>
        <v>Physical Training</v>
      </c>
      <c r="C230" s="138">
        <f t="shared" si="14"/>
        <v>0</v>
      </c>
      <c r="D230" s="138">
        <f t="shared" si="14"/>
        <v>0</v>
      </c>
      <c r="E230" s="138">
        <f t="shared" si="14"/>
        <v>0</v>
      </c>
      <c r="F230" s="138">
        <f t="shared" si="14"/>
        <v>0</v>
      </c>
      <c r="G230" s="138">
        <f t="shared" si="14"/>
        <v>0</v>
      </c>
      <c r="H230" s="138">
        <f t="shared" si="15"/>
        <v>0</v>
      </c>
    </row>
    <row r="231" spans="2:10" x14ac:dyDescent="0.55000000000000004">
      <c r="B231" s="127" t="str">
        <f>$B$45</f>
        <v>Health Services</v>
      </c>
      <c r="C231" s="138">
        <f t="shared" si="14"/>
        <v>874975.90037402709</v>
      </c>
      <c r="D231" s="138">
        <f t="shared" si="14"/>
        <v>2071557.3473677943</v>
      </c>
      <c r="E231" s="138">
        <f t="shared" si="14"/>
        <v>42364.34858315243</v>
      </c>
      <c r="F231" s="138">
        <f t="shared" si="14"/>
        <v>0</v>
      </c>
      <c r="G231" s="138">
        <f t="shared" si="14"/>
        <v>0</v>
      </c>
      <c r="H231" s="138">
        <f t="shared" si="15"/>
        <v>2988897.5963249737</v>
      </c>
    </row>
    <row r="232" spans="2:10" x14ac:dyDescent="0.55000000000000004">
      <c r="B232" s="127" t="str">
        <f>$B$46</f>
        <v>Pharmacy</v>
      </c>
      <c r="C232" s="138">
        <f t="shared" si="14"/>
        <v>0</v>
      </c>
      <c r="D232" s="138">
        <f t="shared" si="14"/>
        <v>0</v>
      </c>
      <c r="E232" s="138">
        <f t="shared" si="14"/>
        <v>0</v>
      </c>
      <c r="F232" s="138">
        <f t="shared" si="14"/>
        <v>0</v>
      </c>
      <c r="G232" s="138">
        <f t="shared" si="14"/>
        <v>0</v>
      </c>
      <c r="H232" s="138">
        <f t="shared" si="15"/>
        <v>0</v>
      </c>
    </row>
    <row r="233" spans="2:10" x14ac:dyDescent="0.55000000000000004">
      <c r="B233" s="127" t="str">
        <f>$B$47</f>
        <v>Business Administration</v>
      </c>
      <c r="C233" s="138">
        <f t="shared" si="14"/>
        <v>1534243.7172007684</v>
      </c>
      <c r="D233" s="138">
        <f t="shared" si="14"/>
        <v>2768459.6045377455</v>
      </c>
      <c r="E233" s="138">
        <f t="shared" si="14"/>
        <v>384103.42715391534</v>
      </c>
      <c r="F233" s="138">
        <f t="shared" si="14"/>
        <v>0</v>
      </c>
      <c r="G233" s="138">
        <f t="shared" si="14"/>
        <v>0</v>
      </c>
      <c r="H233" s="138">
        <f t="shared" si="15"/>
        <v>4686806.7488924293</v>
      </c>
    </row>
    <row r="234" spans="2:10" x14ac:dyDescent="0.55000000000000004">
      <c r="B234" s="127" t="str">
        <f>$B$48</f>
        <v>Optometry</v>
      </c>
      <c r="C234" s="138">
        <f t="shared" ref="C234:G237" si="16">$H$215*IF($H$25=0,0,C$25/$H$25)*IF(C$52=0,0,C48/C$52)</f>
        <v>0</v>
      </c>
      <c r="D234" s="138">
        <f t="shared" si="16"/>
        <v>0</v>
      </c>
      <c r="E234" s="138">
        <f t="shared" si="16"/>
        <v>0</v>
      </c>
      <c r="F234" s="138">
        <f t="shared" si="16"/>
        <v>0</v>
      </c>
      <c r="G234" s="138">
        <f t="shared" si="16"/>
        <v>0</v>
      </c>
      <c r="H234" s="138">
        <f t="shared" si="15"/>
        <v>0</v>
      </c>
    </row>
    <row r="235" spans="2:10" x14ac:dyDescent="0.55000000000000004">
      <c r="B235" s="127" t="str">
        <f>$B$49</f>
        <v>Teacher Ed-Practice Teaching</v>
      </c>
      <c r="C235" s="138">
        <f t="shared" si="16"/>
        <v>0</v>
      </c>
      <c r="D235" s="138">
        <f t="shared" si="16"/>
        <v>17781.608131912399</v>
      </c>
      <c r="E235" s="138">
        <f t="shared" si="16"/>
        <v>0</v>
      </c>
      <c r="F235" s="138">
        <f t="shared" si="16"/>
        <v>0</v>
      </c>
      <c r="G235" s="138">
        <f t="shared" si="16"/>
        <v>0</v>
      </c>
      <c r="H235" s="138">
        <f t="shared" si="15"/>
        <v>17781.608131912399</v>
      </c>
    </row>
    <row r="236" spans="2:10" x14ac:dyDescent="0.55000000000000004">
      <c r="B236" s="127" t="str">
        <f>$B$50</f>
        <v>Technology</v>
      </c>
      <c r="C236" s="138">
        <f t="shared" si="16"/>
        <v>131981.39037782073</v>
      </c>
      <c r="D236" s="138">
        <f t="shared" si="16"/>
        <v>441120.66327244218</v>
      </c>
      <c r="E236" s="138">
        <f t="shared" si="16"/>
        <v>0</v>
      </c>
      <c r="F236" s="138">
        <f t="shared" si="16"/>
        <v>0</v>
      </c>
      <c r="G236" s="138">
        <f t="shared" si="16"/>
        <v>0</v>
      </c>
      <c r="H236" s="138">
        <f t="shared" si="15"/>
        <v>573102.05365026288</v>
      </c>
    </row>
    <row r="237" spans="2:10" x14ac:dyDescent="0.55000000000000004">
      <c r="B237" s="127" t="str">
        <f>$B$51</f>
        <v>Nursing</v>
      </c>
      <c r="C237" s="138">
        <f t="shared" si="16"/>
        <v>9267.4584042537572</v>
      </c>
      <c r="D237" s="138">
        <f t="shared" si="16"/>
        <v>1468806.4255629689</v>
      </c>
      <c r="E237" s="138">
        <f t="shared" si="16"/>
        <v>73243.251550427973</v>
      </c>
      <c r="F237" s="138">
        <f t="shared" si="16"/>
        <v>104724.19789331809</v>
      </c>
      <c r="G237" s="138">
        <f t="shared" si="16"/>
        <v>0</v>
      </c>
      <c r="H237" s="138">
        <f t="shared" si="15"/>
        <v>1656041.3334109685</v>
      </c>
    </row>
    <row r="238" spans="2:10" x14ac:dyDescent="0.55000000000000004">
      <c r="B238" s="130" t="str">
        <f>$B$52</f>
        <v>Totals</v>
      </c>
      <c r="C238" s="135">
        <f>SUM(C218:C237)</f>
        <v>18982204.829650749</v>
      </c>
      <c r="D238" s="135">
        <f>SUM(D218:D237)</f>
        <v>15588087.190306487</v>
      </c>
      <c r="E238" s="135">
        <f>SUM(E218:E237)</f>
        <v>2931989.4939415539</v>
      </c>
      <c r="F238" s="135">
        <f>SUM(F218:F237)</f>
        <v>636882.48610121175</v>
      </c>
      <c r="G238" s="135">
        <f>SUM(G218:G237)</f>
        <v>0</v>
      </c>
      <c r="H238" s="135">
        <f t="shared" si="15"/>
        <v>38139164</v>
      </c>
    </row>
    <row r="239" spans="2:10" x14ac:dyDescent="0.55000000000000004">
      <c r="B239" s="328"/>
      <c r="C239" s="348"/>
      <c r="D239" s="348"/>
      <c r="E239" s="348"/>
      <c r="F239" s="348"/>
      <c r="G239" s="348"/>
      <c r="H239" s="348"/>
    </row>
    <row r="240" spans="2:10" x14ac:dyDescent="0.55000000000000004">
      <c r="B240" s="120" t="s">
        <v>11</v>
      </c>
      <c r="C240" s="121"/>
      <c r="D240" s="121"/>
      <c r="E240" s="121"/>
      <c r="F240" s="121"/>
      <c r="G240" s="121"/>
      <c r="H240" s="122">
        <f>H16</f>
        <v>26970625</v>
      </c>
      <c r="J240" s="358"/>
    </row>
    <row r="241" spans="2:8" ht="61.5" customHeight="1" thickBot="1" x14ac:dyDescent="0.6">
      <c r="B241" s="444" t="s">
        <v>917</v>
      </c>
      <c r="C241" s="444"/>
      <c r="D241" s="444"/>
      <c r="E241" s="444"/>
      <c r="F241" s="444"/>
      <c r="G241" s="444"/>
      <c r="H241" s="326"/>
    </row>
    <row r="242" spans="2:8" ht="19.8" thickBot="1" x14ac:dyDescent="0.6">
      <c r="B242" s="124" t="s">
        <v>31</v>
      </c>
      <c r="C242" s="125" t="s">
        <v>25</v>
      </c>
      <c r="D242" s="125" t="s">
        <v>26</v>
      </c>
      <c r="E242" s="125" t="s">
        <v>27</v>
      </c>
      <c r="F242" s="125" t="s">
        <v>28</v>
      </c>
      <c r="G242" s="125" t="s">
        <v>29</v>
      </c>
      <c r="H242" s="126" t="s">
        <v>1</v>
      </c>
    </row>
    <row r="243" spans="2:8" x14ac:dyDescent="0.55000000000000004">
      <c r="B243" s="127" t="str">
        <f>$B$32</f>
        <v>Liberal Arts</v>
      </c>
      <c r="C243" s="135">
        <f t="shared" ref="C243:G258" si="17">$H$240*IF($H$25=0,0,C$25/$H$25)*IF(C$52=0,0,C32/C$52)</f>
        <v>6736808.1135333022</v>
      </c>
      <c r="D243" s="135">
        <f t="shared" si="17"/>
        <v>2208115.2117011771</v>
      </c>
      <c r="E243" s="135">
        <f t="shared" si="17"/>
        <v>204117.39213853877</v>
      </c>
      <c r="F243" s="135">
        <f t="shared" si="17"/>
        <v>76069.553178845032</v>
      </c>
      <c r="G243" s="135">
        <f t="shared" si="17"/>
        <v>0</v>
      </c>
      <c r="H243" s="135">
        <f>SUM(C243:G243)</f>
        <v>9225110.2705518641</v>
      </c>
    </row>
    <row r="244" spans="2:8" x14ac:dyDescent="0.55000000000000004">
      <c r="B244" s="127" t="str">
        <f>$B$33</f>
        <v>Science</v>
      </c>
      <c r="C244" s="138">
        <f t="shared" si="17"/>
        <v>2263104.1031720303</v>
      </c>
      <c r="D244" s="138">
        <f t="shared" si="17"/>
        <v>1325642.9426749493</v>
      </c>
      <c r="E244" s="138">
        <f t="shared" si="17"/>
        <v>59251.29778320271</v>
      </c>
      <c r="F244" s="138">
        <f t="shared" si="17"/>
        <v>0</v>
      </c>
      <c r="G244" s="138">
        <f t="shared" si="17"/>
        <v>0</v>
      </c>
      <c r="H244" s="138">
        <f t="shared" ref="H244:H263" si="18">SUM(C244:G244)</f>
        <v>3647998.3436301821</v>
      </c>
    </row>
    <row r="245" spans="2:8" x14ac:dyDescent="0.55000000000000004">
      <c r="B245" s="127" t="str">
        <f>$B$34</f>
        <v>Fine Arts</v>
      </c>
      <c r="C245" s="138">
        <f t="shared" si="17"/>
        <v>683684.48025794188</v>
      </c>
      <c r="D245" s="138">
        <f t="shared" si="17"/>
        <v>165080.67290516209</v>
      </c>
      <c r="E245" s="138">
        <f t="shared" si="17"/>
        <v>0</v>
      </c>
      <c r="F245" s="138">
        <f t="shared" si="17"/>
        <v>0</v>
      </c>
      <c r="G245" s="138">
        <f t="shared" si="17"/>
        <v>0</v>
      </c>
      <c r="H245" s="138">
        <f t="shared" si="18"/>
        <v>848765.15316310397</v>
      </c>
    </row>
    <row r="246" spans="2:8" x14ac:dyDescent="0.55000000000000004">
      <c r="B246" s="127" t="str">
        <f>$B$35</f>
        <v>Teacher Education</v>
      </c>
      <c r="C246" s="138">
        <f t="shared" si="17"/>
        <v>206325.67115761377</v>
      </c>
      <c r="D246" s="138">
        <f t="shared" si="17"/>
        <v>340640.0994615308</v>
      </c>
      <c r="E246" s="138">
        <f t="shared" si="17"/>
        <v>467352.93307649781</v>
      </c>
      <c r="F246" s="138">
        <f t="shared" si="17"/>
        <v>216335.36949010158</v>
      </c>
      <c r="G246" s="138">
        <f t="shared" si="17"/>
        <v>0</v>
      </c>
      <c r="H246" s="138">
        <f t="shared" si="18"/>
        <v>1230654.0731857438</v>
      </c>
    </row>
    <row r="247" spans="2:8" x14ac:dyDescent="0.55000000000000004">
      <c r="B247" s="127" t="str">
        <f>$B$36</f>
        <v>Agriculture</v>
      </c>
      <c r="C247" s="138">
        <f t="shared" si="17"/>
        <v>286400.21969377424</v>
      </c>
      <c r="D247" s="138">
        <f t="shared" si="17"/>
        <v>204255.09040121132</v>
      </c>
      <c r="E247" s="138">
        <f t="shared" si="17"/>
        <v>36615.97054018145</v>
      </c>
      <c r="F247" s="138">
        <f t="shared" si="17"/>
        <v>0</v>
      </c>
      <c r="G247" s="138">
        <f t="shared" si="17"/>
        <v>0</v>
      </c>
      <c r="H247" s="138">
        <f t="shared" si="18"/>
        <v>527271.28063516703</v>
      </c>
    </row>
    <row r="248" spans="2:8" x14ac:dyDescent="0.55000000000000004">
      <c r="B248" s="127" t="str">
        <f>$B$37</f>
        <v>Engineering</v>
      </c>
      <c r="C248" s="138">
        <f t="shared" si="17"/>
        <v>816338.55360900355</v>
      </c>
      <c r="D248" s="138">
        <f t="shared" si="17"/>
        <v>1621305.0072336085</v>
      </c>
      <c r="E248" s="138">
        <f t="shared" si="17"/>
        <v>559492.02985397249</v>
      </c>
      <c r="F248" s="138">
        <f t="shared" si="17"/>
        <v>83917.999141741733</v>
      </c>
      <c r="G248" s="138">
        <f t="shared" si="17"/>
        <v>0</v>
      </c>
      <c r="H248" s="138">
        <f t="shared" si="18"/>
        <v>3081053.589838326</v>
      </c>
    </row>
    <row r="249" spans="2:8" x14ac:dyDescent="0.55000000000000004">
      <c r="B249" s="127" t="str">
        <f>$B$38</f>
        <v>Home Economics</v>
      </c>
      <c r="C249" s="138">
        <f t="shared" si="17"/>
        <v>401050.70216981956</v>
      </c>
      <c r="D249" s="138">
        <f t="shared" si="17"/>
        <v>139286.81776373053</v>
      </c>
      <c r="E249" s="138">
        <f t="shared" si="17"/>
        <v>29958.521351057552</v>
      </c>
      <c r="F249" s="138">
        <f t="shared" si="17"/>
        <v>0</v>
      </c>
      <c r="G249" s="138">
        <f t="shared" si="17"/>
        <v>0</v>
      </c>
      <c r="H249" s="138">
        <f t="shared" si="18"/>
        <v>570296.04128460772</v>
      </c>
    </row>
    <row r="250" spans="2:8" x14ac:dyDescent="0.55000000000000004">
      <c r="B250" s="127" t="str">
        <f>$B$39</f>
        <v>Law</v>
      </c>
      <c r="C250" s="138">
        <f t="shared" si="17"/>
        <v>0</v>
      </c>
      <c r="D250" s="138">
        <f t="shared" si="17"/>
        <v>0</v>
      </c>
      <c r="E250" s="138">
        <f t="shared" si="17"/>
        <v>0</v>
      </c>
      <c r="F250" s="138">
        <f t="shared" si="17"/>
        <v>0</v>
      </c>
      <c r="G250" s="138">
        <f t="shared" si="17"/>
        <v>0</v>
      </c>
      <c r="H250" s="138">
        <f t="shared" si="18"/>
        <v>0</v>
      </c>
    </row>
    <row r="251" spans="2:8" x14ac:dyDescent="0.55000000000000004">
      <c r="B251" s="127" t="str">
        <f>$B$40</f>
        <v>Social Service</v>
      </c>
      <c r="C251" s="138">
        <f t="shared" si="17"/>
        <v>57626.556566474828</v>
      </c>
      <c r="D251" s="138">
        <f t="shared" si="17"/>
        <v>233111.96584068789</v>
      </c>
      <c r="E251" s="138">
        <f t="shared" si="17"/>
        <v>363230.42775859998</v>
      </c>
      <c r="F251" s="138">
        <f t="shared" si="17"/>
        <v>0</v>
      </c>
      <c r="G251" s="138">
        <f t="shared" si="17"/>
        <v>0</v>
      </c>
      <c r="H251" s="138">
        <f t="shared" si="18"/>
        <v>653968.95016576268</v>
      </c>
    </row>
    <row r="252" spans="2:8" x14ac:dyDescent="0.55000000000000004">
      <c r="B252" s="127" t="str">
        <f>$B$41</f>
        <v>Library Science</v>
      </c>
      <c r="C252" s="138">
        <f t="shared" si="17"/>
        <v>0</v>
      </c>
      <c r="D252" s="138">
        <f t="shared" si="17"/>
        <v>0</v>
      </c>
      <c r="E252" s="138">
        <f t="shared" si="17"/>
        <v>0</v>
      </c>
      <c r="F252" s="138">
        <f t="shared" si="17"/>
        <v>0</v>
      </c>
      <c r="G252" s="138">
        <f t="shared" si="17"/>
        <v>0</v>
      </c>
      <c r="H252" s="138">
        <f t="shared" si="18"/>
        <v>0</v>
      </c>
    </row>
    <row r="253" spans="2:8" x14ac:dyDescent="0.55000000000000004">
      <c r="B253" s="127" t="str">
        <f>$B$42</f>
        <v>Veterinary Science</v>
      </c>
      <c r="C253" s="138">
        <f t="shared" si="17"/>
        <v>0</v>
      </c>
      <c r="D253" s="138">
        <f t="shared" si="17"/>
        <v>0</v>
      </c>
      <c r="E253" s="138">
        <f t="shared" si="17"/>
        <v>0</v>
      </c>
      <c r="F253" s="138">
        <f t="shared" si="17"/>
        <v>0</v>
      </c>
      <c r="G253" s="138">
        <f t="shared" si="17"/>
        <v>0</v>
      </c>
      <c r="H253" s="138">
        <f t="shared" si="18"/>
        <v>0</v>
      </c>
    </row>
    <row r="254" spans="2:8" x14ac:dyDescent="0.55000000000000004">
      <c r="B254" s="127" t="str">
        <f>$B$43</f>
        <v>Vocational Training</v>
      </c>
      <c r="C254" s="138">
        <f t="shared" si="17"/>
        <v>168585.92626898127</v>
      </c>
      <c r="D254" s="138">
        <f t="shared" si="17"/>
        <v>0</v>
      </c>
      <c r="E254" s="138">
        <f t="shared" si="17"/>
        <v>0</v>
      </c>
      <c r="F254" s="138">
        <f t="shared" si="17"/>
        <v>0</v>
      </c>
      <c r="G254" s="138">
        <f t="shared" si="17"/>
        <v>0</v>
      </c>
      <c r="H254" s="138">
        <f t="shared" si="18"/>
        <v>168585.92626898127</v>
      </c>
    </row>
    <row r="255" spans="2:8" x14ac:dyDescent="0.55000000000000004">
      <c r="B255" s="127" t="str">
        <f>$B$44</f>
        <v>Physical Training</v>
      </c>
      <c r="C255" s="138">
        <f t="shared" si="17"/>
        <v>0</v>
      </c>
      <c r="D255" s="138">
        <f t="shared" si="17"/>
        <v>0</v>
      </c>
      <c r="E255" s="138">
        <f t="shared" si="17"/>
        <v>0</v>
      </c>
      <c r="F255" s="138">
        <f t="shared" si="17"/>
        <v>0</v>
      </c>
      <c r="G255" s="138">
        <f t="shared" si="17"/>
        <v>0</v>
      </c>
      <c r="H255" s="138">
        <f t="shared" si="18"/>
        <v>0</v>
      </c>
    </row>
    <row r="256" spans="2:8" x14ac:dyDescent="0.55000000000000004">
      <c r="B256" s="127" t="str">
        <f>$B$45</f>
        <v>Health Services</v>
      </c>
      <c r="C256" s="138">
        <f t="shared" si="17"/>
        <v>618751.02697650227</v>
      </c>
      <c r="D256" s="138">
        <f t="shared" si="17"/>
        <v>1464929.7604386797</v>
      </c>
      <c r="E256" s="138">
        <f t="shared" si="17"/>
        <v>29958.521351057552</v>
      </c>
      <c r="F256" s="138">
        <f t="shared" si="17"/>
        <v>0</v>
      </c>
      <c r="G256" s="138">
        <f t="shared" si="17"/>
        <v>0</v>
      </c>
      <c r="H256" s="138">
        <f t="shared" si="18"/>
        <v>2113639.3087662393</v>
      </c>
    </row>
    <row r="257" spans="2:10" x14ac:dyDescent="0.55000000000000004">
      <c r="B257" s="127" t="str">
        <f>$B$46</f>
        <v>Pharmacy</v>
      </c>
      <c r="C257" s="138">
        <f t="shared" si="17"/>
        <v>0</v>
      </c>
      <c r="D257" s="138">
        <f t="shared" si="17"/>
        <v>0</v>
      </c>
      <c r="E257" s="138">
        <f t="shared" si="17"/>
        <v>0</v>
      </c>
      <c r="F257" s="138">
        <f t="shared" si="17"/>
        <v>0</v>
      </c>
      <c r="G257" s="138">
        <f t="shared" si="17"/>
        <v>0</v>
      </c>
      <c r="H257" s="138">
        <f t="shared" si="18"/>
        <v>0</v>
      </c>
    </row>
    <row r="258" spans="2:10" x14ac:dyDescent="0.55000000000000004">
      <c r="B258" s="127" t="str">
        <f>$B$47</f>
        <v>Business Administration</v>
      </c>
      <c r="C258" s="138">
        <f t="shared" si="17"/>
        <v>1084961.1689241007</v>
      </c>
      <c r="D258" s="138">
        <f t="shared" si="17"/>
        <v>1957753.6052346567</v>
      </c>
      <c r="E258" s="138">
        <f t="shared" si="17"/>
        <v>271623.92691625515</v>
      </c>
      <c r="F258" s="138">
        <f t="shared" si="17"/>
        <v>0</v>
      </c>
      <c r="G258" s="138">
        <f t="shared" si="17"/>
        <v>0</v>
      </c>
      <c r="H258" s="138">
        <f t="shared" si="18"/>
        <v>3314338.7010750123</v>
      </c>
    </row>
    <row r="259" spans="2:10" x14ac:dyDescent="0.55000000000000004">
      <c r="B259" s="127" t="str">
        <f>$B$48</f>
        <v>Optometry</v>
      </c>
      <c r="C259" s="138">
        <f t="shared" ref="C259:G262" si="19">$H$240*IF($H$25=0,0,C$25/$H$25)*IF(C$52=0,0,C48/C$52)</f>
        <v>0</v>
      </c>
      <c r="D259" s="138">
        <f t="shared" si="19"/>
        <v>0</v>
      </c>
      <c r="E259" s="138">
        <f t="shared" si="19"/>
        <v>0</v>
      </c>
      <c r="F259" s="138">
        <f t="shared" si="19"/>
        <v>0</v>
      </c>
      <c r="G259" s="138">
        <f t="shared" si="19"/>
        <v>0</v>
      </c>
      <c r="H259" s="138">
        <f t="shared" si="18"/>
        <v>0</v>
      </c>
    </row>
    <row r="260" spans="2:10" x14ac:dyDescent="0.55000000000000004">
      <c r="B260" s="127" t="str">
        <f>$B$49</f>
        <v>Teacher Ed-Practice Teaching</v>
      </c>
      <c r="C260" s="138">
        <f t="shared" si="19"/>
        <v>0</v>
      </c>
      <c r="D260" s="138">
        <f t="shared" si="19"/>
        <v>12574.504381447894</v>
      </c>
      <c r="E260" s="138">
        <f t="shared" si="19"/>
        <v>0</v>
      </c>
      <c r="F260" s="138">
        <f t="shared" si="19"/>
        <v>0</v>
      </c>
      <c r="G260" s="138">
        <f t="shared" si="19"/>
        <v>0</v>
      </c>
      <c r="H260" s="138">
        <f t="shared" si="18"/>
        <v>12574.504381447894</v>
      </c>
    </row>
    <row r="261" spans="2:10" x14ac:dyDescent="0.55000000000000004">
      <c r="B261" s="127" t="str">
        <f>$B$50</f>
        <v>Technology</v>
      </c>
      <c r="C261" s="138">
        <f t="shared" si="19"/>
        <v>93332.422988055303</v>
      </c>
      <c r="D261" s="138">
        <f t="shared" si="19"/>
        <v>311944.43561668816</v>
      </c>
      <c r="E261" s="138">
        <f t="shared" si="19"/>
        <v>0</v>
      </c>
      <c r="F261" s="138">
        <f t="shared" si="19"/>
        <v>0</v>
      </c>
      <c r="G261" s="138">
        <f t="shared" si="19"/>
        <v>0</v>
      </c>
      <c r="H261" s="138">
        <f t="shared" si="18"/>
        <v>405276.85860474349</v>
      </c>
    </row>
    <row r="262" spans="2:10" x14ac:dyDescent="0.55000000000000004">
      <c r="B262" s="127" t="str">
        <f>$B$51</f>
        <v>Nursing</v>
      </c>
      <c r="C262" s="138">
        <f t="shared" si="19"/>
        <v>6553.6083938343918</v>
      </c>
      <c r="D262" s="138">
        <f t="shared" si="19"/>
        <v>1038686.3042265228</v>
      </c>
      <c r="E262" s="138">
        <f t="shared" si="19"/>
        <v>51794.954691383944</v>
      </c>
      <c r="F262" s="138">
        <f t="shared" si="19"/>
        <v>74057.131137076634</v>
      </c>
      <c r="G262" s="138">
        <f t="shared" si="19"/>
        <v>0</v>
      </c>
      <c r="H262" s="138">
        <f t="shared" si="18"/>
        <v>1171091.9984488178</v>
      </c>
    </row>
    <row r="263" spans="2:10" x14ac:dyDescent="0.55000000000000004">
      <c r="B263" s="130" t="str">
        <f>$B$52</f>
        <v>Totals</v>
      </c>
      <c r="C263" s="135">
        <f>SUM(C243:C262)</f>
        <v>13423522.553711435</v>
      </c>
      <c r="D263" s="135">
        <f>SUM(D243:D262)</f>
        <v>11023326.417880055</v>
      </c>
      <c r="E263" s="135">
        <f>SUM(E243:E262)</f>
        <v>2073395.9754607477</v>
      </c>
      <c r="F263" s="135">
        <f>SUM(F243:F262)</f>
        <v>450380.05294776498</v>
      </c>
      <c r="G263" s="135">
        <f>SUM(G243:G262)</f>
        <v>0</v>
      </c>
      <c r="H263" s="135">
        <f t="shared" si="18"/>
        <v>26970625</v>
      </c>
      <c r="I263" s="349"/>
    </row>
    <row r="264" spans="2:10" x14ac:dyDescent="0.55000000000000004">
      <c r="B264" s="451"/>
      <c r="C264" s="451"/>
      <c r="D264" s="451"/>
      <c r="E264" s="451"/>
      <c r="F264" s="451"/>
      <c r="G264" s="451"/>
      <c r="H264" s="452"/>
      <c r="I264" s="350"/>
    </row>
    <row r="265" spans="2:10" x14ac:dyDescent="0.55000000000000004">
      <c r="B265" s="120" t="s">
        <v>227</v>
      </c>
      <c r="C265" s="121"/>
      <c r="D265" s="121"/>
      <c r="E265" s="121"/>
      <c r="F265" s="121"/>
      <c r="G265" s="121"/>
      <c r="H265" s="122"/>
      <c r="J265" s="358"/>
    </row>
    <row r="266" spans="2:10" ht="45" customHeight="1" thickBot="1" x14ac:dyDescent="0.6">
      <c r="B266" s="432" t="s">
        <v>228</v>
      </c>
      <c r="C266" s="432"/>
      <c r="D266" s="432"/>
      <c r="E266" s="432"/>
      <c r="F266" s="432"/>
      <c r="G266" s="432"/>
      <c r="H266" s="432"/>
    </row>
    <row r="267" spans="2:10" ht="19.8" thickBot="1" x14ac:dyDescent="0.6">
      <c r="B267" s="124" t="s">
        <v>31</v>
      </c>
      <c r="C267" s="125" t="s">
        <v>25</v>
      </c>
      <c r="D267" s="125" t="s">
        <v>26</v>
      </c>
      <c r="E267" s="125" t="s">
        <v>27</v>
      </c>
      <c r="F267" s="125" t="s">
        <v>28</v>
      </c>
      <c r="G267" s="125" t="s">
        <v>29</v>
      </c>
      <c r="H267" s="126" t="s">
        <v>1</v>
      </c>
    </row>
    <row r="268" spans="2:10" x14ac:dyDescent="0.55000000000000004">
      <c r="B268" s="127" t="str">
        <f>$B$32</f>
        <v>Liberal Arts</v>
      </c>
      <c r="C268" s="135">
        <f t="shared" ref="C268:G283" si="20">C243+C218+C193+C168+C116</f>
        <v>40679344.965133816</v>
      </c>
      <c r="D268" s="135">
        <f t="shared" si="20"/>
        <v>10268875.138927929</v>
      </c>
      <c r="E268" s="135">
        <f t="shared" si="20"/>
        <v>2567868.8899312415</v>
      </c>
      <c r="F268" s="135">
        <f t="shared" si="20"/>
        <v>1338844.6195432497</v>
      </c>
      <c r="G268" s="135">
        <f t="shared" si="20"/>
        <v>0</v>
      </c>
      <c r="H268" s="135">
        <f>SUM(C268:G268)</f>
        <v>54854933.613536231</v>
      </c>
    </row>
    <row r="269" spans="2:10" x14ac:dyDescent="0.55000000000000004">
      <c r="B269" s="127" t="str">
        <f>$B$33</f>
        <v>Science</v>
      </c>
      <c r="C269" s="138">
        <f t="shared" si="20"/>
        <v>13205626.880108554</v>
      </c>
      <c r="D269" s="138">
        <f t="shared" si="20"/>
        <v>6973863.6873264071</v>
      </c>
      <c r="E269" s="138">
        <f t="shared" si="20"/>
        <v>870536.59733956074</v>
      </c>
      <c r="F269" s="138">
        <f t="shared" si="20"/>
        <v>0</v>
      </c>
      <c r="G269" s="138">
        <f t="shared" si="20"/>
        <v>0</v>
      </c>
      <c r="H269" s="138">
        <f t="shared" ref="H269:H288" si="21">SUM(C269:G269)</f>
        <v>21050027.164774518</v>
      </c>
    </row>
    <row r="270" spans="2:10" x14ac:dyDescent="0.55000000000000004">
      <c r="B270" s="127" t="str">
        <f>$B$34</f>
        <v>Fine Arts</v>
      </c>
      <c r="C270" s="138">
        <f t="shared" si="20"/>
        <v>4778277.3472022694</v>
      </c>
      <c r="D270" s="138">
        <f t="shared" si="20"/>
        <v>1268306.8927612123</v>
      </c>
      <c r="E270" s="138">
        <f t="shared" si="20"/>
        <v>0</v>
      </c>
      <c r="F270" s="138">
        <f t="shared" si="20"/>
        <v>0</v>
      </c>
      <c r="G270" s="138">
        <f t="shared" si="20"/>
        <v>0</v>
      </c>
      <c r="H270" s="138">
        <f t="shared" si="21"/>
        <v>6046584.2399634812</v>
      </c>
    </row>
    <row r="271" spans="2:10" x14ac:dyDescent="0.55000000000000004">
      <c r="B271" s="127" t="str">
        <f>$B$35</f>
        <v>Teacher Education</v>
      </c>
      <c r="C271" s="138">
        <f t="shared" si="20"/>
        <v>1260316.9589842816</v>
      </c>
      <c r="D271" s="138">
        <f t="shared" si="20"/>
        <v>1853695.8758871991</v>
      </c>
      <c r="E271" s="138">
        <f t="shared" si="20"/>
        <v>3738819.8778223693</v>
      </c>
      <c r="F271" s="138">
        <f t="shared" si="20"/>
        <v>3202825.2427510777</v>
      </c>
      <c r="G271" s="138">
        <f t="shared" si="20"/>
        <v>0</v>
      </c>
      <c r="H271" s="138">
        <f t="shared" si="21"/>
        <v>10055657.955444928</v>
      </c>
    </row>
    <row r="272" spans="2:10" x14ac:dyDescent="0.55000000000000004">
      <c r="B272" s="127" t="str">
        <f>$B$36</f>
        <v>Agriculture</v>
      </c>
      <c r="C272" s="138">
        <f t="shared" si="20"/>
        <v>14724985.712380791</v>
      </c>
      <c r="D272" s="138">
        <f t="shared" si="20"/>
        <v>7552683.3967621597</v>
      </c>
      <c r="E272" s="138">
        <f t="shared" si="20"/>
        <v>4340789.4033026723</v>
      </c>
      <c r="F272" s="138">
        <f t="shared" si="20"/>
        <v>0</v>
      </c>
      <c r="G272" s="138">
        <f t="shared" si="20"/>
        <v>0</v>
      </c>
      <c r="H272" s="138">
        <f t="shared" si="21"/>
        <v>26618458.512445625</v>
      </c>
    </row>
    <row r="273" spans="2:10" x14ac:dyDescent="0.55000000000000004">
      <c r="B273" s="127" t="str">
        <f>$B$37</f>
        <v>Engineering</v>
      </c>
      <c r="C273" s="138">
        <f t="shared" si="20"/>
        <v>11076139.861957796</v>
      </c>
      <c r="D273" s="138">
        <f t="shared" si="20"/>
        <v>16780581.276969433</v>
      </c>
      <c r="E273" s="138">
        <f t="shared" si="20"/>
        <v>8704478.8338569701</v>
      </c>
      <c r="F273" s="138">
        <f t="shared" si="20"/>
        <v>2623593.6298739268</v>
      </c>
      <c r="G273" s="138">
        <f t="shared" si="20"/>
        <v>0</v>
      </c>
      <c r="H273" s="138">
        <f t="shared" si="21"/>
        <v>39184793.602658123</v>
      </c>
    </row>
    <row r="274" spans="2:10" x14ac:dyDescent="0.55000000000000004">
      <c r="B274" s="127" t="str">
        <f>$B$38</f>
        <v>Home Economics</v>
      </c>
      <c r="C274" s="138">
        <f t="shared" si="20"/>
        <v>1973561.9487219031</v>
      </c>
      <c r="D274" s="138">
        <f t="shared" si="20"/>
        <v>1091359.6295660406</v>
      </c>
      <c r="E274" s="138">
        <f t="shared" si="20"/>
        <v>430382.24799061078</v>
      </c>
      <c r="F274" s="138">
        <f t="shared" si="20"/>
        <v>0</v>
      </c>
      <c r="G274" s="138">
        <f t="shared" si="20"/>
        <v>0</v>
      </c>
      <c r="H274" s="138">
        <f t="shared" si="21"/>
        <v>3495303.8262785543</v>
      </c>
    </row>
    <row r="275" spans="2:10" x14ac:dyDescent="0.55000000000000004">
      <c r="B275" s="127" t="str">
        <f>$B$39</f>
        <v>Law</v>
      </c>
      <c r="C275" s="138">
        <f t="shared" si="20"/>
        <v>0</v>
      </c>
      <c r="D275" s="138">
        <f t="shared" si="20"/>
        <v>0</v>
      </c>
      <c r="E275" s="138">
        <f t="shared" si="20"/>
        <v>0</v>
      </c>
      <c r="F275" s="138">
        <f t="shared" si="20"/>
        <v>0</v>
      </c>
      <c r="G275" s="138">
        <f t="shared" si="20"/>
        <v>0</v>
      </c>
      <c r="H275" s="138">
        <f t="shared" si="21"/>
        <v>0</v>
      </c>
    </row>
    <row r="276" spans="2:10" x14ac:dyDescent="0.55000000000000004">
      <c r="B276" s="127" t="str">
        <f>$B$40</f>
        <v>Social Service</v>
      </c>
      <c r="C276" s="138">
        <f t="shared" si="20"/>
        <v>629392.43820850947</v>
      </c>
      <c r="D276" s="138">
        <f t="shared" si="20"/>
        <v>1747486.1234113902</v>
      </c>
      <c r="E276" s="138">
        <f t="shared" si="20"/>
        <v>3167709.6901809415</v>
      </c>
      <c r="F276" s="138">
        <f t="shared" si="20"/>
        <v>0</v>
      </c>
      <c r="G276" s="138">
        <f t="shared" si="20"/>
        <v>0</v>
      </c>
      <c r="H276" s="138">
        <f t="shared" si="21"/>
        <v>5544588.2518008407</v>
      </c>
    </row>
    <row r="277" spans="2:10" x14ac:dyDescent="0.55000000000000004">
      <c r="B277" s="127" t="str">
        <f>$B$41</f>
        <v>Library Science</v>
      </c>
      <c r="C277" s="138">
        <f t="shared" si="20"/>
        <v>0</v>
      </c>
      <c r="D277" s="138">
        <f t="shared" si="20"/>
        <v>0</v>
      </c>
      <c r="E277" s="138">
        <f t="shared" si="20"/>
        <v>0</v>
      </c>
      <c r="F277" s="138">
        <f t="shared" si="20"/>
        <v>0</v>
      </c>
      <c r="G277" s="138">
        <f t="shared" si="20"/>
        <v>0</v>
      </c>
      <c r="H277" s="138">
        <f t="shared" si="21"/>
        <v>0</v>
      </c>
    </row>
    <row r="278" spans="2:10" x14ac:dyDescent="0.55000000000000004">
      <c r="B278" s="127" t="str">
        <f>$B$42</f>
        <v>Veterinary Science</v>
      </c>
      <c r="C278" s="138">
        <f t="shared" si="20"/>
        <v>0</v>
      </c>
      <c r="D278" s="138">
        <f t="shared" si="20"/>
        <v>0</v>
      </c>
      <c r="E278" s="138">
        <f t="shared" si="20"/>
        <v>0</v>
      </c>
      <c r="F278" s="138">
        <f t="shared" si="20"/>
        <v>0</v>
      </c>
      <c r="G278" s="138">
        <f t="shared" si="20"/>
        <v>0</v>
      </c>
      <c r="H278" s="138">
        <f t="shared" si="21"/>
        <v>0</v>
      </c>
    </row>
    <row r="279" spans="2:10" x14ac:dyDescent="0.55000000000000004">
      <c r="B279" s="127" t="str">
        <f>$B$43</f>
        <v>Vocational Training</v>
      </c>
      <c r="C279" s="138">
        <f t="shared" si="20"/>
        <v>841889.47683209996</v>
      </c>
      <c r="D279" s="138">
        <f t="shared" si="20"/>
        <v>0</v>
      </c>
      <c r="E279" s="138">
        <f t="shared" si="20"/>
        <v>0</v>
      </c>
      <c r="F279" s="138">
        <f t="shared" si="20"/>
        <v>0</v>
      </c>
      <c r="G279" s="138">
        <f t="shared" si="20"/>
        <v>0</v>
      </c>
      <c r="H279" s="138">
        <f t="shared" si="21"/>
        <v>841889.47683209996</v>
      </c>
    </row>
    <row r="280" spans="2:10" x14ac:dyDescent="0.55000000000000004">
      <c r="B280" s="127" t="str">
        <f>$B$44</f>
        <v>Physical Training</v>
      </c>
      <c r="C280" s="138">
        <f t="shared" si="20"/>
        <v>0</v>
      </c>
      <c r="D280" s="138">
        <f t="shared" si="20"/>
        <v>0</v>
      </c>
      <c r="E280" s="138">
        <f t="shared" si="20"/>
        <v>0</v>
      </c>
      <c r="F280" s="138">
        <f t="shared" si="20"/>
        <v>0</v>
      </c>
      <c r="G280" s="138">
        <f t="shared" si="20"/>
        <v>0</v>
      </c>
      <c r="H280" s="138">
        <f t="shared" si="21"/>
        <v>0</v>
      </c>
    </row>
    <row r="281" spans="2:10" x14ac:dyDescent="0.55000000000000004">
      <c r="B281" s="127" t="str">
        <f>$B$45</f>
        <v>Health Services</v>
      </c>
      <c r="C281" s="138">
        <f t="shared" si="20"/>
        <v>2580085.1399236759</v>
      </c>
      <c r="D281" s="138">
        <f t="shared" si="20"/>
        <v>5376538.1283663847</v>
      </c>
      <c r="E281" s="138">
        <f t="shared" si="20"/>
        <v>176353.23077897757</v>
      </c>
      <c r="F281" s="138">
        <f t="shared" si="20"/>
        <v>0</v>
      </c>
      <c r="G281" s="138">
        <f t="shared" si="20"/>
        <v>0</v>
      </c>
      <c r="H281" s="138">
        <f t="shared" si="21"/>
        <v>8132976.4990690378</v>
      </c>
    </row>
    <row r="282" spans="2:10" x14ac:dyDescent="0.55000000000000004">
      <c r="B282" s="127" t="str">
        <f>$B$46</f>
        <v>Pharmacy</v>
      </c>
      <c r="C282" s="138">
        <f t="shared" si="20"/>
        <v>0</v>
      </c>
      <c r="D282" s="138">
        <f t="shared" si="20"/>
        <v>0</v>
      </c>
      <c r="E282" s="138">
        <f t="shared" si="20"/>
        <v>0</v>
      </c>
      <c r="F282" s="138">
        <f t="shared" si="20"/>
        <v>0</v>
      </c>
      <c r="G282" s="138">
        <f t="shared" si="20"/>
        <v>0</v>
      </c>
      <c r="H282" s="138">
        <f t="shared" si="21"/>
        <v>0</v>
      </c>
    </row>
    <row r="283" spans="2:10" x14ac:dyDescent="0.55000000000000004">
      <c r="B283" s="127" t="str">
        <f>$B$47</f>
        <v>Business Administration</v>
      </c>
      <c r="C283" s="138">
        <f t="shared" si="20"/>
        <v>5177714.2572886525</v>
      </c>
      <c r="D283" s="138">
        <f t="shared" si="20"/>
        <v>9393310.0253205746</v>
      </c>
      <c r="E283" s="138">
        <f t="shared" si="20"/>
        <v>2269186.6392684616</v>
      </c>
      <c r="F283" s="138">
        <f t="shared" si="20"/>
        <v>0</v>
      </c>
      <c r="G283" s="138">
        <f t="shared" si="20"/>
        <v>0</v>
      </c>
      <c r="H283" s="138">
        <f t="shared" si="21"/>
        <v>16840210.92187769</v>
      </c>
    </row>
    <row r="284" spans="2:10" x14ac:dyDescent="0.55000000000000004">
      <c r="B284" s="127" t="str">
        <f>$B$48</f>
        <v>Optometry</v>
      </c>
      <c r="C284" s="138">
        <f t="shared" ref="C284:G287" si="22">C259+C234+C209+C184+C132</f>
        <v>0</v>
      </c>
      <c r="D284" s="138">
        <f t="shared" si="22"/>
        <v>0</v>
      </c>
      <c r="E284" s="138">
        <f t="shared" si="22"/>
        <v>0</v>
      </c>
      <c r="F284" s="138">
        <f t="shared" si="22"/>
        <v>0</v>
      </c>
      <c r="G284" s="138">
        <f t="shared" si="22"/>
        <v>0</v>
      </c>
      <c r="H284" s="138">
        <f t="shared" si="21"/>
        <v>0</v>
      </c>
    </row>
    <row r="285" spans="2:10" x14ac:dyDescent="0.55000000000000004">
      <c r="B285" s="127" t="str">
        <f>$B$49</f>
        <v>Teacher Ed-Practice Teaching</v>
      </c>
      <c r="C285" s="138">
        <f t="shared" si="22"/>
        <v>0</v>
      </c>
      <c r="D285" s="138">
        <f t="shared" si="22"/>
        <v>440813.46443617361</v>
      </c>
      <c r="E285" s="138">
        <f t="shared" si="22"/>
        <v>0</v>
      </c>
      <c r="F285" s="138">
        <f t="shared" si="22"/>
        <v>0</v>
      </c>
      <c r="G285" s="138">
        <f t="shared" si="22"/>
        <v>0</v>
      </c>
      <c r="H285" s="138">
        <f t="shared" si="21"/>
        <v>440813.46443617361</v>
      </c>
    </row>
    <row r="286" spans="2:10" x14ac:dyDescent="0.55000000000000004">
      <c r="B286" s="127" t="str">
        <f>$B$50</f>
        <v>Technology</v>
      </c>
      <c r="C286" s="138">
        <f t="shared" si="22"/>
        <v>731199.95557123609</v>
      </c>
      <c r="D286" s="138">
        <f t="shared" si="22"/>
        <v>1330263.7176544834</v>
      </c>
      <c r="E286" s="138">
        <f t="shared" si="22"/>
        <v>0</v>
      </c>
      <c r="F286" s="138">
        <f t="shared" si="22"/>
        <v>0</v>
      </c>
      <c r="G286" s="138">
        <f t="shared" si="22"/>
        <v>0</v>
      </c>
      <c r="H286" s="138">
        <f t="shared" si="21"/>
        <v>2061463.6732257195</v>
      </c>
    </row>
    <row r="287" spans="2:10" x14ac:dyDescent="0.55000000000000004">
      <c r="B287" s="127" t="str">
        <f>$B$51</f>
        <v>Nursing</v>
      </c>
      <c r="C287" s="138">
        <f t="shared" si="22"/>
        <v>74504.271101790888</v>
      </c>
      <c r="D287" s="138">
        <f t="shared" si="22"/>
        <v>7937863.8574450985</v>
      </c>
      <c r="E287" s="138">
        <f t="shared" si="22"/>
        <v>1293362.3352625039</v>
      </c>
      <c r="F287" s="138">
        <f t="shared" si="22"/>
        <v>1307926.2500293094</v>
      </c>
      <c r="G287" s="138">
        <f t="shared" si="22"/>
        <v>0</v>
      </c>
      <c r="H287" s="138">
        <f t="shared" si="21"/>
        <v>10613656.713838702</v>
      </c>
    </row>
    <row r="288" spans="2:10" x14ac:dyDescent="0.55000000000000004">
      <c r="B288" s="130" t="str">
        <f>$B$52</f>
        <v>Totals</v>
      </c>
      <c r="C288" s="135">
        <f>SUM(C268:C287)</f>
        <v>97733039.213415354</v>
      </c>
      <c r="D288" s="135">
        <f>SUM(D268:D287)</f>
        <v>72015641.214834481</v>
      </c>
      <c r="E288" s="135">
        <f>SUM(E268:E287)</f>
        <v>27559487.745734312</v>
      </c>
      <c r="F288" s="135">
        <f>SUM(F268:F287)</f>
        <v>8473189.7421975639</v>
      </c>
      <c r="G288" s="135">
        <f>SUM(G268:G287)</f>
        <v>0</v>
      </c>
      <c r="H288" s="135">
        <f t="shared" si="21"/>
        <v>205781357.91618171</v>
      </c>
      <c r="I288" s="351"/>
      <c r="J288" s="139"/>
    </row>
    <row r="289" spans="2:10" x14ac:dyDescent="0.55000000000000004">
      <c r="H289" s="139"/>
    </row>
    <row r="290" spans="2:10" x14ac:dyDescent="0.55000000000000004">
      <c r="B290" s="120" t="s">
        <v>218</v>
      </c>
      <c r="C290" s="121"/>
      <c r="D290" s="121"/>
      <c r="E290" s="121"/>
      <c r="F290" s="121"/>
      <c r="G290" s="121"/>
      <c r="H290" s="122"/>
      <c r="J290" s="358"/>
    </row>
    <row r="291" spans="2:10" ht="30" customHeight="1" thickBot="1" x14ac:dyDescent="0.6">
      <c r="B291" s="432" t="s">
        <v>229</v>
      </c>
      <c r="C291" s="432"/>
      <c r="D291" s="432"/>
      <c r="E291" s="432"/>
      <c r="F291" s="432"/>
      <c r="G291" s="432"/>
      <c r="H291" s="432"/>
    </row>
    <row r="292" spans="2:10" ht="19.8" thickBot="1" x14ac:dyDescent="0.6">
      <c r="B292" s="124" t="s">
        <v>31</v>
      </c>
      <c r="C292" s="125" t="s">
        <v>25</v>
      </c>
      <c r="D292" s="125" t="s">
        <v>26</v>
      </c>
      <c r="E292" s="125" t="s">
        <v>27</v>
      </c>
      <c r="F292" s="125" t="s">
        <v>28</v>
      </c>
      <c r="G292" s="125" t="s">
        <v>29</v>
      </c>
      <c r="H292" s="126" t="s">
        <v>1</v>
      </c>
    </row>
    <row r="293" spans="2:10" x14ac:dyDescent="0.55000000000000004">
      <c r="B293" s="127" t="str">
        <f>$B$32</f>
        <v>Liberal Arts</v>
      </c>
      <c r="C293" s="133">
        <f t="shared" ref="C293:H308" si="23">IF(C32=0,0,C268/C32)</f>
        <v>454.8634153897242</v>
      </c>
      <c r="D293" s="133">
        <f t="shared" si="23"/>
        <v>749.71710147681461</v>
      </c>
      <c r="E293" s="133">
        <f t="shared" si="23"/>
        <v>1675.0612458781745</v>
      </c>
      <c r="F293" s="133">
        <f t="shared" si="23"/>
        <v>3541.9169829186499</v>
      </c>
      <c r="G293" s="134">
        <f t="shared" si="23"/>
        <v>0</v>
      </c>
      <c r="H293" s="135">
        <f t="shared" si="23"/>
        <v>522.22899479756506</v>
      </c>
    </row>
    <row r="294" spans="2:10" x14ac:dyDescent="0.55000000000000004">
      <c r="B294" s="127" t="str">
        <f>$B$33</f>
        <v>Science</v>
      </c>
      <c r="C294" s="136">
        <f t="shared" si="23"/>
        <v>439.557530210317</v>
      </c>
      <c r="D294" s="136">
        <f t="shared" si="23"/>
        <v>848.0923856653784</v>
      </c>
      <c r="E294" s="136">
        <f t="shared" si="23"/>
        <v>1956.2620164933949</v>
      </c>
      <c r="F294" s="136">
        <f t="shared" si="23"/>
        <v>0</v>
      </c>
      <c r="G294" s="137">
        <f t="shared" si="23"/>
        <v>0</v>
      </c>
      <c r="H294" s="138">
        <f t="shared" si="23"/>
        <v>543.77378948553428</v>
      </c>
    </row>
    <row r="295" spans="2:10" x14ac:dyDescent="0.55000000000000004">
      <c r="B295" s="127" t="str">
        <f>$B$34</f>
        <v>Fine Arts</v>
      </c>
      <c r="C295" s="136">
        <f t="shared" si="23"/>
        <v>526.47392542995476</v>
      </c>
      <c r="D295" s="136">
        <f t="shared" si="23"/>
        <v>1238.5809499621214</v>
      </c>
      <c r="E295" s="136">
        <f t="shared" si="23"/>
        <v>0</v>
      </c>
      <c r="F295" s="136">
        <f t="shared" si="23"/>
        <v>0</v>
      </c>
      <c r="G295" s="137">
        <f t="shared" si="23"/>
        <v>0</v>
      </c>
      <c r="H295" s="138">
        <f t="shared" si="23"/>
        <v>598.67170692707737</v>
      </c>
    </row>
    <row r="296" spans="2:10" x14ac:dyDescent="0.55000000000000004">
      <c r="B296" s="127" t="str">
        <f>$B$35</f>
        <v>Teacher Education</v>
      </c>
      <c r="C296" s="136">
        <f t="shared" si="23"/>
        <v>460.13762650028536</v>
      </c>
      <c r="D296" s="136">
        <f t="shared" si="23"/>
        <v>877.28153141845678</v>
      </c>
      <c r="E296" s="136">
        <f t="shared" si="23"/>
        <v>1065.1908483824413</v>
      </c>
      <c r="F296" s="136">
        <f t="shared" si="23"/>
        <v>2979.3723188382119</v>
      </c>
      <c r="G296" s="137">
        <f t="shared" si="23"/>
        <v>0</v>
      </c>
      <c r="H296" s="138">
        <f t="shared" si="23"/>
        <v>1065.5566340410012</v>
      </c>
    </row>
    <row r="297" spans="2:10" x14ac:dyDescent="0.55000000000000004">
      <c r="B297" s="127" t="str">
        <f>$B$36</f>
        <v>Agriculture</v>
      </c>
      <c r="C297" s="136">
        <f t="shared" si="23"/>
        <v>3872.9578412363994</v>
      </c>
      <c r="D297" s="136">
        <f t="shared" si="23"/>
        <v>5961.0760826852093</v>
      </c>
      <c r="E297" s="136">
        <f t="shared" si="23"/>
        <v>15784.688739282445</v>
      </c>
      <c r="F297" s="136">
        <f t="shared" si="23"/>
        <v>0</v>
      </c>
      <c r="G297" s="137">
        <f t="shared" si="23"/>
        <v>0</v>
      </c>
      <c r="H297" s="138">
        <f t="shared" si="23"/>
        <v>4980.9989731372798</v>
      </c>
    </row>
    <row r="298" spans="2:10" x14ac:dyDescent="0.55000000000000004">
      <c r="B298" s="127" t="str">
        <f>$B$37</f>
        <v>Engineering</v>
      </c>
      <c r="C298" s="136">
        <f t="shared" si="23"/>
        <v>1022.0669799721137</v>
      </c>
      <c r="D298" s="136">
        <f t="shared" si="23"/>
        <v>1668.5474074743395</v>
      </c>
      <c r="E298" s="136">
        <f t="shared" si="23"/>
        <v>2071.5085278098454</v>
      </c>
      <c r="F298" s="136">
        <f t="shared" si="23"/>
        <v>6291.5914385465867</v>
      </c>
      <c r="G298" s="137">
        <f t="shared" si="23"/>
        <v>0</v>
      </c>
      <c r="H298" s="138">
        <f t="shared" si="23"/>
        <v>1535.8755772609306</v>
      </c>
    </row>
    <row r="299" spans="2:10" x14ac:dyDescent="0.55000000000000004">
      <c r="B299" s="127" t="str">
        <f>$B$38</f>
        <v>Home Economics</v>
      </c>
      <c r="C299" s="136">
        <f t="shared" si="23"/>
        <v>370.69157564273161</v>
      </c>
      <c r="D299" s="136">
        <f t="shared" si="23"/>
        <v>1263.1477194051395</v>
      </c>
      <c r="E299" s="136">
        <f t="shared" si="23"/>
        <v>1912.8099910693813</v>
      </c>
      <c r="F299" s="136">
        <f t="shared" si="23"/>
        <v>0</v>
      </c>
      <c r="G299" s="137">
        <f t="shared" si="23"/>
        <v>0</v>
      </c>
      <c r="H299" s="138">
        <f t="shared" si="23"/>
        <v>545.03412229511218</v>
      </c>
    </row>
    <row r="300" spans="2:10" x14ac:dyDescent="0.55000000000000004">
      <c r="B300" s="127" t="str">
        <f>$B$39</f>
        <v>Law</v>
      </c>
      <c r="C300" s="136">
        <f t="shared" si="23"/>
        <v>0</v>
      </c>
      <c r="D300" s="136">
        <f t="shared" si="23"/>
        <v>0</v>
      </c>
      <c r="E300" s="136">
        <f t="shared" si="23"/>
        <v>0</v>
      </c>
      <c r="F300" s="136">
        <f t="shared" si="23"/>
        <v>0</v>
      </c>
      <c r="G300" s="137">
        <f t="shared" si="23"/>
        <v>0</v>
      </c>
      <c r="H300" s="138">
        <f t="shared" si="23"/>
        <v>0</v>
      </c>
    </row>
    <row r="301" spans="2:10" x14ac:dyDescent="0.55000000000000004">
      <c r="B301" s="127" t="str">
        <f>$B$40</f>
        <v>Social Service</v>
      </c>
      <c r="C301" s="136">
        <f t="shared" si="23"/>
        <v>822.73521334445684</v>
      </c>
      <c r="D301" s="136">
        <f t="shared" si="23"/>
        <v>1208.4966275320817</v>
      </c>
      <c r="E301" s="136">
        <f t="shared" si="23"/>
        <v>1161.1839040252719</v>
      </c>
      <c r="F301" s="136">
        <f t="shared" si="23"/>
        <v>0</v>
      </c>
      <c r="G301" s="137">
        <f t="shared" si="23"/>
        <v>0</v>
      </c>
      <c r="H301" s="138">
        <f t="shared" si="23"/>
        <v>1122.6135354931851</v>
      </c>
    </row>
    <row r="302" spans="2:10" x14ac:dyDescent="0.55000000000000004">
      <c r="B302" s="127" t="str">
        <f>$B$41</f>
        <v>Library Science</v>
      </c>
      <c r="C302" s="136">
        <f t="shared" si="23"/>
        <v>0</v>
      </c>
      <c r="D302" s="136">
        <f t="shared" si="23"/>
        <v>0</v>
      </c>
      <c r="E302" s="136">
        <f t="shared" si="23"/>
        <v>0</v>
      </c>
      <c r="F302" s="136">
        <f t="shared" si="23"/>
        <v>0</v>
      </c>
      <c r="G302" s="137">
        <f t="shared" si="23"/>
        <v>0</v>
      </c>
      <c r="H302" s="138">
        <f t="shared" si="23"/>
        <v>0</v>
      </c>
    </row>
    <row r="303" spans="2:10" x14ac:dyDescent="0.55000000000000004">
      <c r="B303" s="127" t="str">
        <f>$B$42</f>
        <v>Veterinary Science</v>
      </c>
      <c r="C303" s="136">
        <f t="shared" si="23"/>
        <v>0</v>
      </c>
      <c r="D303" s="136">
        <f t="shared" si="23"/>
        <v>0</v>
      </c>
      <c r="E303" s="136">
        <f t="shared" si="23"/>
        <v>0</v>
      </c>
      <c r="F303" s="136">
        <f t="shared" si="23"/>
        <v>0</v>
      </c>
      <c r="G303" s="137">
        <f t="shared" si="23"/>
        <v>0</v>
      </c>
      <c r="H303" s="138">
        <f t="shared" si="23"/>
        <v>0</v>
      </c>
    </row>
    <row r="304" spans="2:10" x14ac:dyDescent="0.55000000000000004">
      <c r="B304" s="127" t="str">
        <f>$B$43</f>
        <v>Vocational Training</v>
      </c>
      <c r="C304" s="136">
        <f t="shared" si="23"/>
        <v>376.17939089906162</v>
      </c>
      <c r="D304" s="136">
        <f t="shared" si="23"/>
        <v>0</v>
      </c>
      <c r="E304" s="136">
        <f t="shared" si="23"/>
        <v>0</v>
      </c>
      <c r="F304" s="136">
        <f t="shared" si="23"/>
        <v>0</v>
      </c>
      <c r="G304" s="137">
        <f t="shared" si="23"/>
        <v>0</v>
      </c>
      <c r="H304" s="138">
        <f t="shared" si="23"/>
        <v>376.17939089906162</v>
      </c>
    </row>
    <row r="305" spans="2:10" x14ac:dyDescent="0.55000000000000004">
      <c r="B305" s="127" t="str">
        <f>$B$44</f>
        <v>Physical Training</v>
      </c>
      <c r="C305" s="136">
        <f t="shared" si="23"/>
        <v>0</v>
      </c>
      <c r="D305" s="136">
        <f t="shared" si="23"/>
        <v>0</v>
      </c>
      <c r="E305" s="136">
        <f t="shared" si="23"/>
        <v>0</v>
      </c>
      <c r="F305" s="136">
        <f t="shared" si="23"/>
        <v>0</v>
      </c>
      <c r="G305" s="137">
        <f t="shared" si="23"/>
        <v>0</v>
      </c>
      <c r="H305" s="138">
        <f t="shared" si="23"/>
        <v>0</v>
      </c>
    </row>
    <row r="306" spans="2:10" x14ac:dyDescent="0.55000000000000004">
      <c r="B306" s="127" t="str">
        <f>$B$45</f>
        <v>Health Services</v>
      </c>
      <c r="C306" s="136">
        <f t="shared" si="23"/>
        <v>314.10824688625223</v>
      </c>
      <c r="D306" s="136">
        <f t="shared" si="23"/>
        <v>591.67361377422526</v>
      </c>
      <c r="E306" s="136">
        <f t="shared" si="23"/>
        <v>783.7921367954558</v>
      </c>
      <c r="F306" s="136">
        <f t="shared" si="23"/>
        <v>0</v>
      </c>
      <c r="G306" s="137">
        <f t="shared" si="23"/>
        <v>0</v>
      </c>
      <c r="H306" s="138">
        <f t="shared" si="23"/>
        <v>464.0520654495628</v>
      </c>
    </row>
    <row r="307" spans="2:10" x14ac:dyDescent="0.55000000000000004">
      <c r="B307" s="127" t="str">
        <f>$B$46</f>
        <v>Pharmacy</v>
      </c>
      <c r="C307" s="136">
        <f t="shared" si="23"/>
        <v>0</v>
      </c>
      <c r="D307" s="136">
        <f t="shared" si="23"/>
        <v>0</v>
      </c>
      <c r="E307" s="136">
        <f t="shared" si="23"/>
        <v>0</v>
      </c>
      <c r="F307" s="136">
        <f t="shared" si="23"/>
        <v>0</v>
      </c>
      <c r="G307" s="137">
        <f t="shared" si="23"/>
        <v>0</v>
      </c>
      <c r="H307" s="138">
        <f t="shared" si="23"/>
        <v>0</v>
      </c>
    </row>
    <row r="308" spans="2:10" x14ac:dyDescent="0.55000000000000004">
      <c r="B308" s="127" t="str">
        <f>$B$47</f>
        <v>Business Administration</v>
      </c>
      <c r="C308" s="136">
        <f t="shared" si="23"/>
        <v>359.48859663185812</v>
      </c>
      <c r="D308" s="136">
        <f t="shared" si="23"/>
        <v>773.49390854089052</v>
      </c>
      <c r="E308" s="136">
        <f t="shared" si="23"/>
        <v>1112.3463917982656</v>
      </c>
      <c r="F308" s="136">
        <f t="shared" si="23"/>
        <v>0</v>
      </c>
      <c r="G308" s="137">
        <f t="shared" si="23"/>
        <v>0</v>
      </c>
      <c r="H308" s="138">
        <f t="shared" si="23"/>
        <v>589.08633021575156</v>
      </c>
    </row>
    <row r="309" spans="2:10" x14ac:dyDescent="0.55000000000000004">
      <c r="B309" s="127" t="str">
        <f>$B$48</f>
        <v>Optometry</v>
      </c>
      <c r="C309" s="136">
        <f t="shared" ref="C309:H313" si="24">IF(C48=0,0,C284/C48)</f>
        <v>0</v>
      </c>
      <c r="D309" s="136">
        <f t="shared" si="24"/>
        <v>0</v>
      </c>
      <c r="E309" s="136">
        <f t="shared" si="24"/>
        <v>0</v>
      </c>
      <c r="F309" s="136">
        <f t="shared" si="24"/>
        <v>0</v>
      </c>
      <c r="G309" s="137">
        <f t="shared" si="24"/>
        <v>0</v>
      </c>
      <c r="H309" s="138">
        <f t="shared" si="24"/>
        <v>0</v>
      </c>
    </row>
    <row r="310" spans="2:10" x14ac:dyDescent="0.55000000000000004">
      <c r="B310" s="127" t="str">
        <f>$B$49</f>
        <v>Teacher Ed-Practice Teaching</v>
      </c>
      <c r="C310" s="136">
        <f t="shared" si="24"/>
        <v>0</v>
      </c>
      <c r="D310" s="136">
        <f t="shared" si="24"/>
        <v>5651.4546722586365</v>
      </c>
      <c r="E310" s="136">
        <f t="shared" si="24"/>
        <v>0</v>
      </c>
      <c r="F310" s="136">
        <f t="shared" si="24"/>
        <v>0</v>
      </c>
      <c r="G310" s="137">
        <f t="shared" si="24"/>
        <v>0</v>
      </c>
      <c r="H310" s="138">
        <f t="shared" si="24"/>
        <v>5651.4546722586365</v>
      </c>
    </row>
    <row r="311" spans="2:10" x14ac:dyDescent="0.55000000000000004">
      <c r="B311" s="127" t="str">
        <f>$B$50</f>
        <v>Technology</v>
      </c>
      <c r="C311" s="136">
        <f t="shared" si="24"/>
        <v>590.15331361681683</v>
      </c>
      <c r="D311" s="136">
        <f t="shared" si="24"/>
        <v>687.47478948552111</v>
      </c>
      <c r="E311" s="136">
        <f t="shared" si="24"/>
        <v>0</v>
      </c>
      <c r="F311" s="136">
        <f t="shared" si="24"/>
        <v>0</v>
      </c>
      <c r="G311" s="137">
        <f t="shared" si="24"/>
        <v>0</v>
      </c>
      <c r="H311" s="138">
        <f t="shared" si="24"/>
        <v>649.48445911333317</v>
      </c>
    </row>
    <row r="312" spans="2:10" x14ac:dyDescent="0.55000000000000004">
      <c r="B312" s="127" t="str">
        <f>$B$51</f>
        <v>Nursing</v>
      </c>
      <c r="C312" s="136">
        <f t="shared" si="24"/>
        <v>856.37093220449299</v>
      </c>
      <c r="D312" s="136">
        <f t="shared" si="24"/>
        <v>1232.0136361081948</v>
      </c>
      <c r="E312" s="136">
        <f t="shared" si="24"/>
        <v>3324.8389081298301</v>
      </c>
      <c r="F312" s="136">
        <f t="shared" si="24"/>
        <v>3554.1474185579059</v>
      </c>
      <c r="G312" s="137">
        <f t="shared" si="24"/>
        <v>0</v>
      </c>
      <c r="H312" s="138">
        <f t="shared" si="24"/>
        <v>1456.5193788717856</v>
      </c>
    </row>
    <row r="313" spans="2:10" x14ac:dyDescent="0.55000000000000004">
      <c r="B313" s="130" t="str">
        <f>$B$52</f>
        <v>Totals</v>
      </c>
      <c r="C313" s="135">
        <f t="shared" si="24"/>
        <v>548.44886454702521</v>
      </c>
      <c r="D313" s="135">
        <f t="shared" si="24"/>
        <v>1053.1989998952072</v>
      </c>
      <c r="E313" s="135">
        <f t="shared" si="24"/>
        <v>1769.8104126466935</v>
      </c>
      <c r="F313" s="135">
        <f t="shared" si="24"/>
        <v>3786.054397764774</v>
      </c>
      <c r="G313" s="135">
        <f t="shared" si="24"/>
        <v>0</v>
      </c>
      <c r="H313" s="135">
        <f t="shared" si="24"/>
        <v>778.33387389009943</v>
      </c>
      <c r="I313" s="349"/>
    </row>
    <row r="315" spans="2:10" x14ac:dyDescent="0.55000000000000004">
      <c r="B315" s="120" t="s">
        <v>37</v>
      </c>
      <c r="C315" s="121"/>
      <c r="D315" s="121"/>
      <c r="E315" s="121"/>
      <c r="F315" s="121"/>
      <c r="G315" s="121"/>
      <c r="H315" s="122"/>
      <c r="J315" s="358"/>
    </row>
    <row r="316" spans="2:10" ht="55.5" customHeight="1" thickBot="1" x14ac:dyDescent="0.6">
      <c r="B316" s="432" t="s">
        <v>230</v>
      </c>
      <c r="C316" s="432"/>
      <c r="D316" s="432"/>
      <c r="E316" s="432"/>
      <c r="F316" s="432"/>
      <c r="G316" s="432"/>
      <c r="H316" s="432"/>
    </row>
    <row r="317" spans="2:10" ht="19.8" thickBot="1" x14ac:dyDescent="0.6">
      <c r="B317" s="124" t="s">
        <v>31</v>
      </c>
      <c r="C317" s="125" t="s">
        <v>25</v>
      </c>
      <c r="D317" s="125" t="s">
        <v>26</v>
      </c>
      <c r="E317" s="125" t="s">
        <v>27</v>
      </c>
      <c r="F317" s="125" t="s">
        <v>28</v>
      </c>
      <c r="G317" s="125" t="s">
        <v>29</v>
      </c>
      <c r="H317" s="126" t="s">
        <v>1</v>
      </c>
    </row>
    <row r="318" spans="2:10" x14ac:dyDescent="0.55000000000000004">
      <c r="B318" s="127" t="str">
        <f>$B$32</f>
        <v>Liberal Arts</v>
      </c>
      <c r="C318" s="128">
        <f t="shared" ref="C318:H318" si="25">IF($C$293=0,"",C293/$C$293)</f>
        <v>1</v>
      </c>
      <c r="D318" s="128">
        <f t="shared" si="25"/>
        <v>1.6482246672541505</v>
      </c>
      <c r="E318" s="128">
        <f t="shared" si="25"/>
        <v>3.6825587400626456</v>
      </c>
      <c r="F318" s="128">
        <f t="shared" si="25"/>
        <v>7.7867704086158636</v>
      </c>
      <c r="G318" s="128">
        <f t="shared" si="25"/>
        <v>0</v>
      </c>
      <c r="H318" s="128">
        <f t="shared" si="25"/>
        <v>1.1481006762219435</v>
      </c>
    </row>
    <row r="319" spans="2:10" x14ac:dyDescent="0.55000000000000004">
      <c r="B319" s="127" t="str">
        <f>$B$33</f>
        <v>Science</v>
      </c>
      <c r="C319" s="128">
        <f t="shared" ref="C319:H334" si="26">IF($C$293=0,"",C294/$C$293)</f>
        <v>0.96635059083330932</v>
      </c>
      <c r="D319" s="128">
        <f t="shared" si="26"/>
        <v>1.8644990055723387</v>
      </c>
      <c r="E319" s="128">
        <f t="shared" si="26"/>
        <v>4.3007679894793949</v>
      </c>
      <c r="F319" s="128">
        <f t="shared" si="26"/>
        <v>0</v>
      </c>
      <c r="G319" s="128">
        <f t="shared" si="26"/>
        <v>0</v>
      </c>
      <c r="H319" s="128">
        <f t="shared" si="26"/>
        <v>1.1954660917709379</v>
      </c>
    </row>
    <row r="320" spans="2:10" x14ac:dyDescent="0.55000000000000004">
      <c r="B320" s="127" t="str">
        <f>$B$34</f>
        <v>Fine Arts</v>
      </c>
      <c r="C320" s="128">
        <f t="shared" si="26"/>
        <v>1.1574329955265255</v>
      </c>
      <c r="D320" s="128">
        <f t="shared" si="26"/>
        <v>2.7229733323373848</v>
      </c>
      <c r="E320" s="128">
        <f t="shared" si="26"/>
        <v>0</v>
      </c>
      <c r="F320" s="128">
        <f t="shared" si="26"/>
        <v>0</v>
      </c>
      <c r="G320" s="128">
        <f t="shared" si="26"/>
        <v>0</v>
      </c>
      <c r="H320" s="128">
        <f t="shared" si="26"/>
        <v>1.3161570851200224</v>
      </c>
    </row>
    <row r="321" spans="2:8" x14ac:dyDescent="0.55000000000000004">
      <c r="B321" s="127" t="str">
        <f>$B$35</f>
        <v>Teacher Education</v>
      </c>
      <c r="C321" s="128">
        <f t="shared" si="26"/>
        <v>1.0115951534727019</v>
      </c>
      <c r="D321" s="128">
        <f t="shared" si="26"/>
        <v>1.9286702375630875</v>
      </c>
      <c r="E321" s="128">
        <f t="shared" si="26"/>
        <v>2.3417817576509035</v>
      </c>
      <c r="F321" s="128">
        <f t="shared" si="26"/>
        <v>6.5500372596145242</v>
      </c>
      <c r="G321" s="128">
        <f t="shared" si="26"/>
        <v>0</v>
      </c>
      <c r="H321" s="128">
        <f t="shared" si="26"/>
        <v>2.3425859235745281</v>
      </c>
    </row>
    <row r="322" spans="2:8" x14ac:dyDescent="0.55000000000000004">
      <c r="B322" s="127" t="str">
        <f>$B$36</f>
        <v>Agriculture</v>
      </c>
      <c r="C322" s="128">
        <f t="shared" si="26"/>
        <v>8.5145512041632827</v>
      </c>
      <c r="D322" s="128">
        <f t="shared" si="26"/>
        <v>13.105200112824628</v>
      </c>
      <c r="E322" s="128">
        <f t="shared" si="26"/>
        <v>34.70204066809422</v>
      </c>
      <c r="F322" s="128">
        <f t="shared" si="26"/>
        <v>0</v>
      </c>
      <c r="G322" s="128">
        <f t="shared" si="26"/>
        <v>0</v>
      </c>
      <c r="H322" s="128">
        <f t="shared" si="26"/>
        <v>10.950537688043323</v>
      </c>
    </row>
    <row r="323" spans="2:8" x14ac:dyDescent="0.55000000000000004">
      <c r="B323" s="127" t="str">
        <f>$B$37</f>
        <v>Engineering</v>
      </c>
      <c r="C323" s="128">
        <f t="shared" si="26"/>
        <v>2.2469755653934333</v>
      </c>
      <c r="D323" s="128">
        <f t="shared" si="26"/>
        <v>3.6682383129114444</v>
      </c>
      <c r="E323" s="128">
        <f t="shared" si="26"/>
        <v>4.5541330819824006</v>
      </c>
      <c r="F323" s="128">
        <f t="shared" si="26"/>
        <v>13.83182561111447</v>
      </c>
      <c r="G323" s="128">
        <f t="shared" si="26"/>
        <v>0</v>
      </c>
      <c r="H323" s="128">
        <f t="shared" si="26"/>
        <v>3.3765643164443153</v>
      </c>
    </row>
    <row r="324" spans="2:8" x14ac:dyDescent="0.55000000000000004">
      <c r="B324" s="127" t="str">
        <f>$B$38</f>
        <v>Home Economics</v>
      </c>
      <c r="C324" s="128">
        <f t="shared" si="26"/>
        <v>0.81495139661897265</v>
      </c>
      <c r="D324" s="128">
        <f t="shared" si="26"/>
        <v>2.776982444989299</v>
      </c>
      <c r="E324" s="128">
        <f t="shared" si="26"/>
        <v>4.2052403564496332</v>
      </c>
      <c r="F324" s="128">
        <f t="shared" si="26"/>
        <v>0</v>
      </c>
      <c r="G324" s="128">
        <f t="shared" si="26"/>
        <v>0</v>
      </c>
      <c r="H324" s="128">
        <f t="shared" si="26"/>
        <v>1.1982368857432297</v>
      </c>
    </row>
    <row r="325" spans="2:8" x14ac:dyDescent="0.55000000000000004">
      <c r="B325" s="127" t="str">
        <f>$B$39</f>
        <v>Law</v>
      </c>
      <c r="C325" s="128">
        <f t="shared" si="26"/>
        <v>0</v>
      </c>
      <c r="D325" s="128">
        <f t="shared" si="26"/>
        <v>0</v>
      </c>
      <c r="E325" s="128">
        <f t="shared" si="26"/>
        <v>0</v>
      </c>
      <c r="F325" s="128">
        <f t="shared" si="26"/>
        <v>0</v>
      </c>
      <c r="G325" s="128">
        <f t="shared" si="26"/>
        <v>0</v>
      </c>
      <c r="H325" s="128">
        <f t="shared" si="26"/>
        <v>0</v>
      </c>
    </row>
    <row r="326" spans="2:8" x14ac:dyDescent="0.55000000000000004">
      <c r="B326" s="127" t="str">
        <f>$B$40</f>
        <v>Social Service</v>
      </c>
      <c r="C326" s="128">
        <f t="shared" si="26"/>
        <v>1.8087522221138457</v>
      </c>
      <c r="D326" s="128">
        <f t="shared" si="26"/>
        <v>2.6568340883090129</v>
      </c>
      <c r="E326" s="128">
        <f t="shared" si="26"/>
        <v>2.5528188566899286</v>
      </c>
      <c r="F326" s="128">
        <f t="shared" si="26"/>
        <v>0</v>
      </c>
      <c r="G326" s="128">
        <f t="shared" si="26"/>
        <v>0</v>
      </c>
      <c r="H326" s="128">
        <f t="shared" si="26"/>
        <v>2.4680233615432372</v>
      </c>
    </row>
    <row r="327" spans="2:8" x14ac:dyDescent="0.55000000000000004">
      <c r="B327" s="127" t="str">
        <f>$B$41</f>
        <v>Library Science</v>
      </c>
      <c r="C327" s="128">
        <f t="shared" si="26"/>
        <v>0</v>
      </c>
      <c r="D327" s="128">
        <f t="shared" si="26"/>
        <v>0</v>
      </c>
      <c r="E327" s="128">
        <f t="shared" si="26"/>
        <v>0</v>
      </c>
      <c r="F327" s="128">
        <f t="shared" si="26"/>
        <v>0</v>
      </c>
      <c r="G327" s="128">
        <f t="shared" si="26"/>
        <v>0</v>
      </c>
      <c r="H327" s="128">
        <f t="shared" si="26"/>
        <v>0</v>
      </c>
    </row>
    <row r="328" spans="2:8" x14ac:dyDescent="0.55000000000000004">
      <c r="B328" s="127" t="str">
        <f>$B$42</f>
        <v>Veterinary Science</v>
      </c>
      <c r="C328" s="128">
        <f t="shared" si="26"/>
        <v>0</v>
      </c>
      <c r="D328" s="128">
        <f t="shared" si="26"/>
        <v>0</v>
      </c>
      <c r="E328" s="128">
        <f t="shared" si="26"/>
        <v>0</v>
      </c>
      <c r="F328" s="128">
        <f t="shared" si="26"/>
        <v>0</v>
      </c>
      <c r="G328" s="128">
        <f t="shared" si="26"/>
        <v>0</v>
      </c>
      <c r="H328" s="128">
        <f t="shared" si="26"/>
        <v>0</v>
      </c>
    </row>
    <row r="329" spans="2:8" x14ac:dyDescent="0.55000000000000004">
      <c r="B329" s="127" t="str">
        <f>$B$43</f>
        <v>Vocational Training</v>
      </c>
      <c r="C329" s="128">
        <f t="shared" si="26"/>
        <v>0.82701615072021872</v>
      </c>
      <c r="D329" s="128">
        <f t="shared" si="26"/>
        <v>0</v>
      </c>
      <c r="E329" s="128">
        <f t="shared" si="26"/>
        <v>0</v>
      </c>
      <c r="F329" s="128">
        <f t="shared" si="26"/>
        <v>0</v>
      </c>
      <c r="G329" s="128">
        <f t="shared" si="26"/>
        <v>0</v>
      </c>
      <c r="H329" s="128">
        <f t="shared" si="26"/>
        <v>0.82701615072021872</v>
      </c>
    </row>
    <row r="330" spans="2:8" x14ac:dyDescent="0.55000000000000004">
      <c r="B330" s="127" t="str">
        <f>$B$44</f>
        <v>Physical Training</v>
      </c>
      <c r="C330" s="128">
        <f t="shared" si="26"/>
        <v>0</v>
      </c>
      <c r="D330" s="128">
        <f t="shared" si="26"/>
        <v>0</v>
      </c>
      <c r="E330" s="128">
        <f t="shared" si="26"/>
        <v>0</v>
      </c>
      <c r="F330" s="128">
        <f t="shared" si="26"/>
        <v>0</v>
      </c>
      <c r="G330" s="128">
        <f t="shared" si="26"/>
        <v>0</v>
      </c>
      <c r="H330" s="128">
        <f t="shared" si="26"/>
        <v>0</v>
      </c>
    </row>
    <row r="331" spans="2:8" x14ac:dyDescent="0.55000000000000004">
      <c r="B331" s="127" t="str">
        <f>$B$45</f>
        <v>Health Services</v>
      </c>
      <c r="C331" s="128">
        <f t="shared" si="26"/>
        <v>0.69055509029480022</v>
      </c>
      <c r="D331" s="128">
        <f t="shared" si="26"/>
        <v>1.3007720422344429</v>
      </c>
      <c r="E331" s="128">
        <f t="shared" si="26"/>
        <v>1.7231373425007317</v>
      </c>
      <c r="F331" s="128">
        <f t="shared" si="26"/>
        <v>0</v>
      </c>
      <c r="G331" s="128">
        <f t="shared" si="26"/>
        <v>0</v>
      </c>
      <c r="H331" s="128">
        <f t="shared" si="26"/>
        <v>1.020200899322637</v>
      </c>
    </row>
    <row r="332" spans="2:8" x14ac:dyDescent="0.55000000000000004">
      <c r="B332" s="127" t="str">
        <f>$B$46</f>
        <v>Pharmacy</v>
      </c>
      <c r="C332" s="128">
        <f t="shared" si="26"/>
        <v>0</v>
      </c>
      <c r="D332" s="128">
        <f t="shared" si="26"/>
        <v>0</v>
      </c>
      <c r="E332" s="128">
        <f t="shared" si="26"/>
        <v>0</v>
      </c>
      <c r="F332" s="128">
        <f t="shared" si="26"/>
        <v>0</v>
      </c>
      <c r="G332" s="128">
        <f t="shared" si="26"/>
        <v>0</v>
      </c>
      <c r="H332" s="128">
        <f t="shared" si="26"/>
        <v>0</v>
      </c>
    </row>
    <row r="333" spans="2:8" x14ac:dyDescent="0.55000000000000004">
      <c r="B333" s="127" t="str">
        <f>$B$47</f>
        <v>Business Administration</v>
      </c>
      <c r="C333" s="128">
        <f t="shared" si="26"/>
        <v>0.79032207134937527</v>
      </c>
      <c r="D333" s="128">
        <f t="shared" si="26"/>
        <v>1.7004970775197774</v>
      </c>
      <c r="E333" s="128">
        <f t="shared" si="26"/>
        <v>2.4454514347899665</v>
      </c>
      <c r="F333" s="128">
        <f t="shared" si="26"/>
        <v>0</v>
      </c>
      <c r="G333" s="128">
        <f t="shared" si="26"/>
        <v>0</v>
      </c>
      <c r="H333" s="128">
        <f t="shared" si="26"/>
        <v>1.2950839972720734</v>
      </c>
    </row>
    <row r="334" spans="2:8" x14ac:dyDescent="0.55000000000000004">
      <c r="B334" s="127" t="str">
        <f>$B$48</f>
        <v>Optometry</v>
      </c>
      <c r="C334" s="128">
        <f t="shared" si="26"/>
        <v>0</v>
      </c>
      <c r="D334" s="128">
        <f t="shared" si="26"/>
        <v>0</v>
      </c>
      <c r="E334" s="128">
        <f t="shared" si="26"/>
        <v>0</v>
      </c>
      <c r="F334" s="128">
        <f t="shared" si="26"/>
        <v>0</v>
      </c>
      <c r="G334" s="128">
        <f t="shared" si="26"/>
        <v>0</v>
      </c>
      <c r="H334" s="128">
        <f t="shared" si="26"/>
        <v>0</v>
      </c>
    </row>
    <row r="335" spans="2:8" x14ac:dyDescent="0.55000000000000004">
      <c r="B335" s="127" t="str">
        <f>$B$49</f>
        <v>Teacher Ed-Practice Teaching</v>
      </c>
      <c r="C335" s="128">
        <f t="shared" ref="C335:H338" si="27">IF($C$293=0,"",C310/$C$293)</f>
        <v>0</v>
      </c>
      <c r="D335" s="128">
        <f t="shared" si="27"/>
        <v>12.424509162638426</v>
      </c>
      <c r="E335" s="128">
        <f t="shared" si="27"/>
        <v>0</v>
      </c>
      <c r="F335" s="128">
        <f t="shared" si="27"/>
        <v>0</v>
      </c>
      <c r="G335" s="128">
        <f t="shared" si="27"/>
        <v>0</v>
      </c>
      <c r="H335" s="128">
        <f t="shared" si="27"/>
        <v>12.424509162638426</v>
      </c>
    </row>
    <row r="336" spans="2:8" x14ac:dyDescent="0.55000000000000004">
      <c r="B336" s="127" t="str">
        <f>$B$50</f>
        <v>Technology</v>
      </c>
      <c r="C336" s="128">
        <f t="shared" si="27"/>
        <v>1.2974297198889408</v>
      </c>
      <c r="D336" s="128">
        <f t="shared" si="27"/>
        <v>1.5113873005075533</v>
      </c>
      <c r="E336" s="128">
        <f t="shared" si="27"/>
        <v>0</v>
      </c>
      <c r="F336" s="128">
        <f t="shared" si="27"/>
        <v>0</v>
      </c>
      <c r="G336" s="128">
        <f t="shared" si="27"/>
        <v>0</v>
      </c>
      <c r="H336" s="128">
        <f t="shared" si="27"/>
        <v>1.4278669972982083</v>
      </c>
    </row>
    <row r="337" spans="2:10" x14ac:dyDescent="0.55000000000000004">
      <c r="B337" s="127" t="str">
        <f>$B$51</f>
        <v>Nursing</v>
      </c>
      <c r="C337" s="128">
        <f t="shared" si="27"/>
        <v>1.882699076756392</v>
      </c>
      <c r="D337" s="128">
        <f t="shared" si="27"/>
        <v>2.7085353414334565</v>
      </c>
      <c r="E337" s="128">
        <f t="shared" si="27"/>
        <v>7.3095324786257612</v>
      </c>
      <c r="F337" s="128">
        <f t="shared" si="27"/>
        <v>7.8136585583888607</v>
      </c>
      <c r="G337" s="128">
        <f t="shared" si="27"/>
        <v>0</v>
      </c>
      <c r="H337" s="128">
        <f t="shared" si="27"/>
        <v>3.2021027182936854</v>
      </c>
    </row>
    <row r="338" spans="2:10" x14ac:dyDescent="0.55000000000000004">
      <c r="B338" s="130" t="str">
        <f>$B$52</f>
        <v>Totals</v>
      </c>
      <c r="C338" s="128">
        <f t="shared" si="27"/>
        <v>1.2057440673198956</v>
      </c>
      <c r="D338" s="128">
        <f t="shared" si="27"/>
        <v>2.3154181326999725</v>
      </c>
      <c r="E338" s="128">
        <f t="shared" si="27"/>
        <v>3.8908611964985815</v>
      </c>
      <c r="F338" s="128">
        <f t="shared" si="27"/>
        <v>8.3234972733977859</v>
      </c>
      <c r="G338" s="128">
        <f t="shared" si="27"/>
        <v>0</v>
      </c>
      <c r="H338" s="128">
        <f t="shared" si="27"/>
        <v>1.7111375581244046</v>
      </c>
      <c r="I338" s="349"/>
    </row>
    <row r="340" spans="2:10" x14ac:dyDescent="0.55000000000000004">
      <c r="B340" s="120" t="s">
        <v>231</v>
      </c>
      <c r="C340" s="121"/>
      <c r="D340" s="121"/>
      <c r="E340" s="121"/>
      <c r="F340" s="121"/>
      <c r="G340" s="121"/>
      <c r="H340" s="122"/>
      <c r="J340" s="358"/>
    </row>
    <row r="341" spans="2:10" ht="55.5" customHeight="1" thickBot="1" x14ac:dyDescent="0.6">
      <c r="B341" s="432" t="s">
        <v>232</v>
      </c>
      <c r="C341" s="432"/>
      <c r="D341" s="432"/>
      <c r="E341" s="432"/>
      <c r="F341" s="432"/>
      <c r="G341" s="432"/>
      <c r="H341" s="432"/>
    </row>
    <row r="342" spans="2:10" ht="19.8" thickBot="1" x14ac:dyDescent="0.6">
      <c r="B342" s="124" t="s">
        <v>31</v>
      </c>
      <c r="C342" s="125" t="s">
        <v>25</v>
      </c>
      <c r="D342" s="125" t="s">
        <v>26</v>
      </c>
      <c r="E342" s="125" t="s">
        <v>27</v>
      </c>
      <c r="F342" s="125" t="s">
        <v>28</v>
      </c>
      <c r="G342" s="125" t="s">
        <v>29</v>
      </c>
      <c r="H342" s="126" t="s">
        <v>1</v>
      </c>
    </row>
    <row r="343" spans="2:10" x14ac:dyDescent="0.55000000000000004">
      <c r="B343" s="127" t="str">
        <f>$B$32</f>
        <v>Liberal Arts</v>
      </c>
      <c r="C343" s="135">
        <f t="shared" ref="C343:D358" si="28">C293*30</f>
        <v>13645.902461691727</v>
      </c>
      <c r="D343" s="135">
        <f t="shared" si="28"/>
        <v>22491.51304430444</v>
      </c>
      <c r="E343" s="135">
        <f>E293*24</f>
        <v>40201.469901076191</v>
      </c>
      <c r="F343" s="135">
        <f>F293*18</f>
        <v>63754.505692535698</v>
      </c>
      <c r="G343" s="135">
        <f>G293*24</f>
        <v>0</v>
      </c>
      <c r="H343" s="135">
        <f>IF((C32/30+D32/30+E32/24+F32/18+G32/24)=0,0,H268/(C32/30+D32/30+E32/24+F32/18+G32/24))</f>
        <v>15572.69094140858</v>
      </c>
    </row>
    <row r="344" spans="2:10" x14ac:dyDescent="0.55000000000000004">
      <c r="B344" s="127" t="str">
        <f>$B$33</f>
        <v>Science</v>
      </c>
      <c r="C344" s="138">
        <f t="shared" si="28"/>
        <v>13186.72590630951</v>
      </c>
      <c r="D344" s="138">
        <f t="shared" si="28"/>
        <v>25442.771569961351</v>
      </c>
      <c r="E344" s="138">
        <f>E294*24</f>
        <v>46950.288395841475</v>
      </c>
      <c r="F344" s="138">
        <f>F294*18</f>
        <v>0</v>
      </c>
      <c r="G344" s="138">
        <f>G294*24</f>
        <v>0</v>
      </c>
      <c r="H344" s="138">
        <f t="shared" ref="H344:H363" si="29">IF((C33/30+D33/30+E33/24+F33/18+G33/24)=0,0,H269/(C33/30+D33/30+E33/24+F33/18+G33/24))</f>
        <v>16266.466135868877</v>
      </c>
    </row>
    <row r="345" spans="2:10" x14ac:dyDescent="0.55000000000000004">
      <c r="B345" s="127" t="str">
        <f>$B$34</f>
        <v>Fine Arts</v>
      </c>
      <c r="C345" s="138">
        <f t="shared" si="28"/>
        <v>15794.217762898643</v>
      </c>
      <c r="D345" s="138">
        <f t="shared" si="28"/>
        <v>37157.428498863643</v>
      </c>
      <c r="E345" s="138">
        <f t="shared" ref="E345:E363" si="30">E295*24</f>
        <v>0</v>
      </c>
      <c r="F345" s="138">
        <f t="shared" ref="F345:F363" si="31">F295*18</f>
        <v>0</v>
      </c>
      <c r="G345" s="138">
        <f t="shared" ref="G345:G363" si="32">G295*24</f>
        <v>0</v>
      </c>
      <c r="H345" s="138">
        <f t="shared" si="29"/>
        <v>17960.15120781232</v>
      </c>
    </row>
    <row r="346" spans="2:10" x14ac:dyDescent="0.55000000000000004">
      <c r="B346" s="127" t="str">
        <f>$B$35</f>
        <v>Teacher Education</v>
      </c>
      <c r="C346" s="138">
        <f t="shared" si="28"/>
        <v>13804.128795008561</v>
      </c>
      <c r="D346" s="138">
        <f t="shared" si="28"/>
        <v>26318.445942553702</v>
      </c>
      <c r="E346" s="138">
        <f t="shared" si="30"/>
        <v>25564.580361178592</v>
      </c>
      <c r="F346" s="138">
        <f t="shared" si="31"/>
        <v>53628.701739087817</v>
      </c>
      <c r="G346" s="138">
        <f t="shared" si="32"/>
        <v>0</v>
      </c>
      <c r="H346" s="138">
        <f t="shared" si="29"/>
        <v>27347.038421141417</v>
      </c>
    </row>
    <row r="347" spans="2:10" x14ac:dyDescent="0.55000000000000004">
      <c r="B347" s="127" t="str">
        <f>$B$36</f>
        <v>Agriculture</v>
      </c>
      <c r="C347" s="138">
        <f t="shared" si="28"/>
        <v>116188.73523709198</v>
      </c>
      <c r="D347" s="138">
        <f t="shared" si="28"/>
        <v>178832.28248055629</v>
      </c>
      <c r="E347" s="138">
        <f t="shared" si="30"/>
        <v>378832.52974277869</v>
      </c>
      <c r="F347" s="138">
        <f t="shared" si="31"/>
        <v>0</v>
      </c>
      <c r="G347" s="138">
        <f t="shared" si="32"/>
        <v>0</v>
      </c>
      <c r="H347" s="138">
        <f t="shared" si="29"/>
        <v>147531.98565855963</v>
      </c>
    </row>
    <row r="348" spans="2:10" x14ac:dyDescent="0.55000000000000004">
      <c r="B348" s="127" t="str">
        <f>$B$37</f>
        <v>Engineering</v>
      </c>
      <c r="C348" s="138">
        <f t="shared" si="28"/>
        <v>30662.009399163409</v>
      </c>
      <c r="D348" s="138">
        <f t="shared" si="28"/>
        <v>50056.422224230184</v>
      </c>
      <c r="E348" s="138">
        <f t="shared" si="30"/>
        <v>49716.204667436294</v>
      </c>
      <c r="F348" s="138">
        <f t="shared" si="31"/>
        <v>113248.64589383856</v>
      </c>
      <c r="G348" s="138">
        <f t="shared" si="32"/>
        <v>0</v>
      </c>
      <c r="H348" s="138">
        <f t="shared" si="29"/>
        <v>43795.756871998346</v>
      </c>
    </row>
    <row r="349" spans="2:10" x14ac:dyDescent="0.55000000000000004">
      <c r="B349" s="127" t="str">
        <f>$B$38</f>
        <v>Home Economics</v>
      </c>
      <c r="C349" s="138">
        <f t="shared" si="28"/>
        <v>11120.747269281948</v>
      </c>
      <c r="D349" s="138">
        <f t="shared" si="28"/>
        <v>37894.431582154182</v>
      </c>
      <c r="E349" s="138">
        <f t="shared" si="30"/>
        <v>45907.439785665149</v>
      </c>
      <c r="F349" s="138">
        <f t="shared" si="31"/>
        <v>0</v>
      </c>
      <c r="G349" s="138">
        <f t="shared" si="32"/>
        <v>0</v>
      </c>
      <c r="H349" s="138">
        <f t="shared" si="29"/>
        <v>16208.851843468196</v>
      </c>
    </row>
    <row r="350" spans="2:10" x14ac:dyDescent="0.55000000000000004">
      <c r="B350" s="127" t="str">
        <f>$B$39</f>
        <v>Law</v>
      </c>
      <c r="C350" s="138">
        <f t="shared" si="28"/>
        <v>0</v>
      </c>
      <c r="D350" s="138">
        <f t="shared" si="28"/>
        <v>0</v>
      </c>
      <c r="E350" s="138">
        <f t="shared" si="30"/>
        <v>0</v>
      </c>
      <c r="F350" s="138">
        <f t="shared" si="31"/>
        <v>0</v>
      </c>
      <c r="G350" s="138">
        <f t="shared" si="32"/>
        <v>0</v>
      </c>
      <c r="H350" s="138">
        <f t="shared" si="29"/>
        <v>0</v>
      </c>
    </row>
    <row r="351" spans="2:10" x14ac:dyDescent="0.55000000000000004">
      <c r="B351" s="127" t="str">
        <f>$B$40</f>
        <v>Social Service</v>
      </c>
      <c r="C351" s="138">
        <f t="shared" si="28"/>
        <v>24682.056400333706</v>
      </c>
      <c r="D351" s="138">
        <f t="shared" si="28"/>
        <v>36254.898825962453</v>
      </c>
      <c r="E351" s="138">
        <f t="shared" si="30"/>
        <v>27868.413696606527</v>
      </c>
      <c r="F351" s="138">
        <f t="shared" si="31"/>
        <v>0</v>
      </c>
      <c r="G351" s="138">
        <f t="shared" si="32"/>
        <v>0</v>
      </c>
      <c r="H351" s="138">
        <f t="shared" si="29"/>
        <v>29592.180671415266</v>
      </c>
    </row>
    <row r="352" spans="2:10" x14ac:dyDescent="0.55000000000000004">
      <c r="B352" s="127" t="str">
        <f>$B$41</f>
        <v>Library Science</v>
      </c>
      <c r="C352" s="138">
        <f t="shared" si="28"/>
        <v>0</v>
      </c>
      <c r="D352" s="138">
        <f t="shared" si="28"/>
        <v>0</v>
      </c>
      <c r="E352" s="138">
        <f t="shared" si="30"/>
        <v>0</v>
      </c>
      <c r="F352" s="138">
        <f t="shared" si="31"/>
        <v>0</v>
      </c>
      <c r="G352" s="138">
        <f t="shared" si="32"/>
        <v>0</v>
      </c>
      <c r="H352" s="138">
        <f t="shared" si="29"/>
        <v>0</v>
      </c>
    </row>
    <row r="353" spans="2:9" x14ac:dyDescent="0.55000000000000004">
      <c r="B353" s="127" t="str">
        <f>$B$42</f>
        <v>Veterinary Science</v>
      </c>
      <c r="C353" s="138">
        <f t="shared" si="28"/>
        <v>0</v>
      </c>
      <c r="D353" s="138">
        <f t="shared" si="28"/>
        <v>0</v>
      </c>
      <c r="E353" s="138">
        <f t="shared" si="30"/>
        <v>0</v>
      </c>
      <c r="F353" s="138">
        <f t="shared" si="31"/>
        <v>0</v>
      </c>
      <c r="G353" s="138">
        <f t="shared" si="32"/>
        <v>0</v>
      </c>
      <c r="H353" s="138">
        <f t="shared" si="29"/>
        <v>0</v>
      </c>
    </row>
    <row r="354" spans="2:9" x14ac:dyDescent="0.55000000000000004">
      <c r="B354" s="127" t="str">
        <f>$B$43</f>
        <v>Vocational Training</v>
      </c>
      <c r="C354" s="138">
        <f t="shared" si="28"/>
        <v>11285.381726971849</v>
      </c>
      <c r="D354" s="138">
        <f t="shared" si="28"/>
        <v>0</v>
      </c>
      <c r="E354" s="138">
        <f t="shared" si="30"/>
        <v>0</v>
      </c>
      <c r="F354" s="138">
        <f t="shared" si="31"/>
        <v>0</v>
      </c>
      <c r="G354" s="138">
        <f t="shared" si="32"/>
        <v>0</v>
      </c>
      <c r="H354" s="138">
        <f t="shared" si="29"/>
        <v>11285.381726971849</v>
      </c>
    </row>
    <row r="355" spans="2:9" x14ac:dyDescent="0.55000000000000004">
      <c r="B355" s="127" t="str">
        <f>$B$44</f>
        <v>Physical Training</v>
      </c>
      <c r="C355" s="138">
        <f t="shared" si="28"/>
        <v>0</v>
      </c>
      <c r="D355" s="138">
        <f t="shared" si="28"/>
        <v>0</v>
      </c>
      <c r="E355" s="138">
        <f t="shared" si="30"/>
        <v>0</v>
      </c>
      <c r="F355" s="138">
        <f t="shared" si="31"/>
        <v>0</v>
      </c>
      <c r="G355" s="138">
        <f t="shared" si="32"/>
        <v>0</v>
      </c>
      <c r="H355" s="138">
        <f t="shared" si="29"/>
        <v>0</v>
      </c>
    </row>
    <row r="356" spans="2:9" x14ac:dyDescent="0.55000000000000004">
      <c r="B356" s="127" t="str">
        <f>$B$45</f>
        <v>Health Services</v>
      </c>
      <c r="C356" s="138">
        <f t="shared" si="28"/>
        <v>9423.2474065875667</v>
      </c>
      <c r="D356" s="138">
        <f t="shared" si="28"/>
        <v>17750.208413226759</v>
      </c>
      <c r="E356" s="138">
        <f t="shared" si="30"/>
        <v>18811.011283090938</v>
      </c>
      <c r="F356" s="138">
        <f t="shared" si="31"/>
        <v>0</v>
      </c>
      <c r="G356" s="138">
        <f t="shared" si="32"/>
        <v>0</v>
      </c>
      <c r="H356" s="138">
        <f t="shared" si="29"/>
        <v>13877.023416915987</v>
      </c>
    </row>
    <row r="357" spans="2:9" x14ac:dyDescent="0.55000000000000004">
      <c r="B357" s="127" t="str">
        <f>$B$46</f>
        <v>Pharmacy</v>
      </c>
      <c r="C357" s="138">
        <f t="shared" si="28"/>
        <v>0</v>
      </c>
      <c r="D357" s="138">
        <f t="shared" si="28"/>
        <v>0</v>
      </c>
      <c r="E357" s="138">
        <f t="shared" si="30"/>
        <v>0</v>
      </c>
      <c r="F357" s="138">
        <f t="shared" si="31"/>
        <v>0</v>
      </c>
      <c r="G357" s="138">
        <f t="shared" si="32"/>
        <v>0</v>
      </c>
      <c r="H357" s="138">
        <f t="shared" si="29"/>
        <v>0</v>
      </c>
    </row>
    <row r="358" spans="2:9" x14ac:dyDescent="0.55000000000000004">
      <c r="B358" s="127" t="str">
        <f>$B$47</f>
        <v>Business Administration</v>
      </c>
      <c r="C358" s="138">
        <f t="shared" si="28"/>
        <v>10784.657898955744</v>
      </c>
      <c r="D358" s="138">
        <f t="shared" si="28"/>
        <v>23204.817256226714</v>
      </c>
      <c r="E358" s="138">
        <f t="shared" si="30"/>
        <v>26696.313403158376</v>
      </c>
      <c r="F358" s="138">
        <f t="shared" si="31"/>
        <v>0</v>
      </c>
      <c r="G358" s="138">
        <f t="shared" si="32"/>
        <v>0</v>
      </c>
      <c r="H358" s="138">
        <f t="shared" si="29"/>
        <v>17362.832170200731</v>
      </c>
    </row>
    <row r="359" spans="2:9" x14ac:dyDescent="0.55000000000000004">
      <c r="B359" s="127" t="str">
        <f>$B$48</f>
        <v>Optometry</v>
      </c>
      <c r="C359" s="138">
        <f t="shared" ref="C359:D363" si="33">C309*30</f>
        <v>0</v>
      </c>
      <c r="D359" s="138">
        <f t="shared" si="33"/>
        <v>0</v>
      </c>
      <c r="E359" s="138">
        <f t="shared" si="30"/>
        <v>0</v>
      </c>
      <c r="F359" s="138">
        <f t="shared" si="31"/>
        <v>0</v>
      </c>
      <c r="G359" s="138">
        <f t="shared" si="32"/>
        <v>0</v>
      </c>
      <c r="H359" s="138">
        <f t="shared" si="29"/>
        <v>0</v>
      </c>
    </row>
    <row r="360" spans="2:9" x14ac:dyDescent="0.55000000000000004">
      <c r="B360" s="127" t="str">
        <f>$B$49</f>
        <v>Teacher Ed-Practice Teaching</v>
      </c>
      <c r="C360" s="138">
        <f t="shared" si="33"/>
        <v>0</v>
      </c>
      <c r="D360" s="138">
        <f t="shared" si="33"/>
        <v>169543.64016775909</v>
      </c>
      <c r="E360" s="138">
        <f t="shared" si="30"/>
        <v>0</v>
      </c>
      <c r="F360" s="138">
        <f t="shared" si="31"/>
        <v>0</v>
      </c>
      <c r="G360" s="138">
        <f t="shared" si="32"/>
        <v>0</v>
      </c>
      <c r="H360" s="138">
        <f t="shared" si="29"/>
        <v>169543.64016775906</v>
      </c>
    </row>
    <row r="361" spans="2:9" x14ac:dyDescent="0.55000000000000004">
      <c r="B361" s="127" t="str">
        <f>$B$50</f>
        <v>Technology</v>
      </c>
      <c r="C361" s="138">
        <f t="shared" si="33"/>
        <v>17704.599408504506</v>
      </c>
      <c r="D361" s="138">
        <f t="shared" si="33"/>
        <v>20624.243684565634</v>
      </c>
      <c r="E361" s="138">
        <f t="shared" si="30"/>
        <v>0</v>
      </c>
      <c r="F361" s="138">
        <f t="shared" si="31"/>
        <v>0</v>
      </c>
      <c r="G361" s="138">
        <f t="shared" si="32"/>
        <v>0</v>
      </c>
      <c r="H361" s="138">
        <f t="shared" si="29"/>
        <v>19484.533773399995</v>
      </c>
    </row>
    <row r="362" spans="2:9" x14ac:dyDescent="0.55000000000000004">
      <c r="B362" s="127" t="str">
        <f>$B$51</f>
        <v>Nursing</v>
      </c>
      <c r="C362" s="138">
        <f t="shared" si="33"/>
        <v>25691.127966134791</v>
      </c>
      <c r="D362" s="138">
        <f t="shared" si="33"/>
        <v>36960.409083245846</v>
      </c>
      <c r="E362" s="138">
        <f t="shared" si="30"/>
        <v>79796.133795115922</v>
      </c>
      <c r="F362" s="138">
        <f t="shared" si="31"/>
        <v>63974.653534042307</v>
      </c>
      <c r="G362" s="138">
        <f t="shared" si="32"/>
        <v>0</v>
      </c>
      <c r="H362" s="138">
        <f t="shared" si="29"/>
        <v>41733.563617300337</v>
      </c>
    </row>
    <row r="363" spans="2:9" x14ac:dyDescent="0.55000000000000004">
      <c r="B363" s="130" t="str">
        <f>$B$52</f>
        <v>Totals</v>
      </c>
      <c r="C363" s="135">
        <f t="shared" si="33"/>
        <v>16453.465936410757</v>
      </c>
      <c r="D363" s="135">
        <f t="shared" si="33"/>
        <v>31595.969996856216</v>
      </c>
      <c r="E363" s="135">
        <f t="shared" si="30"/>
        <v>42475.449903520646</v>
      </c>
      <c r="F363" s="135">
        <f t="shared" si="31"/>
        <v>68148.979159765935</v>
      </c>
      <c r="G363" s="135">
        <f t="shared" si="32"/>
        <v>0</v>
      </c>
      <c r="H363" s="135">
        <f t="shared" si="29"/>
        <v>22883.919522728269</v>
      </c>
      <c r="I363" s="349"/>
    </row>
  </sheetData>
  <mergeCells count="45">
    <mergeCell ref="B316:H316"/>
    <mergeCell ref="B341:H341"/>
    <mergeCell ref="B215:G215"/>
    <mergeCell ref="B216:H216"/>
    <mergeCell ref="B241:G241"/>
    <mergeCell ref="B264:H264"/>
    <mergeCell ref="B266:H266"/>
    <mergeCell ref="B291:H291"/>
    <mergeCell ref="I140:I141"/>
    <mergeCell ref="B165:G165"/>
    <mergeCell ref="B166:G166"/>
    <mergeCell ref="B190:G190"/>
    <mergeCell ref="B191:H191"/>
    <mergeCell ref="B89:G89"/>
    <mergeCell ref="B113:H113"/>
    <mergeCell ref="B114:G114"/>
    <mergeCell ref="B139:G139"/>
    <mergeCell ref="B140:F141"/>
    <mergeCell ref="B58:G58"/>
    <mergeCell ref="D83:F83"/>
    <mergeCell ref="B84:C84"/>
    <mergeCell ref="D84:F84"/>
    <mergeCell ref="B87:G87"/>
    <mergeCell ref="D27:F27"/>
    <mergeCell ref="B28:C28"/>
    <mergeCell ref="D28:F28"/>
    <mergeCell ref="D54:F54"/>
    <mergeCell ref="B55:C55"/>
    <mergeCell ref="D55:F55"/>
    <mergeCell ref="B16:E16"/>
    <mergeCell ref="B17:E17"/>
    <mergeCell ref="B18:E18"/>
    <mergeCell ref="D20:F20"/>
    <mergeCell ref="B21:C21"/>
    <mergeCell ref="D21:F21"/>
    <mergeCell ref="B11:H11"/>
    <mergeCell ref="B12:E12"/>
    <mergeCell ref="B13:E13"/>
    <mergeCell ref="B14:E14"/>
    <mergeCell ref="B15:E15"/>
    <mergeCell ref="B1:H1"/>
    <mergeCell ref="B2:H2"/>
    <mergeCell ref="B8:H8"/>
    <mergeCell ref="B9:G9"/>
    <mergeCell ref="B10:G10"/>
  </mergeCells>
  <conditionalFormatting sqref="C61:G80">
    <cfRule type="expression" dxfId="174" priority="6" stopIfTrue="1">
      <formula>C32=0</formula>
    </cfRule>
  </conditionalFormatting>
  <conditionalFormatting sqref="C91:G110">
    <cfRule type="expression" dxfId="173" priority="5" stopIfTrue="1">
      <formula>C32=0</formula>
    </cfRule>
  </conditionalFormatting>
  <conditionalFormatting sqref="C143:H162">
    <cfRule type="expression" dxfId="172" priority="3" stopIfTrue="1">
      <formula>C32=0</formula>
    </cfRule>
  </conditionalFormatting>
  <conditionalFormatting sqref="H143:H162">
    <cfRule type="expression" dxfId="171" priority="1" stopIfTrue="1">
      <formula>OR(AND(#REF!&gt;0,H143&gt;0,H61=0),AND(#REF!&gt;0,H143&gt;0,H32=0))</formula>
    </cfRule>
    <cfRule type="expression" dxfId="170" priority="4" stopIfTrue="1">
      <formula>OR(AND(#REF!&gt;0,H143&gt;0,H61=0),AND(#REF!&gt;0,H143&gt;0,H32=0))</formula>
    </cfRule>
  </conditionalFormatting>
  <pageMargins left="0.25" right="0.25" top="0.5" bottom="0.5" header="0.17" footer="0.17"/>
  <pageSetup scale="68" fitToHeight="0" orientation="portrait" r:id="rId1"/>
  <headerFooter alignWithMargins="0"/>
  <rowBreaks count="6" manualBreakCount="6">
    <brk id="56" max="16383" man="1"/>
    <brk id="112" max="16383" man="1"/>
    <brk id="164" max="16383" man="1"/>
    <brk id="214" max="16383" man="1"/>
    <brk id="264" max="16383" man="1"/>
    <brk id="314" max="16383" man="1"/>
  </rowBreaks>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Sheet19">
    <tabColor rgb="FFFFC000"/>
    <pageSetUpPr fitToPage="1"/>
  </sheetPr>
  <dimension ref="B1:W363"/>
  <sheetViews>
    <sheetView showGridLines="0" showZeros="0" topLeftCell="A218" zoomScale="70" zoomScaleNormal="70" workbookViewId="0">
      <selection activeCell="O226" sqref="O226"/>
    </sheetView>
  </sheetViews>
  <sheetFormatPr defaultColWidth="9.109375" defaultRowHeight="19.2" x14ac:dyDescent="0.55000000000000004"/>
  <cols>
    <col min="1" max="1" width="1.88671875" style="107" customWidth="1"/>
    <col min="2" max="2" width="30.5546875" style="107" customWidth="1"/>
    <col min="3" max="5" width="15.88671875" style="107" bestFit="1" customWidth="1"/>
    <col min="6" max="6" width="16.6640625" style="107" bestFit="1" customWidth="1"/>
    <col min="7" max="7" width="17.5546875" style="107" bestFit="1" customWidth="1"/>
    <col min="8" max="8" width="21.33203125" style="107" bestFit="1" customWidth="1"/>
    <col min="9" max="9" width="16.33203125" style="107" bestFit="1" customWidth="1"/>
    <col min="10" max="10" width="15.88671875" style="107" bestFit="1" customWidth="1"/>
    <col min="11" max="16384" width="9.109375" style="107"/>
  </cols>
  <sheetData>
    <row r="1" spans="2:8" x14ac:dyDescent="0.55000000000000004">
      <c r="B1" s="442" t="str">
        <f>'Relative Weights'!A1</f>
        <v>THECB Texas Public University Expenditure Study - Fiscal Year 2025</v>
      </c>
      <c r="C1" s="442"/>
      <c r="D1" s="442"/>
      <c r="E1" s="442"/>
      <c r="F1" s="442"/>
      <c r="G1" s="442"/>
      <c r="H1" s="442"/>
    </row>
    <row r="2" spans="2:8" x14ac:dyDescent="0.55000000000000004">
      <c r="B2" s="443" t="str">
        <f>'Relative Weights'!A2</f>
        <v>Institution Survey for the Year Ended August 31, 2025</v>
      </c>
      <c r="C2" s="443"/>
      <c r="D2" s="443"/>
      <c r="E2" s="443"/>
      <c r="F2" s="443"/>
      <c r="G2" s="443"/>
      <c r="H2" s="443"/>
    </row>
    <row r="3" spans="2:8" x14ac:dyDescent="0.55000000000000004">
      <c r="B3" s="119" t="s">
        <v>98</v>
      </c>
      <c r="C3" s="119"/>
      <c r="D3" s="119"/>
      <c r="E3" s="119"/>
      <c r="F3" s="119"/>
      <c r="G3" s="119"/>
      <c r="H3" s="119"/>
    </row>
    <row r="4" spans="2:8" x14ac:dyDescent="0.55000000000000004">
      <c r="B4" s="292" t="s">
        <v>138</v>
      </c>
      <c r="C4" s="119"/>
      <c r="D4" s="119"/>
      <c r="E4" s="119"/>
      <c r="F4" s="119"/>
      <c r="G4" s="119"/>
      <c r="H4" s="119"/>
    </row>
    <row r="5" spans="2:8" ht="16.5" customHeight="1" x14ac:dyDescent="0.55000000000000004">
      <c r="B5" s="119"/>
      <c r="C5" s="119"/>
      <c r="D5" s="119"/>
      <c r="E5" s="119"/>
      <c r="F5" s="119"/>
      <c r="G5" s="119"/>
      <c r="H5" s="244"/>
    </row>
    <row r="6" spans="2:8" x14ac:dyDescent="0.55000000000000004">
      <c r="B6" s="293" t="s">
        <v>10</v>
      </c>
      <c r="C6" s="293"/>
      <c r="D6" s="293"/>
      <c r="E6" s="293"/>
      <c r="F6" s="293"/>
      <c r="G6" s="293"/>
      <c r="H6" s="294"/>
    </row>
    <row r="7" spans="2:8" x14ac:dyDescent="0.55000000000000004">
      <c r="B7" s="119"/>
      <c r="C7" s="119"/>
      <c r="D7" s="119"/>
      <c r="E7" s="119"/>
      <c r="F7" s="119"/>
      <c r="G7" s="119"/>
      <c r="H7" s="295"/>
    </row>
    <row r="8" spans="2:8" ht="171" customHeight="1" x14ac:dyDescent="0.55000000000000004">
      <c r="B8" s="431" t="s">
        <v>223</v>
      </c>
      <c r="C8" s="431"/>
      <c r="D8" s="431"/>
      <c r="E8" s="431"/>
      <c r="F8" s="431"/>
      <c r="G8" s="431"/>
      <c r="H8" s="431"/>
    </row>
    <row r="9" spans="2:8" ht="99.75" customHeight="1" x14ac:dyDescent="0.55000000000000004">
      <c r="B9" s="432" t="s">
        <v>41</v>
      </c>
      <c r="C9" s="432"/>
      <c r="D9" s="432"/>
      <c r="E9" s="432"/>
      <c r="F9" s="432"/>
      <c r="G9" s="432"/>
      <c r="H9" s="296"/>
    </row>
    <row r="10" spans="2:8" x14ac:dyDescent="0.55000000000000004">
      <c r="B10" s="442" t="s">
        <v>20</v>
      </c>
      <c r="C10" s="442"/>
      <c r="D10" s="442"/>
      <c r="E10" s="442"/>
      <c r="F10" s="442"/>
      <c r="G10" s="442"/>
      <c r="H10" s="296"/>
    </row>
    <row r="11" spans="2:8" ht="21" customHeight="1" thickBot="1" x14ac:dyDescent="0.6">
      <c r="B11" s="432" t="s">
        <v>851</v>
      </c>
      <c r="C11" s="432"/>
      <c r="D11" s="432"/>
      <c r="E11" s="432"/>
      <c r="F11" s="432"/>
      <c r="G11" s="432"/>
      <c r="H11" s="432"/>
    </row>
    <row r="12" spans="2:8" ht="19.8" thickBot="1" x14ac:dyDescent="0.6">
      <c r="B12" s="447" t="s">
        <v>16</v>
      </c>
      <c r="C12" s="448"/>
      <c r="D12" s="448"/>
      <c r="E12" s="448"/>
      <c r="F12" s="297"/>
      <c r="G12" s="298"/>
      <c r="H12" s="299" t="s">
        <v>17</v>
      </c>
    </row>
    <row r="13" spans="2:8" x14ac:dyDescent="0.55000000000000004">
      <c r="B13" s="449" t="s">
        <v>12</v>
      </c>
      <c r="C13" s="449"/>
      <c r="D13" s="449"/>
      <c r="E13" s="449"/>
      <c r="F13" s="352"/>
      <c r="G13" s="301"/>
      <c r="H13" s="353">
        <f>Data!$G13</f>
        <v>64515352</v>
      </c>
    </row>
    <row r="14" spans="2:8" x14ac:dyDescent="0.55000000000000004">
      <c r="B14" s="435" t="s">
        <v>13</v>
      </c>
      <c r="C14" s="435"/>
      <c r="D14" s="435"/>
      <c r="E14" s="435"/>
      <c r="F14" s="354"/>
      <c r="G14" s="301"/>
      <c r="H14" s="355">
        <f>Data!$H13</f>
        <v>23326666</v>
      </c>
    </row>
    <row r="15" spans="2:8" x14ac:dyDescent="0.55000000000000004">
      <c r="B15" s="435" t="s">
        <v>14</v>
      </c>
      <c r="C15" s="435"/>
      <c r="D15" s="435"/>
      <c r="E15" s="435"/>
      <c r="F15" s="354"/>
      <c r="G15" s="301"/>
      <c r="H15" s="355">
        <f>Data!$I13</f>
        <v>29986052</v>
      </c>
    </row>
    <row r="16" spans="2:8" x14ac:dyDescent="0.55000000000000004">
      <c r="B16" s="435" t="s">
        <v>18</v>
      </c>
      <c r="C16" s="435"/>
      <c r="D16" s="435"/>
      <c r="E16" s="435"/>
      <c r="F16" s="354"/>
      <c r="G16" s="301"/>
      <c r="H16" s="355">
        <f>Data!$J13</f>
        <v>25612254</v>
      </c>
    </row>
    <row r="17" spans="2:23" x14ac:dyDescent="0.55000000000000004">
      <c r="B17" s="435" t="s">
        <v>15</v>
      </c>
      <c r="C17" s="435"/>
      <c r="D17" s="435"/>
      <c r="E17" s="435"/>
      <c r="F17" s="354"/>
      <c r="G17" s="301"/>
      <c r="H17" s="355">
        <f>Data!$K13</f>
        <v>31212207</v>
      </c>
    </row>
    <row r="18" spans="2:23" x14ac:dyDescent="0.55000000000000004">
      <c r="B18" s="435" t="s">
        <v>1</v>
      </c>
      <c r="C18" s="435"/>
      <c r="D18" s="435"/>
      <c r="E18" s="435"/>
      <c r="F18" s="356"/>
      <c r="G18" s="301"/>
      <c r="H18" s="357">
        <f>SUM(H13:H17)</f>
        <v>174652531</v>
      </c>
    </row>
    <row r="19" spans="2:23" ht="13.5" customHeight="1" x14ac:dyDescent="0.55000000000000004">
      <c r="B19" s="306"/>
      <c r="D19" s="306"/>
      <c r="E19" s="306"/>
      <c r="F19" s="306"/>
      <c r="G19" s="306"/>
      <c r="H19" s="296"/>
    </row>
    <row r="20" spans="2:23" ht="13.5" customHeight="1" x14ac:dyDescent="0.55000000000000004">
      <c r="B20" s="306"/>
      <c r="D20" s="440" t="s">
        <v>22</v>
      </c>
      <c r="E20" s="440"/>
      <c r="F20" s="440"/>
      <c r="G20" s="307" t="s">
        <v>23</v>
      </c>
      <c r="H20" s="307" t="s">
        <v>24</v>
      </c>
    </row>
    <row r="21" spans="2:23" ht="17.25" customHeight="1" x14ac:dyDescent="0.55000000000000004">
      <c r="B21" s="438" t="s">
        <v>21</v>
      </c>
      <c r="C21" s="439"/>
      <c r="D21" s="434" t="str">
        <f>Data!L13</f>
        <v>Nancy Hranicky</v>
      </c>
      <c r="E21" s="434"/>
      <c r="F21" s="434"/>
      <c r="G21" s="308" t="str">
        <f>Data!M13</f>
        <v>979-458-6090</v>
      </c>
      <c r="H21" s="309" t="str">
        <f>Data!N13</f>
        <v>nhranicky@tamus.edu</v>
      </c>
    </row>
    <row r="22" spans="2:23" ht="13.5" customHeight="1" x14ac:dyDescent="0.55000000000000004">
      <c r="B22" s="306"/>
      <c r="C22" s="306"/>
      <c r="D22" s="306"/>
      <c r="E22" s="306"/>
      <c r="F22" s="306"/>
      <c r="G22" s="306"/>
      <c r="H22" s="296"/>
    </row>
    <row r="23" spans="2:23" ht="15.75" customHeight="1" thickBot="1" x14ac:dyDescent="0.6">
      <c r="B23" s="117" t="s">
        <v>900</v>
      </c>
      <c r="C23" s="306"/>
      <c r="D23" s="306"/>
      <c r="E23" s="306"/>
      <c r="F23" s="306"/>
      <c r="G23" s="306"/>
      <c r="H23" s="296"/>
    </row>
    <row r="24" spans="2:23" s="313" customFormat="1" x14ac:dyDescent="0.55000000000000004">
      <c r="B24" s="310"/>
      <c r="C24" s="123" t="s">
        <v>25</v>
      </c>
      <c r="D24" s="311" t="s">
        <v>26</v>
      </c>
      <c r="E24" s="311" t="s">
        <v>27</v>
      </c>
      <c r="F24" s="311" t="s">
        <v>28</v>
      </c>
      <c r="G24" s="311" t="s">
        <v>29</v>
      </c>
      <c r="H24" s="312" t="s">
        <v>30</v>
      </c>
      <c r="J24" s="107"/>
    </row>
    <row r="25" spans="2:23" s="313" customFormat="1" ht="19.8" thickBot="1" x14ac:dyDescent="0.6">
      <c r="B25" s="314" t="s">
        <v>675</v>
      </c>
      <c r="C25" s="315">
        <f>Data!O13</f>
        <v>8178</v>
      </c>
      <c r="D25" s="316">
        <f>Data!P13</f>
        <v>6950</v>
      </c>
      <c r="E25" s="316">
        <f>Data!Q13</f>
        <v>1951</v>
      </c>
      <c r="F25" s="316">
        <f>Data!R13</f>
        <v>177</v>
      </c>
      <c r="G25" s="316">
        <f>Data!S13</f>
        <v>0</v>
      </c>
      <c r="H25" s="317">
        <f>SUM(C25:G25)</f>
        <v>17256</v>
      </c>
    </row>
    <row r="26" spans="2:23" x14ac:dyDescent="0.55000000000000004">
      <c r="C26" s="318"/>
      <c r="D26" s="318"/>
      <c r="E26" s="318"/>
      <c r="F26" s="318"/>
      <c r="G26" s="318"/>
      <c r="H26" s="318"/>
      <c r="I26" s="318"/>
    </row>
    <row r="27" spans="2:23" ht="13.5" customHeight="1" x14ac:dyDescent="0.55000000000000004">
      <c r="B27" s="306"/>
      <c r="D27" s="440" t="s">
        <v>22</v>
      </c>
      <c r="E27" s="440"/>
      <c r="F27" s="440"/>
      <c r="G27" s="307" t="s">
        <v>23</v>
      </c>
      <c r="H27" s="307" t="s">
        <v>24</v>
      </c>
    </row>
    <row r="28" spans="2:23" ht="17.25" customHeight="1" x14ac:dyDescent="0.55000000000000004">
      <c r="B28" s="438" t="s">
        <v>893</v>
      </c>
      <c r="C28" s="439"/>
      <c r="D28" s="434" t="str">
        <f>Data!T13</f>
        <v>Milam Hefner</v>
      </c>
      <c r="E28" s="434"/>
      <c r="F28" s="434"/>
      <c r="G28" s="308" t="str">
        <f>Data!U13</f>
        <v>(254) 968-9598</v>
      </c>
      <c r="H28" s="309" t="str">
        <f>Data!V13</f>
        <v>mhefner@tarleton.edu</v>
      </c>
    </row>
    <row r="29" spans="2:23" ht="13.5" customHeight="1" x14ac:dyDescent="0.55000000000000004">
      <c r="B29" s="306"/>
      <c r="C29" s="306"/>
      <c r="D29" s="306"/>
      <c r="E29" s="306"/>
      <c r="F29" s="306"/>
      <c r="G29" s="306"/>
      <c r="H29" s="296"/>
    </row>
    <row r="30" spans="2:23" ht="19.8" thickBot="1" x14ac:dyDescent="0.6">
      <c r="B30" s="117" t="s">
        <v>901</v>
      </c>
    </row>
    <row r="31" spans="2:23" ht="19.8" thickBot="1" x14ac:dyDescent="0.6">
      <c r="B31" s="124" t="s">
        <v>31</v>
      </c>
      <c r="C31" s="125" t="s">
        <v>25</v>
      </c>
      <c r="D31" s="125" t="s">
        <v>26</v>
      </c>
      <c r="E31" s="125" t="s">
        <v>27</v>
      </c>
      <c r="F31" s="125" t="s">
        <v>28</v>
      </c>
      <c r="G31" s="125" t="s">
        <v>29</v>
      </c>
      <c r="H31" s="126" t="s">
        <v>30</v>
      </c>
    </row>
    <row r="32" spans="2:23" x14ac:dyDescent="0.55000000000000004">
      <c r="B32" s="127" t="s">
        <v>42</v>
      </c>
      <c r="C32" s="140">
        <f>Data!W13</f>
        <v>96121.000000000015</v>
      </c>
      <c r="D32" s="140">
        <f>Data!AQ13</f>
        <v>29206</v>
      </c>
      <c r="E32" s="140">
        <f>Data!BK13</f>
        <v>6815</v>
      </c>
      <c r="F32" s="140">
        <f>Data!CE13</f>
        <v>278</v>
      </c>
      <c r="G32" s="140">
        <f>Data!CY13</f>
        <v>0</v>
      </c>
      <c r="H32" s="141">
        <f>SUM(C32:G32)</f>
        <v>132420</v>
      </c>
      <c r="W32" s="144"/>
    </row>
    <row r="33" spans="2:23" x14ac:dyDescent="0.55000000000000004">
      <c r="B33" s="129" t="s">
        <v>43</v>
      </c>
      <c r="C33" s="140">
        <f>Data!X13</f>
        <v>40530</v>
      </c>
      <c r="D33" s="140">
        <f>Data!AR13</f>
        <v>16923</v>
      </c>
      <c r="E33" s="140">
        <f>Data!BL13</f>
        <v>2927</v>
      </c>
      <c r="F33" s="140">
        <f>Data!CF13</f>
        <v>0</v>
      </c>
      <c r="G33" s="140">
        <f>Data!CZ13</f>
        <v>0</v>
      </c>
      <c r="H33" s="141">
        <f t="shared" ref="H33:H52" si="0">SUM(C33:G33)</f>
        <v>60380</v>
      </c>
      <c r="W33" s="144"/>
    </row>
    <row r="34" spans="2:23" x14ac:dyDescent="0.55000000000000004">
      <c r="B34" s="129" t="s">
        <v>44</v>
      </c>
      <c r="C34" s="140">
        <f>Data!Y13</f>
        <v>10453</v>
      </c>
      <c r="D34" s="140">
        <f>Data!AS13</f>
        <v>2180</v>
      </c>
      <c r="E34" s="140">
        <f>Data!BM13</f>
        <v>181</v>
      </c>
      <c r="F34" s="140">
        <f>Data!CG13</f>
        <v>0</v>
      </c>
      <c r="G34" s="140">
        <f>Data!DA13</f>
        <v>0</v>
      </c>
      <c r="H34" s="141">
        <f t="shared" si="0"/>
        <v>12814</v>
      </c>
      <c r="W34" s="144"/>
    </row>
    <row r="35" spans="2:23" x14ac:dyDescent="0.55000000000000004">
      <c r="B35" s="129" t="s">
        <v>45</v>
      </c>
      <c r="C35" s="140">
        <f>Data!Z13</f>
        <v>7071</v>
      </c>
      <c r="D35" s="140">
        <f>Data!AT13</f>
        <v>11985</v>
      </c>
      <c r="E35" s="140">
        <f>Data!BN13</f>
        <v>4350</v>
      </c>
      <c r="F35" s="140">
        <f>Data!CH13</f>
        <v>2139</v>
      </c>
      <c r="G35" s="140">
        <f>Data!DB13</f>
        <v>0</v>
      </c>
      <c r="H35" s="141">
        <f t="shared" si="0"/>
        <v>25545</v>
      </c>
      <c r="W35" s="144"/>
    </row>
    <row r="36" spans="2:23" x14ac:dyDescent="0.55000000000000004">
      <c r="B36" s="129" t="s">
        <v>46</v>
      </c>
      <c r="C36" s="140">
        <f>Data!AA13</f>
        <v>16330</v>
      </c>
      <c r="D36" s="140">
        <f>Data!AU13</f>
        <v>16407</v>
      </c>
      <c r="E36" s="140">
        <f>Data!BO13</f>
        <v>2514</v>
      </c>
      <c r="F36" s="140">
        <f>Data!CI13</f>
        <v>365</v>
      </c>
      <c r="G36" s="140">
        <f>Data!DC13</f>
        <v>0</v>
      </c>
      <c r="H36" s="141">
        <f t="shared" si="0"/>
        <v>35616</v>
      </c>
      <c r="W36" s="144"/>
    </row>
    <row r="37" spans="2:23" x14ac:dyDescent="0.55000000000000004">
      <c r="B37" s="129" t="s">
        <v>47</v>
      </c>
      <c r="C37" s="140">
        <f>Data!AB13</f>
        <v>9055</v>
      </c>
      <c r="D37" s="140">
        <f>Data!AV13</f>
        <v>9475</v>
      </c>
      <c r="E37" s="140">
        <f>Data!BP13</f>
        <v>1423</v>
      </c>
      <c r="F37" s="140">
        <f>Data!CJ13</f>
        <v>0</v>
      </c>
      <c r="G37" s="140">
        <f>Data!DD13</f>
        <v>0</v>
      </c>
      <c r="H37" s="141">
        <f t="shared" si="0"/>
        <v>19953</v>
      </c>
      <c r="W37" s="144"/>
    </row>
    <row r="38" spans="2:23" x14ac:dyDescent="0.55000000000000004">
      <c r="B38" s="129" t="s">
        <v>48</v>
      </c>
      <c r="C38" s="140">
        <f>Data!AC13</f>
        <v>2715</v>
      </c>
      <c r="D38" s="140">
        <f>Data!AW13</f>
        <v>3690</v>
      </c>
      <c r="E38" s="140">
        <f>Data!BQ13</f>
        <v>972</v>
      </c>
      <c r="F38" s="140">
        <f>Data!CK13</f>
        <v>0</v>
      </c>
      <c r="G38" s="140">
        <f>Data!DE13</f>
        <v>0</v>
      </c>
      <c r="H38" s="141">
        <f t="shared" si="0"/>
        <v>7377</v>
      </c>
      <c r="W38" s="144"/>
    </row>
    <row r="39" spans="2:23" x14ac:dyDescent="0.55000000000000004">
      <c r="B39" s="129" t="s">
        <v>49</v>
      </c>
      <c r="C39" s="140">
        <f>Data!AD13</f>
        <v>0</v>
      </c>
      <c r="D39" s="140">
        <f>Data!AX13</f>
        <v>0</v>
      </c>
      <c r="E39" s="140">
        <f>Data!BR13</f>
        <v>0</v>
      </c>
      <c r="F39" s="140">
        <f>Data!CL13</f>
        <v>0</v>
      </c>
      <c r="G39" s="140">
        <f>Data!DF13</f>
        <v>0</v>
      </c>
      <c r="H39" s="141">
        <f t="shared" si="0"/>
        <v>0</v>
      </c>
      <c r="W39" s="144"/>
    </row>
    <row r="40" spans="2:23" x14ac:dyDescent="0.55000000000000004">
      <c r="B40" s="129" t="s">
        <v>50</v>
      </c>
      <c r="C40" s="140">
        <f>Data!AE13</f>
        <v>735</v>
      </c>
      <c r="D40" s="140">
        <f>Data!AY13</f>
        <v>3051</v>
      </c>
      <c r="E40" s="140">
        <f>Data!BS13</f>
        <v>2175</v>
      </c>
      <c r="F40" s="140">
        <f>Data!CM13</f>
        <v>0</v>
      </c>
      <c r="G40" s="140">
        <f>Data!DG13</f>
        <v>0</v>
      </c>
      <c r="H40" s="141">
        <f t="shared" si="0"/>
        <v>5961</v>
      </c>
      <c r="W40" s="144"/>
    </row>
    <row r="41" spans="2:23" x14ac:dyDescent="0.55000000000000004">
      <c r="B41" s="129" t="s">
        <v>51</v>
      </c>
      <c r="C41" s="140">
        <f>Data!AF13</f>
        <v>0</v>
      </c>
      <c r="D41" s="140">
        <f>Data!AZ13</f>
        <v>0</v>
      </c>
      <c r="E41" s="140">
        <f>Data!BT13</f>
        <v>0</v>
      </c>
      <c r="F41" s="140">
        <f>Data!CN13</f>
        <v>0</v>
      </c>
      <c r="G41" s="140">
        <f>Data!DH13</f>
        <v>0</v>
      </c>
      <c r="H41" s="141">
        <f t="shared" si="0"/>
        <v>0</v>
      </c>
      <c r="W41" s="144"/>
    </row>
    <row r="42" spans="2:23" x14ac:dyDescent="0.55000000000000004">
      <c r="B42" s="129" t="s">
        <v>52</v>
      </c>
      <c r="C42" s="140">
        <f>Data!AG13</f>
        <v>0</v>
      </c>
      <c r="D42" s="140">
        <f>Data!BA13</f>
        <v>0</v>
      </c>
      <c r="E42" s="140">
        <f>Data!BU13</f>
        <v>0</v>
      </c>
      <c r="F42" s="140">
        <f>Data!CO13</f>
        <v>0</v>
      </c>
      <c r="G42" s="140">
        <f>Data!DI13</f>
        <v>0</v>
      </c>
      <c r="H42" s="141">
        <f t="shared" si="0"/>
        <v>0</v>
      </c>
      <c r="W42" s="144"/>
    </row>
    <row r="43" spans="2:23" x14ac:dyDescent="0.55000000000000004">
      <c r="B43" s="129" t="s">
        <v>53</v>
      </c>
      <c r="C43" s="140">
        <f>Data!AH13</f>
        <v>0</v>
      </c>
      <c r="D43" s="140">
        <f>Data!BB13</f>
        <v>0</v>
      </c>
      <c r="E43" s="140">
        <f>Data!BV13</f>
        <v>0</v>
      </c>
      <c r="F43" s="140">
        <f>Data!CP13</f>
        <v>0</v>
      </c>
      <c r="G43" s="140">
        <f>Data!DJ13</f>
        <v>0</v>
      </c>
      <c r="H43" s="141">
        <f t="shared" si="0"/>
        <v>0</v>
      </c>
      <c r="W43" s="144"/>
    </row>
    <row r="44" spans="2:23" x14ac:dyDescent="0.55000000000000004">
      <c r="B44" s="129" t="s">
        <v>54</v>
      </c>
      <c r="C44" s="140">
        <f>Data!AI13</f>
        <v>0</v>
      </c>
      <c r="D44" s="140">
        <f>Data!BC13</f>
        <v>0</v>
      </c>
      <c r="E44" s="140">
        <f>Data!BW13</f>
        <v>0</v>
      </c>
      <c r="F44" s="140">
        <f>Data!CQ13</f>
        <v>0</v>
      </c>
      <c r="G44" s="140">
        <f>Data!DK13</f>
        <v>0</v>
      </c>
      <c r="H44" s="141">
        <f t="shared" si="0"/>
        <v>0</v>
      </c>
      <c r="W44" s="144"/>
    </row>
    <row r="45" spans="2:23" x14ac:dyDescent="0.55000000000000004">
      <c r="B45" s="129" t="s">
        <v>55</v>
      </c>
      <c r="C45" s="140">
        <f>Data!AJ13</f>
        <v>1971</v>
      </c>
      <c r="D45" s="140">
        <f>Data!BD13</f>
        <v>2005</v>
      </c>
      <c r="E45" s="140">
        <f>Data!BX13</f>
        <v>672</v>
      </c>
      <c r="F45" s="140">
        <f>Data!CR13</f>
        <v>180</v>
      </c>
      <c r="G45" s="140">
        <f>Data!DL13</f>
        <v>0</v>
      </c>
      <c r="H45" s="141">
        <f t="shared" si="0"/>
        <v>4828</v>
      </c>
      <c r="W45" s="144"/>
    </row>
    <row r="46" spans="2:23" x14ac:dyDescent="0.55000000000000004">
      <c r="B46" s="129" t="s">
        <v>56</v>
      </c>
      <c r="C46" s="140">
        <f>Data!AK13</f>
        <v>0</v>
      </c>
      <c r="D46" s="140">
        <f>Data!BE13</f>
        <v>0</v>
      </c>
      <c r="E46" s="140">
        <f>Data!BY13</f>
        <v>0</v>
      </c>
      <c r="F46" s="140">
        <f>Data!CS13</f>
        <v>0</v>
      </c>
      <c r="G46" s="140">
        <f>Data!DM13</f>
        <v>0</v>
      </c>
      <c r="H46" s="141">
        <f t="shared" si="0"/>
        <v>0</v>
      </c>
      <c r="W46" s="144"/>
    </row>
    <row r="47" spans="2:23" x14ac:dyDescent="0.55000000000000004">
      <c r="B47" s="129" t="s">
        <v>57</v>
      </c>
      <c r="C47" s="140">
        <f>Data!AL13</f>
        <v>19017</v>
      </c>
      <c r="D47" s="140">
        <f>Data!BF13</f>
        <v>32379</v>
      </c>
      <c r="E47" s="140">
        <f>Data!BZ13</f>
        <v>10053</v>
      </c>
      <c r="F47" s="140">
        <f>Data!CT13</f>
        <v>0</v>
      </c>
      <c r="G47" s="140">
        <f>Data!DN13</f>
        <v>0</v>
      </c>
      <c r="H47" s="141">
        <f t="shared" si="0"/>
        <v>61449</v>
      </c>
      <c r="W47" s="144"/>
    </row>
    <row r="48" spans="2:23" x14ac:dyDescent="0.55000000000000004">
      <c r="B48" s="129" t="s">
        <v>58</v>
      </c>
      <c r="C48" s="140">
        <f>Data!AM13</f>
        <v>0</v>
      </c>
      <c r="D48" s="140">
        <f>Data!BG13</f>
        <v>0</v>
      </c>
      <c r="E48" s="140">
        <f>Data!CA13</f>
        <v>0</v>
      </c>
      <c r="F48" s="140">
        <f>Data!CU13</f>
        <v>0</v>
      </c>
      <c r="G48" s="140">
        <f>Data!DO13</f>
        <v>0</v>
      </c>
      <c r="H48" s="141">
        <f t="shared" si="0"/>
        <v>0</v>
      </c>
      <c r="W48" s="144"/>
    </row>
    <row r="49" spans="2:23" x14ac:dyDescent="0.55000000000000004">
      <c r="B49" s="129" t="s">
        <v>59</v>
      </c>
      <c r="C49" s="140">
        <f>Data!AN13</f>
        <v>0</v>
      </c>
      <c r="D49" s="140">
        <f>Data!BH13</f>
        <v>708</v>
      </c>
      <c r="E49" s="140">
        <f>Data!CB13</f>
        <v>0</v>
      </c>
      <c r="F49" s="140">
        <f>Data!CV13</f>
        <v>0</v>
      </c>
      <c r="G49" s="140">
        <f>Data!DP13</f>
        <v>0</v>
      </c>
      <c r="H49" s="141">
        <f t="shared" si="0"/>
        <v>708</v>
      </c>
      <c r="W49" s="144"/>
    </row>
    <row r="50" spans="2:23" x14ac:dyDescent="0.55000000000000004">
      <c r="B50" s="129" t="s">
        <v>60</v>
      </c>
      <c r="C50" s="140">
        <f>Data!AO13</f>
        <v>3495</v>
      </c>
      <c r="D50" s="140">
        <f>Data!BI13</f>
        <v>5532</v>
      </c>
      <c r="E50" s="140">
        <f>Data!CC13</f>
        <v>753</v>
      </c>
      <c r="F50" s="140">
        <f>Data!CW13</f>
        <v>51</v>
      </c>
      <c r="G50" s="140">
        <f>Data!DQ13</f>
        <v>0</v>
      </c>
      <c r="H50" s="141">
        <f t="shared" si="0"/>
        <v>9831</v>
      </c>
      <c r="W50" s="144"/>
    </row>
    <row r="51" spans="2:23" x14ac:dyDescent="0.55000000000000004">
      <c r="B51" s="129" t="s">
        <v>0</v>
      </c>
      <c r="C51" s="140">
        <f>Data!AP13</f>
        <v>0</v>
      </c>
      <c r="D51" s="140">
        <f>Data!BJ13</f>
        <v>5229</v>
      </c>
      <c r="E51" s="140">
        <f>Data!CD13</f>
        <v>588</v>
      </c>
      <c r="F51" s="140">
        <f>Data!CX13</f>
        <v>0</v>
      </c>
      <c r="G51" s="140">
        <f>Data!DR13</f>
        <v>0</v>
      </c>
      <c r="H51" s="141">
        <f t="shared" si="0"/>
        <v>5817</v>
      </c>
      <c r="W51" s="144"/>
    </row>
    <row r="52" spans="2:23" x14ac:dyDescent="0.55000000000000004">
      <c r="B52" s="142" t="s">
        <v>33</v>
      </c>
      <c r="C52" s="141">
        <f>SUM(C32:C51)</f>
        <v>207493</v>
      </c>
      <c r="D52" s="141">
        <f>SUM(D32:D51)</f>
        <v>138770</v>
      </c>
      <c r="E52" s="141">
        <f>SUM(E32:E51)</f>
        <v>33423</v>
      </c>
      <c r="F52" s="141">
        <f>SUM(F32:F51)</f>
        <v>3013</v>
      </c>
      <c r="G52" s="141">
        <f>SUM(G32:G51)</f>
        <v>0</v>
      </c>
      <c r="H52" s="141">
        <f t="shared" si="0"/>
        <v>382699</v>
      </c>
    </row>
    <row r="53" spans="2:23" x14ac:dyDescent="0.55000000000000004">
      <c r="B53" s="143"/>
      <c r="C53" s="144"/>
      <c r="D53" s="144"/>
      <c r="E53" s="144"/>
      <c r="F53" s="144"/>
      <c r="G53" s="144"/>
      <c r="H53" s="144"/>
    </row>
    <row r="54" spans="2:23" ht="13.5" customHeight="1" x14ac:dyDescent="0.55000000000000004">
      <c r="B54" s="306"/>
      <c r="D54" s="440" t="s">
        <v>22</v>
      </c>
      <c r="E54" s="440"/>
      <c r="F54" s="440"/>
      <c r="G54" s="307" t="s">
        <v>23</v>
      </c>
      <c r="H54" s="307" t="s">
        <v>24</v>
      </c>
    </row>
    <row r="55" spans="2:23" ht="38.4" x14ac:dyDescent="0.55000000000000004">
      <c r="B55" s="438" t="s">
        <v>894</v>
      </c>
      <c r="C55" s="439"/>
      <c r="D55" s="434" t="str">
        <f>Data!T13</f>
        <v>Milam Hefner</v>
      </c>
      <c r="E55" s="434"/>
      <c r="F55" s="434"/>
      <c r="G55" s="308" t="str">
        <f>Data!U13</f>
        <v>(254) 968-9598</v>
      </c>
      <c r="H55" s="309" t="str">
        <f>Data!V13</f>
        <v>mhefner@tarleton.edu</v>
      </c>
    </row>
    <row r="56" spans="2:23" ht="13.5" customHeight="1" x14ac:dyDescent="0.55000000000000004">
      <c r="B56" s="306"/>
      <c r="C56" s="306"/>
      <c r="D56" s="306"/>
      <c r="E56" s="306"/>
      <c r="F56" s="306"/>
      <c r="G56" s="306"/>
      <c r="H56" s="296"/>
    </row>
    <row r="57" spans="2:23" ht="16.5" customHeight="1" x14ac:dyDescent="0.55000000000000004">
      <c r="B57" s="117" t="s">
        <v>9</v>
      </c>
    </row>
    <row r="58" spans="2:23" ht="39.75" customHeight="1" x14ac:dyDescent="0.55000000000000004">
      <c r="B58" s="441" t="s">
        <v>39</v>
      </c>
      <c r="C58" s="441"/>
      <c r="D58" s="441"/>
      <c r="E58" s="441"/>
      <c r="F58" s="441"/>
      <c r="G58" s="441"/>
      <c r="H58" s="319"/>
    </row>
    <row r="59" spans="2:23" ht="8.25" customHeight="1" thickBot="1" x14ac:dyDescent="0.6">
      <c r="B59" s="318"/>
    </row>
    <row r="60" spans="2:23" ht="19.8" thickBot="1" x14ac:dyDescent="0.6">
      <c r="B60" s="124" t="s">
        <v>31</v>
      </c>
      <c r="C60" s="125" t="s">
        <v>25</v>
      </c>
      <c r="D60" s="125" t="s">
        <v>26</v>
      </c>
      <c r="E60" s="125" t="s">
        <v>27</v>
      </c>
      <c r="F60" s="125" t="s">
        <v>28</v>
      </c>
      <c r="G60" s="125" t="s">
        <v>29</v>
      </c>
      <c r="H60" s="126" t="s">
        <v>30</v>
      </c>
    </row>
    <row r="61" spans="2:23" x14ac:dyDescent="0.55000000000000004">
      <c r="B61" s="127" t="str">
        <f>$B$32</f>
        <v>Liberal Arts</v>
      </c>
      <c r="C61" s="320">
        <f>Data!DS13</f>
        <v>6047106.7343111765</v>
      </c>
      <c r="D61" s="320">
        <f>Data!EM13</f>
        <v>2948029.4510164103</v>
      </c>
      <c r="E61" s="320">
        <f>Data!FG13</f>
        <v>1692334.1461105181</v>
      </c>
      <c r="F61" s="320">
        <f>Data!GA13</f>
        <v>123451.47879120876</v>
      </c>
      <c r="G61" s="320">
        <f>Data!GU13</f>
        <v>0</v>
      </c>
      <c r="H61" s="321">
        <f>SUM(C61:G61)</f>
        <v>10810921.810229313</v>
      </c>
    </row>
    <row r="62" spans="2:23" x14ac:dyDescent="0.55000000000000004">
      <c r="B62" s="127" t="str">
        <f>$B$33</f>
        <v>Science</v>
      </c>
      <c r="C62" s="320">
        <f>Data!DT13</f>
        <v>2128348.0434176223</v>
      </c>
      <c r="D62" s="320">
        <f>Data!EN13</f>
        <v>1902431.4025084584</v>
      </c>
      <c r="E62" s="320">
        <f>Data!FH13</f>
        <v>848230.34268407617</v>
      </c>
      <c r="F62" s="320">
        <f>Data!GB13</f>
        <v>0</v>
      </c>
      <c r="G62" s="320">
        <f>Data!GV13</f>
        <v>0</v>
      </c>
      <c r="H62" s="141">
        <f t="shared" ref="H62:H81" si="1">SUM(C62:G62)</f>
        <v>4879009.7886101566</v>
      </c>
    </row>
    <row r="63" spans="2:23" x14ac:dyDescent="0.55000000000000004">
      <c r="B63" s="127" t="str">
        <f>$B$34</f>
        <v>Fine Arts</v>
      </c>
      <c r="C63" s="320">
        <f>Data!DU13</f>
        <v>1169989.711979975</v>
      </c>
      <c r="D63" s="320">
        <f>Data!EO13</f>
        <v>689168.52559099148</v>
      </c>
      <c r="E63" s="320">
        <f>Data!FI13</f>
        <v>85100.184615384627</v>
      </c>
      <c r="F63" s="320">
        <f>Data!GC13</f>
        <v>0</v>
      </c>
      <c r="G63" s="320">
        <f>Data!GW13</f>
        <v>0</v>
      </c>
      <c r="H63" s="141">
        <f t="shared" si="1"/>
        <v>1944258.4221863511</v>
      </c>
    </row>
    <row r="64" spans="2:23" x14ac:dyDescent="0.55000000000000004">
      <c r="B64" s="127" t="str">
        <f>$B$35</f>
        <v>Teacher Education</v>
      </c>
      <c r="C64" s="320">
        <f>Data!DV13</f>
        <v>468554.15772367449</v>
      </c>
      <c r="D64" s="320">
        <f>Data!EP13</f>
        <v>1168605.3803740004</v>
      </c>
      <c r="E64" s="320">
        <f>Data!FJ13</f>
        <v>935618.21133827406</v>
      </c>
      <c r="F64" s="320">
        <f>Data!GD13</f>
        <v>312392.39928571432</v>
      </c>
      <c r="G64" s="320">
        <f>Data!GX13</f>
        <v>0</v>
      </c>
      <c r="H64" s="141">
        <f t="shared" si="1"/>
        <v>2885170.1487216633</v>
      </c>
    </row>
    <row r="65" spans="2:8" x14ac:dyDescent="0.55000000000000004">
      <c r="B65" s="127" t="str">
        <f>$B$36</f>
        <v>Agriculture</v>
      </c>
      <c r="C65" s="320">
        <f>Data!DW13</f>
        <v>556326.85732229624</v>
      </c>
      <c r="D65" s="320">
        <f>Data!EQ13</f>
        <v>1130737.1370783404</v>
      </c>
      <c r="E65" s="320">
        <f>Data!FK13</f>
        <v>646984.13403755112</v>
      </c>
      <c r="F65" s="320">
        <f>Data!GE13</f>
        <v>192946.98772204472</v>
      </c>
      <c r="G65" s="320">
        <f>Data!GY13</f>
        <v>0</v>
      </c>
      <c r="H65" s="141">
        <f t="shared" si="1"/>
        <v>2526995.1161602326</v>
      </c>
    </row>
    <row r="66" spans="2:8" x14ac:dyDescent="0.55000000000000004">
      <c r="B66" s="127" t="str">
        <f>$B$37</f>
        <v>Engineering</v>
      </c>
      <c r="C66" s="320">
        <f>Data!DX13</f>
        <v>663234.20460964832</v>
      </c>
      <c r="D66" s="320">
        <f>Data!ER13</f>
        <v>1125198.046389834</v>
      </c>
      <c r="E66" s="320">
        <f>Data!FL13</f>
        <v>352091.87120054453</v>
      </c>
      <c r="F66" s="320">
        <f>Data!GF13</f>
        <v>0</v>
      </c>
      <c r="G66" s="320">
        <f>Data!GZ13</f>
        <v>0</v>
      </c>
      <c r="H66" s="141">
        <f t="shared" si="1"/>
        <v>2140524.1222000271</v>
      </c>
    </row>
    <row r="67" spans="2:8" x14ac:dyDescent="0.55000000000000004">
      <c r="B67" s="127" t="str">
        <f>$B$38</f>
        <v>Home Economics</v>
      </c>
      <c r="C67" s="320">
        <f>Data!DY13</f>
        <v>128208.94877778231</v>
      </c>
      <c r="D67" s="320">
        <f>Data!ES13</f>
        <v>211966.703828734</v>
      </c>
      <c r="E67" s="320">
        <f>Data!FM13</f>
        <v>145837.45263157904</v>
      </c>
      <c r="F67" s="320">
        <f>Data!GG13</f>
        <v>0</v>
      </c>
      <c r="G67" s="320">
        <f>Data!HA13</f>
        <v>0</v>
      </c>
      <c r="H67" s="141">
        <f t="shared" si="1"/>
        <v>486013.10523809539</v>
      </c>
    </row>
    <row r="68" spans="2:8" x14ac:dyDescent="0.55000000000000004">
      <c r="B68" s="127" t="str">
        <f>$B$39</f>
        <v>Law</v>
      </c>
      <c r="C68" s="320">
        <f>Data!DZ13</f>
        <v>0</v>
      </c>
      <c r="D68" s="320">
        <f>Data!ET13</f>
        <v>0</v>
      </c>
      <c r="E68" s="320">
        <f>Data!FN13</f>
        <v>0</v>
      </c>
      <c r="F68" s="320">
        <f>Data!GH13</f>
        <v>0</v>
      </c>
      <c r="G68" s="320">
        <f>Data!HB13</f>
        <v>0</v>
      </c>
      <c r="H68" s="141">
        <f t="shared" si="1"/>
        <v>0</v>
      </c>
    </row>
    <row r="69" spans="2:8" x14ac:dyDescent="0.55000000000000004">
      <c r="B69" s="127" t="str">
        <f>$B$40</f>
        <v>Social Service</v>
      </c>
      <c r="C69" s="320">
        <f>Data!EA13</f>
        <v>71507.724218420932</v>
      </c>
      <c r="D69" s="320">
        <f>Data!EU13</f>
        <v>352215.54435300798</v>
      </c>
      <c r="E69" s="320">
        <f>Data!FO13</f>
        <v>207599.79999999996</v>
      </c>
      <c r="F69" s="320">
        <f>Data!GI13</f>
        <v>0</v>
      </c>
      <c r="G69" s="320">
        <f>Data!HC13</f>
        <v>0</v>
      </c>
      <c r="H69" s="141">
        <f t="shared" si="1"/>
        <v>631323.06857142888</v>
      </c>
    </row>
    <row r="70" spans="2:8" x14ac:dyDescent="0.55000000000000004">
      <c r="B70" s="127" t="str">
        <f>$B$41</f>
        <v>Library Science</v>
      </c>
      <c r="C70" s="320">
        <f>Data!EB13</f>
        <v>0</v>
      </c>
      <c r="D70" s="320">
        <f>Data!EV13</f>
        <v>0</v>
      </c>
      <c r="E70" s="320">
        <f>Data!FP13</f>
        <v>0</v>
      </c>
      <c r="F70" s="320">
        <f>Data!GJ13</f>
        <v>0</v>
      </c>
      <c r="G70" s="320">
        <f>Data!HD13</f>
        <v>0</v>
      </c>
      <c r="H70" s="141">
        <f t="shared" si="1"/>
        <v>0</v>
      </c>
    </row>
    <row r="71" spans="2:8" x14ac:dyDescent="0.55000000000000004">
      <c r="B71" s="127" t="str">
        <f>$B$42</f>
        <v>Veterinary Science</v>
      </c>
      <c r="C71" s="320">
        <f>Data!EC13</f>
        <v>0</v>
      </c>
      <c r="D71" s="320">
        <f>Data!EW13</f>
        <v>0</v>
      </c>
      <c r="E71" s="320">
        <f>Data!FQ13</f>
        <v>0</v>
      </c>
      <c r="F71" s="320">
        <f>Data!GK13</f>
        <v>0</v>
      </c>
      <c r="G71" s="320">
        <f>Data!HE13</f>
        <v>0</v>
      </c>
      <c r="H71" s="141">
        <f t="shared" si="1"/>
        <v>0</v>
      </c>
    </row>
    <row r="72" spans="2:8" x14ac:dyDescent="0.55000000000000004">
      <c r="B72" s="127" t="str">
        <f>$B$43</f>
        <v>Vocational Training</v>
      </c>
      <c r="C72" s="320">
        <f>Data!ED13</f>
        <v>0</v>
      </c>
      <c r="D72" s="320">
        <f>Data!EX13</f>
        <v>0</v>
      </c>
      <c r="E72" s="320">
        <f>Data!FR13</f>
        <v>0</v>
      </c>
      <c r="F72" s="320">
        <f>Data!GL13</f>
        <v>0</v>
      </c>
      <c r="G72" s="320">
        <f>Data!HF13</f>
        <v>0</v>
      </c>
      <c r="H72" s="141">
        <f t="shared" si="1"/>
        <v>0</v>
      </c>
    </row>
    <row r="73" spans="2:8" x14ac:dyDescent="0.55000000000000004">
      <c r="B73" s="127" t="str">
        <f>$B$44</f>
        <v>Physical Training</v>
      </c>
      <c r="C73" s="320">
        <f>Data!EE13</f>
        <v>0</v>
      </c>
      <c r="D73" s="320">
        <f>Data!EY13</f>
        <v>0</v>
      </c>
      <c r="E73" s="320">
        <f>Data!FS13</f>
        <v>0</v>
      </c>
      <c r="F73" s="320">
        <f>Data!GM13</f>
        <v>0</v>
      </c>
      <c r="G73" s="320">
        <f>Data!HG13</f>
        <v>0</v>
      </c>
      <c r="H73" s="141">
        <f t="shared" si="1"/>
        <v>0</v>
      </c>
    </row>
    <row r="74" spans="2:8" x14ac:dyDescent="0.55000000000000004">
      <c r="B74" s="127" t="str">
        <f>$B$45</f>
        <v>Health Services</v>
      </c>
      <c r="C74" s="320">
        <f>Data!EF13</f>
        <v>205994.60367870651</v>
      </c>
      <c r="D74" s="320">
        <f>Data!EZ13</f>
        <v>282917.46554716554</v>
      </c>
      <c r="E74" s="320">
        <f>Data!FT13</f>
        <v>145515.94405483405</v>
      </c>
      <c r="F74" s="320">
        <f>Data!GN13</f>
        <v>115861</v>
      </c>
      <c r="G74" s="320">
        <f>Data!HH13</f>
        <v>0</v>
      </c>
      <c r="H74" s="141">
        <f t="shared" si="1"/>
        <v>750289.01328070613</v>
      </c>
    </row>
    <row r="75" spans="2:8" x14ac:dyDescent="0.55000000000000004">
      <c r="B75" s="127" t="str">
        <f>$B$46</f>
        <v>Pharmacy</v>
      </c>
      <c r="C75" s="320">
        <f>Data!EG13</f>
        <v>0</v>
      </c>
      <c r="D75" s="320">
        <f>Data!FA13</f>
        <v>0</v>
      </c>
      <c r="E75" s="320">
        <f>Data!FU13</f>
        <v>0</v>
      </c>
      <c r="F75" s="320">
        <f>Data!GO13</f>
        <v>0</v>
      </c>
      <c r="G75" s="320">
        <f>Data!HI13</f>
        <v>0</v>
      </c>
      <c r="H75" s="141">
        <f t="shared" si="1"/>
        <v>0</v>
      </c>
    </row>
    <row r="76" spans="2:8" x14ac:dyDescent="0.55000000000000004">
      <c r="B76" s="127" t="str">
        <f>$B$47</f>
        <v>Business Administration</v>
      </c>
      <c r="C76" s="320">
        <f>Data!EH13</f>
        <v>1076354.4774260938</v>
      </c>
      <c r="D76" s="320">
        <f>Data!FB13</f>
        <v>3069459.8697148133</v>
      </c>
      <c r="E76" s="320">
        <f>Data!FV13</f>
        <v>1819063.0016957738</v>
      </c>
      <c r="F76" s="320">
        <f>Data!GP13</f>
        <v>0</v>
      </c>
      <c r="G76" s="320">
        <f>Data!HJ13</f>
        <v>0</v>
      </c>
      <c r="H76" s="141">
        <f t="shared" si="1"/>
        <v>5964877.3488366809</v>
      </c>
    </row>
    <row r="77" spans="2:8" x14ac:dyDescent="0.55000000000000004">
      <c r="B77" s="127" t="str">
        <f>$B$48</f>
        <v>Optometry</v>
      </c>
      <c r="C77" s="320">
        <f>Data!EI13</f>
        <v>0</v>
      </c>
      <c r="D77" s="320">
        <f>Data!FC13</f>
        <v>0</v>
      </c>
      <c r="E77" s="320">
        <f>Data!FW13</f>
        <v>0</v>
      </c>
      <c r="F77" s="320">
        <f>Data!GQ13</f>
        <v>0</v>
      </c>
      <c r="G77" s="320">
        <f>Data!HK13</f>
        <v>0</v>
      </c>
      <c r="H77" s="141">
        <f t="shared" si="1"/>
        <v>0</v>
      </c>
    </row>
    <row r="78" spans="2:8" x14ac:dyDescent="0.55000000000000004">
      <c r="B78" s="127" t="str">
        <f>$B$49</f>
        <v>Teacher Ed-Practice Teaching</v>
      </c>
      <c r="C78" s="320">
        <f>Data!EJ13</f>
        <v>0</v>
      </c>
      <c r="D78" s="320">
        <f>Data!FD13</f>
        <v>115520.69523809526</v>
      </c>
      <c r="E78" s="320">
        <f>Data!FX13</f>
        <v>0</v>
      </c>
      <c r="F78" s="320">
        <f>Data!GR13</f>
        <v>0</v>
      </c>
      <c r="G78" s="320">
        <f>Data!HL13</f>
        <v>0</v>
      </c>
      <c r="H78" s="141">
        <f t="shared" si="1"/>
        <v>115520.69523809526</v>
      </c>
    </row>
    <row r="79" spans="2:8" x14ac:dyDescent="0.55000000000000004">
      <c r="B79" s="127" t="str">
        <f>$B$50</f>
        <v>Technology</v>
      </c>
      <c r="C79" s="320">
        <f>Data!EK13</f>
        <v>292769.6046581851</v>
      </c>
      <c r="D79" s="320">
        <f>Data!FE13</f>
        <v>720184.05182317423</v>
      </c>
      <c r="E79" s="320">
        <f>Data!FY13</f>
        <v>177811.71047619058</v>
      </c>
      <c r="F79" s="320">
        <f>Data!GS13</f>
        <v>24119.200000000001</v>
      </c>
      <c r="G79" s="320">
        <f>Data!HM13</f>
        <v>0</v>
      </c>
      <c r="H79" s="141">
        <f t="shared" si="1"/>
        <v>1214884.5669575499</v>
      </c>
    </row>
    <row r="80" spans="2:8" x14ac:dyDescent="0.55000000000000004">
      <c r="B80" s="127" t="str">
        <f>$B$51</f>
        <v>Nursing</v>
      </c>
      <c r="C80" s="320">
        <f>Data!EL13</f>
        <v>0</v>
      </c>
      <c r="D80" s="320">
        <f>Data!FF13</f>
        <v>667786.40923076938</v>
      </c>
      <c r="E80" s="320">
        <f>Data!FZ13</f>
        <v>282147.19076923077</v>
      </c>
      <c r="F80" s="320">
        <f>Data!GT13</f>
        <v>0</v>
      </c>
      <c r="G80" s="320">
        <f>Data!HN13</f>
        <v>0</v>
      </c>
      <c r="H80" s="141">
        <f t="shared" si="1"/>
        <v>949933.60000000009</v>
      </c>
    </row>
    <row r="81" spans="2:8" x14ac:dyDescent="0.55000000000000004">
      <c r="B81" s="130" t="str">
        <f>$B$52</f>
        <v>Totals</v>
      </c>
      <c r="C81" s="321">
        <f>SUM(C61:C80)</f>
        <v>12808395.068123579</v>
      </c>
      <c r="D81" s="321">
        <f>SUM(D61:D80)</f>
        <v>14384220.682693793</v>
      </c>
      <c r="E81" s="321">
        <f>SUM(E61:E80)</f>
        <v>7338333.9896139568</v>
      </c>
      <c r="F81" s="321">
        <f>SUM(F61:F80)</f>
        <v>768771.06579896773</v>
      </c>
      <c r="G81" s="321">
        <f>SUM(G61:G80)</f>
        <v>0</v>
      </c>
      <c r="H81" s="321">
        <f t="shared" si="1"/>
        <v>35299720.806230299</v>
      </c>
    </row>
    <row r="82" spans="2:8" x14ac:dyDescent="0.55000000000000004">
      <c r="B82" s="143"/>
      <c r="C82" s="322"/>
      <c r="D82" s="322"/>
      <c r="E82" s="322"/>
      <c r="F82" s="322"/>
      <c r="G82" s="322"/>
      <c r="H82" s="323"/>
    </row>
    <row r="83" spans="2:8" ht="13.5" customHeight="1" x14ac:dyDescent="0.55000000000000004">
      <c r="B83" s="306"/>
      <c r="D83" s="440" t="s">
        <v>22</v>
      </c>
      <c r="E83" s="440"/>
      <c r="F83" s="440"/>
      <c r="G83" s="307" t="s">
        <v>23</v>
      </c>
      <c r="H83" s="307" t="s">
        <v>24</v>
      </c>
    </row>
    <row r="84" spans="2:8" ht="16.5" customHeight="1" x14ac:dyDescent="0.55000000000000004">
      <c r="B84" s="438" t="s">
        <v>38</v>
      </c>
      <c r="C84" s="439"/>
      <c r="D84" s="434" t="str">
        <f>Data!T13</f>
        <v>Milam Hefner</v>
      </c>
      <c r="E84" s="434"/>
      <c r="F84" s="434"/>
      <c r="G84" s="308" t="str">
        <f>Data!U13</f>
        <v>(254) 968-9598</v>
      </c>
      <c r="H84" s="309" t="str">
        <f>Data!V13</f>
        <v>mhefner@tarleton.edu</v>
      </c>
    </row>
    <row r="85" spans="2:8" ht="13.5" customHeight="1" x14ac:dyDescent="0.55000000000000004">
      <c r="B85" s="306"/>
      <c r="C85" s="306"/>
      <c r="D85" s="306"/>
      <c r="E85" s="306"/>
      <c r="F85" s="306"/>
      <c r="G85" s="306"/>
      <c r="H85" s="296"/>
    </row>
    <row r="86" spans="2:8" ht="15" customHeight="1" x14ac:dyDescent="0.55000000000000004">
      <c r="B86" s="120" t="s">
        <v>32</v>
      </c>
      <c r="C86" s="324"/>
      <c r="D86" s="324"/>
      <c r="E86" s="324"/>
      <c r="F86" s="324"/>
      <c r="G86" s="324"/>
      <c r="H86" s="122">
        <f>H13+H14</f>
        <v>87842018</v>
      </c>
    </row>
    <row r="87" spans="2:8" ht="42.75" customHeight="1" x14ac:dyDescent="0.55000000000000004">
      <c r="B87" s="432" t="s">
        <v>8</v>
      </c>
      <c r="C87" s="432"/>
      <c r="D87" s="432"/>
      <c r="E87" s="432"/>
      <c r="F87" s="432"/>
      <c r="G87" s="432"/>
      <c r="H87" s="319"/>
    </row>
    <row r="88" spans="2:8" x14ac:dyDescent="0.55000000000000004">
      <c r="B88" s="120" t="s">
        <v>5</v>
      </c>
      <c r="C88" s="325"/>
      <c r="D88" s="325"/>
      <c r="E88" s="325"/>
      <c r="F88" s="325"/>
      <c r="G88" s="325"/>
      <c r="H88" s="122"/>
    </row>
    <row r="89" spans="2:8" ht="98.25" customHeight="1" thickBot="1" x14ac:dyDescent="0.6">
      <c r="B89" s="433" t="s">
        <v>224</v>
      </c>
      <c r="C89" s="433"/>
      <c r="D89" s="433"/>
      <c r="E89" s="433"/>
      <c r="F89" s="433"/>
      <c r="G89" s="433"/>
      <c r="H89" s="326"/>
    </row>
    <row r="90" spans="2:8" ht="19.8" thickBot="1" x14ac:dyDescent="0.6">
      <c r="B90" s="124" t="s">
        <v>31</v>
      </c>
      <c r="C90" s="125" t="s">
        <v>25</v>
      </c>
      <c r="D90" s="125" t="s">
        <v>26</v>
      </c>
      <c r="E90" s="125" t="s">
        <v>27</v>
      </c>
      <c r="F90" s="125" t="s">
        <v>28</v>
      </c>
      <c r="G90" s="125" t="s">
        <v>29</v>
      </c>
      <c r="H90" s="126" t="s">
        <v>30</v>
      </c>
    </row>
    <row r="91" spans="2:8" x14ac:dyDescent="0.55000000000000004">
      <c r="B91" s="127" t="str">
        <f>$B$32</f>
        <v>Liberal Arts</v>
      </c>
      <c r="C91" s="327">
        <f>Data!HR13</f>
        <v>0</v>
      </c>
      <c r="D91" s="327">
        <f>Data!IL13</f>
        <v>0</v>
      </c>
      <c r="E91" s="327">
        <f>Data!JF13</f>
        <v>0</v>
      </c>
      <c r="F91" s="327">
        <f>Data!JZ13</f>
        <v>0</v>
      </c>
      <c r="G91" s="327">
        <f>Data!KT13</f>
        <v>0</v>
      </c>
      <c r="H91" s="133">
        <f t="shared" ref="H91:H111" si="2">SUM(C91:G91)</f>
        <v>0</v>
      </c>
    </row>
    <row r="92" spans="2:8" x14ac:dyDescent="0.55000000000000004">
      <c r="B92" s="127" t="str">
        <f>$B$33</f>
        <v>Science</v>
      </c>
      <c r="C92" s="327">
        <f>Data!HS13</f>
        <v>0</v>
      </c>
      <c r="D92" s="327">
        <f>Data!IM13</f>
        <v>0</v>
      </c>
      <c r="E92" s="327">
        <f>Data!JG13</f>
        <v>0</v>
      </c>
      <c r="F92" s="327">
        <f>Data!KA13</f>
        <v>0</v>
      </c>
      <c r="G92" s="327">
        <f>Data!KU13</f>
        <v>0</v>
      </c>
      <c r="H92" s="136">
        <f t="shared" si="2"/>
        <v>0</v>
      </c>
    </row>
    <row r="93" spans="2:8" x14ac:dyDescent="0.55000000000000004">
      <c r="B93" s="127" t="str">
        <f>$B$34</f>
        <v>Fine Arts</v>
      </c>
      <c r="C93" s="327">
        <f>Data!HT13</f>
        <v>0</v>
      </c>
      <c r="D93" s="327">
        <f>Data!IN13</f>
        <v>0</v>
      </c>
      <c r="E93" s="327">
        <f>Data!JH13</f>
        <v>0</v>
      </c>
      <c r="F93" s="327">
        <f>Data!KB13</f>
        <v>0</v>
      </c>
      <c r="G93" s="327">
        <f>Data!KV13</f>
        <v>0</v>
      </c>
      <c r="H93" s="136">
        <f t="shared" si="2"/>
        <v>0</v>
      </c>
    </row>
    <row r="94" spans="2:8" x14ac:dyDescent="0.55000000000000004">
      <c r="B94" s="127" t="str">
        <f>$B$35</f>
        <v>Teacher Education</v>
      </c>
      <c r="C94" s="327">
        <f>Data!HU13</f>
        <v>0</v>
      </c>
      <c r="D94" s="327">
        <f>Data!IO13</f>
        <v>0</v>
      </c>
      <c r="E94" s="327">
        <f>Data!JI13</f>
        <v>0</v>
      </c>
      <c r="F94" s="327">
        <f>Data!KC13</f>
        <v>0</v>
      </c>
      <c r="G94" s="327">
        <f>Data!KW13</f>
        <v>0</v>
      </c>
      <c r="H94" s="136">
        <f t="shared" si="2"/>
        <v>0</v>
      </c>
    </row>
    <row r="95" spans="2:8" x14ac:dyDescent="0.55000000000000004">
      <c r="B95" s="127" t="str">
        <f>$B$36</f>
        <v>Agriculture</v>
      </c>
      <c r="C95" s="327">
        <f>Data!HV13</f>
        <v>0</v>
      </c>
      <c r="D95" s="327">
        <f>Data!IP13</f>
        <v>0</v>
      </c>
      <c r="E95" s="327">
        <f>Data!JJ13</f>
        <v>0</v>
      </c>
      <c r="F95" s="327">
        <f>Data!KD13</f>
        <v>0</v>
      </c>
      <c r="G95" s="327">
        <f>Data!KX13</f>
        <v>0</v>
      </c>
      <c r="H95" s="136">
        <f t="shared" si="2"/>
        <v>0</v>
      </c>
    </row>
    <row r="96" spans="2:8" x14ac:dyDescent="0.55000000000000004">
      <c r="B96" s="127" t="str">
        <f>$B$37</f>
        <v>Engineering</v>
      </c>
      <c r="C96" s="327">
        <f>Data!HW13</f>
        <v>0</v>
      </c>
      <c r="D96" s="327">
        <f>Data!IQ13</f>
        <v>0</v>
      </c>
      <c r="E96" s="327">
        <f>Data!JK13</f>
        <v>0</v>
      </c>
      <c r="F96" s="327">
        <f>Data!KE13</f>
        <v>0</v>
      </c>
      <c r="G96" s="327">
        <f>Data!KY13</f>
        <v>0</v>
      </c>
      <c r="H96" s="136">
        <f t="shared" si="2"/>
        <v>0</v>
      </c>
    </row>
    <row r="97" spans="2:8" x14ac:dyDescent="0.55000000000000004">
      <c r="B97" s="127" t="str">
        <f>$B$38</f>
        <v>Home Economics</v>
      </c>
      <c r="C97" s="327">
        <f>Data!HX13</f>
        <v>0</v>
      </c>
      <c r="D97" s="327">
        <f>Data!IR13</f>
        <v>0</v>
      </c>
      <c r="E97" s="327">
        <f>Data!JL13</f>
        <v>0</v>
      </c>
      <c r="F97" s="327">
        <f>Data!KF13</f>
        <v>0</v>
      </c>
      <c r="G97" s="327">
        <f>Data!KZ13</f>
        <v>0</v>
      </c>
      <c r="H97" s="136">
        <f t="shared" si="2"/>
        <v>0</v>
      </c>
    </row>
    <row r="98" spans="2:8" x14ac:dyDescent="0.55000000000000004">
      <c r="B98" s="127" t="str">
        <f>$B$39</f>
        <v>Law</v>
      </c>
      <c r="C98" s="327">
        <f>Data!HY13</f>
        <v>0</v>
      </c>
      <c r="D98" s="327">
        <f>Data!IS13</f>
        <v>0</v>
      </c>
      <c r="E98" s="327">
        <f>Data!JM13</f>
        <v>0</v>
      </c>
      <c r="F98" s="327">
        <f>Data!KG13</f>
        <v>0</v>
      </c>
      <c r="G98" s="327">
        <f>Data!LA13</f>
        <v>0</v>
      </c>
      <c r="H98" s="136">
        <f t="shared" si="2"/>
        <v>0</v>
      </c>
    </row>
    <row r="99" spans="2:8" x14ac:dyDescent="0.55000000000000004">
      <c r="B99" s="127" t="str">
        <f>$B$40</f>
        <v>Social Service</v>
      </c>
      <c r="C99" s="327">
        <f>Data!HZ13</f>
        <v>0</v>
      </c>
      <c r="D99" s="327">
        <f>Data!IT13</f>
        <v>0</v>
      </c>
      <c r="E99" s="327">
        <f>Data!JN13</f>
        <v>0</v>
      </c>
      <c r="F99" s="327">
        <f>Data!KH13</f>
        <v>0</v>
      </c>
      <c r="G99" s="327">
        <f>Data!LB13</f>
        <v>0</v>
      </c>
      <c r="H99" s="136">
        <f t="shared" si="2"/>
        <v>0</v>
      </c>
    </row>
    <row r="100" spans="2:8" x14ac:dyDescent="0.55000000000000004">
      <c r="B100" s="127" t="str">
        <f>$B$41</f>
        <v>Library Science</v>
      </c>
      <c r="C100" s="327">
        <f>Data!IA13</f>
        <v>0</v>
      </c>
      <c r="D100" s="327">
        <f>Data!IU13</f>
        <v>0</v>
      </c>
      <c r="E100" s="327">
        <f>Data!JO13</f>
        <v>0</v>
      </c>
      <c r="F100" s="327">
        <f>Data!KI13</f>
        <v>0</v>
      </c>
      <c r="G100" s="327">
        <f>Data!LC13</f>
        <v>0</v>
      </c>
      <c r="H100" s="136">
        <f t="shared" si="2"/>
        <v>0</v>
      </c>
    </row>
    <row r="101" spans="2:8" x14ac:dyDescent="0.55000000000000004">
      <c r="B101" s="127" t="str">
        <f>$B$42</f>
        <v>Veterinary Science</v>
      </c>
      <c r="C101" s="327">
        <f>Data!IB13</f>
        <v>0</v>
      </c>
      <c r="D101" s="327">
        <f>Data!IV13</f>
        <v>0</v>
      </c>
      <c r="E101" s="327">
        <f>Data!JP13</f>
        <v>0</v>
      </c>
      <c r="F101" s="327">
        <f>Data!KJ13</f>
        <v>0</v>
      </c>
      <c r="G101" s="327">
        <f>Data!LD13</f>
        <v>0</v>
      </c>
      <c r="H101" s="136">
        <f t="shared" si="2"/>
        <v>0</v>
      </c>
    </row>
    <row r="102" spans="2:8" x14ac:dyDescent="0.55000000000000004">
      <c r="B102" s="127" t="str">
        <f>$B$43</f>
        <v>Vocational Training</v>
      </c>
      <c r="C102" s="327">
        <f>Data!IC13</f>
        <v>0</v>
      </c>
      <c r="D102" s="327">
        <f>Data!IW13</f>
        <v>0</v>
      </c>
      <c r="E102" s="327">
        <f>Data!JQ13</f>
        <v>0</v>
      </c>
      <c r="F102" s="327">
        <f>Data!KK13</f>
        <v>0</v>
      </c>
      <c r="G102" s="327">
        <f>Data!LE13</f>
        <v>0</v>
      </c>
      <c r="H102" s="136">
        <f t="shared" si="2"/>
        <v>0</v>
      </c>
    </row>
    <row r="103" spans="2:8" x14ac:dyDescent="0.55000000000000004">
      <c r="B103" s="127" t="str">
        <f>$B$44</f>
        <v>Physical Training</v>
      </c>
      <c r="C103" s="327">
        <f>Data!ID13</f>
        <v>0</v>
      </c>
      <c r="D103" s="327">
        <f>Data!IX13</f>
        <v>0</v>
      </c>
      <c r="E103" s="327">
        <f>Data!JR13</f>
        <v>0</v>
      </c>
      <c r="F103" s="327">
        <f>Data!KL13</f>
        <v>0</v>
      </c>
      <c r="G103" s="327">
        <f>Data!LF13</f>
        <v>0</v>
      </c>
      <c r="H103" s="136">
        <f t="shared" si="2"/>
        <v>0</v>
      </c>
    </row>
    <row r="104" spans="2:8" x14ac:dyDescent="0.55000000000000004">
      <c r="B104" s="127" t="str">
        <f>$B$45</f>
        <v>Health Services</v>
      </c>
      <c r="C104" s="327">
        <f>Data!IE13</f>
        <v>0</v>
      </c>
      <c r="D104" s="327">
        <f>Data!IY13</f>
        <v>0</v>
      </c>
      <c r="E104" s="327">
        <f>Data!JS13</f>
        <v>0</v>
      </c>
      <c r="F104" s="327">
        <f>Data!KM13</f>
        <v>0</v>
      </c>
      <c r="G104" s="327">
        <f>Data!LG13</f>
        <v>0</v>
      </c>
      <c r="H104" s="136">
        <f t="shared" si="2"/>
        <v>0</v>
      </c>
    </row>
    <row r="105" spans="2:8" x14ac:dyDescent="0.55000000000000004">
      <c r="B105" s="127" t="str">
        <f>$B$46</f>
        <v>Pharmacy</v>
      </c>
      <c r="C105" s="327">
        <f>Data!IF13</f>
        <v>0</v>
      </c>
      <c r="D105" s="327">
        <f>Data!IZ13</f>
        <v>0</v>
      </c>
      <c r="E105" s="327">
        <f>Data!JT13</f>
        <v>0</v>
      </c>
      <c r="F105" s="327">
        <f>Data!KN13</f>
        <v>0</v>
      </c>
      <c r="G105" s="327">
        <f>Data!LH13</f>
        <v>0</v>
      </c>
      <c r="H105" s="136">
        <f t="shared" si="2"/>
        <v>0</v>
      </c>
    </row>
    <row r="106" spans="2:8" x14ac:dyDescent="0.55000000000000004">
      <c r="B106" s="127" t="str">
        <f>$B$47</f>
        <v>Business Administration</v>
      </c>
      <c r="C106" s="327">
        <f>Data!IG13</f>
        <v>0</v>
      </c>
      <c r="D106" s="327">
        <f>Data!JA13</f>
        <v>0</v>
      </c>
      <c r="E106" s="327">
        <f>Data!JU13</f>
        <v>0</v>
      </c>
      <c r="F106" s="327">
        <f>Data!KO13</f>
        <v>0</v>
      </c>
      <c r="G106" s="327">
        <f>Data!LI13</f>
        <v>0</v>
      </c>
      <c r="H106" s="136">
        <f t="shared" si="2"/>
        <v>0</v>
      </c>
    </row>
    <row r="107" spans="2:8" x14ac:dyDescent="0.55000000000000004">
      <c r="B107" s="127" t="str">
        <f>$B$48</f>
        <v>Optometry</v>
      </c>
      <c r="C107" s="327">
        <f>Data!IH13</f>
        <v>0</v>
      </c>
      <c r="D107" s="327">
        <f>Data!JB13</f>
        <v>0</v>
      </c>
      <c r="E107" s="327">
        <f>Data!JV13</f>
        <v>0</v>
      </c>
      <c r="F107" s="327">
        <f>Data!KP13</f>
        <v>0</v>
      </c>
      <c r="G107" s="327">
        <f>Data!LJ13</f>
        <v>0</v>
      </c>
      <c r="H107" s="136">
        <f t="shared" si="2"/>
        <v>0</v>
      </c>
    </row>
    <row r="108" spans="2:8" x14ac:dyDescent="0.55000000000000004">
      <c r="B108" s="127" t="str">
        <f>$B$49</f>
        <v>Teacher Ed-Practice Teaching</v>
      </c>
      <c r="C108" s="327">
        <f>Data!II13</f>
        <v>0</v>
      </c>
      <c r="D108" s="327">
        <f>Data!JC13</f>
        <v>0</v>
      </c>
      <c r="E108" s="327">
        <f>Data!JW13</f>
        <v>0</v>
      </c>
      <c r="F108" s="327">
        <f>Data!KQ13</f>
        <v>0</v>
      </c>
      <c r="G108" s="327">
        <f>Data!LK13</f>
        <v>0</v>
      </c>
      <c r="H108" s="136">
        <f t="shared" si="2"/>
        <v>0</v>
      </c>
    </row>
    <row r="109" spans="2:8" x14ac:dyDescent="0.55000000000000004">
      <c r="B109" s="127" t="str">
        <f>$B$50</f>
        <v>Technology</v>
      </c>
      <c r="C109" s="327">
        <f>Data!IJ13</f>
        <v>0</v>
      </c>
      <c r="D109" s="327">
        <f>Data!JD13</f>
        <v>0</v>
      </c>
      <c r="E109" s="327">
        <f>Data!JX13</f>
        <v>0</v>
      </c>
      <c r="F109" s="327">
        <f>Data!KR13</f>
        <v>0</v>
      </c>
      <c r="G109" s="327">
        <f>Data!LL13</f>
        <v>0</v>
      </c>
      <c r="H109" s="136">
        <f t="shared" si="2"/>
        <v>0</v>
      </c>
    </row>
    <row r="110" spans="2:8" x14ac:dyDescent="0.55000000000000004">
      <c r="B110" s="127" t="str">
        <f>$B$51</f>
        <v>Nursing</v>
      </c>
      <c r="C110" s="327">
        <f>Data!IK13</f>
        <v>0</v>
      </c>
      <c r="D110" s="327">
        <f>Data!JE13</f>
        <v>0</v>
      </c>
      <c r="E110" s="327">
        <f>Data!JY13</f>
        <v>0</v>
      </c>
      <c r="F110" s="327">
        <f>Data!KS13</f>
        <v>0</v>
      </c>
      <c r="G110" s="327">
        <f>Data!HPM13</f>
        <v>0</v>
      </c>
      <c r="H110" s="136">
        <f t="shared" si="2"/>
        <v>0</v>
      </c>
    </row>
    <row r="111" spans="2:8" x14ac:dyDescent="0.55000000000000004">
      <c r="B111" s="130" t="str">
        <f>$B$52</f>
        <v>Totals</v>
      </c>
      <c r="C111" s="133">
        <f>SUM(C91:C110)</f>
        <v>0</v>
      </c>
      <c r="D111" s="133">
        <f>SUM(D91:D110)</f>
        <v>0</v>
      </c>
      <c r="E111" s="133">
        <f>SUM(E91:E110)</f>
        <v>0</v>
      </c>
      <c r="F111" s="133">
        <f>SUM(F91:F110)</f>
        <v>0</v>
      </c>
      <c r="G111" s="133">
        <f>SUM(G91:G110)</f>
        <v>0</v>
      </c>
      <c r="H111" s="133">
        <f t="shared" si="2"/>
        <v>0</v>
      </c>
    </row>
    <row r="112" spans="2:8" x14ac:dyDescent="0.55000000000000004">
      <c r="B112" s="328"/>
      <c r="C112" s="329"/>
      <c r="D112" s="329"/>
      <c r="E112" s="329"/>
      <c r="F112" s="329"/>
      <c r="G112" s="329"/>
      <c r="H112" s="330"/>
    </row>
    <row r="113" spans="2:8" ht="16.5" customHeight="1" x14ac:dyDescent="0.55000000000000004">
      <c r="B113" s="445" t="s">
        <v>62</v>
      </c>
      <c r="C113" s="445"/>
      <c r="D113" s="445"/>
      <c r="E113" s="445"/>
      <c r="F113" s="445"/>
      <c r="G113" s="445"/>
      <c r="H113" s="445"/>
    </row>
    <row r="114" spans="2:8" ht="36.75" customHeight="1" thickBot="1" x14ac:dyDescent="0.6">
      <c r="B114" s="444" t="s">
        <v>36</v>
      </c>
      <c r="C114" s="444"/>
      <c r="D114" s="444"/>
      <c r="E114" s="444"/>
      <c r="F114" s="444"/>
      <c r="G114" s="444"/>
      <c r="H114" s="326"/>
    </row>
    <row r="115" spans="2:8" ht="19.8" thickBot="1" x14ac:dyDescent="0.6">
      <c r="B115" s="124" t="s">
        <v>31</v>
      </c>
      <c r="C115" s="125" t="s">
        <v>25</v>
      </c>
      <c r="D115" s="125" t="s">
        <v>26</v>
      </c>
      <c r="E115" s="125" t="s">
        <v>27</v>
      </c>
      <c r="F115" s="125" t="s">
        <v>28</v>
      </c>
      <c r="G115" s="125" t="s">
        <v>29</v>
      </c>
      <c r="H115" s="126" t="s">
        <v>30</v>
      </c>
    </row>
    <row r="116" spans="2:8" x14ac:dyDescent="0.55000000000000004">
      <c r="B116" s="127" t="str">
        <f>$B$32</f>
        <v>Liberal Arts</v>
      </c>
      <c r="C116" s="321">
        <f t="shared" ref="C116:G131" si="3">C91+C61</f>
        <v>6047106.7343111765</v>
      </c>
      <c r="D116" s="321">
        <f t="shared" si="3"/>
        <v>2948029.4510164103</v>
      </c>
      <c r="E116" s="321">
        <f t="shared" si="3"/>
        <v>1692334.1461105181</v>
      </c>
      <c r="F116" s="321">
        <f t="shared" si="3"/>
        <v>123451.47879120876</v>
      </c>
      <c r="G116" s="321">
        <f t="shared" si="3"/>
        <v>0</v>
      </c>
      <c r="H116" s="133">
        <f t="shared" ref="H116:H136" si="4">SUM(C116:G116)</f>
        <v>10810921.810229313</v>
      </c>
    </row>
    <row r="117" spans="2:8" x14ac:dyDescent="0.55000000000000004">
      <c r="B117" s="127" t="str">
        <f>$B$33</f>
        <v>Science</v>
      </c>
      <c r="C117" s="141">
        <f t="shared" si="3"/>
        <v>2128348.0434176223</v>
      </c>
      <c r="D117" s="141">
        <f t="shared" si="3"/>
        <v>1902431.4025084584</v>
      </c>
      <c r="E117" s="141">
        <f t="shared" si="3"/>
        <v>848230.34268407617</v>
      </c>
      <c r="F117" s="141">
        <f t="shared" si="3"/>
        <v>0</v>
      </c>
      <c r="G117" s="141">
        <f t="shared" si="3"/>
        <v>0</v>
      </c>
      <c r="H117" s="136">
        <f t="shared" si="4"/>
        <v>4879009.7886101566</v>
      </c>
    </row>
    <row r="118" spans="2:8" x14ac:dyDescent="0.55000000000000004">
      <c r="B118" s="127" t="str">
        <f>$B$34</f>
        <v>Fine Arts</v>
      </c>
      <c r="C118" s="141">
        <f t="shared" si="3"/>
        <v>1169989.711979975</v>
      </c>
      <c r="D118" s="141">
        <f t="shared" si="3"/>
        <v>689168.52559099148</v>
      </c>
      <c r="E118" s="141">
        <f t="shared" si="3"/>
        <v>85100.184615384627</v>
      </c>
      <c r="F118" s="141">
        <f t="shared" si="3"/>
        <v>0</v>
      </c>
      <c r="G118" s="141">
        <f t="shared" si="3"/>
        <v>0</v>
      </c>
      <c r="H118" s="136">
        <f t="shared" si="4"/>
        <v>1944258.4221863511</v>
      </c>
    </row>
    <row r="119" spans="2:8" x14ac:dyDescent="0.55000000000000004">
      <c r="B119" s="127" t="str">
        <f>$B$35</f>
        <v>Teacher Education</v>
      </c>
      <c r="C119" s="141">
        <f t="shared" si="3"/>
        <v>468554.15772367449</v>
      </c>
      <c r="D119" s="141">
        <f t="shared" si="3"/>
        <v>1168605.3803740004</v>
      </c>
      <c r="E119" s="141">
        <f t="shared" si="3"/>
        <v>935618.21133827406</v>
      </c>
      <c r="F119" s="141">
        <f t="shared" si="3"/>
        <v>312392.39928571432</v>
      </c>
      <c r="G119" s="141">
        <f t="shared" si="3"/>
        <v>0</v>
      </c>
      <c r="H119" s="136">
        <f t="shared" si="4"/>
        <v>2885170.1487216633</v>
      </c>
    </row>
    <row r="120" spans="2:8" x14ac:dyDescent="0.55000000000000004">
      <c r="B120" s="127" t="str">
        <f>$B$36</f>
        <v>Agriculture</v>
      </c>
      <c r="C120" s="141">
        <f t="shared" si="3"/>
        <v>556326.85732229624</v>
      </c>
      <c r="D120" s="141">
        <f t="shared" si="3"/>
        <v>1130737.1370783404</v>
      </c>
      <c r="E120" s="141">
        <f t="shared" si="3"/>
        <v>646984.13403755112</v>
      </c>
      <c r="F120" s="141">
        <f t="shared" si="3"/>
        <v>192946.98772204472</v>
      </c>
      <c r="G120" s="141">
        <f t="shared" si="3"/>
        <v>0</v>
      </c>
      <c r="H120" s="136">
        <f t="shared" si="4"/>
        <v>2526995.1161602326</v>
      </c>
    </row>
    <row r="121" spans="2:8" x14ac:dyDescent="0.55000000000000004">
      <c r="B121" s="127" t="str">
        <f>$B$37</f>
        <v>Engineering</v>
      </c>
      <c r="C121" s="141">
        <f t="shared" si="3"/>
        <v>663234.20460964832</v>
      </c>
      <c r="D121" s="141">
        <f t="shared" si="3"/>
        <v>1125198.046389834</v>
      </c>
      <c r="E121" s="141">
        <f t="shared" si="3"/>
        <v>352091.87120054453</v>
      </c>
      <c r="F121" s="141">
        <f t="shared" si="3"/>
        <v>0</v>
      </c>
      <c r="G121" s="141">
        <f t="shared" si="3"/>
        <v>0</v>
      </c>
      <c r="H121" s="136">
        <f t="shared" si="4"/>
        <v>2140524.1222000271</v>
      </c>
    </row>
    <row r="122" spans="2:8" x14ac:dyDescent="0.55000000000000004">
      <c r="B122" s="127" t="str">
        <f>$B$38</f>
        <v>Home Economics</v>
      </c>
      <c r="C122" s="141">
        <f t="shared" si="3"/>
        <v>128208.94877778231</v>
      </c>
      <c r="D122" s="141">
        <f t="shared" si="3"/>
        <v>211966.703828734</v>
      </c>
      <c r="E122" s="141">
        <f t="shared" si="3"/>
        <v>145837.45263157904</v>
      </c>
      <c r="F122" s="141">
        <f t="shared" si="3"/>
        <v>0</v>
      </c>
      <c r="G122" s="141">
        <f t="shared" si="3"/>
        <v>0</v>
      </c>
      <c r="H122" s="136">
        <f t="shared" si="4"/>
        <v>486013.10523809539</v>
      </c>
    </row>
    <row r="123" spans="2:8" x14ac:dyDescent="0.55000000000000004">
      <c r="B123" s="127" t="str">
        <f>$B$39</f>
        <v>Law</v>
      </c>
      <c r="C123" s="141">
        <f t="shared" si="3"/>
        <v>0</v>
      </c>
      <c r="D123" s="141">
        <f t="shared" si="3"/>
        <v>0</v>
      </c>
      <c r="E123" s="141">
        <f t="shared" si="3"/>
        <v>0</v>
      </c>
      <c r="F123" s="141">
        <f t="shared" si="3"/>
        <v>0</v>
      </c>
      <c r="G123" s="141">
        <f t="shared" si="3"/>
        <v>0</v>
      </c>
      <c r="H123" s="136">
        <f t="shared" si="4"/>
        <v>0</v>
      </c>
    </row>
    <row r="124" spans="2:8" x14ac:dyDescent="0.55000000000000004">
      <c r="B124" s="127" t="str">
        <f>$B$40</f>
        <v>Social Service</v>
      </c>
      <c r="C124" s="141">
        <f t="shared" si="3"/>
        <v>71507.724218420932</v>
      </c>
      <c r="D124" s="141">
        <f t="shared" si="3"/>
        <v>352215.54435300798</v>
      </c>
      <c r="E124" s="141">
        <f t="shared" si="3"/>
        <v>207599.79999999996</v>
      </c>
      <c r="F124" s="141">
        <f t="shared" si="3"/>
        <v>0</v>
      </c>
      <c r="G124" s="141">
        <f t="shared" si="3"/>
        <v>0</v>
      </c>
      <c r="H124" s="136">
        <f t="shared" si="4"/>
        <v>631323.06857142888</v>
      </c>
    </row>
    <row r="125" spans="2:8" x14ac:dyDescent="0.55000000000000004">
      <c r="B125" s="127" t="str">
        <f>$B$41</f>
        <v>Library Science</v>
      </c>
      <c r="C125" s="141">
        <f t="shared" si="3"/>
        <v>0</v>
      </c>
      <c r="D125" s="141">
        <f t="shared" si="3"/>
        <v>0</v>
      </c>
      <c r="E125" s="141">
        <f t="shared" si="3"/>
        <v>0</v>
      </c>
      <c r="F125" s="141">
        <f t="shared" si="3"/>
        <v>0</v>
      </c>
      <c r="G125" s="141">
        <f t="shared" si="3"/>
        <v>0</v>
      </c>
      <c r="H125" s="136">
        <f t="shared" si="4"/>
        <v>0</v>
      </c>
    </row>
    <row r="126" spans="2:8" x14ac:dyDescent="0.55000000000000004">
      <c r="B126" s="127" t="str">
        <f>$B$42</f>
        <v>Veterinary Science</v>
      </c>
      <c r="C126" s="141">
        <f t="shared" si="3"/>
        <v>0</v>
      </c>
      <c r="D126" s="141">
        <f t="shared" si="3"/>
        <v>0</v>
      </c>
      <c r="E126" s="141">
        <f t="shared" si="3"/>
        <v>0</v>
      </c>
      <c r="F126" s="141">
        <f t="shared" si="3"/>
        <v>0</v>
      </c>
      <c r="G126" s="141">
        <f t="shared" si="3"/>
        <v>0</v>
      </c>
      <c r="H126" s="136">
        <f t="shared" si="4"/>
        <v>0</v>
      </c>
    </row>
    <row r="127" spans="2:8" x14ac:dyDescent="0.55000000000000004">
      <c r="B127" s="127" t="str">
        <f>$B$43</f>
        <v>Vocational Training</v>
      </c>
      <c r="C127" s="141">
        <f t="shared" si="3"/>
        <v>0</v>
      </c>
      <c r="D127" s="141">
        <f t="shared" si="3"/>
        <v>0</v>
      </c>
      <c r="E127" s="141">
        <f t="shared" si="3"/>
        <v>0</v>
      </c>
      <c r="F127" s="141">
        <f t="shared" si="3"/>
        <v>0</v>
      </c>
      <c r="G127" s="141">
        <f t="shared" si="3"/>
        <v>0</v>
      </c>
      <c r="H127" s="136">
        <f t="shared" si="4"/>
        <v>0</v>
      </c>
    </row>
    <row r="128" spans="2:8" x14ac:dyDescent="0.55000000000000004">
      <c r="B128" s="127" t="str">
        <f>$B$44</f>
        <v>Physical Training</v>
      </c>
      <c r="C128" s="141">
        <f t="shared" si="3"/>
        <v>0</v>
      </c>
      <c r="D128" s="141">
        <f t="shared" si="3"/>
        <v>0</v>
      </c>
      <c r="E128" s="141">
        <f t="shared" si="3"/>
        <v>0</v>
      </c>
      <c r="F128" s="141">
        <f t="shared" si="3"/>
        <v>0</v>
      </c>
      <c r="G128" s="141">
        <f t="shared" si="3"/>
        <v>0</v>
      </c>
      <c r="H128" s="136">
        <f t="shared" si="4"/>
        <v>0</v>
      </c>
    </row>
    <row r="129" spans="2:12" x14ac:dyDescent="0.55000000000000004">
      <c r="B129" s="127" t="str">
        <f>$B$45</f>
        <v>Health Services</v>
      </c>
      <c r="C129" s="141">
        <f t="shared" si="3"/>
        <v>205994.60367870651</v>
      </c>
      <c r="D129" s="141">
        <f t="shared" si="3"/>
        <v>282917.46554716554</v>
      </c>
      <c r="E129" s="141">
        <f t="shared" si="3"/>
        <v>145515.94405483405</v>
      </c>
      <c r="F129" s="141">
        <f t="shared" si="3"/>
        <v>115861</v>
      </c>
      <c r="G129" s="141">
        <f t="shared" si="3"/>
        <v>0</v>
      </c>
      <c r="H129" s="136">
        <f t="shared" si="4"/>
        <v>750289.01328070613</v>
      </c>
    </row>
    <row r="130" spans="2:12" x14ac:dyDescent="0.55000000000000004">
      <c r="B130" s="127" t="str">
        <f>$B$46</f>
        <v>Pharmacy</v>
      </c>
      <c r="C130" s="141">
        <f t="shared" si="3"/>
        <v>0</v>
      </c>
      <c r="D130" s="141">
        <f t="shared" si="3"/>
        <v>0</v>
      </c>
      <c r="E130" s="141">
        <f t="shared" si="3"/>
        <v>0</v>
      </c>
      <c r="F130" s="141">
        <f t="shared" si="3"/>
        <v>0</v>
      </c>
      <c r="G130" s="141">
        <f t="shared" si="3"/>
        <v>0</v>
      </c>
      <c r="H130" s="136">
        <f t="shared" si="4"/>
        <v>0</v>
      </c>
    </row>
    <row r="131" spans="2:12" x14ac:dyDescent="0.55000000000000004">
      <c r="B131" s="127" t="str">
        <f>$B$47</f>
        <v>Business Administration</v>
      </c>
      <c r="C131" s="141">
        <f t="shared" si="3"/>
        <v>1076354.4774260938</v>
      </c>
      <c r="D131" s="141">
        <f t="shared" si="3"/>
        <v>3069459.8697148133</v>
      </c>
      <c r="E131" s="141">
        <f t="shared" si="3"/>
        <v>1819063.0016957738</v>
      </c>
      <c r="F131" s="141">
        <f t="shared" si="3"/>
        <v>0</v>
      </c>
      <c r="G131" s="141">
        <f t="shared" si="3"/>
        <v>0</v>
      </c>
      <c r="H131" s="136">
        <f t="shared" si="4"/>
        <v>5964877.3488366809</v>
      </c>
    </row>
    <row r="132" spans="2:12" x14ac:dyDescent="0.55000000000000004">
      <c r="B132" s="127" t="str">
        <f>$B$48</f>
        <v>Optometry</v>
      </c>
      <c r="C132" s="141">
        <f t="shared" ref="C132:G135" si="5">C107+C77</f>
        <v>0</v>
      </c>
      <c r="D132" s="141">
        <f t="shared" si="5"/>
        <v>0</v>
      </c>
      <c r="E132" s="141">
        <f t="shared" si="5"/>
        <v>0</v>
      </c>
      <c r="F132" s="141">
        <f t="shared" si="5"/>
        <v>0</v>
      </c>
      <c r="G132" s="141">
        <f t="shared" si="5"/>
        <v>0</v>
      </c>
      <c r="H132" s="136">
        <f t="shared" si="4"/>
        <v>0</v>
      </c>
    </row>
    <row r="133" spans="2:12" x14ac:dyDescent="0.55000000000000004">
      <c r="B133" s="127" t="str">
        <f>$B$49</f>
        <v>Teacher Ed-Practice Teaching</v>
      </c>
      <c r="C133" s="141">
        <f t="shared" si="5"/>
        <v>0</v>
      </c>
      <c r="D133" s="141">
        <f t="shared" si="5"/>
        <v>115520.69523809526</v>
      </c>
      <c r="E133" s="141">
        <f t="shared" si="5"/>
        <v>0</v>
      </c>
      <c r="F133" s="141">
        <f t="shared" si="5"/>
        <v>0</v>
      </c>
      <c r="G133" s="141">
        <f t="shared" si="5"/>
        <v>0</v>
      </c>
      <c r="H133" s="136">
        <f t="shared" si="4"/>
        <v>115520.69523809526</v>
      </c>
    </row>
    <row r="134" spans="2:12" x14ac:dyDescent="0.55000000000000004">
      <c r="B134" s="127" t="str">
        <f>$B$50</f>
        <v>Technology</v>
      </c>
      <c r="C134" s="141">
        <f t="shared" si="5"/>
        <v>292769.6046581851</v>
      </c>
      <c r="D134" s="141">
        <f t="shared" si="5"/>
        <v>720184.05182317423</v>
      </c>
      <c r="E134" s="141">
        <f t="shared" si="5"/>
        <v>177811.71047619058</v>
      </c>
      <c r="F134" s="141">
        <f t="shared" si="5"/>
        <v>24119.200000000001</v>
      </c>
      <c r="G134" s="141">
        <f t="shared" si="5"/>
        <v>0</v>
      </c>
      <c r="H134" s="136">
        <f t="shared" si="4"/>
        <v>1214884.5669575499</v>
      </c>
    </row>
    <row r="135" spans="2:12" x14ac:dyDescent="0.55000000000000004">
      <c r="B135" s="127" t="str">
        <f>$B$51</f>
        <v>Nursing</v>
      </c>
      <c r="C135" s="141">
        <f t="shared" si="5"/>
        <v>0</v>
      </c>
      <c r="D135" s="141">
        <f t="shared" si="5"/>
        <v>667786.40923076938</v>
      </c>
      <c r="E135" s="141">
        <f t="shared" si="5"/>
        <v>282147.19076923077</v>
      </c>
      <c r="F135" s="141">
        <f t="shared" si="5"/>
        <v>0</v>
      </c>
      <c r="G135" s="141">
        <f t="shared" si="5"/>
        <v>0</v>
      </c>
      <c r="H135" s="136">
        <f t="shared" si="4"/>
        <v>949933.60000000009</v>
      </c>
    </row>
    <row r="136" spans="2:12" x14ac:dyDescent="0.55000000000000004">
      <c r="B136" s="130" t="str">
        <f>$B$52</f>
        <v>Totals</v>
      </c>
      <c r="C136" s="133">
        <f>SUM(C116:C135)</f>
        <v>12808395.068123579</v>
      </c>
      <c r="D136" s="133">
        <f>SUM(D116:D135)</f>
        <v>14384220.682693793</v>
      </c>
      <c r="E136" s="133">
        <f>SUM(E116:E135)</f>
        <v>7338333.9896139568</v>
      </c>
      <c r="F136" s="133">
        <f>SUM(F116:F135)</f>
        <v>768771.06579896773</v>
      </c>
      <c r="G136" s="133">
        <f>SUM(G116:G135)</f>
        <v>0</v>
      </c>
      <c r="H136" s="133">
        <f t="shared" si="4"/>
        <v>35299720.806230299</v>
      </c>
    </row>
    <row r="137" spans="2:12" x14ac:dyDescent="0.55000000000000004">
      <c r="B137" s="328"/>
      <c r="C137" s="331"/>
      <c r="D137" s="331"/>
      <c r="E137" s="331"/>
      <c r="F137" s="331"/>
      <c r="G137" s="331"/>
      <c r="H137" s="332"/>
    </row>
    <row r="138" spans="2:12" x14ac:dyDescent="0.55000000000000004">
      <c r="B138" s="120" t="s">
        <v>4</v>
      </c>
      <c r="C138" s="325"/>
      <c r="D138" s="325"/>
      <c r="E138" s="325"/>
      <c r="F138" s="325"/>
      <c r="G138" s="325"/>
      <c r="H138" s="122">
        <f>H86-H81-H111</f>
        <v>52542297.193769701</v>
      </c>
    </row>
    <row r="139" spans="2:12" ht="202.5" customHeight="1" thickBot="1" x14ac:dyDescent="0.6">
      <c r="B139" s="432" t="s">
        <v>850</v>
      </c>
      <c r="C139" s="432"/>
      <c r="D139" s="432"/>
      <c r="E139" s="432"/>
      <c r="F139" s="432"/>
      <c r="G139" s="432"/>
      <c r="H139" s="319"/>
    </row>
    <row r="140" spans="2:12" ht="36.75" customHeight="1" thickTop="1" x14ac:dyDescent="0.55000000000000004">
      <c r="B140" s="479" t="s">
        <v>852</v>
      </c>
      <c r="C140" s="454"/>
      <c r="D140" s="454"/>
      <c r="E140" s="454"/>
      <c r="F140" s="455"/>
      <c r="G140" s="333" t="s">
        <v>2</v>
      </c>
      <c r="H140" s="334">
        <v>1</v>
      </c>
      <c r="I140" s="446" t="str">
        <f>IF(H140+H141=1,"","Error, the two cells on the left must equal 100%")</f>
        <v/>
      </c>
      <c r="L140" s="288"/>
    </row>
    <row r="141" spans="2:12" ht="67.5" customHeight="1" thickBot="1" x14ac:dyDescent="0.6">
      <c r="B141" s="456"/>
      <c r="C141" s="457"/>
      <c r="D141" s="457"/>
      <c r="E141" s="457"/>
      <c r="F141" s="458"/>
      <c r="G141" s="333" t="s">
        <v>3</v>
      </c>
      <c r="H141" s="335">
        <f>1-H140</f>
        <v>0</v>
      </c>
      <c r="I141" s="446"/>
    </row>
    <row r="142" spans="2:12" ht="58.2" thickBot="1" x14ac:dyDescent="0.6">
      <c r="B142" s="336" t="s">
        <v>31</v>
      </c>
      <c r="C142" s="337" t="s">
        <v>25</v>
      </c>
      <c r="D142" s="337" t="s">
        <v>26</v>
      </c>
      <c r="E142" s="337" t="s">
        <v>27</v>
      </c>
      <c r="F142" s="337" t="s">
        <v>28</v>
      </c>
      <c r="G142" s="338" t="s">
        <v>29</v>
      </c>
      <c r="H142" s="339" t="s">
        <v>6</v>
      </c>
      <c r="I142" s="340" t="s">
        <v>7</v>
      </c>
    </row>
    <row r="143" spans="2:12" x14ac:dyDescent="0.55000000000000004">
      <c r="B143" s="127" t="str">
        <f>$B$32</f>
        <v>Liberal Arts</v>
      </c>
      <c r="C143" s="327">
        <f>Data!LN13</f>
        <v>0</v>
      </c>
      <c r="D143" s="327">
        <f>Data!MH13</f>
        <v>0</v>
      </c>
      <c r="E143" s="327">
        <f>Data!NB13</f>
        <v>0</v>
      </c>
      <c r="F143" s="327">
        <f>Data!NV13</f>
        <v>0</v>
      </c>
      <c r="G143" s="327">
        <f>Data!OP13</f>
        <v>0</v>
      </c>
      <c r="H143" s="341">
        <f>Data!PJ13</f>
        <v>16091648</v>
      </c>
      <c r="I143" s="342">
        <f t="shared" ref="I143:I162" si="6">SUM(C143:H143)</f>
        <v>16091648</v>
      </c>
    </row>
    <row r="144" spans="2:12" x14ac:dyDescent="0.55000000000000004">
      <c r="B144" s="127" t="str">
        <f>$B$33</f>
        <v>Science</v>
      </c>
      <c r="C144" s="327">
        <f>Data!LO13</f>
        <v>0</v>
      </c>
      <c r="D144" s="327">
        <f>Data!MI13</f>
        <v>0</v>
      </c>
      <c r="E144" s="327">
        <f>Data!NC13</f>
        <v>0</v>
      </c>
      <c r="F144" s="327">
        <f>Data!NW13</f>
        <v>0</v>
      </c>
      <c r="G144" s="327">
        <f>Data!OQ13</f>
        <v>0</v>
      </c>
      <c r="H144" s="341">
        <f>Data!PK13</f>
        <v>7262221</v>
      </c>
      <c r="I144" s="342">
        <f t="shared" si="6"/>
        <v>7262221</v>
      </c>
    </row>
    <row r="145" spans="2:9" x14ac:dyDescent="0.55000000000000004">
      <c r="B145" s="127" t="str">
        <f>$B$34</f>
        <v>Fine Arts</v>
      </c>
      <c r="C145" s="327">
        <f>Data!LP13</f>
        <v>0</v>
      </c>
      <c r="D145" s="327">
        <f>Data!MJ13</f>
        <v>0</v>
      </c>
      <c r="E145" s="327">
        <f>Data!ND13</f>
        <v>0</v>
      </c>
      <c r="F145" s="327">
        <f>Data!NX13</f>
        <v>0</v>
      </c>
      <c r="G145" s="327">
        <f>Data!OR13</f>
        <v>0</v>
      </c>
      <c r="H145" s="341">
        <f>Data!PL13</f>
        <v>2893955</v>
      </c>
      <c r="I145" s="342">
        <f t="shared" si="6"/>
        <v>2893955</v>
      </c>
    </row>
    <row r="146" spans="2:9" x14ac:dyDescent="0.55000000000000004">
      <c r="B146" s="127" t="str">
        <f>$B$35</f>
        <v>Teacher Education</v>
      </c>
      <c r="C146" s="327">
        <f>Data!LQ13</f>
        <v>0</v>
      </c>
      <c r="D146" s="327">
        <f>Data!MK13</f>
        <v>0</v>
      </c>
      <c r="E146" s="327">
        <f>Data!NE13</f>
        <v>0</v>
      </c>
      <c r="F146" s="327">
        <f>Data!NY13</f>
        <v>0</v>
      </c>
      <c r="G146" s="327">
        <f>Data!OS13</f>
        <v>0</v>
      </c>
      <c r="H146" s="341">
        <f>Data!PN13</f>
        <v>4294466</v>
      </c>
      <c r="I146" s="342">
        <f t="shared" si="6"/>
        <v>4294466</v>
      </c>
    </row>
    <row r="147" spans="2:9" x14ac:dyDescent="0.55000000000000004">
      <c r="B147" s="127" t="str">
        <f>$B$36</f>
        <v>Agriculture</v>
      </c>
      <c r="C147" s="327">
        <f>Data!LR13</f>
        <v>0</v>
      </c>
      <c r="D147" s="327">
        <f>Data!ML13</f>
        <v>0</v>
      </c>
      <c r="E147" s="327">
        <f>Data!NF13</f>
        <v>0</v>
      </c>
      <c r="F147" s="327">
        <f>Data!NZ13</f>
        <v>0</v>
      </c>
      <c r="G147" s="327">
        <f>Data!OT13</f>
        <v>0</v>
      </c>
      <c r="H147" s="341">
        <f>Data!PM13</f>
        <v>3761337</v>
      </c>
      <c r="I147" s="342">
        <f t="shared" si="6"/>
        <v>3761337</v>
      </c>
    </row>
    <row r="148" spans="2:9" x14ac:dyDescent="0.55000000000000004">
      <c r="B148" s="127" t="str">
        <f>$B$37</f>
        <v>Engineering</v>
      </c>
      <c r="C148" s="327">
        <f>Data!LS13</f>
        <v>0</v>
      </c>
      <c r="D148" s="327">
        <f>Data!MM13</f>
        <v>0</v>
      </c>
      <c r="E148" s="327">
        <f>Data!NG13</f>
        <v>0</v>
      </c>
      <c r="F148" s="327">
        <f>Data!OA13</f>
        <v>0</v>
      </c>
      <c r="G148" s="327">
        <f>Data!OU13</f>
        <v>0</v>
      </c>
      <c r="H148" s="341">
        <f>Data!PO13</f>
        <v>3186089</v>
      </c>
      <c r="I148" s="342">
        <f t="shared" si="6"/>
        <v>3186089</v>
      </c>
    </row>
    <row r="149" spans="2:9" x14ac:dyDescent="0.55000000000000004">
      <c r="B149" s="127" t="str">
        <f>$B$38</f>
        <v>Home Economics</v>
      </c>
      <c r="C149" s="327">
        <f>Data!LT13</f>
        <v>0</v>
      </c>
      <c r="D149" s="327">
        <f>Data!MN13</f>
        <v>0</v>
      </c>
      <c r="E149" s="327">
        <f>Data!NH13</f>
        <v>0</v>
      </c>
      <c r="F149" s="327">
        <f>Data!OB13</f>
        <v>0</v>
      </c>
      <c r="G149" s="327">
        <f>Data!OV13</f>
        <v>0</v>
      </c>
      <c r="H149" s="341">
        <f>Data!PP13</f>
        <v>723412</v>
      </c>
      <c r="I149" s="342">
        <f t="shared" si="6"/>
        <v>723412</v>
      </c>
    </row>
    <row r="150" spans="2:9" x14ac:dyDescent="0.55000000000000004">
      <c r="B150" s="127" t="str">
        <f>$B$39</f>
        <v>Law</v>
      </c>
      <c r="C150" s="327">
        <f>Data!LU13</f>
        <v>0</v>
      </c>
      <c r="D150" s="327">
        <f>Data!MO13</f>
        <v>0</v>
      </c>
      <c r="E150" s="327">
        <f>Data!NI13</f>
        <v>0</v>
      </c>
      <c r="F150" s="327">
        <f>Data!OC13</f>
        <v>0</v>
      </c>
      <c r="G150" s="327">
        <f>Data!OW13</f>
        <v>0</v>
      </c>
      <c r="H150" s="341">
        <f>Data!PQ13</f>
        <v>0</v>
      </c>
      <c r="I150" s="342">
        <f t="shared" si="6"/>
        <v>0</v>
      </c>
    </row>
    <row r="151" spans="2:9" x14ac:dyDescent="0.55000000000000004">
      <c r="B151" s="127" t="str">
        <f>$B$40</f>
        <v>Social Service</v>
      </c>
      <c r="C151" s="327">
        <f>Data!LV13</f>
        <v>0</v>
      </c>
      <c r="D151" s="327">
        <f>Data!MP13</f>
        <v>0</v>
      </c>
      <c r="E151" s="327">
        <f>Data!NJ13</f>
        <v>0</v>
      </c>
      <c r="F151" s="327">
        <f>Data!OD13</f>
        <v>0</v>
      </c>
      <c r="G151" s="327">
        <f>Data!OX13</f>
        <v>0</v>
      </c>
      <c r="H151" s="341">
        <f>Data!PR13</f>
        <v>939700</v>
      </c>
      <c r="I151" s="342">
        <f t="shared" si="6"/>
        <v>939700</v>
      </c>
    </row>
    <row r="152" spans="2:9" x14ac:dyDescent="0.55000000000000004">
      <c r="B152" s="127" t="str">
        <f>$B$41</f>
        <v>Library Science</v>
      </c>
      <c r="C152" s="327">
        <f>Data!LW13</f>
        <v>0</v>
      </c>
      <c r="D152" s="327">
        <f>Data!MQ13</f>
        <v>0</v>
      </c>
      <c r="E152" s="327">
        <f>Data!NK13</f>
        <v>0</v>
      </c>
      <c r="F152" s="327">
        <f>Data!OE13</f>
        <v>0</v>
      </c>
      <c r="G152" s="327">
        <f>Data!OY13</f>
        <v>0</v>
      </c>
      <c r="H152" s="341">
        <f>Data!PS13</f>
        <v>0</v>
      </c>
      <c r="I152" s="342">
        <f t="shared" si="6"/>
        <v>0</v>
      </c>
    </row>
    <row r="153" spans="2:9" x14ac:dyDescent="0.55000000000000004">
      <c r="B153" s="127" t="str">
        <f>$B$42</f>
        <v>Veterinary Science</v>
      </c>
      <c r="C153" s="327">
        <f>Data!LX13</f>
        <v>0</v>
      </c>
      <c r="D153" s="327">
        <f>Data!MR13</f>
        <v>0</v>
      </c>
      <c r="E153" s="327">
        <f>Data!NL13</f>
        <v>0</v>
      </c>
      <c r="F153" s="327">
        <f>Data!OF13</f>
        <v>0</v>
      </c>
      <c r="G153" s="327">
        <f>Data!OZ13</f>
        <v>0</v>
      </c>
      <c r="H153" s="341">
        <f>Data!PT13</f>
        <v>0</v>
      </c>
      <c r="I153" s="342">
        <f t="shared" si="6"/>
        <v>0</v>
      </c>
    </row>
    <row r="154" spans="2:9" x14ac:dyDescent="0.55000000000000004">
      <c r="B154" s="127" t="str">
        <f>$B$43</f>
        <v>Vocational Training</v>
      </c>
      <c r="C154" s="327">
        <f>Data!LY13</f>
        <v>0</v>
      </c>
      <c r="D154" s="327">
        <f>Data!MS13</f>
        <v>0</v>
      </c>
      <c r="E154" s="327">
        <f>Data!NM13</f>
        <v>0</v>
      </c>
      <c r="F154" s="327">
        <f>Data!OG13</f>
        <v>0</v>
      </c>
      <c r="G154" s="327">
        <f>Data!PA13</f>
        <v>0</v>
      </c>
      <c r="H154" s="341">
        <f>Data!PU13</f>
        <v>0</v>
      </c>
      <c r="I154" s="342">
        <f t="shared" si="6"/>
        <v>0</v>
      </c>
    </row>
    <row r="155" spans="2:9" x14ac:dyDescent="0.55000000000000004">
      <c r="B155" s="127" t="str">
        <f>$B$44</f>
        <v>Physical Training</v>
      </c>
      <c r="C155" s="327">
        <f>Data!LZ13</f>
        <v>0</v>
      </c>
      <c r="D155" s="327">
        <f>Data!MT13</f>
        <v>0</v>
      </c>
      <c r="E155" s="327">
        <f>Data!NN13</f>
        <v>0</v>
      </c>
      <c r="F155" s="327">
        <f>Data!OH13</f>
        <v>0</v>
      </c>
      <c r="G155" s="327">
        <f>Data!PB13</f>
        <v>0</v>
      </c>
      <c r="H155" s="341">
        <f>Data!PV13</f>
        <v>0</v>
      </c>
      <c r="I155" s="342">
        <f t="shared" si="6"/>
        <v>0</v>
      </c>
    </row>
    <row r="156" spans="2:9" x14ac:dyDescent="0.55000000000000004">
      <c r="B156" s="127" t="str">
        <f>$B$45</f>
        <v>Health Services</v>
      </c>
      <c r="C156" s="327">
        <f>Data!MA13</f>
        <v>0</v>
      </c>
      <c r="D156" s="327">
        <f>Data!MU13</f>
        <v>0</v>
      </c>
      <c r="E156" s="327">
        <f>Data!NO13</f>
        <v>0</v>
      </c>
      <c r="F156" s="327">
        <f>Data!OI13</f>
        <v>0</v>
      </c>
      <c r="G156" s="327">
        <f>Data!PC13</f>
        <v>0</v>
      </c>
      <c r="H156" s="341">
        <f>Data!PW13</f>
        <v>1116777</v>
      </c>
      <c r="I156" s="342">
        <f t="shared" si="6"/>
        <v>1116777</v>
      </c>
    </row>
    <row r="157" spans="2:9" x14ac:dyDescent="0.55000000000000004">
      <c r="B157" s="127" t="str">
        <f>$B$46</f>
        <v>Pharmacy</v>
      </c>
      <c r="C157" s="327">
        <f>Data!MB13</f>
        <v>0</v>
      </c>
      <c r="D157" s="327">
        <f>Data!MV13</f>
        <v>0</v>
      </c>
      <c r="E157" s="327">
        <f>Data!NP13</f>
        <v>0</v>
      </c>
      <c r="F157" s="327">
        <f>Data!OJ13</f>
        <v>0</v>
      </c>
      <c r="G157" s="327">
        <f>Data!PD13</f>
        <v>0</v>
      </c>
      <c r="H157" s="341">
        <f>Data!PX13</f>
        <v>0</v>
      </c>
      <c r="I157" s="342">
        <f t="shared" si="6"/>
        <v>0</v>
      </c>
    </row>
    <row r="158" spans="2:9" x14ac:dyDescent="0.55000000000000004">
      <c r="B158" s="127" t="str">
        <f>$B$47</f>
        <v>Business Administration</v>
      </c>
      <c r="C158" s="327">
        <f>Data!MC13</f>
        <v>0</v>
      </c>
      <c r="D158" s="327">
        <f>Data!MW13</f>
        <v>0</v>
      </c>
      <c r="E158" s="327">
        <f>Data!NQ13</f>
        <v>0</v>
      </c>
      <c r="F158" s="327">
        <f>Data!OK13</f>
        <v>0</v>
      </c>
      <c r="G158" s="327">
        <f>Data!PE13</f>
        <v>0</v>
      </c>
      <c r="H158" s="341">
        <f>Data!PY13</f>
        <v>8878494</v>
      </c>
      <c r="I158" s="342">
        <f t="shared" si="6"/>
        <v>8878494</v>
      </c>
    </row>
    <row r="159" spans="2:9" x14ac:dyDescent="0.55000000000000004">
      <c r="B159" s="127" t="str">
        <f>$B$48</f>
        <v>Optometry</v>
      </c>
      <c r="C159" s="327">
        <f>Data!MD13</f>
        <v>0</v>
      </c>
      <c r="D159" s="327">
        <f>Data!MX13</f>
        <v>0</v>
      </c>
      <c r="E159" s="327">
        <f>Data!NR13</f>
        <v>0</v>
      </c>
      <c r="F159" s="327">
        <f>Data!OL13</f>
        <v>0</v>
      </c>
      <c r="G159" s="327">
        <f>Data!PF13</f>
        <v>0</v>
      </c>
      <c r="H159" s="341">
        <f>Data!PZ13</f>
        <v>0</v>
      </c>
      <c r="I159" s="342">
        <f t="shared" si="6"/>
        <v>0</v>
      </c>
    </row>
    <row r="160" spans="2:9" x14ac:dyDescent="0.55000000000000004">
      <c r="B160" s="127" t="str">
        <f>$B$49</f>
        <v>Teacher Ed-Practice Teaching</v>
      </c>
      <c r="C160" s="327">
        <f>Data!ME13</f>
        <v>0</v>
      </c>
      <c r="D160" s="327">
        <f>Data!MY13</f>
        <v>0</v>
      </c>
      <c r="E160" s="327">
        <f>Data!NS13</f>
        <v>0</v>
      </c>
      <c r="F160" s="327">
        <f>Data!OM13</f>
        <v>0</v>
      </c>
      <c r="G160" s="327">
        <f>Data!PG13</f>
        <v>0</v>
      </c>
      <c r="H160" s="341">
        <f>Data!QA13</f>
        <v>171948</v>
      </c>
      <c r="I160" s="342">
        <f t="shared" si="6"/>
        <v>171948</v>
      </c>
    </row>
    <row r="161" spans="2:10" x14ac:dyDescent="0.55000000000000004">
      <c r="B161" s="127" t="str">
        <f>$B$50</f>
        <v>Technology</v>
      </c>
      <c r="C161" s="327">
        <f>Data!MF13</f>
        <v>0</v>
      </c>
      <c r="D161" s="327">
        <f>Data!MZ13</f>
        <v>0</v>
      </c>
      <c r="E161" s="327">
        <f>Data!NT13</f>
        <v>0</v>
      </c>
      <c r="F161" s="327">
        <f>Data!ON13</f>
        <v>0</v>
      </c>
      <c r="G161" s="327">
        <f>Data!PH13</f>
        <v>0</v>
      </c>
      <c r="H161" s="341">
        <f>Data!QB13</f>
        <v>1808310</v>
      </c>
      <c r="I161" s="342">
        <f t="shared" si="6"/>
        <v>1808310</v>
      </c>
    </row>
    <row r="162" spans="2:10" x14ac:dyDescent="0.55000000000000004">
      <c r="B162" s="127" t="str">
        <f>$B$51</f>
        <v>Nursing</v>
      </c>
      <c r="C162" s="327">
        <f>Data!MG13</f>
        <v>0</v>
      </c>
      <c r="D162" s="327">
        <f>Data!NA13</f>
        <v>0</v>
      </c>
      <c r="E162" s="327">
        <f>Data!NU13</f>
        <v>0</v>
      </c>
      <c r="F162" s="327">
        <f>Data!OO13</f>
        <v>0</v>
      </c>
      <c r="G162" s="327">
        <f>Data!PI13</f>
        <v>0</v>
      </c>
      <c r="H162" s="341">
        <f>Data!QC13</f>
        <v>1413940</v>
      </c>
      <c r="I162" s="342">
        <f t="shared" si="6"/>
        <v>1413940</v>
      </c>
    </row>
    <row r="163" spans="2:10" ht="19.8" thickBot="1" x14ac:dyDescent="0.6">
      <c r="B163" s="130" t="str">
        <f>$B$52</f>
        <v>Totals</v>
      </c>
      <c r="C163" s="133">
        <f t="shared" ref="C163:H163" si="7">SUM(C143:C162)</f>
        <v>0</v>
      </c>
      <c r="D163" s="133">
        <f t="shared" si="7"/>
        <v>0</v>
      </c>
      <c r="E163" s="133">
        <f t="shared" si="7"/>
        <v>0</v>
      </c>
      <c r="F163" s="133">
        <f t="shared" si="7"/>
        <v>0</v>
      </c>
      <c r="G163" s="134">
        <f t="shared" si="7"/>
        <v>0</v>
      </c>
      <c r="H163" s="343">
        <f t="shared" si="7"/>
        <v>52542297</v>
      </c>
      <c r="I163" s="342">
        <f>SUM(I143:I162)</f>
        <v>52542297</v>
      </c>
    </row>
    <row r="164" spans="2:10" ht="19.8" thickTop="1" x14ac:dyDescent="0.55000000000000004">
      <c r="B164" s="143"/>
      <c r="C164" s="329"/>
      <c r="D164" s="329"/>
      <c r="E164" s="329"/>
      <c r="F164" s="329"/>
      <c r="G164" s="329"/>
      <c r="H164" s="344"/>
      <c r="I164" s="345"/>
    </row>
    <row r="165" spans="2:10" ht="19.5" customHeight="1" x14ac:dyDescent="0.55000000000000004">
      <c r="B165" s="437" t="s">
        <v>63</v>
      </c>
      <c r="C165" s="437"/>
      <c r="D165" s="437"/>
      <c r="E165" s="437"/>
      <c r="F165" s="437"/>
      <c r="G165" s="437"/>
      <c r="H165" s="346"/>
      <c r="I165" s="346"/>
    </row>
    <row r="166" spans="2:10" ht="43.5" customHeight="1" thickBot="1" x14ac:dyDescent="0.6">
      <c r="B166" s="444" t="s">
        <v>40</v>
      </c>
      <c r="C166" s="444"/>
      <c r="D166" s="444"/>
      <c r="E166" s="444"/>
      <c r="F166" s="444"/>
      <c r="G166" s="444"/>
      <c r="H166" s="326"/>
    </row>
    <row r="167" spans="2:10" ht="19.8" thickBot="1" x14ac:dyDescent="0.6">
      <c r="B167" s="124" t="s">
        <v>31</v>
      </c>
      <c r="C167" s="125" t="s">
        <v>25</v>
      </c>
      <c r="D167" s="125" t="s">
        <v>26</v>
      </c>
      <c r="E167" s="125" t="s">
        <v>27</v>
      </c>
      <c r="F167" s="125" t="s">
        <v>28</v>
      </c>
      <c r="G167" s="125" t="s">
        <v>29</v>
      </c>
      <c r="H167" s="126" t="s">
        <v>1</v>
      </c>
    </row>
    <row r="168" spans="2:10" x14ac:dyDescent="0.55000000000000004">
      <c r="B168" s="127" t="str">
        <f>$B$32</f>
        <v>Liberal Arts</v>
      </c>
      <c r="C168" s="321">
        <f t="shared" ref="C168:G183" si="8">C143+$H$140*IF($H116=0,0,$H143*C116/$H116)+IF($H32=0,0,$H$141*$H143*C32/$H32)</f>
        <v>9000889.5351451021</v>
      </c>
      <c r="D168" s="321">
        <f t="shared" si="8"/>
        <v>4388030.2764286743</v>
      </c>
      <c r="E168" s="321">
        <f t="shared" si="8"/>
        <v>2518975.3339834204</v>
      </c>
      <c r="F168" s="321">
        <f t="shared" si="8"/>
        <v>183752.85444280354</v>
      </c>
      <c r="G168" s="321">
        <f t="shared" si="8"/>
        <v>0</v>
      </c>
      <c r="H168" s="133">
        <f t="shared" ref="H168:H188" si="9">SUM(C168:G168)</f>
        <v>16091648.000000002</v>
      </c>
      <c r="I168" s="347"/>
      <c r="J168" s="288"/>
    </row>
    <row r="169" spans="2:10" x14ac:dyDescent="0.55000000000000004">
      <c r="B169" s="127" t="str">
        <f>$B$33</f>
        <v>Science</v>
      </c>
      <c r="C169" s="141">
        <f t="shared" si="8"/>
        <v>3167965.3302395493</v>
      </c>
      <c r="D169" s="141">
        <f t="shared" si="8"/>
        <v>2831696.979704563</v>
      </c>
      <c r="E169" s="141">
        <f t="shared" si="8"/>
        <v>1262558.6900558879</v>
      </c>
      <c r="F169" s="141">
        <f t="shared" si="8"/>
        <v>0</v>
      </c>
      <c r="G169" s="141">
        <f t="shared" si="8"/>
        <v>0</v>
      </c>
      <c r="H169" s="136">
        <f t="shared" si="9"/>
        <v>7262221</v>
      </c>
      <c r="I169" s="347"/>
      <c r="J169" s="288"/>
    </row>
    <row r="170" spans="2:10" x14ac:dyDescent="0.55000000000000004">
      <c r="B170" s="127" t="str">
        <f>$B$34</f>
        <v>Fine Arts</v>
      </c>
      <c r="C170" s="141">
        <f t="shared" si="8"/>
        <v>1741485.3592998763</v>
      </c>
      <c r="D170" s="141">
        <f t="shared" si="8"/>
        <v>1025801.2400604216</v>
      </c>
      <c r="E170" s="141">
        <f t="shared" si="8"/>
        <v>126668.40063970191</v>
      </c>
      <c r="F170" s="141">
        <f t="shared" si="8"/>
        <v>0</v>
      </c>
      <c r="G170" s="141">
        <f t="shared" si="8"/>
        <v>0</v>
      </c>
      <c r="H170" s="136">
        <f t="shared" si="9"/>
        <v>2893955</v>
      </c>
      <c r="I170" s="347"/>
      <c r="J170" s="288"/>
    </row>
    <row r="171" spans="2:10" x14ac:dyDescent="0.55000000000000004">
      <c r="B171" s="127" t="str">
        <f>$B$35</f>
        <v>Teacher Education</v>
      </c>
      <c r="C171" s="141">
        <f t="shared" si="8"/>
        <v>697425.03761675942</v>
      </c>
      <c r="D171" s="141">
        <f t="shared" si="8"/>
        <v>1739424.6490650759</v>
      </c>
      <c r="E171" s="141">
        <f t="shared" si="8"/>
        <v>1392632.1119582099</v>
      </c>
      <c r="F171" s="141">
        <f t="shared" si="8"/>
        <v>464984.20135995472</v>
      </c>
      <c r="G171" s="141">
        <f t="shared" si="8"/>
        <v>0</v>
      </c>
      <c r="H171" s="136">
        <f t="shared" si="9"/>
        <v>4294466</v>
      </c>
      <c r="I171" s="347"/>
      <c r="J171" s="288"/>
    </row>
    <row r="172" spans="2:10" x14ac:dyDescent="0.55000000000000004">
      <c r="B172" s="127" t="str">
        <f>$B$36</f>
        <v>Agriculture</v>
      </c>
      <c r="C172" s="141">
        <f t="shared" si="8"/>
        <v>828071.56181594683</v>
      </c>
      <c r="D172" s="141">
        <f t="shared" si="8"/>
        <v>1683059.6164465055</v>
      </c>
      <c r="E172" s="141">
        <f t="shared" si="8"/>
        <v>963011.50176583661</v>
      </c>
      <c r="F172" s="141">
        <f t="shared" si="8"/>
        <v>287194.31997171085</v>
      </c>
      <c r="G172" s="141">
        <f t="shared" si="8"/>
        <v>0</v>
      </c>
      <c r="H172" s="136">
        <f t="shared" si="9"/>
        <v>3761337</v>
      </c>
      <c r="I172" s="347"/>
      <c r="J172" s="288"/>
    </row>
    <row r="173" spans="2:10" x14ac:dyDescent="0.55000000000000004">
      <c r="B173" s="127" t="str">
        <f>$B$37</f>
        <v>Engineering</v>
      </c>
      <c r="C173" s="141">
        <f t="shared" si="8"/>
        <v>987198.9676802546</v>
      </c>
      <c r="D173" s="141">
        <f t="shared" si="8"/>
        <v>1674814.6312593303</v>
      </c>
      <c r="E173" s="141">
        <f t="shared" si="8"/>
        <v>524075.40106041485</v>
      </c>
      <c r="F173" s="141">
        <f t="shared" si="8"/>
        <v>0</v>
      </c>
      <c r="G173" s="141">
        <f t="shared" si="8"/>
        <v>0</v>
      </c>
      <c r="H173" s="136">
        <f t="shared" si="9"/>
        <v>3186089</v>
      </c>
      <c r="I173" s="347"/>
      <c r="J173" s="288"/>
    </row>
    <row r="174" spans="2:10" x14ac:dyDescent="0.55000000000000004">
      <c r="B174" s="127" t="str">
        <f>$B$38</f>
        <v>Home Economics</v>
      </c>
      <c r="C174" s="141">
        <f t="shared" si="8"/>
        <v>190834.13812019807</v>
      </c>
      <c r="D174" s="141">
        <f t="shared" si="8"/>
        <v>315504.36705823394</v>
      </c>
      <c r="E174" s="141">
        <f t="shared" si="8"/>
        <v>217073.49482156796</v>
      </c>
      <c r="F174" s="141">
        <f t="shared" si="8"/>
        <v>0</v>
      </c>
      <c r="G174" s="141">
        <f t="shared" si="8"/>
        <v>0</v>
      </c>
      <c r="H174" s="136">
        <f t="shared" si="9"/>
        <v>723412</v>
      </c>
      <c r="I174" s="347"/>
      <c r="J174" s="288"/>
    </row>
    <row r="175" spans="2:10" x14ac:dyDescent="0.55000000000000004">
      <c r="B175" s="127" t="str">
        <f>$B$39</f>
        <v>Law</v>
      </c>
      <c r="C175" s="141">
        <f t="shared" si="8"/>
        <v>0</v>
      </c>
      <c r="D175" s="141">
        <f t="shared" si="8"/>
        <v>0</v>
      </c>
      <c r="E175" s="141">
        <f t="shared" si="8"/>
        <v>0</v>
      </c>
      <c r="F175" s="141">
        <f t="shared" si="8"/>
        <v>0</v>
      </c>
      <c r="G175" s="141">
        <f t="shared" si="8"/>
        <v>0</v>
      </c>
      <c r="H175" s="136">
        <f t="shared" si="9"/>
        <v>0</v>
      </c>
      <c r="I175" s="347"/>
      <c r="J175" s="288"/>
    </row>
    <row r="176" spans="2:10" x14ac:dyDescent="0.55000000000000004">
      <c r="B176" s="127" t="str">
        <f>$B$40</f>
        <v>Social Service</v>
      </c>
      <c r="C176" s="141">
        <f t="shared" si="8"/>
        <v>106436.48520574773</v>
      </c>
      <c r="D176" s="141">
        <f t="shared" si="8"/>
        <v>524259.23192932457</v>
      </c>
      <c r="E176" s="141">
        <f t="shared" si="8"/>
        <v>309004.28286492772</v>
      </c>
      <c r="F176" s="141">
        <f t="shared" si="8"/>
        <v>0</v>
      </c>
      <c r="G176" s="141">
        <f t="shared" si="8"/>
        <v>0</v>
      </c>
      <c r="H176" s="136">
        <f t="shared" si="9"/>
        <v>939700</v>
      </c>
      <c r="I176" s="347"/>
      <c r="J176" s="288"/>
    </row>
    <row r="177" spans="2:10" x14ac:dyDescent="0.55000000000000004">
      <c r="B177" s="127" t="str">
        <f>$B$41</f>
        <v>Library Science</v>
      </c>
      <c r="C177" s="141">
        <f t="shared" si="8"/>
        <v>0</v>
      </c>
      <c r="D177" s="141">
        <f t="shared" si="8"/>
        <v>0</v>
      </c>
      <c r="E177" s="141">
        <f t="shared" si="8"/>
        <v>0</v>
      </c>
      <c r="F177" s="141">
        <f t="shared" si="8"/>
        <v>0</v>
      </c>
      <c r="G177" s="141">
        <f t="shared" si="8"/>
        <v>0</v>
      </c>
      <c r="H177" s="136">
        <f t="shared" si="9"/>
        <v>0</v>
      </c>
      <c r="I177" s="347"/>
      <c r="J177" s="288"/>
    </row>
    <row r="178" spans="2:10" x14ac:dyDescent="0.55000000000000004">
      <c r="B178" s="127" t="str">
        <f>$B$42</f>
        <v>Veterinary Science</v>
      </c>
      <c r="C178" s="141">
        <f t="shared" si="8"/>
        <v>0</v>
      </c>
      <c r="D178" s="141">
        <f t="shared" si="8"/>
        <v>0</v>
      </c>
      <c r="E178" s="141">
        <f t="shared" si="8"/>
        <v>0</v>
      </c>
      <c r="F178" s="141">
        <f t="shared" si="8"/>
        <v>0</v>
      </c>
      <c r="G178" s="141">
        <f t="shared" si="8"/>
        <v>0</v>
      </c>
      <c r="H178" s="136">
        <f t="shared" si="9"/>
        <v>0</v>
      </c>
      <c r="I178" s="347"/>
      <c r="J178" s="288"/>
    </row>
    <row r="179" spans="2:10" x14ac:dyDescent="0.55000000000000004">
      <c r="B179" s="127" t="str">
        <f>$B$43</f>
        <v>Vocational Training</v>
      </c>
      <c r="C179" s="141">
        <f t="shared" si="8"/>
        <v>0</v>
      </c>
      <c r="D179" s="141">
        <f t="shared" si="8"/>
        <v>0</v>
      </c>
      <c r="E179" s="141">
        <f t="shared" si="8"/>
        <v>0</v>
      </c>
      <c r="F179" s="141">
        <f t="shared" si="8"/>
        <v>0</v>
      </c>
      <c r="G179" s="141">
        <f t="shared" si="8"/>
        <v>0</v>
      </c>
      <c r="H179" s="136">
        <f t="shared" si="9"/>
        <v>0</v>
      </c>
      <c r="I179" s="347"/>
      <c r="J179" s="288"/>
    </row>
    <row r="180" spans="2:10" x14ac:dyDescent="0.55000000000000004">
      <c r="B180" s="127" t="str">
        <f>$B$44</f>
        <v>Physical Training</v>
      </c>
      <c r="C180" s="141">
        <f t="shared" si="8"/>
        <v>0</v>
      </c>
      <c r="D180" s="141">
        <f t="shared" si="8"/>
        <v>0</v>
      </c>
      <c r="E180" s="141">
        <f t="shared" si="8"/>
        <v>0</v>
      </c>
      <c r="F180" s="141">
        <f t="shared" si="8"/>
        <v>0</v>
      </c>
      <c r="G180" s="141">
        <f t="shared" si="8"/>
        <v>0</v>
      </c>
      <c r="H180" s="136">
        <f t="shared" si="9"/>
        <v>0</v>
      </c>
      <c r="I180" s="347"/>
      <c r="J180" s="288"/>
    </row>
    <row r="181" spans="2:10" x14ac:dyDescent="0.55000000000000004">
      <c r="B181" s="127" t="str">
        <f>$B$45</f>
        <v>Health Services</v>
      </c>
      <c r="C181" s="141">
        <f t="shared" si="8"/>
        <v>306615.22618674685</v>
      </c>
      <c r="D181" s="141">
        <f t="shared" si="8"/>
        <v>421112.01527504995</v>
      </c>
      <c r="E181" s="141">
        <f t="shared" si="8"/>
        <v>216595.01415746554</v>
      </c>
      <c r="F181" s="141">
        <f t="shared" si="8"/>
        <v>172454.74438073757</v>
      </c>
      <c r="G181" s="141">
        <f t="shared" si="8"/>
        <v>0</v>
      </c>
      <c r="H181" s="136">
        <f t="shared" si="9"/>
        <v>1116777</v>
      </c>
      <c r="I181" s="347"/>
      <c r="J181" s="288"/>
    </row>
    <row r="182" spans="2:10" x14ac:dyDescent="0.55000000000000004">
      <c r="B182" s="127" t="str">
        <f>$B$46</f>
        <v>Pharmacy</v>
      </c>
      <c r="C182" s="141">
        <f t="shared" si="8"/>
        <v>0</v>
      </c>
      <c r="D182" s="141">
        <f t="shared" si="8"/>
        <v>0</v>
      </c>
      <c r="E182" s="141">
        <f t="shared" si="8"/>
        <v>0</v>
      </c>
      <c r="F182" s="141">
        <f t="shared" si="8"/>
        <v>0</v>
      </c>
      <c r="G182" s="141">
        <f t="shared" si="8"/>
        <v>0</v>
      </c>
      <c r="H182" s="136">
        <f t="shared" si="9"/>
        <v>0</v>
      </c>
      <c r="I182" s="347"/>
      <c r="J182" s="288"/>
    </row>
    <row r="183" spans="2:10" x14ac:dyDescent="0.55000000000000004">
      <c r="B183" s="127" t="str">
        <f>$B$47</f>
        <v>Business Administration</v>
      </c>
      <c r="C183" s="141">
        <f t="shared" si="8"/>
        <v>1602112.8701941336</v>
      </c>
      <c r="D183" s="141">
        <f t="shared" si="8"/>
        <v>4568774.7530665807</v>
      </c>
      <c r="E183" s="141">
        <f t="shared" si="8"/>
        <v>2707606.376739285</v>
      </c>
      <c r="F183" s="141">
        <f t="shared" si="8"/>
        <v>0</v>
      </c>
      <c r="G183" s="141">
        <f t="shared" si="8"/>
        <v>0</v>
      </c>
      <c r="H183" s="136">
        <f t="shared" si="9"/>
        <v>8878494</v>
      </c>
      <c r="I183" s="347"/>
      <c r="J183" s="288"/>
    </row>
    <row r="184" spans="2:10" x14ac:dyDescent="0.55000000000000004">
      <c r="B184" s="127" t="str">
        <f>$B$48</f>
        <v>Optometry</v>
      </c>
      <c r="C184" s="141">
        <f t="shared" ref="C184:G187" si="10">C159+$H$140*IF($H132=0,0,$H159*C132/$H132)+IF($H48=0,0,$H$141*$H159*C48/$H48)</f>
        <v>0</v>
      </c>
      <c r="D184" s="141">
        <f t="shared" si="10"/>
        <v>0</v>
      </c>
      <c r="E184" s="141">
        <f t="shared" si="10"/>
        <v>0</v>
      </c>
      <c r="F184" s="141">
        <f t="shared" si="10"/>
        <v>0</v>
      </c>
      <c r="G184" s="141">
        <f t="shared" si="10"/>
        <v>0</v>
      </c>
      <c r="H184" s="136">
        <f t="shared" si="9"/>
        <v>0</v>
      </c>
      <c r="I184" s="347"/>
      <c r="J184" s="288"/>
    </row>
    <row r="185" spans="2:10" x14ac:dyDescent="0.55000000000000004">
      <c r="B185" s="127" t="str">
        <f>$B$49</f>
        <v>Teacher Ed-Practice Teaching</v>
      </c>
      <c r="C185" s="141">
        <f t="shared" si="10"/>
        <v>0</v>
      </c>
      <c r="D185" s="141">
        <f t="shared" si="10"/>
        <v>171948</v>
      </c>
      <c r="E185" s="141">
        <f t="shared" si="10"/>
        <v>0</v>
      </c>
      <c r="F185" s="141">
        <f t="shared" si="10"/>
        <v>0</v>
      </c>
      <c r="G185" s="141">
        <f t="shared" si="10"/>
        <v>0</v>
      </c>
      <c r="H185" s="136">
        <f t="shared" si="9"/>
        <v>171948</v>
      </c>
      <c r="I185" s="347"/>
      <c r="J185" s="288"/>
    </row>
    <row r="186" spans="2:10" x14ac:dyDescent="0.55000000000000004">
      <c r="B186" s="127" t="str">
        <f>$B$50</f>
        <v>Technology</v>
      </c>
      <c r="C186" s="141">
        <f t="shared" si="10"/>
        <v>435776.54881670867</v>
      </c>
      <c r="D186" s="141">
        <f t="shared" si="10"/>
        <v>1071966.8832519373</v>
      </c>
      <c r="E186" s="141">
        <f t="shared" si="10"/>
        <v>264666.04557866219</v>
      </c>
      <c r="F186" s="141">
        <f t="shared" si="10"/>
        <v>35900.522352691951</v>
      </c>
      <c r="G186" s="141">
        <f t="shared" si="10"/>
        <v>0</v>
      </c>
      <c r="H186" s="136">
        <f t="shared" si="9"/>
        <v>1808310.0000000002</v>
      </c>
      <c r="I186" s="347"/>
      <c r="J186" s="288"/>
    </row>
    <row r="187" spans="2:10" x14ac:dyDescent="0.55000000000000004">
      <c r="B187" s="127" t="str">
        <f>$B$51</f>
        <v>Nursing</v>
      </c>
      <c r="C187" s="141">
        <f t="shared" si="10"/>
        <v>0</v>
      </c>
      <c r="D187" s="141">
        <f t="shared" si="10"/>
        <v>993974.64777301694</v>
      </c>
      <c r="E187" s="141">
        <f t="shared" si="10"/>
        <v>419965.35222698312</v>
      </c>
      <c r="F187" s="141">
        <f t="shared" si="10"/>
        <v>0</v>
      </c>
      <c r="G187" s="141">
        <f t="shared" si="10"/>
        <v>0</v>
      </c>
      <c r="H187" s="136">
        <f t="shared" si="9"/>
        <v>1413940</v>
      </c>
      <c r="I187" s="347"/>
      <c r="J187" s="288"/>
    </row>
    <row r="188" spans="2:10" x14ac:dyDescent="0.55000000000000004">
      <c r="B188" s="130" t="str">
        <f>$B$52</f>
        <v>Totals</v>
      </c>
      <c r="C188" s="133">
        <f>SUM(C168:C187)</f>
        <v>19064811.060321022</v>
      </c>
      <c r="D188" s="133">
        <f>SUM(D168:D187)</f>
        <v>21410367.291318715</v>
      </c>
      <c r="E188" s="133">
        <f>SUM(E168:E187)</f>
        <v>10922832.005852364</v>
      </c>
      <c r="F188" s="133">
        <f>SUM(F168:F187)</f>
        <v>1144286.6425078989</v>
      </c>
      <c r="G188" s="133">
        <f>SUM(G168:G187)</f>
        <v>0</v>
      </c>
      <c r="H188" s="133">
        <f t="shared" si="9"/>
        <v>52542296.999999993</v>
      </c>
      <c r="I188" s="347"/>
      <c r="J188" s="288"/>
    </row>
    <row r="189" spans="2:10" x14ac:dyDescent="0.55000000000000004">
      <c r="B189" s="328"/>
      <c r="C189" s="329"/>
      <c r="D189" s="329"/>
      <c r="E189" s="329"/>
      <c r="F189" s="329"/>
      <c r="G189" s="329"/>
      <c r="H189" s="344"/>
    </row>
    <row r="190" spans="2:10" x14ac:dyDescent="0.55000000000000004">
      <c r="B190" s="442" t="s">
        <v>34</v>
      </c>
      <c r="C190" s="442"/>
      <c r="D190" s="442"/>
      <c r="E190" s="442"/>
      <c r="F190" s="442"/>
      <c r="G190" s="442"/>
      <c r="H190" s="122">
        <f>H15</f>
        <v>29986052</v>
      </c>
    </row>
    <row r="191" spans="2:10" ht="43.5" customHeight="1" thickBot="1" x14ac:dyDescent="0.6">
      <c r="B191" s="432" t="s">
        <v>225</v>
      </c>
      <c r="C191" s="432"/>
      <c r="D191" s="432"/>
      <c r="E191" s="432"/>
      <c r="F191" s="432"/>
      <c r="G191" s="432"/>
      <c r="H191" s="432"/>
    </row>
    <row r="192" spans="2:10" ht="19.8" thickBot="1" x14ac:dyDescent="0.6">
      <c r="B192" s="124" t="s">
        <v>31</v>
      </c>
      <c r="C192" s="125" t="s">
        <v>25</v>
      </c>
      <c r="D192" s="125" t="s">
        <v>26</v>
      </c>
      <c r="E192" s="125" t="s">
        <v>27</v>
      </c>
      <c r="F192" s="125" t="s">
        <v>28</v>
      </c>
      <c r="G192" s="125" t="s">
        <v>29</v>
      </c>
      <c r="H192" s="126" t="s">
        <v>1</v>
      </c>
    </row>
    <row r="193" spans="2:8" x14ac:dyDescent="0.55000000000000004">
      <c r="B193" s="127" t="str">
        <f>$B$32</f>
        <v>Liberal Arts</v>
      </c>
      <c r="C193" s="135">
        <f t="shared" ref="C193:G208" si="11">$H$190*IF($H$136=0,0,C116/$H$136)</f>
        <v>5136835.4435426891</v>
      </c>
      <c r="D193" s="135">
        <f t="shared" si="11"/>
        <v>2504262.4246508838</v>
      </c>
      <c r="E193" s="135">
        <f t="shared" si="11"/>
        <v>1437586.9992062089</v>
      </c>
      <c r="F193" s="135">
        <f t="shared" si="11"/>
        <v>104868.32127739441</v>
      </c>
      <c r="G193" s="135">
        <f t="shared" si="11"/>
        <v>0</v>
      </c>
      <c r="H193" s="135">
        <f>SUM(C193:G193)</f>
        <v>9183553.1886771768</v>
      </c>
    </row>
    <row r="194" spans="2:8" x14ac:dyDescent="0.55000000000000004">
      <c r="B194" s="127" t="str">
        <f>$B$33</f>
        <v>Science</v>
      </c>
      <c r="C194" s="138">
        <f t="shared" si="11"/>
        <v>1807967.7019075714</v>
      </c>
      <c r="D194" s="138">
        <f t="shared" si="11"/>
        <v>1616058.3046873005</v>
      </c>
      <c r="E194" s="138">
        <f t="shared" si="11"/>
        <v>720546.18514754111</v>
      </c>
      <c r="F194" s="138">
        <f t="shared" si="11"/>
        <v>0</v>
      </c>
      <c r="G194" s="138">
        <f t="shared" si="11"/>
        <v>0</v>
      </c>
      <c r="H194" s="138">
        <f t="shared" ref="H194:H213" si="12">SUM(C194:G194)</f>
        <v>4144572.1917424132</v>
      </c>
    </row>
    <row r="195" spans="2:8" x14ac:dyDescent="0.55000000000000004">
      <c r="B195" s="127" t="str">
        <f>$B$34</f>
        <v>Fine Arts</v>
      </c>
      <c r="C195" s="138">
        <f t="shared" si="11"/>
        <v>993871.09987296094</v>
      </c>
      <c r="D195" s="138">
        <f t="shared" si="11"/>
        <v>585427.95164225239</v>
      </c>
      <c r="E195" s="138">
        <f t="shared" si="11"/>
        <v>72290.04940560706</v>
      </c>
      <c r="F195" s="138">
        <f t="shared" si="11"/>
        <v>0</v>
      </c>
      <c r="G195" s="138">
        <f t="shared" si="11"/>
        <v>0</v>
      </c>
      <c r="H195" s="138">
        <f t="shared" si="12"/>
        <v>1651589.1009208204</v>
      </c>
    </row>
    <row r="196" spans="2:8" x14ac:dyDescent="0.55000000000000004">
      <c r="B196" s="127" t="str">
        <f>$B$35</f>
        <v>Teacher Education</v>
      </c>
      <c r="C196" s="138">
        <f t="shared" si="11"/>
        <v>398022.67602746887</v>
      </c>
      <c r="D196" s="138">
        <f t="shared" si="11"/>
        <v>992695.15177552821</v>
      </c>
      <c r="E196" s="138">
        <f t="shared" si="11"/>
        <v>794779.55339478946</v>
      </c>
      <c r="F196" s="138">
        <f t="shared" si="11"/>
        <v>265367.95519733604</v>
      </c>
      <c r="G196" s="138">
        <f t="shared" si="11"/>
        <v>0</v>
      </c>
      <c r="H196" s="138">
        <f t="shared" si="12"/>
        <v>2450865.3363951226</v>
      </c>
    </row>
    <row r="197" spans="2:8" x14ac:dyDescent="0.55000000000000004">
      <c r="B197" s="127" t="str">
        <f>$B$36</f>
        <v>Agriculture</v>
      </c>
      <c r="C197" s="138">
        <f t="shared" si="11"/>
        <v>472582.94659709098</v>
      </c>
      <c r="D197" s="138">
        <f t="shared" si="11"/>
        <v>960527.21710982686</v>
      </c>
      <c r="E197" s="138">
        <f t="shared" si="11"/>
        <v>549593.57874017081</v>
      </c>
      <c r="F197" s="138">
        <f t="shared" si="11"/>
        <v>163902.66763966676</v>
      </c>
      <c r="G197" s="138">
        <f t="shared" si="11"/>
        <v>0</v>
      </c>
      <c r="H197" s="138">
        <f t="shared" si="12"/>
        <v>2146606.4100867552</v>
      </c>
    </row>
    <row r="198" spans="2:8" x14ac:dyDescent="0.55000000000000004">
      <c r="B198" s="127" t="str">
        <f>$B$37</f>
        <v>Engineering</v>
      </c>
      <c r="C198" s="138">
        <f t="shared" si="11"/>
        <v>563397.52534511324</v>
      </c>
      <c r="D198" s="138">
        <f t="shared" si="11"/>
        <v>955821.92603033048</v>
      </c>
      <c r="E198" s="138">
        <f t="shared" si="11"/>
        <v>299091.46354306012</v>
      </c>
      <c r="F198" s="138">
        <f t="shared" si="11"/>
        <v>0</v>
      </c>
      <c r="G198" s="138">
        <f t="shared" si="11"/>
        <v>0</v>
      </c>
      <c r="H198" s="138">
        <f t="shared" si="12"/>
        <v>1818310.9149185037</v>
      </c>
    </row>
    <row r="199" spans="2:8" x14ac:dyDescent="0.55000000000000004">
      <c r="B199" s="127" t="str">
        <f>$B$38</f>
        <v>Home Economics</v>
      </c>
      <c r="C199" s="138">
        <f t="shared" si="11"/>
        <v>108909.64905981287</v>
      </c>
      <c r="D199" s="138">
        <f t="shared" si="11"/>
        <v>180059.34489303932</v>
      </c>
      <c r="E199" s="138">
        <f t="shared" si="11"/>
        <v>123884.53331297249</v>
      </c>
      <c r="F199" s="138">
        <f t="shared" si="11"/>
        <v>0</v>
      </c>
      <c r="G199" s="138">
        <f t="shared" si="11"/>
        <v>0</v>
      </c>
      <c r="H199" s="138">
        <f t="shared" si="12"/>
        <v>412853.52726582473</v>
      </c>
    </row>
    <row r="200" spans="2:8" x14ac:dyDescent="0.55000000000000004">
      <c r="B200" s="127" t="str">
        <f>$B$39</f>
        <v>Law</v>
      </c>
      <c r="C200" s="138">
        <f t="shared" si="11"/>
        <v>0</v>
      </c>
      <c r="D200" s="138">
        <f t="shared" si="11"/>
        <v>0</v>
      </c>
      <c r="E200" s="138">
        <f t="shared" si="11"/>
        <v>0</v>
      </c>
      <c r="F200" s="138">
        <f t="shared" si="11"/>
        <v>0</v>
      </c>
      <c r="G200" s="138">
        <f t="shared" si="11"/>
        <v>0</v>
      </c>
      <c r="H200" s="138">
        <f t="shared" si="12"/>
        <v>0</v>
      </c>
    </row>
    <row r="201" spans="2:8" x14ac:dyDescent="0.55000000000000004">
      <c r="B201" s="127" t="str">
        <f>$B$40</f>
        <v>Social Service</v>
      </c>
      <c r="C201" s="138">
        <f t="shared" si="11"/>
        <v>60743.662778114056</v>
      </c>
      <c r="D201" s="138">
        <f t="shared" si="11"/>
        <v>299196.52016946033</v>
      </c>
      <c r="E201" s="138">
        <f t="shared" si="11"/>
        <v>176349.79132443696</v>
      </c>
      <c r="F201" s="138">
        <f t="shared" si="11"/>
        <v>0</v>
      </c>
      <c r="G201" s="138">
        <f t="shared" si="11"/>
        <v>0</v>
      </c>
      <c r="H201" s="138">
        <f t="shared" si="12"/>
        <v>536289.97427201131</v>
      </c>
    </row>
    <row r="202" spans="2:8" x14ac:dyDescent="0.55000000000000004">
      <c r="B202" s="127" t="str">
        <f>$B$41</f>
        <v>Library Science</v>
      </c>
      <c r="C202" s="138">
        <f t="shared" si="11"/>
        <v>0</v>
      </c>
      <c r="D202" s="138">
        <f t="shared" si="11"/>
        <v>0</v>
      </c>
      <c r="E202" s="138">
        <f t="shared" si="11"/>
        <v>0</v>
      </c>
      <c r="F202" s="138">
        <f t="shared" si="11"/>
        <v>0</v>
      </c>
      <c r="G202" s="138">
        <f t="shared" si="11"/>
        <v>0</v>
      </c>
      <c r="H202" s="138">
        <f t="shared" si="12"/>
        <v>0</v>
      </c>
    </row>
    <row r="203" spans="2:8" x14ac:dyDescent="0.55000000000000004">
      <c r="B203" s="127" t="str">
        <f>$B$42</f>
        <v>Veterinary Science</v>
      </c>
      <c r="C203" s="138">
        <f t="shared" si="11"/>
        <v>0</v>
      </c>
      <c r="D203" s="138">
        <f t="shared" si="11"/>
        <v>0</v>
      </c>
      <c r="E203" s="138">
        <f t="shared" si="11"/>
        <v>0</v>
      </c>
      <c r="F203" s="138">
        <f t="shared" si="11"/>
        <v>0</v>
      </c>
      <c r="G203" s="138">
        <f t="shared" si="11"/>
        <v>0</v>
      </c>
      <c r="H203" s="138">
        <f t="shared" si="12"/>
        <v>0</v>
      </c>
    </row>
    <row r="204" spans="2:8" x14ac:dyDescent="0.55000000000000004">
      <c r="B204" s="127" t="str">
        <f>$B$43</f>
        <v>Vocational Training</v>
      </c>
      <c r="C204" s="138">
        <f t="shared" si="11"/>
        <v>0</v>
      </c>
      <c r="D204" s="138">
        <f t="shared" si="11"/>
        <v>0</v>
      </c>
      <c r="E204" s="138">
        <f t="shared" si="11"/>
        <v>0</v>
      </c>
      <c r="F204" s="138">
        <f t="shared" si="11"/>
        <v>0</v>
      </c>
      <c r="G204" s="138">
        <f t="shared" si="11"/>
        <v>0</v>
      </c>
      <c r="H204" s="138">
        <f t="shared" si="12"/>
        <v>0</v>
      </c>
    </row>
    <row r="205" spans="2:8" x14ac:dyDescent="0.55000000000000004">
      <c r="B205" s="127" t="str">
        <f>$B$44</f>
        <v>Physical Training</v>
      </c>
      <c r="C205" s="138">
        <f t="shared" si="11"/>
        <v>0</v>
      </c>
      <c r="D205" s="138">
        <f t="shared" si="11"/>
        <v>0</v>
      </c>
      <c r="E205" s="138">
        <f t="shared" si="11"/>
        <v>0</v>
      </c>
      <c r="F205" s="138">
        <f t="shared" si="11"/>
        <v>0</v>
      </c>
      <c r="G205" s="138">
        <f t="shared" si="11"/>
        <v>0</v>
      </c>
      <c r="H205" s="138">
        <f t="shared" si="12"/>
        <v>0</v>
      </c>
    </row>
    <row r="206" spans="2:8" x14ac:dyDescent="0.55000000000000004">
      <c r="B206" s="127" t="str">
        <f>$B$45</f>
        <v>Health Services</v>
      </c>
      <c r="C206" s="138">
        <f t="shared" si="11"/>
        <v>174986.22528875267</v>
      </c>
      <c r="D206" s="138">
        <f t="shared" si="11"/>
        <v>240329.88476521286</v>
      </c>
      <c r="E206" s="138">
        <f t="shared" si="11"/>
        <v>123611.42143898229</v>
      </c>
      <c r="F206" s="138">
        <f t="shared" si="11"/>
        <v>98420.437652832974</v>
      </c>
      <c r="G206" s="138">
        <f t="shared" si="11"/>
        <v>0</v>
      </c>
      <c r="H206" s="138">
        <f t="shared" si="12"/>
        <v>637347.96914578078</v>
      </c>
    </row>
    <row r="207" spans="2:8" x14ac:dyDescent="0.55000000000000004">
      <c r="B207" s="127" t="str">
        <f>$B$46</f>
        <v>Pharmacy</v>
      </c>
      <c r="C207" s="138">
        <f t="shared" si="11"/>
        <v>0</v>
      </c>
      <c r="D207" s="138">
        <f t="shared" si="11"/>
        <v>0</v>
      </c>
      <c r="E207" s="138">
        <f t="shared" si="11"/>
        <v>0</v>
      </c>
      <c r="F207" s="138">
        <f t="shared" si="11"/>
        <v>0</v>
      </c>
      <c r="G207" s="138">
        <f t="shared" si="11"/>
        <v>0</v>
      </c>
      <c r="H207" s="138">
        <f t="shared" si="12"/>
        <v>0</v>
      </c>
    </row>
    <row r="208" spans="2:8" x14ac:dyDescent="0.55000000000000004">
      <c r="B208" s="127" t="str">
        <f>$B$47</f>
        <v>Business Administration</v>
      </c>
      <c r="C208" s="138">
        <f t="shared" si="11"/>
        <v>914330.78203936166</v>
      </c>
      <c r="D208" s="138">
        <f t="shared" si="11"/>
        <v>2607413.9161162046</v>
      </c>
      <c r="E208" s="138">
        <f t="shared" si="11"/>
        <v>1545239.3535786339</v>
      </c>
      <c r="F208" s="138">
        <f t="shared" si="11"/>
        <v>0</v>
      </c>
      <c r="G208" s="138">
        <f t="shared" si="11"/>
        <v>0</v>
      </c>
      <c r="H208" s="138">
        <f t="shared" si="12"/>
        <v>5066984.0517341997</v>
      </c>
    </row>
    <row r="209" spans="2:8" x14ac:dyDescent="0.55000000000000004">
      <c r="B209" s="127" t="str">
        <f>$B$48</f>
        <v>Optometry</v>
      </c>
      <c r="C209" s="138">
        <f t="shared" ref="C209:G212" si="13">$H$190*IF($H$136=0,0,C132/$H$136)</f>
        <v>0</v>
      </c>
      <c r="D209" s="138">
        <f t="shared" si="13"/>
        <v>0</v>
      </c>
      <c r="E209" s="138">
        <f t="shared" si="13"/>
        <v>0</v>
      </c>
      <c r="F209" s="138">
        <f t="shared" si="13"/>
        <v>0</v>
      </c>
      <c r="G209" s="138">
        <f t="shared" si="13"/>
        <v>0</v>
      </c>
      <c r="H209" s="138">
        <f t="shared" si="12"/>
        <v>0</v>
      </c>
    </row>
    <row r="210" spans="2:8" x14ac:dyDescent="0.55000000000000004">
      <c r="B210" s="127" t="str">
        <f>$B$49</f>
        <v>Teacher Ed-Practice Teaching</v>
      </c>
      <c r="C210" s="138">
        <f t="shared" si="13"/>
        <v>0</v>
      </c>
      <c r="D210" s="138">
        <f t="shared" si="13"/>
        <v>98131.358984411258</v>
      </c>
      <c r="E210" s="138">
        <f t="shared" si="13"/>
        <v>0</v>
      </c>
      <c r="F210" s="138">
        <f t="shared" si="13"/>
        <v>0</v>
      </c>
      <c r="G210" s="138">
        <f t="shared" si="13"/>
        <v>0</v>
      </c>
      <c r="H210" s="138">
        <f t="shared" si="12"/>
        <v>98131.358984411258</v>
      </c>
    </row>
    <row r="211" spans="2:8" x14ac:dyDescent="0.55000000000000004">
      <c r="B211" s="127" t="str">
        <f>$B$50</f>
        <v>Technology</v>
      </c>
      <c r="C211" s="138">
        <f t="shared" si="13"/>
        <v>248698.98086418607</v>
      </c>
      <c r="D211" s="138">
        <f t="shared" si="13"/>
        <v>611774.70909993316</v>
      </c>
      <c r="E211" s="138">
        <f t="shared" si="13"/>
        <v>151045.70446367201</v>
      </c>
      <c r="F211" s="138">
        <f t="shared" si="13"/>
        <v>20488.535571384753</v>
      </c>
      <c r="G211" s="138">
        <f t="shared" si="13"/>
        <v>0</v>
      </c>
      <c r="H211" s="138">
        <f t="shared" si="12"/>
        <v>1032007.9299991759</v>
      </c>
    </row>
    <row r="212" spans="2:8" x14ac:dyDescent="0.55000000000000004">
      <c r="B212" s="127" t="str">
        <f>$B$51</f>
        <v>Nursing</v>
      </c>
      <c r="C212" s="138">
        <f t="shared" si="13"/>
        <v>0</v>
      </c>
      <c r="D212" s="138">
        <f t="shared" si="13"/>
        <v>567264.48636820097</v>
      </c>
      <c r="E212" s="138">
        <f t="shared" si="13"/>
        <v>239675.55948960435</v>
      </c>
      <c r="F212" s="138">
        <f t="shared" si="13"/>
        <v>0</v>
      </c>
      <c r="G212" s="138">
        <f t="shared" si="13"/>
        <v>0</v>
      </c>
      <c r="H212" s="138">
        <f t="shared" si="12"/>
        <v>806940.04585780529</v>
      </c>
    </row>
    <row r="213" spans="2:8" x14ac:dyDescent="0.55000000000000004">
      <c r="B213" s="130" t="str">
        <f>$B$52</f>
        <v>Totals</v>
      </c>
      <c r="C213" s="135">
        <f>SUM(C193:C212)</f>
        <v>10880346.693323122</v>
      </c>
      <c r="D213" s="135">
        <f>SUM(D193:D212)</f>
        <v>12218963.196292585</v>
      </c>
      <c r="E213" s="135">
        <f>SUM(E193:E212)</f>
        <v>6233694.1930456795</v>
      </c>
      <c r="F213" s="135">
        <f>SUM(F193:F212)</f>
        <v>653047.91733861493</v>
      </c>
      <c r="G213" s="135">
        <f>SUM(G193:G212)</f>
        <v>0</v>
      </c>
      <c r="H213" s="135">
        <f t="shared" si="12"/>
        <v>29986052</v>
      </c>
    </row>
    <row r="214" spans="2:8" x14ac:dyDescent="0.55000000000000004">
      <c r="B214" s="143"/>
      <c r="C214" s="144"/>
      <c r="D214" s="144"/>
      <c r="E214" s="144"/>
      <c r="F214" s="144"/>
      <c r="G214" s="144"/>
      <c r="H214" s="144"/>
    </row>
    <row r="215" spans="2:8" x14ac:dyDescent="0.55000000000000004">
      <c r="B215" s="442" t="s">
        <v>35</v>
      </c>
      <c r="C215" s="442"/>
      <c r="D215" s="442"/>
      <c r="E215" s="442"/>
      <c r="F215" s="442"/>
      <c r="G215" s="442"/>
      <c r="H215" s="122">
        <f>H17</f>
        <v>31212207</v>
      </c>
    </row>
    <row r="216" spans="2:8" ht="60.75" customHeight="1" thickBot="1" x14ac:dyDescent="0.6">
      <c r="B216" s="432" t="s">
        <v>226</v>
      </c>
      <c r="C216" s="432"/>
      <c r="D216" s="432"/>
      <c r="E216" s="432"/>
      <c r="F216" s="432"/>
      <c r="G216" s="432"/>
      <c r="H216" s="432"/>
    </row>
    <row r="217" spans="2:8" ht="19.8" thickBot="1" x14ac:dyDescent="0.6">
      <c r="B217" s="124" t="s">
        <v>31</v>
      </c>
      <c r="C217" s="125" t="s">
        <v>25</v>
      </c>
      <c r="D217" s="125" t="s">
        <v>26</v>
      </c>
      <c r="E217" s="125" t="s">
        <v>27</v>
      </c>
      <c r="F217" s="125" t="s">
        <v>28</v>
      </c>
      <c r="G217" s="125" t="s">
        <v>29</v>
      </c>
      <c r="H217" s="126" t="s">
        <v>1</v>
      </c>
    </row>
    <row r="218" spans="2:8" x14ac:dyDescent="0.55000000000000004">
      <c r="B218" s="127" t="str">
        <f>$B$32</f>
        <v>Liberal Arts</v>
      </c>
      <c r="C218" s="135">
        <f t="shared" ref="C218:G233" si="14">$H$215*IF($H$25=0,0,C$25/$H$25)*IF(C$52=0,0,C32/C$52)</f>
        <v>6852456.433808648</v>
      </c>
      <c r="D218" s="135">
        <f t="shared" si="14"/>
        <v>2645730.74173686</v>
      </c>
      <c r="E218" s="135">
        <f t="shared" si="14"/>
        <v>719551.77198068588</v>
      </c>
      <c r="F218" s="135">
        <f t="shared" si="14"/>
        <v>29539.509322260004</v>
      </c>
      <c r="G218" s="135">
        <f t="shared" si="14"/>
        <v>0</v>
      </c>
      <c r="H218" s="135">
        <f>SUM(C218:G218)</f>
        <v>10247278.456848454</v>
      </c>
    </row>
    <row r="219" spans="2:8" x14ac:dyDescent="0.55000000000000004">
      <c r="B219" s="127" t="str">
        <f>$B$33</f>
        <v>Science</v>
      </c>
      <c r="C219" s="138">
        <f t="shared" si="14"/>
        <v>2889379.628408615</v>
      </c>
      <c r="D219" s="138">
        <f t="shared" si="14"/>
        <v>1533030.9300285175</v>
      </c>
      <c r="E219" s="138">
        <f t="shared" si="14"/>
        <v>309042.99876558583</v>
      </c>
      <c r="F219" s="138">
        <f t="shared" si="14"/>
        <v>0</v>
      </c>
      <c r="G219" s="138">
        <f t="shared" si="14"/>
        <v>0</v>
      </c>
      <c r="H219" s="138">
        <f t="shared" ref="H219:H238" si="15">SUM(C219:G219)</f>
        <v>4731453.5572027182</v>
      </c>
    </row>
    <row r="220" spans="2:8" x14ac:dyDescent="0.55000000000000004">
      <c r="B220" s="127" t="str">
        <f>$B$34</f>
        <v>Fine Arts</v>
      </c>
      <c r="C220" s="138">
        <f t="shared" si="14"/>
        <v>745193.31990513823</v>
      </c>
      <c r="D220" s="138">
        <f t="shared" si="14"/>
        <v>197483.15472801327</v>
      </c>
      <c r="E220" s="138">
        <f t="shared" si="14"/>
        <v>19110.619329200905</v>
      </c>
      <c r="F220" s="138">
        <f t="shared" si="14"/>
        <v>0</v>
      </c>
      <c r="G220" s="138">
        <f t="shared" si="14"/>
        <v>0</v>
      </c>
      <c r="H220" s="138">
        <f t="shared" si="15"/>
        <v>961787.09396235237</v>
      </c>
    </row>
    <row r="221" spans="2:8" x14ac:dyDescent="0.55000000000000004">
      <c r="B221" s="127" t="str">
        <f>$B$35</f>
        <v>Teacher Education</v>
      </c>
      <c r="C221" s="138">
        <f t="shared" si="14"/>
        <v>504090.87965648441</v>
      </c>
      <c r="D221" s="138">
        <f t="shared" si="14"/>
        <v>1085704.4079886416</v>
      </c>
      <c r="E221" s="138">
        <f t="shared" si="14"/>
        <v>459288.3650940549</v>
      </c>
      <c r="F221" s="138">
        <f t="shared" si="14"/>
        <v>227284.21021695735</v>
      </c>
      <c r="G221" s="138">
        <f t="shared" si="14"/>
        <v>0</v>
      </c>
      <c r="H221" s="138">
        <f t="shared" si="15"/>
        <v>2276367.8629561383</v>
      </c>
    </row>
    <row r="222" spans="2:8" x14ac:dyDescent="0.55000000000000004">
      <c r="B222" s="127" t="str">
        <f>$B$36</f>
        <v>Agriculture</v>
      </c>
      <c r="C222" s="138">
        <f t="shared" si="14"/>
        <v>1164164.0595093186</v>
      </c>
      <c r="D222" s="138">
        <f t="shared" si="14"/>
        <v>1486287.2108360154</v>
      </c>
      <c r="E222" s="138">
        <f t="shared" si="14"/>
        <v>265436.99996470206</v>
      </c>
      <c r="F222" s="138">
        <f t="shared" si="14"/>
        <v>38783.888138938499</v>
      </c>
      <c r="G222" s="138">
        <f t="shared" si="14"/>
        <v>0</v>
      </c>
      <c r="H222" s="138">
        <f t="shared" si="15"/>
        <v>2954672.1584489746</v>
      </c>
    </row>
    <row r="223" spans="2:8" x14ac:dyDescent="0.55000000000000004">
      <c r="B223" s="127" t="str">
        <f>$B$37</f>
        <v>Engineering</v>
      </c>
      <c r="C223" s="138">
        <f t="shared" si="14"/>
        <v>645530.04034641024</v>
      </c>
      <c r="D223" s="138">
        <f t="shared" si="14"/>
        <v>858327.0142421677</v>
      </c>
      <c r="E223" s="138">
        <f t="shared" si="14"/>
        <v>150245.36632846898</v>
      </c>
      <c r="F223" s="138">
        <f t="shared" si="14"/>
        <v>0</v>
      </c>
      <c r="G223" s="138">
        <f t="shared" si="14"/>
        <v>0</v>
      </c>
      <c r="H223" s="138">
        <f t="shared" si="15"/>
        <v>1654102.420917047</v>
      </c>
    </row>
    <row r="224" spans="2:8" x14ac:dyDescent="0.55000000000000004">
      <c r="B224" s="127" t="str">
        <f>$B$38</f>
        <v>Home Economics</v>
      </c>
      <c r="C224" s="138">
        <f t="shared" si="14"/>
        <v>193552.07725461113</v>
      </c>
      <c r="D224" s="138">
        <f t="shared" si="14"/>
        <v>334271.9453882426</v>
      </c>
      <c r="E224" s="138">
        <f t="shared" si="14"/>
        <v>102627.193303775</v>
      </c>
      <c r="F224" s="138">
        <f t="shared" si="14"/>
        <v>0</v>
      </c>
      <c r="G224" s="138">
        <f t="shared" si="14"/>
        <v>0</v>
      </c>
      <c r="H224" s="138">
        <f t="shared" si="15"/>
        <v>630451.21594662871</v>
      </c>
    </row>
    <row r="225" spans="2:10" x14ac:dyDescent="0.55000000000000004">
      <c r="B225" s="127" t="str">
        <f>$B$39</f>
        <v>Law</v>
      </c>
      <c r="C225" s="138">
        <f t="shared" si="14"/>
        <v>0</v>
      </c>
      <c r="D225" s="138">
        <f t="shared" si="14"/>
        <v>0</v>
      </c>
      <c r="E225" s="138">
        <f t="shared" si="14"/>
        <v>0</v>
      </c>
      <c r="F225" s="138">
        <f t="shared" si="14"/>
        <v>0</v>
      </c>
      <c r="G225" s="138">
        <f t="shared" si="14"/>
        <v>0</v>
      </c>
      <c r="H225" s="138">
        <f t="shared" si="15"/>
        <v>0</v>
      </c>
    </row>
    <row r="226" spans="2:10" x14ac:dyDescent="0.55000000000000004">
      <c r="B226" s="127" t="str">
        <f>$B$40</f>
        <v>Social Service</v>
      </c>
      <c r="C226" s="138">
        <f t="shared" si="14"/>
        <v>52398.076162850528</v>
      </c>
      <c r="D226" s="138">
        <f t="shared" si="14"/>
        <v>276385.82801613229</v>
      </c>
      <c r="E226" s="138">
        <f t="shared" si="14"/>
        <v>229644.18254702745</v>
      </c>
      <c r="F226" s="138">
        <f t="shared" si="14"/>
        <v>0</v>
      </c>
      <c r="G226" s="138">
        <f t="shared" si="14"/>
        <v>0</v>
      </c>
      <c r="H226" s="138">
        <f t="shared" si="15"/>
        <v>558428.08672601031</v>
      </c>
    </row>
    <row r="227" spans="2:10" x14ac:dyDescent="0.55000000000000004">
      <c r="B227" s="127" t="str">
        <f>$B$41</f>
        <v>Library Science</v>
      </c>
      <c r="C227" s="138">
        <f t="shared" si="14"/>
        <v>0</v>
      </c>
      <c r="D227" s="138">
        <f t="shared" si="14"/>
        <v>0</v>
      </c>
      <c r="E227" s="138">
        <f t="shared" si="14"/>
        <v>0</v>
      </c>
      <c r="F227" s="138">
        <f t="shared" si="14"/>
        <v>0</v>
      </c>
      <c r="G227" s="138">
        <f t="shared" si="14"/>
        <v>0</v>
      </c>
      <c r="H227" s="138">
        <f t="shared" si="15"/>
        <v>0</v>
      </c>
    </row>
    <row r="228" spans="2:10" x14ac:dyDescent="0.55000000000000004">
      <c r="B228" s="127" t="str">
        <f>$B$42</f>
        <v>Veterinary Science</v>
      </c>
      <c r="C228" s="138">
        <f t="shared" si="14"/>
        <v>0</v>
      </c>
      <c r="D228" s="138">
        <f t="shared" si="14"/>
        <v>0</v>
      </c>
      <c r="E228" s="138">
        <f t="shared" si="14"/>
        <v>0</v>
      </c>
      <c r="F228" s="138">
        <f t="shared" si="14"/>
        <v>0</v>
      </c>
      <c r="G228" s="138">
        <f t="shared" si="14"/>
        <v>0</v>
      </c>
      <c r="H228" s="138">
        <f t="shared" si="15"/>
        <v>0</v>
      </c>
    </row>
    <row r="229" spans="2:10" x14ac:dyDescent="0.55000000000000004">
      <c r="B229" s="127" t="str">
        <f>$B$43</f>
        <v>Vocational Training</v>
      </c>
      <c r="C229" s="138">
        <f t="shared" si="14"/>
        <v>0</v>
      </c>
      <c r="D229" s="138">
        <f t="shared" si="14"/>
        <v>0</v>
      </c>
      <c r="E229" s="138">
        <f t="shared" si="14"/>
        <v>0</v>
      </c>
      <c r="F229" s="138">
        <f t="shared" si="14"/>
        <v>0</v>
      </c>
      <c r="G229" s="138">
        <f t="shared" si="14"/>
        <v>0</v>
      </c>
      <c r="H229" s="138">
        <f t="shared" si="15"/>
        <v>0</v>
      </c>
    </row>
    <row r="230" spans="2:10" x14ac:dyDescent="0.55000000000000004">
      <c r="B230" s="127" t="str">
        <f>$B$44</f>
        <v>Physical Training</v>
      </c>
      <c r="C230" s="138">
        <f t="shared" si="14"/>
        <v>0</v>
      </c>
      <c r="D230" s="138">
        <f t="shared" si="14"/>
        <v>0</v>
      </c>
      <c r="E230" s="138">
        <f t="shared" si="14"/>
        <v>0</v>
      </c>
      <c r="F230" s="138">
        <f t="shared" si="14"/>
        <v>0</v>
      </c>
      <c r="G230" s="138">
        <f t="shared" si="14"/>
        <v>0</v>
      </c>
      <c r="H230" s="138">
        <f t="shared" si="15"/>
        <v>0</v>
      </c>
    </row>
    <row r="231" spans="2:10" x14ac:dyDescent="0.55000000000000004">
      <c r="B231" s="127" t="str">
        <f>$B$45</f>
        <v>Health Services</v>
      </c>
      <c r="C231" s="138">
        <f t="shared" si="14"/>
        <v>140512.39199588896</v>
      </c>
      <c r="D231" s="138">
        <f t="shared" si="14"/>
        <v>181630.14918792047</v>
      </c>
      <c r="E231" s="138">
        <f t="shared" si="14"/>
        <v>70952.133642116052</v>
      </c>
      <c r="F231" s="138">
        <f t="shared" si="14"/>
        <v>19126.301000024465</v>
      </c>
      <c r="G231" s="138">
        <f t="shared" si="14"/>
        <v>0</v>
      </c>
      <c r="H231" s="138">
        <f t="shared" si="15"/>
        <v>412220.97582594992</v>
      </c>
    </row>
    <row r="232" spans="2:10" x14ac:dyDescent="0.55000000000000004">
      <c r="B232" s="127" t="str">
        <f>$B$46</f>
        <v>Pharmacy</v>
      </c>
      <c r="C232" s="138">
        <f t="shared" si="14"/>
        <v>0</v>
      </c>
      <c r="D232" s="138">
        <f t="shared" si="14"/>
        <v>0</v>
      </c>
      <c r="E232" s="138">
        <f t="shared" si="14"/>
        <v>0</v>
      </c>
      <c r="F232" s="138">
        <f t="shared" si="14"/>
        <v>0</v>
      </c>
      <c r="G232" s="138">
        <f t="shared" si="14"/>
        <v>0</v>
      </c>
      <c r="H232" s="138">
        <f t="shared" si="15"/>
        <v>0</v>
      </c>
    </row>
    <row r="233" spans="2:10" x14ac:dyDescent="0.55000000000000004">
      <c r="B233" s="127" t="str">
        <f>$B$47</f>
        <v>Business Administration</v>
      </c>
      <c r="C233" s="138">
        <f t="shared" si="14"/>
        <v>1355720.0195767735</v>
      </c>
      <c r="D233" s="138">
        <f t="shared" si="14"/>
        <v>2933168.3793295142</v>
      </c>
      <c r="E233" s="138">
        <f t="shared" si="14"/>
        <v>1061431.2492621916</v>
      </c>
      <c r="F233" s="138">
        <f t="shared" si="14"/>
        <v>0</v>
      </c>
      <c r="G233" s="138">
        <f t="shared" si="14"/>
        <v>0</v>
      </c>
      <c r="H233" s="138">
        <f t="shared" si="15"/>
        <v>5350319.6481684791</v>
      </c>
    </row>
    <row r="234" spans="2:10" x14ac:dyDescent="0.55000000000000004">
      <c r="B234" s="127" t="str">
        <f>$B$48</f>
        <v>Optometry</v>
      </c>
      <c r="C234" s="138">
        <f t="shared" ref="C234:G237" si="16">$H$215*IF($H$25=0,0,C$25/$H$25)*IF(C$52=0,0,C48/C$52)</f>
        <v>0</v>
      </c>
      <c r="D234" s="138">
        <f t="shared" si="16"/>
        <v>0</v>
      </c>
      <c r="E234" s="138">
        <f t="shared" si="16"/>
        <v>0</v>
      </c>
      <c r="F234" s="138">
        <f t="shared" si="16"/>
        <v>0</v>
      </c>
      <c r="G234" s="138">
        <f t="shared" si="16"/>
        <v>0</v>
      </c>
      <c r="H234" s="138">
        <f t="shared" si="15"/>
        <v>0</v>
      </c>
    </row>
    <row r="235" spans="2:10" x14ac:dyDescent="0.55000000000000004">
      <c r="B235" s="127" t="str">
        <f>$B$49</f>
        <v>Teacher Ed-Practice Teaching</v>
      </c>
      <c r="C235" s="138">
        <f t="shared" si="16"/>
        <v>0</v>
      </c>
      <c r="D235" s="138">
        <f t="shared" si="16"/>
        <v>64136.730985061185</v>
      </c>
      <c r="E235" s="138">
        <f t="shared" si="16"/>
        <v>0</v>
      </c>
      <c r="F235" s="138">
        <f t="shared" si="16"/>
        <v>0</v>
      </c>
      <c r="G235" s="138">
        <f t="shared" si="16"/>
        <v>0</v>
      </c>
      <c r="H235" s="138">
        <f t="shared" si="15"/>
        <v>64136.730985061185</v>
      </c>
    </row>
    <row r="236" spans="2:10" x14ac:dyDescent="0.55000000000000004">
      <c r="B236" s="127" t="str">
        <f>$B$50</f>
        <v>Technology</v>
      </c>
      <c r="C236" s="138">
        <f t="shared" si="16"/>
        <v>249158.19889681984</v>
      </c>
      <c r="D236" s="138">
        <f t="shared" si="16"/>
        <v>501136.15227310517</v>
      </c>
      <c r="E236" s="138">
        <f t="shared" si="16"/>
        <v>79504.399750763987</v>
      </c>
      <c r="F236" s="138">
        <f t="shared" si="16"/>
        <v>5419.1186166735979</v>
      </c>
      <c r="G236" s="138">
        <f t="shared" si="16"/>
        <v>0</v>
      </c>
      <c r="H236" s="138">
        <f t="shared" si="15"/>
        <v>835217.8695373626</v>
      </c>
    </row>
    <row r="237" spans="2:10" x14ac:dyDescent="0.55000000000000004">
      <c r="B237" s="127" t="str">
        <f>$B$51</f>
        <v>Nursing</v>
      </c>
      <c r="C237" s="138">
        <f t="shared" si="16"/>
        <v>0</v>
      </c>
      <c r="D237" s="138">
        <f t="shared" si="16"/>
        <v>473687.80553797306</v>
      </c>
      <c r="E237" s="138">
        <f t="shared" si="16"/>
        <v>62083.116936851555</v>
      </c>
      <c r="F237" s="138">
        <f t="shared" si="16"/>
        <v>0</v>
      </c>
      <c r="G237" s="138">
        <f t="shared" si="16"/>
        <v>0</v>
      </c>
      <c r="H237" s="138">
        <f t="shared" si="15"/>
        <v>535770.92247482459</v>
      </c>
    </row>
    <row r="238" spans="2:10" x14ac:dyDescent="0.55000000000000004">
      <c r="B238" s="130" t="str">
        <f>$B$52</f>
        <v>Totals</v>
      </c>
      <c r="C238" s="135">
        <f>SUM(C218:C237)</f>
        <v>14792155.125521557</v>
      </c>
      <c r="D238" s="135">
        <f>SUM(D218:D237)</f>
        <v>12570980.450278163</v>
      </c>
      <c r="E238" s="135">
        <f>SUM(E218:E237)</f>
        <v>3528918.3969054241</v>
      </c>
      <c r="F238" s="135">
        <f>SUM(F218:F237)</f>
        <v>320153.02729485394</v>
      </c>
      <c r="G238" s="135">
        <f>SUM(G218:G237)</f>
        <v>0</v>
      </c>
      <c r="H238" s="135">
        <f t="shared" si="15"/>
        <v>31212206.999999996</v>
      </c>
    </row>
    <row r="239" spans="2:10" x14ac:dyDescent="0.55000000000000004">
      <c r="B239" s="328"/>
      <c r="C239" s="348"/>
      <c r="D239" s="348"/>
      <c r="E239" s="348"/>
      <c r="F239" s="348"/>
      <c r="G239" s="348"/>
      <c r="H239" s="348"/>
    </row>
    <row r="240" spans="2:10" x14ac:dyDescent="0.55000000000000004">
      <c r="B240" s="120" t="s">
        <v>11</v>
      </c>
      <c r="C240" s="121"/>
      <c r="D240" s="121"/>
      <c r="E240" s="121"/>
      <c r="F240" s="121"/>
      <c r="G240" s="121"/>
      <c r="H240" s="122">
        <f>H16</f>
        <v>25612254</v>
      </c>
      <c r="J240" s="358"/>
    </row>
    <row r="241" spans="2:8" ht="61.5" customHeight="1" thickBot="1" x14ac:dyDescent="0.6">
      <c r="B241" s="444" t="s">
        <v>917</v>
      </c>
      <c r="C241" s="444"/>
      <c r="D241" s="444"/>
      <c r="E241" s="444"/>
      <c r="F241" s="444"/>
      <c r="G241" s="444"/>
      <c r="H241" s="326"/>
    </row>
    <row r="242" spans="2:8" ht="19.8" thickBot="1" x14ac:dyDescent="0.6">
      <c r="B242" s="124" t="s">
        <v>31</v>
      </c>
      <c r="C242" s="125" t="s">
        <v>25</v>
      </c>
      <c r="D242" s="125" t="s">
        <v>26</v>
      </c>
      <c r="E242" s="125" t="s">
        <v>27</v>
      </c>
      <c r="F242" s="125" t="s">
        <v>28</v>
      </c>
      <c r="G242" s="125" t="s">
        <v>29</v>
      </c>
      <c r="H242" s="126" t="s">
        <v>1</v>
      </c>
    </row>
    <row r="243" spans="2:8" x14ac:dyDescent="0.55000000000000004">
      <c r="B243" s="127" t="str">
        <f>$B$32</f>
        <v>Liberal Arts</v>
      </c>
      <c r="C243" s="135">
        <f t="shared" ref="C243:G258" si="17">$H$240*IF($H$25=0,0,C$25/$H$25)*IF(C$52=0,0,C32/C$52)</f>
        <v>5623019.6956800036</v>
      </c>
      <c r="D243" s="135">
        <f t="shared" si="17"/>
        <v>2171045.6992987664</v>
      </c>
      <c r="E243" s="135">
        <f t="shared" si="17"/>
        <v>590453.04774889548</v>
      </c>
      <c r="F243" s="135">
        <f t="shared" si="17"/>
        <v>24239.664173606539</v>
      </c>
      <c r="G243" s="135">
        <f t="shared" si="17"/>
        <v>0</v>
      </c>
      <c r="H243" s="135">
        <f>SUM(C243:G243)</f>
        <v>8408758.1069012713</v>
      </c>
    </row>
    <row r="244" spans="2:8" x14ac:dyDescent="0.55000000000000004">
      <c r="B244" s="127" t="str">
        <f>$B$33</f>
        <v>Science</v>
      </c>
      <c r="C244" s="138">
        <f t="shared" si="17"/>
        <v>2370980.2048034305</v>
      </c>
      <c r="D244" s="138">
        <f t="shared" si="17"/>
        <v>1257981.4548117861</v>
      </c>
      <c r="E244" s="138">
        <f t="shared" si="17"/>
        <v>253595.90179912208</v>
      </c>
      <c r="F244" s="138">
        <f t="shared" si="17"/>
        <v>0</v>
      </c>
      <c r="G244" s="138">
        <f t="shared" si="17"/>
        <v>0</v>
      </c>
      <c r="H244" s="138">
        <f t="shared" ref="H244:H263" si="18">SUM(C244:G244)</f>
        <v>3882557.5614143386</v>
      </c>
    </row>
    <row r="245" spans="2:8" x14ac:dyDescent="0.55000000000000004">
      <c r="B245" s="127" t="str">
        <f>$B$34</f>
        <v>Fine Arts</v>
      </c>
      <c r="C245" s="138">
        <f t="shared" si="17"/>
        <v>611494.10512731946</v>
      </c>
      <c r="D245" s="138">
        <f t="shared" si="17"/>
        <v>162051.62036811994</v>
      </c>
      <c r="E245" s="138">
        <f t="shared" si="17"/>
        <v>15681.878450851076</v>
      </c>
      <c r="F245" s="138">
        <f t="shared" si="17"/>
        <v>0</v>
      </c>
      <c r="G245" s="138">
        <f t="shared" si="17"/>
        <v>0</v>
      </c>
      <c r="H245" s="138">
        <f t="shared" si="18"/>
        <v>789227.60394629044</v>
      </c>
    </row>
    <row r="246" spans="2:8" x14ac:dyDescent="0.55000000000000004">
      <c r="B246" s="127" t="str">
        <f>$B$35</f>
        <v>Teacher Education</v>
      </c>
      <c r="C246" s="138">
        <f t="shared" si="17"/>
        <v>413649.17414668278</v>
      </c>
      <c r="D246" s="138">
        <f t="shared" si="17"/>
        <v>890912.23399629234</v>
      </c>
      <c r="E246" s="138">
        <f t="shared" si="17"/>
        <v>376884.92409503972</v>
      </c>
      <c r="F246" s="138">
        <f t="shared" si="17"/>
        <v>186505.90527821719</v>
      </c>
      <c r="G246" s="138">
        <f t="shared" si="17"/>
        <v>0</v>
      </c>
      <c r="H246" s="138">
        <f t="shared" si="18"/>
        <v>1867952.2375162321</v>
      </c>
    </row>
    <row r="247" spans="2:8" x14ac:dyDescent="0.55000000000000004">
      <c r="B247" s="127" t="str">
        <f>$B$36</f>
        <v>Agriculture</v>
      </c>
      <c r="C247" s="138">
        <f t="shared" si="17"/>
        <v>955295.0097320507</v>
      </c>
      <c r="D247" s="138">
        <f t="shared" si="17"/>
        <v>1219624.2822842861</v>
      </c>
      <c r="E247" s="138">
        <f t="shared" si="17"/>
        <v>217813.49406320226</v>
      </c>
      <c r="F247" s="138">
        <f t="shared" si="17"/>
        <v>31825.458357433046</v>
      </c>
      <c r="G247" s="138">
        <f t="shared" si="17"/>
        <v>0</v>
      </c>
      <c r="H247" s="138">
        <f t="shared" si="18"/>
        <v>2424558.2444369718</v>
      </c>
    </row>
    <row r="248" spans="2:8" x14ac:dyDescent="0.55000000000000004">
      <c r="B248" s="127" t="str">
        <f>$B$37</f>
        <v>Engineering</v>
      </c>
      <c r="C248" s="138">
        <f t="shared" si="17"/>
        <v>529711.96038724552</v>
      </c>
      <c r="D248" s="138">
        <f t="shared" si="17"/>
        <v>704329.86375593417</v>
      </c>
      <c r="E248" s="138">
        <f t="shared" si="17"/>
        <v>123289.02229591759</v>
      </c>
      <c r="F248" s="138">
        <f t="shared" si="17"/>
        <v>0</v>
      </c>
      <c r="G248" s="138">
        <f t="shared" si="17"/>
        <v>0</v>
      </c>
      <c r="H248" s="138">
        <f t="shared" si="18"/>
        <v>1357330.8464390973</v>
      </c>
    </row>
    <row r="249" spans="2:8" x14ac:dyDescent="0.55000000000000004">
      <c r="B249" s="127" t="str">
        <f>$B$38</f>
        <v>Home Economics</v>
      </c>
      <c r="C249" s="138">
        <f t="shared" si="17"/>
        <v>158825.83903383452</v>
      </c>
      <c r="D249" s="138">
        <f t="shared" si="17"/>
        <v>274298.38493502868</v>
      </c>
      <c r="E249" s="138">
        <f t="shared" si="17"/>
        <v>84214.286487443344</v>
      </c>
      <c r="F249" s="138">
        <f t="shared" si="17"/>
        <v>0</v>
      </c>
      <c r="G249" s="138">
        <f t="shared" si="17"/>
        <v>0</v>
      </c>
      <c r="H249" s="138">
        <f t="shared" si="18"/>
        <v>517338.51045630651</v>
      </c>
    </row>
    <row r="250" spans="2:8" x14ac:dyDescent="0.55000000000000004">
      <c r="B250" s="127" t="str">
        <f>$B$39</f>
        <v>Law</v>
      </c>
      <c r="C250" s="138">
        <f t="shared" si="17"/>
        <v>0</v>
      </c>
      <c r="D250" s="138">
        <f t="shared" si="17"/>
        <v>0</v>
      </c>
      <c r="E250" s="138">
        <f t="shared" si="17"/>
        <v>0</v>
      </c>
      <c r="F250" s="138">
        <f t="shared" si="17"/>
        <v>0</v>
      </c>
      <c r="G250" s="138">
        <f t="shared" si="17"/>
        <v>0</v>
      </c>
      <c r="H250" s="138">
        <f t="shared" si="18"/>
        <v>0</v>
      </c>
    </row>
    <row r="251" spans="2:8" x14ac:dyDescent="0.55000000000000004">
      <c r="B251" s="127" t="str">
        <f>$B$40</f>
        <v>Social Service</v>
      </c>
      <c r="C251" s="138">
        <f t="shared" si="17"/>
        <v>42997.050346176198</v>
      </c>
      <c r="D251" s="138">
        <f t="shared" si="17"/>
        <v>226797.93290969447</v>
      </c>
      <c r="E251" s="138">
        <f t="shared" si="17"/>
        <v>188442.46204751986</v>
      </c>
      <c r="F251" s="138">
        <f t="shared" si="17"/>
        <v>0</v>
      </c>
      <c r="G251" s="138">
        <f t="shared" si="17"/>
        <v>0</v>
      </c>
      <c r="H251" s="138">
        <f t="shared" si="18"/>
        <v>458237.4453033905</v>
      </c>
    </row>
    <row r="252" spans="2:8" x14ac:dyDescent="0.55000000000000004">
      <c r="B252" s="127" t="str">
        <f>$B$41</f>
        <v>Library Science</v>
      </c>
      <c r="C252" s="138">
        <f t="shared" si="17"/>
        <v>0</v>
      </c>
      <c r="D252" s="138">
        <f t="shared" si="17"/>
        <v>0</v>
      </c>
      <c r="E252" s="138">
        <f t="shared" si="17"/>
        <v>0</v>
      </c>
      <c r="F252" s="138">
        <f t="shared" si="17"/>
        <v>0</v>
      </c>
      <c r="G252" s="138">
        <f t="shared" si="17"/>
        <v>0</v>
      </c>
      <c r="H252" s="138">
        <f t="shared" si="18"/>
        <v>0</v>
      </c>
    </row>
    <row r="253" spans="2:8" x14ac:dyDescent="0.55000000000000004">
      <c r="B253" s="127" t="str">
        <f>$B$42</f>
        <v>Veterinary Science</v>
      </c>
      <c r="C253" s="138">
        <f t="shared" si="17"/>
        <v>0</v>
      </c>
      <c r="D253" s="138">
        <f t="shared" si="17"/>
        <v>0</v>
      </c>
      <c r="E253" s="138">
        <f t="shared" si="17"/>
        <v>0</v>
      </c>
      <c r="F253" s="138">
        <f t="shared" si="17"/>
        <v>0</v>
      </c>
      <c r="G253" s="138">
        <f t="shared" si="17"/>
        <v>0</v>
      </c>
      <c r="H253" s="138">
        <f t="shared" si="18"/>
        <v>0</v>
      </c>
    </row>
    <row r="254" spans="2:8" x14ac:dyDescent="0.55000000000000004">
      <c r="B254" s="127" t="str">
        <f>$B$43</f>
        <v>Vocational Training</v>
      </c>
      <c r="C254" s="138">
        <f t="shared" si="17"/>
        <v>0</v>
      </c>
      <c r="D254" s="138">
        <f t="shared" si="17"/>
        <v>0</v>
      </c>
      <c r="E254" s="138">
        <f t="shared" si="17"/>
        <v>0</v>
      </c>
      <c r="F254" s="138">
        <f t="shared" si="17"/>
        <v>0</v>
      </c>
      <c r="G254" s="138">
        <f t="shared" si="17"/>
        <v>0</v>
      </c>
      <c r="H254" s="138">
        <f t="shared" si="18"/>
        <v>0</v>
      </c>
    </row>
    <row r="255" spans="2:8" x14ac:dyDescent="0.55000000000000004">
      <c r="B255" s="127" t="str">
        <f>$B$44</f>
        <v>Physical Training</v>
      </c>
      <c r="C255" s="138">
        <f t="shared" si="17"/>
        <v>0</v>
      </c>
      <c r="D255" s="138">
        <f t="shared" si="17"/>
        <v>0</v>
      </c>
      <c r="E255" s="138">
        <f t="shared" si="17"/>
        <v>0</v>
      </c>
      <c r="F255" s="138">
        <f t="shared" si="17"/>
        <v>0</v>
      </c>
      <c r="G255" s="138">
        <f t="shared" si="17"/>
        <v>0</v>
      </c>
      <c r="H255" s="138">
        <f t="shared" si="18"/>
        <v>0</v>
      </c>
    </row>
    <row r="256" spans="2:8" x14ac:dyDescent="0.55000000000000004">
      <c r="B256" s="127" t="str">
        <f>$B$45</f>
        <v>Health Services</v>
      </c>
      <c r="C256" s="138">
        <f t="shared" si="17"/>
        <v>115302.29419362351</v>
      </c>
      <c r="D256" s="138">
        <f t="shared" si="17"/>
        <v>149042.88937526627</v>
      </c>
      <c r="E256" s="138">
        <f t="shared" si="17"/>
        <v>58222.222756750962</v>
      </c>
      <c r="F256" s="138">
        <f t="shared" si="17"/>
        <v>15694.746587227255</v>
      </c>
      <c r="G256" s="138">
        <f t="shared" si="17"/>
        <v>0</v>
      </c>
      <c r="H256" s="138">
        <f t="shared" si="18"/>
        <v>338262.15291286801</v>
      </c>
    </row>
    <row r="257" spans="2:10" x14ac:dyDescent="0.55000000000000004">
      <c r="B257" s="127" t="str">
        <f>$B$46</f>
        <v>Pharmacy</v>
      </c>
      <c r="C257" s="138">
        <f t="shared" si="17"/>
        <v>0</v>
      </c>
      <c r="D257" s="138">
        <f t="shared" si="17"/>
        <v>0</v>
      </c>
      <c r="E257" s="138">
        <f t="shared" si="17"/>
        <v>0</v>
      </c>
      <c r="F257" s="138">
        <f t="shared" si="17"/>
        <v>0</v>
      </c>
      <c r="G257" s="138">
        <f t="shared" si="17"/>
        <v>0</v>
      </c>
      <c r="H257" s="138">
        <f t="shared" si="18"/>
        <v>0</v>
      </c>
    </row>
    <row r="258" spans="2:10" x14ac:dyDescent="0.55000000000000004">
      <c r="B258" s="127" t="str">
        <f>$B$47</f>
        <v>Business Administration</v>
      </c>
      <c r="C258" s="138">
        <f t="shared" si="17"/>
        <v>1112482.8658955547</v>
      </c>
      <c r="D258" s="138">
        <f t="shared" si="17"/>
        <v>2406912.5761006218</v>
      </c>
      <c r="E258" s="138">
        <f t="shared" si="17"/>
        <v>870994.05561550194</v>
      </c>
      <c r="F258" s="138">
        <f t="shared" si="17"/>
        <v>0</v>
      </c>
      <c r="G258" s="138">
        <f t="shared" si="17"/>
        <v>0</v>
      </c>
      <c r="H258" s="138">
        <f t="shared" si="18"/>
        <v>4390389.4976116791</v>
      </c>
    </row>
    <row r="259" spans="2:10" x14ac:dyDescent="0.55000000000000004">
      <c r="B259" s="127" t="str">
        <f>$B$48</f>
        <v>Optometry</v>
      </c>
      <c r="C259" s="138">
        <f t="shared" ref="C259:G262" si="19">$H$240*IF($H$25=0,0,C$25/$H$25)*IF(C$52=0,0,C48/C$52)</f>
        <v>0</v>
      </c>
      <c r="D259" s="138">
        <f t="shared" si="19"/>
        <v>0</v>
      </c>
      <c r="E259" s="138">
        <f t="shared" si="19"/>
        <v>0</v>
      </c>
      <c r="F259" s="138">
        <f t="shared" si="19"/>
        <v>0</v>
      </c>
      <c r="G259" s="138">
        <f t="shared" si="19"/>
        <v>0</v>
      </c>
      <c r="H259" s="138">
        <f t="shared" si="18"/>
        <v>0</v>
      </c>
    </row>
    <row r="260" spans="2:10" x14ac:dyDescent="0.55000000000000004">
      <c r="B260" s="127" t="str">
        <f>$B$49</f>
        <v>Teacher Ed-Practice Teaching</v>
      </c>
      <c r="C260" s="138">
        <f t="shared" si="19"/>
        <v>0</v>
      </c>
      <c r="D260" s="138">
        <f t="shared" si="19"/>
        <v>52629.608816802254</v>
      </c>
      <c r="E260" s="138">
        <f t="shared" si="19"/>
        <v>0</v>
      </c>
      <c r="F260" s="138">
        <f t="shared" si="19"/>
        <v>0</v>
      </c>
      <c r="G260" s="138">
        <f t="shared" si="19"/>
        <v>0</v>
      </c>
      <c r="H260" s="138">
        <f t="shared" si="18"/>
        <v>52629.608816802254</v>
      </c>
    </row>
    <row r="261" spans="2:10" x14ac:dyDescent="0.55000000000000004">
      <c r="B261" s="127" t="str">
        <f>$B$50</f>
        <v>Technology</v>
      </c>
      <c r="C261" s="138">
        <f t="shared" si="19"/>
        <v>204455.36185018477</v>
      </c>
      <c r="D261" s="138">
        <f t="shared" si="19"/>
        <v>411224.57058552268</v>
      </c>
      <c r="E261" s="138">
        <f t="shared" si="19"/>
        <v>65240.079964037905</v>
      </c>
      <c r="F261" s="138">
        <f t="shared" si="19"/>
        <v>4446.8448663810559</v>
      </c>
      <c r="G261" s="138">
        <f t="shared" si="19"/>
        <v>0</v>
      </c>
      <c r="H261" s="138">
        <f t="shared" si="18"/>
        <v>685366.85726612632</v>
      </c>
    </row>
    <row r="262" spans="2:10" x14ac:dyDescent="0.55000000000000004">
      <c r="B262" s="127" t="str">
        <f>$B$51</f>
        <v>Nursing</v>
      </c>
      <c r="C262" s="138">
        <f t="shared" si="19"/>
        <v>0</v>
      </c>
      <c r="D262" s="138">
        <f t="shared" si="19"/>
        <v>388700.88206646749</v>
      </c>
      <c r="E262" s="138">
        <f t="shared" si="19"/>
        <v>50944.444912157087</v>
      </c>
      <c r="F262" s="138">
        <f t="shared" si="19"/>
        <v>0</v>
      </c>
      <c r="G262" s="138">
        <f t="shared" si="19"/>
        <v>0</v>
      </c>
      <c r="H262" s="138">
        <f t="shared" si="18"/>
        <v>439645.32697862457</v>
      </c>
    </row>
    <row r="263" spans="2:10" x14ac:dyDescent="0.55000000000000004">
      <c r="B263" s="130" t="str">
        <f>$B$52</f>
        <v>Totals</v>
      </c>
      <c r="C263" s="135">
        <f>SUM(C243:C262)</f>
        <v>12138213.561196106</v>
      </c>
      <c r="D263" s="135">
        <f>SUM(D243:D262)</f>
        <v>10315551.999304589</v>
      </c>
      <c r="E263" s="135">
        <f>SUM(E243:E262)</f>
        <v>2895775.8202364394</v>
      </c>
      <c r="F263" s="135">
        <f>SUM(F243:F262)</f>
        <v>262712.6192628651</v>
      </c>
      <c r="G263" s="135">
        <f>SUM(G243:G262)</f>
        <v>0</v>
      </c>
      <c r="H263" s="135">
        <f t="shared" si="18"/>
        <v>25612254.000000004</v>
      </c>
      <c r="I263" s="349"/>
    </row>
    <row r="264" spans="2:10" x14ac:dyDescent="0.55000000000000004">
      <c r="B264" s="451"/>
      <c r="C264" s="451"/>
      <c r="D264" s="451"/>
      <c r="E264" s="451"/>
      <c r="F264" s="451"/>
      <c r="G264" s="451"/>
      <c r="H264" s="452"/>
      <c r="I264" s="350"/>
    </row>
    <row r="265" spans="2:10" x14ac:dyDescent="0.55000000000000004">
      <c r="B265" s="120" t="s">
        <v>227</v>
      </c>
      <c r="C265" s="121"/>
      <c r="D265" s="121"/>
      <c r="E265" s="121"/>
      <c r="F265" s="121"/>
      <c r="G265" s="121"/>
      <c r="H265" s="122"/>
      <c r="J265" s="358"/>
    </row>
    <row r="266" spans="2:10" ht="45" customHeight="1" thickBot="1" x14ac:dyDescent="0.6">
      <c r="B266" s="432" t="s">
        <v>228</v>
      </c>
      <c r="C266" s="432"/>
      <c r="D266" s="432"/>
      <c r="E266" s="432"/>
      <c r="F266" s="432"/>
      <c r="G266" s="432"/>
      <c r="H266" s="432"/>
    </row>
    <row r="267" spans="2:10" ht="19.8" thickBot="1" x14ac:dyDescent="0.6">
      <c r="B267" s="124" t="s">
        <v>31</v>
      </c>
      <c r="C267" s="125" t="s">
        <v>25</v>
      </c>
      <c r="D267" s="125" t="s">
        <v>26</v>
      </c>
      <c r="E267" s="125" t="s">
        <v>27</v>
      </c>
      <c r="F267" s="125" t="s">
        <v>28</v>
      </c>
      <c r="G267" s="125" t="s">
        <v>29</v>
      </c>
      <c r="H267" s="126" t="s">
        <v>1</v>
      </c>
    </row>
    <row r="268" spans="2:10" x14ac:dyDescent="0.55000000000000004">
      <c r="B268" s="127" t="str">
        <f>$B$32</f>
        <v>Liberal Arts</v>
      </c>
      <c r="C268" s="135">
        <f t="shared" ref="C268:G283" si="20">C243+C218+C193+C168+C116</f>
        <v>32660307.842487618</v>
      </c>
      <c r="D268" s="135">
        <f t="shared" si="20"/>
        <v>14657098.593131594</v>
      </c>
      <c r="E268" s="135">
        <f t="shared" si="20"/>
        <v>6958901.2990297284</v>
      </c>
      <c r="F268" s="135">
        <f t="shared" si="20"/>
        <v>465851.82800727326</v>
      </c>
      <c r="G268" s="135">
        <f t="shared" si="20"/>
        <v>0</v>
      </c>
      <c r="H268" s="135">
        <f>SUM(C268:G268)</f>
        <v>54742159.562656216</v>
      </c>
    </row>
    <row r="269" spans="2:10" x14ac:dyDescent="0.55000000000000004">
      <c r="B269" s="127" t="str">
        <f>$B$33</f>
        <v>Science</v>
      </c>
      <c r="C269" s="138">
        <f t="shared" si="20"/>
        <v>12364640.90877679</v>
      </c>
      <c r="D269" s="138">
        <f t="shared" si="20"/>
        <v>9141199.0717406254</v>
      </c>
      <c r="E269" s="138">
        <f t="shared" si="20"/>
        <v>3393974.1184522128</v>
      </c>
      <c r="F269" s="138">
        <f t="shared" si="20"/>
        <v>0</v>
      </c>
      <c r="G269" s="138">
        <f t="shared" si="20"/>
        <v>0</v>
      </c>
      <c r="H269" s="138">
        <f t="shared" ref="H269:H288" si="21">SUM(C269:G269)</f>
        <v>24899814.098969631</v>
      </c>
    </row>
    <row r="270" spans="2:10" x14ac:dyDescent="0.55000000000000004">
      <c r="B270" s="127" t="str">
        <f>$B$34</f>
        <v>Fine Arts</v>
      </c>
      <c r="C270" s="138">
        <f t="shared" si="20"/>
        <v>5262033.5961852707</v>
      </c>
      <c r="D270" s="138">
        <f t="shared" si="20"/>
        <v>2659932.4923897986</v>
      </c>
      <c r="E270" s="138">
        <f t="shared" si="20"/>
        <v>318851.1324407456</v>
      </c>
      <c r="F270" s="138">
        <f t="shared" si="20"/>
        <v>0</v>
      </c>
      <c r="G270" s="138">
        <f t="shared" si="20"/>
        <v>0</v>
      </c>
      <c r="H270" s="138">
        <f t="shared" si="21"/>
        <v>8240817.2210158147</v>
      </c>
    </row>
    <row r="271" spans="2:10" x14ac:dyDescent="0.55000000000000004">
      <c r="B271" s="127" t="str">
        <f>$B$35</f>
        <v>Teacher Education</v>
      </c>
      <c r="C271" s="138">
        <f t="shared" si="20"/>
        <v>2481741.9251710703</v>
      </c>
      <c r="D271" s="138">
        <f t="shared" si="20"/>
        <v>5877341.8231995385</v>
      </c>
      <c r="E271" s="138">
        <f t="shared" si="20"/>
        <v>3959203.1658803681</v>
      </c>
      <c r="F271" s="138">
        <f t="shared" si="20"/>
        <v>1456534.6713381796</v>
      </c>
      <c r="G271" s="138">
        <f t="shared" si="20"/>
        <v>0</v>
      </c>
      <c r="H271" s="138">
        <f t="shared" si="21"/>
        <v>13774821.585589157</v>
      </c>
    </row>
    <row r="272" spans="2:10" x14ac:dyDescent="0.55000000000000004">
      <c r="B272" s="127" t="str">
        <f>$B$36</f>
        <v>Agriculture</v>
      </c>
      <c r="C272" s="138">
        <f t="shared" si="20"/>
        <v>3976440.434976703</v>
      </c>
      <c r="D272" s="138">
        <f t="shared" si="20"/>
        <v>6480235.4637549743</v>
      </c>
      <c r="E272" s="138">
        <f t="shared" si="20"/>
        <v>2642839.7085714629</v>
      </c>
      <c r="F272" s="138">
        <f t="shared" si="20"/>
        <v>714653.32182979386</v>
      </c>
      <c r="G272" s="138">
        <f t="shared" si="20"/>
        <v>0</v>
      </c>
      <c r="H272" s="138">
        <f t="shared" si="21"/>
        <v>13814168.929132933</v>
      </c>
    </row>
    <row r="273" spans="2:10" x14ac:dyDescent="0.55000000000000004">
      <c r="B273" s="127" t="str">
        <f>$B$37</f>
        <v>Engineering</v>
      </c>
      <c r="C273" s="138">
        <f t="shared" si="20"/>
        <v>3389072.6983686718</v>
      </c>
      <c r="D273" s="138">
        <f t="shared" si="20"/>
        <v>5318491.4816775965</v>
      </c>
      <c r="E273" s="138">
        <f t="shared" si="20"/>
        <v>1448793.1244284061</v>
      </c>
      <c r="F273" s="138">
        <f t="shared" si="20"/>
        <v>0</v>
      </c>
      <c r="G273" s="138">
        <f t="shared" si="20"/>
        <v>0</v>
      </c>
      <c r="H273" s="138">
        <f t="shared" si="21"/>
        <v>10156357.304474674</v>
      </c>
    </row>
    <row r="274" spans="2:10" x14ac:dyDescent="0.55000000000000004">
      <c r="B274" s="127" t="str">
        <f>$B$38</f>
        <v>Home Economics</v>
      </c>
      <c r="C274" s="138">
        <f t="shared" si="20"/>
        <v>780330.6522462389</v>
      </c>
      <c r="D274" s="138">
        <f t="shared" si="20"/>
        <v>1316100.7461032784</v>
      </c>
      <c r="E274" s="138">
        <f t="shared" si="20"/>
        <v>673636.96055733785</v>
      </c>
      <c r="F274" s="138">
        <f t="shared" si="20"/>
        <v>0</v>
      </c>
      <c r="G274" s="138">
        <f t="shared" si="20"/>
        <v>0</v>
      </c>
      <c r="H274" s="138">
        <f t="shared" si="21"/>
        <v>2770068.3589068549</v>
      </c>
    </row>
    <row r="275" spans="2:10" x14ac:dyDescent="0.55000000000000004">
      <c r="B275" s="127" t="str">
        <f>$B$39</f>
        <v>Law</v>
      </c>
      <c r="C275" s="138">
        <f t="shared" si="20"/>
        <v>0</v>
      </c>
      <c r="D275" s="138">
        <f t="shared" si="20"/>
        <v>0</v>
      </c>
      <c r="E275" s="138">
        <f t="shared" si="20"/>
        <v>0</v>
      </c>
      <c r="F275" s="138">
        <f t="shared" si="20"/>
        <v>0</v>
      </c>
      <c r="G275" s="138">
        <f t="shared" si="20"/>
        <v>0</v>
      </c>
      <c r="H275" s="138">
        <f t="shared" si="21"/>
        <v>0</v>
      </c>
    </row>
    <row r="276" spans="2:10" x14ac:dyDescent="0.55000000000000004">
      <c r="B276" s="127" t="str">
        <f>$B$40</f>
        <v>Social Service</v>
      </c>
      <c r="C276" s="138">
        <f t="shared" si="20"/>
        <v>334082.9987113094</v>
      </c>
      <c r="D276" s="138">
        <f t="shared" si="20"/>
        <v>1678855.0573776197</v>
      </c>
      <c r="E276" s="138">
        <f t="shared" si="20"/>
        <v>1111040.5187839121</v>
      </c>
      <c r="F276" s="138">
        <f t="shared" si="20"/>
        <v>0</v>
      </c>
      <c r="G276" s="138">
        <f t="shared" si="20"/>
        <v>0</v>
      </c>
      <c r="H276" s="138">
        <f t="shared" si="21"/>
        <v>3123978.5748728411</v>
      </c>
    </row>
    <row r="277" spans="2:10" x14ac:dyDescent="0.55000000000000004">
      <c r="B277" s="127" t="str">
        <f>$B$41</f>
        <v>Library Science</v>
      </c>
      <c r="C277" s="138">
        <f t="shared" si="20"/>
        <v>0</v>
      </c>
      <c r="D277" s="138">
        <f t="shared" si="20"/>
        <v>0</v>
      </c>
      <c r="E277" s="138">
        <f t="shared" si="20"/>
        <v>0</v>
      </c>
      <c r="F277" s="138">
        <f t="shared" si="20"/>
        <v>0</v>
      </c>
      <c r="G277" s="138">
        <f t="shared" si="20"/>
        <v>0</v>
      </c>
      <c r="H277" s="138">
        <f t="shared" si="21"/>
        <v>0</v>
      </c>
    </row>
    <row r="278" spans="2:10" x14ac:dyDescent="0.55000000000000004">
      <c r="B278" s="127" t="str">
        <f>$B$42</f>
        <v>Veterinary Science</v>
      </c>
      <c r="C278" s="138">
        <f t="shared" si="20"/>
        <v>0</v>
      </c>
      <c r="D278" s="138">
        <f t="shared" si="20"/>
        <v>0</v>
      </c>
      <c r="E278" s="138">
        <f t="shared" si="20"/>
        <v>0</v>
      </c>
      <c r="F278" s="138">
        <f t="shared" si="20"/>
        <v>0</v>
      </c>
      <c r="G278" s="138">
        <f t="shared" si="20"/>
        <v>0</v>
      </c>
      <c r="H278" s="138">
        <f t="shared" si="21"/>
        <v>0</v>
      </c>
    </row>
    <row r="279" spans="2:10" x14ac:dyDescent="0.55000000000000004">
      <c r="B279" s="127" t="str">
        <f>$B$43</f>
        <v>Vocational Training</v>
      </c>
      <c r="C279" s="138">
        <f t="shared" si="20"/>
        <v>0</v>
      </c>
      <c r="D279" s="138">
        <f t="shared" si="20"/>
        <v>0</v>
      </c>
      <c r="E279" s="138">
        <f t="shared" si="20"/>
        <v>0</v>
      </c>
      <c r="F279" s="138">
        <f t="shared" si="20"/>
        <v>0</v>
      </c>
      <c r="G279" s="138">
        <f t="shared" si="20"/>
        <v>0</v>
      </c>
      <c r="H279" s="138">
        <f t="shared" si="21"/>
        <v>0</v>
      </c>
    </row>
    <row r="280" spans="2:10" x14ac:dyDescent="0.55000000000000004">
      <c r="B280" s="127" t="str">
        <f>$B$44</f>
        <v>Physical Training</v>
      </c>
      <c r="C280" s="138">
        <f t="shared" si="20"/>
        <v>0</v>
      </c>
      <c r="D280" s="138">
        <f t="shared" si="20"/>
        <v>0</v>
      </c>
      <c r="E280" s="138">
        <f t="shared" si="20"/>
        <v>0</v>
      </c>
      <c r="F280" s="138">
        <f t="shared" si="20"/>
        <v>0</v>
      </c>
      <c r="G280" s="138">
        <f t="shared" si="20"/>
        <v>0</v>
      </c>
      <c r="H280" s="138">
        <f t="shared" si="21"/>
        <v>0</v>
      </c>
    </row>
    <row r="281" spans="2:10" x14ac:dyDescent="0.55000000000000004">
      <c r="B281" s="127" t="str">
        <f>$B$45</f>
        <v>Health Services</v>
      </c>
      <c r="C281" s="138">
        <f t="shared" si="20"/>
        <v>943410.74134371849</v>
      </c>
      <c r="D281" s="138">
        <f t="shared" si="20"/>
        <v>1275032.4041506152</v>
      </c>
      <c r="E281" s="138">
        <f t="shared" si="20"/>
        <v>614896.73605014884</v>
      </c>
      <c r="F281" s="138">
        <f t="shared" si="20"/>
        <v>421557.22962082224</v>
      </c>
      <c r="G281" s="138">
        <f t="shared" si="20"/>
        <v>0</v>
      </c>
      <c r="H281" s="138">
        <f t="shared" si="21"/>
        <v>3254897.1111653047</v>
      </c>
    </row>
    <row r="282" spans="2:10" x14ac:dyDescent="0.55000000000000004">
      <c r="B282" s="127" t="str">
        <f>$B$46</f>
        <v>Pharmacy</v>
      </c>
      <c r="C282" s="138">
        <f t="shared" si="20"/>
        <v>0</v>
      </c>
      <c r="D282" s="138">
        <f t="shared" si="20"/>
        <v>0</v>
      </c>
      <c r="E282" s="138">
        <f t="shared" si="20"/>
        <v>0</v>
      </c>
      <c r="F282" s="138">
        <f t="shared" si="20"/>
        <v>0</v>
      </c>
      <c r="G282" s="138">
        <f t="shared" si="20"/>
        <v>0</v>
      </c>
      <c r="H282" s="138">
        <f t="shared" si="21"/>
        <v>0</v>
      </c>
    </row>
    <row r="283" spans="2:10" x14ac:dyDescent="0.55000000000000004">
      <c r="B283" s="127" t="str">
        <f>$B$47</f>
        <v>Business Administration</v>
      </c>
      <c r="C283" s="138">
        <f t="shared" si="20"/>
        <v>6061001.0151319178</v>
      </c>
      <c r="D283" s="138">
        <f t="shared" si="20"/>
        <v>15585729.494327735</v>
      </c>
      <c r="E283" s="138">
        <f t="shared" si="20"/>
        <v>8004334.0368913859</v>
      </c>
      <c r="F283" s="138">
        <f t="shared" si="20"/>
        <v>0</v>
      </c>
      <c r="G283" s="138">
        <f t="shared" si="20"/>
        <v>0</v>
      </c>
      <c r="H283" s="138">
        <f t="shared" si="21"/>
        <v>29651064.546351038</v>
      </c>
    </row>
    <row r="284" spans="2:10" x14ac:dyDescent="0.55000000000000004">
      <c r="B284" s="127" t="str">
        <f>$B$48</f>
        <v>Optometry</v>
      </c>
      <c r="C284" s="138">
        <f t="shared" ref="C284:G287" si="22">C259+C234+C209+C184+C132</f>
        <v>0</v>
      </c>
      <c r="D284" s="138">
        <f t="shared" si="22"/>
        <v>0</v>
      </c>
      <c r="E284" s="138">
        <f t="shared" si="22"/>
        <v>0</v>
      </c>
      <c r="F284" s="138">
        <f t="shared" si="22"/>
        <v>0</v>
      </c>
      <c r="G284" s="138">
        <f t="shared" si="22"/>
        <v>0</v>
      </c>
      <c r="H284" s="138">
        <f t="shared" si="21"/>
        <v>0</v>
      </c>
    </row>
    <row r="285" spans="2:10" x14ac:dyDescent="0.55000000000000004">
      <c r="B285" s="127" t="str">
        <f>$B$49</f>
        <v>Teacher Ed-Practice Teaching</v>
      </c>
      <c r="C285" s="138">
        <f t="shared" si="22"/>
        <v>0</v>
      </c>
      <c r="D285" s="138">
        <f t="shared" si="22"/>
        <v>502366.39402436995</v>
      </c>
      <c r="E285" s="138">
        <f t="shared" si="22"/>
        <v>0</v>
      </c>
      <c r="F285" s="138">
        <f t="shared" si="22"/>
        <v>0</v>
      </c>
      <c r="G285" s="138">
        <f t="shared" si="22"/>
        <v>0</v>
      </c>
      <c r="H285" s="138">
        <f t="shared" si="21"/>
        <v>502366.39402436995</v>
      </c>
    </row>
    <row r="286" spans="2:10" x14ac:dyDescent="0.55000000000000004">
      <c r="B286" s="127" t="str">
        <f>$B$50</f>
        <v>Technology</v>
      </c>
      <c r="C286" s="138">
        <f t="shared" si="22"/>
        <v>1430858.6950860843</v>
      </c>
      <c r="D286" s="138">
        <f t="shared" si="22"/>
        <v>3316286.3670336721</v>
      </c>
      <c r="E286" s="138">
        <f t="shared" si="22"/>
        <v>738267.94023332663</v>
      </c>
      <c r="F286" s="138">
        <f t="shared" si="22"/>
        <v>90374.22140713135</v>
      </c>
      <c r="G286" s="138">
        <f t="shared" si="22"/>
        <v>0</v>
      </c>
      <c r="H286" s="138">
        <f t="shared" si="21"/>
        <v>5575787.2237602137</v>
      </c>
    </row>
    <row r="287" spans="2:10" x14ac:dyDescent="0.55000000000000004">
      <c r="B287" s="127" t="str">
        <f>$B$51</f>
        <v>Nursing</v>
      </c>
      <c r="C287" s="138">
        <f t="shared" si="22"/>
        <v>0</v>
      </c>
      <c r="D287" s="138">
        <f t="shared" si="22"/>
        <v>3091414.2309764279</v>
      </c>
      <c r="E287" s="138">
        <f t="shared" si="22"/>
        <v>1054815.6643348269</v>
      </c>
      <c r="F287" s="138">
        <f t="shared" si="22"/>
        <v>0</v>
      </c>
      <c r="G287" s="138">
        <f t="shared" si="22"/>
        <v>0</v>
      </c>
      <c r="H287" s="138">
        <f t="shared" si="21"/>
        <v>4146229.895311255</v>
      </c>
    </row>
    <row r="288" spans="2:10" x14ac:dyDescent="0.55000000000000004">
      <c r="B288" s="130" t="str">
        <f>$B$52</f>
        <v>Totals</v>
      </c>
      <c r="C288" s="135">
        <f>SUM(C268:C287)</f>
        <v>69683921.508485377</v>
      </c>
      <c r="D288" s="135">
        <f>SUM(D268:D287)</f>
        <v>70900083.619887859</v>
      </c>
      <c r="E288" s="135">
        <f>SUM(E268:E287)</f>
        <v>30919554.40565386</v>
      </c>
      <c r="F288" s="135">
        <f>SUM(F268:F287)</f>
        <v>3148971.2722032005</v>
      </c>
      <c r="G288" s="135">
        <f>SUM(G268:G287)</f>
        <v>0</v>
      </c>
      <c r="H288" s="135">
        <f t="shared" si="21"/>
        <v>174652530.80623031</v>
      </c>
      <c r="I288" s="351"/>
      <c r="J288" s="139"/>
    </row>
    <row r="289" spans="2:10" x14ac:dyDescent="0.55000000000000004">
      <c r="H289" s="139"/>
    </row>
    <row r="290" spans="2:10" x14ac:dyDescent="0.55000000000000004">
      <c r="B290" s="120" t="s">
        <v>218</v>
      </c>
      <c r="C290" s="121"/>
      <c r="D290" s="121"/>
      <c r="E290" s="121"/>
      <c r="F290" s="121"/>
      <c r="G290" s="121"/>
      <c r="H290" s="122"/>
      <c r="J290" s="358"/>
    </row>
    <row r="291" spans="2:10" ht="30" customHeight="1" thickBot="1" x14ac:dyDescent="0.6">
      <c r="B291" s="432" t="s">
        <v>229</v>
      </c>
      <c r="C291" s="432"/>
      <c r="D291" s="432"/>
      <c r="E291" s="432"/>
      <c r="F291" s="432"/>
      <c r="G291" s="432"/>
      <c r="H291" s="432"/>
    </row>
    <row r="292" spans="2:10" ht="19.8" thickBot="1" x14ac:dyDescent="0.6">
      <c r="B292" s="124" t="s">
        <v>31</v>
      </c>
      <c r="C292" s="125" t="s">
        <v>25</v>
      </c>
      <c r="D292" s="125" t="s">
        <v>26</v>
      </c>
      <c r="E292" s="125" t="s">
        <v>27</v>
      </c>
      <c r="F292" s="125" t="s">
        <v>28</v>
      </c>
      <c r="G292" s="125" t="s">
        <v>29</v>
      </c>
      <c r="H292" s="126" t="s">
        <v>1</v>
      </c>
    </row>
    <row r="293" spans="2:10" x14ac:dyDescent="0.55000000000000004">
      <c r="B293" s="127" t="str">
        <f>$B$32</f>
        <v>Liberal Arts</v>
      </c>
      <c r="C293" s="133">
        <f t="shared" ref="C293:H308" si="23">IF(C32=0,0,C268/C32)</f>
        <v>339.78327152742497</v>
      </c>
      <c r="D293" s="133">
        <f t="shared" si="23"/>
        <v>501.85231093376683</v>
      </c>
      <c r="E293" s="133">
        <f t="shared" si="23"/>
        <v>1021.1153777006205</v>
      </c>
      <c r="F293" s="133">
        <f t="shared" si="23"/>
        <v>1675.7260000261629</v>
      </c>
      <c r="G293" s="134">
        <f t="shared" si="23"/>
        <v>0</v>
      </c>
      <c r="H293" s="135">
        <f t="shared" si="23"/>
        <v>413.39797283383336</v>
      </c>
    </row>
    <row r="294" spans="2:10" x14ac:dyDescent="0.55000000000000004">
      <c r="B294" s="127" t="str">
        <f>$B$33</f>
        <v>Science</v>
      </c>
      <c r="C294" s="136">
        <f t="shared" si="23"/>
        <v>305.07379493651098</v>
      </c>
      <c r="D294" s="136">
        <f t="shared" si="23"/>
        <v>540.16421862203072</v>
      </c>
      <c r="E294" s="136">
        <f t="shared" si="23"/>
        <v>1159.5401839604417</v>
      </c>
      <c r="F294" s="136">
        <f t="shared" si="23"/>
        <v>0</v>
      </c>
      <c r="G294" s="137">
        <f t="shared" si="23"/>
        <v>0</v>
      </c>
      <c r="H294" s="138">
        <f t="shared" si="23"/>
        <v>412.38512916478356</v>
      </c>
    </row>
    <row r="295" spans="2:10" x14ac:dyDescent="0.55000000000000004">
      <c r="B295" s="127" t="str">
        <f>$B$34</f>
        <v>Fine Arts</v>
      </c>
      <c r="C295" s="136">
        <f t="shared" si="23"/>
        <v>503.39936823737401</v>
      </c>
      <c r="D295" s="136">
        <f t="shared" si="23"/>
        <v>1220.1525194448618</v>
      </c>
      <c r="E295" s="136">
        <f t="shared" si="23"/>
        <v>1761.6084665234564</v>
      </c>
      <c r="F295" s="136">
        <f t="shared" si="23"/>
        <v>0</v>
      </c>
      <c r="G295" s="137">
        <f t="shared" si="23"/>
        <v>0</v>
      </c>
      <c r="H295" s="138">
        <f t="shared" si="23"/>
        <v>643.11044334445251</v>
      </c>
    </row>
    <row r="296" spans="2:10" x14ac:dyDescent="0.55000000000000004">
      <c r="B296" s="127" t="str">
        <f>$B$35</f>
        <v>Teacher Education</v>
      </c>
      <c r="C296" s="136">
        <f t="shared" si="23"/>
        <v>350.97467475195452</v>
      </c>
      <c r="D296" s="136">
        <f t="shared" si="23"/>
        <v>490.39147460989057</v>
      </c>
      <c r="E296" s="136">
        <f t="shared" si="23"/>
        <v>910.16164732882021</v>
      </c>
      <c r="F296" s="136">
        <f t="shared" si="23"/>
        <v>680.94187533341733</v>
      </c>
      <c r="G296" s="137">
        <f t="shared" si="23"/>
        <v>0</v>
      </c>
      <c r="H296" s="138">
        <f t="shared" si="23"/>
        <v>539.23748622388564</v>
      </c>
    </row>
    <row r="297" spans="2:10" x14ac:dyDescent="0.55000000000000004">
      <c r="B297" s="127" t="str">
        <f>$B$36</f>
        <v>Agriculture</v>
      </c>
      <c r="C297" s="136">
        <f t="shared" si="23"/>
        <v>243.50523178056969</v>
      </c>
      <c r="D297" s="136">
        <f t="shared" si="23"/>
        <v>394.96772498049455</v>
      </c>
      <c r="E297" s="136">
        <f t="shared" si="23"/>
        <v>1051.2488896465643</v>
      </c>
      <c r="F297" s="136">
        <f t="shared" si="23"/>
        <v>1957.9543063829969</v>
      </c>
      <c r="G297" s="137">
        <f t="shared" si="23"/>
        <v>0</v>
      </c>
      <c r="H297" s="138">
        <f t="shared" si="23"/>
        <v>387.86413210728136</v>
      </c>
    </row>
    <row r="298" spans="2:10" x14ac:dyDescent="0.55000000000000004">
      <c r="B298" s="127" t="str">
        <f>$B$37</f>
        <v>Engineering</v>
      </c>
      <c r="C298" s="136">
        <f t="shared" si="23"/>
        <v>374.27638855534752</v>
      </c>
      <c r="D298" s="136">
        <f t="shared" si="23"/>
        <v>561.31836218233207</v>
      </c>
      <c r="E298" s="136">
        <f t="shared" si="23"/>
        <v>1018.1258780241786</v>
      </c>
      <c r="F298" s="136">
        <f t="shared" si="23"/>
        <v>0</v>
      </c>
      <c r="G298" s="137">
        <f t="shared" si="23"/>
        <v>0</v>
      </c>
      <c r="H298" s="138">
        <f t="shared" si="23"/>
        <v>509.01404823709089</v>
      </c>
    </row>
    <row r="299" spans="2:10" x14ac:dyDescent="0.55000000000000004">
      <c r="B299" s="127" t="str">
        <f>$B$38</f>
        <v>Home Economics</v>
      </c>
      <c r="C299" s="136">
        <f t="shared" si="23"/>
        <v>287.41460487890936</v>
      </c>
      <c r="D299" s="136">
        <f t="shared" si="23"/>
        <v>356.66686886267706</v>
      </c>
      <c r="E299" s="136">
        <f t="shared" si="23"/>
        <v>693.04214049108828</v>
      </c>
      <c r="F299" s="136">
        <f t="shared" si="23"/>
        <v>0</v>
      </c>
      <c r="G299" s="137">
        <f t="shared" si="23"/>
        <v>0</v>
      </c>
      <c r="H299" s="138">
        <f t="shared" si="23"/>
        <v>375.50065865620917</v>
      </c>
    </row>
    <row r="300" spans="2:10" x14ac:dyDescent="0.55000000000000004">
      <c r="B300" s="127" t="str">
        <f>$B$39</f>
        <v>Law</v>
      </c>
      <c r="C300" s="136">
        <f t="shared" si="23"/>
        <v>0</v>
      </c>
      <c r="D300" s="136">
        <f t="shared" si="23"/>
        <v>0</v>
      </c>
      <c r="E300" s="136">
        <f t="shared" si="23"/>
        <v>0</v>
      </c>
      <c r="F300" s="136">
        <f t="shared" si="23"/>
        <v>0</v>
      </c>
      <c r="G300" s="137">
        <f t="shared" si="23"/>
        <v>0</v>
      </c>
      <c r="H300" s="138">
        <f t="shared" si="23"/>
        <v>0</v>
      </c>
    </row>
    <row r="301" spans="2:10" x14ac:dyDescent="0.55000000000000004">
      <c r="B301" s="127" t="str">
        <f>$B$40</f>
        <v>Social Service</v>
      </c>
      <c r="C301" s="136">
        <f t="shared" si="23"/>
        <v>454.53469212423045</v>
      </c>
      <c r="D301" s="136">
        <f t="shared" si="23"/>
        <v>550.26386672488354</v>
      </c>
      <c r="E301" s="136">
        <f t="shared" si="23"/>
        <v>510.82322702708603</v>
      </c>
      <c r="F301" s="136">
        <f t="shared" si="23"/>
        <v>0</v>
      </c>
      <c r="G301" s="137">
        <f t="shared" si="23"/>
        <v>0</v>
      </c>
      <c r="H301" s="138">
        <f t="shared" si="23"/>
        <v>524.06954787331676</v>
      </c>
    </row>
    <row r="302" spans="2:10" x14ac:dyDescent="0.55000000000000004">
      <c r="B302" s="127" t="str">
        <f>$B$41</f>
        <v>Library Science</v>
      </c>
      <c r="C302" s="136">
        <f t="shared" si="23"/>
        <v>0</v>
      </c>
      <c r="D302" s="136">
        <f t="shared" si="23"/>
        <v>0</v>
      </c>
      <c r="E302" s="136">
        <f t="shared" si="23"/>
        <v>0</v>
      </c>
      <c r="F302" s="136">
        <f t="shared" si="23"/>
        <v>0</v>
      </c>
      <c r="G302" s="137">
        <f t="shared" si="23"/>
        <v>0</v>
      </c>
      <c r="H302" s="138">
        <f t="shared" si="23"/>
        <v>0</v>
      </c>
    </row>
    <row r="303" spans="2:10" x14ac:dyDescent="0.55000000000000004">
      <c r="B303" s="127" t="str">
        <f>$B$42</f>
        <v>Veterinary Science</v>
      </c>
      <c r="C303" s="136">
        <f t="shared" si="23"/>
        <v>0</v>
      </c>
      <c r="D303" s="136">
        <f t="shared" si="23"/>
        <v>0</v>
      </c>
      <c r="E303" s="136">
        <f t="shared" si="23"/>
        <v>0</v>
      </c>
      <c r="F303" s="136">
        <f t="shared" si="23"/>
        <v>0</v>
      </c>
      <c r="G303" s="137">
        <f t="shared" si="23"/>
        <v>0</v>
      </c>
      <c r="H303" s="138">
        <f t="shared" si="23"/>
        <v>0</v>
      </c>
    </row>
    <row r="304" spans="2:10" x14ac:dyDescent="0.55000000000000004">
      <c r="B304" s="127" t="str">
        <f>$B$43</f>
        <v>Vocational Training</v>
      </c>
      <c r="C304" s="136">
        <f t="shared" si="23"/>
        <v>0</v>
      </c>
      <c r="D304" s="136">
        <f t="shared" si="23"/>
        <v>0</v>
      </c>
      <c r="E304" s="136">
        <f t="shared" si="23"/>
        <v>0</v>
      </c>
      <c r="F304" s="136">
        <f t="shared" si="23"/>
        <v>0</v>
      </c>
      <c r="G304" s="137">
        <f t="shared" si="23"/>
        <v>0</v>
      </c>
      <c r="H304" s="138">
        <f t="shared" si="23"/>
        <v>0</v>
      </c>
    </row>
    <row r="305" spans="2:10" x14ac:dyDescent="0.55000000000000004">
      <c r="B305" s="127" t="str">
        <f>$B$44</f>
        <v>Physical Training</v>
      </c>
      <c r="C305" s="136">
        <f t="shared" si="23"/>
        <v>0</v>
      </c>
      <c r="D305" s="136">
        <f t="shared" si="23"/>
        <v>0</v>
      </c>
      <c r="E305" s="136">
        <f t="shared" si="23"/>
        <v>0</v>
      </c>
      <c r="F305" s="136">
        <f t="shared" si="23"/>
        <v>0</v>
      </c>
      <c r="G305" s="137">
        <f t="shared" si="23"/>
        <v>0</v>
      </c>
      <c r="H305" s="138">
        <f t="shared" si="23"/>
        <v>0</v>
      </c>
    </row>
    <row r="306" spans="2:10" x14ac:dyDescent="0.55000000000000004">
      <c r="B306" s="127" t="str">
        <f>$B$45</f>
        <v>Health Services</v>
      </c>
      <c r="C306" s="136">
        <f t="shared" si="23"/>
        <v>478.64573381213518</v>
      </c>
      <c r="D306" s="136">
        <f t="shared" si="23"/>
        <v>635.92638611003258</v>
      </c>
      <c r="E306" s="136">
        <f t="shared" si="23"/>
        <v>915.02490483653105</v>
      </c>
      <c r="F306" s="136">
        <f t="shared" si="23"/>
        <v>2341.984609004568</v>
      </c>
      <c r="G306" s="137">
        <f t="shared" si="23"/>
        <v>0</v>
      </c>
      <c r="H306" s="138">
        <f t="shared" si="23"/>
        <v>674.17090123556432</v>
      </c>
    </row>
    <row r="307" spans="2:10" x14ac:dyDescent="0.55000000000000004">
      <c r="B307" s="127" t="str">
        <f>$B$46</f>
        <v>Pharmacy</v>
      </c>
      <c r="C307" s="136">
        <f t="shared" si="23"/>
        <v>0</v>
      </c>
      <c r="D307" s="136">
        <f t="shared" si="23"/>
        <v>0</v>
      </c>
      <c r="E307" s="136">
        <f t="shared" si="23"/>
        <v>0</v>
      </c>
      <c r="F307" s="136">
        <f t="shared" si="23"/>
        <v>0</v>
      </c>
      <c r="G307" s="137">
        <f t="shared" si="23"/>
        <v>0</v>
      </c>
      <c r="H307" s="138">
        <f t="shared" si="23"/>
        <v>0</v>
      </c>
    </row>
    <row r="308" spans="2:10" x14ac:dyDescent="0.55000000000000004">
      <c r="B308" s="127" t="str">
        <f>$B$47</f>
        <v>Business Administration</v>
      </c>
      <c r="C308" s="136">
        <f t="shared" si="23"/>
        <v>318.71488747604343</v>
      </c>
      <c r="D308" s="136">
        <f t="shared" si="23"/>
        <v>481.35302184526188</v>
      </c>
      <c r="E308" s="136">
        <f t="shared" si="23"/>
        <v>796.21347228602269</v>
      </c>
      <c r="F308" s="136">
        <f t="shared" si="23"/>
        <v>0</v>
      </c>
      <c r="G308" s="137">
        <f t="shared" si="23"/>
        <v>0</v>
      </c>
      <c r="H308" s="138">
        <f t="shared" si="23"/>
        <v>482.53127872465035</v>
      </c>
    </row>
    <row r="309" spans="2:10" x14ac:dyDescent="0.55000000000000004">
      <c r="B309" s="127" t="str">
        <f>$B$48</f>
        <v>Optometry</v>
      </c>
      <c r="C309" s="136">
        <f t="shared" ref="C309:H313" si="24">IF(C48=0,0,C284/C48)</f>
        <v>0</v>
      </c>
      <c r="D309" s="136">
        <f t="shared" si="24"/>
        <v>0</v>
      </c>
      <c r="E309" s="136">
        <f t="shared" si="24"/>
        <v>0</v>
      </c>
      <c r="F309" s="136">
        <f t="shared" si="24"/>
        <v>0</v>
      </c>
      <c r="G309" s="137">
        <f t="shared" si="24"/>
        <v>0</v>
      </c>
      <c r="H309" s="138">
        <f t="shared" si="24"/>
        <v>0</v>
      </c>
    </row>
    <row r="310" spans="2:10" x14ac:dyDescent="0.55000000000000004">
      <c r="B310" s="127" t="str">
        <f>$B$49</f>
        <v>Teacher Ed-Practice Teaching</v>
      </c>
      <c r="C310" s="136">
        <f t="shared" si="24"/>
        <v>0</v>
      </c>
      <c r="D310" s="136">
        <f t="shared" si="24"/>
        <v>709.55705370673718</v>
      </c>
      <c r="E310" s="136">
        <f t="shared" si="24"/>
        <v>0</v>
      </c>
      <c r="F310" s="136">
        <f t="shared" si="24"/>
        <v>0</v>
      </c>
      <c r="G310" s="137">
        <f t="shared" si="24"/>
        <v>0</v>
      </c>
      <c r="H310" s="138">
        <f t="shared" si="24"/>
        <v>709.55705370673718</v>
      </c>
    </row>
    <row r="311" spans="2:10" x14ac:dyDescent="0.55000000000000004">
      <c r="B311" s="127" t="str">
        <f>$B$50</f>
        <v>Technology</v>
      </c>
      <c r="C311" s="136">
        <f t="shared" si="24"/>
        <v>409.4016294953031</v>
      </c>
      <c r="D311" s="136">
        <f t="shared" si="24"/>
        <v>599.47331291281125</v>
      </c>
      <c r="E311" s="136">
        <f t="shared" si="24"/>
        <v>980.43551159804338</v>
      </c>
      <c r="F311" s="136">
        <f t="shared" si="24"/>
        <v>1772.0435570025754</v>
      </c>
      <c r="G311" s="137">
        <f t="shared" si="24"/>
        <v>0</v>
      </c>
      <c r="H311" s="138">
        <f t="shared" si="24"/>
        <v>567.16379043436211</v>
      </c>
    </row>
    <row r="312" spans="2:10" x14ac:dyDescent="0.55000000000000004">
      <c r="B312" s="127" t="str">
        <f>$B$51</f>
        <v>Nursing</v>
      </c>
      <c r="C312" s="136">
        <f t="shared" si="24"/>
        <v>0</v>
      </c>
      <c r="D312" s="136">
        <f t="shared" si="24"/>
        <v>591.20562841392768</v>
      </c>
      <c r="E312" s="136">
        <f t="shared" si="24"/>
        <v>1793.904191045624</v>
      </c>
      <c r="F312" s="136">
        <f t="shared" si="24"/>
        <v>0</v>
      </c>
      <c r="G312" s="137">
        <f t="shared" si="24"/>
        <v>0</v>
      </c>
      <c r="H312" s="138">
        <f t="shared" si="24"/>
        <v>712.77804629727609</v>
      </c>
    </row>
    <row r="313" spans="2:10" x14ac:dyDescent="0.55000000000000004">
      <c r="B313" s="130" t="str">
        <f>$B$52</f>
        <v>Totals</v>
      </c>
      <c r="C313" s="135">
        <f t="shared" si="24"/>
        <v>335.83745720812448</v>
      </c>
      <c r="D313" s="135">
        <f t="shared" si="24"/>
        <v>510.9179478265321</v>
      </c>
      <c r="E313" s="135">
        <f t="shared" si="24"/>
        <v>925.09811823157293</v>
      </c>
      <c r="F313" s="135">
        <f t="shared" si="24"/>
        <v>1045.1282018596748</v>
      </c>
      <c r="G313" s="135">
        <f t="shared" si="24"/>
        <v>0</v>
      </c>
      <c r="H313" s="135">
        <f t="shared" si="24"/>
        <v>456.37049170818398</v>
      </c>
      <c r="I313" s="349"/>
    </row>
    <row r="315" spans="2:10" x14ac:dyDescent="0.55000000000000004">
      <c r="B315" s="120" t="s">
        <v>37</v>
      </c>
      <c r="C315" s="121"/>
      <c r="D315" s="121"/>
      <c r="E315" s="121"/>
      <c r="F315" s="121"/>
      <c r="G315" s="121"/>
      <c r="H315" s="122"/>
      <c r="J315" s="358"/>
    </row>
    <row r="316" spans="2:10" ht="55.5" customHeight="1" thickBot="1" x14ac:dyDescent="0.6">
      <c r="B316" s="432" t="s">
        <v>230</v>
      </c>
      <c r="C316" s="432"/>
      <c r="D316" s="432"/>
      <c r="E316" s="432"/>
      <c r="F316" s="432"/>
      <c r="G316" s="432"/>
      <c r="H316" s="432"/>
    </row>
    <row r="317" spans="2:10" ht="19.8" thickBot="1" x14ac:dyDescent="0.6">
      <c r="B317" s="124" t="s">
        <v>31</v>
      </c>
      <c r="C317" s="125" t="s">
        <v>25</v>
      </c>
      <c r="D317" s="125" t="s">
        <v>26</v>
      </c>
      <c r="E317" s="125" t="s">
        <v>27</v>
      </c>
      <c r="F317" s="125" t="s">
        <v>28</v>
      </c>
      <c r="G317" s="125" t="s">
        <v>29</v>
      </c>
      <c r="H317" s="126" t="s">
        <v>1</v>
      </c>
    </row>
    <row r="318" spans="2:10" x14ac:dyDescent="0.55000000000000004">
      <c r="B318" s="127" t="str">
        <f>$B$32</f>
        <v>Liberal Arts</v>
      </c>
      <c r="C318" s="128">
        <f t="shared" ref="C318:H318" si="25">IF($C$293=0,"",C293/$C$293)</f>
        <v>1</v>
      </c>
      <c r="D318" s="128">
        <f t="shared" si="25"/>
        <v>1.4769776883888197</v>
      </c>
      <c r="E318" s="128">
        <f t="shared" si="25"/>
        <v>3.0051961449144002</v>
      </c>
      <c r="F318" s="128">
        <f t="shared" si="25"/>
        <v>4.9317495605162831</v>
      </c>
      <c r="G318" s="128">
        <f t="shared" si="25"/>
        <v>0</v>
      </c>
      <c r="H318" s="128">
        <f t="shared" si="25"/>
        <v>1.2166519292591682</v>
      </c>
    </row>
    <row r="319" spans="2:10" x14ac:dyDescent="0.55000000000000004">
      <c r="B319" s="127" t="str">
        <f>$B$33</f>
        <v>Science</v>
      </c>
      <c r="C319" s="128">
        <f t="shared" ref="C319:H334" si="26">IF($C$293=0,"",C294/$C$293)</f>
        <v>0.89784818883259099</v>
      </c>
      <c r="D319" s="128">
        <f t="shared" si="26"/>
        <v>1.5897316433320419</v>
      </c>
      <c r="E319" s="128">
        <f t="shared" si="26"/>
        <v>3.4125876142988738</v>
      </c>
      <c r="F319" s="128">
        <f t="shared" si="26"/>
        <v>0</v>
      </c>
      <c r="G319" s="128">
        <f t="shared" si="26"/>
        <v>0</v>
      </c>
      <c r="H319" s="128">
        <f t="shared" si="26"/>
        <v>1.2136710771869141</v>
      </c>
    </row>
    <row r="320" spans="2:10" x14ac:dyDescent="0.55000000000000004">
      <c r="B320" s="127" t="str">
        <f>$B$34</f>
        <v>Fine Arts</v>
      </c>
      <c r="C320" s="128">
        <f t="shared" si="26"/>
        <v>1.4815307592232159</v>
      </c>
      <c r="D320" s="128">
        <f t="shared" si="26"/>
        <v>3.5909728985771432</v>
      </c>
      <c r="E320" s="128">
        <f t="shared" si="26"/>
        <v>5.1845061665470231</v>
      </c>
      <c r="F320" s="128">
        <f t="shared" si="26"/>
        <v>0</v>
      </c>
      <c r="G320" s="128">
        <f t="shared" si="26"/>
        <v>0</v>
      </c>
      <c r="H320" s="128">
        <f t="shared" si="26"/>
        <v>1.8927077853288168</v>
      </c>
    </row>
    <row r="321" spans="2:8" x14ac:dyDescent="0.55000000000000004">
      <c r="B321" s="127" t="str">
        <f>$B$35</f>
        <v>Teacher Education</v>
      </c>
      <c r="C321" s="128">
        <f t="shared" si="26"/>
        <v>1.0329368870168945</v>
      </c>
      <c r="D321" s="128">
        <f t="shared" si="26"/>
        <v>1.4432478456206446</v>
      </c>
      <c r="E321" s="128">
        <f t="shared" si="26"/>
        <v>2.6786534935559891</v>
      </c>
      <c r="F321" s="128">
        <f t="shared" si="26"/>
        <v>2.0040476750735396</v>
      </c>
      <c r="G321" s="128">
        <f t="shared" si="26"/>
        <v>0</v>
      </c>
      <c r="H321" s="128">
        <f t="shared" si="26"/>
        <v>1.5870042212491973</v>
      </c>
    </row>
    <row r="322" spans="2:8" x14ac:dyDescent="0.55000000000000004">
      <c r="B322" s="127" t="str">
        <f>$B$36</f>
        <v>Agriculture</v>
      </c>
      <c r="C322" s="128">
        <f t="shared" si="26"/>
        <v>0.71664867633401319</v>
      </c>
      <c r="D322" s="128">
        <f t="shared" si="26"/>
        <v>1.1624107426036583</v>
      </c>
      <c r="E322" s="128">
        <f t="shared" si="26"/>
        <v>3.0938806519841124</v>
      </c>
      <c r="F322" s="128">
        <f t="shared" si="26"/>
        <v>5.7623622775230245</v>
      </c>
      <c r="G322" s="128">
        <f t="shared" si="26"/>
        <v>0</v>
      </c>
      <c r="H322" s="128">
        <f t="shared" si="26"/>
        <v>1.1415044959798017</v>
      </c>
    </row>
    <row r="323" spans="2:8" x14ac:dyDescent="0.55000000000000004">
      <c r="B323" s="127" t="str">
        <f>$B$37</f>
        <v>Engineering</v>
      </c>
      <c r="C323" s="128">
        <f t="shared" si="26"/>
        <v>1.1015150536189315</v>
      </c>
      <c r="D323" s="128">
        <f t="shared" si="26"/>
        <v>1.6519893980037399</v>
      </c>
      <c r="E323" s="128">
        <f t="shared" si="26"/>
        <v>2.9963978904770845</v>
      </c>
      <c r="F323" s="128">
        <f t="shared" si="26"/>
        <v>0</v>
      </c>
      <c r="G323" s="128">
        <f t="shared" si="26"/>
        <v>0</v>
      </c>
      <c r="H323" s="128">
        <f t="shared" si="26"/>
        <v>1.4980550571219242</v>
      </c>
    </row>
    <row r="324" spans="2:8" x14ac:dyDescent="0.55000000000000004">
      <c r="B324" s="127" t="str">
        <f>$B$38</f>
        <v>Home Economics</v>
      </c>
      <c r="C324" s="128">
        <f t="shared" si="26"/>
        <v>0.8458762657352048</v>
      </c>
      <c r="D324" s="128">
        <f t="shared" si="26"/>
        <v>1.0496893130122487</v>
      </c>
      <c r="E324" s="128">
        <f t="shared" si="26"/>
        <v>2.0396593904569276</v>
      </c>
      <c r="F324" s="128">
        <f t="shared" si="26"/>
        <v>0</v>
      </c>
      <c r="G324" s="128">
        <f t="shared" si="26"/>
        <v>0</v>
      </c>
      <c r="H324" s="128">
        <f t="shared" si="26"/>
        <v>1.1051181447757099</v>
      </c>
    </row>
    <row r="325" spans="2:8" x14ac:dyDescent="0.55000000000000004">
      <c r="B325" s="127" t="str">
        <f>$B$39</f>
        <v>Law</v>
      </c>
      <c r="C325" s="128">
        <f t="shared" si="26"/>
        <v>0</v>
      </c>
      <c r="D325" s="128">
        <f t="shared" si="26"/>
        <v>0</v>
      </c>
      <c r="E325" s="128">
        <f t="shared" si="26"/>
        <v>0</v>
      </c>
      <c r="F325" s="128">
        <f t="shared" si="26"/>
        <v>0</v>
      </c>
      <c r="G325" s="128">
        <f t="shared" si="26"/>
        <v>0</v>
      </c>
      <c r="H325" s="128">
        <f t="shared" si="26"/>
        <v>0</v>
      </c>
    </row>
    <row r="326" spans="2:8" x14ac:dyDescent="0.55000000000000004">
      <c r="B326" s="127" t="str">
        <f>$B$40</f>
        <v>Social Service</v>
      </c>
      <c r="C326" s="128">
        <f t="shared" si="26"/>
        <v>1.3377194529941523</v>
      </c>
      <c r="D326" s="128">
        <f t="shared" si="26"/>
        <v>1.6194554377303123</v>
      </c>
      <c r="E326" s="128">
        <f t="shared" si="26"/>
        <v>1.5033795652469486</v>
      </c>
      <c r="F326" s="128">
        <f t="shared" si="26"/>
        <v>0</v>
      </c>
      <c r="G326" s="128">
        <f t="shared" si="26"/>
        <v>0</v>
      </c>
      <c r="H326" s="128">
        <f t="shared" si="26"/>
        <v>1.5423641826670018</v>
      </c>
    </row>
    <row r="327" spans="2:8" x14ac:dyDescent="0.55000000000000004">
      <c r="B327" s="127" t="str">
        <f>$B$41</f>
        <v>Library Science</v>
      </c>
      <c r="C327" s="128">
        <f t="shared" si="26"/>
        <v>0</v>
      </c>
      <c r="D327" s="128">
        <f t="shared" si="26"/>
        <v>0</v>
      </c>
      <c r="E327" s="128">
        <f t="shared" si="26"/>
        <v>0</v>
      </c>
      <c r="F327" s="128">
        <f t="shared" si="26"/>
        <v>0</v>
      </c>
      <c r="G327" s="128">
        <f t="shared" si="26"/>
        <v>0</v>
      </c>
      <c r="H327" s="128">
        <f t="shared" si="26"/>
        <v>0</v>
      </c>
    </row>
    <row r="328" spans="2:8" x14ac:dyDescent="0.55000000000000004">
      <c r="B328" s="127" t="str">
        <f>$B$42</f>
        <v>Veterinary Science</v>
      </c>
      <c r="C328" s="128">
        <f t="shared" si="26"/>
        <v>0</v>
      </c>
      <c r="D328" s="128">
        <f t="shared" si="26"/>
        <v>0</v>
      </c>
      <c r="E328" s="128">
        <f t="shared" si="26"/>
        <v>0</v>
      </c>
      <c r="F328" s="128">
        <f t="shared" si="26"/>
        <v>0</v>
      </c>
      <c r="G328" s="128">
        <f t="shared" si="26"/>
        <v>0</v>
      </c>
      <c r="H328" s="128">
        <f t="shared" si="26"/>
        <v>0</v>
      </c>
    </row>
    <row r="329" spans="2:8" x14ac:dyDescent="0.55000000000000004">
      <c r="B329" s="127" t="str">
        <f>$B$43</f>
        <v>Vocational Training</v>
      </c>
      <c r="C329" s="128">
        <f t="shared" si="26"/>
        <v>0</v>
      </c>
      <c r="D329" s="128">
        <f t="shared" si="26"/>
        <v>0</v>
      </c>
      <c r="E329" s="128">
        <f t="shared" si="26"/>
        <v>0</v>
      </c>
      <c r="F329" s="128">
        <f t="shared" si="26"/>
        <v>0</v>
      </c>
      <c r="G329" s="128">
        <f t="shared" si="26"/>
        <v>0</v>
      </c>
      <c r="H329" s="128">
        <f t="shared" si="26"/>
        <v>0</v>
      </c>
    </row>
    <row r="330" spans="2:8" x14ac:dyDescent="0.55000000000000004">
      <c r="B330" s="127" t="str">
        <f>$B$44</f>
        <v>Physical Training</v>
      </c>
      <c r="C330" s="128">
        <f t="shared" si="26"/>
        <v>0</v>
      </c>
      <c r="D330" s="128">
        <f t="shared" si="26"/>
        <v>0</v>
      </c>
      <c r="E330" s="128">
        <f t="shared" si="26"/>
        <v>0</v>
      </c>
      <c r="F330" s="128">
        <f t="shared" si="26"/>
        <v>0</v>
      </c>
      <c r="G330" s="128">
        <f t="shared" si="26"/>
        <v>0</v>
      </c>
      <c r="H330" s="128">
        <f t="shared" si="26"/>
        <v>0</v>
      </c>
    </row>
    <row r="331" spans="2:8" x14ac:dyDescent="0.55000000000000004">
      <c r="B331" s="127" t="str">
        <f>$B$45</f>
        <v>Health Services</v>
      </c>
      <c r="C331" s="128">
        <f t="shared" si="26"/>
        <v>1.4086795140339985</v>
      </c>
      <c r="D331" s="128">
        <f t="shared" si="26"/>
        <v>1.8715647278671428</v>
      </c>
      <c r="E331" s="128">
        <f t="shared" si="26"/>
        <v>2.6929663156259194</v>
      </c>
      <c r="F331" s="128">
        <f t="shared" si="26"/>
        <v>6.8925836121262352</v>
      </c>
      <c r="G331" s="128">
        <f t="shared" si="26"/>
        <v>0</v>
      </c>
      <c r="H331" s="128">
        <f t="shared" si="26"/>
        <v>1.9841203429614689</v>
      </c>
    </row>
    <row r="332" spans="2:8" x14ac:dyDescent="0.55000000000000004">
      <c r="B332" s="127" t="str">
        <f>$B$46</f>
        <v>Pharmacy</v>
      </c>
      <c r="C332" s="128">
        <f t="shared" si="26"/>
        <v>0</v>
      </c>
      <c r="D332" s="128">
        <f t="shared" si="26"/>
        <v>0</v>
      </c>
      <c r="E332" s="128">
        <f t="shared" si="26"/>
        <v>0</v>
      </c>
      <c r="F332" s="128">
        <f t="shared" si="26"/>
        <v>0</v>
      </c>
      <c r="G332" s="128">
        <f t="shared" si="26"/>
        <v>0</v>
      </c>
      <c r="H332" s="128">
        <f t="shared" si="26"/>
        <v>0</v>
      </c>
    </row>
    <row r="333" spans="2:8" x14ac:dyDescent="0.55000000000000004">
      <c r="B333" s="127" t="str">
        <f>$B$47</f>
        <v>Business Administration</v>
      </c>
      <c r="C333" s="128">
        <f t="shared" si="26"/>
        <v>0.93799464006372946</v>
      </c>
      <c r="D333" s="128">
        <f t="shared" si="26"/>
        <v>1.4166472047945138</v>
      </c>
      <c r="E333" s="128">
        <f t="shared" si="26"/>
        <v>2.3432980343817715</v>
      </c>
      <c r="F333" s="128">
        <f t="shared" si="26"/>
        <v>0</v>
      </c>
      <c r="G333" s="128">
        <f t="shared" si="26"/>
        <v>0</v>
      </c>
      <c r="H333" s="128">
        <f t="shared" si="26"/>
        <v>1.4201148766257132</v>
      </c>
    </row>
    <row r="334" spans="2:8" x14ac:dyDescent="0.55000000000000004">
      <c r="B334" s="127" t="str">
        <f>$B$48</f>
        <v>Optometry</v>
      </c>
      <c r="C334" s="128">
        <f t="shared" si="26"/>
        <v>0</v>
      </c>
      <c r="D334" s="128">
        <f t="shared" si="26"/>
        <v>0</v>
      </c>
      <c r="E334" s="128">
        <f t="shared" si="26"/>
        <v>0</v>
      </c>
      <c r="F334" s="128">
        <f t="shared" si="26"/>
        <v>0</v>
      </c>
      <c r="G334" s="128">
        <f t="shared" si="26"/>
        <v>0</v>
      </c>
      <c r="H334" s="128">
        <f t="shared" si="26"/>
        <v>0</v>
      </c>
    </row>
    <row r="335" spans="2:8" x14ac:dyDescent="0.55000000000000004">
      <c r="B335" s="127" t="str">
        <f>$B$49</f>
        <v>Teacher Ed-Practice Teaching</v>
      </c>
      <c r="C335" s="128">
        <f t="shared" ref="C335:H338" si="27">IF($C$293=0,"",C310/$C$293)</f>
        <v>0</v>
      </c>
      <c r="D335" s="128">
        <f t="shared" si="27"/>
        <v>2.0882636467565665</v>
      </c>
      <c r="E335" s="128">
        <f t="shared" si="27"/>
        <v>0</v>
      </c>
      <c r="F335" s="128">
        <f t="shared" si="27"/>
        <v>0</v>
      </c>
      <c r="G335" s="128">
        <f t="shared" si="27"/>
        <v>0</v>
      </c>
      <c r="H335" s="128">
        <f t="shared" si="27"/>
        <v>2.0882636467565665</v>
      </c>
    </row>
    <row r="336" spans="2:8" x14ac:dyDescent="0.55000000000000004">
      <c r="B336" s="127" t="str">
        <f>$B$50</f>
        <v>Technology</v>
      </c>
      <c r="C336" s="128">
        <f t="shared" si="27"/>
        <v>1.2048904810849672</v>
      </c>
      <c r="D336" s="128">
        <f t="shared" si="27"/>
        <v>1.7642814203830688</v>
      </c>
      <c r="E336" s="128">
        <f t="shared" si="27"/>
        <v>2.885473164086918</v>
      </c>
      <c r="F336" s="128">
        <f t="shared" si="27"/>
        <v>5.2152171854627287</v>
      </c>
      <c r="G336" s="128">
        <f t="shared" si="27"/>
        <v>0</v>
      </c>
      <c r="H336" s="128">
        <f t="shared" si="27"/>
        <v>1.6691928001187208</v>
      </c>
    </row>
    <row r="337" spans="2:10" x14ac:dyDescent="0.55000000000000004">
      <c r="B337" s="127" t="str">
        <f>$B$51</f>
        <v>Nursing</v>
      </c>
      <c r="C337" s="128">
        <f t="shared" si="27"/>
        <v>0</v>
      </c>
      <c r="D337" s="128">
        <f t="shared" si="27"/>
        <v>1.7399491910131004</v>
      </c>
      <c r="E337" s="128">
        <f t="shared" si="27"/>
        <v>5.2795541787019156</v>
      </c>
      <c r="F337" s="128">
        <f t="shared" si="27"/>
        <v>0</v>
      </c>
      <c r="G337" s="128">
        <f t="shared" si="27"/>
        <v>0</v>
      </c>
      <c r="H337" s="128">
        <f t="shared" si="27"/>
        <v>2.0977431969888651</v>
      </c>
    </row>
    <row r="338" spans="2:10" x14ac:dyDescent="0.55000000000000004">
      <c r="B338" s="130" t="str">
        <f>$B$52</f>
        <v>Totals</v>
      </c>
      <c r="C338" s="128">
        <f t="shared" si="27"/>
        <v>0.98838726138116539</v>
      </c>
      <c r="D338" s="128">
        <f t="shared" si="27"/>
        <v>1.503658333530685</v>
      </c>
      <c r="E338" s="128">
        <f t="shared" si="27"/>
        <v>2.7226123112918033</v>
      </c>
      <c r="F338" s="128">
        <f t="shared" si="27"/>
        <v>3.0758671466123642</v>
      </c>
      <c r="G338" s="128">
        <f t="shared" si="27"/>
        <v>0</v>
      </c>
      <c r="H338" s="128">
        <f t="shared" si="27"/>
        <v>1.3431223075128609</v>
      </c>
      <c r="I338" s="349"/>
    </row>
    <row r="340" spans="2:10" x14ac:dyDescent="0.55000000000000004">
      <c r="B340" s="120" t="s">
        <v>231</v>
      </c>
      <c r="C340" s="121"/>
      <c r="D340" s="121"/>
      <c r="E340" s="121"/>
      <c r="F340" s="121"/>
      <c r="G340" s="121"/>
      <c r="H340" s="122"/>
      <c r="J340" s="358"/>
    </row>
    <row r="341" spans="2:10" ht="55.5" customHeight="1" thickBot="1" x14ac:dyDescent="0.6">
      <c r="B341" s="432" t="s">
        <v>232</v>
      </c>
      <c r="C341" s="432"/>
      <c r="D341" s="432"/>
      <c r="E341" s="432"/>
      <c r="F341" s="432"/>
      <c r="G341" s="432"/>
      <c r="H341" s="432"/>
    </row>
    <row r="342" spans="2:10" ht="19.8" thickBot="1" x14ac:dyDescent="0.6">
      <c r="B342" s="124" t="s">
        <v>31</v>
      </c>
      <c r="C342" s="125" t="s">
        <v>25</v>
      </c>
      <c r="D342" s="125" t="s">
        <v>26</v>
      </c>
      <c r="E342" s="125" t="s">
        <v>27</v>
      </c>
      <c r="F342" s="125" t="s">
        <v>28</v>
      </c>
      <c r="G342" s="125" t="s">
        <v>29</v>
      </c>
      <c r="H342" s="126" t="s">
        <v>1</v>
      </c>
    </row>
    <row r="343" spans="2:10" x14ac:dyDescent="0.55000000000000004">
      <c r="B343" s="127" t="str">
        <f>$B$32</f>
        <v>Liberal Arts</v>
      </c>
      <c r="C343" s="135">
        <f t="shared" ref="C343:D358" si="28">C293*30</f>
        <v>10193.498145822748</v>
      </c>
      <c r="D343" s="135">
        <f t="shared" si="28"/>
        <v>15055.569328013005</v>
      </c>
      <c r="E343" s="135">
        <f>E293*24</f>
        <v>24506.769064814893</v>
      </c>
      <c r="F343" s="135">
        <f>F293*18</f>
        <v>30163.068000470932</v>
      </c>
      <c r="G343" s="135">
        <f>G293*24</f>
        <v>0</v>
      </c>
      <c r="H343" s="135">
        <f>IF((C32/30+D32/30+E32/24+F32/18+G32/24)=0,0,H268/(C32/30+D32/30+E32/24+F32/18+G32/24))</f>
        <v>12227.503502528209</v>
      </c>
    </row>
    <row r="344" spans="2:10" x14ac:dyDescent="0.55000000000000004">
      <c r="B344" s="127" t="str">
        <f>$B$33</f>
        <v>Science</v>
      </c>
      <c r="C344" s="138">
        <f t="shared" si="28"/>
        <v>9152.213848095329</v>
      </c>
      <c r="D344" s="138">
        <f t="shared" si="28"/>
        <v>16204.926558660922</v>
      </c>
      <c r="E344" s="138">
        <f>E294*24</f>
        <v>27828.964415050599</v>
      </c>
      <c r="F344" s="138">
        <f>F294*18</f>
        <v>0</v>
      </c>
      <c r="G344" s="138">
        <f>G294*24</f>
        <v>0</v>
      </c>
      <c r="H344" s="138">
        <f t="shared" ref="H344:H363" si="29">IF((C33/30+D33/30+E33/24+F33/18+G33/24)=0,0,H269/(C33/30+D33/30+E33/24+F33/18+G33/24))</f>
        <v>12223.417312858641</v>
      </c>
    </row>
    <row r="345" spans="2:10" x14ac:dyDescent="0.55000000000000004">
      <c r="B345" s="127" t="str">
        <f>$B$34</f>
        <v>Fine Arts</v>
      </c>
      <c r="C345" s="138">
        <f t="shared" si="28"/>
        <v>15101.98104712122</v>
      </c>
      <c r="D345" s="138">
        <f t="shared" si="28"/>
        <v>36604.575583345853</v>
      </c>
      <c r="E345" s="138">
        <f t="shared" ref="E345:E363" si="30">E295*24</f>
        <v>42278.603196562952</v>
      </c>
      <c r="F345" s="138">
        <f t="shared" ref="F345:F363" si="31">F295*18</f>
        <v>0</v>
      </c>
      <c r="G345" s="138">
        <f t="shared" ref="G345:G363" si="32">G295*24</f>
        <v>0</v>
      </c>
      <c r="H345" s="138">
        <f t="shared" si="29"/>
        <v>19225.422682541706</v>
      </c>
    </row>
    <row r="346" spans="2:10" x14ac:dyDescent="0.55000000000000004">
      <c r="B346" s="127" t="str">
        <f>$B$35</f>
        <v>Teacher Education</v>
      </c>
      <c r="C346" s="138">
        <f t="shared" si="28"/>
        <v>10529.240242558635</v>
      </c>
      <c r="D346" s="138">
        <f t="shared" si="28"/>
        <v>14711.744238296717</v>
      </c>
      <c r="E346" s="138">
        <f t="shared" si="30"/>
        <v>21843.879535891683</v>
      </c>
      <c r="F346" s="138">
        <f t="shared" si="31"/>
        <v>12256.953756001512</v>
      </c>
      <c r="G346" s="138">
        <f t="shared" si="32"/>
        <v>0</v>
      </c>
      <c r="H346" s="138">
        <f t="shared" si="29"/>
        <v>14727.966483157499</v>
      </c>
    </row>
    <row r="347" spans="2:10" x14ac:dyDescent="0.55000000000000004">
      <c r="B347" s="127" t="str">
        <f>$B$36</f>
        <v>Agriculture</v>
      </c>
      <c r="C347" s="138">
        <f t="shared" si="28"/>
        <v>7305.1569534170903</v>
      </c>
      <c r="D347" s="138">
        <f t="shared" si="28"/>
        <v>11849.031749414837</v>
      </c>
      <c r="E347" s="138">
        <f t="shared" si="30"/>
        <v>25229.973351517543</v>
      </c>
      <c r="F347" s="138">
        <f t="shared" si="31"/>
        <v>35243.177514893949</v>
      </c>
      <c r="G347" s="138">
        <f t="shared" si="32"/>
        <v>0</v>
      </c>
      <c r="H347" s="138">
        <f t="shared" si="29"/>
        <v>11357.897414407213</v>
      </c>
    </row>
    <row r="348" spans="2:10" x14ac:dyDescent="0.55000000000000004">
      <c r="B348" s="127" t="str">
        <f>$B$37</f>
        <v>Engineering</v>
      </c>
      <c r="C348" s="138">
        <f t="shared" si="28"/>
        <v>11228.291656660425</v>
      </c>
      <c r="D348" s="138">
        <f t="shared" si="28"/>
        <v>16839.550865469962</v>
      </c>
      <c r="E348" s="138">
        <f t="shared" si="30"/>
        <v>24435.021072580286</v>
      </c>
      <c r="F348" s="138">
        <f t="shared" si="31"/>
        <v>0</v>
      </c>
      <c r="G348" s="138">
        <f t="shared" si="32"/>
        <v>0</v>
      </c>
      <c r="H348" s="138">
        <f t="shared" si="29"/>
        <v>15002.928251824473</v>
      </c>
    </row>
    <row r="349" spans="2:10" x14ac:dyDescent="0.55000000000000004">
      <c r="B349" s="127" t="str">
        <f>$B$38</f>
        <v>Home Economics</v>
      </c>
      <c r="C349" s="138">
        <f t="shared" si="28"/>
        <v>8622.4381463672798</v>
      </c>
      <c r="D349" s="138">
        <f t="shared" si="28"/>
        <v>10700.006065880312</v>
      </c>
      <c r="E349" s="138">
        <f t="shared" si="30"/>
        <v>16633.011371786117</v>
      </c>
      <c r="F349" s="138">
        <f t="shared" si="31"/>
        <v>0</v>
      </c>
      <c r="G349" s="138">
        <f t="shared" si="32"/>
        <v>0</v>
      </c>
      <c r="H349" s="138">
        <f t="shared" si="29"/>
        <v>10905.780940578168</v>
      </c>
    </row>
    <row r="350" spans="2:10" x14ac:dyDescent="0.55000000000000004">
      <c r="B350" s="127" t="str">
        <f>$B$39</f>
        <v>Law</v>
      </c>
      <c r="C350" s="138">
        <f t="shared" si="28"/>
        <v>0</v>
      </c>
      <c r="D350" s="138">
        <f t="shared" si="28"/>
        <v>0</v>
      </c>
      <c r="E350" s="138">
        <f t="shared" si="30"/>
        <v>0</v>
      </c>
      <c r="F350" s="138">
        <f t="shared" si="31"/>
        <v>0</v>
      </c>
      <c r="G350" s="138">
        <f t="shared" si="32"/>
        <v>0</v>
      </c>
      <c r="H350" s="138">
        <f t="shared" si="29"/>
        <v>0</v>
      </c>
    </row>
    <row r="351" spans="2:10" x14ac:dyDescent="0.55000000000000004">
      <c r="B351" s="127" t="str">
        <f>$B$40</f>
        <v>Social Service</v>
      </c>
      <c r="C351" s="138">
        <f t="shared" si="28"/>
        <v>13636.040763726913</v>
      </c>
      <c r="D351" s="138">
        <f t="shared" si="28"/>
        <v>16507.916001746507</v>
      </c>
      <c r="E351" s="138">
        <f t="shared" si="30"/>
        <v>12259.757448650065</v>
      </c>
      <c r="F351" s="138">
        <f t="shared" si="31"/>
        <v>0</v>
      </c>
      <c r="G351" s="138">
        <f t="shared" si="32"/>
        <v>0</v>
      </c>
      <c r="H351" s="138">
        <f t="shared" si="29"/>
        <v>14407.833851598483</v>
      </c>
    </row>
    <row r="352" spans="2:10" x14ac:dyDescent="0.55000000000000004">
      <c r="B352" s="127" t="str">
        <f>$B$41</f>
        <v>Library Science</v>
      </c>
      <c r="C352" s="138">
        <f t="shared" si="28"/>
        <v>0</v>
      </c>
      <c r="D352" s="138">
        <f t="shared" si="28"/>
        <v>0</v>
      </c>
      <c r="E352" s="138">
        <f t="shared" si="30"/>
        <v>0</v>
      </c>
      <c r="F352" s="138">
        <f t="shared" si="31"/>
        <v>0</v>
      </c>
      <c r="G352" s="138">
        <f t="shared" si="32"/>
        <v>0</v>
      </c>
      <c r="H352" s="138">
        <f t="shared" si="29"/>
        <v>0</v>
      </c>
    </row>
    <row r="353" spans="2:9" x14ac:dyDescent="0.55000000000000004">
      <c r="B353" s="127" t="str">
        <f>$B$42</f>
        <v>Veterinary Science</v>
      </c>
      <c r="C353" s="138">
        <f t="shared" si="28"/>
        <v>0</v>
      </c>
      <c r="D353" s="138">
        <f t="shared" si="28"/>
        <v>0</v>
      </c>
      <c r="E353" s="138">
        <f t="shared" si="30"/>
        <v>0</v>
      </c>
      <c r="F353" s="138">
        <f t="shared" si="31"/>
        <v>0</v>
      </c>
      <c r="G353" s="138">
        <f t="shared" si="32"/>
        <v>0</v>
      </c>
      <c r="H353" s="138">
        <f t="shared" si="29"/>
        <v>0</v>
      </c>
    </row>
    <row r="354" spans="2:9" x14ac:dyDescent="0.55000000000000004">
      <c r="B354" s="127" t="str">
        <f>$B$43</f>
        <v>Vocational Training</v>
      </c>
      <c r="C354" s="138">
        <f t="shared" si="28"/>
        <v>0</v>
      </c>
      <c r="D354" s="138">
        <f t="shared" si="28"/>
        <v>0</v>
      </c>
      <c r="E354" s="138">
        <f t="shared" si="30"/>
        <v>0</v>
      </c>
      <c r="F354" s="138">
        <f t="shared" si="31"/>
        <v>0</v>
      </c>
      <c r="G354" s="138">
        <f t="shared" si="32"/>
        <v>0</v>
      </c>
      <c r="H354" s="138">
        <f t="shared" si="29"/>
        <v>0</v>
      </c>
    </row>
    <row r="355" spans="2:9" x14ac:dyDescent="0.55000000000000004">
      <c r="B355" s="127" t="str">
        <f>$B$44</f>
        <v>Physical Training</v>
      </c>
      <c r="C355" s="138">
        <f t="shared" si="28"/>
        <v>0</v>
      </c>
      <c r="D355" s="138">
        <f t="shared" si="28"/>
        <v>0</v>
      </c>
      <c r="E355" s="138">
        <f t="shared" si="30"/>
        <v>0</v>
      </c>
      <c r="F355" s="138">
        <f t="shared" si="31"/>
        <v>0</v>
      </c>
      <c r="G355" s="138">
        <f t="shared" si="32"/>
        <v>0</v>
      </c>
      <c r="H355" s="138">
        <f t="shared" si="29"/>
        <v>0</v>
      </c>
    </row>
    <row r="356" spans="2:9" x14ac:dyDescent="0.55000000000000004">
      <c r="B356" s="127" t="str">
        <f>$B$45</f>
        <v>Health Services</v>
      </c>
      <c r="C356" s="138">
        <f t="shared" si="28"/>
        <v>14359.372014364055</v>
      </c>
      <c r="D356" s="138">
        <f t="shared" si="28"/>
        <v>19077.791583300976</v>
      </c>
      <c r="E356" s="138">
        <f t="shared" si="30"/>
        <v>21960.597716076743</v>
      </c>
      <c r="F356" s="138">
        <f t="shared" si="31"/>
        <v>42155.722962082225</v>
      </c>
      <c r="G356" s="138">
        <f t="shared" si="32"/>
        <v>0</v>
      </c>
      <c r="H356" s="138">
        <f t="shared" si="29"/>
        <v>19086.574146786385</v>
      </c>
    </row>
    <row r="357" spans="2:9" x14ac:dyDescent="0.55000000000000004">
      <c r="B357" s="127" t="str">
        <f>$B$46</f>
        <v>Pharmacy</v>
      </c>
      <c r="C357" s="138">
        <f t="shared" si="28"/>
        <v>0</v>
      </c>
      <c r="D357" s="138">
        <f t="shared" si="28"/>
        <v>0</v>
      </c>
      <c r="E357" s="138">
        <f t="shared" si="30"/>
        <v>0</v>
      </c>
      <c r="F357" s="138">
        <f t="shared" si="31"/>
        <v>0</v>
      </c>
      <c r="G357" s="138">
        <f t="shared" si="32"/>
        <v>0</v>
      </c>
      <c r="H357" s="138">
        <f t="shared" si="29"/>
        <v>0</v>
      </c>
    </row>
    <row r="358" spans="2:9" x14ac:dyDescent="0.55000000000000004">
      <c r="B358" s="127" t="str">
        <f>$B$47</f>
        <v>Business Administration</v>
      </c>
      <c r="C358" s="138">
        <f t="shared" si="28"/>
        <v>9561.4466242813032</v>
      </c>
      <c r="D358" s="138">
        <f t="shared" si="28"/>
        <v>14440.590655357857</v>
      </c>
      <c r="E358" s="138">
        <f t="shared" si="30"/>
        <v>19109.123334864544</v>
      </c>
      <c r="F358" s="138">
        <f t="shared" si="31"/>
        <v>0</v>
      </c>
      <c r="G358" s="138">
        <f t="shared" si="32"/>
        <v>0</v>
      </c>
      <c r="H358" s="138">
        <f t="shared" si="29"/>
        <v>13907.139545443308</v>
      </c>
    </row>
    <row r="359" spans="2:9" x14ac:dyDescent="0.55000000000000004">
      <c r="B359" s="127" t="str">
        <f>$B$48</f>
        <v>Optometry</v>
      </c>
      <c r="C359" s="138">
        <f t="shared" ref="C359:D363" si="33">C309*30</f>
        <v>0</v>
      </c>
      <c r="D359" s="138">
        <f t="shared" si="33"/>
        <v>0</v>
      </c>
      <c r="E359" s="138">
        <f t="shared" si="30"/>
        <v>0</v>
      </c>
      <c r="F359" s="138">
        <f t="shared" si="31"/>
        <v>0</v>
      </c>
      <c r="G359" s="138">
        <f t="shared" si="32"/>
        <v>0</v>
      </c>
      <c r="H359" s="138">
        <f t="shared" si="29"/>
        <v>0</v>
      </c>
    </row>
    <row r="360" spans="2:9" x14ac:dyDescent="0.55000000000000004">
      <c r="B360" s="127" t="str">
        <f>$B$49</f>
        <v>Teacher Ed-Practice Teaching</v>
      </c>
      <c r="C360" s="138">
        <f t="shared" si="33"/>
        <v>0</v>
      </c>
      <c r="D360" s="138">
        <f t="shared" si="33"/>
        <v>21286.711611202114</v>
      </c>
      <c r="E360" s="138">
        <f t="shared" si="30"/>
        <v>0</v>
      </c>
      <c r="F360" s="138">
        <f t="shared" si="31"/>
        <v>0</v>
      </c>
      <c r="G360" s="138">
        <f t="shared" si="32"/>
        <v>0</v>
      </c>
      <c r="H360" s="138">
        <f t="shared" si="29"/>
        <v>21286.711611202114</v>
      </c>
    </row>
    <row r="361" spans="2:9" x14ac:dyDescent="0.55000000000000004">
      <c r="B361" s="127" t="str">
        <f>$B$50</f>
        <v>Technology</v>
      </c>
      <c r="C361" s="138">
        <f t="shared" si="33"/>
        <v>12282.048884859092</v>
      </c>
      <c r="D361" s="138">
        <f t="shared" si="33"/>
        <v>17984.199387384338</v>
      </c>
      <c r="E361" s="138">
        <f t="shared" si="30"/>
        <v>23530.452278353041</v>
      </c>
      <c r="F361" s="138">
        <f t="shared" si="31"/>
        <v>31896.784026046356</v>
      </c>
      <c r="G361" s="138">
        <f t="shared" si="32"/>
        <v>0</v>
      </c>
      <c r="H361" s="138">
        <f t="shared" si="29"/>
        <v>16638.760272827836</v>
      </c>
    </row>
    <row r="362" spans="2:9" x14ac:dyDescent="0.55000000000000004">
      <c r="B362" s="127" t="str">
        <f>$B$51</f>
        <v>Nursing</v>
      </c>
      <c r="C362" s="138">
        <f t="shared" si="33"/>
        <v>0</v>
      </c>
      <c r="D362" s="138">
        <f t="shared" si="33"/>
        <v>17736.168852417832</v>
      </c>
      <c r="E362" s="138">
        <f t="shared" si="30"/>
        <v>43053.700585094979</v>
      </c>
      <c r="F362" s="138">
        <f t="shared" si="31"/>
        <v>0</v>
      </c>
      <c r="G362" s="138">
        <f t="shared" si="32"/>
        <v>0</v>
      </c>
      <c r="H362" s="138">
        <f t="shared" si="29"/>
        <v>20856.287199754803</v>
      </c>
    </row>
    <row r="363" spans="2:9" x14ac:dyDescent="0.55000000000000004">
      <c r="B363" s="130" t="str">
        <f>$B$52</f>
        <v>Totals</v>
      </c>
      <c r="C363" s="135">
        <f t="shared" si="33"/>
        <v>10075.123716243734</v>
      </c>
      <c r="D363" s="135">
        <f t="shared" si="33"/>
        <v>15327.538434795963</v>
      </c>
      <c r="E363" s="135">
        <f t="shared" si="30"/>
        <v>22202.354837557752</v>
      </c>
      <c r="F363" s="135">
        <f t="shared" si="31"/>
        <v>18812.307633474149</v>
      </c>
      <c r="G363" s="135">
        <f t="shared" si="32"/>
        <v>0</v>
      </c>
      <c r="H363" s="135">
        <f t="shared" si="29"/>
        <v>13330.103240389519</v>
      </c>
      <c r="I363" s="349"/>
    </row>
  </sheetData>
  <mergeCells count="45">
    <mergeCell ref="B316:H316"/>
    <mergeCell ref="B341:H341"/>
    <mergeCell ref="B215:G215"/>
    <mergeCell ref="B216:H216"/>
    <mergeCell ref="B241:G241"/>
    <mergeCell ref="B264:H264"/>
    <mergeCell ref="B266:H266"/>
    <mergeCell ref="B291:H291"/>
    <mergeCell ref="I140:I141"/>
    <mergeCell ref="B165:G165"/>
    <mergeCell ref="B166:G166"/>
    <mergeCell ref="B190:G190"/>
    <mergeCell ref="B191:H191"/>
    <mergeCell ref="B89:G89"/>
    <mergeCell ref="B113:H113"/>
    <mergeCell ref="B114:G114"/>
    <mergeCell ref="B139:G139"/>
    <mergeCell ref="B140:F141"/>
    <mergeCell ref="B58:G58"/>
    <mergeCell ref="D83:F83"/>
    <mergeCell ref="B84:C84"/>
    <mergeCell ref="D84:F84"/>
    <mergeCell ref="B87:G87"/>
    <mergeCell ref="D27:F27"/>
    <mergeCell ref="B28:C28"/>
    <mergeCell ref="D28:F28"/>
    <mergeCell ref="D54:F54"/>
    <mergeCell ref="B55:C55"/>
    <mergeCell ref="D55:F55"/>
    <mergeCell ref="B16:E16"/>
    <mergeCell ref="B17:E17"/>
    <mergeCell ref="B18:E18"/>
    <mergeCell ref="D20:F20"/>
    <mergeCell ref="B21:C21"/>
    <mergeCell ref="D21:F21"/>
    <mergeCell ref="B11:H11"/>
    <mergeCell ref="B12:E12"/>
    <mergeCell ref="B13:E13"/>
    <mergeCell ref="B14:E14"/>
    <mergeCell ref="B15:E15"/>
    <mergeCell ref="B1:H1"/>
    <mergeCell ref="B2:H2"/>
    <mergeCell ref="B8:H8"/>
    <mergeCell ref="B9:G9"/>
    <mergeCell ref="B10:G10"/>
  </mergeCells>
  <conditionalFormatting sqref="C61:G80">
    <cfRule type="expression" dxfId="169" priority="6" stopIfTrue="1">
      <formula>C32=0</formula>
    </cfRule>
  </conditionalFormatting>
  <conditionalFormatting sqref="C91:G110">
    <cfRule type="expression" dxfId="168" priority="5" stopIfTrue="1">
      <formula>C32=0</formula>
    </cfRule>
  </conditionalFormatting>
  <conditionalFormatting sqref="C143:H162">
    <cfRule type="expression" dxfId="167" priority="3" stopIfTrue="1">
      <formula>C32=0</formula>
    </cfRule>
  </conditionalFormatting>
  <conditionalFormatting sqref="H143:H162">
    <cfRule type="expression" dxfId="166" priority="1" stopIfTrue="1">
      <formula>OR(AND(#REF!&gt;0,H143&gt;0,H61=0),AND(#REF!&gt;0,H143&gt;0,H32=0))</formula>
    </cfRule>
    <cfRule type="expression" dxfId="165" priority="4" stopIfTrue="1">
      <formula>OR(AND(#REF!&gt;0,H143&gt;0,H61=0),AND(#REF!&gt;0,H143&gt;0,H32=0))</formula>
    </cfRule>
  </conditionalFormatting>
  <pageMargins left="0.25" right="0.25" top="0.5" bottom="0.5" header="0.17" footer="0.17"/>
  <pageSetup scale="68" fitToHeight="0" orientation="portrait" r:id="rId1"/>
  <headerFooter alignWithMargins="0"/>
  <rowBreaks count="6" manualBreakCount="6">
    <brk id="56" max="16383" man="1"/>
    <brk id="112" max="16383" man="1"/>
    <brk id="164" max="16383" man="1"/>
    <brk id="214" max="16383" man="1"/>
    <brk id="264" max="16383" man="1"/>
    <brk id="314" max="16383" man="1"/>
  </rowBreaks>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codeName="Sheet20">
    <tabColor rgb="FFFFC000"/>
    <pageSetUpPr fitToPage="1"/>
  </sheetPr>
  <dimension ref="B1:W363"/>
  <sheetViews>
    <sheetView showGridLines="0" showZeros="0" topLeftCell="A6" zoomScale="70" zoomScaleNormal="70" workbookViewId="0">
      <selection activeCell="J23" sqref="J23"/>
    </sheetView>
  </sheetViews>
  <sheetFormatPr defaultColWidth="9.109375" defaultRowHeight="19.2" x14ac:dyDescent="0.55000000000000004"/>
  <cols>
    <col min="1" max="1" width="1.88671875" style="107" customWidth="1"/>
    <col min="2" max="2" width="30.5546875" style="107" customWidth="1"/>
    <col min="3" max="5" width="15.88671875" style="107" bestFit="1" customWidth="1"/>
    <col min="6" max="6" width="16.6640625" style="107" bestFit="1" customWidth="1"/>
    <col min="7" max="7" width="17.5546875" style="107" bestFit="1" customWidth="1"/>
    <col min="8" max="8" width="22.88671875" style="107" customWidth="1"/>
    <col min="9" max="9" width="16.33203125" style="107" bestFit="1" customWidth="1"/>
    <col min="10" max="10" width="15.88671875" style="107" bestFit="1" customWidth="1"/>
    <col min="11" max="16384" width="9.109375" style="107"/>
  </cols>
  <sheetData>
    <row r="1" spans="2:8" x14ac:dyDescent="0.55000000000000004">
      <c r="B1" s="442" t="str">
        <f>'Relative Weights'!A1</f>
        <v>THECB Texas Public University Expenditure Study - Fiscal Year 2025</v>
      </c>
      <c r="C1" s="442"/>
      <c r="D1" s="442"/>
      <c r="E1" s="442"/>
      <c r="F1" s="442"/>
      <c r="G1" s="442"/>
      <c r="H1" s="442"/>
    </row>
    <row r="2" spans="2:8" x14ac:dyDescent="0.55000000000000004">
      <c r="B2" s="443" t="str">
        <f>'Relative Weights'!A2</f>
        <v>Institution Survey for the Year Ended August 31, 2025</v>
      </c>
      <c r="C2" s="443"/>
      <c r="D2" s="443"/>
      <c r="E2" s="443"/>
      <c r="F2" s="443"/>
      <c r="G2" s="443"/>
      <c r="H2" s="443"/>
    </row>
    <row r="3" spans="2:8" x14ac:dyDescent="0.55000000000000004">
      <c r="B3" s="119" t="s">
        <v>673</v>
      </c>
      <c r="C3" s="119"/>
      <c r="D3" s="119"/>
      <c r="E3" s="119"/>
      <c r="F3" s="119"/>
      <c r="G3" s="119"/>
      <c r="H3" s="119"/>
    </row>
    <row r="4" spans="2:8" x14ac:dyDescent="0.55000000000000004">
      <c r="B4" s="292" t="s">
        <v>788</v>
      </c>
      <c r="C4" s="119"/>
      <c r="D4" s="119"/>
      <c r="E4" s="119"/>
      <c r="F4" s="119"/>
      <c r="G4" s="119"/>
      <c r="H4" s="119"/>
    </row>
    <row r="5" spans="2:8" ht="16.5" customHeight="1" x14ac:dyDescent="0.55000000000000004">
      <c r="B5" s="119"/>
      <c r="C5" s="119"/>
      <c r="D5" s="119"/>
      <c r="E5" s="119"/>
      <c r="F5" s="119"/>
      <c r="G5" s="119"/>
      <c r="H5" s="244"/>
    </row>
    <row r="6" spans="2:8" x14ac:dyDescent="0.55000000000000004">
      <c r="B6" s="293" t="s">
        <v>10</v>
      </c>
      <c r="C6" s="293"/>
      <c r="D6" s="293"/>
      <c r="E6" s="293"/>
      <c r="F6" s="293"/>
      <c r="G6" s="293"/>
      <c r="H6" s="294"/>
    </row>
    <row r="7" spans="2:8" x14ac:dyDescent="0.55000000000000004">
      <c r="B7" s="119"/>
      <c r="C7" s="119"/>
      <c r="D7" s="119"/>
      <c r="E7" s="119"/>
      <c r="F7" s="119"/>
      <c r="G7" s="119"/>
      <c r="H7" s="295"/>
    </row>
    <row r="8" spans="2:8" ht="171" customHeight="1" x14ac:dyDescent="0.55000000000000004">
      <c r="B8" s="431" t="s">
        <v>223</v>
      </c>
      <c r="C8" s="431"/>
      <c r="D8" s="431"/>
      <c r="E8" s="431"/>
      <c r="F8" s="431"/>
      <c r="G8" s="431"/>
      <c r="H8" s="431"/>
    </row>
    <row r="9" spans="2:8" ht="99.75" customHeight="1" x14ac:dyDescent="0.55000000000000004">
      <c r="B9" s="432" t="s">
        <v>41</v>
      </c>
      <c r="C9" s="432"/>
      <c r="D9" s="432"/>
      <c r="E9" s="432"/>
      <c r="F9" s="432"/>
      <c r="G9" s="432"/>
      <c r="H9" s="296"/>
    </row>
    <row r="10" spans="2:8" x14ac:dyDescent="0.55000000000000004">
      <c r="B10" s="442" t="s">
        <v>20</v>
      </c>
      <c r="C10" s="442"/>
      <c r="D10" s="442"/>
      <c r="E10" s="442"/>
      <c r="F10" s="442"/>
      <c r="G10" s="442"/>
      <c r="H10" s="296"/>
    </row>
    <row r="11" spans="2:8" ht="21" customHeight="1" thickBot="1" x14ac:dyDescent="0.6">
      <c r="B11" s="432" t="s">
        <v>851</v>
      </c>
      <c r="C11" s="432"/>
      <c r="D11" s="432"/>
      <c r="E11" s="432"/>
      <c r="F11" s="432"/>
      <c r="G11" s="432"/>
      <c r="H11" s="432"/>
    </row>
    <row r="12" spans="2:8" ht="19.8" thickBot="1" x14ac:dyDescent="0.6">
      <c r="B12" s="447" t="s">
        <v>16</v>
      </c>
      <c r="C12" s="448"/>
      <c r="D12" s="448"/>
      <c r="E12" s="448"/>
      <c r="F12" s="297"/>
      <c r="G12" s="298"/>
      <c r="H12" s="299" t="s">
        <v>17</v>
      </c>
    </row>
    <row r="13" spans="2:8" x14ac:dyDescent="0.55000000000000004">
      <c r="B13" s="449" t="s">
        <v>12</v>
      </c>
      <c r="C13" s="449"/>
      <c r="D13" s="449"/>
      <c r="E13" s="449"/>
      <c r="F13" s="352"/>
      <c r="G13" s="301"/>
      <c r="H13" s="353">
        <f>Data!$G14</f>
        <v>15373235</v>
      </c>
    </row>
    <row r="14" spans="2:8" x14ac:dyDescent="0.55000000000000004">
      <c r="B14" s="435" t="s">
        <v>13</v>
      </c>
      <c r="C14" s="435"/>
      <c r="D14" s="435"/>
      <c r="E14" s="435"/>
      <c r="F14" s="354"/>
      <c r="G14" s="301"/>
      <c r="H14" s="355">
        <f>Data!$H14</f>
        <v>1881512</v>
      </c>
    </row>
    <row r="15" spans="2:8" x14ac:dyDescent="0.55000000000000004">
      <c r="B15" s="435" t="s">
        <v>14</v>
      </c>
      <c r="C15" s="435"/>
      <c r="D15" s="435"/>
      <c r="E15" s="435"/>
      <c r="F15" s="354"/>
      <c r="G15" s="301"/>
      <c r="H15" s="355">
        <f>Data!$I14</f>
        <v>8642407</v>
      </c>
    </row>
    <row r="16" spans="2:8" x14ac:dyDescent="0.55000000000000004">
      <c r="B16" s="435" t="s">
        <v>18</v>
      </c>
      <c r="C16" s="435"/>
      <c r="D16" s="435"/>
      <c r="E16" s="435"/>
      <c r="F16" s="354"/>
      <c r="G16" s="301"/>
      <c r="H16" s="355">
        <f>Data!$J14</f>
        <v>8968911</v>
      </c>
    </row>
    <row r="17" spans="2:23" x14ac:dyDescent="0.55000000000000004">
      <c r="B17" s="435" t="s">
        <v>15</v>
      </c>
      <c r="C17" s="435"/>
      <c r="D17" s="435"/>
      <c r="E17" s="435"/>
      <c r="F17" s="354"/>
      <c r="G17" s="301"/>
      <c r="H17" s="355">
        <f>Data!$K14</f>
        <v>6214658</v>
      </c>
    </row>
    <row r="18" spans="2:23" x14ac:dyDescent="0.55000000000000004">
      <c r="B18" s="435" t="s">
        <v>1</v>
      </c>
      <c r="C18" s="435"/>
      <c r="D18" s="435"/>
      <c r="E18" s="435"/>
      <c r="F18" s="356"/>
      <c r="G18" s="301"/>
      <c r="H18" s="357">
        <f>SUM(H13:H17)</f>
        <v>41080723</v>
      </c>
    </row>
    <row r="19" spans="2:23" ht="13.5" customHeight="1" x14ac:dyDescent="0.55000000000000004">
      <c r="B19" s="306"/>
      <c r="D19" s="306"/>
      <c r="E19" s="306"/>
      <c r="F19" s="306"/>
      <c r="G19" s="306"/>
      <c r="H19" s="296"/>
    </row>
    <row r="20" spans="2:23" ht="13.5" customHeight="1" x14ac:dyDescent="0.55000000000000004">
      <c r="B20" s="306"/>
      <c r="D20" s="440" t="s">
        <v>22</v>
      </c>
      <c r="E20" s="440"/>
      <c r="F20" s="440"/>
      <c r="G20" s="307" t="s">
        <v>23</v>
      </c>
      <c r="H20" s="307" t="s">
        <v>24</v>
      </c>
    </row>
    <row r="21" spans="2:23" ht="17.25" customHeight="1" x14ac:dyDescent="0.55000000000000004">
      <c r="B21" s="438" t="s">
        <v>21</v>
      </c>
      <c r="C21" s="439"/>
      <c r="D21" s="434" t="str">
        <f>Data!L13</f>
        <v>Nancy Hranicky</v>
      </c>
      <c r="E21" s="434"/>
      <c r="F21" s="434"/>
      <c r="G21" s="308" t="str">
        <f>Data!M13</f>
        <v>979-458-6090</v>
      </c>
      <c r="H21" s="309" t="str">
        <f>Data!N13</f>
        <v>nhranicky@tamus.edu</v>
      </c>
    </row>
    <row r="22" spans="2:23" ht="13.5" customHeight="1" x14ac:dyDescent="0.55000000000000004">
      <c r="B22" s="306"/>
      <c r="C22" s="306"/>
      <c r="D22" s="306"/>
      <c r="E22" s="306"/>
      <c r="F22" s="306"/>
      <c r="G22" s="306"/>
      <c r="H22" s="296"/>
    </row>
    <row r="23" spans="2:23" ht="15.75" customHeight="1" thickBot="1" x14ac:dyDescent="0.6">
      <c r="B23" s="117" t="s">
        <v>900</v>
      </c>
      <c r="C23" s="306"/>
      <c r="D23" s="306"/>
      <c r="E23" s="306"/>
      <c r="F23" s="306"/>
      <c r="G23" s="306"/>
      <c r="H23" s="296"/>
    </row>
    <row r="24" spans="2:23" s="313" customFormat="1" x14ac:dyDescent="0.55000000000000004">
      <c r="B24" s="310"/>
      <c r="C24" s="123" t="s">
        <v>25</v>
      </c>
      <c r="D24" s="311" t="s">
        <v>26</v>
      </c>
      <c r="E24" s="311" t="s">
        <v>27</v>
      </c>
      <c r="F24" s="311" t="s">
        <v>28</v>
      </c>
      <c r="G24" s="311" t="s">
        <v>29</v>
      </c>
      <c r="H24" s="312" t="s">
        <v>30</v>
      </c>
      <c r="J24" s="107"/>
    </row>
    <row r="25" spans="2:23" s="313" customFormat="1" ht="19.8" thickBot="1" x14ac:dyDescent="0.6">
      <c r="B25" s="314" t="s">
        <v>675</v>
      </c>
      <c r="C25" s="315">
        <f>Data!O14</f>
        <v>230</v>
      </c>
      <c r="D25" s="316">
        <f>Data!P14</f>
        <v>1524</v>
      </c>
      <c r="E25" s="316">
        <f>Data!Q14</f>
        <v>647</v>
      </c>
      <c r="F25" s="316">
        <f>Data!R14</f>
        <v>0</v>
      </c>
      <c r="G25" s="316">
        <f>Data!S14</f>
        <v>0</v>
      </c>
      <c r="H25" s="317">
        <f>SUM(C25:G25)</f>
        <v>2401</v>
      </c>
    </row>
    <row r="26" spans="2:23" x14ac:dyDescent="0.55000000000000004">
      <c r="C26" s="318"/>
      <c r="D26" s="318"/>
      <c r="E26" s="318"/>
      <c r="F26" s="318"/>
      <c r="G26" s="318"/>
      <c r="H26" s="318"/>
      <c r="I26" s="318"/>
    </row>
    <row r="27" spans="2:23" ht="13.5" customHeight="1" x14ac:dyDescent="0.55000000000000004">
      <c r="B27" s="306"/>
      <c r="D27" s="440" t="s">
        <v>22</v>
      </c>
      <c r="E27" s="440"/>
      <c r="F27" s="440"/>
      <c r="G27" s="307" t="s">
        <v>23</v>
      </c>
      <c r="H27" s="307" t="s">
        <v>24</v>
      </c>
    </row>
    <row r="28" spans="2:23" ht="17.25" customHeight="1" x14ac:dyDescent="0.55000000000000004">
      <c r="B28" s="438" t="s">
        <v>893</v>
      </c>
      <c r="C28" s="439"/>
      <c r="D28" s="434" t="str">
        <f>Data!T14</f>
        <v>Jones, Clifton</v>
      </c>
      <c r="E28" s="434"/>
      <c r="F28" s="434"/>
      <c r="G28" s="308" t="str">
        <f>Data!U14</f>
        <v>(254) 501-5922</v>
      </c>
      <c r="H28" s="309" t="str">
        <f>Data!V14</f>
        <v>cwjones@tamuct.edu</v>
      </c>
    </row>
    <row r="29" spans="2:23" ht="13.5" customHeight="1" x14ac:dyDescent="0.55000000000000004">
      <c r="B29" s="306"/>
      <c r="C29" s="306"/>
      <c r="D29" s="306"/>
      <c r="E29" s="306"/>
      <c r="F29" s="306"/>
      <c r="G29" s="306"/>
      <c r="H29" s="296"/>
    </row>
    <row r="30" spans="2:23" ht="19.8" thickBot="1" x14ac:dyDescent="0.6">
      <c r="B30" s="117" t="s">
        <v>901</v>
      </c>
    </row>
    <row r="31" spans="2:23" ht="19.8" thickBot="1" x14ac:dyDescent="0.6">
      <c r="B31" s="124" t="s">
        <v>31</v>
      </c>
      <c r="C31" s="125" t="s">
        <v>25</v>
      </c>
      <c r="D31" s="125" t="s">
        <v>26</v>
      </c>
      <c r="E31" s="125" t="s">
        <v>27</v>
      </c>
      <c r="F31" s="125" t="s">
        <v>28</v>
      </c>
      <c r="G31" s="125" t="s">
        <v>29</v>
      </c>
      <c r="H31" s="126" t="s">
        <v>30</v>
      </c>
    </row>
    <row r="32" spans="2:23" x14ac:dyDescent="0.55000000000000004">
      <c r="B32" s="127" t="s">
        <v>42</v>
      </c>
      <c r="C32" s="140">
        <f>Data!W14</f>
        <v>1685</v>
      </c>
      <c r="D32" s="140">
        <f>Data!AQ14</f>
        <v>11085</v>
      </c>
      <c r="E32" s="140">
        <f>Data!BK14</f>
        <v>4269</v>
      </c>
      <c r="F32" s="140">
        <f>Data!CE14</f>
        <v>0</v>
      </c>
      <c r="G32" s="140">
        <f>Data!CY14</f>
        <v>0</v>
      </c>
      <c r="H32" s="141">
        <f>SUM(C32:G32)</f>
        <v>17039</v>
      </c>
      <c r="W32" s="144"/>
    </row>
    <row r="33" spans="2:23" x14ac:dyDescent="0.55000000000000004">
      <c r="B33" s="129" t="s">
        <v>43</v>
      </c>
      <c r="C33" s="140">
        <f>Data!X14</f>
        <v>105</v>
      </c>
      <c r="D33" s="140">
        <f>Data!AR14</f>
        <v>1643</v>
      </c>
      <c r="E33" s="140">
        <f>Data!BL14</f>
        <v>72</v>
      </c>
      <c r="F33" s="140">
        <f>Data!CF14</f>
        <v>0</v>
      </c>
      <c r="G33" s="140">
        <f>Data!CZ14</f>
        <v>0</v>
      </c>
      <c r="H33" s="141">
        <f t="shared" ref="H33:H52" si="0">SUM(C33:G33)</f>
        <v>1820</v>
      </c>
      <c r="W33" s="144"/>
    </row>
    <row r="34" spans="2:23" x14ac:dyDescent="0.55000000000000004">
      <c r="B34" s="129" t="s">
        <v>44</v>
      </c>
      <c r="C34" s="140">
        <f>Data!Y14</f>
        <v>88</v>
      </c>
      <c r="D34" s="140">
        <f>Data!AS14</f>
        <v>769</v>
      </c>
      <c r="E34" s="140">
        <f>Data!BM14</f>
        <v>0</v>
      </c>
      <c r="F34" s="140">
        <f>Data!CG14</f>
        <v>0</v>
      </c>
      <c r="G34" s="140">
        <f>Data!DA14</f>
        <v>0</v>
      </c>
      <c r="H34" s="141">
        <f t="shared" si="0"/>
        <v>857</v>
      </c>
      <c r="W34" s="144"/>
    </row>
    <row r="35" spans="2:23" x14ac:dyDescent="0.55000000000000004">
      <c r="B35" s="129" t="s">
        <v>45</v>
      </c>
      <c r="C35" s="140">
        <f>Data!Z14</f>
        <v>18</v>
      </c>
      <c r="D35" s="140">
        <f>Data!AT14</f>
        <v>999</v>
      </c>
      <c r="E35" s="140">
        <f>Data!BN14</f>
        <v>1752</v>
      </c>
      <c r="F35" s="140">
        <f>Data!CH14</f>
        <v>0</v>
      </c>
      <c r="G35" s="140">
        <f>Data!DB14</f>
        <v>0</v>
      </c>
      <c r="H35" s="141">
        <f t="shared" si="0"/>
        <v>2769</v>
      </c>
      <c r="W35" s="144"/>
    </row>
    <row r="36" spans="2:23" x14ac:dyDescent="0.55000000000000004">
      <c r="B36" s="129" t="s">
        <v>46</v>
      </c>
      <c r="C36" s="140">
        <f>Data!AA14</f>
        <v>0</v>
      </c>
      <c r="D36" s="140">
        <f>Data!AU14</f>
        <v>0</v>
      </c>
      <c r="E36" s="140">
        <f>Data!BO14</f>
        <v>0</v>
      </c>
      <c r="F36" s="140">
        <f>Data!CI14</f>
        <v>0</v>
      </c>
      <c r="G36" s="140">
        <f>Data!DC14</f>
        <v>0</v>
      </c>
      <c r="H36" s="141">
        <f t="shared" si="0"/>
        <v>0</v>
      </c>
      <c r="W36" s="144"/>
    </row>
    <row r="37" spans="2:23" x14ac:dyDescent="0.55000000000000004">
      <c r="B37" s="129" t="s">
        <v>47</v>
      </c>
      <c r="C37" s="140">
        <f>Data!AB14</f>
        <v>540</v>
      </c>
      <c r="D37" s="140">
        <f>Data!AV14</f>
        <v>5069</v>
      </c>
      <c r="E37" s="140">
        <f>Data!BP14</f>
        <v>2214</v>
      </c>
      <c r="F37" s="140">
        <f>Data!CJ14</f>
        <v>0</v>
      </c>
      <c r="G37" s="140">
        <f>Data!DD14</f>
        <v>0</v>
      </c>
      <c r="H37" s="141">
        <f t="shared" si="0"/>
        <v>7823</v>
      </c>
      <c r="W37" s="144"/>
    </row>
    <row r="38" spans="2:23" x14ac:dyDescent="0.55000000000000004">
      <c r="B38" s="129" t="s">
        <v>48</v>
      </c>
      <c r="C38" s="140">
        <f>Data!AC14</f>
        <v>0</v>
      </c>
      <c r="D38" s="140">
        <f>Data!AW14</f>
        <v>0</v>
      </c>
      <c r="E38" s="140">
        <f>Data!BQ14</f>
        <v>0</v>
      </c>
      <c r="F38" s="140">
        <f>Data!CK14</f>
        <v>0</v>
      </c>
      <c r="G38" s="140">
        <f>Data!DE14</f>
        <v>0</v>
      </c>
      <c r="H38" s="141">
        <f t="shared" si="0"/>
        <v>0</v>
      </c>
      <c r="W38" s="144"/>
    </row>
    <row r="39" spans="2:23" x14ac:dyDescent="0.55000000000000004">
      <c r="B39" s="129" t="s">
        <v>49</v>
      </c>
      <c r="C39" s="140">
        <f>Data!AD14</f>
        <v>0</v>
      </c>
      <c r="D39" s="140">
        <f>Data!AX14</f>
        <v>0</v>
      </c>
      <c r="E39" s="140">
        <f>Data!BR14</f>
        <v>0</v>
      </c>
      <c r="F39" s="140">
        <f>Data!CL14</f>
        <v>0</v>
      </c>
      <c r="G39" s="140">
        <f>Data!DF14</f>
        <v>0</v>
      </c>
      <c r="H39" s="141">
        <f t="shared" si="0"/>
        <v>0</v>
      </c>
      <c r="W39" s="144"/>
    </row>
    <row r="40" spans="2:23" x14ac:dyDescent="0.55000000000000004">
      <c r="B40" s="129" t="s">
        <v>50</v>
      </c>
      <c r="C40" s="140">
        <f>Data!AE14</f>
        <v>177</v>
      </c>
      <c r="D40" s="140">
        <f>Data!AY14</f>
        <v>1371</v>
      </c>
      <c r="E40" s="140">
        <f>Data!BS14</f>
        <v>0</v>
      </c>
      <c r="F40" s="140">
        <f>Data!CM14</f>
        <v>0</v>
      </c>
      <c r="G40" s="140">
        <f>Data!DG14</f>
        <v>0</v>
      </c>
      <c r="H40" s="141">
        <f t="shared" si="0"/>
        <v>1548</v>
      </c>
      <c r="W40" s="144"/>
    </row>
    <row r="41" spans="2:23" x14ac:dyDescent="0.55000000000000004">
      <c r="B41" s="129" t="s">
        <v>51</v>
      </c>
      <c r="C41" s="140">
        <f>Data!AF14</f>
        <v>0</v>
      </c>
      <c r="D41" s="140">
        <f>Data!AZ14</f>
        <v>0</v>
      </c>
      <c r="E41" s="140">
        <f>Data!BT14</f>
        <v>0</v>
      </c>
      <c r="F41" s="140">
        <f>Data!CN14</f>
        <v>0</v>
      </c>
      <c r="G41" s="140">
        <f>Data!DH14</f>
        <v>0</v>
      </c>
      <c r="H41" s="141">
        <f t="shared" si="0"/>
        <v>0</v>
      </c>
      <c r="W41" s="144"/>
    </row>
    <row r="42" spans="2:23" x14ac:dyDescent="0.55000000000000004">
      <c r="B42" s="129" t="s">
        <v>52</v>
      </c>
      <c r="C42" s="140">
        <f>Data!AG14</f>
        <v>0</v>
      </c>
      <c r="D42" s="140">
        <f>Data!BA14</f>
        <v>0</v>
      </c>
      <c r="E42" s="140">
        <f>Data!BU14</f>
        <v>0</v>
      </c>
      <c r="F42" s="140">
        <f>Data!CO14</f>
        <v>0</v>
      </c>
      <c r="G42" s="140">
        <f>Data!DI14</f>
        <v>0</v>
      </c>
      <c r="H42" s="141">
        <f t="shared" si="0"/>
        <v>0</v>
      </c>
      <c r="W42" s="144"/>
    </row>
    <row r="43" spans="2:23" x14ac:dyDescent="0.55000000000000004">
      <c r="B43" s="129" t="s">
        <v>53</v>
      </c>
      <c r="C43" s="140">
        <f>Data!AH14</f>
        <v>0</v>
      </c>
      <c r="D43" s="140">
        <f>Data!BB14</f>
        <v>0</v>
      </c>
      <c r="E43" s="140">
        <f>Data!BV14</f>
        <v>0</v>
      </c>
      <c r="F43" s="140">
        <f>Data!CP14</f>
        <v>0</v>
      </c>
      <c r="G43" s="140">
        <f>Data!DJ14</f>
        <v>0</v>
      </c>
      <c r="H43" s="141">
        <f t="shared" si="0"/>
        <v>0</v>
      </c>
      <c r="W43" s="144"/>
    </row>
    <row r="44" spans="2:23" x14ac:dyDescent="0.55000000000000004">
      <c r="B44" s="129" t="s">
        <v>54</v>
      </c>
      <c r="C44" s="140">
        <f>Data!AI14</f>
        <v>0</v>
      </c>
      <c r="D44" s="140">
        <f>Data!BC14</f>
        <v>0</v>
      </c>
      <c r="E44" s="140">
        <f>Data!BW14</f>
        <v>0</v>
      </c>
      <c r="F44" s="140">
        <f>Data!CQ14</f>
        <v>0</v>
      </c>
      <c r="G44" s="140">
        <f>Data!DK14</f>
        <v>0</v>
      </c>
      <c r="H44" s="141">
        <f t="shared" si="0"/>
        <v>0</v>
      </c>
      <c r="W44" s="144"/>
    </row>
    <row r="45" spans="2:23" x14ac:dyDescent="0.55000000000000004">
      <c r="B45" s="129" t="s">
        <v>55</v>
      </c>
      <c r="C45" s="140">
        <f>Data!AJ14</f>
        <v>0</v>
      </c>
      <c r="D45" s="140">
        <f>Data!BD14</f>
        <v>0</v>
      </c>
      <c r="E45" s="140">
        <f>Data!BX14</f>
        <v>807</v>
      </c>
      <c r="F45" s="140">
        <f>Data!CR14</f>
        <v>0</v>
      </c>
      <c r="G45" s="140">
        <f>Data!DL14</f>
        <v>0</v>
      </c>
      <c r="H45" s="141">
        <f t="shared" si="0"/>
        <v>807</v>
      </c>
      <c r="W45" s="144"/>
    </row>
    <row r="46" spans="2:23" x14ac:dyDescent="0.55000000000000004">
      <c r="B46" s="129" t="s">
        <v>56</v>
      </c>
      <c r="C46" s="140">
        <f>Data!AK14</f>
        <v>0</v>
      </c>
      <c r="D46" s="140">
        <f>Data!BE14</f>
        <v>0</v>
      </c>
      <c r="E46" s="140">
        <f>Data!BY14</f>
        <v>0</v>
      </c>
      <c r="F46" s="140">
        <f>Data!CS14</f>
        <v>0</v>
      </c>
      <c r="G46" s="140">
        <f>Data!DM14</f>
        <v>0</v>
      </c>
      <c r="H46" s="141">
        <f t="shared" si="0"/>
        <v>0</v>
      </c>
      <c r="W46" s="144"/>
    </row>
    <row r="47" spans="2:23" x14ac:dyDescent="0.55000000000000004">
      <c r="B47" s="129" t="s">
        <v>57</v>
      </c>
      <c r="C47" s="140">
        <f>Data!AL14</f>
        <v>1122</v>
      </c>
      <c r="D47" s="140">
        <f>Data!BF14</f>
        <v>10032</v>
      </c>
      <c r="E47" s="140">
        <f>Data!BZ14</f>
        <v>2691</v>
      </c>
      <c r="F47" s="140">
        <f>Data!CT14</f>
        <v>0</v>
      </c>
      <c r="G47" s="140">
        <f>Data!DN14</f>
        <v>0</v>
      </c>
      <c r="H47" s="141">
        <f t="shared" si="0"/>
        <v>13845</v>
      </c>
      <c r="W47" s="144"/>
    </row>
    <row r="48" spans="2:23" x14ac:dyDescent="0.55000000000000004">
      <c r="B48" s="129" t="s">
        <v>58</v>
      </c>
      <c r="C48" s="140">
        <f>Data!AM14</f>
        <v>0</v>
      </c>
      <c r="D48" s="140">
        <f>Data!BG14</f>
        <v>0</v>
      </c>
      <c r="E48" s="140">
        <f>Data!CA14</f>
        <v>0</v>
      </c>
      <c r="F48" s="140">
        <f>Data!CU14</f>
        <v>0</v>
      </c>
      <c r="G48" s="140">
        <f>Data!DO14</f>
        <v>0</v>
      </c>
      <c r="H48" s="141">
        <f t="shared" si="0"/>
        <v>0</v>
      </c>
      <c r="W48" s="144"/>
    </row>
    <row r="49" spans="2:23" x14ac:dyDescent="0.55000000000000004">
      <c r="B49" s="129" t="s">
        <v>59</v>
      </c>
      <c r="C49" s="140">
        <f>Data!AN14</f>
        <v>0</v>
      </c>
      <c r="D49" s="140">
        <f>Data!BH14</f>
        <v>114</v>
      </c>
      <c r="E49" s="140">
        <f>Data!CB14</f>
        <v>0</v>
      </c>
      <c r="F49" s="140">
        <f>Data!CV14</f>
        <v>0</v>
      </c>
      <c r="G49" s="140">
        <f>Data!DP14</f>
        <v>0</v>
      </c>
      <c r="H49" s="141">
        <f t="shared" si="0"/>
        <v>114</v>
      </c>
      <c r="W49" s="144"/>
    </row>
    <row r="50" spans="2:23" x14ac:dyDescent="0.55000000000000004">
      <c r="B50" s="129" t="s">
        <v>60</v>
      </c>
      <c r="C50" s="140">
        <f>Data!AO14</f>
        <v>438</v>
      </c>
      <c r="D50" s="140">
        <f>Data!BI14</f>
        <v>2002</v>
      </c>
      <c r="E50" s="140">
        <f>Data!CC14</f>
        <v>327</v>
      </c>
      <c r="F50" s="140">
        <f>Data!CW14</f>
        <v>0</v>
      </c>
      <c r="G50" s="140">
        <f>Data!DQ14</f>
        <v>0</v>
      </c>
      <c r="H50" s="141">
        <f t="shared" si="0"/>
        <v>2767</v>
      </c>
      <c r="W50" s="144"/>
    </row>
    <row r="51" spans="2:23" x14ac:dyDescent="0.55000000000000004">
      <c r="B51" s="129" t="s">
        <v>0</v>
      </c>
      <c r="C51" s="140">
        <f>Data!AP14</f>
        <v>0</v>
      </c>
      <c r="D51" s="140">
        <f>Data!BJ14</f>
        <v>501</v>
      </c>
      <c r="E51" s="140">
        <f>Data!CD14</f>
        <v>0</v>
      </c>
      <c r="F51" s="140">
        <f>Data!CX14</f>
        <v>0</v>
      </c>
      <c r="G51" s="140">
        <f>Data!DR14</f>
        <v>0</v>
      </c>
      <c r="H51" s="141">
        <f t="shared" si="0"/>
        <v>501</v>
      </c>
      <c r="W51" s="144"/>
    </row>
    <row r="52" spans="2:23" x14ac:dyDescent="0.55000000000000004">
      <c r="B52" s="142" t="s">
        <v>33</v>
      </c>
      <c r="C52" s="141">
        <f>SUM(C32:C51)</f>
        <v>4173</v>
      </c>
      <c r="D52" s="141">
        <f>SUM(D32:D51)</f>
        <v>33585</v>
      </c>
      <c r="E52" s="141">
        <f>SUM(E32:E51)</f>
        <v>12132</v>
      </c>
      <c r="F52" s="141">
        <f>SUM(F32:F51)</f>
        <v>0</v>
      </c>
      <c r="G52" s="141">
        <f>SUM(G32:G51)</f>
        <v>0</v>
      </c>
      <c r="H52" s="141">
        <f t="shared" si="0"/>
        <v>49890</v>
      </c>
    </row>
    <row r="53" spans="2:23" x14ac:dyDescent="0.55000000000000004">
      <c r="B53" s="143"/>
      <c r="C53" s="144"/>
      <c r="D53" s="144"/>
      <c r="E53" s="144"/>
      <c r="F53" s="144"/>
      <c r="G53" s="144"/>
      <c r="H53" s="144"/>
    </row>
    <row r="54" spans="2:23" ht="13.5" customHeight="1" x14ac:dyDescent="0.55000000000000004">
      <c r="B54" s="306"/>
      <c r="D54" s="440" t="s">
        <v>22</v>
      </c>
      <c r="E54" s="440"/>
      <c r="F54" s="440"/>
      <c r="G54" s="307" t="s">
        <v>23</v>
      </c>
      <c r="H54" s="307" t="s">
        <v>24</v>
      </c>
    </row>
    <row r="55" spans="2:23" x14ac:dyDescent="0.55000000000000004">
      <c r="B55" s="438" t="s">
        <v>894</v>
      </c>
      <c r="C55" s="439"/>
      <c r="D55" s="434" t="str">
        <f>Data!T14</f>
        <v>Jones, Clifton</v>
      </c>
      <c r="E55" s="434"/>
      <c r="F55" s="434"/>
      <c r="G55" s="308" t="str">
        <f>Data!U14</f>
        <v>(254) 501-5922</v>
      </c>
      <c r="H55" s="309" t="str">
        <f>Data!V14</f>
        <v>cwjones@tamuct.edu</v>
      </c>
    </row>
    <row r="56" spans="2:23" ht="13.5" customHeight="1" x14ac:dyDescent="0.55000000000000004">
      <c r="B56" s="306"/>
      <c r="C56" s="306"/>
      <c r="D56" s="306"/>
      <c r="E56" s="306"/>
      <c r="F56" s="306"/>
      <c r="G56" s="306"/>
      <c r="H56" s="296"/>
    </row>
    <row r="57" spans="2:23" ht="16.5" customHeight="1" x14ac:dyDescent="0.55000000000000004">
      <c r="B57" s="117" t="s">
        <v>9</v>
      </c>
    </row>
    <row r="58" spans="2:23" ht="39.75" customHeight="1" x14ac:dyDescent="0.55000000000000004">
      <c r="B58" s="441" t="s">
        <v>39</v>
      </c>
      <c r="C58" s="441"/>
      <c r="D58" s="441"/>
      <c r="E58" s="441"/>
      <c r="F58" s="441"/>
      <c r="G58" s="441"/>
      <c r="H58" s="319"/>
    </row>
    <row r="59" spans="2:23" ht="8.25" customHeight="1" thickBot="1" x14ac:dyDescent="0.6">
      <c r="B59" s="318"/>
    </row>
    <row r="60" spans="2:23" ht="19.8" thickBot="1" x14ac:dyDescent="0.6">
      <c r="B60" s="124" t="s">
        <v>31</v>
      </c>
      <c r="C60" s="125" t="s">
        <v>25</v>
      </c>
      <c r="D60" s="125" t="s">
        <v>26</v>
      </c>
      <c r="E60" s="125" t="s">
        <v>27</v>
      </c>
      <c r="F60" s="125" t="s">
        <v>28</v>
      </c>
      <c r="G60" s="125" t="s">
        <v>29</v>
      </c>
      <c r="H60" s="126" t="s">
        <v>30</v>
      </c>
    </row>
    <row r="61" spans="2:23" x14ac:dyDescent="0.55000000000000004">
      <c r="B61" s="127" t="str">
        <f>$B$32</f>
        <v>Liberal Arts</v>
      </c>
      <c r="C61" s="320">
        <f>Data!DS14</f>
        <v>185192.60807350534</v>
      </c>
      <c r="D61" s="320">
        <f>Data!EM14</f>
        <v>1187292.7802772836</v>
      </c>
      <c r="E61" s="320">
        <f>Data!FG14</f>
        <v>1256336.5175557584</v>
      </c>
      <c r="F61" s="320">
        <f>Data!GA14</f>
        <v>0</v>
      </c>
      <c r="G61" s="320">
        <f>Data!GU14</f>
        <v>0</v>
      </c>
      <c r="H61" s="321">
        <f>SUM(C61:G61)</f>
        <v>2628821.9059065473</v>
      </c>
    </row>
    <row r="62" spans="2:23" x14ac:dyDescent="0.55000000000000004">
      <c r="B62" s="127" t="str">
        <f>$B$33</f>
        <v>Science</v>
      </c>
      <c r="C62" s="320">
        <f>Data!DT14</f>
        <v>28503.16394228935</v>
      </c>
      <c r="D62" s="320">
        <f>Data!EN14</f>
        <v>445259.75201393687</v>
      </c>
      <c r="E62" s="320">
        <f>Data!FH14</f>
        <v>45458.765906362547</v>
      </c>
      <c r="F62" s="320">
        <f>Data!GB14</f>
        <v>0</v>
      </c>
      <c r="G62" s="320">
        <f>Data!GV14</f>
        <v>0</v>
      </c>
      <c r="H62" s="141">
        <f t="shared" ref="H62:H81" si="1">SUM(C62:G62)</f>
        <v>519221.6818625888</v>
      </c>
    </row>
    <row r="63" spans="2:23" x14ac:dyDescent="0.55000000000000004">
      <c r="B63" s="127" t="str">
        <f>$B$34</f>
        <v>Fine Arts</v>
      </c>
      <c r="C63" s="320">
        <f>Data!DU14</f>
        <v>16433.553809384601</v>
      </c>
      <c r="D63" s="320">
        <f>Data!EO14</f>
        <v>187860.58801263644</v>
      </c>
      <c r="E63" s="320">
        <f>Data!FI14</f>
        <v>0</v>
      </c>
      <c r="F63" s="320">
        <f>Data!GC14</f>
        <v>0</v>
      </c>
      <c r="G63" s="320">
        <f>Data!GW14</f>
        <v>0</v>
      </c>
      <c r="H63" s="141">
        <f t="shared" si="1"/>
        <v>204294.14182202105</v>
      </c>
    </row>
    <row r="64" spans="2:23" x14ac:dyDescent="0.55000000000000004">
      <c r="B64" s="127" t="str">
        <f>$B$35</f>
        <v>Teacher Education</v>
      </c>
      <c r="C64" s="320">
        <f>Data!DV14</f>
        <v>7501.4706917423582</v>
      </c>
      <c r="D64" s="320">
        <f>Data!EP14</f>
        <v>211827.5218181579</v>
      </c>
      <c r="E64" s="320">
        <f>Data!FJ14</f>
        <v>502176.71201870131</v>
      </c>
      <c r="F64" s="320">
        <f>Data!GD14</f>
        <v>0</v>
      </c>
      <c r="G64" s="320">
        <f>Data!GX14</f>
        <v>0</v>
      </c>
      <c r="H64" s="141">
        <f t="shared" si="1"/>
        <v>721505.70452860161</v>
      </c>
    </row>
    <row r="65" spans="2:8" x14ac:dyDescent="0.55000000000000004">
      <c r="B65" s="127" t="str">
        <f>$B$36</f>
        <v>Agriculture</v>
      </c>
      <c r="C65" s="320">
        <f>Data!DW14</f>
        <v>0</v>
      </c>
      <c r="D65" s="320">
        <f>Data!EQ14</f>
        <v>0</v>
      </c>
      <c r="E65" s="320">
        <f>Data!FK14</f>
        <v>0</v>
      </c>
      <c r="F65" s="320">
        <f>Data!GE14</f>
        <v>0</v>
      </c>
      <c r="G65" s="320">
        <f>Data!GY14</f>
        <v>0</v>
      </c>
      <c r="H65" s="141">
        <f t="shared" si="1"/>
        <v>0</v>
      </c>
    </row>
    <row r="66" spans="2:8" x14ac:dyDescent="0.55000000000000004">
      <c r="B66" s="127" t="str">
        <f>$B$37</f>
        <v>Engineering</v>
      </c>
      <c r="C66" s="320">
        <f>Data!DX14</f>
        <v>38301.323399475499</v>
      </c>
      <c r="D66" s="320">
        <f>Data!ER14</f>
        <v>572243.25283611077</v>
      </c>
      <c r="E66" s="320">
        <f>Data!FL14</f>
        <v>487196.36198981415</v>
      </c>
      <c r="F66" s="320">
        <f>Data!GF14</f>
        <v>0</v>
      </c>
      <c r="G66" s="320">
        <f>Data!GZ14</f>
        <v>0</v>
      </c>
      <c r="H66" s="141">
        <f t="shared" si="1"/>
        <v>1097740.9382254004</v>
      </c>
    </row>
    <row r="67" spans="2:8" x14ac:dyDescent="0.55000000000000004">
      <c r="B67" s="127" t="str">
        <f>$B$38</f>
        <v>Home Economics</v>
      </c>
      <c r="C67" s="320">
        <f>Data!DY14</f>
        <v>0</v>
      </c>
      <c r="D67" s="320">
        <f>Data!ES14</f>
        <v>0</v>
      </c>
      <c r="E67" s="320">
        <f>Data!FM14</f>
        <v>0</v>
      </c>
      <c r="F67" s="320">
        <f>Data!GG14</f>
        <v>0</v>
      </c>
      <c r="G67" s="320">
        <f>Data!HA14</f>
        <v>0</v>
      </c>
      <c r="H67" s="141">
        <f t="shared" si="1"/>
        <v>0</v>
      </c>
    </row>
    <row r="68" spans="2:8" x14ac:dyDescent="0.55000000000000004">
      <c r="B68" s="127" t="str">
        <f>$B$39</f>
        <v>Law</v>
      </c>
      <c r="C68" s="320">
        <f>Data!DZ14</f>
        <v>0</v>
      </c>
      <c r="D68" s="320">
        <f>Data!ET14</f>
        <v>0</v>
      </c>
      <c r="E68" s="320">
        <f>Data!FN14</f>
        <v>0</v>
      </c>
      <c r="F68" s="320">
        <f>Data!GH14</f>
        <v>0</v>
      </c>
      <c r="G68" s="320">
        <f>Data!HB14</f>
        <v>0</v>
      </c>
      <c r="H68" s="141">
        <f t="shared" si="1"/>
        <v>0</v>
      </c>
    </row>
    <row r="69" spans="2:8" x14ac:dyDescent="0.55000000000000004">
      <c r="B69" s="127" t="str">
        <f>$B$40</f>
        <v>Social Service</v>
      </c>
      <c r="C69" s="320">
        <f>Data!EA14</f>
        <v>34194.603997669001</v>
      </c>
      <c r="D69" s="320">
        <f>Data!EU14</f>
        <v>290303.79600233096</v>
      </c>
      <c r="E69" s="320">
        <f>Data!FO14</f>
        <v>0</v>
      </c>
      <c r="F69" s="320">
        <f>Data!GI14</f>
        <v>0</v>
      </c>
      <c r="G69" s="320">
        <f>Data!HC14</f>
        <v>0</v>
      </c>
      <c r="H69" s="141">
        <f t="shared" si="1"/>
        <v>324498.39999999997</v>
      </c>
    </row>
    <row r="70" spans="2:8" x14ac:dyDescent="0.55000000000000004">
      <c r="B70" s="127" t="str">
        <f>$B$41</f>
        <v>Library Science</v>
      </c>
      <c r="C70" s="320">
        <f>Data!EB14</f>
        <v>0</v>
      </c>
      <c r="D70" s="320">
        <f>Data!EV14</f>
        <v>0</v>
      </c>
      <c r="E70" s="320">
        <f>Data!FP14</f>
        <v>0</v>
      </c>
      <c r="F70" s="320">
        <f>Data!GJ14</f>
        <v>0</v>
      </c>
      <c r="G70" s="320">
        <f>Data!HD14</f>
        <v>0</v>
      </c>
      <c r="H70" s="141">
        <f t="shared" si="1"/>
        <v>0</v>
      </c>
    </row>
    <row r="71" spans="2:8" x14ac:dyDescent="0.55000000000000004">
      <c r="B71" s="127" t="str">
        <f>$B$42</f>
        <v>Veterinary Science</v>
      </c>
      <c r="C71" s="320">
        <f>Data!EC14</f>
        <v>0</v>
      </c>
      <c r="D71" s="320">
        <f>Data!EW14</f>
        <v>0</v>
      </c>
      <c r="E71" s="320">
        <f>Data!FQ14</f>
        <v>0</v>
      </c>
      <c r="F71" s="320">
        <f>Data!GK14</f>
        <v>0</v>
      </c>
      <c r="G71" s="320">
        <f>Data!HE14</f>
        <v>0</v>
      </c>
      <c r="H71" s="141">
        <f t="shared" si="1"/>
        <v>0</v>
      </c>
    </row>
    <row r="72" spans="2:8" x14ac:dyDescent="0.55000000000000004">
      <c r="B72" s="127" t="str">
        <f>$B$43</f>
        <v>Vocational Training</v>
      </c>
      <c r="C72" s="320">
        <f>Data!ED14</f>
        <v>0</v>
      </c>
      <c r="D72" s="320">
        <f>Data!EX14</f>
        <v>0</v>
      </c>
      <c r="E72" s="320">
        <f>Data!FR14</f>
        <v>0</v>
      </c>
      <c r="F72" s="320">
        <f>Data!GL14</f>
        <v>0</v>
      </c>
      <c r="G72" s="320">
        <f>Data!HF14</f>
        <v>0</v>
      </c>
      <c r="H72" s="141">
        <f t="shared" si="1"/>
        <v>0</v>
      </c>
    </row>
    <row r="73" spans="2:8" x14ac:dyDescent="0.55000000000000004">
      <c r="B73" s="127" t="str">
        <f>$B$44</f>
        <v>Physical Training</v>
      </c>
      <c r="C73" s="320">
        <f>Data!EE14</f>
        <v>0</v>
      </c>
      <c r="D73" s="320">
        <f>Data!EY14</f>
        <v>0</v>
      </c>
      <c r="E73" s="320">
        <f>Data!FS14</f>
        <v>0</v>
      </c>
      <c r="F73" s="320">
        <f>Data!GM14</f>
        <v>0</v>
      </c>
      <c r="G73" s="320">
        <f>Data!HG14</f>
        <v>0</v>
      </c>
      <c r="H73" s="141">
        <f t="shared" si="1"/>
        <v>0</v>
      </c>
    </row>
    <row r="74" spans="2:8" x14ac:dyDescent="0.55000000000000004">
      <c r="B74" s="127" t="str">
        <f>$B$45</f>
        <v>Health Services</v>
      </c>
      <c r="C74" s="320">
        <f>Data!EF14</f>
        <v>0</v>
      </c>
      <c r="D74" s="320">
        <f>Data!EZ14</f>
        <v>0</v>
      </c>
      <c r="E74" s="320">
        <f>Data!FT14</f>
        <v>239014.5202911208</v>
      </c>
      <c r="F74" s="320">
        <f>Data!GN14</f>
        <v>0</v>
      </c>
      <c r="G74" s="320">
        <f>Data!HH14</f>
        <v>0</v>
      </c>
      <c r="H74" s="141">
        <f t="shared" si="1"/>
        <v>239014.5202911208</v>
      </c>
    </row>
    <row r="75" spans="2:8" x14ac:dyDescent="0.55000000000000004">
      <c r="B75" s="127" t="str">
        <f>$B$46</f>
        <v>Pharmacy</v>
      </c>
      <c r="C75" s="320">
        <f>Data!EG14</f>
        <v>0</v>
      </c>
      <c r="D75" s="320">
        <f>Data!FA14</f>
        <v>0</v>
      </c>
      <c r="E75" s="320">
        <f>Data!FU14</f>
        <v>0</v>
      </c>
      <c r="F75" s="320">
        <f>Data!GO14</f>
        <v>0</v>
      </c>
      <c r="G75" s="320">
        <f>Data!HI14</f>
        <v>0</v>
      </c>
      <c r="H75" s="141">
        <f t="shared" si="1"/>
        <v>0</v>
      </c>
    </row>
    <row r="76" spans="2:8" x14ac:dyDescent="0.55000000000000004">
      <c r="B76" s="127" t="str">
        <f>$B$47</f>
        <v>Business Administration</v>
      </c>
      <c r="C76" s="320">
        <f>Data!EH14</f>
        <v>159529.3642109959</v>
      </c>
      <c r="D76" s="320">
        <f>Data!FB14</f>
        <v>1668671.4806107795</v>
      </c>
      <c r="E76" s="320">
        <f>Data!FV14</f>
        <v>892731.63407744817</v>
      </c>
      <c r="F76" s="320">
        <f>Data!GP14</f>
        <v>0</v>
      </c>
      <c r="G76" s="320">
        <f>Data!HJ14</f>
        <v>0</v>
      </c>
      <c r="H76" s="141">
        <f t="shared" si="1"/>
        <v>2720932.4788992237</v>
      </c>
    </row>
    <row r="77" spans="2:8" x14ac:dyDescent="0.55000000000000004">
      <c r="B77" s="127" t="str">
        <f>$B$48</f>
        <v>Optometry</v>
      </c>
      <c r="C77" s="320">
        <f>Data!EI14</f>
        <v>0</v>
      </c>
      <c r="D77" s="320">
        <f>Data!FC14</f>
        <v>0</v>
      </c>
      <c r="E77" s="320">
        <f>Data!FW14</f>
        <v>0</v>
      </c>
      <c r="F77" s="320">
        <f>Data!GQ14</f>
        <v>0</v>
      </c>
      <c r="G77" s="320">
        <f>Data!HK14</f>
        <v>0</v>
      </c>
      <c r="H77" s="141">
        <f t="shared" si="1"/>
        <v>0</v>
      </c>
    </row>
    <row r="78" spans="2:8" x14ac:dyDescent="0.55000000000000004">
      <c r="B78" s="127" t="str">
        <f>$B$49</f>
        <v>Teacher Ed-Practice Teaching</v>
      </c>
      <c r="C78" s="320">
        <f>Data!EJ14</f>
        <v>0</v>
      </c>
      <c r="D78" s="320">
        <f>Data!FD14</f>
        <v>19086.286449399657</v>
      </c>
      <c r="E78" s="320">
        <f>Data!FX14</f>
        <v>0</v>
      </c>
      <c r="F78" s="320">
        <f>Data!GR14</f>
        <v>0</v>
      </c>
      <c r="G78" s="320">
        <f>Data!HL14</f>
        <v>0</v>
      </c>
      <c r="H78" s="141">
        <f t="shared" si="1"/>
        <v>19086.286449399657</v>
      </c>
    </row>
    <row r="79" spans="2:8" x14ac:dyDescent="0.55000000000000004">
      <c r="B79" s="127" t="str">
        <f>$B$50</f>
        <v>Technology</v>
      </c>
      <c r="C79" s="320">
        <f>Data!EK14</f>
        <v>48968.179862465135</v>
      </c>
      <c r="D79" s="320">
        <f>Data!FE14</f>
        <v>348686.60199151491</v>
      </c>
      <c r="E79" s="320">
        <f>Data!FY14</f>
        <v>186467.39124681032</v>
      </c>
      <c r="F79" s="320">
        <f>Data!GS14</f>
        <v>0</v>
      </c>
      <c r="G79" s="320">
        <f>Data!HM14</f>
        <v>0</v>
      </c>
      <c r="H79" s="141">
        <f t="shared" si="1"/>
        <v>584122.17310079036</v>
      </c>
    </row>
    <row r="80" spans="2:8" x14ac:dyDescent="0.55000000000000004">
      <c r="B80" s="127" t="str">
        <f>$B$51</f>
        <v>Nursing</v>
      </c>
      <c r="C80" s="320">
        <f>Data!EL14</f>
        <v>0</v>
      </c>
      <c r="D80" s="320">
        <f>Data!FF14</f>
        <v>221024</v>
      </c>
      <c r="E80" s="320">
        <f>Data!FZ14</f>
        <v>0</v>
      </c>
      <c r="F80" s="320">
        <f>Data!GT14</f>
        <v>0</v>
      </c>
      <c r="G80" s="320">
        <f>Data!HN14</f>
        <v>0</v>
      </c>
      <c r="H80" s="141">
        <f t="shared" si="1"/>
        <v>221024</v>
      </c>
    </row>
    <row r="81" spans="2:8" x14ac:dyDescent="0.55000000000000004">
      <c r="B81" s="130" t="str">
        <f>$B$52</f>
        <v>Totals</v>
      </c>
      <c r="C81" s="321">
        <f>SUM(C61:C80)</f>
        <v>518624.26798752719</v>
      </c>
      <c r="D81" s="321">
        <f>SUM(D61:D80)</f>
        <v>5152256.0600121506</v>
      </c>
      <c r="E81" s="321">
        <f>SUM(E61:E80)</f>
        <v>3609381.903086016</v>
      </c>
      <c r="F81" s="321">
        <f>SUM(F61:F80)</f>
        <v>0</v>
      </c>
      <c r="G81" s="321">
        <f>SUM(G61:G80)</f>
        <v>0</v>
      </c>
      <c r="H81" s="321">
        <f t="shared" si="1"/>
        <v>9280262.2310856935</v>
      </c>
    </row>
    <row r="82" spans="2:8" x14ac:dyDescent="0.55000000000000004">
      <c r="B82" s="143"/>
      <c r="C82" s="322"/>
      <c r="D82" s="322"/>
      <c r="E82" s="322"/>
      <c r="F82" s="322"/>
      <c r="G82" s="322"/>
      <c r="H82" s="323"/>
    </row>
    <row r="83" spans="2:8" ht="13.5" customHeight="1" x14ac:dyDescent="0.55000000000000004">
      <c r="B83" s="306"/>
      <c r="D83" s="440" t="s">
        <v>22</v>
      </c>
      <c r="E83" s="440"/>
      <c r="F83" s="440"/>
      <c r="G83" s="307" t="s">
        <v>23</v>
      </c>
      <c r="H83" s="307" t="s">
        <v>24</v>
      </c>
    </row>
    <row r="84" spans="2:8" ht="16.5" customHeight="1" x14ac:dyDescent="0.55000000000000004">
      <c r="B84" s="438" t="s">
        <v>38</v>
      </c>
      <c r="C84" s="439"/>
      <c r="D84" s="434" t="str">
        <f>Data!T14</f>
        <v>Jones, Clifton</v>
      </c>
      <c r="E84" s="434"/>
      <c r="F84" s="434"/>
      <c r="G84" s="308" t="str">
        <f>Data!U14</f>
        <v>(254) 501-5922</v>
      </c>
      <c r="H84" s="309" t="str">
        <f>Data!V14</f>
        <v>cwjones@tamuct.edu</v>
      </c>
    </row>
    <row r="85" spans="2:8" ht="13.5" customHeight="1" x14ac:dyDescent="0.55000000000000004">
      <c r="B85" s="306"/>
      <c r="C85" s="306"/>
      <c r="D85" s="306"/>
      <c r="E85" s="306"/>
      <c r="F85" s="306"/>
      <c r="G85" s="306"/>
      <c r="H85" s="296"/>
    </row>
    <row r="86" spans="2:8" ht="15" customHeight="1" x14ac:dyDescent="0.55000000000000004">
      <c r="B86" s="120" t="s">
        <v>32</v>
      </c>
      <c r="C86" s="324"/>
      <c r="D86" s="324"/>
      <c r="E86" s="324"/>
      <c r="F86" s="324"/>
      <c r="G86" s="324"/>
      <c r="H86" s="122">
        <f>H13+H14</f>
        <v>17254747</v>
      </c>
    </row>
    <row r="87" spans="2:8" ht="42.75" customHeight="1" x14ac:dyDescent="0.55000000000000004">
      <c r="B87" s="432" t="s">
        <v>8</v>
      </c>
      <c r="C87" s="432"/>
      <c r="D87" s="432"/>
      <c r="E87" s="432"/>
      <c r="F87" s="432"/>
      <c r="G87" s="432"/>
      <c r="H87" s="319"/>
    </row>
    <row r="88" spans="2:8" x14ac:dyDescent="0.55000000000000004">
      <c r="B88" s="120" t="s">
        <v>5</v>
      </c>
      <c r="C88" s="325"/>
      <c r="D88" s="325"/>
      <c r="E88" s="325"/>
      <c r="F88" s="325"/>
      <c r="G88" s="325"/>
      <c r="H88" s="122"/>
    </row>
    <row r="89" spans="2:8" ht="98.25" customHeight="1" thickBot="1" x14ac:dyDescent="0.6">
      <c r="B89" s="433" t="s">
        <v>224</v>
      </c>
      <c r="C89" s="433"/>
      <c r="D89" s="433"/>
      <c r="E89" s="433"/>
      <c r="F89" s="433"/>
      <c r="G89" s="433"/>
      <c r="H89" s="326"/>
    </row>
    <row r="90" spans="2:8" ht="19.8" thickBot="1" x14ac:dyDescent="0.6">
      <c r="B90" s="124" t="s">
        <v>31</v>
      </c>
      <c r="C90" s="125" t="s">
        <v>25</v>
      </c>
      <c r="D90" s="125" t="s">
        <v>26</v>
      </c>
      <c r="E90" s="125" t="s">
        <v>27</v>
      </c>
      <c r="F90" s="125" t="s">
        <v>28</v>
      </c>
      <c r="G90" s="125" t="s">
        <v>29</v>
      </c>
      <c r="H90" s="126" t="s">
        <v>30</v>
      </c>
    </row>
    <row r="91" spans="2:8" x14ac:dyDescent="0.55000000000000004">
      <c r="B91" s="127" t="str">
        <f>$B$32</f>
        <v>Liberal Arts</v>
      </c>
      <c r="C91" s="327">
        <f>Data!HR14</f>
        <v>0</v>
      </c>
      <c r="D91" s="327">
        <f>Data!IL14</f>
        <v>0</v>
      </c>
      <c r="E91" s="327">
        <f>Data!JF14</f>
        <v>0</v>
      </c>
      <c r="F91" s="327">
        <f>Data!JZ14</f>
        <v>0</v>
      </c>
      <c r="G91" s="327">
        <f>Data!KT14</f>
        <v>0</v>
      </c>
      <c r="H91" s="133">
        <f t="shared" ref="H91:H111" si="2">SUM(C91:G91)</f>
        <v>0</v>
      </c>
    </row>
    <row r="92" spans="2:8" x14ac:dyDescent="0.55000000000000004">
      <c r="B92" s="127" t="str">
        <f>$B$33</f>
        <v>Science</v>
      </c>
      <c r="C92" s="327">
        <f>Data!HS14</f>
        <v>0</v>
      </c>
      <c r="D92" s="327">
        <f>Data!IM14</f>
        <v>0</v>
      </c>
      <c r="E92" s="327">
        <f>Data!JG14</f>
        <v>0</v>
      </c>
      <c r="F92" s="327">
        <f>Data!KA14</f>
        <v>0</v>
      </c>
      <c r="G92" s="327">
        <f>Data!KU14</f>
        <v>0</v>
      </c>
      <c r="H92" s="136">
        <f t="shared" si="2"/>
        <v>0</v>
      </c>
    </row>
    <row r="93" spans="2:8" x14ac:dyDescent="0.55000000000000004">
      <c r="B93" s="127" t="str">
        <f>$B$34</f>
        <v>Fine Arts</v>
      </c>
      <c r="C93" s="327">
        <f>Data!HT14</f>
        <v>0</v>
      </c>
      <c r="D93" s="327">
        <f>Data!IN14</f>
        <v>0</v>
      </c>
      <c r="E93" s="327">
        <f>Data!JH14</f>
        <v>0</v>
      </c>
      <c r="F93" s="327">
        <f>Data!KB14</f>
        <v>0</v>
      </c>
      <c r="G93" s="327">
        <f>Data!KV14</f>
        <v>0</v>
      </c>
      <c r="H93" s="136">
        <f t="shared" si="2"/>
        <v>0</v>
      </c>
    </row>
    <row r="94" spans="2:8" x14ac:dyDescent="0.55000000000000004">
      <c r="B94" s="127" t="str">
        <f>$B$35</f>
        <v>Teacher Education</v>
      </c>
      <c r="C94" s="327">
        <f>Data!HU14</f>
        <v>0</v>
      </c>
      <c r="D94" s="327">
        <f>Data!IO14</f>
        <v>0</v>
      </c>
      <c r="E94" s="327">
        <f>Data!JI14</f>
        <v>0</v>
      </c>
      <c r="F94" s="327">
        <f>Data!KC14</f>
        <v>0</v>
      </c>
      <c r="G94" s="327">
        <f>Data!KW14</f>
        <v>0</v>
      </c>
      <c r="H94" s="136">
        <f t="shared" si="2"/>
        <v>0</v>
      </c>
    </row>
    <row r="95" spans="2:8" x14ac:dyDescent="0.55000000000000004">
      <c r="B95" s="127" t="str">
        <f>$B$36</f>
        <v>Agriculture</v>
      </c>
      <c r="C95" s="327">
        <f>Data!HV14</f>
        <v>0</v>
      </c>
      <c r="D95" s="327">
        <f>Data!IP14</f>
        <v>0</v>
      </c>
      <c r="E95" s="327">
        <f>Data!JJ14</f>
        <v>0</v>
      </c>
      <c r="F95" s="327">
        <f>Data!KD14</f>
        <v>0</v>
      </c>
      <c r="G95" s="327">
        <f>Data!KX14</f>
        <v>0</v>
      </c>
      <c r="H95" s="136">
        <f t="shared" si="2"/>
        <v>0</v>
      </c>
    </row>
    <row r="96" spans="2:8" x14ac:dyDescent="0.55000000000000004">
      <c r="B96" s="127" t="str">
        <f>$B$37</f>
        <v>Engineering</v>
      </c>
      <c r="C96" s="327">
        <f>Data!HW14</f>
        <v>0</v>
      </c>
      <c r="D96" s="327">
        <f>Data!IQ14</f>
        <v>0</v>
      </c>
      <c r="E96" s="327">
        <f>Data!JK14</f>
        <v>0</v>
      </c>
      <c r="F96" s="327">
        <f>Data!KE14</f>
        <v>0</v>
      </c>
      <c r="G96" s="327">
        <f>Data!KY14</f>
        <v>0</v>
      </c>
      <c r="H96" s="136">
        <f t="shared" si="2"/>
        <v>0</v>
      </c>
    </row>
    <row r="97" spans="2:8" x14ac:dyDescent="0.55000000000000004">
      <c r="B97" s="127" t="str">
        <f>$B$38</f>
        <v>Home Economics</v>
      </c>
      <c r="C97" s="327">
        <f>Data!HX14</f>
        <v>0</v>
      </c>
      <c r="D97" s="327">
        <f>Data!IR14</f>
        <v>0</v>
      </c>
      <c r="E97" s="327">
        <f>Data!JL14</f>
        <v>0</v>
      </c>
      <c r="F97" s="327">
        <f>Data!KF14</f>
        <v>0</v>
      </c>
      <c r="G97" s="327">
        <f>Data!KZ14</f>
        <v>0</v>
      </c>
      <c r="H97" s="136">
        <f t="shared" si="2"/>
        <v>0</v>
      </c>
    </row>
    <row r="98" spans="2:8" x14ac:dyDescent="0.55000000000000004">
      <c r="B98" s="127" t="str">
        <f>$B$39</f>
        <v>Law</v>
      </c>
      <c r="C98" s="327">
        <f>Data!HY14</f>
        <v>0</v>
      </c>
      <c r="D98" s="327">
        <f>Data!IS14</f>
        <v>0</v>
      </c>
      <c r="E98" s="327">
        <f>Data!JM14</f>
        <v>0</v>
      </c>
      <c r="F98" s="327">
        <f>Data!KG14</f>
        <v>0</v>
      </c>
      <c r="G98" s="327">
        <f>Data!LA14</f>
        <v>0</v>
      </c>
      <c r="H98" s="136">
        <f t="shared" si="2"/>
        <v>0</v>
      </c>
    </row>
    <row r="99" spans="2:8" x14ac:dyDescent="0.55000000000000004">
      <c r="B99" s="127" t="str">
        <f>$B$40</f>
        <v>Social Service</v>
      </c>
      <c r="C99" s="327">
        <f>Data!HZ14</f>
        <v>0</v>
      </c>
      <c r="D99" s="327">
        <f>Data!IT14</f>
        <v>0</v>
      </c>
      <c r="E99" s="327">
        <f>Data!JN14</f>
        <v>0</v>
      </c>
      <c r="F99" s="327">
        <f>Data!KH14</f>
        <v>0</v>
      </c>
      <c r="G99" s="327">
        <f>Data!LB14</f>
        <v>0</v>
      </c>
      <c r="H99" s="136">
        <f t="shared" si="2"/>
        <v>0</v>
      </c>
    </row>
    <row r="100" spans="2:8" x14ac:dyDescent="0.55000000000000004">
      <c r="B100" s="127" t="str">
        <f>$B$41</f>
        <v>Library Science</v>
      </c>
      <c r="C100" s="327">
        <f>Data!IA14</f>
        <v>0</v>
      </c>
      <c r="D100" s="327">
        <f>Data!IU14</f>
        <v>0</v>
      </c>
      <c r="E100" s="327">
        <f>Data!JO14</f>
        <v>0</v>
      </c>
      <c r="F100" s="327">
        <f>Data!KI14</f>
        <v>0</v>
      </c>
      <c r="G100" s="327">
        <f>Data!LC14</f>
        <v>0</v>
      </c>
      <c r="H100" s="136">
        <f t="shared" si="2"/>
        <v>0</v>
      </c>
    </row>
    <row r="101" spans="2:8" x14ac:dyDescent="0.55000000000000004">
      <c r="B101" s="127" t="str">
        <f>$B$42</f>
        <v>Veterinary Science</v>
      </c>
      <c r="C101" s="327">
        <f>Data!IB14</f>
        <v>0</v>
      </c>
      <c r="D101" s="327">
        <f>Data!IV14</f>
        <v>0</v>
      </c>
      <c r="E101" s="327">
        <f>Data!JP14</f>
        <v>0</v>
      </c>
      <c r="F101" s="327">
        <f>Data!KJ14</f>
        <v>0</v>
      </c>
      <c r="G101" s="327">
        <f>Data!LD14</f>
        <v>0</v>
      </c>
      <c r="H101" s="136">
        <f t="shared" si="2"/>
        <v>0</v>
      </c>
    </row>
    <row r="102" spans="2:8" x14ac:dyDescent="0.55000000000000004">
      <c r="B102" s="127" t="str">
        <f>$B$43</f>
        <v>Vocational Training</v>
      </c>
      <c r="C102" s="327">
        <f>Data!IC14</f>
        <v>0</v>
      </c>
      <c r="D102" s="327">
        <f>Data!IW14</f>
        <v>0</v>
      </c>
      <c r="E102" s="327">
        <f>Data!JQ14</f>
        <v>0</v>
      </c>
      <c r="F102" s="327">
        <f>Data!KK14</f>
        <v>0</v>
      </c>
      <c r="G102" s="327">
        <f>Data!LE14</f>
        <v>0</v>
      </c>
      <c r="H102" s="136">
        <f t="shared" si="2"/>
        <v>0</v>
      </c>
    </row>
    <row r="103" spans="2:8" x14ac:dyDescent="0.55000000000000004">
      <c r="B103" s="127" t="str">
        <f>$B$44</f>
        <v>Physical Training</v>
      </c>
      <c r="C103" s="327">
        <f>Data!ID14</f>
        <v>0</v>
      </c>
      <c r="D103" s="327">
        <f>Data!IX14</f>
        <v>0</v>
      </c>
      <c r="E103" s="327">
        <f>Data!JR14</f>
        <v>0</v>
      </c>
      <c r="F103" s="327">
        <f>Data!KL14</f>
        <v>0</v>
      </c>
      <c r="G103" s="327">
        <f>Data!LF14</f>
        <v>0</v>
      </c>
      <c r="H103" s="136">
        <f t="shared" si="2"/>
        <v>0</v>
      </c>
    </row>
    <row r="104" spans="2:8" x14ac:dyDescent="0.55000000000000004">
      <c r="B104" s="127" t="str">
        <f>$B$45</f>
        <v>Health Services</v>
      </c>
      <c r="C104" s="327">
        <f>Data!IE14</f>
        <v>0</v>
      </c>
      <c r="D104" s="327">
        <f>Data!IY14</f>
        <v>0</v>
      </c>
      <c r="E104" s="327">
        <f>Data!JS14</f>
        <v>0</v>
      </c>
      <c r="F104" s="327">
        <f>Data!KM14</f>
        <v>0</v>
      </c>
      <c r="G104" s="327">
        <f>Data!LG14</f>
        <v>0</v>
      </c>
      <c r="H104" s="136">
        <f t="shared" si="2"/>
        <v>0</v>
      </c>
    </row>
    <row r="105" spans="2:8" x14ac:dyDescent="0.55000000000000004">
      <c r="B105" s="127" t="str">
        <f>$B$46</f>
        <v>Pharmacy</v>
      </c>
      <c r="C105" s="327">
        <f>Data!IF14</f>
        <v>0</v>
      </c>
      <c r="D105" s="327">
        <f>Data!IZ14</f>
        <v>0</v>
      </c>
      <c r="E105" s="327">
        <f>Data!JT14</f>
        <v>0</v>
      </c>
      <c r="F105" s="327">
        <f>Data!KN14</f>
        <v>0</v>
      </c>
      <c r="G105" s="327">
        <f>Data!LH14</f>
        <v>0</v>
      </c>
      <c r="H105" s="136">
        <f t="shared" si="2"/>
        <v>0</v>
      </c>
    </row>
    <row r="106" spans="2:8" x14ac:dyDescent="0.55000000000000004">
      <c r="B106" s="127" t="str">
        <f>$B$47</f>
        <v>Business Administration</v>
      </c>
      <c r="C106" s="327">
        <f>Data!IG14</f>
        <v>0</v>
      </c>
      <c r="D106" s="327">
        <f>Data!JA14</f>
        <v>0</v>
      </c>
      <c r="E106" s="327">
        <f>Data!JU14</f>
        <v>0</v>
      </c>
      <c r="F106" s="327">
        <f>Data!KO14</f>
        <v>0</v>
      </c>
      <c r="G106" s="327">
        <f>Data!LI14</f>
        <v>0</v>
      </c>
      <c r="H106" s="136">
        <f t="shared" si="2"/>
        <v>0</v>
      </c>
    </row>
    <row r="107" spans="2:8" x14ac:dyDescent="0.55000000000000004">
      <c r="B107" s="127" t="str">
        <f>$B$48</f>
        <v>Optometry</v>
      </c>
      <c r="C107" s="327">
        <f>Data!IH14</f>
        <v>0</v>
      </c>
      <c r="D107" s="327">
        <f>Data!JB14</f>
        <v>0</v>
      </c>
      <c r="E107" s="327">
        <f>Data!JV14</f>
        <v>0</v>
      </c>
      <c r="F107" s="327">
        <f>Data!KP14</f>
        <v>0</v>
      </c>
      <c r="G107" s="327">
        <f>Data!LJ14</f>
        <v>0</v>
      </c>
      <c r="H107" s="136">
        <f t="shared" si="2"/>
        <v>0</v>
      </c>
    </row>
    <row r="108" spans="2:8" x14ac:dyDescent="0.55000000000000004">
      <c r="B108" s="127" t="str">
        <f>$B$49</f>
        <v>Teacher Ed-Practice Teaching</v>
      </c>
      <c r="C108" s="327">
        <f>Data!II14</f>
        <v>0</v>
      </c>
      <c r="D108" s="327">
        <f>Data!JC14</f>
        <v>0</v>
      </c>
      <c r="E108" s="327">
        <f>Data!JW14</f>
        <v>0</v>
      </c>
      <c r="F108" s="327">
        <f>Data!KQ14</f>
        <v>0</v>
      </c>
      <c r="G108" s="327">
        <f>Data!LK14</f>
        <v>0</v>
      </c>
      <c r="H108" s="136">
        <f t="shared" si="2"/>
        <v>0</v>
      </c>
    </row>
    <row r="109" spans="2:8" x14ac:dyDescent="0.55000000000000004">
      <c r="B109" s="127" t="str">
        <f>$B$50</f>
        <v>Technology</v>
      </c>
      <c r="C109" s="327">
        <f>Data!IJ14</f>
        <v>0</v>
      </c>
      <c r="D109" s="327">
        <f>Data!JD14</f>
        <v>0</v>
      </c>
      <c r="E109" s="327">
        <f>Data!JX14</f>
        <v>0</v>
      </c>
      <c r="F109" s="327">
        <f>Data!KR14</f>
        <v>0</v>
      </c>
      <c r="G109" s="327">
        <f>Data!LL14</f>
        <v>0</v>
      </c>
      <c r="H109" s="136">
        <f t="shared" si="2"/>
        <v>0</v>
      </c>
    </row>
    <row r="110" spans="2:8" x14ac:dyDescent="0.55000000000000004">
      <c r="B110" s="127" t="str">
        <f>$B$51</f>
        <v>Nursing</v>
      </c>
      <c r="C110" s="327">
        <f>Data!IK14</f>
        <v>0</v>
      </c>
      <c r="D110" s="327">
        <f>Data!JE14</f>
        <v>0</v>
      </c>
      <c r="E110" s="327">
        <f>Data!JY14</f>
        <v>0</v>
      </c>
      <c r="F110" s="327">
        <f>Data!KS14</f>
        <v>0</v>
      </c>
      <c r="G110" s="327">
        <f>Data!HPM14</f>
        <v>0</v>
      </c>
      <c r="H110" s="136">
        <f t="shared" si="2"/>
        <v>0</v>
      </c>
    </row>
    <row r="111" spans="2:8" x14ac:dyDescent="0.55000000000000004">
      <c r="B111" s="130" t="str">
        <f>$B$52</f>
        <v>Totals</v>
      </c>
      <c r="C111" s="133">
        <f>SUM(C91:C110)</f>
        <v>0</v>
      </c>
      <c r="D111" s="133">
        <f>SUM(D91:D110)</f>
        <v>0</v>
      </c>
      <c r="E111" s="133">
        <f>SUM(E91:E110)</f>
        <v>0</v>
      </c>
      <c r="F111" s="133">
        <f>SUM(F91:F110)</f>
        <v>0</v>
      </c>
      <c r="G111" s="133">
        <f>SUM(G91:G110)</f>
        <v>0</v>
      </c>
      <c r="H111" s="133">
        <f t="shared" si="2"/>
        <v>0</v>
      </c>
    </row>
    <row r="112" spans="2:8" x14ac:dyDescent="0.55000000000000004">
      <c r="B112" s="328"/>
      <c r="C112" s="329"/>
      <c r="D112" s="329"/>
      <c r="E112" s="329"/>
      <c r="F112" s="329"/>
      <c r="G112" s="329"/>
      <c r="H112" s="330"/>
    </row>
    <row r="113" spans="2:8" ht="16.5" customHeight="1" x14ac:dyDescent="0.55000000000000004">
      <c r="B113" s="445" t="s">
        <v>62</v>
      </c>
      <c r="C113" s="445"/>
      <c r="D113" s="445"/>
      <c r="E113" s="445"/>
      <c r="F113" s="445"/>
      <c r="G113" s="445"/>
      <c r="H113" s="445"/>
    </row>
    <row r="114" spans="2:8" ht="36.75" customHeight="1" thickBot="1" x14ac:dyDescent="0.6">
      <c r="B114" s="444" t="s">
        <v>36</v>
      </c>
      <c r="C114" s="444"/>
      <c r="D114" s="444"/>
      <c r="E114" s="444"/>
      <c r="F114" s="444"/>
      <c r="G114" s="444"/>
      <c r="H114" s="326"/>
    </row>
    <row r="115" spans="2:8" ht="19.8" thickBot="1" x14ac:dyDescent="0.6">
      <c r="B115" s="124" t="s">
        <v>31</v>
      </c>
      <c r="C115" s="125" t="s">
        <v>25</v>
      </c>
      <c r="D115" s="125" t="s">
        <v>26</v>
      </c>
      <c r="E115" s="125" t="s">
        <v>27</v>
      </c>
      <c r="F115" s="125" t="s">
        <v>28</v>
      </c>
      <c r="G115" s="125" t="s">
        <v>29</v>
      </c>
      <c r="H115" s="126" t="s">
        <v>30</v>
      </c>
    </row>
    <row r="116" spans="2:8" x14ac:dyDescent="0.55000000000000004">
      <c r="B116" s="127" t="str">
        <f>$B$32</f>
        <v>Liberal Arts</v>
      </c>
      <c r="C116" s="321">
        <f t="shared" ref="C116:G131" si="3">C91+C61</f>
        <v>185192.60807350534</v>
      </c>
      <c r="D116" s="321">
        <f t="shared" si="3"/>
        <v>1187292.7802772836</v>
      </c>
      <c r="E116" s="321">
        <f t="shared" si="3"/>
        <v>1256336.5175557584</v>
      </c>
      <c r="F116" s="321">
        <f t="shared" si="3"/>
        <v>0</v>
      </c>
      <c r="G116" s="321">
        <f t="shared" si="3"/>
        <v>0</v>
      </c>
      <c r="H116" s="133">
        <f t="shared" ref="H116:H136" si="4">SUM(C116:G116)</f>
        <v>2628821.9059065473</v>
      </c>
    </row>
    <row r="117" spans="2:8" x14ac:dyDescent="0.55000000000000004">
      <c r="B117" s="127" t="str">
        <f>$B$33</f>
        <v>Science</v>
      </c>
      <c r="C117" s="141">
        <f t="shared" si="3"/>
        <v>28503.16394228935</v>
      </c>
      <c r="D117" s="141">
        <f t="shared" si="3"/>
        <v>445259.75201393687</v>
      </c>
      <c r="E117" s="141">
        <f t="shared" si="3"/>
        <v>45458.765906362547</v>
      </c>
      <c r="F117" s="141">
        <f t="shared" si="3"/>
        <v>0</v>
      </c>
      <c r="G117" s="141">
        <f t="shared" si="3"/>
        <v>0</v>
      </c>
      <c r="H117" s="136">
        <f t="shared" si="4"/>
        <v>519221.6818625888</v>
      </c>
    </row>
    <row r="118" spans="2:8" x14ac:dyDescent="0.55000000000000004">
      <c r="B118" s="127" t="str">
        <f>$B$34</f>
        <v>Fine Arts</v>
      </c>
      <c r="C118" s="141">
        <f t="shared" si="3"/>
        <v>16433.553809384601</v>
      </c>
      <c r="D118" s="141">
        <f t="shared" si="3"/>
        <v>187860.58801263644</v>
      </c>
      <c r="E118" s="141">
        <f t="shared" si="3"/>
        <v>0</v>
      </c>
      <c r="F118" s="141">
        <f t="shared" si="3"/>
        <v>0</v>
      </c>
      <c r="G118" s="141">
        <f t="shared" si="3"/>
        <v>0</v>
      </c>
      <c r="H118" s="136">
        <f t="shared" si="4"/>
        <v>204294.14182202105</v>
      </c>
    </row>
    <row r="119" spans="2:8" x14ac:dyDescent="0.55000000000000004">
      <c r="B119" s="127" t="str">
        <f>$B$35</f>
        <v>Teacher Education</v>
      </c>
      <c r="C119" s="141">
        <f t="shared" si="3"/>
        <v>7501.4706917423582</v>
      </c>
      <c r="D119" s="141">
        <f t="shared" si="3"/>
        <v>211827.5218181579</v>
      </c>
      <c r="E119" s="141">
        <f t="shared" si="3"/>
        <v>502176.71201870131</v>
      </c>
      <c r="F119" s="141">
        <f t="shared" si="3"/>
        <v>0</v>
      </c>
      <c r="G119" s="141">
        <f t="shared" si="3"/>
        <v>0</v>
      </c>
      <c r="H119" s="136">
        <f t="shared" si="4"/>
        <v>721505.70452860161</v>
      </c>
    </row>
    <row r="120" spans="2:8" x14ac:dyDescent="0.55000000000000004">
      <c r="B120" s="127" t="str">
        <f>$B$36</f>
        <v>Agriculture</v>
      </c>
      <c r="C120" s="141">
        <f t="shared" si="3"/>
        <v>0</v>
      </c>
      <c r="D120" s="141">
        <f t="shared" si="3"/>
        <v>0</v>
      </c>
      <c r="E120" s="141">
        <f t="shared" si="3"/>
        <v>0</v>
      </c>
      <c r="F120" s="141">
        <f t="shared" si="3"/>
        <v>0</v>
      </c>
      <c r="G120" s="141">
        <f t="shared" si="3"/>
        <v>0</v>
      </c>
      <c r="H120" s="136">
        <f t="shared" si="4"/>
        <v>0</v>
      </c>
    </row>
    <row r="121" spans="2:8" x14ac:dyDescent="0.55000000000000004">
      <c r="B121" s="127" t="str">
        <f>$B$37</f>
        <v>Engineering</v>
      </c>
      <c r="C121" s="141">
        <f t="shared" si="3"/>
        <v>38301.323399475499</v>
      </c>
      <c r="D121" s="141">
        <f t="shared" si="3"/>
        <v>572243.25283611077</v>
      </c>
      <c r="E121" s="141">
        <f t="shared" si="3"/>
        <v>487196.36198981415</v>
      </c>
      <c r="F121" s="141">
        <f t="shared" si="3"/>
        <v>0</v>
      </c>
      <c r="G121" s="141">
        <f t="shared" si="3"/>
        <v>0</v>
      </c>
      <c r="H121" s="136">
        <f t="shared" si="4"/>
        <v>1097740.9382254004</v>
      </c>
    </row>
    <row r="122" spans="2:8" x14ac:dyDescent="0.55000000000000004">
      <c r="B122" s="127" t="str">
        <f>$B$38</f>
        <v>Home Economics</v>
      </c>
      <c r="C122" s="141">
        <f t="shared" si="3"/>
        <v>0</v>
      </c>
      <c r="D122" s="141">
        <f t="shared" si="3"/>
        <v>0</v>
      </c>
      <c r="E122" s="141">
        <f t="shared" si="3"/>
        <v>0</v>
      </c>
      <c r="F122" s="141">
        <f t="shared" si="3"/>
        <v>0</v>
      </c>
      <c r="G122" s="141">
        <f t="shared" si="3"/>
        <v>0</v>
      </c>
      <c r="H122" s="136">
        <f t="shared" si="4"/>
        <v>0</v>
      </c>
    </row>
    <row r="123" spans="2:8" x14ac:dyDescent="0.55000000000000004">
      <c r="B123" s="127" t="str">
        <f>$B$39</f>
        <v>Law</v>
      </c>
      <c r="C123" s="141">
        <f t="shared" si="3"/>
        <v>0</v>
      </c>
      <c r="D123" s="141">
        <f t="shared" si="3"/>
        <v>0</v>
      </c>
      <c r="E123" s="141">
        <f t="shared" si="3"/>
        <v>0</v>
      </c>
      <c r="F123" s="141">
        <f t="shared" si="3"/>
        <v>0</v>
      </c>
      <c r="G123" s="141">
        <f t="shared" si="3"/>
        <v>0</v>
      </c>
      <c r="H123" s="136">
        <f t="shared" si="4"/>
        <v>0</v>
      </c>
    </row>
    <row r="124" spans="2:8" x14ac:dyDescent="0.55000000000000004">
      <c r="B124" s="127" t="str">
        <f>$B$40</f>
        <v>Social Service</v>
      </c>
      <c r="C124" s="141">
        <f t="shared" si="3"/>
        <v>34194.603997669001</v>
      </c>
      <c r="D124" s="141">
        <f t="shared" si="3"/>
        <v>290303.79600233096</v>
      </c>
      <c r="E124" s="141">
        <f t="shared" si="3"/>
        <v>0</v>
      </c>
      <c r="F124" s="141">
        <f t="shared" si="3"/>
        <v>0</v>
      </c>
      <c r="G124" s="141">
        <f t="shared" si="3"/>
        <v>0</v>
      </c>
      <c r="H124" s="136">
        <f t="shared" si="4"/>
        <v>324498.39999999997</v>
      </c>
    </row>
    <row r="125" spans="2:8" x14ac:dyDescent="0.55000000000000004">
      <c r="B125" s="127" t="str">
        <f>$B$41</f>
        <v>Library Science</v>
      </c>
      <c r="C125" s="141">
        <f t="shared" si="3"/>
        <v>0</v>
      </c>
      <c r="D125" s="141">
        <f t="shared" si="3"/>
        <v>0</v>
      </c>
      <c r="E125" s="141">
        <f t="shared" si="3"/>
        <v>0</v>
      </c>
      <c r="F125" s="141">
        <f t="shared" si="3"/>
        <v>0</v>
      </c>
      <c r="G125" s="141">
        <f t="shared" si="3"/>
        <v>0</v>
      </c>
      <c r="H125" s="136">
        <f t="shared" si="4"/>
        <v>0</v>
      </c>
    </row>
    <row r="126" spans="2:8" x14ac:dyDescent="0.55000000000000004">
      <c r="B126" s="127" t="str">
        <f>$B$42</f>
        <v>Veterinary Science</v>
      </c>
      <c r="C126" s="141">
        <f t="shared" si="3"/>
        <v>0</v>
      </c>
      <c r="D126" s="141">
        <f t="shared" si="3"/>
        <v>0</v>
      </c>
      <c r="E126" s="141">
        <f t="shared" si="3"/>
        <v>0</v>
      </c>
      <c r="F126" s="141">
        <f t="shared" si="3"/>
        <v>0</v>
      </c>
      <c r="G126" s="141">
        <f t="shared" si="3"/>
        <v>0</v>
      </c>
      <c r="H126" s="136">
        <f t="shared" si="4"/>
        <v>0</v>
      </c>
    </row>
    <row r="127" spans="2:8" x14ac:dyDescent="0.55000000000000004">
      <c r="B127" s="127" t="str">
        <f>$B$43</f>
        <v>Vocational Training</v>
      </c>
      <c r="C127" s="141">
        <f t="shared" si="3"/>
        <v>0</v>
      </c>
      <c r="D127" s="141">
        <f t="shared" si="3"/>
        <v>0</v>
      </c>
      <c r="E127" s="141">
        <f t="shared" si="3"/>
        <v>0</v>
      </c>
      <c r="F127" s="141">
        <f t="shared" si="3"/>
        <v>0</v>
      </c>
      <c r="G127" s="141">
        <f t="shared" si="3"/>
        <v>0</v>
      </c>
      <c r="H127" s="136">
        <f t="shared" si="4"/>
        <v>0</v>
      </c>
    </row>
    <row r="128" spans="2:8" x14ac:dyDescent="0.55000000000000004">
      <c r="B128" s="127" t="str">
        <f>$B$44</f>
        <v>Physical Training</v>
      </c>
      <c r="C128" s="141">
        <f t="shared" si="3"/>
        <v>0</v>
      </c>
      <c r="D128" s="141">
        <f t="shared" si="3"/>
        <v>0</v>
      </c>
      <c r="E128" s="141">
        <f t="shared" si="3"/>
        <v>0</v>
      </c>
      <c r="F128" s="141">
        <f t="shared" si="3"/>
        <v>0</v>
      </c>
      <c r="G128" s="141">
        <f t="shared" si="3"/>
        <v>0</v>
      </c>
      <c r="H128" s="136">
        <f t="shared" si="4"/>
        <v>0</v>
      </c>
    </row>
    <row r="129" spans="2:12" x14ac:dyDescent="0.55000000000000004">
      <c r="B129" s="127" t="str">
        <f>$B$45</f>
        <v>Health Services</v>
      </c>
      <c r="C129" s="141">
        <f t="shared" si="3"/>
        <v>0</v>
      </c>
      <c r="D129" s="141">
        <f t="shared" si="3"/>
        <v>0</v>
      </c>
      <c r="E129" s="141">
        <f t="shared" si="3"/>
        <v>239014.5202911208</v>
      </c>
      <c r="F129" s="141">
        <f t="shared" si="3"/>
        <v>0</v>
      </c>
      <c r="G129" s="141">
        <f t="shared" si="3"/>
        <v>0</v>
      </c>
      <c r="H129" s="136">
        <f t="shared" si="4"/>
        <v>239014.5202911208</v>
      </c>
    </row>
    <row r="130" spans="2:12" x14ac:dyDescent="0.55000000000000004">
      <c r="B130" s="127" t="str">
        <f>$B$46</f>
        <v>Pharmacy</v>
      </c>
      <c r="C130" s="141">
        <f t="shared" si="3"/>
        <v>0</v>
      </c>
      <c r="D130" s="141">
        <f t="shared" si="3"/>
        <v>0</v>
      </c>
      <c r="E130" s="141">
        <f t="shared" si="3"/>
        <v>0</v>
      </c>
      <c r="F130" s="141">
        <f t="shared" si="3"/>
        <v>0</v>
      </c>
      <c r="G130" s="141">
        <f t="shared" si="3"/>
        <v>0</v>
      </c>
      <c r="H130" s="136">
        <f t="shared" si="4"/>
        <v>0</v>
      </c>
    </row>
    <row r="131" spans="2:12" x14ac:dyDescent="0.55000000000000004">
      <c r="B131" s="127" t="str">
        <f>$B$47</f>
        <v>Business Administration</v>
      </c>
      <c r="C131" s="141">
        <f t="shared" si="3"/>
        <v>159529.3642109959</v>
      </c>
      <c r="D131" s="141">
        <f t="shared" si="3"/>
        <v>1668671.4806107795</v>
      </c>
      <c r="E131" s="141">
        <f t="shared" si="3"/>
        <v>892731.63407744817</v>
      </c>
      <c r="F131" s="141">
        <f t="shared" si="3"/>
        <v>0</v>
      </c>
      <c r="G131" s="141">
        <f t="shared" si="3"/>
        <v>0</v>
      </c>
      <c r="H131" s="136">
        <f t="shared" si="4"/>
        <v>2720932.4788992237</v>
      </c>
    </row>
    <row r="132" spans="2:12" x14ac:dyDescent="0.55000000000000004">
      <c r="B132" s="127" t="str">
        <f>$B$48</f>
        <v>Optometry</v>
      </c>
      <c r="C132" s="141">
        <f t="shared" ref="C132:G135" si="5">C107+C77</f>
        <v>0</v>
      </c>
      <c r="D132" s="141">
        <f t="shared" si="5"/>
        <v>0</v>
      </c>
      <c r="E132" s="141">
        <f t="shared" si="5"/>
        <v>0</v>
      </c>
      <c r="F132" s="141">
        <f t="shared" si="5"/>
        <v>0</v>
      </c>
      <c r="G132" s="141">
        <f t="shared" si="5"/>
        <v>0</v>
      </c>
      <c r="H132" s="136">
        <f t="shared" si="4"/>
        <v>0</v>
      </c>
    </row>
    <row r="133" spans="2:12" x14ac:dyDescent="0.55000000000000004">
      <c r="B133" s="127" t="str">
        <f>$B$49</f>
        <v>Teacher Ed-Practice Teaching</v>
      </c>
      <c r="C133" s="141">
        <f t="shared" si="5"/>
        <v>0</v>
      </c>
      <c r="D133" s="141">
        <f t="shared" si="5"/>
        <v>19086.286449399657</v>
      </c>
      <c r="E133" s="141">
        <f t="shared" si="5"/>
        <v>0</v>
      </c>
      <c r="F133" s="141">
        <f t="shared" si="5"/>
        <v>0</v>
      </c>
      <c r="G133" s="141">
        <f t="shared" si="5"/>
        <v>0</v>
      </c>
      <c r="H133" s="136">
        <f t="shared" si="4"/>
        <v>19086.286449399657</v>
      </c>
    </row>
    <row r="134" spans="2:12" x14ac:dyDescent="0.55000000000000004">
      <c r="B134" s="127" t="str">
        <f>$B$50</f>
        <v>Technology</v>
      </c>
      <c r="C134" s="141">
        <f t="shared" si="5"/>
        <v>48968.179862465135</v>
      </c>
      <c r="D134" s="141">
        <f t="shared" si="5"/>
        <v>348686.60199151491</v>
      </c>
      <c r="E134" s="141">
        <f t="shared" si="5"/>
        <v>186467.39124681032</v>
      </c>
      <c r="F134" s="141">
        <f t="shared" si="5"/>
        <v>0</v>
      </c>
      <c r="G134" s="141">
        <f t="shared" si="5"/>
        <v>0</v>
      </c>
      <c r="H134" s="136">
        <f t="shared" si="4"/>
        <v>584122.17310079036</v>
      </c>
    </row>
    <row r="135" spans="2:12" x14ac:dyDescent="0.55000000000000004">
      <c r="B135" s="127" t="str">
        <f>$B$51</f>
        <v>Nursing</v>
      </c>
      <c r="C135" s="141">
        <f t="shared" si="5"/>
        <v>0</v>
      </c>
      <c r="D135" s="141">
        <f t="shared" si="5"/>
        <v>221024</v>
      </c>
      <c r="E135" s="141">
        <f t="shared" si="5"/>
        <v>0</v>
      </c>
      <c r="F135" s="141">
        <f t="shared" si="5"/>
        <v>0</v>
      </c>
      <c r="G135" s="141">
        <f t="shared" si="5"/>
        <v>0</v>
      </c>
      <c r="H135" s="136">
        <f t="shared" si="4"/>
        <v>221024</v>
      </c>
    </row>
    <row r="136" spans="2:12" x14ac:dyDescent="0.55000000000000004">
      <c r="B136" s="130" t="str">
        <f>$B$52</f>
        <v>Totals</v>
      </c>
      <c r="C136" s="133">
        <f>SUM(C116:C135)</f>
        <v>518624.26798752719</v>
      </c>
      <c r="D136" s="133">
        <f>SUM(D116:D135)</f>
        <v>5152256.0600121506</v>
      </c>
      <c r="E136" s="133">
        <f>SUM(E116:E135)</f>
        <v>3609381.903086016</v>
      </c>
      <c r="F136" s="133">
        <f>SUM(F116:F135)</f>
        <v>0</v>
      </c>
      <c r="G136" s="133">
        <f>SUM(G116:G135)</f>
        <v>0</v>
      </c>
      <c r="H136" s="133">
        <f t="shared" si="4"/>
        <v>9280262.2310856935</v>
      </c>
    </row>
    <row r="137" spans="2:12" x14ac:dyDescent="0.55000000000000004">
      <c r="B137" s="328"/>
      <c r="C137" s="331"/>
      <c r="D137" s="331"/>
      <c r="E137" s="331"/>
      <c r="F137" s="331"/>
      <c r="G137" s="331"/>
      <c r="H137" s="332"/>
    </row>
    <row r="138" spans="2:12" x14ac:dyDescent="0.55000000000000004">
      <c r="B138" s="120" t="s">
        <v>4</v>
      </c>
      <c r="C138" s="325"/>
      <c r="D138" s="325"/>
      <c r="E138" s="325"/>
      <c r="F138" s="325"/>
      <c r="G138" s="325"/>
      <c r="H138" s="122">
        <f>H86-H81-H111</f>
        <v>7974484.7689143065</v>
      </c>
    </row>
    <row r="139" spans="2:12" ht="202.5" customHeight="1" thickBot="1" x14ac:dyDescent="0.6">
      <c r="B139" s="432" t="s">
        <v>850</v>
      </c>
      <c r="C139" s="432"/>
      <c r="D139" s="432"/>
      <c r="E139" s="432"/>
      <c r="F139" s="432"/>
      <c r="G139" s="432"/>
      <c r="H139" s="319"/>
    </row>
    <row r="140" spans="2:12" ht="36.75" customHeight="1" thickTop="1" x14ac:dyDescent="0.55000000000000004">
      <c r="B140" s="479" t="s">
        <v>852</v>
      </c>
      <c r="C140" s="454"/>
      <c r="D140" s="454"/>
      <c r="E140" s="454"/>
      <c r="F140" s="455"/>
      <c r="G140" s="333" t="s">
        <v>2</v>
      </c>
      <c r="H140" s="334">
        <v>1</v>
      </c>
      <c r="I140" s="446" t="str">
        <f>IF(H140+H141=1,"","Error, the two cells on the left must equal 100%")</f>
        <v/>
      </c>
      <c r="L140" s="288"/>
    </row>
    <row r="141" spans="2:12" ht="67.5" customHeight="1" thickBot="1" x14ac:dyDescent="0.6">
      <c r="B141" s="456"/>
      <c r="C141" s="457"/>
      <c r="D141" s="457"/>
      <c r="E141" s="457"/>
      <c r="F141" s="458"/>
      <c r="G141" s="333" t="s">
        <v>3</v>
      </c>
      <c r="H141" s="335">
        <f>1-H140</f>
        <v>0</v>
      </c>
      <c r="I141" s="446"/>
    </row>
    <row r="142" spans="2:12" ht="58.2" thickBot="1" x14ac:dyDescent="0.6">
      <c r="B142" s="336" t="s">
        <v>31</v>
      </c>
      <c r="C142" s="337" t="s">
        <v>25</v>
      </c>
      <c r="D142" s="337" t="s">
        <v>26</v>
      </c>
      <c r="E142" s="337" t="s">
        <v>27</v>
      </c>
      <c r="F142" s="337" t="s">
        <v>28</v>
      </c>
      <c r="G142" s="338" t="s">
        <v>29</v>
      </c>
      <c r="H142" s="339" t="s">
        <v>6</v>
      </c>
      <c r="I142" s="340" t="s">
        <v>7</v>
      </c>
    </row>
    <row r="143" spans="2:12" x14ac:dyDescent="0.55000000000000004">
      <c r="B143" s="127" t="str">
        <f>$B$32</f>
        <v>Liberal Arts</v>
      </c>
      <c r="C143" s="327">
        <f>Data!LN14</f>
        <v>0</v>
      </c>
      <c r="D143" s="327">
        <f>Data!MH14</f>
        <v>0</v>
      </c>
      <c r="E143" s="327">
        <f>Data!NB14</f>
        <v>0</v>
      </c>
      <c r="F143" s="327">
        <f>Data!NV14</f>
        <v>0</v>
      </c>
      <c r="G143" s="327">
        <f>Data!OP14</f>
        <v>0</v>
      </c>
      <c r="H143" s="341">
        <f>Data!PJ14</f>
        <v>2249487.7381995372</v>
      </c>
      <c r="I143" s="342">
        <f t="shared" ref="I143:I162" si="6">SUM(C143:H143)</f>
        <v>2249487.7381995372</v>
      </c>
    </row>
    <row r="144" spans="2:12" x14ac:dyDescent="0.55000000000000004">
      <c r="B144" s="127" t="str">
        <f>$B$33</f>
        <v>Science</v>
      </c>
      <c r="C144" s="327">
        <f>Data!LO14</f>
        <v>0</v>
      </c>
      <c r="D144" s="327">
        <f>Data!MI14</f>
        <v>0</v>
      </c>
      <c r="E144" s="327">
        <f>Data!NC14</f>
        <v>0</v>
      </c>
      <c r="F144" s="327">
        <f>Data!NW14</f>
        <v>0</v>
      </c>
      <c r="G144" s="327">
        <f>Data!OQ14</f>
        <v>0</v>
      </c>
      <c r="H144" s="341">
        <f>Data!PK14</f>
        <v>450358.26107123244</v>
      </c>
      <c r="I144" s="342">
        <f t="shared" si="6"/>
        <v>450358.26107123244</v>
      </c>
    </row>
    <row r="145" spans="2:9" x14ac:dyDescent="0.55000000000000004">
      <c r="B145" s="127" t="str">
        <f>$B$34</f>
        <v>Fine Arts</v>
      </c>
      <c r="C145" s="327">
        <f>Data!LP14</f>
        <v>0</v>
      </c>
      <c r="D145" s="327">
        <f>Data!MJ14</f>
        <v>0</v>
      </c>
      <c r="E145" s="327">
        <f>Data!ND14</f>
        <v>0</v>
      </c>
      <c r="F145" s="327">
        <f>Data!NX14</f>
        <v>0</v>
      </c>
      <c r="G145" s="327">
        <f>Data!OR14</f>
        <v>0</v>
      </c>
      <c r="H145" s="341">
        <f>Data!PL14</f>
        <v>231739.50389856219</v>
      </c>
      <c r="I145" s="342">
        <f t="shared" si="6"/>
        <v>231739.50389856219</v>
      </c>
    </row>
    <row r="146" spans="2:9" x14ac:dyDescent="0.55000000000000004">
      <c r="B146" s="127" t="str">
        <f>$B$35</f>
        <v>Teacher Education</v>
      </c>
      <c r="C146" s="327">
        <f>Data!LQ14</f>
        <v>0</v>
      </c>
      <c r="D146" s="327">
        <f>Data!MK14</f>
        <v>0</v>
      </c>
      <c r="E146" s="327">
        <f>Data!NE14</f>
        <v>0</v>
      </c>
      <c r="F146" s="327">
        <f>Data!NY14</f>
        <v>0</v>
      </c>
      <c r="G146" s="327">
        <f>Data!OS14</f>
        <v>0</v>
      </c>
      <c r="H146" s="341">
        <f>Data!PN14</f>
        <v>664181.1445528745</v>
      </c>
      <c r="I146" s="342">
        <f t="shared" si="6"/>
        <v>664181.1445528745</v>
      </c>
    </row>
    <row r="147" spans="2:9" x14ac:dyDescent="0.55000000000000004">
      <c r="B147" s="127" t="str">
        <f>$B$36</f>
        <v>Agriculture</v>
      </c>
      <c r="C147" s="327">
        <f>Data!LR14</f>
        <v>0</v>
      </c>
      <c r="D147" s="327">
        <f>Data!ML14</f>
        <v>0</v>
      </c>
      <c r="E147" s="327">
        <f>Data!NF14</f>
        <v>0</v>
      </c>
      <c r="F147" s="327">
        <f>Data!NZ14</f>
        <v>0</v>
      </c>
      <c r="G147" s="327">
        <f>Data!OT14</f>
        <v>0</v>
      </c>
      <c r="H147" s="341">
        <f>Data!PM14</f>
        <v>0</v>
      </c>
      <c r="I147" s="342">
        <f t="shared" si="6"/>
        <v>0</v>
      </c>
    </row>
    <row r="148" spans="2:9" x14ac:dyDescent="0.55000000000000004">
      <c r="B148" s="127" t="str">
        <f>$B$37</f>
        <v>Engineering</v>
      </c>
      <c r="C148" s="327">
        <f>Data!LS14</f>
        <v>0</v>
      </c>
      <c r="D148" s="327">
        <f>Data!MM14</f>
        <v>0</v>
      </c>
      <c r="E148" s="327">
        <f>Data!NG14</f>
        <v>0</v>
      </c>
      <c r="F148" s="327">
        <f>Data!OA14</f>
        <v>0</v>
      </c>
      <c r="G148" s="327">
        <f>Data!OU14</f>
        <v>0</v>
      </c>
      <c r="H148" s="341">
        <f>Data!PO14</f>
        <v>906199.28395377519</v>
      </c>
      <c r="I148" s="342">
        <f t="shared" si="6"/>
        <v>906199.28395377519</v>
      </c>
    </row>
    <row r="149" spans="2:9" x14ac:dyDescent="0.55000000000000004">
      <c r="B149" s="127" t="str">
        <f>$B$38</f>
        <v>Home Economics</v>
      </c>
      <c r="C149" s="327">
        <f>Data!LT14</f>
        <v>0</v>
      </c>
      <c r="D149" s="327">
        <f>Data!MN14</f>
        <v>0</v>
      </c>
      <c r="E149" s="327">
        <f>Data!NH14</f>
        <v>0</v>
      </c>
      <c r="F149" s="327">
        <f>Data!OB14</f>
        <v>0</v>
      </c>
      <c r="G149" s="327">
        <f>Data!OV14</f>
        <v>0</v>
      </c>
      <c r="H149" s="341">
        <f>Data!PP14</f>
        <v>0</v>
      </c>
      <c r="I149" s="342">
        <f t="shared" si="6"/>
        <v>0</v>
      </c>
    </row>
    <row r="150" spans="2:9" x14ac:dyDescent="0.55000000000000004">
      <c r="B150" s="127" t="str">
        <f>$B$39</f>
        <v>Law</v>
      </c>
      <c r="C150" s="327">
        <f>Data!LU14</f>
        <v>0</v>
      </c>
      <c r="D150" s="327">
        <f>Data!MO14</f>
        <v>0</v>
      </c>
      <c r="E150" s="327">
        <f>Data!NI14</f>
        <v>0</v>
      </c>
      <c r="F150" s="327">
        <f>Data!OC14</f>
        <v>0</v>
      </c>
      <c r="G150" s="327">
        <f>Data!OW14</f>
        <v>0</v>
      </c>
      <c r="H150" s="341">
        <f>Data!PQ14</f>
        <v>0</v>
      </c>
      <c r="I150" s="342">
        <f t="shared" si="6"/>
        <v>0</v>
      </c>
    </row>
    <row r="151" spans="2:9" x14ac:dyDescent="0.55000000000000004">
      <c r="B151" s="127" t="str">
        <f>$B$40</f>
        <v>Social Service</v>
      </c>
      <c r="C151" s="327">
        <f>Data!LV14</f>
        <v>0</v>
      </c>
      <c r="D151" s="327">
        <f>Data!MP14</f>
        <v>0</v>
      </c>
      <c r="E151" s="327">
        <f>Data!NJ14</f>
        <v>0</v>
      </c>
      <c r="F151" s="327">
        <f>Data!OD14</f>
        <v>0</v>
      </c>
      <c r="G151" s="327">
        <f>Data!OX14</f>
        <v>0</v>
      </c>
      <c r="H151" s="341">
        <f>Data!PR14</f>
        <v>300249.09621279297</v>
      </c>
      <c r="I151" s="342">
        <f t="shared" si="6"/>
        <v>300249.09621279297</v>
      </c>
    </row>
    <row r="152" spans="2:9" x14ac:dyDescent="0.55000000000000004">
      <c r="B152" s="127" t="str">
        <f>$B$41</f>
        <v>Library Science</v>
      </c>
      <c r="C152" s="327">
        <f>Data!LW14</f>
        <v>0</v>
      </c>
      <c r="D152" s="327">
        <f>Data!MQ14</f>
        <v>0</v>
      </c>
      <c r="E152" s="327">
        <f>Data!NK14</f>
        <v>0</v>
      </c>
      <c r="F152" s="327">
        <f>Data!OE14</f>
        <v>0</v>
      </c>
      <c r="G152" s="327">
        <f>Data!OY14</f>
        <v>0</v>
      </c>
      <c r="H152" s="341">
        <f>Data!PS14</f>
        <v>0</v>
      </c>
      <c r="I152" s="342">
        <f t="shared" si="6"/>
        <v>0</v>
      </c>
    </row>
    <row r="153" spans="2:9" x14ac:dyDescent="0.55000000000000004">
      <c r="B153" s="127" t="str">
        <f>$B$42</f>
        <v>Veterinary Science</v>
      </c>
      <c r="C153" s="327">
        <f>Data!LX14</f>
        <v>0</v>
      </c>
      <c r="D153" s="327">
        <f>Data!MR14</f>
        <v>0</v>
      </c>
      <c r="E153" s="327">
        <f>Data!NL14</f>
        <v>0</v>
      </c>
      <c r="F153" s="327">
        <f>Data!OF14</f>
        <v>0</v>
      </c>
      <c r="G153" s="327">
        <f>Data!OZ14</f>
        <v>0</v>
      </c>
      <c r="H153" s="341">
        <f>Data!PT14</f>
        <v>0</v>
      </c>
      <c r="I153" s="342">
        <f t="shared" si="6"/>
        <v>0</v>
      </c>
    </row>
    <row r="154" spans="2:9" x14ac:dyDescent="0.55000000000000004">
      <c r="B154" s="127" t="str">
        <f>$B$43</f>
        <v>Vocational Training</v>
      </c>
      <c r="C154" s="327">
        <f>Data!LY14</f>
        <v>0</v>
      </c>
      <c r="D154" s="327">
        <f>Data!MS14</f>
        <v>0</v>
      </c>
      <c r="E154" s="327">
        <f>Data!NM14</f>
        <v>0</v>
      </c>
      <c r="F154" s="327">
        <f>Data!OG14</f>
        <v>0</v>
      </c>
      <c r="G154" s="327">
        <f>Data!PA14</f>
        <v>0</v>
      </c>
      <c r="H154" s="341">
        <f>Data!PU14</f>
        <v>0</v>
      </c>
      <c r="I154" s="342">
        <f t="shared" si="6"/>
        <v>0</v>
      </c>
    </row>
    <row r="155" spans="2:9" x14ac:dyDescent="0.55000000000000004">
      <c r="B155" s="127" t="str">
        <f>$B$44</f>
        <v>Physical Training</v>
      </c>
      <c r="C155" s="327">
        <f>Data!LZ14</f>
        <v>0</v>
      </c>
      <c r="D155" s="327">
        <f>Data!MT14</f>
        <v>0</v>
      </c>
      <c r="E155" s="327">
        <f>Data!NN14</f>
        <v>0</v>
      </c>
      <c r="F155" s="327">
        <f>Data!OH14</f>
        <v>0</v>
      </c>
      <c r="G155" s="327">
        <f>Data!PB14</f>
        <v>0</v>
      </c>
      <c r="H155" s="341">
        <f>Data!PV14</f>
        <v>0</v>
      </c>
      <c r="I155" s="342">
        <f t="shared" si="6"/>
        <v>0</v>
      </c>
    </row>
    <row r="156" spans="2:9" x14ac:dyDescent="0.55000000000000004">
      <c r="B156" s="127" t="str">
        <f>$B$45</f>
        <v>Health Services</v>
      </c>
      <c r="C156" s="327">
        <f>Data!MA14</f>
        <v>0</v>
      </c>
      <c r="D156" s="327">
        <f>Data!MU14</f>
        <v>0</v>
      </c>
      <c r="E156" s="327">
        <f>Data!NO14</f>
        <v>0</v>
      </c>
      <c r="F156" s="327">
        <f>Data!OI14</f>
        <v>0</v>
      </c>
      <c r="G156" s="327">
        <f>Data!PC14</f>
        <v>0</v>
      </c>
      <c r="H156" s="341">
        <f>Data!PW14</f>
        <v>235623.85732445956</v>
      </c>
      <c r="I156" s="342">
        <f t="shared" si="6"/>
        <v>235623.85732445956</v>
      </c>
    </row>
    <row r="157" spans="2:9" x14ac:dyDescent="0.55000000000000004">
      <c r="B157" s="127" t="str">
        <f>$B$46</f>
        <v>Pharmacy</v>
      </c>
      <c r="C157" s="327">
        <f>Data!MB14</f>
        <v>0</v>
      </c>
      <c r="D157" s="327">
        <f>Data!MV14</f>
        <v>0</v>
      </c>
      <c r="E157" s="327">
        <f>Data!NP14</f>
        <v>0</v>
      </c>
      <c r="F157" s="327">
        <f>Data!OJ14</f>
        <v>0</v>
      </c>
      <c r="G157" s="327">
        <f>Data!PD14</f>
        <v>0</v>
      </c>
      <c r="H157" s="341">
        <f>Data!PX14</f>
        <v>0</v>
      </c>
      <c r="I157" s="342">
        <f t="shared" si="6"/>
        <v>0</v>
      </c>
    </row>
    <row r="158" spans="2:9" x14ac:dyDescent="0.55000000000000004">
      <c r="B158" s="127" t="str">
        <f>$B$47</f>
        <v>Business Administration</v>
      </c>
      <c r="C158" s="327">
        <f>Data!MC14</f>
        <v>0</v>
      </c>
      <c r="D158" s="327">
        <f>Data!MW14</f>
        <v>0</v>
      </c>
      <c r="E158" s="327">
        <f>Data!NQ14</f>
        <v>0</v>
      </c>
      <c r="F158" s="327">
        <f>Data!OK14</f>
        <v>0</v>
      </c>
      <c r="G158" s="327">
        <f>Data!PE14</f>
        <v>0</v>
      </c>
      <c r="H158" s="341">
        <f>Data!PY14</f>
        <v>2326994.4761677892</v>
      </c>
      <c r="I158" s="342">
        <f t="shared" si="6"/>
        <v>2326994.4761677892</v>
      </c>
    </row>
    <row r="159" spans="2:9" x14ac:dyDescent="0.55000000000000004">
      <c r="B159" s="127" t="str">
        <f>$B$48</f>
        <v>Optometry</v>
      </c>
      <c r="C159" s="327">
        <f>Data!MD14</f>
        <v>0</v>
      </c>
      <c r="D159" s="327">
        <f>Data!MX14</f>
        <v>0</v>
      </c>
      <c r="E159" s="327">
        <f>Data!NR14</f>
        <v>0</v>
      </c>
      <c r="F159" s="327">
        <f>Data!OL14</f>
        <v>0</v>
      </c>
      <c r="G159" s="327">
        <f>Data!PF14</f>
        <v>0</v>
      </c>
      <c r="H159" s="341">
        <f>Data!PZ14</f>
        <v>0</v>
      </c>
      <c r="I159" s="342">
        <f t="shared" si="6"/>
        <v>0</v>
      </c>
    </row>
    <row r="160" spans="2:9" x14ac:dyDescent="0.55000000000000004">
      <c r="B160" s="127" t="str">
        <f>$B$49</f>
        <v>Teacher Ed-Practice Teaching</v>
      </c>
      <c r="C160" s="327">
        <f>Data!ME14</f>
        <v>0</v>
      </c>
      <c r="D160" s="327">
        <f>Data!MY14</f>
        <v>0</v>
      </c>
      <c r="E160" s="327">
        <f>Data!NS14</f>
        <v>0</v>
      </c>
      <c r="F160" s="327">
        <f>Data!OM14</f>
        <v>0</v>
      </c>
      <c r="G160" s="327">
        <f>Data!PG14</f>
        <v>0</v>
      </c>
      <c r="H160" s="341">
        <f>Data!QA14</f>
        <v>28460.627628654995</v>
      </c>
      <c r="I160" s="342">
        <f t="shared" si="6"/>
        <v>28460.627628654995</v>
      </c>
    </row>
    <row r="161" spans="2:10" x14ac:dyDescent="0.55000000000000004">
      <c r="B161" s="127" t="str">
        <f>$B$50</f>
        <v>Technology</v>
      </c>
      <c r="C161" s="327">
        <f>Data!MF14</f>
        <v>0</v>
      </c>
      <c r="D161" s="327">
        <f>Data!MZ14</f>
        <v>0</v>
      </c>
      <c r="E161" s="327">
        <f>Data!NT14</f>
        <v>0</v>
      </c>
      <c r="F161" s="327">
        <f>Data!ON14</f>
        <v>0</v>
      </c>
      <c r="G161" s="327">
        <f>Data!PH14</f>
        <v>0</v>
      </c>
      <c r="H161" s="341">
        <f>Data!QB14</f>
        <v>392171.36603344005</v>
      </c>
      <c r="I161" s="342">
        <f t="shared" si="6"/>
        <v>392171.36603344005</v>
      </c>
    </row>
    <row r="162" spans="2:10" x14ac:dyDescent="0.55000000000000004">
      <c r="B162" s="127" t="str">
        <f>$B$51</f>
        <v>Nursing</v>
      </c>
      <c r="C162" s="327">
        <f>Data!MG14</f>
        <v>0</v>
      </c>
      <c r="D162" s="327">
        <f>Data!NA14</f>
        <v>0</v>
      </c>
      <c r="E162" s="327">
        <f>Data!NU14</f>
        <v>0</v>
      </c>
      <c r="F162" s="327">
        <f>Data!OO14</f>
        <v>0</v>
      </c>
      <c r="G162" s="327">
        <f>Data!PI14</f>
        <v>0</v>
      </c>
      <c r="H162" s="341">
        <f>Data!QC14</f>
        <v>189019.64495688179</v>
      </c>
      <c r="I162" s="342">
        <f t="shared" si="6"/>
        <v>189019.64495688179</v>
      </c>
    </row>
    <row r="163" spans="2:10" ht="19.8" thickBot="1" x14ac:dyDescent="0.6">
      <c r="B163" s="130" t="str">
        <f>$B$52</f>
        <v>Totals</v>
      </c>
      <c r="C163" s="133">
        <f t="shared" ref="C163:H163" si="7">SUM(C143:C162)</f>
        <v>0</v>
      </c>
      <c r="D163" s="133">
        <f t="shared" si="7"/>
        <v>0</v>
      </c>
      <c r="E163" s="133">
        <f t="shared" si="7"/>
        <v>0</v>
      </c>
      <c r="F163" s="133">
        <f t="shared" si="7"/>
        <v>0</v>
      </c>
      <c r="G163" s="134">
        <f t="shared" si="7"/>
        <v>0</v>
      </c>
      <c r="H163" s="343">
        <f t="shared" si="7"/>
        <v>7974485.0000000019</v>
      </c>
      <c r="I163" s="342">
        <f>SUM(I143:I162)</f>
        <v>7974485.0000000019</v>
      </c>
    </row>
    <row r="164" spans="2:10" ht="19.8" thickTop="1" x14ac:dyDescent="0.55000000000000004">
      <c r="B164" s="143"/>
      <c r="C164" s="329"/>
      <c r="D164" s="329"/>
      <c r="E164" s="329"/>
      <c r="F164" s="329"/>
      <c r="G164" s="329"/>
      <c r="H164" s="344"/>
      <c r="I164" s="345"/>
    </row>
    <row r="165" spans="2:10" ht="19.5" customHeight="1" x14ac:dyDescent="0.55000000000000004">
      <c r="B165" s="437" t="s">
        <v>63</v>
      </c>
      <c r="C165" s="437"/>
      <c r="D165" s="437"/>
      <c r="E165" s="437"/>
      <c r="F165" s="437"/>
      <c r="G165" s="437"/>
      <c r="H165" s="346"/>
      <c r="I165" s="346"/>
    </row>
    <row r="166" spans="2:10" ht="43.5" customHeight="1" thickBot="1" x14ac:dyDescent="0.6">
      <c r="B166" s="444" t="s">
        <v>40</v>
      </c>
      <c r="C166" s="444"/>
      <c r="D166" s="444"/>
      <c r="E166" s="444"/>
      <c r="F166" s="444"/>
      <c r="G166" s="444"/>
      <c r="H166" s="326"/>
    </row>
    <row r="167" spans="2:10" ht="19.8" thickBot="1" x14ac:dyDescent="0.6">
      <c r="B167" s="124" t="s">
        <v>31</v>
      </c>
      <c r="C167" s="125" t="s">
        <v>25</v>
      </c>
      <c r="D167" s="125" t="s">
        <v>26</v>
      </c>
      <c r="E167" s="125" t="s">
        <v>27</v>
      </c>
      <c r="F167" s="125" t="s">
        <v>28</v>
      </c>
      <c r="G167" s="125" t="s">
        <v>29</v>
      </c>
      <c r="H167" s="126" t="s">
        <v>1</v>
      </c>
    </row>
    <row r="168" spans="2:10" x14ac:dyDescent="0.55000000000000004">
      <c r="B168" s="127" t="str">
        <f>$B$32</f>
        <v>Liberal Arts</v>
      </c>
      <c r="C168" s="321">
        <f t="shared" ref="C168:G183" si="8">C143+$H$140*IF($H116=0,0,$H143*C116/$H116)+IF($H32=0,0,$H$141*$H143*C32/$H32)</f>
        <v>158469.65522104572</v>
      </c>
      <c r="D168" s="321">
        <f t="shared" si="8"/>
        <v>1015968.615023224</v>
      </c>
      <c r="E168" s="321">
        <f t="shared" si="8"/>
        <v>1075049.4679552675</v>
      </c>
      <c r="F168" s="321">
        <f t="shared" si="8"/>
        <v>0</v>
      </c>
      <c r="G168" s="321">
        <f t="shared" si="8"/>
        <v>0</v>
      </c>
      <c r="H168" s="133">
        <f t="shared" ref="H168:H188" si="9">SUM(C168:G168)</f>
        <v>2249487.7381995372</v>
      </c>
      <c r="I168" s="347"/>
      <c r="J168" s="288"/>
    </row>
    <row r="169" spans="2:10" x14ac:dyDescent="0.55000000000000004">
      <c r="B169" s="127" t="str">
        <f>$B$33</f>
        <v>Science</v>
      </c>
      <c r="C169" s="141">
        <f t="shared" si="8"/>
        <v>24722.84150775291</v>
      </c>
      <c r="D169" s="141">
        <f t="shared" si="8"/>
        <v>386205.76652859</v>
      </c>
      <c r="E169" s="141">
        <f t="shared" si="8"/>
        <v>39429.653034889518</v>
      </c>
      <c r="F169" s="141">
        <f t="shared" si="8"/>
        <v>0</v>
      </c>
      <c r="G169" s="141">
        <f t="shared" si="8"/>
        <v>0</v>
      </c>
      <c r="H169" s="136">
        <f t="shared" si="9"/>
        <v>450358.26107123238</v>
      </c>
      <c r="I169" s="347"/>
      <c r="J169" s="288"/>
    </row>
    <row r="170" spans="2:10" x14ac:dyDescent="0.55000000000000004">
      <c r="B170" s="127" t="str">
        <f>$B$34</f>
        <v>Fine Arts</v>
      </c>
      <c r="C170" s="141">
        <f t="shared" si="8"/>
        <v>18641.276607896416</v>
      </c>
      <c r="D170" s="141">
        <f t="shared" si="8"/>
        <v>213098.22729066576</v>
      </c>
      <c r="E170" s="141">
        <f t="shared" si="8"/>
        <v>0</v>
      </c>
      <c r="F170" s="141">
        <f t="shared" si="8"/>
        <v>0</v>
      </c>
      <c r="G170" s="141">
        <f t="shared" si="8"/>
        <v>0</v>
      </c>
      <c r="H170" s="136">
        <f t="shared" si="9"/>
        <v>231739.50389856216</v>
      </c>
      <c r="I170" s="347"/>
      <c r="J170" s="288"/>
    </row>
    <row r="171" spans="2:10" x14ac:dyDescent="0.55000000000000004">
      <c r="B171" s="127" t="str">
        <f>$B$35</f>
        <v>Teacher Education</v>
      </c>
      <c r="C171" s="141">
        <f t="shared" si="8"/>
        <v>6905.4691579001574</v>
      </c>
      <c r="D171" s="141">
        <f t="shared" si="8"/>
        <v>194997.55165609485</v>
      </c>
      <c r="E171" s="141">
        <f t="shared" si="8"/>
        <v>462278.1237388794</v>
      </c>
      <c r="F171" s="141">
        <f t="shared" si="8"/>
        <v>0</v>
      </c>
      <c r="G171" s="141">
        <f t="shared" si="8"/>
        <v>0</v>
      </c>
      <c r="H171" s="136">
        <f t="shared" si="9"/>
        <v>664181.14455287438</v>
      </c>
      <c r="I171" s="347"/>
      <c r="J171" s="288"/>
    </row>
    <row r="172" spans="2:10" x14ac:dyDescent="0.55000000000000004">
      <c r="B172" s="127" t="str">
        <f>$B$36</f>
        <v>Agriculture</v>
      </c>
      <c r="C172" s="141">
        <f t="shared" si="8"/>
        <v>0</v>
      </c>
      <c r="D172" s="141">
        <f t="shared" si="8"/>
        <v>0</v>
      </c>
      <c r="E172" s="141">
        <f t="shared" si="8"/>
        <v>0</v>
      </c>
      <c r="F172" s="141">
        <f t="shared" si="8"/>
        <v>0</v>
      </c>
      <c r="G172" s="141">
        <f t="shared" si="8"/>
        <v>0</v>
      </c>
      <c r="H172" s="136">
        <f t="shared" si="9"/>
        <v>0</v>
      </c>
      <c r="I172" s="347"/>
      <c r="J172" s="288"/>
    </row>
    <row r="173" spans="2:10" x14ac:dyDescent="0.55000000000000004">
      <c r="B173" s="127" t="str">
        <f>$B$37</f>
        <v>Engineering</v>
      </c>
      <c r="C173" s="141">
        <f t="shared" si="8"/>
        <v>31618.235806342778</v>
      </c>
      <c r="D173" s="141">
        <f t="shared" si="8"/>
        <v>472394.17599363037</v>
      </c>
      <c r="E173" s="141">
        <f t="shared" si="8"/>
        <v>402186.87215380208</v>
      </c>
      <c r="F173" s="141">
        <f t="shared" si="8"/>
        <v>0</v>
      </c>
      <c r="G173" s="141">
        <f t="shared" si="8"/>
        <v>0</v>
      </c>
      <c r="H173" s="136">
        <f t="shared" si="9"/>
        <v>906199.28395377519</v>
      </c>
      <c r="I173" s="347"/>
      <c r="J173" s="288"/>
    </row>
    <row r="174" spans="2:10" x14ac:dyDescent="0.55000000000000004">
      <c r="B174" s="127" t="str">
        <f>$B$38</f>
        <v>Home Economics</v>
      </c>
      <c r="C174" s="141">
        <f t="shared" si="8"/>
        <v>0</v>
      </c>
      <c r="D174" s="141">
        <f t="shared" si="8"/>
        <v>0</v>
      </c>
      <c r="E174" s="141">
        <f t="shared" si="8"/>
        <v>0</v>
      </c>
      <c r="F174" s="141">
        <f t="shared" si="8"/>
        <v>0</v>
      </c>
      <c r="G174" s="141">
        <f t="shared" si="8"/>
        <v>0</v>
      </c>
      <c r="H174" s="136">
        <f t="shared" si="9"/>
        <v>0</v>
      </c>
      <c r="I174" s="347"/>
      <c r="J174" s="288"/>
    </row>
    <row r="175" spans="2:10" x14ac:dyDescent="0.55000000000000004">
      <c r="B175" s="127" t="str">
        <f>$B$39</f>
        <v>Law</v>
      </c>
      <c r="C175" s="141">
        <f t="shared" si="8"/>
        <v>0</v>
      </c>
      <c r="D175" s="141">
        <f t="shared" si="8"/>
        <v>0</v>
      </c>
      <c r="E175" s="141">
        <f t="shared" si="8"/>
        <v>0</v>
      </c>
      <c r="F175" s="141">
        <f t="shared" si="8"/>
        <v>0</v>
      </c>
      <c r="G175" s="141">
        <f t="shared" si="8"/>
        <v>0</v>
      </c>
      <c r="H175" s="136">
        <f t="shared" si="9"/>
        <v>0</v>
      </c>
      <c r="I175" s="347"/>
      <c r="J175" s="288"/>
    </row>
    <row r="176" spans="2:10" x14ac:dyDescent="0.55000000000000004">
      <c r="B176" s="127" t="str">
        <f>$B$40</f>
        <v>Social Service</v>
      </c>
      <c r="C176" s="141">
        <f t="shared" si="8"/>
        <v>31639.28988757564</v>
      </c>
      <c r="D176" s="141">
        <f t="shared" si="8"/>
        <v>268609.80632521736</v>
      </c>
      <c r="E176" s="141">
        <f t="shared" si="8"/>
        <v>0</v>
      </c>
      <c r="F176" s="141">
        <f t="shared" si="8"/>
        <v>0</v>
      </c>
      <c r="G176" s="141">
        <f t="shared" si="8"/>
        <v>0</v>
      </c>
      <c r="H176" s="136">
        <f t="shared" si="9"/>
        <v>300249.09621279303</v>
      </c>
      <c r="I176" s="347"/>
      <c r="J176" s="288"/>
    </row>
    <row r="177" spans="2:10" x14ac:dyDescent="0.55000000000000004">
      <c r="B177" s="127" t="str">
        <f>$B$41</f>
        <v>Library Science</v>
      </c>
      <c r="C177" s="141">
        <f t="shared" si="8"/>
        <v>0</v>
      </c>
      <c r="D177" s="141">
        <f t="shared" si="8"/>
        <v>0</v>
      </c>
      <c r="E177" s="141">
        <f t="shared" si="8"/>
        <v>0</v>
      </c>
      <c r="F177" s="141">
        <f t="shared" si="8"/>
        <v>0</v>
      </c>
      <c r="G177" s="141">
        <f t="shared" si="8"/>
        <v>0</v>
      </c>
      <c r="H177" s="136">
        <f t="shared" si="9"/>
        <v>0</v>
      </c>
      <c r="I177" s="347"/>
      <c r="J177" s="288"/>
    </row>
    <row r="178" spans="2:10" x14ac:dyDescent="0.55000000000000004">
      <c r="B178" s="127" t="str">
        <f>$B$42</f>
        <v>Veterinary Science</v>
      </c>
      <c r="C178" s="141">
        <f t="shared" si="8"/>
        <v>0</v>
      </c>
      <c r="D178" s="141">
        <f t="shared" si="8"/>
        <v>0</v>
      </c>
      <c r="E178" s="141">
        <f t="shared" si="8"/>
        <v>0</v>
      </c>
      <c r="F178" s="141">
        <f t="shared" si="8"/>
        <v>0</v>
      </c>
      <c r="G178" s="141">
        <f t="shared" si="8"/>
        <v>0</v>
      </c>
      <c r="H178" s="136">
        <f t="shared" si="9"/>
        <v>0</v>
      </c>
      <c r="I178" s="347"/>
      <c r="J178" s="288"/>
    </row>
    <row r="179" spans="2:10" x14ac:dyDescent="0.55000000000000004">
      <c r="B179" s="127" t="str">
        <f>$B$43</f>
        <v>Vocational Training</v>
      </c>
      <c r="C179" s="141">
        <f t="shared" si="8"/>
        <v>0</v>
      </c>
      <c r="D179" s="141">
        <f t="shared" si="8"/>
        <v>0</v>
      </c>
      <c r="E179" s="141">
        <f t="shared" si="8"/>
        <v>0</v>
      </c>
      <c r="F179" s="141">
        <f t="shared" si="8"/>
        <v>0</v>
      </c>
      <c r="G179" s="141">
        <f t="shared" si="8"/>
        <v>0</v>
      </c>
      <c r="H179" s="136">
        <f t="shared" si="9"/>
        <v>0</v>
      </c>
      <c r="I179" s="347"/>
      <c r="J179" s="288"/>
    </row>
    <row r="180" spans="2:10" x14ac:dyDescent="0.55000000000000004">
      <c r="B180" s="127" t="str">
        <f>$B$44</f>
        <v>Physical Training</v>
      </c>
      <c r="C180" s="141">
        <f t="shared" si="8"/>
        <v>0</v>
      </c>
      <c r="D180" s="141">
        <f t="shared" si="8"/>
        <v>0</v>
      </c>
      <c r="E180" s="141">
        <f t="shared" si="8"/>
        <v>0</v>
      </c>
      <c r="F180" s="141">
        <f t="shared" si="8"/>
        <v>0</v>
      </c>
      <c r="G180" s="141">
        <f t="shared" si="8"/>
        <v>0</v>
      </c>
      <c r="H180" s="136">
        <f t="shared" si="9"/>
        <v>0</v>
      </c>
      <c r="I180" s="347"/>
      <c r="J180" s="288"/>
    </row>
    <row r="181" spans="2:10" x14ac:dyDescent="0.55000000000000004">
      <c r="B181" s="127" t="str">
        <f>$B$45</f>
        <v>Health Services</v>
      </c>
      <c r="C181" s="141">
        <f t="shared" si="8"/>
        <v>0</v>
      </c>
      <c r="D181" s="141">
        <f t="shared" si="8"/>
        <v>0</v>
      </c>
      <c r="E181" s="141">
        <f t="shared" si="8"/>
        <v>235623.85732445956</v>
      </c>
      <c r="F181" s="141">
        <f t="shared" si="8"/>
        <v>0</v>
      </c>
      <c r="G181" s="141">
        <f t="shared" si="8"/>
        <v>0</v>
      </c>
      <c r="H181" s="136">
        <f t="shared" si="9"/>
        <v>235623.85732445956</v>
      </c>
      <c r="I181" s="347"/>
      <c r="J181" s="288"/>
    </row>
    <row r="182" spans="2:10" x14ac:dyDescent="0.55000000000000004">
      <c r="B182" s="127" t="str">
        <f>$B$46</f>
        <v>Pharmacy</v>
      </c>
      <c r="C182" s="141">
        <f t="shared" si="8"/>
        <v>0</v>
      </c>
      <c r="D182" s="141">
        <f t="shared" si="8"/>
        <v>0</v>
      </c>
      <c r="E182" s="141">
        <f t="shared" si="8"/>
        <v>0</v>
      </c>
      <c r="F182" s="141">
        <f t="shared" si="8"/>
        <v>0</v>
      </c>
      <c r="G182" s="141">
        <f t="shared" si="8"/>
        <v>0</v>
      </c>
      <c r="H182" s="136">
        <f t="shared" si="9"/>
        <v>0</v>
      </c>
      <c r="I182" s="347"/>
      <c r="J182" s="288"/>
    </row>
    <row r="183" spans="2:10" x14ac:dyDescent="0.55000000000000004">
      <c r="B183" s="127" t="str">
        <f>$B$47</f>
        <v>Business Administration</v>
      </c>
      <c r="C183" s="141">
        <f t="shared" si="8"/>
        <v>136432.62086963977</v>
      </c>
      <c r="D183" s="141">
        <f t="shared" si="8"/>
        <v>1427080.3660261745</v>
      </c>
      <c r="E183" s="141">
        <f t="shared" si="8"/>
        <v>763481.48927197501</v>
      </c>
      <c r="F183" s="141">
        <f t="shared" si="8"/>
        <v>0</v>
      </c>
      <c r="G183" s="141">
        <f t="shared" si="8"/>
        <v>0</v>
      </c>
      <c r="H183" s="136">
        <f t="shared" si="9"/>
        <v>2326994.4761677892</v>
      </c>
      <c r="I183" s="347"/>
      <c r="J183" s="288"/>
    </row>
    <row r="184" spans="2:10" x14ac:dyDescent="0.55000000000000004">
      <c r="B184" s="127" t="str">
        <f>$B$48</f>
        <v>Optometry</v>
      </c>
      <c r="C184" s="141">
        <f t="shared" ref="C184:G187" si="10">C159+$H$140*IF($H132=0,0,$H159*C132/$H132)+IF($H48=0,0,$H$141*$H159*C48/$H48)</f>
        <v>0</v>
      </c>
      <c r="D184" s="141">
        <f t="shared" si="10"/>
        <v>0</v>
      </c>
      <c r="E184" s="141">
        <f t="shared" si="10"/>
        <v>0</v>
      </c>
      <c r="F184" s="141">
        <f t="shared" si="10"/>
        <v>0</v>
      </c>
      <c r="G184" s="141">
        <f t="shared" si="10"/>
        <v>0</v>
      </c>
      <c r="H184" s="136">
        <f t="shared" si="9"/>
        <v>0</v>
      </c>
      <c r="I184" s="347"/>
      <c r="J184" s="288"/>
    </row>
    <row r="185" spans="2:10" x14ac:dyDescent="0.55000000000000004">
      <c r="B185" s="127" t="str">
        <f>$B$49</f>
        <v>Teacher Ed-Practice Teaching</v>
      </c>
      <c r="C185" s="141">
        <f t="shared" si="10"/>
        <v>0</v>
      </c>
      <c r="D185" s="141">
        <f t="shared" si="10"/>
        <v>28460.627628654998</v>
      </c>
      <c r="E185" s="141">
        <f t="shared" si="10"/>
        <v>0</v>
      </c>
      <c r="F185" s="141">
        <f t="shared" si="10"/>
        <v>0</v>
      </c>
      <c r="G185" s="141">
        <f t="shared" si="10"/>
        <v>0</v>
      </c>
      <c r="H185" s="136">
        <f t="shared" si="9"/>
        <v>28460.627628654998</v>
      </c>
      <c r="I185" s="347"/>
      <c r="J185" s="288"/>
    </row>
    <row r="186" spans="2:10" x14ac:dyDescent="0.55000000000000004">
      <c r="B186" s="127" t="str">
        <f>$B$50</f>
        <v>Technology</v>
      </c>
      <c r="C186" s="141">
        <f t="shared" si="10"/>
        <v>32876.543423939671</v>
      </c>
      <c r="D186" s="141">
        <f t="shared" si="10"/>
        <v>234103.25325379398</v>
      </c>
      <c r="E186" s="141">
        <f t="shared" si="10"/>
        <v>125191.56935570638</v>
      </c>
      <c r="F186" s="141">
        <f t="shared" si="10"/>
        <v>0</v>
      </c>
      <c r="G186" s="141">
        <f t="shared" si="10"/>
        <v>0</v>
      </c>
      <c r="H186" s="136">
        <f t="shared" si="9"/>
        <v>392171.36603344005</v>
      </c>
      <c r="I186" s="347"/>
      <c r="J186" s="288"/>
    </row>
    <row r="187" spans="2:10" x14ac:dyDescent="0.55000000000000004">
      <c r="B187" s="127" t="str">
        <f>$B$51</f>
        <v>Nursing</v>
      </c>
      <c r="C187" s="141">
        <f t="shared" si="10"/>
        <v>0</v>
      </c>
      <c r="D187" s="141">
        <f t="shared" si="10"/>
        <v>189019.64495688182</v>
      </c>
      <c r="E187" s="141">
        <f t="shared" si="10"/>
        <v>0</v>
      </c>
      <c r="F187" s="141">
        <f t="shared" si="10"/>
        <v>0</v>
      </c>
      <c r="G187" s="141">
        <f t="shared" si="10"/>
        <v>0</v>
      </c>
      <c r="H187" s="136">
        <f t="shared" si="9"/>
        <v>189019.64495688182</v>
      </c>
      <c r="I187" s="347"/>
      <c r="J187" s="288"/>
    </row>
    <row r="188" spans="2:10" x14ac:dyDescent="0.55000000000000004">
      <c r="B188" s="130" t="str">
        <f>$B$52</f>
        <v>Totals</v>
      </c>
      <c r="C188" s="133">
        <f>SUM(C168:C187)</f>
        <v>441305.93248209305</v>
      </c>
      <c r="D188" s="133">
        <f>SUM(D168:D187)</f>
        <v>4429938.0346829286</v>
      </c>
      <c r="E188" s="133">
        <f>SUM(E168:E187)</f>
        <v>3103241.0328349792</v>
      </c>
      <c r="F188" s="133">
        <f>SUM(F168:F187)</f>
        <v>0</v>
      </c>
      <c r="G188" s="133">
        <f>SUM(G168:G187)</f>
        <v>0</v>
      </c>
      <c r="H188" s="133">
        <f t="shared" si="9"/>
        <v>7974485</v>
      </c>
      <c r="I188" s="347"/>
      <c r="J188" s="288"/>
    </row>
    <row r="189" spans="2:10" x14ac:dyDescent="0.55000000000000004">
      <c r="B189" s="328"/>
      <c r="C189" s="329"/>
      <c r="D189" s="329"/>
      <c r="E189" s="329"/>
      <c r="F189" s="329"/>
      <c r="G189" s="329"/>
      <c r="H189" s="344"/>
    </row>
    <row r="190" spans="2:10" x14ac:dyDescent="0.55000000000000004">
      <c r="B190" s="442" t="s">
        <v>34</v>
      </c>
      <c r="C190" s="442"/>
      <c r="D190" s="442"/>
      <c r="E190" s="442"/>
      <c r="F190" s="442"/>
      <c r="G190" s="442"/>
      <c r="H190" s="122">
        <f>H15</f>
        <v>8642407</v>
      </c>
    </row>
    <row r="191" spans="2:10" ht="43.5" customHeight="1" thickBot="1" x14ac:dyDescent="0.6">
      <c r="B191" s="432" t="s">
        <v>225</v>
      </c>
      <c r="C191" s="432"/>
      <c r="D191" s="432"/>
      <c r="E191" s="432"/>
      <c r="F191" s="432"/>
      <c r="G191" s="432"/>
      <c r="H191" s="432"/>
    </row>
    <row r="192" spans="2:10" ht="19.8" thickBot="1" x14ac:dyDescent="0.6">
      <c r="B192" s="124" t="s">
        <v>31</v>
      </c>
      <c r="C192" s="125" t="s">
        <v>25</v>
      </c>
      <c r="D192" s="125" t="s">
        <v>26</v>
      </c>
      <c r="E192" s="125" t="s">
        <v>27</v>
      </c>
      <c r="F192" s="125" t="s">
        <v>28</v>
      </c>
      <c r="G192" s="125" t="s">
        <v>29</v>
      </c>
      <c r="H192" s="126" t="s">
        <v>1</v>
      </c>
    </row>
    <row r="193" spans="2:8" x14ac:dyDescent="0.55000000000000004">
      <c r="B193" s="127" t="str">
        <f>$B$32</f>
        <v>Liberal Arts</v>
      </c>
      <c r="C193" s="135">
        <f t="shared" ref="C193:G208" si="11">$H$190*IF($H$136=0,0,C116/$H$136)</f>
        <v>172463.8649758797</v>
      </c>
      <c r="D193" s="135">
        <f t="shared" si="11"/>
        <v>1105687.2294994858</v>
      </c>
      <c r="E193" s="135">
        <f t="shared" si="11"/>
        <v>1169985.4210271882</v>
      </c>
      <c r="F193" s="135">
        <f t="shared" si="11"/>
        <v>0</v>
      </c>
      <c r="G193" s="135">
        <f t="shared" si="11"/>
        <v>0</v>
      </c>
      <c r="H193" s="135">
        <f>SUM(C193:G193)</f>
        <v>2448136.5155025534</v>
      </c>
    </row>
    <row r="194" spans="2:8" x14ac:dyDescent="0.55000000000000004">
      <c r="B194" s="127" t="str">
        <f>$B$33</f>
        <v>Science</v>
      </c>
      <c r="C194" s="138">
        <f t="shared" si="11"/>
        <v>26544.071432792942</v>
      </c>
      <c r="D194" s="138">
        <f t="shared" si="11"/>
        <v>414655.95495067415</v>
      </c>
      <c r="E194" s="138">
        <f t="shared" si="11"/>
        <v>42334.27320237986</v>
      </c>
      <c r="F194" s="138">
        <f t="shared" si="11"/>
        <v>0</v>
      </c>
      <c r="G194" s="138">
        <f t="shared" si="11"/>
        <v>0</v>
      </c>
      <c r="H194" s="138">
        <f t="shared" ref="H194:H213" si="12">SUM(C194:G194)</f>
        <v>483534.29958584695</v>
      </c>
    </row>
    <row r="195" spans="2:8" x14ac:dyDescent="0.55000000000000004">
      <c r="B195" s="127" t="str">
        <f>$B$34</f>
        <v>Fine Arts</v>
      </c>
      <c r="C195" s="138">
        <f t="shared" si="11"/>
        <v>15304.035267598969</v>
      </c>
      <c r="D195" s="138">
        <f t="shared" si="11"/>
        <v>174948.46809674526</v>
      </c>
      <c r="E195" s="138">
        <f t="shared" si="11"/>
        <v>0</v>
      </c>
      <c r="F195" s="138">
        <f t="shared" si="11"/>
        <v>0</v>
      </c>
      <c r="G195" s="138">
        <f t="shared" si="11"/>
        <v>0</v>
      </c>
      <c r="H195" s="138">
        <f t="shared" si="12"/>
        <v>190252.50336434421</v>
      </c>
    </row>
    <row r="196" spans="2:8" x14ac:dyDescent="0.55000000000000004">
      <c r="B196" s="127" t="str">
        <f>$B$35</f>
        <v>Teacher Education</v>
      </c>
      <c r="C196" s="138">
        <f t="shared" si="11"/>
        <v>6985.8761748615461</v>
      </c>
      <c r="D196" s="138">
        <f t="shared" si="11"/>
        <v>197268.09563868627</v>
      </c>
      <c r="E196" s="138">
        <f t="shared" si="11"/>
        <v>467660.87241046334</v>
      </c>
      <c r="F196" s="138">
        <f t="shared" si="11"/>
        <v>0</v>
      </c>
      <c r="G196" s="138">
        <f t="shared" si="11"/>
        <v>0</v>
      </c>
      <c r="H196" s="138">
        <f t="shared" si="12"/>
        <v>671914.84422401118</v>
      </c>
    </row>
    <row r="197" spans="2:8" x14ac:dyDescent="0.55000000000000004">
      <c r="B197" s="127" t="str">
        <f>$B$36</f>
        <v>Agriculture</v>
      </c>
      <c r="C197" s="138">
        <f t="shared" si="11"/>
        <v>0</v>
      </c>
      <c r="D197" s="138">
        <f t="shared" si="11"/>
        <v>0</v>
      </c>
      <c r="E197" s="138">
        <f t="shared" si="11"/>
        <v>0</v>
      </c>
      <c r="F197" s="138">
        <f t="shared" si="11"/>
        <v>0</v>
      </c>
      <c r="G197" s="138">
        <f t="shared" si="11"/>
        <v>0</v>
      </c>
      <c r="H197" s="138">
        <f t="shared" si="12"/>
        <v>0</v>
      </c>
    </row>
    <row r="198" spans="2:8" x14ac:dyDescent="0.55000000000000004">
      <c r="B198" s="127" t="str">
        <f>$B$37</f>
        <v>Engineering</v>
      </c>
      <c r="C198" s="138">
        <f t="shared" si="11"/>
        <v>35668.779309716287</v>
      </c>
      <c r="D198" s="138">
        <f t="shared" si="11"/>
        <v>532911.56767614256</v>
      </c>
      <c r="E198" s="138">
        <f t="shared" si="11"/>
        <v>453710.1586560139</v>
      </c>
      <c r="F198" s="138">
        <f t="shared" si="11"/>
        <v>0</v>
      </c>
      <c r="G198" s="138">
        <f t="shared" si="11"/>
        <v>0</v>
      </c>
      <c r="H198" s="138">
        <f t="shared" si="12"/>
        <v>1022290.5056418728</v>
      </c>
    </row>
    <row r="199" spans="2:8" x14ac:dyDescent="0.55000000000000004">
      <c r="B199" s="127" t="str">
        <f>$B$38</f>
        <v>Home Economics</v>
      </c>
      <c r="C199" s="138">
        <f t="shared" si="11"/>
        <v>0</v>
      </c>
      <c r="D199" s="138">
        <f t="shared" si="11"/>
        <v>0</v>
      </c>
      <c r="E199" s="138">
        <f t="shared" si="11"/>
        <v>0</v>
      </c>
      <c r="F199" s="138">
        <f t="shared" si="11"/>
        <v>0</v>
      </c>
      <c r="G199" s="138">
        <f t="shared" si="11"/>
        <v>0</v>
      </c>
      <c r="H199" s="138">
        <f t="shared" si="12"/>
        <v>0</v>
      </c>
    </row>
    <row r="200" spans="2:8" x14ac:dyDescent="0.55000000000000004">
      <c r="B200" s="127" t="str">
        <f>$B$39</f>
        <v>Law</v>
      </c>
      <c r="C200" s="138">
        <f t="shared" si="11"/>
        <v>0</v>
      </c>
      <c r="D200" s="138">
        <f t="shared" si="11"/>
        <v>0</v>
      </c>
      <c r="E200" s="138">
        <f t="shared" si="11"/>
        <v>0</v>
      </c>
      <c r="F200" s="138">
        <f t="shared" si="11"/>
        <v>0</v>
      </c>
      <c r="G200" s="138">
        <f t="shared" si="11"/>
        <v>0</v>
      </c>
      <c r="H200" s="138">
        <f t="shared" si="12"/>
        <v>0</v>
      </c>
    </row>
    <row r="201" spans="2:8" x14ac:dyDescent="0.55000000000000004">
      <c r="B201" s="127" t="str">
        <f>$B$40</f>
        <v>Social Service</v>
      </c>
      <c r="C201" s="138">
        <f t="shared" si="11"/>
        <v>31844.324825410607</v>
      </c>
      <c r="D201" s="138">
        <f t="shared" si="11"/>
        <v>270350.50262837234</v>
      </c>
      <c r="E201" s="138">
        <f t="shared" si="11"/>
        <v>0</v>
      </c>
      <c r="F201" s="138">
        <f t="shared" si="11"/>
        <v>0</v>
      </c>
      <c r="G201" s="138">
        <f t="shared" si="11"/>
        <v>0</v>
      </c>
      <c r="H201" s="138">
        <f t="shared" si="12"/>
        <v>302194.82745378296</v>
      </c>
    </row>
    <row r="202" spans="2:8" x14ac:dyDescent="0.55000000000000004">
      <c r="B202" s="127" t="str">
        <f>$B$41</f>
        <v>Library Science</v>
      </c>
      <c r="C202" s="138">
        <f t="shared" si="11"/>
        <v>0</v>
      </c>
      <c r="D202" s="138">
        <f t="shared" si="11"/>
        <v>0</v>
      </c>
      <c r="E202" s="138">
        <f t="shared" si="11"/>
        <v>0</v>
      </c>
      <c r="F202" s="138">
        <f t="shared" si="11"/>
        <v>0</v>
      </c>
      <c r="G202" s="138">
        <f t="shared" si="11"/>
        <v>0</v>
      </c>
      <c r="H202" s="138">
        <f t="shared" si="12"/>
        <v>0</v>
      </c>
    </row>
    <row r="203" spans="2:8" x14ac:dyDescent="0.55000000000000004">
      <c r="B203" s="127" t="str">
        <f>$B$42</f>
        <v>Veterinary Science</v>
      </c>
      <c r="C203" s="138">
        <f t="shared" si="11"/>
        <v>0</v>
      </c>
      <c r="D203" s="138">
        <f t="shared" si="11"/>
        <v>0</v>
      </c>
      <c r="E203" s="138">
        <f t="shared" si="11"/>
        <v>0</v>
      </c>
      <c r="F203" s="138">
        <f t="shared" si="11"/>
        <v>0</v>
      </c>
      <c r="G203" s="138">
        <f t="shared" si="11"/>
        <v>0</v>
      </c>
      <c r="H203" s="138">
        <f t="shared" si="12"/>
        <v>0</v>
      </c>
    </row>
    <row r="204" spans="2:8" x14ac:dyDescent="0.55000000000000004">
      <c r="B204" s="127" t="str">
        <f>$B$43</f>
        <v>Vocational Training</v>
      </c>
      <c r="C204" s="138">
        <f t="shared" si="11"/>
        <v>0</v>
      </c>
      <c r="D204" s="138">
        <f t="shared" si="11"/>
        <v>0</v>
      </c>
      <c r="E204" s="138">
        <f t="shared" si="11"/>
        <v>0</v>
      </c>
      <c r="F204" s="138">
        <f t="shared" si="11"/>
        <v>0</v>
      </c>
      <c r="G204" s="138">
        <f t="shared" si="11"/>
        <v>0</v>
      </c>
      <c r="H204" s="138">
        <f t="shared" si="12"/>
        <v>0</v>
      </c>
    </row>
    <row r="205" spans="2:8" x14ac:dyDescent="0.55000000000000004">
      <c r="B205" s="127" t="str">
        <f>$B$44</f>
        <v>Physical Training</v>
      </c>
      <c r="C205" s="138">
        <f t="shared" si="11"/>
        <v>0</v>
      </c>
      <c r="D205" s="138">
        <f t="shared" si="11"/>
        <v>0</v>
      </c>
      <c r="E205" s="138">
        <f t="shared" si="11"/>
        <v>0</v>
      </c>
      <c r="F205" s="138">
        <f t="shared" si="11"/>
        <v>0</v>
      </c>
      <c r="G205" s="138">
        <f t="shared" si="11"/>
        <v>0</v>
      </c>
      <c r="H205" s="138">
        <f t="shared" si="12"/>
        <v>0</v>
      </c>
    </row>
    <row r="206" spans="2:8" x14ac:dyDescent="0.55000000000000004">
      <c r="B206" s="127" t="str">
        <f>$B$45</f>
        <v>Health Services</v>
      </c>
      <c r="C206" s="138">
        <f t="shared" si="11"/>
        <v>0</v>
      </c>
      <c r="D206" s="138">
        <f t="shared" si="11"/>
        <v>0</v>
      </c>
      <c r="E206" s="138">
        <f t="shared" si="11"/>
        <v>222586.46488957712</v>
      </c>
      <c r="F206" s="138">
        <f t="shared" si="11"/>
        <v>0</v>
      </c>
      <c r="G206" s="138">
        <f t="shared" si="11"/>
        <v>0</v>
      </c>
      <c r="H206" s="138">
        <f t="shared" si="12"/>
        <v>222586.46488957712</v>
      </c>
    </row>
    <row r="207" spans="2:8" x14ac:dyDescent="0.55000000000000004">
      <c r="B207" s="127" t="str">
        <f>$B$46</f>
        <v>Pharmacy</v>
      </c>
      <c r="C207" s="138">
        <f t="shared" si="11"/>
        <v>0</v>
      </c>
      <c r="D207" s="138">
        <f t="shared" si="11"/>
        <v>0</v>
      </c>
      <c r="E207" s="138">
        <f t="shared" si="11"/>
        <v>0</v>
      </c>
      <c r="F207" s="138">
        <f t="shared" si="11"/>
        <v>0</v>
      </c>
      <c r="G207" s="138">
        <f t="shared" si="11"/>
        <v>0</v>
      </c>
      <c r="H207" s="138">
        <f t="shared" si="12"/>
        <v>0</v>
      </c>
    </row>
    <row r="208" spans="2:8" x14ac:dyDescent="0.55000000000000004">
      <c r="B208" s="127" t="str">
        <f>$B$47</f>
        <v>Business Administration</v>
      </c>
      <c r="C208" s="138">
        <f t="shared" si="11"/>
        <v>148564.51893615996</v>
      </c>
      <c r="D208" s="138">
        <f t="shared" si="11"/>
        <v>1553979.5886827887</v>
      </c>
      <c r="E208" s="138">
        <f t="shared" si="11"/>
        <v>831371.99481590092</v>
      </c>
      <c r="F208" s="138">
        <f t="shared" si="11"/>
        <v>0</v>
      </c>
      <c r="G208" s="138">
        <f t="shared" si="11"/>
        <v>0</v>
      </c>
      <c r="H208" s="138">
        <f t="shared" si="12"/>
        <v>2533916.1024348494</v>
      </c>
    </row>
    <row r="209" spans="2:8" x14ac:dyDescent="0.55000000000000004">
      <c r="B209" s="127" t="str">
        <f>$B$48</f>
        <v>Optometry</v>
      </c>
      <c r="C209" s="138">
        <f t="shared" ref="C209:G212" si="13">$H$190*IF($H$136=0,0,C132/$H$136)</f>
        <v>0</v>
      </c>
      <c r="D209" s="138">
        <f t="shared" si="13"/>
        <v>0</v>
      </c>
      <c r="E209" s="138">
        <f t="shared" si="13"/>
        <v>0</v>
      </c>
      <c r="F209" s="138">
        <f t="shared" si="13"/>
        <v>0</v>
      </c>
      <c r="G209" s="138">
        <f t="shared" si="13"/>
        <v>0</v>
      </c>
      <c r="H209" s="138">
        <f t="shared" si="12"/>
        <v>0</v>
      </c>
    </row>
    <row r="210" spans="2:8" x14ac:dyDescent="0.55000000000000004">
      <c r="B210" s="127" t="str">
        <f>$B$49</f>
        <v>Teacher Ed-Practice Teaching</v>
      </c>
      <c r="C210" s="138">
        <f t="shared" si="13"/>
        <v>0</v>
      </c>
      <c r="D210" s="138">
        <f t="shared" si="13"/>
        <v>17774.439073689748</v>
      </c>
      <c r="E210" s="138">
        <f t="shared" si="13"/>
        <v>0</v>
      </c>
      <c r="F210" s="138">
        <f t="shared" si="13"/>
        <v>0</v>
      </c>
      <c r="G210" s="138">
        <f t="shared" si="13"/>
        <v>0</v>
      </c>
      <c r="H210" s="138">
        <f t="shared" si="12"/>
        <v>17774.439073689748</v>
      </c>
    </row>
    <row r="211" spans="2:8" x14ac:dyDescent="0.55000000000000004">
      <c r="B211" s="127" t="str">
        <f>$B$50</f>
        <v>Technology</v>
      </c>
      <c r="C211" s="138">
        <f t="shared" si="13"/>
        <v>45602.476512252331</v>
      </c>
      <c r="D211" s="138">
        <f t="shared" si="13"/>
        <v>324720.51487548702</v>
      </c>
      <c r="E211" s="138">
        <f t="shared" si="13"/>
        <v>173651.02916867041</v>
      </c>
      <c r="F211" s="138">
        <f t="shared" si="13"/>
        <v>0</v>
      </c>
      <c r="G211" s="138">
        <f t="shared" si="13"/>
        <v>0</v>
      </c>
      <c r="H211" s="138">
        <f t="shared" si="12"/>
        <v>543974.02055640984</v>
      </c>
    </row>
    <row r="212" spans="2:8" x14ac:dyDescent="0.55000000000000004">
      <c r="B212" s="127" t="str">
        <f>$B$51</f>
        <v>Nursing</v>
      </c>
      <c r="C212" s="138">
        <f t="shared" si="13"/>
        <v>0</v>
      </c>
      <c r="D212" s="138">
        <f t="shared" si="13"/>
        <v>205832.47727306181</v>
      </c>
      <c r="E212" s="138">
        <f t="shared" si="13"/>
        <v>0</v>
      </c>
      <c r="F212" s="138">
        <f t="shared" si="13"/>
        <v>0</v>
      </c>
      <c r="G212" s="138">
        <f t="shared" si="13"/>
        <v>0</v>
      </c>
      <c r="H212" s="138">
        <f t="shared" si="12"/>
        <v>205832.47727306181</v>
      </c>
    </row>
    <row r="213" spans="2:8" x14ac:dyDescent="0.55000000000000004">
      <c r="B213" s="130" t="str">
        <f>$B$52</f>
        <v>Totals</v>
      </c>
      <c r="C213" s="135">
        <f>SUM(C193:C212)</f>
        <v>482977.94743467233</v>
      </c>
      <c r="D213" s="135">
        <f>SUM(D193:D212)</f>
        <v>4798128.8383951345</v>
      </c>
      <c r="E213" s="135">
        <f>SUM(E193:E212)</f>
        <v>3361300.2141701942</v>
      </c>
      <c r="F213" s="135">
        <f>SUM(F193:F212)</f>
        <v>0</v>
      </c>
      <c r="G213" s="135">
        <f>SUM(G193:G212)</f>
        <v>0</v>
      </c>
      <c r="H213" s="135">
        <f t="shared" si="12"/>
        <v>8642407</v>
      </c>
    </row>
    <row r="214" spans="2:8" x14ac:dyDescent="0.55000000000000004">
      <c r="B214" s="143"/>
      <c r="C214" s="144"/>
      <c r="D214" s="144"/>
      <c r="E214" s="144"/>
      <c r="F214" s="144"/>
      <c r="G214" s="144"/>
      <c r="H214" s="144"/>
    </row>
    <row r="215" spans="2:8" x14ac:dyDescent="0.55000000000000004">
      <c r="B215" s="442" t="s">
        <v>35</v>
      </c>
      <c r="C215" s="442"/>
      <c r="D215" s="442"/>
      <c r="E215" s="442"/>
      <c r="F215" s="442"/>
      <c r="G215" s="442"/>
      <c r="H215" s="122">
        <f>H17</f>
        <v>6214658</v>
      </c>
    </row>
    <row r="216" spans="2:8" ht="60.75" customHeight="1" thickBot="1" x14ac:dyDescent="0.6">
      <c r="B216" s="432" t="s">
        <v>226</v>
      </c>
      <c r="C216" s="432"/>
      <c r="D216" s="432"/>
      <c r="E216" s="432"/>
      <c r="F216" s="432"/>
      <c r="G216" s="432"/>
      <c r="H216" s="432"/>
    </row>
    <row r="217" spans="2:8" ht="19.8" thickBot="1" x14ac:dyDescent="0.6">
      <c r="B217" s="124" t="s">
        <v>31</v>
      </c>
      <c r="C217" s="125" t="s">
        <v>25</v>
      </c>
      <c r="D217" s="125" t="s">
        <v>26</v>
      </c>
      <c r="E217" s="125" t="s">
        <v>27</v>
      </c>
      <c r="F217" s="125" t="s">
        <v>28</v>
      </c>
      <c r="G217" s="125" t="s">
        <v>29</v>
      </c>
      <c r="H217" s="126" t="s">
        <v>1</v>
      </c>
    </row>
    <row r="218" spans="2:8" x14ac:dyDescent="0.55000000000000004">
      <c r="B218" s="127" t="str">
        <f>$B$32</f>
        <v>Liberal Arts</v>
      </c>
      <c r="C218" s="135">
        <f t="shared" ref="C218:G233" si="14">$H$215*IF($H$25=0,0,C$25/$H$25)*IF(C$52=0,0,C32/C$52)</f>
        <v>240383.37607552885</v>
      </c>
      <c r="D218" s="135">
        <f t="shared" si="14"/>
        <v>1301968.2262225489</v>
      </c>
      <c r="E218" s="135">
        <f t="shared" si="14"/>
        <v>589281.90797705867</v>
      </c>
      <c r="F218" s="135">
        <f t="shared" si="14"/>
        <v>0</v>
      </c>
      <c r="G218" s="135">
        <f t="shared" si="14"/>
        <v>0</v>
      </c>
      <c r="H218" s="135">
        <f>SUM(C218:G218)</f>
        <v>2131633.5102751362</v>
      </c>
    </row>
    <row r="219" spans="2:8" x14ac:dyDescent="0.55000000000000004">
      <c r="B219" s="127" t="str">
        <f>$B$33</f>
        <v>Science</v>
      </c>
      <c r="C219" s="138">
        <f t="shared" si="14"/>
        <v>14979.379518059663</v>
      </c>
      <c r="D219" s="138">
        <f t="shared" si="14"/>
        <v>192975.53411670253</v>
      </c>
      <c r="E219" s="138">
        <f t="shared" si="14"/>
        <v>9938.6969722061895</v>
      </c>
      <c r="F219" s="138">
        <f t="shared" si="14"/>
        <v>0</v>
      </c>
      <c r="G219" s="138">
        <f t="shared" si="14"/>
        <v>0</v>
      </c>
      <c r="H219" s="138">
        <f t="shared" ref="H219:H238" si="15">SUM(C219:G219)</f>
        <v>217893.61060696837</v>
      </c>
    </row>
    <row r="220" spans="2:8" x14ac:dyDescent="0.55000000000000004">
      <c r="B220" s="127" t="str">
        <f>$B$34</f>
        <v>Fine Arts</v>
      </c>
      <c r="C220" s="138">
        <f t="shared" si="14"/>
        <v>12554.146643707145</v>
      </c>
      <c r="D220" s="138">
        <f t="shared" si="14"/>
        <v>90321.476406417685</v>
      </c>
      <c r="E220" s="138">
        <f t="shared" si="14"/>
        <v>0</v>
      </c>
      <c r="F220" s="138">
        <f t="shared" si="14"/>
        <v>0</v>
      </c>
      <c r="G220" s="138">
        <f t="shared" si="14"/>
        <v>0</v>
      </c>
      <c r="H220" s="138">
        <f t="shared" si="15"/>
        <v>102875.62305012484</v>
      </c>
    </row>
    <row r="221" spans="2:8" x14ac:dyDescent="0.55000000000000004">
      <c r="B221" s="127" t="str">
        <f>$B$35</f>
        <v>Teacher Education</v>
      </c>
      <c r="C221" s="138">
        <f t="shared" si="14"/>
        <v>2567.8936316673703</v>
      </c>
      <c r="D221" s="138">
        <f t="shared" si="14"/>
        <v>117335.70211965054</v>
      </c>
      <c r="E221" s="138">
        <f t="shared" si="14"/>
        <v>241841.62632368394</v>
      </c>
      <c r="F221" s="138">
        <f t="shared" si="14"/>
        <v>0</v>
      </c>
      <c r="G221" s="138">
        <f t="shared" si="14"/>
        <v>0</v>
      </c>
      <c r="H221" s="138">
        <f t="shared" si="15"/>
        <v>361745.22207500186</v>
      </c>
    </row>
    <row r="222" spans="2:8" x14ac:dyDescent="0.55000000000000004">
      <c r="B222" s="127" t="str">
        <f>$B$36</f>
        <v>Agriculture</v>
      </c>
      <c r="C222" s="138">
        <f t="shared" si="14"/>
        <v>0</v>
      </c>
      <c r="D222" s="138">
        <f t="shared" si="14"/>
        <v>0</v>
      </c>
      <c r="E222" s="138">
        <f t="shared" si="14"/>
        <v>0</v>
      </c>
      <c r="F222" s="138">
        <f t="shared" si="14"/>
        <v>0</v>
      </c>
      <c r="G222" s="138">
        <f t="shared" si="14"/>
        <v>0</v>
      </c>
      <c r="H222" s="138">
        <f t="shared" si="15"/>
        <v>0</v>
      </c>
    </row>
    <row r="223" spans="2:8" x14ac:dyDescent="0.55000000000000004">
      <c r="B223" s="127" t="str">
        <f>$B$37</f>
        <v>Engineering</v>
      </c>
      <c r="C223" s="138">
        <f t="shared" si="14"/>
        <v>77036.808950021121</v>
      </c>
      <c r="D223" s="138">
        <f t="shared" si="14"/>
        <v>595370.04408859718</v>
      </c>
      <c r="E223" s="138">
        <f t="shared" si="14"/>
        <v>305614.93189534033</v>
      </c>
      <c r="F223" s="138">
        <f t="shared" si="14"/>
        <v>0</v>
      </c>
      <c r="G223" s="138">
        <f t="shared" si="14"/>
        <v>0</v>
      </c>
      <c r="H223" s="138">
        <f t="shared" si="15"/>
        <v>978021.78493395867</v>
      </c>
    </row>
    <row r="224" spans="2:8" x14ac:dyDescent="0.55000000000000004">
      <c r="B224" s="127" t="str">
        <f>$B$38</f>
        <v>Home Economics</v>
      </c>
      <c r="C224" s="138">
        <f t="shared" si="14"/>
        <v>0</v>
      </c>
      <c r="D224" s="138">
        <f t="shared" si="14"/>
        <v>0</v>
      </c>
      <c r="E224" s="138">
        <f t="shared" si="14"/>
        <v>0</v>
      </c>
      <c r="F224" s="138">
        <f t="shared" si="14"/>
        <v>0</v>
      </c>
      <c r="G224" s="138">
        <f t="shared" si="14"/>
        <v>0</v>
      </c>
      <c r="H224" s="138">
        <f t="shared" si="15"/>
        <v>0</v>
      </c>
    </row>
    <row r="225" spans="2:10" x14ac:dyDescent="0.55000000000000004">
      <c r="B225" s="127" t="str">
        <f>$B$39</f>
        <v>Law</v>
      </c>
      <c r="C225" s="138">
        <f t="shared" si="14"/>
        <v>0</v>
      </c>
      <c r="D225" s="138">
        <f t="shared" si="14"/>
        <v>0</v>
      </c>
      <c r="E225" s="138">
        <f t="shared" si="14"/>
        <v>0</v>
      </c>
      <c r="F225" s="138">
        <f t="shared" si="14"/>
        <v>0</v>
      </c>
      <c r="G225" s="138">
        <f t="shared" si="14"/>
        <v>0</v>
      </c>
      <c r="H225" s="138">
        <f t="shared" si="15"/>
        <v>0</v>
      </c>
    </row>
    <row r="226" spans="2:10" x14ac:dyDescent="0.55000000000000004">
      <c r="B226" s="127" t="str">
        <f>$B$40</f>
        <v>Social Service</v>
      </c>
      <c r="C226" s="138">
        <f t="shared" si="14"/>
        <v>25250.954044729144</v>
      </c>
      <c r="D226" s="138">
        <f t="shared" si="14"/>
        <v>161028.2758819228</v>
      </c>
      <c r="E226" s="138">
        <f t="shared" si="14"/>
        <v>0</v>
      </c>
      <c r="F226" s="138">
        <f t="shared" si="14"/>
        <v>0</v>
      </c>
      <c r="G226" s="138">
        <f t="shared" si="14"/>
        <v>0</v>
      </c>
      <c r="H226" s="138">
        <f t="shared" si="15"/>
        <v>186279.22992665195</v>
      </c>
    </row>
    <row r="227" spans="2:10" x14ac:dyDescent="0.55000000000000004">
      <c r="B227" s="127" t="str">
        <f>$B$41</f>
        <v>Library Science</v>
      </c>
      <c r="C227" s="138">
        <f t="shared" si="14"/>
        <v>0</v>
      </c>
      <c r="D227" s="138">
        <f t="shared" si="14"/>
        <v>0</v>
      </c>
      <c r="E227" s="138">
        <f t="shared" si="14"/>
        <v>0</v>
      </c>
      <c r="F227" s="138">
        <f t="shared" si="14"/>
        <v>0</v>
      </c>
      <c r="G227" s="138">
        <f t="shared" si="14"/>
        <v>0</v>
      </c>
      <c r="H227" s="138">
        <f t="shared" si="15"/>
        <v>0</v>
      </c>
    </row>
    <row r="228" spans="2:10" x14ac:dyDescent="0.55000000000000004">
      <c r="B228" s="127" t="str">
        <f>$B$42</f>
        <v>Veterinary Science</v>
      </c>
      <c r="C228" s="138">
        <f t="shared" si="14"/>
        <v>0</v>
      </c>
      <c r="D228" s="138">
        <f t="shared" si="14"/>
        <v>0</v>
      </c>
      <c r="E228" s="138">
        <f t="shared" si="14"/>
        <v>0</v>
      </c>
      <c r="F228" s="138">
        <f t="shared" si="14"/>
        <v>0</v>
      </c>
      <c r="G228" s="138">
        <f t="shared" si="14"/>
        <v>0</v>
      </c>
      <c r="H228" s="138">
        <f t="shared" si="15"/>
        <v>0</v>
      </c>
    </row>
    <row r="229" spans="2:10" x14ac:dyDescent="0.55000000000000004">
      <c r="B229" s="127" t="str">
        <f>$B$43</f>
        <v>Vocational Training</v>
      </c>
      <c r="C229" s="138">
        <f t="shared" si="14"/>
        <v>0</v>
      </c>
      <c r="D229" s="138">
        <f t="shared" si="14"/>
        <v>0</v>
      </c>
      <c r="E229" s="138">
        <f t="shared" si="14"/>
        <v>0</v>
      </c>
      <c r="F229" s="138">
        <f t="shared" si="14"/>
        <v>0</v>
      </c>
      <c r="G229" s="138">
        <f t="shared" si="14"/>
        <v>0</v>
      </c>
      <c r="H229" s="138">
        <f t="shared" si="15"/>
        <v>0</v>
      </c>
    </row>
    <row r="230" spans="2:10" x14ac:dyDescent="0.55000000000000004">
      <c r="B230" s="127" t="str">
        <f>$B$44</f>
        <v>Physical Training</v>
      </c>
      <c r="C230" s="138">
        <f t="shared" si="14"/>
        <v>0</v>
      </c>
      <c r="D230" s="138">
        <f t="shared" si="14"/>
        <v>0</v>
      </c>
      <c r="E230" s="138">
        <f t="shared" si="14"/>
        <v>0</v>
      </c>
      <c r="F230" s="138">
        <f t="shared" si="14"/>
        <v>0</v>
      </c>
      <c r="G230" s="138">
        <f t="shared" si="14"/>
        <v>0</v>
      </c>
      <c r="H230" s="138">
        <f t="shared" si="15"/>
        <v>0</v>
      </c>
    </row>
    <row r="231" spans="2:10" x14ac:dyDescent="0.55000000000000004">
      <c r="B231" s="127" t="str">
        <f>$B$45</f>
        <v>Health Services</v>
      </c>
      <c r="C231" s="138">
        <f t="shared" si="14"/>
        <v>0</v>
      </c>
      <c r="D231" s="138">
        <f t="shared" si="14"/>
        <v>0</v>
      </c>
      <c r="E231" s="138">
        <f t="shared" si="14"/>
        <v>111396.22856347771</v>
      </c>
      <c r="F231" s="138">
        <f t="shared" si="14"/>
        <v>0</v>
      </c>
      <c r="G231" s="138">
        <f t="shared" si="14"/>
        <v>0</v>
      </c>
      <c r="H231" s="138">
        <f t="shared" si="15"/>
        <v>111396.22856347771</v>
      </c>
    </row>
    <row r="232" spans="2:10" x14ac:dyDescent="0.55000000000000004">
      <c r="B232" s="127" t="str">
        <f>$B$46</f>
        <v>Pharmacy</v>
      </c>
      <c r="C232" s="138">
        <f t="shared" si="14"/>
        <v>0</v>
      </c>
      <c r="D232" s="138">
        <f t="shared" si="14"/>
        <v>0</v>
      </c>
      <c r="E232" s="138">
        <f t="shared" si="14"/>
        <v>0</v>
      </c>
      <c r="F232" s="138">
        <f t="shared" si="14"/>
        <v>0</v>
      </c>
      <c r="G232" s="138">
        <f t="shared" si="14"/>
        <v>0</v>
      </c>
      <c r="H232" s="138">
        <f t="shared" si="15"/>
        <v>0</v>
      </c>
    </row>
    <row r="233" spans="2:10" x14ac:dyDescent="0.55000000000000004">
      <c r="B233" s="127" t="str">
        <f>$B$47</f>
        <v>Business Administration</v>
      </c>
      <c r="C233" s="138">
        <f t="shared" si="14"/>
        <v>160065.36970726607</v>
      </c>
      <c r="D233" s="138">
        <f t="shared" si="14"/>
        <v>1178290.0537180523</v>
      </c>
      <c r="E233" s="138">
        <f t="shared" si="14"/>
        <v>371458.79933620634</v>
      </c>
      <c r="F233" s="138">
        <f t="shared" si="14"/>
        <v>0</v>
      </c>
      <c r="G233" s="138">
        <f t="shared" si="14"/>
        <v>0</v>
      </c>
      <c r="H233" s="138">
        <f t="shared" si="15"/>
        <v>1709814.2227615248</v>
      </c>
    </row>
    <row r="234" spans="2:10" x14ac:dyDescent="0.55000000000000004">
      <c r="B234" s="127" t="str">
        <f>$B$48</f>
        <v>Optometry</v>
      </c>
      <c r="C234" s="138">
        <f t="shared" ref="C234:G237" si="16">$H$215*IF($H$25=0,0,C$25/$H$25)*IF(C$52=0,0,C48/C$52)</f>
        <v>0</v>
      </c>
      <c r="D234" s="138">
        <f t="shared" si="16"/>
        <v>0</v>
      </c>
      <c r="E234" s="138">
        <f t="shared" si="16"/>
        <v>0</v>
      </c>
      <c r="F234" s="138">
        <f t="shared" si="16"/>
        <v>0</v>
      </c>
      <c r="G234" s="138">
        <f t="shared" si="16"/>
        <v>0</v>
      </c>
      <c r="H234" s="138">
        <f t="shared" si="15"/>
        <v>0</v>
      </c>
    </row>
    <row r="235" spans="2:10" x14ac:dyDescent="0.55000000000000004">
      <c r="B235" s="127" t="str">
        <f>$B$49</f>
        <v>Teacher Ed-Practice Teaching</v>
      </c>
      <c r="C235" s="138">
        <f t="shared" si="16"/>
        <v>0</v>
      </c>
      <c r="D235" s="138">
        <f t="shared" si="16"/>
        <v>13389.659701341503</v>
      </c>
      <c r="E235" s="138">
        <f t="shared" si="16"/>
        <v>0</v>
      </c>
      <c r="F235" s="138">
        <f t="shared" si="16"/>
        <v>0</v>
      </c>
      <c r="G235" s="138">
        <f t="shared" si="16"/>
        <v>0</v>
      </c>
      <c r="H235" s="138">
        <f t="shared" si="15"/>
        <v>13389.659701341503</v>
      </c>
    </row>
    <row r="236" spans="2:10" x14ac:dyDescent="0.55000000000000004">
      <c r="B236" s="127" t="str">
        <f>$B$50</f>
        <v>Technology</v>
      </c>
      <c r="C236" s="138">
        <f t="shared" si="16"/>
        <v>62485.411703906015</v>
      </c>
      <c r="D236" s="138">
        <f t="shared" si="16"/>
        <v>235141.21686040077</v>
      </c>
      <c r="E236" s="138">
        <f t="shared" si="16"/>
        <v>45138.248748769773</v>
      </c>
      <c r="F236" s="138">
        <f t="shared" si="16"/>
        <v>0</v>
      </c>
      <c r="G236" s="138">
        <f t="shared" si="16"/>
        <v>0</v>
      </c>
      <c r="H236" s="138">
        <f t="shared" si="15"/>
        <v>342764.87731307652</v>
      </c>
    </row>
    <row r="237" spans="2:10" x14ac:dyDescent="0.55000000000000004">
      <c r="B237" s="127" t="str">
        <f>$B$51</f>
        <v>Nursing</v>
      </c>
      <c r="C237" s="138">
        <f t="shared" si="16"/>
        <v>0</v>
      </c>
      <c r="D237" s="138">
        <f t="shared" si="16"/>
        <v>58844.030792737656</v>
      </c>
      <c r="E237" s="138">
        <f t="shared" si="16"/>
        <v>0</v>
      </c>
      <c r="F237" s="138">
        <f t="shared" si="16"/>
        <v>0</v>
      </c>
      <c r="G237" s="138">
        <f t="shared" si="16"/>
        <v>0</v>
      </c>
      <c r="H237" s="138">
        <f t="shared" si="15"/>
        <v>58844.030792737656</v>
      </c>
    </row>
    <row r="238" spans="2:10" x14ac:dyDescent="0.55000000000000004">
      <c r="B238" s="130" t="str">
        <f>$B$52</f>
        <v>Totals</v>
      </c>
      <c r="C238" s="135">
        <f>SUM(C218:C237)</f>
        <v>595323.3402748853</v>
      </c>
      <c r="D238" s="135">
        <f>SUM(D218:D237)</f>
        <v>3944664.2199083725</v>
      </c>
      <c r="E238" s="135">
        <f>SUM(E218:E237)</f>
        <v>1674670.4398167431</v>
      </c>
      <c r="F238" s="135">
        <f>SUM(F218:F237)</f>
        <v>0</v>
      </c>
      <c r="G238" s="135">
        <f>SUM(G218:G237)</f>
        <v>0</v>
      </c>
      <c r="H238" s="135">
        <f t="shared" si="15"/>
        <v>6214658.0000000009</v>
      </c>
    </row>
    <row r="239" spans="2:10" x14ac:dyDescent="0.55000000000000004">
      <c r="B239" s="328"/>
      <c r="C239" s="348"/>
      <c r="D239" s="348"/>
      <c r="E239" s="348"/>
      <c r="F239" s="348"/>
      <c r="G239" s="348"/>
      <c r="H239" s="348"/>
    </row>
    <row r="240" spans="2:10" x14ac:dyDescent="0.55000000000000004">
      <c r="B240" s="120" t="s">
        <v>11</v>
      </c>
      <c r="C240" s="121"/>
      <c r="D240" s="121"/>
      <c r="E240" s="121"/>
      <c r="F240" s="121"/>
      <c r="G240" s="121"/>
      <c r="H240" s="122">
        <f>H16</f>
        <v>8968911</v>
      </c>
      <c r="J240" s="358"/>
    </row>
    <row r="241" spans="2:8" ht="61.5" customHeight="1" thickBot="1" x14ac:dyDescent="0.6">
      <c r="B241" s="444" t="s">
        <v>917</v>
      </c>
      <c r="C241" s="444"/>
      <c r="D241" s="444"/>
      <c r="E241" s="444"/>
      <c r="F241" s="444"/>
      <c r="G241" s="444"/>
      <c r="H241" s="326"/>
    </row>
    <row r="242" spans="2:8" ht="19.8" thickBot="1" x14ac:dyDescent="0.6">
      <c r="B242" s="124" t="s">
        <v>31</v>
      </c>
      <c r="C242" s="125" t="s">
        <v>25</v>
      </c>
      <c r="D242" s="125" t="s">
        <v>26</v>
      </c>
      <c r="E242" s="125" t="s">
        <v>27</v>
      </c>
      <c r="F242" s="125" t="s">
        <v>28</v>
      </c>
      <c r="G242" s="125" t="s">
        <v>29</v>
      </c>
      <c r="H242" s="126" t="s">
        <v>1</v>
      </c>
    </row>
    <row r="243" spans="2:8" x14ac:dyDescent="0.55000000000000004">
      <c r="B243" s="127" t="str">
        <f>$B$32</f>
        <v>Liberal Arts</v>
      </c>
      <c r="C243" s="135">
        <f t="shared" ref="C243:G258" si="17">$H$240*IF($H$25=0,0,C$25/$H$25)*IF(C$52=0,0,C32/C$52)</f>
        <v>346918.06144456344</v>
      </c>
      <c r="D243" s="135">
        <f t="shared" si="17"/>
        <v>1878983.0664564173</v>
      </c>
      <c r="E243" s="135">
        <f t="shared" si="17"/>
        <v>850443.73906921805</v>
      </c>
      <c r="F243" s="135">
        <f t="shared" si="17"/>
        <v>0</v>
      </c>
      <c r="G243" s="135">
        <f t="shared" si="17"/>
        <v>0</v>
      </c>
      <c r="H243" s="135">
        <f>SUM(C243:G243)</f>
        <v>3076344.8669701992</v>
      </c>
    </row>
    <row r="244" spans="2:8" x14ac:dyDescent="0.55000000000000004">
      <c r="B244" s="127" t="str">
        <f>$B$33</f>
        <v>Science</v>
      </c>
      <c r="C244" s="138">
        <f t="shared" si="17"/>
        <v>21618.039437198317</v>
      </c>
      <c r="D244" s="138">
        <f t="shared" si="17"/>
        <v>278499.70033269224</v>
      </c>
      <c r="E244" s="138">
        <f t="shared" si="17"/>
        <v>14343.394053170228</v>
      </c>
      <c r="F244" s="138">
        <f t="shared" si="17"/>
        <v>0</v>
      </c>
      <c r="G244" s="138">
        <f t="shared" si="17"/>
        <v>0</v>
      </c>
      <c r="H244" s="138">
        <f t="shared" ref="H244:H263" si="18">SUM(C244:G244)</f>
        <v>314461.13382306078</v>
      </c>
    </row>
    <row r="245" spans="2:8" x14ac:dyDescent="0.55000000000000004">
      <c r="B245" s="127" t="str">
        <f>$B$34</f>
        <v>Fine Arts</v>
      </c>
      <c r="C245" s="138">
        <f t="shared" si="17"/>
        <v>18117.975909270968</v>
      </c>
      <c r="D245" s="138">
        <f t="shared" si="17"/>
        <v>130350.74227379206</v>
      </c>
      <c r="E245" s="138">
        <f t="shared" si="17"/>
        <v>0</v>
      </c>
      <c r="F245" s="138">
        <f t="shared" si="17"/>
        <v>0</v>
      </c>
      <c r="G245" s="138">
        <f t="shared" si="17"/>
        <v>0</v>
      </c>
      <c r="H245" s="138">
        <f t="shared" si="18"/>
        <v>148468.71818306303</v>
      </c>
    </row>
    <row r="246" spans="2:8" x14ac:dyDescent="0.55000000000000004">
      <c r="B246" s="127" t="str">
        <f>$B$35</f>
        <v>Teacher Education</v>
      </c>
      <c r="C246" s="138">
        <f t="shared" si="17"/>
        <v>3705.9496178054255</v>
      </c>
      <c r="D246" s="138">
        <f t="shared" si="17"/>
        <v>169337.31018402896</v>
      </c>
      <c r="E246" s="138">
        <f t="shared" si="17"/>
        <v>349022.58862714219</v>
      </c>
      <c r="F246" s="138">
        <f t="shared" si="17"/>
        <v>0</v>
      </c>
      <c r="G246" s="138">
        <f t="shared" si="17"/>
        <v>0</v>
      </c>
      <c r="H246" s="138">
        <f t="shared" si="18"/>
        <v>522065.84842897661</v>
      </c>
    </row>
    <row r="247" spans="2:8" x14ac:dyDescent="0.55000000000000004">
      <c r="B247" s="127" t="str">
        <f>$B$36</f>
        <v>Agriculture</v>
      </c>
      <c r="C247" s="138">
        <f t="shared" si="17"/>
        <v>0</v>
      </c>
      <c r="D247" s="138">
        <f t="shared" si="17"/>
        <v>0</v>
      </c>
      <c r="E247" s="138">
        <f t="shared" si="17"/>
        <v>0</v>
      </c>
      <c r="F247" s="138">
        <f t="shared" si="17"/>
        <v>0</v>
      </c>
      <c r="G247" s="138">
        <f t="shared" si="17"/>
        <v>0</v>
      </c>
      <c r="H247" s="138">
        <f t="shared" si="18"/>
        <v>0</v>
      </c>
    </row>
    <row r="248" spans="2:8" x14ac:dyDescent="0.55000000000000004">
      <c r="B248" s="127" t="str">
        <f>$B$37</f>
        <v>Engineering</v>
      </c>
      <c r="C248" s="138">
        <f t="shared" si="17"/>
        <v>111178.48853416278</v>
      </c>
      <c r="D248" s="138">
        <f t="shared" si="17"/>
        <v>859230.05537822109</v>
      </c>
      <c r="E248" s="138">
        <f t="shared" si="17"/>
        <v>441059.36713498452</v>
      </c>
      <c r="F248" s="138">
        <f t="shared" si="17"/>
        <v>0</v>
      </c>
      <c r="G248" s="138">
        <f t="shared" si="17"/>
        <v>0</v>
      </c>
      <c r="H248" s="138">
        <f t="shared" si="18"/>
        <v>1411467.9110473683</v>
      </c>
    </row>
    <row r="249" spans="2:8" x14ac:dyDescent="0.55000000000000004">
      <c r="B249" s="127" t="str">
        <f>$B$38</f>
        <v>Home Economics</v>
      </c>
      <c r="C249" s="138">
        <f t="shared" si="17"/>
        <v>0</v>
      </c>
      <c r="D249" s="138">
        <f t="shared" si="17"/>
        <v>0</v>
      </c>
      <c r="E249" s="138">
        <f t="shared" si="17"/>
        <v>0</v>
      </c>
      <c r="F249" s="138">
        <f t="shared" si="17"/>
        <v>0</v>
      </c>
      <c r="G249" s="138">
        <f t="shared" si="17"/>
        <v>0</v>
      </c>
      <c r="H249" s="138">
        <f t="shared" si="18"/>
        <v>0</v>
      </c>
    </row>
    <row r="250" spans="2:8" x14ac:dyDescent="0.55000000000000004">
      <c r="B250" s="127" t="str">
        <f>$B$39</f>
        <v>Law</v>
      </c>
      <c r="C250" s="138">
        <f t="shared" si="17"/>
        <v>0</v>
      </c>
      <c r="D250" s="138">
        <f t="shared" si="17"/>
        <v>0</v>
      </c>
      <c r="E250" s="138">
        <f t="shared" si="17"/>
        <v>0</v>
      </c>
      <c r="F250" s="138">
        <f t="shared" si="17"/>
        <v>0</v>
      </c>
      <c r="G250" s="138">
        <f t="shared" si="17"/>
        <v>0</v>
      </c>
      <c r="H250" s="138">
        <f t="shared" si="18"/>
        <v>0</v>
      </c>
    </row>
    <row r="251" spans="2:8" x14ac:dyDescent="0.55000000000000004">
      <c r="B251" s="127" t="str">
        <f>$B$40</f>
        <v>Social Service</v>
      </c>
      <c r="C251" s="138">
        <f t="shared" si="17"/>
        <v>36441.837908420021</v>
      </c>
      <c r="D251" s="138">
        <f t="shared" si="17"/>
        <v>232393.84610841211</v>
      </c>
      <c r="E251" s="138">
        <f t="shared" si="17"/>
        <v>0</v>
      </c>
      <c r="F251" s="138">
        <f t="shared" si="17"/>
        <v>0</v>
      </c>
      <c r="G251" s="138">
        <f t="shared" si="17"/>
        <v>0</v>
      </c>
      <c r="H251" s="138">
        <f t="shared" si="18"/>
        <v>268835.68401683215</v>
      </c>
    </row>
    <row r="252" spans="2:8" x14ac:dyDescent="0.55000000000000004">
      <c r="B252" s="127" t="str">
        <f>$B$41</f>
        <v>Library Science</v>
      </c>
      <c r="C252" s="138">
        <f t="shared" si="17"/>
        <v>0</v>
      </c>
      <c r="D252" s="138">
        <f t="shared" si="17"/>
        <v>0</v>
      </c>
      <c r="E252" s="138">
        <f t="shared" si="17"/>
        <v>0</v>
      </c>
      <c r="F252" s="138">
        <f t="shared" si="17"/>
        <v>0</v>
      </c>
      <c r="G252" s="138">
        <f t="shared" si="17"/>
        <v>0</v>
      </c>
      <c r="H252" s="138">
        <f t="shared" si="18"/>
        <v>0</v>
      </c>
    </row>
    <row r="253" spans="2:8" x14ac:dyDescent="0.55000000000000004">
      <c r="B253" s="127" t="str">
        <f>$B$42</f>
        <v>Veterinary Science</v>
      </c>
      <c r="C253" s="138">
        <f t="shared" si="17"/>
        <v>0</v>
      </c>
      <c r="D253" s="138">
        <f t="shared" si="17"/>
        <v>0</v>
      </c>
      <c r="E253" s="138">
        <f t="shared" si="17"/>
        <v>0</v>
      </c>
      <c r="F253" s="138">
        <f t="shared" si="17"/>
        <v>0</v>
      </c>
      <c r="G253" s="138">
        <f t="shared" si="17"/>
        <v>0</v>
      </c>
      <c r="H253" s="138">
        <f t="shared" si="18"/>
        <v>0</v>
      </c>
    </row>
    <row r="254" spans="2:8" x14ac:dyDescent="0.55000000000000004">
      <c r="B254" s="127" t="str">
        <f>$B$43</f>
        <v>Vocational Training</v>
      </c>
      <c r="C254" s="138">
        <f t="shared" si="17"/>
        <v>0</v>
      </c>
      <c r="D254" s="138">
        <f t="shared" si="17"/>
        <v>0</v>
      </c>
      <c r="E254" s="138">
        <f t="shared" si="17"/>
        <v>0</v>
      </c>
      <c r="F254" s="138">
        <f t="shared" si="17"/>
        <v>0</v>
      </c>
      <c r="G254" s="138">
        <f t="shared" si="17"/>
        <v>0</v>
      </c>
      <c r="H254" s="138">
        <f t="shared" si="18"/>
        <v>0</v>
      </c>
    </row>
    <row r="255" spans="2:8" x14ac:dyDescent="0.55000000000000004">
      <c r="B255" s="127" t="str">
        <f>$B$44</f>
        <v>Physical Training</v>
      </c>
      <c r="C255" s="138">
        <f t="shared" si="17"/>
        <v>0</v>
      </c>
      <c r="D255" s="138">
        <f t="shared" si="17"/>
        <v>0</v>
      </c>
      <c r="E255" s="138">
        <f t="shared" si="17"/>
        <v>0</v>
      </c>
      <c r="F255" s="138">
        <f t="shared" si="17"/>
        <v>0</v>
      </c>
      <c r="G255" s="138">
        <f t="shared" si="17"/>
        <v>0</v>
      </c>
      <c r="H255" s="138">
        <f t="shared" si="18"/>
        <v>0</v>
      </c>
    </row>
    <row r="256" spans="2:8" x14ac:dyDescent="0.55000000000000004">
      <c r="B256" s="127" t="str">
        <f>$B$45</f>
        <v>Health Services</v>
      </c>
      <c r="C256" s="138">
        <f t="shared" si="17"/>
        <v>0</v>
      </c>
      <c r="D256" s="138">
        <f t="shared" si="17"/>
        <v>0</v>
      </c>
      <c r="E256" s="138">
        <f t="shared" si="17"/>
        <v>160765.54167928299</v>
      </c>
      <c r="F256" s="138">
        <f t="shared" si="17"/>
        <v>0</v>
      </c>
      <c r="G256" s="138">
        <f t="shared" si="17"/>
        <v>0</v>
      </c>
      <c r="H256" s="138">
        <f t="shared" si="18"/>
        <v>160765.54167928299</v>
      </c>
    </row>
    <row r="257" spans="2:10" x14ac:dyDescent="0.55000000000000004">
      <c r="B257" s="127" t="str">
        <f>$B$46</f>
        <v>Pharmacy</v>
      </c>
      <c r="C257" s="138">
        <f t="shared" si="17"/>
        <v>0</v>
      </c>
      <c r="D257" s="138">
        <f t="shared" si="17"/>
        <v>0</v>
      </c>
      <c r="E257" s="138">
        <f t="shared" si="17"/>
        <v>0</v>
      </c>
      <c r="F257" s="138">
        <f t="shared" si="17"/>
        <v>0</v>
      </c>
      <c r="G257" s="138">
        <f t="shared" si="17"/>
        <v>0</v>
      </c>
      <c r="H257" s="138">
        <f t="shared" si="18"/>
        <v>0</v>
      </c>
    </row>
    <row r="258" spans="2:10" x14ac:dyDescent="0.55000000000000004">
      <c r="B258" s="127" t="str">
        <f>$B$47</f>
        <v>Business Administration</v>
      </c>
      <c r="C258" s="138">
        <f t="shared" si="17"/>
        <v>231004.19284320483</v>
      </c>
      <c r="D258" s="138">
        <f t="shared" si="17"/>
        <v>1700492.388154333</v>
      </c>
      <c r="E258" s="138">
        <f t="shared" si="17"/>
        <v>536084.35273723723</v>
      </c>
      <c r="F258" s="138">
        <f t="shared" si="17"/>
        <v>0</v>
      </c>
      <c r="G258" s="138">
        <f t="shared" si="17"/>
        <v>0</v>
      </c>
      <c r="H258" s="138">
        <f t="shared" si="18"/>
        <v>2467580.9337347751</v>
      </c>
    </row>
    <row r="259" spans="2:10" x14ac:dyDescent="0.55000000000000004">
      <c r="B259" s="127" t="str">
        <f>$B$48</f>
        <v>Optometry</v>
      </c>
      <c r="C259" s="138">
        <f t="shared" ref="C259:G262" si="19">$H$240*IF($H$25=0,0,C$25/$H$25)*IF(C$52=0,0,C48/C$52)</f>
        <v>0</v>
      </c>
      <c r="D259" s="138">
        <f t="shared" si="19"/>
        <v>0</v>
      </c>
      <c r="E259" s="138">
        <f t="shared" si="19"/>
        <v>0</v>
      </c>
      <c r="F259" s="138">
        <f t="shared" si="19"/>
        <v>0</v>
      </c>
      <c r="G259" s="138">
        <f t="shared" si="19"/>
        <v>0</v>
      </c>
      <c r="H259" s="138">
        <f t="shared" si="18"/>
        <v>0</v>
      </c>
    </row>
    <row r="260" spans="2:10" x14ac:dyDescent="0.55000000000000004">
      <c r="B260" s="127" t="str">
        <f>$B$49</f>
        <v>Teacher Ed-Practice Teaching</v>
      </c>
      <c r="C260" s="138">
        <f t="shared" si="19"/>
        <v>0</v>
      </c>
      <c r="D260" s="138">
        <f t="shared" si="19"/>
        <v>19323.777138117421</v>
      </c>
      <c r="E260" s="138">
        <f t="shared" si="19"/>
        <v>0</v>
      </c>
      <c r="F260" s="138">
        <f t="shared" si="19"/>
        <v>0</v>
      </c>
      <c r="G260" s="138">
        <f t="shared" si="19"/>
        <v>0</v>
      </c>
      <c r="H260" s="138">
        <f t="shared" si="18"/>
        <v>19323.777138117421</v>
      </c>
    </row>
    <row r="261" spans="2:10" x14ac:dyDescent="0.55000000000000004">
      <c r="B261" s="127" t="str">
        <f>$B$50</f>
        <v>Technology</v>
      </c>
      <c r="C261" s="138">
        <f t="shared" si="19"/>
        <v>90178.107366598677</v>
      </c>
      <c r="D261" s="138">
        <f t="shared" si="19"/>
        <v>339352.647636062</v>
      </c>
      <c r="E261" s="138">
        <f t="shared" si="19"/>
        <v>65142.914658148118</v>
      </c>
      <c r="F261" s="138">
        <f t="shared" si="19"/>
        <v>0</v>
      </c>
      <c r="G261" s="138">
        <f t="shared" si="19"/>
        <v>0</v>
      </c>
      <c r="H261" s="138">
        <f t="shared" si="18"/>
        <v>494673.66966080881</v>
      </c>
    </row>
    <row r="262" spans="2:10" x14ac:dyDescent="0.55000000000000004">
      <c r="B262" s="127" t="str">
        <f>$B$51</f>
        <v>Nursing</v>
      </c>
      <c r="C262" s="138">
        <f t="shared" si="19"/>
        <v>0</v>
      </c>
      <c r="D262" s="138">
        <f t="shared" si="19"/>
        <v>84922.915317516017</v>
      </c>
      <c r="E262" s="138">
        <f t="shared" si="19"/>
        <v>0</v>
      </c>
      <c r="F262" s="138">
        <f t="shared" si="19"/>
        <v>0</v>
      </c>
      <c r="G262" s="138">
        <f t="shared" si="19"/>
        <v>0</v>
      </c>
      <c r="H262" s="138">
        <f t="shared" si="18"/>
        <v>84922.915317516017</v>
      </c>
    </row>
    <row r="263" spans="2:10" x14ac:dyDescent="0.55000000000000004">
      <c r="B263" s="130" t="str">
        <f>$B$52</f>
        <v>Totals</v>
      </c>
      <c r="C263" s="135">
        <f>SUM(C243:C262)</f>
        <v>859162.6530612245</v>
      </c>
      <c r="D263" s="135">
        <f>SUM(D243:D262)</f>
        <v>5692886.448979591</v>
      </c>
      <c r="E263" s="135">
        <f>SUM(E243:E262)</f>
        <v>2416861.8979591834</v>
      </c>
      <c r="F263" s="135">
        <f>SUM(F243:F262)</f>
        <v>0</v>
      </c>
      <c r="G263" s="135">
        <f>SUM(G243:G262)</f>
        <v>0</v>
      </c>
      <c r="H263" s="135">
        <f t="shared" si="18"/>
        <v>8968910.9999999981</v>
      </c>
      <c r="I263" s="349"/>
    </row>
    <row r="264" spans="2:10" x14ac:dyDescent="0.55000000000000004">
      <c r="B264" s="451"/>
      <c r="C264" s="451"/>
      <c r="D264" s="451"/>
      <c r="E264" s="451"/>
      <c r="F264" s="451"/>
      <c r="G264" s="451"/>
      <c r="H264" s="452"/>
      <c r="I264" s="350"/>
    </row>
    <row r="265" spans="2:10" x14ac:dyDescent="0.55000000000000004">
      <c r="B265" s="120" t="s">
        <v>227</v>
      </c>
      <c r="C265" s="121"/>
      <c r="D265" s="121"/>
      <c r="E265" s="121"/>
      <c r="F265" s="121"/>
      <c r="G265" s="121"/>
      <c r="H265" s="122"/>
      <c r="J265" s="358"/>
    </row>
    <row r="266" spans="2:10" ht="45" customHeight="1" thickBot="1" x14ac:dyDescent="0.6">
      <c r="B266" s="432" t="s">
        <v>228</v>
      </c>
      <c r="C266" s="432"/>
      <c r="D266" s="432"/>
      <c r="E266" s="432"/>
      <c r="F266" s="432"/>
      <c r="G266" s="432"/>
      <c r="H266" s="432"/>
    </row>
    <row r="267" spans="2:10" ht="19.8" thickBot="1" x14ac:dyDescent="0.6">
      <c r="B267" s="124" t="s">
        <v>31</v>
      </c>
      <c r="C267" s="125" t="s">
        <v>25</v>
      </c>
      <c r="D267" s="125" t="s">
        <v>26</v>
      </c>
      <c r="E267" s="125" t="s">
        <v>27</v>
      </c>
      <c r="F267" s="125" t="s">
        <v>28</v>
      </c>
      <c r="G267" s="125" t="s">
        <v>29</v>
      </c>
      <c r="H267" s="126" t="s">
        <v>1</v>
      </c>
    </row>
    <row r="268" spans="2:10" x14ac:dyDescent="0.55000000000000004">
      <c r="B268" s="127" t="str">
        <f>$B$32</f>
        <v>Liberal Arts</v>
      </c>
      <c r="C268" s="135">
        <f t="shared" ref="C268:G283" si="20">C243+C218+C193+C168+C116</f>
        <v>1103427.5657905231</v>
      </c>
      <c r="D268" s="135">
        <f t="shared" si="20"/>
        <v>6489899.91747896</v>
      </c>
      <c r="E268" s="135">
        <f t="shared" si="20"/>
        <v>4941097.0535844909</v>
      </c>
      <c r="F268" s="135">
        <f t="shared" si="20"/>
        <v>0</v>
      </c>
      <c r="G268" s="135">
        <f t="shared" si="20"/>
        <v>0</v>
      </c>
      <c r="H268" s="135">
        <f>SUM(C268:G268)</f>
        <v>12534424.536853973</v>
      </c>
    </row>
    <row r="269" spans="2:10" x14ac:dyDescent="0.55000000000000004">
      <c r="B269" s="127" t="str">
        <f>$B$33</f>
        <v>Science</v>
      </c>
      <c r="C269" s="138">
        <f t="shared" si="20"/>
        <v>116367.49583809318</v>
      </c>
      <c r="D269" s="138">
        <f t="shared" si="20"/>
        <v>1717596.7079425959</v>
      </c>
      <c r="E269" s="138">
        <f t="shared" si="20"/>
        <v>151504.78316900833</v>
      </c>
      <c r="F269" s="138">
        <f t="shared" si="20"/>
        <v>0</v>
      </c>
      <c r="G269" s="138">
        <f t="shared" si="20"/>
        <v>0</v>
      </c>
      <c r="H269" s="138">
        <f t="shared" ref="H269:H288" si="21">SUM(C269:G269)</f>
        <v>1985468.9869496974</v>
      </c>
    </row>
    <row r="270" spans="2:10" x14ac:dyDescent="0.55000000000000004">
      <c r="B270" s="127" t="str">
        <f>$B$34</f>
        <v>Fine Arts</v>
      </c>
      <c r="C270" s="138">
        <f t="shared" si="20"/>
        <v>81050.988237858095</v>
      </c>
      <c r="D270" s="138">
        <f t="shared" si="20"/>
        <v>796579.50208025717</v>
      </c>
      <c r="E270" s="138">
        <f t="shared" si="20"/>
        <v>0</v>
      </c>
      <c r="F270" s="138">
        <f t="shared" si="20"/>
        <v>0</v>
      </c>
      <c r="G270" s="138">
        <f t="shared" si="20"/>
        <v>0</v>
      </c>
      <c r="H270" s="138">
        <f t="shared" si="21"/>
        <v>877630.49031811522</v>
      </c>
    </row>
    <row r="271" spans="2:10" x14ac:dyDescent="0.55000000000000004">
      <c r="B271" s="127" t="str">
        <f>$B$35</f>
        <v>Teacher Education</v>
      </c>
      <c r="C271" s="138">
        <f t="shared" si="20"/>
        <v>27666.659273976857</v>
      </c>
      <c r="D271" s="138">
        <f t="shared" si="20"/>
        <v>890766.18141661852</v>
      </c>
      <c r="E271" s="138">
        <f t="shared" si="20"/>
        <v>2022979.92311887</v>
      </c>
      <c r="F271" s="138">
        <f t="shared" si="20"/>
        <v>0</v>
      </c>
      <c r="G271" s="138">
        <f t="shared" si="20"/>
        <v>0</v>
      </c>
      <c r="H271" s="138">
        <f t="shared" si="21"/>
        <v>2941412.7638094653</v>
      </c>
    </row>
    <row r="272" spans="2:10" x14ac:dyDescent="0.55000000000000004">
      <c r="B272" s="127" t="str">
        <f>$B$36</f>
        <v>Agriculture</v>
      </c>
      <c r="C272" s="138">
        <f t="shared" si="20"/>
        <v>0</v>
      </c>
      <c r="D272" s="138">
        <f t="shared" si="20"/>
        <v>0</v>
      </c>
      <c r="E272" s="138">
        <f t="shared" si="20"/>
        <v>0</v>
      </c>
      <c r="F272" s="138">
        <f t="shared" si="20"/>
        <v>0</v>
      </c>
      <c r="G272" s="138">
        <f t="shared" si="20"/>
        <v>0</v>
      </c>
      <c r="H272" s="138">
        <f t="shared" si="21"/>
        <v>0</v>
      </c>
    </row>
    <row r="273" spans="2:10" x14ac:dyDescent="0.55000000000000004">
      <c r="B273" s="127" t="str">
        <f>$B$37</f>
        <v>Engineering</v>
      </c>
      <c r="C273" s="138">
        <f t="shared" si="20"/>
        <v>293803.63599971845</v>
      </c>
      <c r="D273" s="138">
        <f t="shared" si="20"/>
        <v>3032149.0959727019</v>
      </c>
      <c r="E273" s="138">
        <f t="shared" si="20"/>
        <v>2089767.691829955</v>
      </c>
      <c r="F273" s="138">
        <f t="shared" si="20"/>
        <v>0</v>
      </c>
      <c r="G273" s="138">
        <f t="shared" si="20"/>
        <v>0</v>
      </c>
      <c r="H273" s="138">
        <f t="shared" si="21"/>
        <v>5415720.4238023758</v>
      </c>
    </row>
    <row r="274" spans="2:10" x14ac:dyDescent="0.55000000000000004">
      <c r="B274" s="127" t="str">
        <f>$B$38</f>
        <v>Home Economics</v>
      </c>
      <c r="C274" s="138">
        <f t="shared" si="20"/>
        <v>0</v>
      </c>
      <c r="D274" s="138">
        <f t="shared" si="20"/>
        <v>0</v>
      </c>
      <c r="E274" s="138">
        <f t="shared" si="20"/>
        <v>0</v>
      </c>
      <c r="F274" s="138">
        <f t="shared" si="20"/>
        <v>0</v>
      </c>
      <c r="G274" s="138">
        <f t="shared" si="20"/>
        <v>0</v>
      </c>
      <c r="H274" s="138">
        <f t="shared" si="21"/>
        <v>0</v>
      </c>
    </row>
    <row r="275" spans="2:10" x14ac:dyDescent="0.55000000000000004">
      <c r="B275" s="127" t="str">
        <f>$B$39</f>
        <v>Law</v>
      </c>
      <c r="C275" s="138">
        <f t="shared" si="20"/>
        <v>0</v>
      </c>
      <c r="D275" s="138">
        <f t="shared" si="20"/>
        <v>0</v>
      </c>
      <c r="E275" s="138">
        <f t="shared" si="20"/>
        <v>0</v>
      </c>
      <c r="F275" s="138">
        <f t="shared" si="20"/>
        <v>0</v>
      </c>
      <c r="G275" s="138">
        <f t="shared" si="20"/>
        <v>0</v>
      </c>
      <c r="H275" s="138">
        <f t="shared" si="21"/>
        <v>0</v>
      </c>
    </row>
    <row r="276" spans="2:10" x14ac:dyDescent="0.55000000000000004">
      <c r="B276" s="127" t="str">
        <f>$B$40</f>
        <v>Social Service</v>
      </c>
      <c r="C276" s="138">
        <f t="shared" si="20"/>
        <v>159371.01066380442</v>
      </c>
      <c r="D276" s="138">
        <f t="shared" si="20"/>
        <v>1222686.2269462557</v>
      </c>
      <c r="E276" s="138">
        <f t="shared" si="20"/>
        <v>0</v>
      </c>
      <c r="F276" s="138">
        <f t="shared" si="20"/>
        <v>0</v>
      </c>
      <c r="G276" s="138">
        <f t="shared" si="20"/>
        <v>0</v>
      </c>
      <c r="H276" s="138">
        <f t="shared" si="21"/>
        <v>1382057.23761006</v>
      </c>
    </row>
    <row r="277" spans="2:10" x14ac:dyDescent="0.55000000000000004">
      <c r="B277" s="127" t="str">
        <f>$B$41</f>
        <v>Library Science</v>
      </c>
      <c r="C277" s="138">
        <f t="shared" si="20"/>
        <v>0</v>
      </c>
      <c r="D277" s="138">
        <f t="shared" si="20"/>
        <v>0</v>
      </c>
      <c r="E277" s="138">
        <f t="shared" si="20"/>
        <v>0</v>
      </c>
      <c r="F277" s="138">
        <f t="shared" si="20"/>
        <v>0</v>
      </c>
      <c r="G277" s="138">
        <f t="shared" si="20"/>
        <v>0</v>
      </c>
      <c r="H277" s="138">
        <f t="shared" si="21"/>
        <v>0</v>
      </c>
    </row>
    <row r="278" spans="2:10" x14ac:dyDescent="0.55000000000000004">
      <c r="B278" s="127" t="str">
        <f>$B$42</f>
        <v>Veterinary Science</v>
      </c>
      <c r="C278" s="138">
        <f t="shared" si="20"/>
        <v>0</v>
      </c>
      <c r="D278" s="138">
        <f t="shared" si="20"/>
        <v>0</v>
      </c>
      <c r="E278" s="138">
        <f t="shared" si="20"/>
        <v>0</v>
      </c>
      <c r="F278" s="138">
        <f t="shared" si="20"/>
        <v>0</v>
      </c>
      <c r="G278" s="138">
        <f t="shared" si="20"/>
        <v>0</v>
      </c>
      <c r="H278" s="138">
        <f t="shared" si="21"/>
        <v>0</v>
      </c>
    </row>
    <row r="279" spans="2:10" x14ac:dyDescent="0.55000000000000004">
      <c r="B279" s="127" t="str">
        <f>$B$43</f>
        <v>Vocational Training</v>
      </c>
      <c r="C279" s="138">
        <f t="shared" si="20"/>
        <v>0</v>
      </c>
      <c r="D279" s="138">
        <f t="shared" si="20"/>
        <v>0</v>
      </c>
      <c r="E279" s="138">
        <f t="shared" si="20"/>
        <v>0</v>
      </c>
      <c r="F279" s="138">
        <f t="shared" si="20"/>
        <v>0</v>
      </c>
      <c r="G279" s="138">
        <f t="shared" si="20"/>
        <v>0</v>
      </c>
      <c r="H279" s="138">
        <f t="shared" si="21"/>
        <v>0</v>
      </c>
    </row>
    <row r="280" spans="2:10" x14ac:dyDescent="0.55000000000000004">
      <c r="B280" s="127" t="str">
        <f>$B$44</f>
        <v>Physical Training</v>
      </c>
      <c r="C280" s="138">
        <f t="shared" si="20"/>
        <v>0</v>
      </c>
      <c r="D280" s="138">
        <f t="shared" si="20"/>
        <v>0</v>
      </c>
      <c r="E280" s="138">
        <f t="shared" si="20"/>
        <v>0</v>
      </c>
      <c r="F280" s="138">
        <f t="shared" si="20"/>
        <v>0</v>
      </c>
      <c r="G280" s="138">
        <f t="shared" si="20"/>
        <v>0</v>
      </c>
      <c r="H280" s="138">
        <f t="shared" si="21"/>
        <v>0</v>
      </c>
    </row>
    <row r="281" spans="2:10" x14ac:dyDescent="0.55000000000000004">
      <c r="B281" s="127" t="str">
        <f>$B$45</f>
        <v>Health Services</v>
      </c>
      <c r="C281" s="138">
        <f t="shared" si="20"/>
        <v>0</v>
      </c>
      <c r="D281" s="138">
        <f t="shared" si="20"/>
        <v>0</v>
      </c>
      <c r="E281" s="138">
        <f t="shared" si="20"/>
        <v>969386.61274791812</v>
      </c>
      <c r="F281" s="138">
        <f t="shared" si="20"/>
        <v>0</v>
      </c>
      <c r="G281" s="138">
        <f t="shared" si="20"/>
        <v>0</v>
      </c>
      <c r="H281" s="138">
        <f t="shared" si="21"/>
        <v>969386.61274791812</v>
      </c>
    </row>
    <row r="282" spans="2:10" x14ac:dyDescent="0.55000000000000004">
      <c r="B282" s="127" t="str">
        <f>$B$46</f>
        <v>Pharmacy</v>
      </c>
      <c r="C282" s="138">
        <f t="shared" si="20"/>
        <v>0</v>
      </c>
      <c r="D282" s="138">
        <f t="shared" si="20"/>
        <v>0</v>
      </c>
      <c r="E282" s="138">
        <f t="shared" si="20"/>
        <v>0</v>
      </c>
      <c r="F282" s="138">
        <f t="shared" si="20"/>
        <v>0</v>
      </c>
      <c r="G282" s="138">
        <f t="shared" si="20"/>
        <v>0</v>
      </c>
      <c r="H282" s="138">
        <f t="shared" si="21"/>
        <v>0</v>
      </c>
    </row>
    <row r="283" spans="2:10" x14ac:dyDescent="0.55000000000000004">
      <c r="B283" s="127" t="str">
        <f>$B$47</f>
        <v>Business Administration</v>
      </c>
      <c r="C283" s="138">
        <f t="shared" si="20"/>
        <v>835596.06656726659</v>
      </c>
      <c r="D283" s="138">
        <f t="shared" si="20"/>
        <v>7528513.8771921275</v>
      </c>
      <c r="E283" s="138">
        <f t="shared" si="20"/>
        <v>3395128.2702387674</v>
      </c>
      <c r="F283" s="138">
        <f t="shared" si="20"/>
        <v>0</v>
      </c>
      <c r="G283" s="138">
        <f t="shared" si="20"/>
        <v>0</v>
      </c>
      <c r="H283" s="138">
        <f t="shared" si="21"/>
        <v>11759238.213998161</v>
      </c>
    </row>
    <row r="284" spans="2:10" x14ac:dyDescent="0.55000000000000004">
      <c r="B284" s="127" t="str">
        <f>$B$48</f>
        <v>Optometry</v>
      </c>
      <c r="C284" s="138">
        <f t="shared" ref="C284:G287" si="22">C259+C234+C209+C184+C132</f>
        <v>0</v>
      </c>
      <c r="D284" s="138">
        <f t="shared" si="22"/>
        <v>0</v>
      </c>
      <c r="E284" s="138">
        <f t="shared" si="22"/>
        <v>0</v>
      </c>
      <c r="F284" s="138">
        <f t="shared" si="22"/>
        <v>0</v>
      </c>
      <c r="G284" s="138">
        <f t="shared" si="22"/>
        <v>0</v>
      </c>
      <c r="H284" s="138">
        <f t="shared" si="21"/>
        <v>0</v>
      </c>
    </row>
    <row r="285" spans="2:10" x14ac:dyDescent="0.55000000000000004">
      <c r="B285" s="127" t="str">
        <f>$B$49</f>
        <v>Teacher Ed-Practice Teaching</v>
      </c>
      <c r="C285" s="138">
        <f t="shared" si="22"/>
        <v>0</v>
      </c>
      <c r="D285" s="138">
        <f t="shared" si="22"/>
        <v>98034.789991203332</v>
      </c>
      <c r="E285" s="138">
        <f t="shared" si="22"/>
        <v>0</v>
      </c>
      <c r="F285" s="138">
        <f t="shared" si="22"/>
        <v>0</v>
      </c>
      <c r="G285" s="138">
        <f t="shared" si="22"/>
        <v>0</v>
      </c>
      <c r="H285" s="138">
        <f t="shared" si="21"/>
        <v>98034.789991203332</v>
      </c>
    </row>
    <row r="286" spans="2:10" x14ac:dyDescent="0.55000000000000004">
      <c r="B286" s="127" t="str">
        <f>$B$50</f>
        <v>Technology</v>
      </c>
      <c r="C286" s="138">
        <f t="shared" si="22"/>
        <v>280110.71886916185</v>
      </c>
      <c r="D286" s="138">
        <f t="shared" si="22"/>
        <v>1482004.2346172587</v>
      </c>
      <c r="E286" s="138">
        <f t="shared" si="22"/>
        <v>595591.15317810501</v>
      </c>
      <c r="F286" s="138">
        <f t="shared" si="22"/>
        <v>0</v>
      </c>
      <c r="G286" s="138">
        <f t="shared" si="22"/>
        <v>0</v>
      </c>
      <c r="H286" s="138">
        <f t="shared" si="21"/>
        <v>2357706.1066645253</v>
      </c>
    </row>
    <row r="287" spans="2:10" x14ac:dyDescent="0.55000000000000004">
      <c r="B287" s="127" t="str">
        <f>$B$51</f>
        <v>Nursing</v>
      </c>
      <c r="C287" s="138">
        <f t="shared" si="22"/>
        <v>0</v>
      </c>
      <c r="D287" s="138">
        <f t="shared" si="22"/>
        <v>759643.06834019732</v>
      </c>
      <c r="E287" s="138">
        <f t="shared" si="22"/>
        <v>0</v>
      </c>
      <c r="F287" s="138">
        <f t="shared" si="22"/>
        <v>0</v>
      </c>
      <c r="G287" s="138">
        <f t="shared" si="22"/>
        <v>0</v>
      </c>
      <c r="H287" s="138">
        <f t="shared" si="21"/>
        <v>759643.06834019732</v>
      </c>
    </row>
    <row r="288" spans="2:10" x14ac:dyDescent="0.55000000000000004">
      <c r="B288" s="130" t="str">
        <f>$B$52</f>
        <v>Totals</v>
      </c>
      <c r="C288" s="135">
        <f>SUM(C268:C287)</f>
        <v>2897394.1412404021</v>
      </c>
      <c r="D288" s="135">
        <f>SUM(D268:D287)</f>
        <v>24017873.601978175</v>
      </c>
      <c r="E288" s="135">
        <f>SUM(E268:E287)</f>
        <v>14165455.487867115</v>
      </c>
      <c r="F288" s="135">
        <f>SUM(F268:F287)</f>
        <v>0</v>
      </c>
      <c r="G288" s="135">
        <f>SUM(G268:G287)</f>
        <v>0</v>
      </c>
      <c r="H288" s="135">
        <f t="shared" si="21"/>
        <v>41080723.231085695</v>
      </c>
      <c r="I288" s="351"/>
      <c r="J288" s="139"/>
    </row>
    <row r="289" spans="2:10" x14ac:dyDescent="0.55000000000000004">
      <c r="H289" s="139"/>
    </row>
    <row r="290" spans="2:10" x14ac:dyDescent="0.55000000000000004">
      <c r="B290" s="120" t="s">
        <v>218</v>
      </c>
      <c r="C290" s="121"/>
      <c r="D290" s="121"/>
      <c r="E290" s="121"/>
      <c r="F290" s="121"/>
      <c r="G290" s="121"/>
      <c r="H290" s="122"/>
      <c r="J290" s="358"/>
    </row>
    <row r="291" spans="2:10" ht="30" customHeight="1" thickBot="1" x14ac:dyDescent="0.6">
      <c r="B291" s="432" t="s">
        <v>229</v>
      </c>
      <c r="C291" s="432"/>
      <c r="D291" s="432"/>
      <c r="E291" s="432"/>
      <c r="F291" s="432"/>
      <c r="G291" s="432"/>
      <c r="H291" s="432"/>
    </row>
    <row r="292" spans="2:10" ht="19.8" thickBot="1" x14ac:dyDescent="0.6">
      <c r="B292" s="124" t="s">
        <v>31</v>
      </c>
      <c r="C292" s="125" t="s">
        <v>25</v>
      </c>
      <c r="D292" s="125" t="s">
        <v>26</v>
      </c>
      <c r="E292" s="125" t="s">
        <v>27</v>
      </c>
      <c r="F292" s="125" t="s">
        <v>28</v>
      </c>
      <c r="G292" s="125" t="s">
        <v>29</v>
      </c>
      <c r="H292" s="126" t="s">
        <v>1</v>
      </c>
    </row>
    <row r="293" spans="2:10" x14ac:dyDescent="0.55000000000000004">
      <c r="B293" s="127" t="str">
        <f>$B$32</f>
        <v>Liberal Arts</v>
      </c>
      <c r="C293" s="133">
        <f t="shared" ref="C293:H308" si="23">IF(C32=0,0,C268/C32)</f>
        <v>654.85315477182382</v>
      </c>
      <c r="D293" s="133">
        <f t="shared" si="23"/>
        <v>585.46683964627516</v>
      </c>
      <c r="E293" s="133">
        <f t="shared" si="23"/>
        <v>1157.4366487665709</v>
      </c>
      <c r="F293" s="133">
        <f t="shared" si="23"/>
        <v>0</v>
      </c>
      <c r="G293" s="134">
        <f t="shared" si="23"/>
        <v>0</v>
      </c>
      <c r="H293" s="135">
        <f t="shared" si="23"/>
        <v>735.6314652769513</v>
      </c>
    </row>
    <row r="294" spans="2:10" x14ac:dyDescent="0.55000000000000004">
      <c r="B294" s="127" t="str">
        <f>$B$33</f>
        <v>Science</v>
      </c>
      <c r="C294" s="136">
        <f t="shared" si="23"/>
        <v>1108.2618651246969</v>
      </c>
      <c r="D294" s="136">
        <f t="shared" si="23"/>
        <v>1045.4027437264735</v>
      </c>
      <c r="E294" s="136">
        <f t="shared" si="23"/>
        <v>2104.2330995695602</v>
      </c>
      <c r="F294" s="136">
        <f t="shared" si="23"/>
        <v>0</v>
      </c>
      <c r="G294" s="137">
        <f t="shared" si="23"/>
        <v>0</v>
      </c>
      <c r="H294" s="138">
        <f t="shared" si="23"/>
        <v>1090.917025796537</v>
      </c>
    </row>
    <row r="295" spans="2:10" x14ac:dyDescent="0.55000000000000004">
      <c r="B295" s="127" t="str">
        <f>$B$34</f>
        <v>Fine Arts</v>
      </c>
      <c r="C295" s="136">
        <f t="shared" si="23"/>
        <v>921.03395724838742</v>
      </c>
      <c r="D295" s="136">
        <f t="shared" si="23"/>
        <v>1035.8641119379156</v>
      </c>
      <c r="E295" s="136">
        <f t="shared" si="23"/>
        <v>0</v>
      </c>
      <c r="F295" s="136">
        <f t="shared" si="23"/>
        <v>0</v>
      </c>
      <c r="G295" s="137">
        <f t="shared" si="23"/>
        <v>0</v>
      </c>
      <c r="H295" s="138">
        <f t="shared" si="23"/>
        <v>1024.0729175240551</v>
      </c>
    </row>
    <row r="296" spans="2:10" x14ac:dyDescent="0.55000000000000004">
      <c r="B296" s="127" t="str">
        <f>$B$35</f>
        <v>Teacher Education</v>
      </c>
      <c r="C296" s="136">
        <f t="shared" si="23"/>
        <v>1537.0366263320475</v>
      </c>
      <c r="D296" s="136">
        <f t="shared" si="23"/>
        <v>891.65783925587436</v>
      </c>
      <c r="E296" s="136">
        <f t="shared" si="23"/>
        <v>1154.6689058897659</v>
      </c>
      <c r="F296" s="136">
        <f t="shared" si="23"/>
        <v>0</v>
      </c>
      <c r="G296" s="137">
        <f t="shared" si="23"/>
        <v>0</v>
      </c>
      <c r="H296" s="138">
        <f t="shared" si="23"/>
        <v>1062.2653534884309</v>
      </c>
    </row>
    <row r="297" spans="2:10" x14ac:dyDescent="0.55000000000000004">
      <c r="B297" s="127" t="str">
        <f>$B$36</f>
        <v>Agriculture</v>
      </c>
      <c r="C297" s="136">
        <f t="shared" si="23"/>
        <v>0</v>
      </c>
      <c r="D297" s="136">
        <f t="shared" si="23"/>
        <v>0</v>
      </c>
      <c r="E297" s="136">
        <f t="shared" si="23"/>
        <v>0</v>
      </c>
      <c r="F297" s="136">
        <f t="shared" si="23"/>
        <v>0</v>
      </c>
      <c r="G297" s="137">
        <f t="shared" si="23"/>
        <v>0</v>
      </c>
      <c r="H297" s="138">
        <f t="shared" si="23"/>
        <v>0</v>
      </c>
    </row>
    <row r="298" spans="2:10" x14ac:dyDescent="0.55000000000000004">
      <c r="B298" s="127" t="str">
        <f>$B$37</f>
        <v>Engineering</v>
      </c>
      <c r="C298" s="136">
        <f t="shared" si="23"/>
        <v>544.08080740688604</v>
      </c>
      <c r="D298" s="136">
        <f t="shared" si="23"/>
        <v>598.17500413744369</v>
      </c>
      <c r="E298" s="136">
        <f t="shared" si="23"/>
        <v>943.88784635499326</v>
      </c>
      <c r="F298" s="136">
        <f t="shared" si="23"/>
        <v>0</v>
      </c>
      <c r="G298" s="137">
        <f t="shared" si="23"/>
        <v>0</v>
      </c>
      <c r="H298" s="138">
        <f t="shared" si="23"/>
        <v>692.28178752427152</v>
      </c>
    </row>
    <row r="299" spans="2:10" x14ac:dyDescent="0.55000000000000004">
      <c r="B299" s="127" t="str">
        <f>$B$38</f>
        <v>Home Economics</v>
      </c>
      <c r="C299" s="136">
        <f t="shared" si="23"/>
        <v>0</v>
      </c>
      <c r="D299" s="136">
        <f t="shared" si="23"/>
        <v>0</v>
      </c>
      <c r="E299" s="136">
        <f t="shared" si="23"/>
        <v>0</v>
      </c>
      <c r="F299" s="136">
        <f t="shared" si="23"/>
        <v>0</v>
      </c>
      <c r="G299" s="137">
        <f t="shared" si="23"/>
        <v>0</v>
      </c>
      <c r="H299" s="138">
        <f t="shared" si="23"/>
        <v>0</v>
      </c>
    </row>
    <row r="300" spans="2:10" x14ac:dyDescent="0.55000000000000004">
      <c r="B300" s="127" t="str">
        <f>$B$39</f>
        <v>Law</v>
      </c>
      <c r="C300" s="136">
        <f t="shared" si="23"/>
        <v>0</v>
      </c>
      <c r="D300" s="136">
        <f t="shared" si="23"/>
        <v>0</v>
      </c>
      <c r="E300" s="136">
        <f t="shared" si="23"/>
        <v>0</v>
      </c>
      <c r="F300" s="136">
        <f t="shared" si="23"/>
        <v>0</v>
      </c>
      <c r="G300" s="137">
        <f t="shared" si="23"/>
        <v>0</v>
      </c>
      <c r="H300" s="138">
        <f t="shared" si="23"/>
        <v>0</v>
      </c>
    </row>
    <row r="301" spans="2:10" x14ac:dyDescent="0.55000000000000004">
      <c r="B301" s="127" t="str">
        <f>$B$40</f>
        <v>Social Service</v>
      </c>
      <c r="C301" s="136">
        <f t="shared" si="23"/>
        <v>900.4011901909854</v>
      </c>
      <c r="D301" s="136">
        <f t="shared" si="23"/>
        <v>891.82073446116385</v>
      </c>
      <c r="E301" s="136">
        <f t="shared" si="23"/>
        <v>0</v>
      </c>
      <c r="F301" s="136">
        <f t="shared" si="23"/>
        <v>0</v>
      </c>
      <c r="G301" s="137">
        <f t="shared" si="23"/>
        <v>0</v>
      </c>
      <c r="H301" s="138">
        <f t="shared" si="23"/>
        <v>892.8018330814341</v>
      </c>
    </row>
    <row r="302" spans="2:10" x14ac:dyDescent="0.55000000000000004">
      <c r="B302" s="127" t="str">
        <f>$B$41</f>
        <v>Library Science</v>
      </c>
      <c r="C302" s="136">
        <f t="shared" si="23"/>
        <v>0</v>
      </c>
      <c r="D302" s="136">
        <f t="shared" si="23"/>
        <v>0</v>
      </c>
      <c r="E302" s="136">
        <f t="shared" si="23"/>
        <v>0</v>
      </c>
      <c r="F302" s="136">
        <f t="shared" si="23"/>
        <v>0</v>
      </c>
      <c r="G302" s="137">
        <f t="shared" si="23"/>
        <v>0</v>
      </c>
      <c r="H302" s="138">
        <f t="shared" si="23"/>
        <v>0</v>
      </c>
    </row>
    <row r="303" spans="2:10" x14ac:dyDescent="0.55000000000000004">
      <c r="B303" s="127" t="str">
        <f>$B$42</f>
        <v>Veterinary Science</v>
      </c>
      <c r="C303" s="136">
        <f t="shared" si="23"/>
        <v>0</v>
      </c>
      <c r="D303" s="136">
        <f t="shared" si="23"/>
        <v>0</v>
      </c>
      <c r="E303" s="136">
        <f t="shared" si="23"/>
        <v>0</v>
      </c>
      <c r="F303" s="136">
        <f t="shared" si="23"/>
        <v>0</v>
      </c>
      <c r="G303" s="137">
        <f t="shared" si="23"/>
        <v>0</v>
      </c>
      <c r="H303" s="138">
        <f t="shared" si="23"/>
        <v>0</v>
      </c>
    </row>
    <row r="304" spans="2:10" x14ac:dyDescent="0.55000000000000004">
      <c r="B304" s="127" t="str">
        <f>$B$43</f>
        <v>Vocational Training</v>
      </c>
      <c r="C304" s="136">
        <f t="shared" si="23"/>
        <v>0</v>
      </c>
      <c r="D304" s="136">
        <f t="shared" si="23"/>
        <v>0</v>
      </c>
      <c r="E304" s="136">
        <f t="shared" si="23"/>
        <v>0</v>
      </c>
      <c r="F304" s="136">
        <f t="shared" si="23"/>
        <v>0</v>
      </c>
      <c r="G304" s="137">
        <f t="shared" si="23"/>
        <v>0</v>
      </c>
      <c r="H304" s="138">
        <f t="shared" si="23"/>
        <v>0</v>
      </c>
    </row>
    <row r="305" spans="2:10" x14ac:dyDescent="0.55000000000000004">
      <c r="B305" s="127" t="str">
        <f>$B$44</f>
        <v>Physical Training</v>
      </c>
      <c r="C305" s="136">
        <f t="shared" si="23"/>
        <v>0</v>
      </c>
      <c r="D305" s="136">
        <f t="shared" si="23"/>
        <v>0</v>
      </c>
      <c r="E305" s="136">
        <f t="shared" si="23"/>
        <v>0</v>
      </c>
      <c r="F305" s="136">
        <f t="shared" si="23"/>
        <v>0</v>
      </c>
      <c r="G305" s="137">
        <f t="shared" si="23"/>
        <v>0</v>
      </c>
      <c r="H305" s="138">
        <f t="shared" si="23"/>
        <v>0</v>
      </c>
    </row>
    <row r="306" spans="2:10" x14ac:dyDescent="0.55000000000000004">
      <c r="B306" s="127" t="str">
        <f>$B$45</f>
        <v>Health Services</v>
      </c>
      <c r="C306" s="136">
        <f t="shared" si="23"/>
        <v>0</v>
      </c>
      <c r="D306" s="136">
        <f t="shared" si="23"/>
        <v>0</v>
      </c>
      <c r="E306" s="136">
        <f t="shared" si="23"/>
        <v>1201.222568460865</v>
      </c>
      <c r="F306" s="136">
        <f t="shared" si="23"/>
        <v>0</v>
      </c>
      <c r="G306" s="137">
        <f t="shared" si="23"/>
        <v>0</v>
      </c>
      <c r="H306" s="138">
        <f t="shared" si="23"/>
        <v>1201.222568460865</v>
      </c>
    </row>
    <row r="307" spans="2:10" x14ac:dyDescent="0.55000000000000004">
      <c r="B307" s="127" t="str">
        <f>$B$46</f>
        <v>Pharmacy</v>
      </c>
      <c r="C307" s="136">
        <f t="shared" si="23"/>
        <v>0</v>
      </c>
      <c r="D307" s="136">
        <f t="shared" si="23"/>
        <v>0</v>
      </c>
      <c r="E307" s="136">
        <f t="shared" si="23"/>
        <v>0</v>
      </c>
      <c r="F307" s="136">
        <f t="shared" si="23"/>
        <v>0</v>
      </c>
      <c r="G307" s="137">
        <f t="shared" si="23"/>
        <v>0</v>
      </c>
      <c r="H307" s="138">
        <f t="shared" si="23"/>
        <v>0</v>
      </c>
    </row>
    <row r="308" spans="2:10" x14ac:dyDescent="0.55000000000000004">
      <c r="B308" s="127" t="str">
        <f>$B$47</f>
        <v>Business Administration</v>
      </c>
      <c r="C308" s="136">
        <f t="shared" si="23"/>
        <v>744.73802724355312</v>
      </c>
      <c r="D308" s="136">
        <f t="shared" si="23"/>
        <v>750.44994788597762</v>
      </c>
      <c r="E308" s="136">
        <f t="shared" si="23"/>
        <v>1261.6604497356996</v>
      </c>
      <c r="F308" s="136">
        <f t="shared" si="23"/>
        <v>0</v>
      </c>
      <c r="G308" s="137">
        <f t="shared" si="23"/>
        <v>0</v>
      </c>
      <c r="H308" s="138">
        <f t="shared" si="23"/>
        <v>849.349094546635</v>
      </c>
    </row>
    <row r="309" spans="2:10" x14ac:dyDescent="0.55000000000000004">
      <c r="B309" s="127" t="str">
        <f>$B$48</f>
        <v>Optometry</v>
      </c>
      <c r="C309" s="136">
        <f t="shared" ref="C309:H313" si="24">IF(C48=0,0,C284/C48)</f>
        <v>0</v>
      </c>
      <c r="D309" s="136">
        <f t="shared" si="24"/>
        <v>0</v>
      </c>
      <c r="E309" s="136">
        <f t="shared" si="24"/>
        <v>0</v>
      </c>
      <c r="F309" s="136">
        <f t="shared" si="24"/>
        <v>0</v>
      </c>
      <c r="G309" s="137">
        <f t="shared" si="24"/>
        <v>0</v>
      </c>
      <c r="H309" s="138">
        <f t="shared" si="24"/>
        <v>0</v>
      </c>
    </row>
    <row r="310" spans="2:10" x14ac:dyDescent="0.55000000000000004">
      <c r="B310" s="127" t="str">
        <f>$B$49</f>
        <v>Teacher Ed-Practice Teaching</v>
      </c>
      <c r="C310" s="136">
        <f t="shared" si="24"/>
        <v>0</v>
      </c>
      <c r="D310" s="136">
        <f t="shared" si="24"/>
        <v>859.95429816845024</v>
      </c>
      <c r="E310" s="136">
        <f t="shared" si="24"/>
        <v>0</v>
      </c>
      <c r="F310" s="136">
        <f t="shared" si="24"/>
        <v>0</v>
      </c>
      <c r="G310" s="137">
        <f t="shared" si="24"/>
        <v>0</v>
      </c>
      <c r="H310" s="138">
        <f t="shared" si="24"/>
        <v>859.95429816845024</v>
      </c>
    </row>
    <row r="311" spans="2:10" x14ac:dyDescent="0.55000000000000004">
      <c r="B311" s="127" t="str">
        <f>$B$50</f>
        <v>Technology</v>
      </c>
      <c r="C311" s="136">
        <f t="shared" si="24"/>
        <v>639.52218919899963</v>
      </c>
      <c r="D311" s="136">
        <f t="shared" si="24"/>
        <v>740.26185545317617</v>
      </c>
      <c r="E311" s="136">
        <f t="shared" si="24"/>
        <v>1821.3796733275383</v>
      </c>
      <c r="F311" s="136">
        <f t="shared" si="24"/>
        <v>0</v>
      </c>
      <c r="G311" s="137">
        <f t="shared" si="24"/>
        <v>0</v>
      </c>
      <c r="H311" s="138">
        <f t="shared" si="24"/>
        <v>852.08026984623245</v>
      </c>
    </row>
    <row r="312" spans="2:10" x14ac:dyDescent="0.55000000000000004">
      <c r="B312" s="127" t="str">
        <f>$B$51</f>
        <v>Nursing</v>
      </c>
      <c r="C312" s="136">
        <f t="shared" si="24"/>
        <v>0</v>
      </c>
      <c r="D312" s="136">
        <f t="shared" si="24"/>
        <v>1516.2536294215515</v>
      </c>
      <c r="E312" s="136">
        <f t="shared" si="24"/>
        <v>0</v>
      </c>
      <c r="F312" s="136">
        <f t="shared" si="24"/>
        <v>0</v>
      </c>
      <c r="G312" s="137">
        <f t="shared" si="24"/>
        <v>0</v>
      </c>
      <c r="H312" s="138">
        <f t="shared" si="24"/>
        <v>1516.2536294215515</v>
      </c>
    </row>
    <row r="313" spans="2:10" x14ac:dyDescent="0.55000000000000004">
      <c r="B313" s="130" t="str">
        <f>$B$52</f>
        <v>Totals</v>
      </c>
      <c r="C313" s="135">
        <f t="shared" si="24"/>
        <v>694.31922867011792</v>
      </c>
      <c r="D313" s="135">
        <f t="shared" si="24"/>
        <v>715.13692428102354</v>
      </c>
      <c r="E313" s="135">
        <f t="shared" si="24"/>
        <v>1167.6109040444373</v>
      </c>
      <c r="F313" s="135">
        <f t="shared" si="24"/>
        <v>0</v>
      </c>
      <c r="G313" s="135">
        <f t="shared" si="24"/>
        <v>0</v>
      </c>
      <c r="H313" s="135">
        <f t="shared" si="24"/>
        <v>823.42600182573051</v>
      </c>
      <c r="I313" s="349"/>
    </row>
    <row r="315" spans="2:10" x14ac:dyDescent="0.55000000000000004">
      <c r="B315" s="120" t="s">
        <v>37</v>
      </c>
      <c r="C315" s="121"/>
      <c r="D315" s="121"/>
      <c r="E315" s="121"/>
      <c r="F315" s="121"/>
      <c r="G315" s="121"/>
      <c r="H315" s="122"/>
      <c r="J315" s="358"/>
    </row>
    <row r="316" spans="2:10" ht="55.5" customHeight="1" thickBot="1" x14ac:dyDescent="0.6">
      <c r="B316" s="432" t="s">
        <v>230</v>
      </c>
      <c r="C316" s="432"/>
      <c r="D316" s="432"/>
      <c r="E316" s="432"/>
      <c r="F316" s="432"/>
      <c r="G316" s="432"/>
      <c r="H316" s="432"/>
    </row>
    <row r="317" spans="2:10" ht="19.8" thickBot="1" x14ac:dyDescent="0.6">
      <c r="B317" s="124" t="s">
        <v>31</v>
      </c>
      <c r="C317" s="125" t="s">
        <v>25</v>
      </c>
      <c r="D317" s="125" t="s">
        <v>26</v>
      </c>
      <c r="E317" s="125" t="s">
        <v>27</v>
      </c>
      <c r="F317" s="125" t="s">
        <v>28</v>
      </c>
      <c r="G317" s="125" t="s">
        <v>29</v>
      </c>
      <c r="H317" s="126" t="s">
        <v>1</v>
      </c>
    </row>
    <row r="318" spans="2:10" x14ac:dyDescent="0.55000000000000004">
      <c r="B318" s="127" t="str">
        <f>$B$32</f>
        <v>Liberal Arts</v>
      </c>
      <c r="C318" s="128">
        <f t="shared" ref="C318:H333" si="25">IF($C$293=0,"",C293/$C$293)</f>
        <v>1</v>
      </c>
      <c r="D318" s="128">
        <f t="shared" si="25"/>
        <v>0.8940429398256079</v>
      </c>
      <c r="E318" s="128">
        <f t="shared" si="25"/>
        <v>1.7674751054224769</v>
      </c>
      <c r="F318" s="128">
        <f t="shared" si="25"/>
        <v>0</v>
      </c>
      <c r="G318" s="128">
        <f t="shared" si="25"/>
        <v>0</v>
      </c>
      <c r="H318" s="128">
        <f t="shared" si="25"/>
        <v>1.1233533196206007</v>
      </c>
    </row>
    <row r="319" spans="2:10" x14ac:dyDescent="0.55000000000000004">
      <c r="B319" s="127" t="str">
        <f>$B$33</f>
        <v>Science</v>
      </c>
      <c r="C319" s="128">
        <f t="shared" si="25"/>
        <v>1.69238226470919</v>
      </c>
      <c r="D319" s="128">
        <f t="shared" si="25"/>
        <v>1.5963926204046957</v>
      </c>
      <c r="E319" s="128">
        <f t="shared" si="25"/>
        <v>3.2132900089681273</v>
      </c>
      <c r="F319" s="128">
        <f t="shared" si="25"/>
        <v>0</v>
      </c>
      <c r="G319" s="128">
        <f t="shared" si="25"/>
        <v>0</v>
      </c>
      <c r="H319" s="128">
        <f t="shared" si="25"/>
        <v>1.6658956559148816</v>
      </c>
    </row>
    <row r="320" spans="2:10" x14ac:dyDescent="0.55000000000000004">
      <c r="B320" s="127" t="str">
        <f>$B$34</f>
        <v>Fine Arts</v>
      </c>
      <c r="C320" s="128">
        <f t="shared" si="25"/>
        <v>1.4064740324406184</v>
      </c>
      <c r="D320" s="128">
        <f t="shared" si="25"/>
        <v>1.5818265581981517</v>
      </c>
      <c r="E320" s="128">
        <f t="shared" si="25"/>
        <v>0</v>
      </c>
      <c r="F320" s="128">
        <f t="shared" si="25"/>
        <v>0</v>
      </c>
      <c r="G320" s="128">
        <f t="shared" si="25"/>
        <v>0</v>
      </c>
      <c r="H320" s="128">
        <f t="shared" si="25"/>
        <v>1.5638206979103304</v>
      </c>
    </row>
    <row r="321" spans="2:8" x14ac:dyDescent="0.55000000000000004">
      <c r="B321" s="127" t="str">
        <f>$B$35</f>
        <v>Teacher Education</v>
      </c>
      <c r="C321" s="128">
        <f t="shared" si="25"/>
        <v>2.3471470132378158</v>
      </c>
      <c r="D321" s="128">
        <f t="shared" si="25"/>
        <v>1.3616149403243885</v>
      </c>
      <c r="E321" s="128">
        <f t="shared" si="25"/>
        <v>1.7632485962323832</v>
      </c>
      <c r="F321" s="128">
        <f t="shared" si="25"/>
        <v>0</v>
      </c>
      <c r="G321" s="128">
        <f t="shared" si="25"/>
        <v>0</v>
      </c>
      <c r="H321" s="128">
        <f t="shared" si="25"/>
        <v>1.6221428357607368</v>
      </c>
    </row>
    <row r="322" spans="2:8" x14ac:dyDescent="0.55000000000000004">
      <c r="B322" s="127" t="str">
        <f>$B$36</f>
        <v>Agriculture</v>
      </c>
      <c r="C322" s="128">
        <f t="shared" si="25"/>
        <v>0</v>
      </c>
      <c r="D322" s="128">
        <f t="shared" si="25"/>
        <v>0</v>
      </c>
      <c r="E322" s="128">
        <f t="shared" si="25"/>
        <v>0</v>
      </c>
      <c r="F322" s="128">
        <f t="shared" si="25"/>
        <v>0</v>
      </c>
      <c r="G322" s="128">
        <f t="shared" si="25"/>
        <v>0</v>
      </c>
      <c r="H322" s="128">
        <f t="shared" si="25"/>
        <v>0</v>
      </c>
    </row>
    <row r="323" spans="2:8" x14ac:dyDescent="0.55000000000000004">
      <c r="B323" s="127" t="str">
        <f>$B$37</f>
        <v>Engineering</v>
      </c>
      <c r="C323" s="128">
        <f t="shared" si="25"/>
        <v>0.83084398913289936</v>
      </c>
      <c r="D323" s="128">
        <f t="shared" si="25"/>
        <v>0.91344906835773132</v>
      </c>
      <c r="E323" s="128">
        <f t="shared" si="25"/>
        <v>1.4413732902972427</v>
      </c>
      <c r="F323" s="128">
        <f t="shared" si="25"/>
        <v>0</v>
      </c>
      <c r="G323" s="128">
        <f t="shared" si="25"/>
        <v>0</v>
      </c>
      <c r="H323" s="128">
        <f t="shared" si="25"/>
        <v>1.0571557645858625</v>
      </c>
    </row>
    <row r="324" spans="2:8" x14ac:dyDescent="0.55000000000000004">
      <c r="B324" s="127" t="str">
        <f>$B$38</f>
        <v>Home Economics</v>
      </c>
      <c r="C324" s="128">
        <f t="shared" si="25"/>
        <v>0</v>
      </c>
      <c r="D324" s="128">
        <f t="shared" si="25"/>
        <v>0</v>
      </c>
      <c r="E324" s="128">
        <f t="shared" si="25"/>
        <v>0</v>
      </c>
      <c r="F324" s="128">
        <f t="shared" si="25"/>
        <v>0</v>
      </c>
      <c r="G324" s="128">
        <f t="shared" si="25"/>
        <v>0</v>
      </c>
      <c r="H324" s="128">
        <f t="shared" si="25"/>
        <v>0</v>
      </c>
    </row>
    <row r="325" spans="2:8" x14ac:dyDescent="0.55000000000000004">
      <c r="B325" s="127" t="str">
        <f>$B$39</f>
        <v>Law</v>
      </c>
      <c r="C325" s="128">
        <f t="shared" si="25"/>
        <v>0</v>
      </c>
      <c r="D325" s="128">
        <f t="shared" si="25"/>
        <v>0</v>
      </c>
      <c r="E325" s="128">
        <f t="shared" si="25"/>
        <v>0</v>
      </c>
      <c r="F325" s="128">
        <f t="shared" si="25"/>
        <v>0</v>
      </c>
      <c r="G325" s="128">
        <f t="shared" si="25"/>
        <v>0</v>
      </c>
      <c r="H325" s="128">
        <f t="shared" si="25"/>
        <v>0</v>
      </c>
    </row>
    <row r="326" spans="2:8" x14ac:dyDescent="0.55000000000000004">
      <c r="B326" s="127" t="str">
        <f>$B$40</f>
        <v>Social Service</v>
      </c>
      <c r="C326" s="128">
        <f t="shared" si="25"/>
        <v>1.3749665610219439</v>
      </c>
      <c r="D326" s="128">
        <f t="shared" si="25"/>
        <v>1.3618636910620194</v>
      </c>
      <c r="E326" s="128">
        <f t="shared" si="25"/>
        <v>0</v>
      </c>
      <c r="F326" s="128">
        <f t="shared" si="25"/>
        <v>0</v>
      </c>
      <c r="G326" s="128">
        <f t="shared" si="25"/>
        <v>0</v>
      </c>
      <c r="H326" s="128">
        <f t="shared" si="25"/>
        <v>1.3633618874334061</v>
      </c>
    </row>
    <row r="327" spans="2:8" x14ac:dyDescent="0.55000000000000004">
      <c r="B327" s="127" t="str">
        <f>$B$41</f>
        <v>Library Science</v>
      </c>
      <c r="C327" s="128">
        <f t="shared" si="25"/>
        <v>0</v>
      </c>
      <c r="D327" s="128">
        <f t="shared" si="25"/>
        <v>0</v>
      </c>
      <c r="E327" s="128">
        <f t="shared" si="25"/>
        <v>0</v>
      </c>
      <c r="F327" s="128">
        <f t="shared" si="25"/>
        <v>0</v>
      </c>
      <c r="G327" s="128">
        <f t="shared" si="25"/>
        <v>0</v>
      </c>
      <c r="H327" s="128">
        <f t="shared" si="25"/>
        <v>0</v>
      </c>
    </row>
    <row r="328" spans="2:8" x14ac:dyDescent="0.55000000000000004">
      <c r="B328" s="127" t="str">
        <f>$B$42</f>
        <v>Veterinary Science</v>
      </c>
      <c r="C328" s="128">
        <f t="shared" si="25"/>
        <v>0</v>
      </c>
      <c r="D328" s="128">
        <f t="shared" si="25"/>
        <v>0</v>
      </c>
      <c r="E328" s="128">
        <f t="shared" si="25"/>
        <v>0</v>
      </c>
      <c r="F328" s="128">
        <f t="shared" si="25"/>
        <v>0</v>
      </c>
      <c r="G328" s="128">
        <f t="shared" si="25"/>
        <v>0</v>
      </c>
      <c r="H328" s="128">
        <f t="shared" si="25"/>
        <v>0</v>
      </c>
    </row>
    <row r="329" spans="2:8" x14ac:dyDescent="0.55000000000000004">
      <c r="B329" s="127" t="str">
        <f>$B$43</f>
        <v>Vocational Training</v>
      </c>
      <c r="C329" s="128">
        <f t="shared" si="25"/>
        <v>0</v>
      </c>
      <c r="D329" s="128">
        <f t="shared" si="25"/>
        <v>0</v>
      </c>
      <c r="E329" s="128">
        <f t="shared" si="25"/>
        <v>0</v>
      </c>
      <c r="F329" s="128">
        <f t="shared" si="25"/>
        <v>0</v>
      </c>
      <c r="G329" s="128">
        <f t="shared" si="25"/>
        <v>0</v>
      </c>
      <c r="H329" s="128">
        <f t="shared" si="25"/>
        <v>0</v>
      </c>
    </row>
    <row r="330" spans="2:8" x14ac:dyDescent="0.55000000000000004">
      <c r="B330" s="127" t="str">
        <f>$B$44</f>
        <v>Physical Training</v>
      </c>
      <c r="C330" s="128">
        <f t="shared" si="25"/>
        <v>0</v>
      </c>
      <c r="D330" s="128">
        <f t="shared" si="25"/>
        <v>0</v>
      </c>
      <c r="E330" s="128">
        <f t="shared" si="25"/>
        <v>0</v>
      </c>
      <c r="F330" s="128">
        <f t="shared" si="25"/>
        <v>0</v>
      </c>
      <c r="G330" s="128">
        <f t="shared" si="25"/>
        <v>0</v>
      </c>
      <c r="H330" s="128">
        <f t="shared" si="25"/>
        <v>0</v>
      </c>
    </row>
    <row r="331" spans="2:8" x14ac:dyDescent="0.55000000000000004">
      <c r="B331" s="127" t="str">
        <f>$B$45</f>
        <v>Health Services</v>
      </c>
      <c r="C331" s="128">
        <f t="shared" si="25"/>
        <v>0</v>
      </c>
      <c r="D331" s="128">
        <f t="shared" si="25"/>
        <v>0</v>
      </c>
      <c r="E331" s="128">
        <f t="shared" si="25"/>
        <v>1.8343388280375887</v>
      </c>
      <c r="F331" s="128">
        <f t="shared" si="25"/>
        <v>0</v>
      </c>
      <c r="G331" s="128">
        <f t="shared" si="25"/>
        <v>0</v>
      </c>
      <c r="H331" s="128">
        <f t="shared" si="25"/>
        <v>1.8343388280375887</v>
      </c>
    </row>
    <row r="332" spans="2:8" x14ac:dyDescent="0.55000000000000004">
      <c r="B332" s="127" t="str">
        <f>$B$46</f>
        <v>Pharmacy</v>
      </c>
      <c r="C332" s="128">
        <f t="shared" si="25"/>
        <v>0</v>
      </c>
      <c r="D332" s="128">
        <f t="shared" si="25"/>
        <v>0</v>
      </c>
      <c r="E332" s="128">
        <f t="shared" si="25"/>
        <v>0</v>
      </c>
      <c r="F332" s="128">
        <f t="shared" si="25"/>
        <v>0</v>
      </c>
      <c r="G332" s="128">
        <f t="shared" si="25"/>
        <v>0</v>
      </c>
      <c r="H332" s="128">
        <f t="shared" si="25"/>
        <v>0</v>
      </c>
    </row>
    <row r="333" spans="2:8" x14ac:dyDescent="0.55000000000000004">
      <c r="B333" s="127" t="str">
        <f>$B$47</f>
        <v>Business Administration</v>
      </c>
      <c r="C333" s="128">
        <f t="shared" si="25"/>
        <v>1.1372595853234435</v>
      </c>
      <c r="D333" s="128">
        <f t="shared" si="25"/>
        <v>1.1459820303491757</v>
      </c>
      <c r="E333" s="128">
        <f t="shared" si="25"/>
        <v>1.9266310936156532</v>
      </c>
      <c r="F333" s="128">
        <f t="shared" si="25"/>
        <v>0</v>
      </c>
      <c r="G333" s="128">
        <f t="shared" si="25"/>
        <v>0</v>
      </c>
      <c r="H333" s="128">
        <f t="shared" si="25"/>
        <v>1.2970069524099355</v>
      </c>
    </row>
    <row r="334" spans="2:8" x14ac:dyDescent="0.55000000000000004">
      <c r="B334" s="127" t="str">
        <f>$B$48</f>
        <v>Optometry</v>
      </c>
      <c r="C334" s="128">
        <f t="shared" ref="C334:H338" si="26">IF($C$293=0,"",C309/$C$293)</f>
        <v>0</v>
      </c>
      <c r="D334" s="128">
        <f t="shared" si="26"/>
        <v>0</v>
      </c>
      <c r="E334" s="128">
        <f t="shared" si="26"/>
        <v>0</v>
      </c>
      <c r="F334" s="128">
        <f t="shared" si="26"/>
        <v>0</v>
      </c>
      <c r="G334" s="128">
        <f t="shared" si="26"/>
        <v>0</v>
      </c>
      <c r="H334" s="128">
        <f t="shared" si="26"/>
        <v>0</v>
      </c>
    </row>
    <row r="335" spans="2:8" x14ac:dyDescent="0.55000000000000004">
      <c r="B335" s="127" t="str">
        <f>$B$49</f>
        <v>Teacher Ed-Practice Teaching</v>
      </c>
      <c r="C335" s="128">
        <f t="shared" si="26"/>
        <v>0</v>
      </c>
      <c r="D335" s="128">
        <f t="shared" si="26"/>
        <v>1.3132017337048512</v>
      </c>
      <c r="E335" s="128">
        <f t="shared" si="26"/>
        <v>0</v>
      </c>
      <c r="F335" s="128">
        <f t="shared" si="26"/>
        <v>0</v>
      </c>
      <c r="G335" s="128">
        <f t="shared" si="26"/>
        <v>0</v>
      </c>
      <c r="H335" s="128">
        <f t="shared" si="26"/>
        <v>1.3132017337048512</v>
      </c>
    </row>
    <row r="336" spans="2:8" x14ac:dyDescent="0.55000000000000004">
      <c r="B336" s="127" t="str">
        <f>$B$50</f>
        <v>Technology</v>
      </c>
      <c r="C336" s="128">
        <f t="shared" si="26"/>
        <v>0.97658869708252971</v>
      </c>
      <c r="D336" s="128">
        <f t="shared" si="26"/>
        <v>1.130424202829277</v>
      </c>
      <c r="E336" s="128">
        <f t="shared" si="26"/>
        <v>2.7813558811703021</v>
      </c>
      <c r="F336" s="128">
        <f t="shared" si="26"/>
        <v>0</v>
      </c>
      <c r="G336" s="128">
        <f t="shared" si="26"/>
        <v>0</v>
      </c>
      <c r="H336" s="128">
        <f t="shared" si="26"/>
        <v>1.3011776207188468</v>
      </c>
    </row>
    <row r="337" spans="2:10" x14ac:dyDescent="0.55000000000000004">
      <c r="B337" s="127" t="str">
        <f>$B$51</f>
        <v>Nursing</v>
      </c>
      <c r="C337" s="128">
        <f t="shared" si="26"/>
        <v>0</v>
      </c>
      <c r="D337" s="128">
        <f t="shared" si="26"/>
        <v>2.3154101318331022</v>
      </c>
      <c r="E337" s="128">
        <f t="shared" si="26"/>
        <v>0</v>
      </c>
      <c r="F337" s="128">
        <f t="shared" si="26"/>
        <v>0</v>
      </c>
      <c r="G337" s="128">
        <f t="shared" si="26"/>
        <v>0</v>
      </c>
      <c r="H337" s="128">
        <f t="shared" si="26"/>
        <v>2.3154101318331022</v>
      </c>
    </row>
    <row r="338" spans="2:10" x14ac:dyDescent="0.55000000000000004">
      <c r="B338" s="130" t="str">
        <f>$B$52</f>
        <v>Totals</v>
      </c>
      <c r="C338" s="128">
        <f t="shared" si="26"/>
        <v>1.0602670592799475</v>
      </c>
      <c r="D338" s="128">
        <f t="shared" si="26"/>
        <v>1.0920569276790075</v>
      </c>
      <c r="E338" s="128">
        <f t="shared" si="26"/>
        <v>1.783011802777797</v>
      </c>
      <c r="F338" s="128">
        <f t="shared" si="26"/>
        <v>0</v>
      </c>
      <c r="G338" s="128">
        <f t="shared" si="26"/>
        <v>0</v>
      </c>
      <c r="H338" s="128">
        <f t="shared" si="26"/>
        <v>1.2574208367563626</v>
      </c>
      <c r="I338" s="349"/>
    </row>
    <row r="340" spans="2:10" x14ac:dyDescent="0.55000000000000004">
      <c r="B340" s="120" t="s">
        <v>231</v>
      </c>
      <c r="C340" s="121"/>
      <c r="D340" s="121"/>
      <c r="E340" s="121"/>
      <c r="F340" s="121"/>
      <c r="G340" s="121"/>
      <c r="H340" s="122"/>
      <c r="J340" s="358"/>
    </row>
    <row r="341" spans="2:10" ht="55.5" customHeight="1" thickBot="1" x14ac:dyDescent="0.6">
      <c r="B341" s="432" t="s">
        <v>232</v>
      </c>
      <c r="C341" s="432"/>
      <c r="D341" s="432"/>
      <c r="E341" s="432"/>
      <c r="F341" s="432"/>
      <c r="G341" s="432"/>
      <c r="H341" s="432"/>
    </row>
    <row r="342" spans="2:10" ht="19.8" thickBot="1" x14ac:dyDescent="0.6">
      <c r="B342" s="124" t="s">
        <v>31</v>
      </c>
      <c r="C342" s="125" t="s">
        <v>25</v>
      </c>
      <c r="D342" s="125" t="s">
        <v>26</v>
      </c>
      <c r="E342" s="125" t="s">
        <v>27</v>
      </c>
      <c r="F342" s="125" t="s">
        <v>28</v>
      </c>
      <c r="G342" s="125" t="s">
        <v>29</v>
      </c>
      <c r="H342" s="126" t="s">
        <v>1</v>
      </c>
    </row>
    <row r="343" spans="2:10" x14ac:dyDescent="0.55000000000000004">
      <c r="B343" s="127" t="str">
        <f>$B$32</f>
        <v>Liberal Arts</v>
      </c>
      <c r="C343" s="135">
        <f t="shared" ref="C343:D358" si="27">C293*30</f>
        <v>19645.594643154716</v>
      </c>
      <c r="D343" s="135">
        <f t="shared" si="27"/>
        <v>17564.005189388256</v>
      </c>
      <c r="E343" s="135">
        <f>E293*24</f>
        <v>27778.4795703977</v>
      </c>
      <c r="F343" s="135">
        <f>F293*18</f>
        <v>0</v>
      </c>
      <c r="G343" s="135">
        <f>G293*24</f>
        <v>0</v>
      </c>
      <c r="H343" s="135">
        <f>IF((C32/30+D32/30+E32/24+F32/18+G32/24)=0,0,H268/(C32/30+D32/30+E32/24+F32/18+G32/24))</f>
        <v>20768.117976147416</v>
      </c>
    </row>
    <row r="344" spans="2:10" x14ac:dyDescent="0.55000000000000004">
      <c r="B344" s="127" t="str">
        <f>$B$33</f>
        <v>Science</v>
      </c>
      <c r="C344" s="138">
        <f t="shared" si="27"/>
        <v>33247.855953740909</v>
      </c>
      <c r="D344" s="138">
        <f t="shared" si="27"/>
        <v>31362.082311794205</v>
      </c>
      <c r="E344" s="138">
        <f>E294*24</f>
        <v>50501.594389669444</v>
      </c>
      <c r="F344" s="138">
        <f>F294*18</f>
        <v>0</v>
      </c>
      <c r="G344" s="138">
        <f>G294*24</f>
        <v>0</v>
      </c>
      <c r="H344" s="138">
        <f t="shared" ref="H344:H363" si="28">IF((C33/30+D33/30+E33/24+F33/18+G33/24)=0,0,H269/(C33/30+D33/30+E33/24+F33/18+G33/24))</f>
        <v>32407.001963270359</v>
      </c>
    </row>
    <row r="345" spans="2:10" x14ac:dyDescent="0.55000000000000004">
      <c r="B345" s="127" t="str">
        <f>$B$34</f>
        <v>Fine Arts</v>
      </c>
      <c r="C345" s="138">
        <f t="shared" si="27"/>
        <v>27631.018717451621</v>
      </c>
      <c r="D345" s="138">
        <f t="shared" si="27"/>
        <v>31075.923358137468</v>
      </c>
      <c r="E345" s="138">
        <f t="shared" ref="E345:E363" si="29">E295*24</f>
        <v>0</v>
      </c>
      <c r="F345" s="138">
        <f t="shared" ref="F345:F363" si="30">F295*18</f>
        <v>0</v>
      </c>
      <c r="G345" s="138">
        <f t="shared" ref="G345:G363" si="31">G295*24</f>
        <v>0</v>
      </c>
      <c r="H345" s="138">
        <f t="shared" si="28"/>
        <v>30722.187525721652</v>
      </c>
    </row>
    <row r="346" spans="2:10" x14ac:dyDescent="0.55000000000000004">
      <c r="B346" s="127" t="str">
        <f>$B$35</f>
        <v>Teacher Education</v>
      </c>
      <c r="C346" s="138">
        <f t="shared" si="27"/>
        <v>46111.098789961427</v>
      </c>
      <c r="D346" s="138">
        <f t="shared" si="27"/>
        <v>26749.73517767623</v>
      </c>
      <c r="E346" s="138">
        <f t="shared" si="29"/>
        <v>27712.053741354383</v>
      </c>
      <c r="F346" s="138">
        <f t="shared" si="30"/>
        <v>0</v>
      </c>
      <c r="G346" s="138">
        <f t="shared" si="31"/>
        <v>0</v>
      </c>
      <c r="H346" s="138">
        <f t="shared" si="28"/>
        <v>27515.554385495463</v>
      </c>
    </row>
    <row r="347" spans="2:10" x14ac:dyDescent="0.55000000000000004">
      <c r="B347" s="127" t="str">
        <f>$B$36</f>
        <v>Agriculture</v>
      </c>
      <c r="C347" s="138">
        <f t="shared" si="27"/>
        <v>0</v>
      </c>
      <c r="D347" s="138">
        <f t="shared" si="27"/>
        <v>0</v>
      </c>
      <c r="E347" s="138">
        <f t="shared" si="29"/>
        <v>0</v>
      </c>
      <c r="F347" s="138">
        <f t="shared" si="30"/>
        <v>0</v>
      </c>
      <c r="G347" s="138">
        <f t="shared" si="31"/>
        <v>0</v>
      </c>
      <c r="H347" s="138">
        <f t="shared" si="28"/>
        <v>0</v>
      </c>
    </row>
    <row r="348" spans="2:10" x14ac:dyDescent="0.55000000000000004">
      <c r="B348" s="127" t="str">
        <f>$B$37</f>
        <v>Engineering</v>
      </c>
      <c r="C348" s="138">
        <f t="shared" si="27"/>
        <v>16322.42422220658</v>
      </c>
      <c r="D348" s="138">
        <f t="shared" si="27"/>
        <v>17945.250124123311</v>
      </c>
      <c r="E348" s="138">
        <f t="shared" si="29"/>
        <v>22653.308312519839</v>
      </c>
      <c r="F348" s="138">
        <f t="shared" si="30"/>
        <v>0</v>
      </c>
      <c r="G348" s="138">
        <f t="shared" si="31"/>
        <v>0</v>
      </c>
      <c r="H348" s="138">
        <f t="shared" si="28"/>
        <v>19396.121615719127</v>
      </c>
    </row>
    <row r="349" spans="2:10" x14ac:dyDescent="0.55000000000000004">
      <c r="B349" s="127" t="str">
        <f>$B$38</f>
        <v>Home Economics</v>
      </c>
      <c r="C349" s="138">
        <f t="shared" si="27"/>
        <v>0</v>
      </c>
      <c r="D349" s="138">
        <f t="shared" si="27"/>
        <v>0</v>
      </c>
      <c r="E349" s="138">
        <f t="shared" si="29"/>
        <v>0</v>
      </c>
      <c r="F349" s="138">
        <f t="shared" si="30"/>
        <v>0</v>
      </c>
      <c r="G349" s="138">
        <f t="shared" si="31"/>
        <v>0</v>
      </c>
      <c r="H349" s="138">
        <f t="shared" si="28"/>
        <v>0</v>
      </c>
    </row>
    <row r="350" spans="2:10" x14ac:dyDescent="0.55000000000000004">
      <c r="B350" s="127" t="str">
        <f>$B$39</f>
        <v>Law</v>
      </c>
      <c r="C350" s="138">
        <f t="shared" si="27"/>
        <v>0</v>
      </c>
      <c r="D350" s="138">
        <f t="shared" si="27"/>
        <v>0</v>
      </c>
      <c r="E350" s="138">
        <f t="shared" si="29"/>
        <v>0</v>
      </c>
      <c r="F350" s="138">
        <f t="shared" si="30"/>
        <v>0</v>
      </c>
      <c r="G350" s="138">
        <f t="shared" si="31"/>
        <v>0</v>
      </c>
      <c r="H350" s="138">
        <f t="shared" si="28"/>
        <v>0</v>
      </c>
    </row>
    <row r="351" spans="2:10" x14ac:dyDescent="0.55000000000000004">
      <c r="B351" s="127" t="str">
        <f>$B$40</f>
        <v>Social Service</v>
      </c>
      <c r="C351" s="138">
        <f t="shared" si="27"/>
        <v>27012.035705729562</v>
      </c>
      <c r="D351" s="138">
        <f t="shared" si="27"/>
        <v>26754.622033834916</v>
      </c>
      <c r="E351" s="138">
        <f t="shared" si="29"/>
        <v>0</v>
      </c>
      <c r="F351" s="138">
        <f t="shared" si="30"/>
        <v>0</v>
      </c>
      <c r="G351" s="138">
        <f t="shared" si="31"/>
        <v>0</v>
      </c>
      <c r="H351" s="138">
        <f t="shared" si="28"/>
        <v>26784.054992443023</v>
      </c>
    </row>
    <row r="352" spans="2:10" x14ac:dyDescent="0.55000000000000004">
      <c r="B352" s="127" t="str">
        <f>$B$41</f>
        <v>Library Science</v>
      </c>
      <c r="C352" s="138">
        <f t="shared" si="27"/>
        <v>0</v>
      </c>
      <c r="D352" s="138">
        <f t="shared" si="27"/>
        <v>0</v>
      </c>
      <c r="E352" s="138">
        <f t="shared" si="29"/>
        <v>0</v>
      </c>
      <c r="F352" s="138">
        <f t="shared" si="30"/>
        <v>0</v>
      </c>
      <c r="G352" s="138">
        <f t="shared" si="31"/>
        <v>0</v>
      </c>
      <c r="H352" s="138">
        <f t="shared" si="28"/>
        <v>0</v>
      </c>
    </row>
    <row r="353" spans="2:9" x14ac:dyDescent="0.55000000000000004">
      <c r="B353" s="127" t="str">
        <f>$B$42</f>
        <v>Veterinary Science</v>
      </c>
      <c r="C353" s="138">
        <f t="shared" si="27"/>
        <v>0</v>
      </c>
      <c r="D353" s="138">
        <f t="shared" si="27"/>
        <v>0</v>
      </c>
      <c r="E353" s="138">
        <f t="shared" si="29"/>
        <v>0</v>
      </c>
      <c r="F353" s="138">
        <f t="shared" si="30"/>
        <v>0</v>
      </c>
      <c r="G353" s="138">
        <f t="shared" si="31"/>
        <v>0</v>
      </c>
      <c r="H353" s="138">
        <f t="shared" si="28"/>
        <v>0</v>
      </c>
    </row>
    <row r="354" spans="2:9" x14ac:dyDescent="0.55000000000000004">
      <c r="B354" s="127" t="str">
        <f>$B$43</f>
        <v>Vocational Training</v>
      </c>
      <c r="C354" s="138">
        <f t="shared" si="27"/>
        <v>0</v>
      </c>
      <c r="D354" s="138">
        <f t="shared" si="27"/>
        <v>0</v>
      </c>
      <c r="E354" s="138">
        <f t="shared" si="29"/>
        <v>0</v>
      </c>
      <c r="F354" s="138">
        <f t="shared" si="30"/>
        <v>0</v>
      </c>
      <c r="G354" s="138">
        <f t="shared" si="31"/>
        <v>0</v>
      </c>
      <c r="H354" s="138">
        <f t="shared" si="28"/>
        <v>0</v>
      </c>
    </row>
    <row r="355" spans="2:9" x14ac:dyDescent="0.55000000000000004">
      <c r="B355" s="127" t="str">
        <f>$B$44</f>
        <v>Physical Training</v>
      </c>
      <c r="C355" s="138">
        <f t="shared" si="27"/>
        <v>0</v>
      </c>
      <c r="D355" s="138">
        <f t="shared" si="27"/>
        <v>0</v>
      </c>
      <c r="E355" s="138">
        <f t="shared" si="29"/>
        <v>0</v>
      </c>
      <c r="F355" s="138">
        <f t="shared" si="30"/>
        <v>0</v>
      </c>
      <c r="G355" s="138">
        <f t="shared" si="31"/>
        <v>0</v>
      </c>
      <c r="H355" s="138">
        <f t="shared" si="28"/>
        <v>0</v>
      </c>
    </row>
    <row r="356" spans="2:9" x14ac:dyDescent="0.55000000000000004">
      <c r="B356" s="127" t="str">
        <f>$B$45</f>
        <v>Health Services</v>
      </c>
      <c r="C356" s="138">
        <f t="shared" si="27"/>
        <v>0</v>
      </c>
      <c r="D356" s="138">
        <f t="shared" si="27"/>
        <v>0</v>
      </c>
      <c r="E356" s="138">
        <f t="shared" si="29"/>
        <v>28829.341643060761</v>
      </c>
      <c r="F356" s="138">
        <f t="shared" si="30"/>
        <v>0</v>
      </c>
      <c r="G356" s="138">
        <f t="shared" si="31"/>
        <v>0</v>
      </c>
      <c r="H356" s="138">
        <f t="shared" si="28"/>
        <v>28829.341643060761</v>
      </c>
    </row>
    <row r="357" spans="2:9" x14ac:dyDescent="0.55000000000000004">
      <c r="B357" s="127" t="str">
        <f>$B$46</f>
        <v>Pharmacy</v>
      </c>
      <c r="C357" s="138">
        <f t="shared" si="27"/>
        <v>0</v>
      </c>
      <c r="D357" s="138">
        <f t="shared" si="27"/>
        <v>0</v>
      </c>
      <c r="E357" s="138">
        <f t="shared" si="29"/>
        <v>0</v>
      </c>
      <c r="F357" s="138">
        <f t="shared" si="30"/>
        <v>0</v>
      </c>
      <c r="G357" s="138">
        <f t="shared" si="31"/>
        <v>0</v>
      </c>
      <c r="H357" s="138">
        <f t="shared" si="28"/>
        <v>0</v>
      </c>
    </row>
    <row r="358" spans="2:9" x14ac:dyDescent="0.55000000000000004">
      <c r="B358" s="127" t="str">
        <f>$B$47</f>
        <v>Business Administration</v>
      </c>
      <c r="C358" s="138">
        <f t="shared" si="27"/>
        <v>22342.140817306594</v>
      </c>
      <c r="D358" s="138">
        <f t="shared" si="27"/>
        <v>22513.498436579328</v>
      </c>
      <c r="E358" s="138">
        <f t="shared" si="29"/>
        <v>30279.850793656791</v>
      </c>
      <c r="F358" s="138">
        <f t="shared" si="30"/>
        <v>0</v>
      </c>
      <c r="G358" s="138">
        <f t="shared" si="31"/>
        <v>0</v>
      </c>
      <c r="H358" s="138">
        <f t="shared" si="28"/>
        <v>24299.712174403394</v>
      </c>
    </row>
    <row r="359" spans="2:9" x14ac:dyDescent="0.55000000000000004">
      <c r="B359" s="127" t="str">
        <f>$B$48</f>
        <v>Optometry</v>
      </c>
      <c r="C359" s="138">
        <f t="shared" ref="C359:D363" si="32">C309*30</f>
        <v>0</v>
      </c>
      <c r="D359" s="138">
        <f t="shared" si="32"/>
        <v>0</v>
      </c>
      <c r="E359" s="138">
        <f t="shared" si="29"/>
        <v>0</v>
      </c>
      <c r="F359" s="138">
        <f t="shared" si="30"/>
        <v>0</v>
      </c>
      <c r="G359" s="138">
        <f t="shared" si="31"/>
        <v>0</v>
      </c>
      <c r="H359" s="138">
        <f t="shared" si="28"/>
        <v>0</v>
      </c>
    </row>
    <row r="360" spans="2:9" x14ac:dyDescent="0.55000000000000004">
      <c r="B360" s="127" t="str">
        <f>$B$49</f>
        <v>Teacher Ed-Practice Teaching</v>
      </c>
      <c r="C360" s="138">
        <f t="shared" si="32"/>
        <v>0</v>
      </c>
      <c r="D360" s="138">
        <f t="shared" si="32"/>
        <v>25798.628945053508</v>
      </c>
      <c r="E360" s="138">
        <f t="shared" si="29"/>
        <v>0</v>
      </c>
      <c r="F360" s="138">
        <f t="shared" si="30"/>
        <v>0</v>
      </c>
      <c r="G360" s="138">
        <f t="shared" si="31"/>
        <v>0</v>
      </c>
      <c r="H360" s="138">
        <f t="shared" si="28"/>
        <v>25798.628945053508</v>
      </c>
    </row>
    <row r="361" spans="2:9" x14ac:dyDescent="0.55000000000000004">
      <c r="B361" s="127" t="str">
        <f>$B$50</f>
        <v>Technology</v>
      </c>
      <c r="C361" s="138">
        <f t="shared" si="32"/>
        <v>19185.665675969987</v>
      </c>
      <c r="D361" s="138">
        <f t="shared" si="32"/>
        <v>22207.855663595285</v>
      </c>
      <c r="E361" s="138">
        <f t="shared" si="29"/>
        <v>43713.112159860917</v>
      </c>
      <c r="F361" s="138">
        <f t="shared" si="30"/>
        <v>0</v>
      </c>
      <c r="G361" s="138">
        <f t="shared" si="31"/>
        <v>0</v>
      </c>
      <c r="H361" s="138">
        <f t="shared" si="28"/>
        <v>24828.848863514089</v>
      </c>
    </row>
    <row r="362" spans="2:9" x14ac:dyDescent="0.55000000000000004">
      <c r="B362" s="127" t="str">
        <f>$B$51</f>
        <v>Nursing</v>
      </c>
      <c r="C362" s="138">
        <f t="shared" si="32"/>
        <v>0</v>
      </c>
      <c r="D362" s="138">
        <f t="shared" si="32"/>
        <v>45487.608882646542</v>
      </c>
      <c r="E362" s="138">
        <f t="shared" si="29"/>
        <v>0</v>
      </c>
      <c r="F362" s="138">
        <f t="shared" si="30"/>
        <v>0</v>
      </c>
      <c r="G362" s="138">
        <f t="shared" si="31"/>
        <v>0</v>
      </c>
      <c r="H362" s="138">
        <f t="shared" si="28"/>
        <v>45487.608882646549</v>
      </c>
    </row>
    <row r="363" spans="2:9" x14ac:dyDescent="0.55000000000000004">
      <c r="B363" s="130" t="str">
        <f>$B$52</f>
        <v>Totals</v>
      </c>
      <c r="C363" s="135">
        <f t="shared" si="32"/>
        <v>20829.576860103538</v>
      </c>
      <c r="D363" s="135">
        <f t="shared" si="32"/>
        <v>21454.107728430707</v>
      </c>
      <c r="E363" s="135">
        <f t="shared" si="29"/>
        <v>28022.661697066498</v>
      </c>
      <c r="F363" s="135">
        <f t="shared" si="30"/>
        <v>0</v>
      </c>
      <c r="G363" s="135">
        <f t="shared" si="31"/>
        <v>0</v>
      </c>
      <c r="H363" s="135">
        <f t="shared" si="28"/>
        <v>23287.071725574344</v>
      </c>
      <c r="I363" s="349"/>
    </row>
  </sheetData>
  <mergeCells count="45">
    <mergeCell ref="B341:H341"/>
    <mergeCell ref="B215:G215"/>
    <mergeCell ref="B216:H216"/>
    <mergeCell ref="B241:G241"/>
    <mergeCell ref="B264:H264"/>
    <mergeCell ref="B266:H266"/>
    <mergeCell ref="B291:H291"/>
    <mergeCell ref="I140:I141"/>
    <mergeCell ref="B165:G165"/>
    <mergeCell ref="B166:G166"/>
    <mergeCell ref="B190:G190"/>
    <mergeCell ref="B316:H316"/>
    <mergeCell ref="B191:H191"/>
    <mergeCell ref="B140:F141"/>
    <mergeCell ref="B87:G87"/>
    <mergeCell ref="B89:G89"/>
    <mergeCell ref="B113:H113"/>
    <mergeCell ref="B114:G114"/>
    <mergeCell ref="B139:G139"/>
    <mergeCell ref="B84:C84"/>
    <mergeCell ref="D84:F84"/>
    <mergeCell ref="B18:E18"/>
    <mergeCell ref="D20:F20"/>
    <mergeCell ref="B21:C21"/>
    <mergeCell ref="D21:F21"/>
    <mergeCell ref="D27:F27"/>
    <mergeCell ref="B28:C28"/>
    <mergeCell ref="D28:F28"/>
    <mergeCell ref="D54:F54"/>
    <mergeCell ref="B55:C55"/>
    <mergeCell ref="D55:F55"/>
    <mergeCell ref="B58:G58"/>
    <mergeCell ref="D83:F83"/>
    <mergeCell ref="B17:E17"/>
    <mergeCell ref="B1:H1"/>
    <mergeCell ref="B2:H2"/>
    <mergeCell ref="B8:H8"/>
    <mergeCell ref="B9:G9"/>
    <mergeCell ref="B10:G10"/>
    <mergeCell ref="B11:H11"/>
    <mergeCell ref="B12:E12"/>
    <mergeCell ref="B13:E13"/>
    <mergeCell ref="B14:E14"/>
    <mergeCell ref="B15:E15"/>
    <mergeCell ref="B16:E16"/>
  </mergeCells>
  <conditionalFormatting sqref="C61:G80">
    <cfRule type="expression" dxfId="164" priority="6" stopIfTrue="1">
      <formula>C32=0</formula>
    </cfRule>
  </conditionalFormatting>
  <conditionalFormatting sqref="C91:G110">
    <cfRule type="expression" dxfId="163" priority="5" stopIfTrue="1">
      <formula>C32=0</formula>
    </cfRule>
  </conditionalFormatting>
  <conditionalFormatting sqref="C143:H162">
    <cfRule type="expression" dxfId="162" priority="3" stopIfTrue="1">
      <formula>C32=0</formula>
    </cfRule>
  </conditionalFormatting>
  <conditionalFormatting sqref="H143:H162">
    <cfRule type="expression" dxfId="161" priority="1" stopIfTrue="1">
      <formula>OR(AND(#REF!&gt;0,H143&gt;0,H61=0),AND(#REF!&gt;0,H143&gt;0,H32=0))</formula>
    </cfRule>
    <cfRule type="expression" dxfId="160" priority="4" stopIfTrue="1">
      <formula>OR(AND(#REF!&gt;0,H143&gt;0,H61=0),AND(#REF!&gt;0,H143&gt;0,H32=0))</formula>
    </cfRule>
  </conditionalFormatting>
  <pageMargins left="0.25" right="0.25" top="0.5" bottom="0.5" header="0.17" footer="0.17"/>
  <pageSetup scale="67" fitToHeight="0" orientation="portrait" r:id="rId1"/>
  <headerFooter alignWithMargins="0"/>
  <rowBreaks count="6" manualBreakCount="6">
    <brk id="56" max="16383" man="1"/>
    <brk id="112" max="16383" man="1"/>
    <brk id="164" max="16383" man="1"/>
    <brk id="214" max="16383" man="1"/>
    <brk id="264" max="16383" man="1"/>
    <brk id="314" max="16383"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1">
    <tabColor rgb="FF92D050"/>
    <pageSetUpPr fitToPage="1"/>
  </sheetPr>
  <dimension ref="A1:I254"/>
  <sheetViews>
    <sheetView showGridLines="0" showZeros="0" tabSelected="1" zoomScale="70" zoomScaleNormal="70" zoomScaleSheetLayoutView="100" workbookViewId="0">
      <selection activeCell="A3" sqref="A3:H4"/>
    </sheetView>
  </sheetViews>
  <sheetFormatPr defaultColWidth="9.109375" defaultRowHeight="19.2" x14ac:dyDescent="0.55000000000000004"/>
  <cols>
    <col min="1" max="1" width="7.5546875" style="107" customWidth="1"/>
    <col min="2" max="2" width="32" style="107" customWidth="1"/>
    <col min="3" max="3" width="17.6640625" style="107" bestFit="1" customWidth="1"/>
    <col min="4" max="4" width="19.33203125" style="107" customWidth="1"/>
    <col min="5" max="6" width="17.6640625" style="107" bestFit="1" customWidth="1"/>
    <col min="7" max="7" width="18" style="107" customWidth="1"/>
    <col min="8" max="8" width="18.88671875" style="107" bestFit="1" customWidth="1"/>
    <col min="9" max="9" width="3.44140625" style="107" customWidth="1"/>
    <col min="10" max="16384" width="9.109375" style="107"/>
  </cols>
  <sheetData>
    <row r="1" spans="1:9" ht="25.8" x14ac:dyDescent="0.7">
      <c r="A1" s="396" t="str">
        <f>"THECB Texas Public University Expenditure Study - Fiscal Year "&amp;H1</f>
        <v>THECB Texas Public University Expenditure Study - Fiscal Year 2025</v>
      </c>
      <c r="C1" s="117"/>
      <c r="D1" s="117"/>
      <c r="E1" s="117"/>
      <c r="F1" s="117"/>
      <c r="G1" s="117"/>
      <c r="H1" s="118">
        <v>2025</v>
      </c>
    </row>
    <row r="2" spans="1:9" ht="24.75" customHeight="1" thickBot="1" x14ac:dyDescent="0.6">
      <c r="A2" s="397" t="str">
        <f>"Institution Survey for the Year Ended August 31, "&amp;H1</f>
        <v>Institution Survey for the Year Ended August 31, 2025</v>
      </c>
      <c r="B2" s="119"/>
      <c r="C2" s="119"/>
      <c r="D2" s="119"/>
      <c r="E2" s="119"/>
      <c r="F2" s="119"/>
      <c r="G2" s="119"/>
    </row>
    <row r="3" spans="1:9" ht="12" customHeight="1" thickTop="1" x14ac:dyDescent="0.55000000000000004">
      <c r="A3" s="414" t="s">
        <v>914</v>
      </c>
      <c r="B3" s="415"/>
      <c r="C3" s="415"/>
      <c r="D3" s="415"/>
      <c r="E3" s="415"/>
      <c r="F3" s="415"/>
      <c r="G3" s="415"/>
      <c r="H3" s="416"/>
      <c r="I3" s="398"/>
    </row>
    <row r="4" spans="1:9" ht="19.8" thickBot="1" x14ac:dyDescent="0.6">
      <c r="A4" s="417"/>
      <c r="B4" s="418"/>
      <c r="C4" s="418"/>
      <c r="D4" s="418"/>
      <c r="E4" s="418"/>
      <c r="F4" s="418"/>
      <c r="G4" s="418"/>
      <c r="H4" s="419"/>
      <c r="I4" s="398"/>
    </row>
    <row r="5" spans="1:9" ht="45.75" customHeight="1" thickTop="1" thickBot="1" x14ac:dyDescent="0.6">
      <c r="A5" s="370" t="s">
        <v>830</v>
      </c>
      <c r="B5" s="371" t="s">
        <v>31</v>
      </c>
      <c r="C5" s="372" t="s">
        <v>25</v>
      </c>
      <c r="D5" s="372" t="s">
        <v>26</v>
      </c>
      <c r="E5" s="372" t="s">
        <v>27</v>
      </c>
      <c r="F5" s="372" t="s">
        <v>28</v>
      </c>
      <c r="G5" s="372" t="s">
        <v>29</v>
      </c>
      <c r="H5" s="373" t="s">
        <v>1</v>
      </c>
    </row>
    <row r="6" spans="1:9" x14ac:dyDescent="0.55000000000000004">
      <c r="A6" s="374">
        <v>1</v>
      </c>
      <c r="B6" s="127" t="str">
        <f>$B$104</f>
        <v>Liberal Arts</v>
      </c>
      <c r="C6" s="128">
        <f t="shared" ref="C6:H6" si="0">ROUND(IF($C$32=0,"",C32/$C$32),2)</f>
        <v>1</v>
      </c>
      <c r="D6" s="128">
        <f t="shared" si="0"/>
        <v>1.91</v>
      </c>
      <c r="E6" s="128">
        <f t="shared" si="0"/>
        <v>4.4000000000000004</v>
      </c>
      <c r="F6" s="128">
        <f t="shared" si="0"/>
        <v>15.18</v>
      </c>
      <c r="G6" s="128">
        <f t="shared" si="0"/>
        <v>0</v>
      </c>
      <c r="H6" s="375">
        <f t="shared" si="0"/>
        <v>1.6</v>
      </c>
    </row>
    <row r="7" spans="1:9" x14ac:dyDescent="0.55000000000000004">
      <c r="A7" s="374">
        <v>2</v>
      </c>
      <c r="B7" s="127" t="str">
        <f>$B$105</f>
        <v>Science</v>
      </c>
      <c r="C7" s="128">
        <f t="shared" ref="C7:H7" si="1">ROUND(IF($C$32=0,"",C33/$C$32),2)</f>
        <v>1.34</v>
      </c>
      <c r="D7" s="128">
        <f t="shared" si="1"/>
        <v>2.65</v>
      </c>
      <c r="E7" s="128">
        <f t="shared" si="1"/>
        <v>5.28</v>
      </c>
      <c r="F7" s="128">
        <f t="shared" si="1"/>
        <v>22.79</v>
      </c>
      <c r="G7" s="128">
        <f t="shared" si="1"/>
        <v>0</v>
      </c>
      <c r="H7" s="375">
        <f t="shared" si="1"/>
        <v>2.73</v>
      </c>
    </row>
    <row r="8" spans="1:9" x14ac:dyDescent="0.55000000000000004">
      <c r="A8" s="374">
        <v>3</v>
      </c>
      <c r="B8" s="127" t="str">
        <f>$B$106</f>
        <v>Fine Arts</v>
      </c>
      <c r="C8" s="128">
        <f t="shared" ref="C8:H8" si="2">ROUND(IF($C$32=0,"",C34/$C$32),2)</f>
        <v>1.41</v>
      </c>
      <c r="D8" s="128">
        <f t="shared" si="2"/>
        <v>2.65</v>
      </c>
      <c r="E8" s="128">
        <f t="shared" si="2"/>
        <v>7.6</v>
      </c>
      <c r="F8" s="128">
        <f t="shared" si="2"/>
        <v>11.76</v>
      </c>
      <c r="G8" s="128">
        <f t="shared" si="2"/>
        <v>0</v>
      </c>
      <c r="H8" s="375">
        <f t="shared" si="2"/>
        <v>2.12</v>
      </c>
    </row>
    <row r="9" spans="1:9" x14ac:dyDescent="0.55000000000000004">
      <c r="A9" s="374">
        <v>4</v>
      </c>
      <c r="B9" s="127" t="str">
        <f>$B$107</f>
        <v>Teacher Education</v>
      </c>
      <c r="C9" s="128">
        <f t="shared" ref="C9:H9" si="3">ROUND(IF($C$32=0,"",C35/$C$32),2)</f>
        <v>1.35</v>
      </c>
      <c r="D9" s="128">
        <f t="shared" si="3"/>
        <v>2</v>
      </c>
      <c r="E9" s="128">
        <f t="shared" si="3"/>
        <v>2.34</v>
      </c>
      <c r="F9" s="128">
        <f t="shared" si="3"/>
        <v>7.73</v>
      </c>
      <c r="G9" s="128">
        <f t="shared" si="3"/>
        <v>0</v>
      </c>
      <c r="H9" s="375">
        <f t="shared" si="3"/>
        <v>2.56</v>
      </c>
    </row>
    <row r="10" spans="1:9" x14ac:dyDescent="0.55000000000000004">
      <c r="A10" s="374">
        <v>5</v>
      </c>
      <c r="B10" s="127" t="str">
        <f>$B$108</f>
        <v>Agriculture</v>
      </c>
      <c r="C10" s="128">
        <f t="shared" ref="C10:H10" si="4">ROUND(IF($C$32=0,"",C36/$C$32),2)</f>
        <v>1.39</v>
      </c>
      <c r="D10" s="128">
        <f t="shared" si="4"/>
        <v>2.19</v>
      </c>
      <c r="E10" s="128">
        <f t="shared" si="4"/>
        <v>9.23</v>
      </c>
      <c r="F10" s="128">
        <f t="shared" si="4"/>
        <v>16.350000000000001</v>
      </c>
      <c r="G10" s="128">
        <f t="shared" si="4"/>
        <v>0</v>
      </c>
      <c r="H10" s="375">
        <f t="shared" si="4"/>
        <v>2.91</v>
      </c>
    </row>
    <row r="11" spans="1:9" x14ac:dyDescent="0.55000000000000004">
      <c r="A11" s="374">
        <v>6</v>
      </c>
      <c r="B11" s="127" t="str">
        <f>$B$109</f>
        <v>Engineering</v>
      </c>
      <c r="C11" s="128">
        <f t="shared" ref="C11:H11" si="5">ROUND(IF($C$32=0,"",C37/$C$32),2)</f>
        <v>1.71</v>
      </c>
      <c r="D11" s="128">
        <f t="shared" si="5"/>
        <v>2.72</v>
      </c>
      <c r="E11" s="128">
        <f t="shared" si="5"/>
        <v>5.74</v>
      </c>
      <c r="F11" s="128">
        <f t="shared" si="5"/>
        <v>21.41</v>
      </c>
      <c r="G11" s="128">
        <f t="shared" si="5"/>
        <v>0</v>
      </c>
      <c r="H11" s="375">
        <f t="shared" si="5"/>
        <v>4.0599999999999996</v>
      </c>
    </row>
    <row r="12" spans="1:9" x14ac:dyDescent="0.55000000000000004">
      <c r="A12" s="374">
        <v>7</v>
      </c>
      <c r="B12" s="127" t="str">
        <f>$B$110</f>
        <v>Home Economics</v>
      </c>
      <c r="C12" s="128">
        <f t="shared" ref="C12:H12" si="6">ROUND(IF($C$32=0,"",C38/$C$32),2)</f>
        <v>0.91</v>
      </c>
      <c r="D12" s="128">
        <f t="shared" si="6"/>
        <v>1.74</v>
      </c>
      <c r="E12" s="128">
        <f t="shared" si="6"/>
        <v>3.18</v>
      </c>
      <c r="F12" s="128">
        <f t="shared" si="6"/>
        <v>16.61</v>
      </c>
      <c r="G12" s="128">
        <f t="shared" si="6"/>
        <v>0</v>
      </c>
      <c r="H12" s="375">
        <f t="shared" si="6"/>
        <v>1.54</v>
      </c>
    </row>
    <row r="13" spans="1:9" x14ac:dyDescent="0.55000000000000004">
      <c r="A13" s="374">
        <v>8</v>
      </c>
      <c r="B13" s="127" t="str">
        <f>$B$111</f>
        <v>Law</v>
      </c>
      <c r="C13" s="128">
        <f t="shared" ref="C13:H13" si="7">ROUND(IF($C$32=0,"",C39/$C$32),2)</f>
        <v>0</v>
      </c>
      <c r="D13" s="128">
        <f t="shared" si="7"/>
        <v>0</v>
      </c>
      <c r="E13" s="128">
        <f t="shared" si="7"/>
        <v>0</v>
      </c>
      <c r="F13" s="128">
        <f t="shared" si="7"/>
        <v>0</v>
      </c>
      <c r="G13" s="128">
        <f t="shared" si="7"/>
        <v>5.05</v>
      </c>
      <c r="H13" s="375">
        <f t="shared" si="7"/>
        <v>5.05</v>
      </c>
    </row>
    <row r="14" spans="1:9" x14ac:dyDescent="0.55000000000000004">
      <c r="A14" s="374">
        <v>9</v>
      </c>
      <c r="B14" s="127" t="str">
        <f>$B$112</f>
        <v>Social Service</v>
      </c>
      <c r="C14" s="128">
        <f t="shared" ref="C14:H14" si="8">ROUND(IF($C$32=0,"",C40/$C$32),2)</f>
        <v>1.65</v>
      </c>
      <c r="D14" s="128">
        <f t="shared" si="8"/>
        <v>1.96</v>
      </c>
      <c r="E14" s="128">
        <f t="shared" si="8"/>
        <v>2.66</v>
      </c>
      <c r="F14" s="128">
        <f t="shared" si="8"/>
        <v>20.010000000000002</v>
      </c>
      <c r="G14" s="128">
        <f t="shared" si="8"/>
        <v>0</v>
      </c>
      <c r="H14" s="375">
        <f t="shared" si="8"/>
        <v>2.5099999999999998</v>
      </c>
    </row>
    <row r="15" spans="1:9" x14ac:dyDescent="0.55000000000000004">
      <c r="A15" s="374">
        <v>10</v>
      </c>
      <c r="B15" s="127" t="str">
        <f>$B$113</f>
        <v>Library Science</v>
      </c>
      <c r="C15" s="128">
        <f t="shared" ref="C15:H15" si="9">ROUND(IF($C$32=0,"",C41/$C$32),2)</f>
        <v>3.31</v>
      </c>
      <c r="D15" s="128">
        <f t="shared" si="9"/>
        <v>3.5</v>
      </c>
      <c r="E15" s="128">
        <f t="shared" si="9"/>
        <v>3.3</v>
      </c>
      <c r="F15" s="128">
        <f t="shared" si="9"/>
        <v>24.31</v>
      </c>
      <c r="G15" s="128">
        <f t="shared" si="9"/>
        <v>0</v>
      </c>
      <c r="H15" s="375">
        <f t="shared" si="9"/>
        <v>4.03</v>
      </c>
    </row>
    <row r="16" spans="1:9" x14ac:dyDescent="0.55000000000000004">
      <c r="A16" s="374">
        <v>11</v>
      </c>
      <c r="B16" s="127" t="str">
        <f>$B$114</f>
        <v>Veterinary Science</v>
      </c>
      <c r="C16" s="128">
        <f t="shared" ref="C16:H16" si="10">ROUND(IF($C$32=0,"",C42/$C$32),2)</f>
        <v>0</v>
      </c>
      <c r="D16" s="128">
        <f t="shared" si="10"/>
        <v>0</v>
      </c>
      <c r="E16" s="128">
        <f t="shared" si="10"/>
        <v>0</v>
      </c>
      <c r="F16" s="128">
        <f t="shared" si="10"/>
        <v>0</v>
      </c>
      <c r="G16" s="128">
        <f t="shared" si="10"/>
        <v>18.329999999999998</v>
      </c>
      <c r="H16" s="375">
        <f t="shared" si="10"/>
        <v>18.329999999999998</v>
      </c>
    </row>
    <row r="17" spans="1:8" x14ac:dyDescent="0.55000000000000004">
      <c r="A17" s="374">
        <v>12</v>
      </c>
      <c r="B17" s="127" t="str">
        <f>$B$115</f>
        <v>Vocational Training</v>
      </c>
      <c r="C17" s="128">
        <f t="shared" ref="C17:H17" si="11">ROUND(IF($C$32=0,"",C43/$C$32),2)</f>
        <v>1.32</v>
      </c>
      <c r="D17" s="128">
        <f t="shared" si="11"/>
        <v>2.77</v>
      </c>
      <c r="E17" s="128">
        <f t="shared" si="11"/>
        <v>0</v>
      </c>
      <c r="F17" s="128">
        <f t="shared" si="11"/>
        <v>0</v>
      </c>
      <c r="G17" s="128">
        <f t="shared" si="11"/>
        <v>0</v>
      </c>
      <c r="H17" s="375">
        <f t="shared" si="11"/>
        <v>1.62</v>
      </c>
    </row>
    <row r="18" spans="1:8" x14ac:dyDescent="0.55000000000000004">
      <c r="A18" s="374">
        <v>13</v>
      </c>
      <c r="B18" s="127" t="str">
        <f>$B$116</f>
        <v>Physical Training</v>
      </c>
      <c r="C18" s="128">
        <f t="shared" ref="C18:H18" si="12">ROUND(IF($C$32=0,"",C44/$C$32),2)</f>
        <v>2.62</v>
      </c>
      <c r="D18" s="128">
        <f t="shared" si="12"/>
        <v>13.31</v>
      </c>
      <c r="E18" s="128">
        <f t="shared" si="12"/>
        <v>0</v>
      </c>
      <c r="F18" s="128">
        <f t="shared" si="12"/>
        <v>0</v>
      </c>
      <c r="G18" s="128">
        <f t="shared" si="12"/>
        <v>0</v>
      </c>
      <c r="H18" s="375">
        <f t="shared" si="12"/>
        <v>9.0500000000000007</v>
      </c>
    </row>
    <row r="19" spans="1:8" x14ac:dyDescent="0.55000000000000004">
      <c r="A19" s="374">
        <v>14</v>
      </c>
      <c r="B19" s="127" t="str">
        <f>$B$117</f>
        <v>Health Services</v>
      </c>
      <c r="C19" s="128">
        <f t="shared" ref="C19:H19" si="13">ROUND(IF($C$32=0,"",C45/$C$32),2)</f>
        <v>0.92</v>
      </c>
      <c r="D19" s="128">
        <f t="shared" si="13"/>
        <v>1.56</v>
      </c>
      <c r="E19" s="128">
        <f t="shared" si="13"/>
        <v>2.5499999999999998</v>
      </c>
      <c r="F19" s="128">
        <f t="shared" si="13"/>
        <v>6.91</v>
      </c>
      <c r="G19" s="128">
        <f t="shared" si="13"/>
        <v>3.45</v>
      </c>
      <c r="H19" s="375">
        <f t="shared" si="13"/>
        <v>1.79</v>
      </c>
    </row>
    <row r="20" spans="1:8" x14ac:dyDescent="0.55000000000000004">
      <c r="A20" s="374">
        <v>15</v>
      </c>
      <c r="B20" s="127" t="str">
        <f>$B$118</f>
        <v>Pharmacy</v>
      </c>
      <c r="C20" s="128">
        <f t="shared" ref="C20:H20" si="14">ROUND(IF($C$32=0,"",C46/$C$32),2)</f>
        <v>4.8499999999999996</v>
      </c>
      <c r="D20" s="128">
        <f t="shared" si="14"/>
        <v>3.3</v>
      </c>
      <c r="E20" s="128">
        <f t="shared" si="14"/>
        <v>33.979999999999997</v>
      </c>
      <c r="F20" s="128">
        <f t="shared" si="14"/>
        <v>42.76</v>
      </c>
      <c r="G20" s="128">
        <f t="shared" si="14"/>
        <v>4.63</v>
      </c>
      <c r="H20" s="375">
        <f t="shared" si="14"/>
        <v>7.2</v>
      </c>
    </row>
    <row r="21" spans="1:8" x14ac:dyDescent="0.55000000000000004">
      <c r="A21" s="374">
        <v>16</v>
      </c>
      <c r="B21" s="127" t="str">
        <f>$B$119</f>
        <v>Business Administration</v>
      </c>
      <c r="C21" s="128">
        <f t="shared" ref="C21:H22" si="15">ROUND(IF($C$32=0,"",C47/$C$32),2)</f>
        <v>1.1000000000000001</v>
      </c>
      <c r="D21" s="128">
        <f t="shared" si="15"/>
        <v>1.84</v>
      </c>
      <c r="E21" s="128">
        <f t="shared" si="15"/>
        <v>3.01</v>
      </c>
      <c r="F21" s="128">
        <f t="shared" si="15"/>
        <v>40.46</v>
      </c>
      <c r="G21" s="128">
        <f t="shared" si="15"/>
        <v>0</v>
      </c>
      <c r="H21" s="375">
        <f t="shared" si="15"/>
        <v>2.12</v>
      </c>
    </row>
    <row r="22" spans="1:8" x14ac:dyDescent="0.55000000000000004">
      <c r="A22" s="374">
        <v>17</v>
      </c>
      <c r="B22" s="127" t="str">
        <f>$B$120</f>
        <v>Optometry</v>
      </c>
      <c r="C22" s="128">
        <f t="shared" ref="C22:H22" si="16">ROUND(IF($C$32=0,"",C48/$C$32),2)</f>
        <v>0</v>
      </c>
      <c r="D22" s="128">
        <f t="shared" si="16"/>
        <v>0</v>
      </c>
      <c r="E22" s="128">
        <f t="shared" si="15"/>
        <v>0</v>
      </c>
      <c r="F22" s="128">
        <f t="shared" si="15"/>
        <v>0</v>
      </c>
      <c r="G22" s="128">
        <f t="shared" si="15"/>
        <v>7.98</v>
      </c>
      <c r="H22" s="375">
        <f t="shared" si="16"/>
        <v>7.98</v>
      </c>
    </row>
    <row r="23" spans="1:8" x14ac:dyDescent="0.55000000000000004">
      <c r="A23" s="374">
        <v>18</v>
      </c>
      <c r="B23" s="127" t="str">
        <f>$B$121</f>
        <v>Teacher Ed-Practice Teaching</v>
      </c>
      <c r="C23" s="128">
        <f t="shared" ref="C23:H23" si="17">ROUND(IF($C$32=0,"",C49/$C$32),2)</f>
        <v>1.1499999999999999</v>
      </c>
      <c r="D23" s="128">
        <f t="shared" si="17"/>
        <v>2.3199999999999998</v>
      </c>
      <c r="E23" s="128">
        <f t="shared" si="17"/>
        <v>0</v>
      </c>
      <c r="F23" s="128">
        <f t="shared" si="17"/>
        <v>0</v>
      </c>
      <c r="G23" s="128">
        <f t="shared" si="17"/>
        <v>0</v>
      </c>
      <c r="H23" s="375">
        <f t="shared" si="17"/>
        <v>2.31</v>
      </c>
    </row>
    <row r="24" spans="1:8" x14ac:dyDescent="0.55000000000000004">
      <c r="A24" s="374">
        <v>19</v>
      </c>
      <c r="B24" s="127" t="str">
        <f>$B$122</f>
        <v>Technology</v>
      </c>
      <c r="C24" s="128">
        <f t="shared" ref="C24:H24" si="18">ROUND(IF($C$32=0,"",C50/$C$32),2)</f>
        <v>1.44</v>
      </c>
      <c r="D24" s="128">
        <f t="shared" si="18"/>
        <v>2.09</v>
      </c>
      <c r="E24" s="128">
        <f t="shared" si="18"/>
        <v>4.01</v>
      </c>
      <c r="F24" s="128">
        <f t="shared" si="18"/>
        <v>5.51</v>
      </c>
      <c r="G24" s="128">
        <f t="shared" si="18"/>
        <v>0</v>
      </c>
      <c r="H24" s="375">
        <f t="shared" si="18"/>
        <v>2.0699999999999998</v>
      </c>
    </row>
    <row r="25" spans="1:8" x14ac:dyDescent="0.55000000000000004">
      <c r="A25" s="374">
        <v>20</v>
      </c>
      <c r="B25" s="127" t="str">
        <f>$B$123</f>
        <v>Nursing</v>
      </c>
      <c r="C25" s="128">
        <f t="shared" ref="C25:H25" si="19">ROUND(IF($C$32=0,"",C51/$C$32),2)</f>
        <v>1.5</v>
      </c>
      <c r="D25" s="128">
        <f t="shared" si="19"/>
        <v>2.11</v>
      </c>
      <c r="E25" s="128">
        <f t="shared" si="19"/>
        <v>2.67</v>
      </c>
      <c r="F25" s="128">
        <f t="shared" si="19"/>
        <v>11.18</v>
      </c>
      <c r="G25" s="128">
        <f t="shared" si="19"/>
        <v>0</v>
      </c>
      <c r="H25" s="375">
        <f t="shared" si="19"/>
        <v>2.35</v>
      </c>
    </row>
    <row r="26" spans="1:8" x14ac:dyDescent="0.55000000000000004">
      <c r="A26" s="376"/>
      <c r="B26" s="130" t="str">
        <f>$B$124</f>
        <v>Totals</v>
      </c>
      <c r="C26" s="128">
        <f t="shared" ref="C26:H26" si="20">ROUND(IF($C$32=0,"",C52/$C$32),2)</f>
        <v>1.21</v>
      </c>
      <c r="D26" s="128">
        <f t="shared" si="20"/>
        <v>2.19</v>
      </c>
      <c r="E26" s="128">
        <f t="shared" si="20"/>
        <v>4.2300000000000004</v>
      </c>
      <c r="F26" s="128">
        <f t="shared" si="20"/>
        <v>19.420000000000002</v>
      </c>
      <c r="G26" s="128">
        <f t="shared" si="20"/>
        <v>6.56</v>
      </c>
      <c r="H26" s="375">
        <f t="shared" si="20"/>
        <v>2.34</v>
      </c>
    </row>
    <row r="27" spans="1:8" x14ac:dyDescent="0.55000000000000004">
      <c r="A27" s="377" t="s">
        <v>716</v>
      </c>
      <c r="C27" s="132"/>
      <c r="D27" s="132"/>
      <c r="E27" s="132"/>
      <c r="F27" s="132"/>
      <c r="G27" s="132"/>
      <c r="H27" s="378"/>
    </row>
    <row r="28" spans="1:8" ht="28.95" customHeight="1" x14ac:dyDescent="0.55000000000000004">
      <c r="A28" s="420" t="s">
        <v>956</v>
      </c>
      <c r="B28" s="421"/>
      <c r="C28" s="421"/>
      <c r="D28" s="421"/>
      <c r="E28" s="421"/>
      <c r="F28" s="421"/>
      <c r="G28" s="421"/>
      <c r="H28" s="422"/>
    </row>
    <row r="29" spans="1:8" ht="39" customHeight="1" x14ac:dyDescent="0.55000000000000004">
      <c r="A29" s="420"/>
      <c r="B29" s="421"/>
      <c r="C29" s="421"/>
      <c r="D29" s="421"/>
      <c r="E29" s="421"/>
      <c r="F29" s="421"/>
      <c r="G29" s="421"/>
      <c r="H29" s="422"/>
    </row>
    <row r="30" spans="1:8" ht="19.8" thickBot="1" x14ac:dyDescent="0.6">
      <c r="A30" s="379" t="s">
        <v>218</v>
      </c>
      <c r="C30" s="121"/>
      <c r="D30" s="121"/>
      <c r="E30" s="121"/>
      <c r="F30" s="121"/>
      <c r="G30" s="121"/>
      <c r="H30" s="380"/>
    </row>
    <row r="31" spans="1:8" ht="39" thickBot="1" x14ac:dyDescent="0.6">
      <c r="A31" s="381" t="s">
        <v>830</v>
      </c>
      <c r="B31" s="124" t="s">
        <v>31</v>
      </c>
      <c r="C31" s="125" t="s">
        <v>25</v>
      </c>
      <c r="D31" s="125" t="s">
        <v>26</v>
      </c>
      <c r="E31" s="125" t="s">
        <v>27</v>
      </c>
      <c r="F31" s="125" t="s">
        <v>28</v>
      </c>
      <c r="G31" s="125" t="s">
        <v>29</v>
      </c>
      <c r="H31" s="382" t="s">
        <v>1</v>
      </c>
    </row>
    <row r="32" spans="1:8" x14ac:dyDescent="0.55000000000000004">
      <c r="A32" s="374">
        <v>1</v>
      </c>
      <c r="B32" s="127" t="str">
        <f>$B$104</f>
        <v>Liberal Arts</v>
      </c>
      <c r="C32" s="133">
        <f t="shared" ref="C32:G41" si="21">IF(C80=0,0,C56/C80)</f>
        <v>314.49079172867295</v>
      </c>
      <c r="D32" s="133">
        <f t="shared" si="21"/>
        <v>599.74396211949249</v>
      </c>
      <c r="E32" s="133">
        <f t="shared" si="21"/>
        <v>1382.7990511203154</v>
      </c>
      <c r="F32" s="133">
        <f t="shared" si="21"/>
        <v>4774.2228789987457</v>
      </c>
      <c r="G32" s="134">
        <f t="shared" si="21"/>
        <v>0</v>
      </c>
      <c r="H32" s="383">
        <f t="shared" ref="H32:H41" si="22">IF(H80=0,0,H56/H80)</f>
        <v>504.4525921074964</v>
      </c>
    </row>
    <row r="33" spans="1:8" x14ac:dyDescent="0.55000000000000004">
      <c r="A33" s="374">
        <v>2</v>
      </c>
      <c r="B33" s="127" t="str">
        <f>$B$105</f>
        <v>Science</v>
      </c>
      <c r="C33" s="136">
        <f t="shared" si="21"/>
        <v>421.4067708798006</v>
      </c>
      <c r="D33" s="136">
        <f t="shared" si="21"/>
        <v>834.63328832244781</v>
      </c>
      <c r="E33" s="136">
        <f t="shared" si="21"/>
        <v>1660.6036999352036</v>
      </c>
      <c r="F33" s="136">
        <f t="shared" si="21"/>
        <v>7167.8184927866887</v>
      </c>
      <c r="G33" s="137">
        <f t="shared" si="21"/>
        <v>0</v>
      </c>
      <c r="H33" s="384">
        <f t="shared" si="22"/>
        <v>858.98613824384165</v>
      </c>
    </row>
    <row r="34" spans="1:8" x14ac:dyDescent="0.55000000000000004">
      <c r="A34" s="374">
        <v>3</v>
      </c>
      <c r="B34" s="127" t="str">
        <f>$B$106</f>
        <v>Fine Arts</v>
      </c>
      <c r="C34" s="136">
        <f t="shared" si="21"/>
        <v>442.19567784543449</v>
      </c>
      <c r="D34" s="136">
        <f t="shared" si="21"/>
        <v>833.96589748596853</v>
      </c>
      <c r="E34" s="136">
        <f t="shared" si="21"/>
        <v>2390.3384655231366</v>
      </c>
      <c r="F34" s="136">
        <f t="shared" si="21"/>
        <v>3699.1975841696858</v>
      </c>
      <c r="G34" s="137">
        <f t="shared" ref="G34:G41" si="23">IF(G82=0,0,G58/G82)</f>
        <v>0</v>
      </c>
      <c r="H34" s="384">
        <f t="shared" si="22"/>
        <v>665.96627037135829</v>
      </c>
    </row>
    <row r="35" spans="1:8" x14ac:dyDescent="0.55000000000000004">
      <c r="A35" s="374">
        <v>4</v>
      </c>
      <c r="B35" s="127" t="str">
        <f>$B$107</f>
        <v>Teacher Education</v>
      </c>
      <c r="C35" s="136">
        <f t="shared" si="21"/>
        <v>424.37203502766437</v>
      </c>
      <c r="D35" s="136">
        <f t="shared" si="21"/>
        <v>630.44792204084445</v>
      </c>
      <c r="E35" s="136">
        <f t="shared" si="21"/>
        <v>734.90324146906937</v>
      </c>
      <c r="F35" s="136">
        <f t="shared" si="21"/>
        <v>2429.9044084476905</v>
      </c>
      <c r="G35" s="137">
        <f t="shared" si="23"/>
        <v>0</v>
      </c>
      <c r="H35" s="384">
        <f t="shared" si="22"/>
        <v>805.48274588978438</v>
      </c>
    </row>
    <row r="36" spans="1:8" x14ac:dyDescent="0.55000000000000004">
      <c r="A36" s="374">
        <v>5</v>
      </c>
      <c r="B36" s="127" t="str">
        <f>$B$108</f>
        <v>Agriculture</v>
      </c>
      <c r="C36" s="136">
        <f t="shared" si="21"/>
        <v>436.46430956711146</v>
      </c>
      <c r="D36" s="136">
        <f t="shared" si="21"/>
        <v>689.20058419687189</v>
      </c>
      <c r="E36" s="136">
        <f t="shared" si="21"/>
        <v>2902.575155408138</v>
      </c>
      <c r="F36" s="136">
        <f t="shared" si="21"/>
        <v>5142.4220498457153</v>
      </c>
      <c r="G36" s="137">
        <f t="shared" si="23"/>
        <v>0</v>
      </c>
      <c r="H36" s="384">
        <f t="shared" si="22"/>
        <v>915.98878619064794</v>
      </c>
    </row>
    <row r="37" spans="1:8" x14ac:dyDescent="0.55000000000000004">
      <c r="A37" s="374">
        <v>6</v>
      </c>
      <c r="B37" s="127" t="str">
        <f>$B$109</f>
        <v>Engineering</v>
      </c>
      <c r="C37" s="136">
        <f t="shared" si="21"/>
        <v>538.46291273225961</v>
      </c>
      <c r="D37" s="136">
        <f t="shared" si="21"/>
        <v>855.33295271314137</v>
      </c>
      <c r="E37" s="136">
        <f t="shared" si="21"/>
        <v>1805.5744268166522</v>
      </c>
      <c r="F37" s="136">
        <f t="shared" si="21"/>
        <v>6733.3271539453153</v>
      </c>
      <c r="G37" s="137">
        <f t="shared" si="23"/>
        <v>0</v>
      </c>
      <c r="H37" s="384">
        <f t="shared" si="22"/>
        <v>1275.5678409006314</v>
      </c>
    </row>
    <row r="38" spans="1:8" x14ac:dyDescent="0.55000000000000004">
      <c r="A38" s="374">
        <v>7</v>
      </c>
      <c r="B38" s="127" t="str">
        <f>$B$110</f>
        <v>Home Economics</v>
      </c>
      <c r="C38" s="136">
        <f t="shared" si="21"/>
        <v>286.25289142262699</v>
      </c>
      <c r="D38" s="136">
        <f t="shared" si="21"/>
        <v>548.44034285696819</v>
      </c>
      <c r="E38" s="136">
        <f t="shared" si="21"/>
        <v>999.94507133809407</v>
      </c>
      <c r="F38" s="136">
        <f t="shared" si="21"/>
        <v>5223.2687905190387</v>
      </c>
      <c r="G38" s="137">
        <f t="shared" si="23"/>
        <v>0</v>
      </c>
      <c r="H38" s="384">
        <f t="shared" si="22"/>
        <v>483.88063570558518</v>
      </c>
    </row>
    <row r="39" spans="1:8" x14ac:dyDescent="0.55000000000000004">
      <c r="A39" s="374">
        <v>8</v>
      </c>
      <c r="B39" s="127" t="str">
        <f>$B$111</f>
        <v>Law</v>
      </c>
      <c r="C39" s="136">
        <f t="shared" si="21"/>
        <v>0</v>
      </c>
      <c r="D39" s="136">
        <f t="shared" si="21"/>
        <v>0</v>
      </c>
      <c r="E39" s="136">
        <f t="shared" si="21"/>
        <v>0</v>
      </c>
      <c r="F39" s="136">
        <f t="shared" si="21"/>
        <v>0</v>
      </c>
      <c r="G39" s="137">
        <f t="shared" si="23"/>
        <v>1587.8437476678707</v>
      </c>
      <c r="H39" s="384">
        <f t="shared" si="22"/>
        <v>1588.3562258155289</v>
      </c>
    </row>
    <row r="40" spans="1:8" x14ac:dyDescent="0.55000000000000004">
      <c r="A40" s="374">
        <v>9</v>
      </c>
      <c r="B40" s="127" t="str">
        <f>$B$112</f>
        <v>Social Service</v>
      </c>
      <c r="C40" s="136">
        <f t="shared" si="21"/>
        <v>517.90757124011657</v>
      </c>
      <c r="D40" s="136">
        <f t="shared" si="21"/>
        <v>616.46144832519781</v>
      </c>
      <c r="E40" s="136">
        <f t="shared" si="21"/>
        <v>836.75209550393902</v>
      </c>
      <c r="F40" s="136">
        <f t="shared" si="21"/>
        <v>6294.3820823382011</v>
      </c>
      <c r="G40" s="137">
        <f t="shared" si="23"/>
        <v>0</v>
      </c>
      <c r="H40" s="384">
        <f t="shared" si="22"/>
        <v>789.55180471846984</v>
      </c>
    </row>
    <row r="41" spans="1:8" x14ac:dyDescent="0.55000000000000004">
      <c r="A41" s="374">
        <v>10</v>
      </c>
      <c r="B41" s="127" t="str">
        <f>$B$113</f>
        <v>Library Science</v>
      </c>
      <c r="C41" s="136">
        <f t="shared" si="21"/>
        <v>1039.6900424965081</v>
      </c>
      <c r="D41" s="136">
        <f t="shared" si="21"/>
        <v>1102.0002126368665</v>
      </c>
      <c r="E41" s="136">
        <f t="shared" si="21"/>
        <v>1036.4481296140361</v>
      </c>
      <c r="F41" s="136">
        <f t="shared" si="21"/>
        <v>7645.3532544481668</v>
      </c>
      <c r="G41" s="137">
        <f t="shared" si="23"/>
        <v>0</v>
      </c>
      <c r="H41" s="384">
        <f t="shared" si="22"/>
        <v>1268.4941443785456</v>
      </c>
    </row>
    <row r="42" spans="1:8" x14ac:dyDescent="0.55000000000000004">
      <c r="A42" s="374">
        <v>11</v>
      </c>
      <c r="B42" s="127" t="str">
        <f>$B$114</f>
        <v>Veterinary Science</v>
      </c>
      <c r="C42" s="136">
        <f t="shared" ref="C42:H51" si="24">IF(C90=0,0,C66/C90)</f>
        <v>0</v>
      </c>
      <c r="D42" s="136">
        <f t="shared" si="24"/>
        <v>0</v>
      </c>
      <c r="E42" s="136">
        <f t="shared" si="24"/>
        <v>0</v>
      </c>
      <c r="F42" s="136">
        <f t="shared" si="24"/>
        <v>0</v>
      </c>
      <c r="G42" s="137">
        <f t="shared" si="24"/>
        <v>5765.3140356471258</v>
      </c>
      <c r="H42" s="384">
        <f t="shared" si="24"/>
        <v>5765.3140356471258</v>
      </c>
    </row>
    <row r="43" spans="1:8" x14ac:dyDescent="0.55000000000000004">
      <c r="A43" s="374">
        <v>12</v>
      </c>
      <c r="B43" s="127" t="str">
        <f>$B$115</f>
        <v>Vocational Training</v>
      </c>
      <c r="C43" s="136">
        <f t="shared" si="24"/>
        <v>414.21891482441038</v>
      </c>
      <c r="D43" s="136">
        <f t="shared" si="24"/>
        <v>871.78330943036258</v>
      </c>
      <c r="E43" s="136">
        <f t="shared" si="24"/>
        <v>0</v>
      </c>
      <c r="F43" s="136">
        <f t="shared" si="24"/>
        <v>0</v>
      </c>
      <c r="G43" s="137">
        <f t="shared" si="24"/>
        <v>0</v>
      </c>
      <c r="H43" s="384">
        <f t="shared" si="24"/>
        <v>508.39176769796222</v>
      </c>
    </row>
    <row r="44" spans="1:8" x14ac:dyDescent="0.55000000000000004">
      <c r="A44" s="374">
        <v>13</v>
      </c>
      <c r="B44" s="127" t="str">
        <f>$B$116</f>
        <v>Physical Training</v>
      </c>
      <c r="C44" s="136">
        <f t="shared" si="24"/>
        <v>825.11144320039102</v>
      </c>
      <c r="D44" s="136">
        <f t="shared" si="24"/>
        <v>4187.441407859983</v>
      </c>
      <c r="E44" s="136">
        <f t="shared" si="24"/>
        <v>0</v>
      </c>
      <c r="F44" s="136">
        <f t="shared" si="24"/>
        <v>0</v>
      </c>
      <c r="G44" s="137">
        <f t="shared" si="24"/>
        <v>0</v>
      </c>
      <c r="H44" s="384">
        <f t="shared" si="24"/>
        <v>2845.2204634615432</v>
      </c>
    </row>
    <row r="45" spans="1:8" x14ac:dyDescent="0.55000000000000004">
      <c r="A45" s="374">
        <v>14</v>
      </c>
      <c r="B45" s="127" t="str">
        <f>$B$117</f>
        <v>Health Services</v>
      </c>
      <c r="C45" s="136">
        <f t="shared" si="24"/>
        <v>290.00669944434162</v>
      </c>
      <c r="D45" s="136">
        <f t="shared" si="24"/>
        <v>491.07037685415111</v>
      </c>
      <c r="E45" s="136">
        <f t="shared" si="24"/>
        <v>802.60185825072006</v>
      </c>
      <c r="F45" s="136">
        <f t="shared" si="24"/>
        <v>2172.3864806484735</v>
      </c>
      <c r="G45" s="137">
        <f t="shared" si="24"/>
        <v>1084.9346012819528</v>
      </c>
      <c r="H45" s="384">
        <f t="shared" si="24"/>
        <v>561.82895494665524</v>
      </c>
    </row>
    <row r="46" spans="1:8" x14ac:dyDescent="0.55000000000000004">
      <c r="A46" s="374">
        <v>15</v>
      </c>
      <c r="B46" s="127" t="str">
        <f>$B$118</f>
        <v>Pharmacy</v>
      </c>
      <c r="C46" s="136">
        <f>IF(C94=0,0,C70/C94)</f>
        <v>1524.4092195483111</v>
      </c>
      <c r="D46" s="136">
        <f t="shared" si="24"/>
        <v>1037.3902418465768</v>
      </c>
      <c r="E46" s="136">
        <f t="shared" si="24"/>
        <v>10685.715304787205</v>
      </c>
      <c r="F46" s="136">
        <f t="shared" si="24"/>
        <v>13447.086331958963</v>
      </c>
      <c r="G46" s="137">
        <f t="shared" si="24"/>
        <v>1457.319326478854</v>
      </c>
      <c r="H46" s="384">
        <f t="shared" si="24"/>
        <v>2263.1572595485532</v>
      </c>
    </row>
    <row r="47" spans="1:8" x14ac:dyDescent="0.55000000000000004">
      <c r="A47" s="374">
        <v>16</v>
      </c>
      <c r="B47" s="127" t="str">
        <f>$B$119</f>
        <v>Business Administration</v>
      </c>
      <c r="C47" s="136">
        <f t="shared" si="24"/>
        <v>346.57292615165966</v>
      </c>
      <c r="D47" s="136">
        <f t="shared" si="24"/>
        <v>577.55497972565388</v>
      </c>
      <c r="E47" s="136">
        <f t="shared" si="24"/>
        <v>945.65345502525452</v>
      </c>
      <c r="F47" s="136">
        <f t="shared" si="24"/>
        <v>12724.210475216247</v>
      </c>
      <c r="G47" s="137">
        <f t="shared" si="24"/>
        <v>0</v>
      </c>
      <c r="H47" s="384">
        <f t="shared" si="24"/>
        <v>666.74306301330421</v>
      </c>
    </row>
    <row r="48" spans="1:8" x14ac:dyDescent="0.55000000000000004">
      <c r="A48" s="374">
        <v>17</v>
      </c>
      <c r="B48" s="127" t="str">
        <f>$B$120</f>
        <v>Optometry</v>
      </c>
      <c r="C48" s="136">
        <f t="shared" si="24"/>
        <v>0</v>
      </c>
      <c r="D48" s="136">
        <f t="shared" si="24"/>
        <v>0</v>
      </c>
      <c r="E48" s="136">
        <f t="shared" si="24"/>
        <v>0</v>
      </c>
      <c r="F48" s="136">
        <f t="shared" si="24"/>
        <v>0</v>
      </c>
      <c r="G48" s="137">
        <f t="shared" si="24"/>
        <v>2508.985423433483</v>
      </c>
      <c r="H48" s="384">
        <f t="shared" si="24"/>
        <v>2508.985423433483</v>
      </c>
    </row>
    <row r="49" spans="1:8" x14ac:dyDescent="0.55000000000000004">
      <c r="A49" s="374">
        <v>18</v>
      </c>
      <c r="B49" s="127" t="str">
        <f>$B$121</f>
        <v>Teacher Ed-Practice Teaching</v>
      </c>
      <c r="C49" s="136">
        <f t="shared" si="24"/>
        <v>363.06432832385758</v>
      </c>
      <c r="D49" s="136">
        <f t="shared" si="24"/>
        <v>730.9323005771148</v>
      </c>
      <c r="E49" s="136">
        <f t="shared" si="24"/>
        <v>0</v>
      </c>
      <c r="F49" s="136">
        <f t="shared" si="24"/>
        <v>0</v>
      </c>
      <c r="G49" s="137">
        <f t="shared" si="24"/>
        <v>0</v>
      </c>
      <c r="H49" s="384">
        <f t="shared" si="24"/>
        <v>727.13189996678807</v>
      </c>
    </row>
    <row r="50" spans="1:8" x14ac:dyDescent="0.55000000000000004">
      <c r="A50" s="374">
        <v>19</v>
      </c>
      <c r="B50" s="127" t="str">
        <f>$B$122</f>
        <v>Technology</v>
      </c>
      <c r="C50" s="136">
        <f t="shared" si="24"/>
        <v>451.75846791550771</v>
      </c>
      <c r="D50" s="136">
        <f t="shared" si="24"/>
        <v>657.63484372496021</v>
      </c>
      <c r="E50" s="136">
        <f t="shared" si="24"/>
        <v>1261.1579101712809</v>
      </c>
      <c r="F50" s="136">
        <f t="shared" si="24"/>
        <v>1734.1692207405142</v>
      </c>
      <c r="G50" s="137">
        <f t="shared" si="24"/>
        <v>0</v>
      </c>
      <c r="H50" s="384">
        <f t="shared" si="24"/>
        <v>651.06856307251303</v>
      </c>
    </row>
    <row r="51" spans="1:8" x14ac:dyDescent="0.55000000000000004">
      <c r="A51" s="374">
        <v>20</v>
      </c>
      <c r="B51" s="127" t="str">
        <f>$B$123</f>
        <v>Nursing</v>
      </c>
      <c r="C51" s="136">
        <f t="shared" si="24"/>
        <v>471.95298341611914</v>
      </c>
      <c r="D51" s="136">
        <f t="shared" si="24"/>
        <v>664.01183982346561</v>
      </c>
      <c r="E51" s="136">
        <f t="shared" si="24"/>
        <v>841.01697737891811</v>
      </c>
      <c r="F51" s="136">
        <f t="shared" si="24"/>
        <v>3516.2877519370177</v>
      </c>
      <c r="G51" s="137">
        <f t="shared" si="24"/>
        <v>0</v>
      </c>
      <c r="H51" s="384">
        <f t="shared" si="24"/>
        <v>738.08163743489456</v>
      </c>
    </row>
    <row r="52" spans="1:8" x14ac:dyDescent="0.55000000000000004">
      <c r="A52" s="376"/>
      <c r="B52" s="130" t="str">
        <f>$B$124</f>
        <v>Totals</v>
      </c>
      <c r="C52" s="135">
        <f>IF(C124=0,0,C196/C124)</f>
        <v>380.61185073085454</v>
      </c>
      <c r="D52" s="135">
        <f>IF(D124=0,0,D196/D124)</f>
        <v>689.74873085356103</v>
      </c>
      <c r="E52" s="135">
        <f>IF(E124=0,0,E196/E124)</f>
        <v>1330.4033018200792</v>
      </c>
      <c r="F52" s="135">
        <f>IF(F124=0,0,F196/F124)</f>
        <v>6106.3272283058677</v>
      </c>
      <c r="G52" s="135">
        <f>IF(G124=0,0,G196/G124)</f>
        <v>2062.5717156767469</v>
      </c>
      <c r="H52" s="383">
        <f>IF(H100=0,0,H76/H100)</f>
        <v>735.04645309167131</v>
      </c>
    </row>
    <row r="53" spans="1:8" x14ac:dyDescent="0.55000000000000004">
      <c r="A53" s="385"/>
      <c r="H53" s="386"/>
    </row>
    <row r="54" spans="1:8" ht="19.8" thickBot="1" x14ac:dyDescent="0.6">
      <c r="A54" s="379" t="str">
        <f>"All Expenditures Current 3-Year (FY "&amp;H1-2&amp;" - FY "&amp;H1&amp;")"</f>
        <v>All Expenditures Current 3-Year (FY 2023 - FY 2025)</v>
      </c>
      <c r="C54" s="121"/>
      <c r="D54" s="121"/>
      <c r="E54" s="121"/>
      <c r="F54" s="121"/>
      <c r="G54" s="121"/>
      <c r="H54" s="380"/>
    </row>
    <row r="55" spans="1:8" ht="39" thickBot="1" x14ac:dyDescent="0.6">
      <c r="A55" s="381" t="s">
        <v>830</v>
      </c>
      <c r="B55" s="124" t="s">
        <v>31</v>
      </c>
      <c r="C55" s="125" t="s">
        <v>25</v>
      </c>
      <c r="D55" s="125" t="s">
        <v>26</v>
      </c>
      <c r="E55" s="125" t="s">
        <v>27</v>
      </c>
      <c r="F55" s="125" t="s">
        <v>28</v>
      </c>
      <c r="G55" s="125" t="s">
        <v>29</v>
      </c>
      <c r="H55" s="382" t="s">
        <v>1</v>
      </c>
    </row>
    <row r="56" spans="1:8" ht="30" customHeight="1" x14ac:dyDescent="0.55000000000000004">
      <c r="A56" s="374">
        <v>1</v>
      </c>
      <c r="B56" s="127" t="str">
        <f>$B$104</f>
        <v>Liberal Arts</v>
      </c>
      <c r="C56" s="135">
        <f t="shared" ref="C56:G65" si="25">C176+C200+C224</f>
        <v>3814554817.4810648</v>
      </c>
      <c r="D56" s="135">
        <f t="shared" si="25"/>
        <v>2697678760.6272364</v>
      </c>
      <c r="E56" s="135">
        <f t="shared" si="25"/>
        <v>1231861003.4943285</v>
      </c>
      <c r="F56" s="135">
        <f t="shared" si="25"/>
        <v>1222141379.2376914</v>
      </c>
      <c r="G56" s="135">
        <f t="shared" si="25"/>
        <v>0</v>
      </c>
      <c r="H56" s="383">
        <f>SUM(C56:G56)</f>
        <v>8966235960.8403206</v>
      </c>
    </row>
    <row r="57" spans="1:8" x14ac:dyDescent="0.55000000000000004">
      <c r="A57" s="374">
        <v>2</v>
      </c>
      <c r="B57" s="127" t="str">
        <f>$B$105</f>
        <v>Science</v>
      </c>
      <c r="C57" s="138">
        <f t="shared" si="25"/>
        <v>2013023903.5105119</v>
      </c>
      <c r="D57" s="138">
        <f t="shared" si="25"/>
        <v>1961253617.9010115</v>
      </c>
      <c r="E57" s="138">
        <f t="shared" si="25"/>
        <v>980216635.15568817</v>
      </c>
      <c r="F57" s="138">
        <f t="shared" si="25"/>
        <v>1902297597.9946988</v>
      </c>
      <c r="G57" s="138">
        <f t="shared" si="25"/>
        <v>0</v>
      </c>
      <c r="H57" s="384">
        <f t="shared" ref="H57:H76" si="26">SUM(C57:G57)</f>
        <v>6856791754.5619097</v>
      </c>
    </row>
    <row r="58" spans="1:8" x14ac:dyDescent="0.55000000000000004">
      <c r="A58" s="374">
        <v>3</v>
      </c>
      <c r="B58" s="127" t="str">
        <f>$B$106</f>
        <v>Fine Arts</v>
      </c>
      <c r="C58" s="138">
        <f t="shared" si="25"/>
        <v>717868126.66537547</v>
      </c>
      <c r="D58" s="138">
        <f t="shared" si="25"/>
        <v>540720270.31931603</v>
      </c>
      <c r="E58" s="138">
        <f t="shared" si="25"/>
        <v>218916758.02647093</v>
      </c>
      <c r="F58" s="138">
        <f t="shared" si="25"/>
        <v>117591942.40437806</v>
      </c>
      <c r="G58" s="138">
        <f t="shared" si="25"/>
        <v>0</v>
      </c>
      <c r="H58" s="384">
        <f t="shared" si="26"/>
        <v>1595097097.4155407</v>
      </c>
    </row>
    <row r="59" spans="1:8" x14ac:dyDescent="0.55000000000000004">
      <c r="A59" s="374">
        <v>4</v>
      </c>
      <c r="B59" s="127" t="str">
        <f>$B$107</f>
        <v>Teacher Education</v>
      </c>
      <c r="C59" s="138">
        <f t="shared" si="25"/>
        <v>100735524.00070934</v>
      </c>
      <c r="D59" s="138">
        <f t="shared" si="25"/>
        <v>484410965.37930328</v>
      </c>
      <c r="E59" s="138">
        <f t="shared" si="25"/>
        <v>552529469.34029472</v>
      </c>
      <c r="F59" s="138">
        <f t="shared" si="25"/>
        <v>415879354.45802641</v>
      </c>
      <c r="G59" s="138">
        <f t="shared" si="25"/>
        <v>0</v>
      </c>
      <c r="H59" s="384">
        <f t="shared" si="26"/>
        <v>1553555313.1783338</v>
      </c>
    </row>
    <row r="60" spans="1:8" ht="27.75" customHeight="1" x14ac:dyDescent="0.55000000000000004">
      <c r="A60" s="374">
        <v>5</v>
      </c>
      <c r="B60" s="127" t="str">
        <f>$B$108</f>
        <v>Agriculture</v>
      </c>
      <c r="C60" s="138">
        <f t="shared" si="25"/>
        <v>147251622.68303275</v>
      </c>
      <c r="D60" s="138">
        <f t="shared" si="25"/>
        <v>258208998.86935806</v>
      </c>
      <c r="E60" s="138">
        <f t="shared" si="25"/>
        <v>169202716.10936201</v>
      </c>
      <c r="F60" s="138">
        <f t="shared" si="25"/>
        <v>159317377.52627009</v>
      </c>
      <c r="G60" s="138">
        <f t="shared" si="25"/>
        <v>0</v>
      </c>
      <c r="H60" s="384">
        <f t="shared" si="26"/>
        <v>733980715.18802285</v>
      </c>
    </row>
    <row r="61" spans="1:8" ht="22.5" customHeight="1" x14ac:dyDescent="0.55000000000000004">
      <c r="A61" s="374">
        <v>6</v>
      </c>
      <c r="B61" s="127" t="str">
        <f>$B$109</f>
        <v>Engineering</v>
      </c>
      <c r="C61" s="138">
        <f t="shared" si="25"/>
        <v>930031258.25096428</v>
      </c>
      <c r="D61" s="138">
        <f t="shared" si="25"/>
        <v>2112255076.2538304</v>
      </c>
      <c r="E61" s="138">
        <f t="shared" si="25"/>
        <v>1750342184.9643672</v>
      </c>
      <c r="F61" s="138">
        <f t="shared" si="25"/>
        <v>2217119665.2789207</v>
      </c>
      <c r="G61" s="138">
        <f t="shared" si="25"/>
        <v>0</v>
      </c>
      <c r="H61" s="384">
        <f t="shared" si="26"/>
        <v>7009748184.7480831</v>
      </c>
    </row>
    <row r="62" spans="1:8" x14ac:dyDescent="0.55000000000000004">
      <c r="A62" s="374">
        <v>7</v>
      </c>
      <c r="B62" s="127" t="str">
        <f>$B$110</f>
        <v>Home Economics</v>
      </c>
      <c r="C62" s="138">
        <f t="shared" si="25"/>
        <v>80129054.37858744</v>
      </c>
      <c r="D62" s="138">
        <f t="shared" si="25"/>
        <v>101356162.88271058</v>
      </c>
      <c r="E62" s="138">
        <f t="shared" si="25"/>
        <v>34943080.517909698</v>
      </c>
      <c r="F62" s="138">
        <f t="shared" si="25"/>
        <v>27944488.029276855</v>
      </c>
      <c r="G62" s="138">
        <f t="shared" si="25"/>
        <v>0</v>
      </c>
      <c r="H62" s="384">
        <f t="shared" si="26"/>
        <v>244372785.80848455</v>
      </c>
    </row>
    <row r="63" spans="1:8" x14ac:dyDescent="0.55000000000000004">
      <c r="A63" s="374">
        <v>8</v>
      </c>
      <c r="B63" s="127" t="str">
        <f>$B$111</f>
        <v>Law</v>
      </c>
      <c r="C63" s="138">
        <f t="shared" si="25"/>
        <v>10943.043674089909</v>
      </c>
      <c r="D63" s="138">
        <f t="shared" si="25"/>
        <v>44794.889058424131</v>
      </c>
      <c r="E63" s="138">
        <f t="shared" si="25"/>
        <v>92892.583700296804</v>
      </c>
      <c r="F63" s="138">
        <f t="shared" si="25"/>
        <v>16567.972665444526</v>
      </c>
      <c r="G63" s="138">
        <f t="shared" si="25"/>
        <v>511845020.58760786</v>
      </c>
      <c r="H63" s="384">
        <f t="shared" si="26"/>
        <v>512010219.07670611</v>
      </c>
    </row>
    <row r="64" spans="1:8" x14ac:dyDescent="0.55000000000000004">
      <c r="A64" s="374">
        <v>9</v>
      </c>
      <c r="B64" s="127" t="str">
        <f>$B$112</f>
        <v>Social Service</v>
      </c>
      <c r="C64" s="138">
        <f t="shared" si="25"/>
        <v>31089473.593972955</v>
      </c>
      <c r="D64" s="138">
        <f t="shared" si="25"/>
        <v>113491169.09811723</v>
      </c>
      <c r="E64" s="138">
        <f t="shared" si="25"/>
        <v>215666995.35147184</v>
      </c>
      <c r="F64" s="138">
        <f t="shared" si="25"/>
        <v>41171553.200574175</v>
      </c>
      <c r="G64" s="138">
        <f t="shared" si="25"/>
        <v>0</v>
      </c>
      <c r="H64" s="384">
        <f t="shared" si="26"/>
        <v>401419191.24413621</v>
      </c>
    </row>
    <row r="65" spans="1:8" ht="35.25" customHeight="1" x14ac:dyDescent="0.55000000000000004">
      <c r="A65" s="374">
        <v>10</v>
      </c>
      <c r="B65" s="127" t="str">
        <f>$B$113</f>
        <v>Library Science</v>
      </c>
      <c r="C65" s="138">
        <f t="shared" si="25"/>
        <v>3463207.5315558682</v>
      </c>
      <c r="D65" s="138">
        <f t="shared" si="25"/>
        <v>3400772.65619737</v>
      </c>
      <c r="E65" s="138">
        <f t="shared" si="25"/>
        <v>63029520.106218383</v>
      </c>
      <c r="F65" s="138">
        <f t="shared" si="25"/>
        <v>18448237.402983427</v>
      </c>
      <c r="G65" s="138">
        <f t="shared" si="25"/>
        <v>0</v>
      </c>
      <c r="H65" s="384">
        <f t="shared" si="26"/>
        <v>88341737.696955055</v>
      </c>
    </row>
    <row r="66" spans="1:8" x14ac:dyDescent="0.55000000000000004">
      <c r="A66" s="374">
        <v>11</v>
      </c>
      <c r="B66" s="127" t="str">
        <f>$B$114</f>
        <v>Veterinary Science</v>
      </c>
      <c r="C66" s="138">
        <f t="shared" ref="C66:G75" si="27">C186+C210+C234</f>
        <v>0</v>
      </c>
      <c r="D66" s="138">
        <f t="shared" si="27"/>
        <v>0</v>
      </c>
      <c r="E66" s="138">
        <f t="shared" si="27"/>
        <v>0</v>
      </c>
      <c r="F66" s="138">
        <f t="shared" si="27"/>
        <v>0</v>
      </c>
      <c r="G66" s="138">
        <f t="shared" si="27"/>
        <v>364183357.00375766</v>
      </c>
      <c r="H66" s="384">
        <f t="shared" si="26"/>
        <v>364183357.00375766</v>
      </c>
    </row>
    <row r="67" spans="1:8" x14ac:dyDescent="0.55000000000000004">
      <c r="A67" s="374">
        <v>12</v>
      </c>
      <c r="B67" s="127" t="str">
        <f>$B$115</f>
        <v>Vocational Training</v>
      </c>
      <c r="C67" s="138">
        <f t="shared" si="27"/>
        <v>20326550.588263467</v>
      </c>
      <c r="D67" s="138">
        <f t="shared" si="27"/>
        <v>11086468.346025921</v>
      </c>
      <c r="E67" s="138">
        <f t="shared" si="27"/>
        <v>0</v>
      </c>
      <c r="F67" s="138">
        <f t="shared" si="27"/>
        <v>0</v>
      </c>
      <c r="G67" s="138">
        <f t="shared" si="27"/>
        <v>0</v>
      </c>
      <c r="H67" s="384">
        <f t="shared" si="26"/>
        <v>31413018.934289388</v>
      </c>
    </row>
    <row r="68" spans="1:8" ht="30.6" customHeight="1" x14ac:dyDescent="0.55000000000000004">
      <c r="A68" s="374">
        <v>13</v>
      </c>
      <c r="B68" s="127" t="str">
        <f>$B$116</f>
        <v>Physical Training</v>
      </c>
      <c r="C68" s="138">
        <f t="shared" si="27"/>
        <v>122116.49359365783</v>
      </c>
      <c r="D68" s="138">
        <f t="shared" si="27"/>
        <v>879362.6956505964</v>
      </c>
      <c r="E68" s="138">
        <f t="shared" si="27"/>
        <v>17109.736674978045</v>
      </c>
      <c r="F68" s="138">
        <f t="shared" si="27"/>
        <v>0</v>
      </c>
      <c r="G68" s="138">
        <f t="shared" si="27"/>
        <v>0</v>
      </c>
      <c r="H68" s="384">
        <f t="shared" si="26"/>
        <v>1018588.9259192323</v>
      </c>
    </row>
    <row r="69" spans="1:8" ht="20.399999999999999" customHeight="1" x14ac:dyDescent="0.55000000000000004">
      <c r="A69" s="374">
        <v>14</v>
      </c>
      <c r="B69" s="127" t="str">
        <f>$B$117</f>
        <v>Health Services</v>
      </c>
      <c r="C69" s="138">
        <f t="shared" si="27"/>
        <v>149807629.7058357</v>
      </c>
      <c r="D69" s="138">
        <f t="shared" si="27"/>
        <v>392100298.63815391</v>
      </c>
      <c r="E69" s="138">
        <f t="shared" si="27"/>
        <v>257886812.18104273</v>
      </c>
      <c r="F69" s="138">
        <f t="shared" si="27"/>
        <v>109946652.17209989</v>
      </c>
      <c r="G69" s="138">
        <f t="shared" si="27"/>
        <v>78888849.663014635</v>
      </c>
      <c r="H69" s="384">
        <f t="shared" si="26"/>
        <v>988630242.36014676</v>
      </c>
    </row>
    <row r="70" spans="1:8" ht="34.5" customHeight="1" x14ac:dyDescent="0.55000000000000004">
      <c r="A70" s="374">
        <v>15</v>
      </c>
      <c r="B70" s="127" t="str">
        <f>$B$118</f>
        <v>Pharmacy</v>
      </c>
      <c r="C70" s="138">
        <f>C190+C214+C238</f>
        <v>42683.458147352707</v>
      </c>
      <c r="D70" s="138">
        <f t="shared" si="27"/>
        <v>1836180.7280684409</v>
      </c>
      <c r="E70" s="138">
        <f t="shared" si="27"/>
        <v>47118234.207846999</v>
      </c>
      <c r="F70" s="138">
        <f t="shared" si="27"/>
        <v>105331027.23823455</v>
      </c>
      <c r="G70" s="138">
        <f t="shared" si="27"/>
        <v>221630070.4284662</v>
      </c>
      <c r="H70" s="384">
        <f t="shared" si="26"/>
        <v>375958196.06076354</v>
      </c>
    </row>
    <row r="71" spans="1:8" x14ac:dyDescent="0.55000000000000004">
      <c r="A71" s="374">
        <v>16</v>
      </c>
      <c r="B71" s="127" t="str">
        <f>$B$119</f>
        <v>Business Administration</v>
      </c>
      <c r="C71" s="138">
        <f t="shared" si="27"/>
        <v>534519250.71724164</v>
      </c>
      <c r="D71" s="138">
        <f t="shared" si="27"/>
        <v>2301504036.7035756</v>
      </c>
      <c r="E71" s="138">
        <f t="shared" si="27"/>
        <v>1220416376.1699347</v>
      </c>
      <c r="F71" s="138">
        <f t="shared" si="27"/>
        <v>516310288.45284963</v>
      </c>
      <c r="G71" s="138">
        <f t="shared" si="27"/>
        <v>0</v>
      </c>
      <c r="H71" s="384">
        <f t="shared" si="26"/>
        <v>4572749952.043602</v>
      </c>
    </row>
    <row r="72" spans="1:8" x14ac:dyDescent="0.55000000000000004">
      <c r="A72" s="374">
        <v>17</v>
      </c>
      <c r="B72" s="127" t="str">
        <f>$B$120</f>
        <v>Optometry</v>
      </c>
      <c r="C72" s="138">
        <f t="shared" si="27"/>
        <v>0</v>
      </c>
      <c r="D72" s="138">
        <f t="shared" si="27"/>
        <v>0</v>
      </c>
      <c r="E72" s="138">
        <f t="shared" si="27"/>
        <v>0</v>
      </c>
      <c r="F72" s="138">
        <f t="shared" si="27"/>
        <v>0</v>
      </c>
      <c r="G72" s="138">
        <f t="shared" si="27"/>
        <v>116509756.10798064</v>
      </c>
      <c r="H72" s="384">
        <f t="shared" si="26"/>
        <v>116509756.10798064</v>
      </c>
    </row>
    <row r="73" spans="1:8" ht="39" customHeight="1" x14ac:dyDescent="0.55000000000000004">
      <c r="A73" s="374">
        <v>18</v>
      </c>
      <c r="B73" s="127" t="str">
        <f>$B$121</f>
        <v>Teacher Ed-Practice Teaching</v>
      </c>
      <c r="C73" s="138">
        <f t="shared" si="27"/>
        <v>383032.86638166977</v>
      </c>
      <c r="D73" s="138">
        <f t="shared" si="27"/>
        <v>73872403.89012669</v>
      </c>
      <c r="E73" s="138">
        <f t="shared" si="27"/>
        <v>0</v>
      </c>
      <c r="F73" s="138">
        <f t="shared" si="27"/>
        <v>0</v>
      </c>
      <c r="G73" s="138">
        <f t="shared" si="27"/>
        <v>0</v>
      </c>
      <c r="H73" s="384">
        <f t="shared" si="26"/>
        <v>74255436.756508365</v>
      </c>
    </row>
    <row r="74" spans="1:8" ht="33" customHeight="1" x14ac:dyDescent="0.55000000000000004">
      <c r="A74" s="374">
        <v>19</v>
      </c>
      <c r="B74" s="127" t="str">
        <f>$B$122</f>
        <v>Technology</v>
      </c>
      <c r="C74" s="138">
        <f t="shared" si="27"/>
        <v>111217965.45765093</v>
      </c>
      <c r="D74" s="138">
        <f t="shared" si="27"/>
        <v>259258726.80684733</v>
      </c>
      <c r="E74" s="138">
        <f t="shared" si="27"/>
        <v>92368466.498854786</v>
      </c>
      <c r="F74" s="138">
        <f t="shared" si="27"/>
        <v>2875252.5679877726</v>
      </c>
      <c r="G74" s="138">
        <f t="shared" si="27"/>
        <v>0</v>
      </c>
      <c r="H74" s="384">
        <f t="shared" si="26"/>
        <v>465720411.33134079</v>
      </c>
    </row>
    <row r="75" spans="1:8" ht="19.2" customHeight="1" x14ac:dyDescent="0.55000000000000004">
      <c r="A75" s="374">
        <v>20</v>
      </c>
      <c r="B75" s="127" t="str">
        <f>$B$123</f>
        <v>Nursing</v>
      </c>
      <c r="C75" s="138">
        <f t="shared" si="27"/>
        <v>35354823.905422464</v>
      </c>
      <c r="D75" s="138">
        <f t="shared" si="27"/>
        <v>590621366.81691313</v>
      </c>
      <c r="E75" s="138">
        <f t="shared" si="27"/>
        <v>234779140.42207617</v>
      </c>
      <c r="F75" s="138">
        <f t="shared" si="27"/>
        <v>72249164.4390499</v>
      </c>
      <c r="G75" s="138">
        <f t="shared" si="27"/>
        <v>0</v>
      </c>
      <c r="H75" s="384">
        <f t="shared" si="26"/>
        <v>933004495.58346176</v>
      </c>
    </row>
    <row r="76" spans="1:8" ht="34.5" customHeight="1" x14ac:dyDescent="0.55000000000000004">
      <c r="A76" s="376"/>
      <c r="B76" s="130" t="str">
        <f>$B$124</f>
        <v>Totals</v>
      </c>
      <c r="C76" s="135">
        <f>SUM(C56:C75)</f>
        <v>8689931984.3319855</v>
      </c>
      <c r="D76" s="135">
        <f>SUM(D56:D75)</f>
        <v>11903979433.501501</v>
      </c>
      <c r="E76" s="135">
        <f>SUM(E56:E75)</f>
        <v>7069387394.8662434</v>
      </c>
      <c r="F76" s="135">
        <f>SUM(F56:F75)</f>
        <v>6928640548.3757067</v>
      </c>
      <c r="G76" s="135">
        <f>SUM(G56:G75)</f>
        <v>1293057053.7908273</v>
      </c>
      <c r="H76" s="383">
        <f t="shared" si="26"/>
        <v>35884996414.866264</v>
      </c>
    </row>
    <row r="77" spans="1:8" ht="34.5" customHeight="1" x14ac:dyDescent="0.55000000000000004">
      <c r="A77" s="385"/>
      <c r="H77" s="387"/>
    </row>
    <row r="78" spans="1:8" ht="20.399999999999999" customHeight="1" thickBot="1" x14ac:dyDescent="0.6">
      <c r="A78" s="388" t="str">
        <f>"Semester Credit Hours  3-Years (FY "&amp;H1-2&amp;" - FY "&amp;H1&amp;")"</f>
        <v>Semester Credit Hours  3-Years (FY 2023 - FY 2025)</v>
      </c>
      <c r="H78" s="386"/>
    </row>
    <row r="79" spans="1:8" ht="39" thickBot="1" x14ac:dyDescent="0.6">
      <c r="A79" s="381" t="s">
        <v>830</v>
      </c>
      <c r="B79" s="124" t="s">
        <v>31</v>
      </c>
      <c r="C79" s="125" t="s">
        <v>25</v>
      </c>
      <c r="D79" s="125" t="s">
        <v>26</v>
      </c>
      <c r="E79" s="125" t="s">
        <v>27</v>
      </c>
      <c r="F79" s="125" t="s">
        <v>28</v>
      </c>
      <c r="G79" s="125" t="s">
        <v>29</v>
      </c>
      <c r="H79" s="382" t="s">
        <v>30</v>
      </c>
    </row>
    <row r="80" spans="1:8" x14ac:dyDescent="0.55000000000000004">
      <c r="A80" s="374">
        <v>1</v>
      </c>
      <c r="B80" s="127" t="s">
        <v>42</v>
      </c>
      <c r="C80" s="140">
        <f>C104+C128+C152</f>
        <v>12129305.27</v>
      </c>
      <c r="D80" s="140">
        <f t="shared" ref="C80:G89" si="28">D104+D128+D152</f>
        <v>4498050.7200000007</v>
      </c>
      <c r="E80" s="140">
        <f t="shared" si="28"/>
        <v>890846</v>
      </c>
      <c r="F80" s="140">
        <f t="shared" si="28"/>
        <v>255987.5</v>
      </c>
      <c r="G80" s="140">
        <f t="shared" si="28"/>
        <v>0</v>
      </c>
      <c r="H80" s="389">
        <f>SUM(C80:G80)</f>
        <v>17774189.490000002</v>
      </c>
    </row>
    <row r="81" spans="1:8" ht="19.2" customHeight="1" x14ac:dyDescent="0.55000000000000004">
      <c r="A81" s="374">
        <v>2</v>
      </c>
      <c r="B81" s="129" t="s">
        <v>43</v>
      </c>
      <c r="C81" s="140">
        <f t="shared" si="28"/>
        <v>4776914</v>
      </c>
      <c r="D81" s="140">
        <f t="shared" si="28"/>
        <v>2349838.7199999997</v>
      </c>
      <c r="E81" s="140">
        <f t="shared" si="28"/>
        <v>590277.28</v>
      </c>
      <c r="F81" s="140">
        <f t="shared" si="28"/>
        <v>265394.21999999997</v>
      </c>
      <c r="G81" s="140">
        <f t="shared" si="28"/>
        <v>0</v>
      </c>
      <c r="H81" s="389">
        <f t="shared" ref="H81:H100" si="29">SUM(C81:G81)</f>
        <v>7982424.2199999997</v>
      </c>
    </row>
    <row r="82" spans="1:8" ht="36" customHeight="1" x14ac:dyDescent="0.55000000000000004">
      <c r="A82" s="374">
        <v>3</v>
      </c>
      <c r="B82" s="129" t="s">
        <v>44</v>
      </c>
      <c r="C82" s="140">
        <f t="shared" si="28"/>
        <v>1623417.33</v>
      </c>
      <c r="D82" s="140">
        <f t="shared" si="28"/>
        <v>648372.16</v>
      </c>
      <c r="E82" s="140">
        <f t="shared" si="28"/>
        <v>91584</v>
      </c>
      <c r="F82" s="140">
        <f t="shared" si="28"/>
        <v>31788.5</v>
      </c>
      <c r="G82" s="140">
        <f t="shared" si="28"/>
        <v>0</v>
      </c>
      <c r="H82" s="389">
        <f t="shared" si="29"/>
        <v>2395161.9900000002</v>
      </c>
    </row>
    <row r="83" spans="1:8" x14ac:dyDescent="0.55000000000000004">
      <c r="A83" s="374">
        <v>4</v>
      </c>
      <c r="B83" s="129" t="s">
        <v>45</v>
      </c>
      <c r="C83" s="140">
        <f t="shared" si="28"/>
        <v>237375.5</v>
      </c>
      <c r="D83" s="140">
        <f t="shared" si="28"/>
        <v>768360</v>
      </c>
      <c r="E83" s="140">
        <f t="shared" si="28"/>
        <v>751839.75</v>
      </c>
      <c r="F83" s="140">
        <f t="shared" si="28"/>
        <v>171150.5</v>
      </c>
      <c r="G83" s="140">
        <f t="shared" si="28"/>
        <v>0</v>
      </c>
      <c r="H83" s="389">
        <f t="shared" si="29"/>
        <v>1928725.75</v>
      </c>
    </row>
    <row r="84" spans="1:8" x14ac:dyDescent="0.55000000000000004">
      <c r="A84" s="374">
        <v>5</v>
      </c>
      <c r="B84" s="129" t="s">
        <v>46</v>
      </c>
      <c r="C84" s="140">
        <f t="shared" si="28"/>
        <v>337373.8</v>
      </c>
      <c r="D84" s="140">
        <f t="shared" si="28"/>
        <v>374650</v>
      </c>
      <c r="E84" s="140">
        <f t="shared" si="28"/>
        <v>58294</v>
      </c>
      <c r="F84" s="140">
        <f t="shared" si="28"/>
        <v>30981</v>
      </c>
      <c r="G84" s="140">
        <f t="shared" si="28"/>
        <v>0</v>
      </c>
      <c r="H84" s="389">
        <f t="shared" si="29"/>
        <v>801298.8</v>
      </c>
    </row>
    <row r="85" spans="1:8" x14ac:dyDescent="0.55000000000000004">
      <c r="A85" s="374">
        <v>6</v>
      </c>
      <c r="B85" s="129" t="s">
        <v>47</v>
      </c>
      <c r="C85" s="140">
        <f t="shared" si="28"/>
        <v>1727196.5</v>
      </c>
      <c r="D85" s="140">
        <f t="shared" si="28"/>
        <v>2469512.1</v>
      </c>
      <c r="E85" s="140">
        <f t="shared" si="28"/>
        <v>969410.15500000003</v>
      </c>
      <c r="F85" s="140">
        <f t="shared" si="28"/>
        <v>329275.5</v>
      </c>
      <c r="G85" s="140">
        <f t="shared" si="28"/>
        <v>0</v>
      </c>
      <c r="H85" s="389">
        <f t="shared" si="29"/>
        <v>5495394.2549999999</v>
      </c>
    </row>
    <row r="86" spans="1:8" x14ac:dyDescent="0.55000000000000004">
      <c r="A86" s="374">
        <v>7</v>
      </c>
      <c r="B86" s="129" t="s">
        <v>48</v>
      </c>
      <c r="C86" s="140">
        <f t="shared" si="28"/>
        <v>279924</v>
      </c>
      <c r="D86" s="140">
        <f t="shared" si="28"/>
        <v>184808</v>
      </c>
      <c r="E86" s="140">
        <f t="shared" si="28"/>
        <v>34945</v>
      </c>
      <c r="F86" s="140">
        <f t="shared" si="28"/>
        <v>5350</v>
      </c>
      <c r="G86" s="140">
        <f t="shared" si="28"/>
        <v>0</v>
      </c>
      <c r="H86" s="389">
        <f t="shared" si="29"/>
        <v>505027</v>
      </c>
    </row>
    <row r="87" spans="1:8" x14ac:dyDescent="0.55000000000000004">
      <c r="A87" s="374">
        <v>8</v>
      </c>
      <c r="B87" s="129" t="s">
        <v>49</v>
      </c>
      <c r="C87" s="140">
        <f t="shared" si="28"/>
        <v>0</v>
      </c>
      <c r="D87" s="140">
        <f t="shared" si="28"/>
        <v>0</v>
      </c>
      <c r="E87" s="140">
        <f t="shared" si="28"/>
        <v>0</v>
      </c>
      <c r="F87" s="140">
        <f t="shared" si="28"/>
        <v>0</v>
      </c>
      <c r="G87" s="140">
        <f t="shared" si="28"/>
        <v>322352.26</v>
      </c>
      <c r="H87" s="389">
        <f t="shared" si="29"/>
        <v>322352.26</v>
      </c>
    </row>
    <row r="88" spans="1:8" x14ac:dyDescent="0.55000000000000004">
      <c r="A88" s="374">
        <v>9</v>
      </c>
      <c r="B88" s="129" t="s">
        <v>50</v>
      </c>
      <c r="C88" s="140">
        <f t="shared" si="28"/>
        <v>60029</v>
      </c>
      <c r="D88" s="140">
        <f t="shared" si="28"/>
        <v>184101</v>
      </c>
      <c r="E88" s="140">
        <f t="shared" si="28"/>
        <v>257743.00000000009</v>
      </c>
      <c r="F88" s="140">
        <f t="shared" si="28"/>
        <v>6541</v>
      </c>
      <c r="G88" s="140">
        <f t="shared" si="28"/>
        <v>0</v>
      </c>
      <c r="H88" s="389">
        <f t="shared" si="29"/>
        <v>508414.00000000012</v>
      </c>
    </row>
    <row r="89" spans="1:8" x14ac:dyDescent="0.55000000000000004">
      <c r="A89" s="374">
        <v>10</v>
      </c>
      <c r="B89" s="129" t="s">
        <v>51</v>
      </c>
      <c r="C89" s="140">
        <f t="shared" si="28"/>
        <v>3331</v>
      </c>
      <c r="D89" s="140">
        <f t="shared" si="28"/>
        <v>3086</v>
      </c>
      <c r="E89" s="140">
        <f t="shared" si="28"/>
        <v>60813</v>
      </c>
      <c r="F89" s="140">
        <f t="shared" si="28"/>
        <v>2413</v>
      </c>
      <c r="G89" s="140">
        <f t="shared" si="28"/>
        <v>0</v>
      </c>
      <c r="H89" s="389">
        <f t="shared" si="29"/>
        <v>69643</v>
      </c>
    </row>
    <row r="90" spans="1:8" x14ac:dyDescent="0.55000000000000004">
      <c r="A90" s="374">
        <v>11</v>
      </c>
      <c r="B90" s="129" t="s">
        <v>52</v>
      </c>
      <c r="C90" s="140">
        <f t="shared" ref="C90:G99" si="30">C114+C138+C162</f>
        <v>0</v>
      </c>
      <c r="D90" s="140">
        <f t="shared" si="30"/>
        <v>0</v>
      </c>
      <c r="E90" s="140">
        <f t="shared" si="30"/>
        <v>0</v>
      </c>
      <c r="F90" s="140">
        <f t="shared" si="30"/>
        <v>0</v>
      </c>
      <c r="G90" s="140">
        <f t="shared" si="30"/>
        <v>63168</v>
      </c>
      <c r="H90" s="389">
        <f t="shared" si="29"/>
        <v>63168</v>
      </c>
    </row>
    <row r="91" spans="1:8" x14ac:dyDescent="0.55000000000000004">
      <c r="A91" s="374">
        <v>12</v>
      </c>
      <c r="B91" s="129" t="s">
        <v>53</v>
      </c>
      <c r="C91" s="140">
        <f t="shared" si="30"/>
        <v>49072</v>
      </c>
      <c r="D91" s="140">
        <f t="shared" si="30"/>
        <v>12717</v>
      </c>
      <c r="E91" s="140">
        <f t="shared" si="30"/>
        <v>0</v>
      </c>
      <c r="F91" s="140">
        <f t="shared" si="30"/>
        <v>0</v>
      </c>
      <c r="G91" s="140">
        <f t="shared" si="30"/>
        <v>0</v>
      </c>
      <c r="H91" s="389">
        <f t="shared" si="29"/>
        <v>61789</v>
      </c>
    </row>
    <row r="92" spans="1:8" x14ac:dyDescent="0.55000000000000004">
      <c r="A92" s="374">
        <v>13</v>
      </c>
      <c r="B92" s="129" t="s">
        <v>54</v>
      </c>
      <c r="C92" s="140">
        <f t="shared" si="30"/>
        <v>147.99999999999994</v>
      </c>
      <c r="D92" s="140">
        <f t="shared" si="30"/>
        <v>210</v>
      </c>
      <c r="E92" s="140">
        <f t="shared" si="30"/>
        <v>0</v>
      </c>
      <c r="F92" s="140">
        <f t="shared" si="30"/>
        <v>0</v>
      </c>
      <c r="G92" s="140">
        <f t="shared" si="30"/>
        <v>0</v>
      </c>
      <c r="H92" s="389">
        <f t="shared" si="29"/>
        <v>357.99999999999994</v>
      </c>
    </row>
    <row r="93" spans="1:8" x14ac:dyDescent="0.55000000000000004">
      <c r="A93" s="374">
        <v>14</v>
      </c>
      <c r="B93" s="129" t="s">
        <v>55</v>
      </c>
      <c r="C93" s="140">
        <f t="shared" si="30"/>
        <v>516566.1</v>
      </c>
      <c r="D93" s="140">
        <f t="shared" si="30"/>
        <v>798460.5</v>
      </c>
      <c r="E93" s="140">
        <f t="shared" si="30"/>
        <v>321313.5</v>
      </c>
      <c r="F93" s="140">
        <f t="shared" si="30"/>
        <v>50611</v>
      </c>
      <c r="G93" s="140">
        <f t="shared" si="30"/>
        <v>72713</v>
      </c>
      <c r="H93" s="389">
        <f t="shared" si="29"/>
        <v>1759664.1</v>
      </c>
    </row>
    <row r="94" spans="1:8" x14ac:dyDescent="0.55000000000000004">
      <c r="A94" s="374">
        <v>15</v>
      </c>
      <c r="B94" s="129" t="s">
        <v>56</v>
      </c>
      <c r="C94" s="140">
        <f t="shared" si="30"/>
        <v>28</v>
      </c>
      <c r="D94" s="140">
        <f t="shared" si="30"/>
        <v>1770</v>
      </c>
      <c r="E94" s="140">
        <f t="shared" si="30"/>
        <v>4409.4600000000009</v>
      </c>
      <c r="F94" s="140">
        <f t="shared" si="30"/>
        <v>7833</v>
      </c>
      <c r="G94" s="140">
        <f t="shared" si="30"/>
        <v>152080.64999999991</v>
      </c>
      <c r="H94" s="389">
        <f t="shared" si="29"/>
        <v>166121.1099999999</v>
      </c>
    </row>
    <row r="95" spans="1:8" x14ac:dyDescent="0.55000000000000004">
      <c r="A95" s="374">
        <v>16</v>
      </c>
      <c r="B95" s="129" t="s">
        <v>57</v>
      </c>
      <c r="C95" s="140">
        <f t="shared" si="30"/>
        <v>1542299.5</v>
      </c>
      <c r="D95" s="140">
        <f t="shared" si="30"/>
        <v>3984909</v>
      </c>
      <c r="E95" s="140">
        <f t="shared" si="30"/>
        <v>1290553.5</v>
      </c>
      <c r="F95" s="140">
        <f t="shared" si="30"/>
        <v>40577</v>
      </c>
      <c r="G95" s="140">
        <f t="shared" si="30"/>
        <v>0</v>
      </c>
      <c r="H95" s="389">
        <f t="shared" si="29"/>
        <v>6858339</v>
      </c>
    </row>
    <row r="96" spans="1:8" x14ac:dyDescent="0.55000000000000004">
      <c r="A96" s="374">
        <v>17</v>
      </c>
      <c r="B96" s="129" t="s">
        <v>58</v>
      </c>
      <c r="C96" s="140">
        <f t="shared" si="30"/>
        <v>0</v>
      </c>
      <c r="D96" s="140">
        <f t="shared" si="30"/>
        <v>0</v>
      </c>
      <c r="E96" s="140">
        <f t="shared" si="30"/>
        <v>0</v>
      </c>
      <c r="F96" s="140">
        <f t="shared" si="30"/>
        <v>0</v>
      </c>
      <c r="G96" s="140">
        <f t="shared" si="30"/>
        <v>46436.999999999993</v>
      </c>
      <c r="H96" s="389">
        <f t="shared" si="29"/>
        <v>46436.999999999993</v>
      </c>
    </row>
    <row r="97" spans="1:8" x14ac:dyDescent="0.55000000000000004">
      <c r="A97" s="374">
        <v>18</v>
      </c>
      <c r="B97" s="129" t="s">
        <v>59</v>
      </c>
      <c r="C97" s="140">
        <f t="shared" si="30"/>
        <v>1055</v>
      </c>
      <c r="D97" s="140">
        <f t="shared" si="30"/>
        <v>101066</v>
      </c>
      <c r="E97" s="140">
        <f t="shared" si="30"/>
        <v>0</v>
      </c>
      <c r="F97" s="140">
        <f t="shared" si="30"/>
        <v>0</v>
      </c>
      <c r="G97" s="140">
        <f t="shared" si="30"/>
        <v>0</v>
      </c>
      <c r="H97" s="389">
        <f t="shared" si="29"/>
        <v>102121</v>
      </c>
    </row>
    <row r="98" spans="1:8" x14ac:dyDescent="0.55000000000000004">
      <c r="A98" s="374">
        <v>19</v>
      </c>
      <c r="B98" s="129" t="s">
        <v>60</v>
      </c>
      <c r="C98" s="140">
        <f t="shared" si="30"/>
        <v>246189</v>
      </c>
      <c r="D98" s="140">
        <f t="shared" si="30"/>
        <v>394229</v>
      </c>
      <c r="E98" s="140">
        <f t="shared" si="30"/>
        <v>73241</v>
      </c>
      <c r="F98" s="140">
        <f t="shared" si="30"/>
        <v>1658</v>
      </c>
      <c r="G98" s="140">
        <f t="shared" si="30"/>
        <v>0</v>
      </c>
      <c r="H98" s="389">
        <f t="shared" si="29"/>
        <v>715317</v>
      </c>
    </row>
    <row r="99" spans="1:8" x14ac:dyDescent="0.55000000000000004">
      <c r="A99" s="374">
        <v>20</v>
      </c>
      <c r="B99" s="129" t="s">
        <v>0</v>
      </c>
      <c r="C99" s="140">
        <f t="shared" si="30"/>
        <v>74911.75</v>
      </c>
      <c r="D99" s="140">
        <f t="shared" si="30"/>
        <v>889474.14999999991</v>
      </c>
      <c r="E99" s="140">
        <f t="shared" si="30"/>
        <v>279161</v>
      </c>
      <c r="F99" s="140">
        <f t="shared" si="30"/>
        <v>20547</v>
      </c>
      <c r="G99" s="140">
        <f t="shared" si="30"/>
        <v>0</v>
      </c>
      <c r="H99" s="389">
        <f t="shared" si="29"/>
        <v>1264093.8999999999</v>
      </c>
    </row>
    <row r="100" spans="1:8" x14ac:dyDescent="0.55000000000000004">
      <c r="A100" s="376"/>
      <c r="B100" s="142" t="s">
        <v>33</v>
      </c>
      <c r="C100" s="141">
        <f>SUM(C80:C99)</f>
        <v>23605135.750000004</v>
      </c>
      <c r="D100" s="141">
        <f>SUM(D80:D99)</f>
        <v>17663614.350000001</v>
      </c>
      <c r="E100" s="141">
        <f>SUM(E80:E99)</f>
        <v>5674430.6450000005</v>
      </c>
      <c r="F100" s="141">
        <f>SUM(F80:F99)</f>
        <v>1220107.22</v>
      </c>
      <c r="G100" s="141">
        <f>SUM(G80:G99)</f>
        <v>656750.90999999992</v>
      </c>
      <c r="H100" s="389">
        <f t="shared" si="29"/>
        <v>48820038.875000007</v>
      </c>
    </row>
    <row r="101" spans="1:8" x14ac:dyDescent="0.55000000000000004">
      <c r="A101" s="385"/>
      <c r="B101" s="143"/>
      <c r="C101" s="144"/>
      <c r="D101" s="144"/>
      <c r="E101" s="144"/>
      <c r="F101" s="144"/>
      <c r="G101" s="144"/>
      <c r="H101" s="390"/>
    </row>
    <row r="102" spans="1:8" ht="19.8" thickBot="1" x14ac:dyDescent="0.6">
      <c r="A102" s="388" t="str">
        <f>"Semester Credit Hours Current Year (FY "&amp;H1&amp;")"</f>
        <v>Semester Credit Hours Current Year (FY 2025)</v>
      </c>
      <c r="H102" s="386"/>
    </row>
    <row r="103" spans="1:8" ht="39" thickBot="1" x14ac:dyDescent="0.6">
      <c r="A103" s="381" t="s">
        <v>830</v>
      </c>
      <c r="B103" s="124" t="s">
        <v>31</v>
      </c>
      <c r="C103" s="125" t="s">
        <v>25</v>
      </c>
      <c r="D103" s="125" t="s">
        <v>26</v>
      </c>
      <c r="E103" s="125" t="s">
        <v>27</v>
      </c>
      <c r="F103" s="125" t="s">
        <v>28</v>
      </c>
      <c r="G103" s="125" t="s">
        <v>29</v>
      </c>
      <c r="H103" s="382" t="s">
        <v>30</v>
      </c>
    </row>
    <row r="104" spans="1:8" x14ac:dyDescent="0.55000000000000004">
      <c r="A104" s="374">
        <v>1</v>
      </c>
      <c r="B104" s="127" t="s">
        <v>42</v>
      </c>
      <c r="C104" s="140">
        <f>SUM(UTA:SRSU!C32)</f>
        <v>4198739.24</v>
      </c>
      <c r="D104" s="140">
        <f>SUM(UTA:SRSU!D32)</f>
        <v>1485140.02</v>
      </c>
      <c r="E104" s="140">
        <f>SUM(UTA:SRSU!E32)</f>
        <v>306856</v>
      </c>
      <c r="F104" s="140">
        <f>SUM(UTA:SRSU!F32)</f>
        <v>85092</v>
      </c>
      <c r="G104" s="140">
        <f>SUM(UTA:SRSU!G32)</f>
        <v>0</v>
      </c>
      <c r="H104" s="389">
        <f>SUM(C104:G104)</f>
        <v>6075827.2599999998</v>
      </c>
    </row>
    <row r="105" spans="1:8" x14ac:dyDescent="0.55000000000000004">
      <c r="A105" s="374">
        <v>2</v>
      </c>
      <c r="B105" s="129" t="s">
        <v>43</v>
      </c>
      <c r="C105" s="140">
        <f>SUM(UTA:SRSU!C33)</f>
        <v>1660930.2999999998</v>
      </c>
      <c r="D105" s="140">
        <f>SUM(UTA:SRSU!D33)</f>
        <v>820119.5</v>
      </c>
      <c r="E105" s="140">
        <f>SUM(UTA:SRSU!E33)</f>
        <v>190757.99999999997</v>
      </c>
      <c r="F105" s="140">
        <f>SUM(UTA:SRSU!F33)</f>
        <v>92399</v>
      </c>
      <c r="G105" s="140">
        <f>SUM(UTA:SRSU!G33)</f>
        <v>0</v>
      </c>
      <c r="H105" s="389">
        <f t="shared" ref="H105:H124" si="31">SUM(C105:G105)</f>
        <v>2764206.8</v>
      </c>
    </row>
    <row r="106" spans="1:8" x14ac:dyDescent="0.55000000000000004">
      <c r="A106" s="374">
        <v>3</v>
      </c>
      <c r="B106" s="129" t="s">
        <v>44</v>
      </c>
      <c r="C106" s="140">
        <f>SUM(UTA:SRSU!C34)</f>
        <v>560857</v>
      </c>
      <c r="D106" s="140">
        <f>SUM(UTA:SRSU!D34)</f>
        <v>223736.5</v>
      </c>
      <c r="E106" s="140">
        <f>SUM(UTA:SRSU!E34)</f>
        <v>30728</v>
      </c>
      <c r="F106" s="140">
        <f>SUM(UTA:SRSU!F34)</f>
        <v>10326</v>
      </c>
      <c r="G106" s="140">
        <f>SUM(UTA:SRSU!G34)</f>
        <v>0</v>
      </c>
      <c r="H106" s="389">
        <f t="shared" si="31"/>
        <v>825647.5</v>
      </c>
    </row>
    <row r="107" spans="1:8" x14ac:dyDescent="0.55000000000000004">
      <c r="A107" s="374">
        <v>4</v>
      </c>
      <c r="B107" s="129" t="s">
        <v>45</v>
      </c>
      <c r="C107" s="140">
        <f>SUM(UTA:SRSU!C35)</f>
        <v>79783.5</v>
      </c>
      <c r="D107" s="140">
        <f>SUM(UTA:SRSU!D35)</f>
        <v>237334</v>
      </c>
      <c r="E107" s="140">
        <f>SUM(UTA:SRSU!E35)</f>
        <v>248268.25</v>
      </c>
      <c r="F107" s="140">
        <f>SUM(UTA:SRSU!F35)</f>
        <v>58120</v>
      </c>
      <c r="G107" s="140">
        <f>SUM(UTA:SRSU!G35)</f>
        <v>0</v>
      </c>
      <c r="H107" s="389">
        <f t="shared" si="31"/>
        <v>623505.75</v>
      </c>
    </row>
    <row r="108" spans="1:8" x14ac:dyDescent="0.55000000000000004">
      <c r="A108" s="374">
        <v>5</v>
      </c>
      <c r="B108" s="129" t="s">
        <v>46</v>
      </c>
      <c r="C108" s="140">
        <f>SUM(UTA:SRSU!C36)</f>
        <v>118566</v>
      </c>
      <c r="D108" s="140">
        <f>SUM(UTA:SRSU!D36)</f>
        <v>130834</v>
      </c>
      <c r="E108" s="140">
        <f>SUM(UTA:SRSU!E36)</f>
        <v>21006.000000000004</v>
      </c>
      <c r="F108" s="140">
        <f>SUM(UTA:SRSU!F36)</f>
        <v>11319</v>
      </c>
      <c r="G108" s="140">
        <f>SUM(UTA:SRSU!G36)</f>
        <v>0</v>
      </c>
      <c r="H108" s="389">
        <f t="shared" si="31"/>
        <v>281725</v>
      </c>
    </row>
    <row r="109" spans="1:8" x14ac:dyDescent="0.55000000000000004">
      <c r="A109" s="374">
        <v>6</v>
      </c>
      <c r="B109" s="129" t="s">
        <v>47</v>
      </c>
      <c r="C109" s="140">
        <f>SUM(UTA:SRSU!C37)</f>
        <v>609983</v>
      </c>
      <c r="D109" s="140">
        <f>SUM(UTA:SRSU!D37)</f>
        <v>877819</v>
      </c>
      <c r="E109" s="140">
        <f>SUM(UTA:SRSU!E37)</f>
        <v>290173.57999999996</v>
      </c>
      <c r="F109" s="140">
        <f>SUM(UTA:SRSU!F37)</f>
        <v>113906.5</v>
      </c>
      <c r="G109" s="140">
        <f>SUM(UTA:SRSU!G37)</f>
        <v>0</v>
      </c>
      <c r="H109" s="389">
        <f t="shared" si="31"/>
        <v>1891882.08</v>
      </c>
    </row>
    <row r="110" spans="1:8" x14ac:dyDescent="0.55000000000000004">
      <c r="A110" s="374">
        <v>7</v>
      </c>
      <c r="B110" s="129" t="s">
        <v>48</v>
      </c>
      <c r="C110" s="140">
        <f>SUM(UTA:SRSU!C38)</f>
        <v>97996</v>
      </c>
      <c r="D110" s="140">
        <f>SUM(UTA:SRSU!D38)</f>
        <v>59182</v>
      </c>
      <c r="E110" s="140">
        <f>SUM(UTA:SRSU!E38)</f>
        <v>12166</v>
      </c>
      <c r="F110" s="140">
        <f>SUM(UTA:SRSU!F38)</f>
        <v>1690</v>
      </c>
      <c r="G110" s="140">
        <f>SUM(UTA:SRSU!G38)</f>
        <v>0</v>
      </c>
      <c r="H110" s="389">
        <f t="shared" si="31"/>
        <v>171034</v>
      </c>
    </row>
    <row r="111" spans="1:8" x14ac:dyDescent="0.55000000000000004">
      <c r="A111" s="374">
        <v>8</v>
      </c>
      <c r="B111" s="129" t="s">
        <v>49</v>
      </c>
      <c r="C111" s="140">
        <f>SUM(UTA:SRSU!C39)</f>
        <v>0</v>
      </c>
      <c r="D111" s="140">
        <f>SUM(UTA:SRSU!D39)</f>
        <v>0</v>
      </c>
      <c r="E111" s="140">
        <f>SUM(UTA:SRSU!E39)</f>
        <v>0</v>
      </c>
      <c r="F111" s="140">
        <f>SUM(UTA:SRSU!F39)</f>
        <v>0</v>
      </c>
      <c r="G111" s="140">
        <f>SUM(UTA:SRSU!G39)</f>
        <v>105190.26</v>
      </c>
      <c r="H111" s="389">
        <f t="shared" si="31"/>
        <v>105190.26</v>
      </c>
    </row>
    <row r="112" spans="1:8" x14ac:dyDescent="0.55000000000000004">
      <c r="A112" s="374">
        <v>9</v>
      </c>
      <c r="B112" s="129" t="s">
        <v>50</v>
      </c>
      <c r="C112" s="140">
        <f>SUM(UTA:SRSU!C40)</f>
        <v>20762</v>
      </c>
      <c r="D112" s="140">
        <f>SUM(UTA:SRSU!D40)</f>
        <v>58662</v>
      </c>
      <c r="E112" s="140">
        <f>SUM(UTA:SRSU!E40)</f>
        <v>88430.000000000058</v>
      </c>
      <c r="F112" s="140">
        <f>SUM(UTA:SRSU!F40)</f>
        <v>2575</v>
      </c>
      <c r="G112" s="140">
        <f>SUM(UTA:SRSU!G40)</f>
        <v>0</v>
      </c>
      <c r="H112" s="389">
        <f t="shared" si="31"/>
        <v>170429.00000000006</v>
      </c>
    </row>
    <row r="113" spans="1:8" x14ac:dyDescent="0.55000000000000004">
      <c r="A113" s="374">
        <v>10</v>
      </c>
      <c r="B113" s="129" t="s">
        <v>51</v>
      </c>
      <c r="C113" s="140">
        <f>SUM(UTA:SRSU!C41)</f>
        <v>1095</v>
      </c>
      <c r="D113" s="140">
        <f>SUM(UTA:SRSU!D41)</f>
        <v>1186</v>
      </c>
      <c r="E113" s="140">
        <f>SUM(UTA:SRSU!E41)</f>
        <v>18455</v>
      </c>
      <c r="F113" s="140">
        <f>SUM(UTA:SRSU!F41)</f>
        <v>932</v>
      </c>
      <c r="G113" s="140">
        <f>SUM(UTA:SRSU!G41)</f>
        <v>0</v>
      </c>
      <c r="H113" s="389">
        <f t="shared" si="31"/>
        <v>21668</v>
      </c>
    </row>
    <row r="114" spans="1:8" x14ac:dyDescent="0.55000000000000004">
      <c r="A114" s="374">
        <v>11</v>
      </c>
      <c r="B114" s="129" t="s">
        <v>52</v>
      </c>
      <c r="C114" s="140">
        <f>SUM(UTA:SRSU!C42)</f>
        <v>0</v>
      </c>
      <c r="D114" s="140">
        <f>SUM(UTA:SRSU!D42)</f>
        <v>0</v>
      </c>
      <c r="E114" s="140">
        <f>SUM(UTA:SRSU!E42)</f>
        <v>0</v>
      </c>
      <c r="F114" s="140">
        <f>SUM(UTA:SRSU!F42)</f>
        <v>0</v>
      </c>
      <c r="G114" s="140">
        <f>SUM(UTA:SRSU!G42)</f>
        <v>24480</v>
      </c>
      <c r="H114" s="389">
        <f t="shared" si="31"/>
        <v>24480</v>
      </c>
    </row>
    <row r="115" spans="1:8" x14ac:dyDescent="0.55000000000000004">
      <c r="A115" s="374">
        <v>12</v>
      </c>
      <c r="B115" s="129" t="s">
        <v>53</v>
      </c>
      <c r="C115" s="140">
        <f>SUM(UTA:SRSU!C43)</f>
        <v>16665</v>
      </c>
      <c r="D115" s="140">
        <f>SUM(UTA:SRSU!D43)</f>
        <v>4421</v>
      </c>
      <c r="E115" s="140">
        <f>SUM(UTA:SRSU!E43)</f>
        <v>0</v>
      </c>
      <c r="F115" s="140">
        <f>SUM(UTA:SRSU!F43)</f>
        <v>0</v>
      </c>
      <c r="G115" s="140">
        <f>SUM(UTA:SRSU!G43)</f>
        <v>0</v>
      </c>
      <c r="H115" s="389">
        <f t="shared" si="31"/>
        <v>21086</v>
      </c>
    </row>
    <row r="116" spans="1:8" x14ac:dyDescent="0.55000000000000004">
      <c r="A116" s="374">
        <v>13</v>
      </c>
      <c r="B116" s="129" t="s">
        <v>54</v>
      </c>
      <c r="C116" s="140">
        <f>SUM(UTA:SRSU!C44)</f>
        <v>40.999999999999993</v>
      </c>
      <c r="D116" s="140">
        <f>SUM(UTA:SRSU!D44)</f>
        <v>42</v>
      </c>
      <c r="E116" s="140">
        <f>SUM(UTA:SRSU!E44)</f>
        <v>0</v>
      </c>
      <c r="F116" s="140">
        <f>SUM(UTA:SRSU!F44)</f>
        <v>0</v>
      </c>
      <c r="G116" s="140">
        <f>SUM(UTA:SRSU!G44)</f>
        <v>0</v>
      </c>
      <c r="H116" s="389">
        <f t="shared" si="31"/>
        <v>83</v>
      </c>
    </row>
    <row r="117" spans="1:8" x14ac:dyDescent="0.55000000000000004">
      <c r="A117" s="374">
        <v>14</v>
      </c>
      <c r="B117" s="129" t="s">
        <v>55</v>
      </c>
      <c r="C117" s="140">
        <f>SUM(UTA:SRSU!C45)</f>
        <v>178286</v>
      </c>
      <c r="D117" s="140">
        <f>SUM(UTA:SRSU!D45)</f>
        <v>257927</v>
      </c>
      <c r="E117" s="140">
        <f>SUM(UTA:SRSU!E45)</f>
        <v>107359</v>
      </c>
      <c r="F117" s="140">
        <f>SUM(UTA:SRSU!F45)</f>
        <v>18047</v>
      </c>
      <c r="G117" s="140">
        <f>SUM(UTA:SRSU!G45)</f>
        <v>25505.000000000007</v>
      </c>
      <c r="H117" s="389">
        <f t="shared" si="31"/>
        <v>587124</v>
      </c>
    </row>
    <row r="118" spans="1:8" x14ac:dyDescent="0.55000000000000004">
      <c r="A118" s="374">
        <v>15</v>
      </c>
      <c r="B118" s="129" t="s">
        <v>56</v>
      </c>
      <c r="C118" s="140">
        <f>SUM(UTA:SRSU!C46)</f>
        <v>10</v>
      </c>
      <c r="D118" s="140">
        <f>SUM(UTA:SRSU!D46)</f>
        <v>563</v>
      </c>
      <c r="E118" s="140">
        <f>SUM(UTA:SRSU!E46)</f>
        <v>1340.0000000000002</v>
      </c>
      <c r="F118" s="140">
        <f>SUM(UTA:SRSU!F46)</f>
        <v>2863.0000000000005</v>
      </c>
      <c r="G118" s="140">
        <f>SUM(UTA:SRSU!G46)</f>
        <v>49978.999999999978</v>
      </c>
      <c r="H118" s="389">
        <f t="shared" si="31"/>
        <v>54754.999999999978</v>
      </c>
    </row>
    <row r="119" spans="1:8" x14ac:dyDescent="0.55000000000000004">
      <c r="A119" s="374">
        <v>16</v>
      </c>
      <c r="B119" s="129" t="s">
        <v>57</v>
      </c>
      <c r="C119" s="140">
        <f>SUM(UTA:SRSU!C47)</f>
        <v>551187</v>
      </c>
      <c r="D119" s="140">
        <f>SUM(UTA:SRSU!D47)</f>
        <v>1399143.5</v>
      </c>
      <c r="E119" s="140">
        <f>SUM(UTA:SRSU!E47)</f>
        <v>422503</v>
      </c>
      <c r="F119" s="140">
        <f>SUM(UTA:SRSU!F47)</f>
        <v>13299</v>
      </c>
      <c r="G119" s="140">
        <f>SUM(UTA:SRSU!G47)</f>
        <v>0</v>
      </c>
      <c r="H119" s="389">
        <f t="shared" si="31"/>
        <v>2386132.5</v>
      </c>
    </row>
    <row r="120" spans="1:8" x14ac:dyDescent="0.55000000000000004">
      <c r="A120" s="374">
        <v>17</v>
      </c>
      <c r="B120" s="129" t="s">
        <v>58</v>
      </c>
      <c r="C120" s="140">
        <f>SUM(UTA:SRSU!C48)</f>
        <v>0</v>
      </c>
      <c r="D120" s="140">
        <f>SUM(UTA:SRSU!D48)</f>
        <v>0</v>
      </c>
      <c r="E120" s="140">
        <f>SUM(UTA:SRSU!E48)</f>
        <v>0</v>
      </c>
      <c r="F120" s="140">
        <f>SUM(UTA:SRSU!F48)</f>
        <v>0</v>
      </c>
      <c r="G120" s="140">
        <f>SUM(UTA:SRSU!G48)</f>
        <v>15791.999999999987</v>
      </c>
      <c r="H120" s="389">
        <f t="shared" si="31"/>
        <v>15791.999999999987</v>
      </c>
    </row>
    <row r="121" spans="1:8" x14ac:dyDescent="0.55000000000000004">
      <c r="A121" s="374">
        <v>18</v>
      </c>
      <c r="B121" s="129" t="s">
        <v>59</v>
      </c>
      <c r="C121" s="140">
        <f>SUM(UTA:SRSU!C49)</f>
        <v>380</v>
      </c>
      <c r="D121" s="140">
        <f>SUM(UTA:SRSU!D49)</f>
        <v>31270</v>
      </c>
      <c r="E121" s="140">
        <f>SUM(UTA:SRSU!E49)</f>
        <v>0</v>
      </c>
      <c r="F121" s="140">
        <f>SUM(UTA:SRSU!F49)</f>
        <v>0</v>
      </c>
      <c r="G121" s="140">
        <f>SUM(UTA:SRSU!G49)</f>
        <v>0</v>
      </c>
      <c r="H121" s="389">
        <f t="shared" si="31"/>
        <v>31650</v>
      </c>
    </row>
    <row r="122" spans="1:8" x14ac:dyDescent="0.55000000000000004">
      <c r="A122" s="374">
        <v>19</v>
      </c>
      <c r="B122" s="129" t="s">
        <v>60</v>
      </c>
      <c r="C122" s="140">
        <f>SUM(UTA:SRSU!C50)</f>
        <v>89284.999999999985</v>
      </c>
      <c r="D122" s="140">
        <f>SUM(UTA:SRSU!D50)</f>
        <v>143986.99999999997</v>
      </c>
      <c r="E122" s="140">
        <f>SUM(UTA:SRSU!E50)</f>
        <v>24093</v>
      </c>
      <c r="F122" s="140">
        <f>SUM(UTA:SRSU!F50)</f>
        <v>489</v>
      </c>
      <c r="G122" s="140">
        <f>SUM(UTA:SRSU!G50)</f>
        <v>0</v>
      </c>
      <c r="H122" s="389">
        <f t="shared" si="31"/>
        <v>257853.99999999994</v>
      </c>
    </row>
    <row r="123" spans="1:8" x14ac:dyDescent="0.55000000000000004">
      <c r="A123" s="374">
        <v>20</v>
      </c>
      <c r="B123" s="129" t="s">
        <v>0</v>
      </c>
      <c r="C123" s="140">
        <f>SUM(UTA:SRSU!C51)</f>
        <v>22968</v>
      </c>
      <c r="D123" s="140">
        <f>SUM(UTA:SRSU!D51)</f>
        <v>303446</v>
      </c>
      <c r="E123" s="140">
        <f>SUM(UTA:SRSU!E51)</f>
        <v>109575</v>
      </c>
      <c r="F123" s="140">
        <f>SUM(UTA:SRSU!F51)</f>
        <v>6464</v>
      </c>
      <c r="G123" s="140">
        <f>SUM(UTA:SRSU!G51)</f>
        <v>0</v>
      </c>
      <c r="H123" s="389">
        <f t="shared" si="31"/>
        <v>442453</v>
      </c>
    </row>
    <row r="124" spans="1:8" x14ac:dyDescent="0.55000000000000004">
      <c r="A124" s="376"/>
      <c r="B124" s="142" t="s">
        <v>33</v>
      </c>
      <c r="C124" s="141">
        <f>SUM(C104:C123)</f>
        <v>8207534.04</v>
      </c>
      <c r="D124" s="141">
        <f>SUM(D104:D123)</f>
        <v>6034812.5199999996</v>
      </c>
      <c r="E124" s="141">
        <f>SUM(E104:E123)</f>
        <v>1871710.83</v>
      </c>
      <c r="F124" s="141">
        <f>SUM(F104:F123)</f>
        <v>417521.5</v>
      </c>
      <c r="G124" s="141">
        <f>SUM(G104:G123)</f>
        <v>220946.25999999998</v>
      </c>
      <c r="H124" s="389">
        <f t="shared" si="31"/>
        <v>16752525.149999999</v>
      </c>
    </row>
    <row r="125" spans="1:8" x14ac:dyDescent="0.55000000000000004">
      <c r="A125" s="385"/>
      <c r="B125" s="143"/>
      <c r="C125" s="144"/>
      <c r="D125" s="144"/>
      <c r="E125" s="144"/>
      <c r="F125" s="144"/>
      <c r="G125" s="144"/>
      <c r="H125" s="391"/>
    </row>
    <row r="126" spans="1:8" ht="19.8" thickBot="1" x14ac:dyDescent="0.6">
      <c r="A126" s="388" t="str">
        <f>"Semester Credit Hours Previous Year (FY "&amp;H1-1&amp;")"</f>
        <v>Semester Credit Hours Previous Year (FY 2024)</v>
      </c>
      <c r="H126" s="386"/>
    </row>
    <row r="127" spans="1:8" ht="39" thickBot="1" x14ac:dyDescent="0.6">
      <c r="A127" s="381" t="s">
        <v>830</v>
      </c>
      <c r="B127" s="124" t="s">
        <v>31</v>
      </c>
      <c r="C127" s="125" t="s">
        <v>25</v>
      </c>
      <c r="D127" s="125" t="s">
        <v>26</v>
      </c>
      <c r="E127" s="125" t="s">
        <v>27</v>
      </c>
      <c r="F127" s="125" t="s">
        <v>28</v>
      </c>
      <c r="G127" s="125" t="s">
        <v>29</v>
      </c>
      <c r="H127" s="382" t="s">
        <v>30</v>
      </c>
    </row>
    <row r="128" spans="1:8" x14ac:dyDescent="0.55000000000000004">
      <c r="A128" s="374">
        <v>1</v>
      </c>
      <c r="B128" s="127" t="s">
        <v>42</v>
      </c>
      <c r="C128" s="140">
        <v>4067980.75</v>
      </c>
      <c r="D128" s="140">
        <v>1491112.7000000002</v>
      </c>
      <c r="E128" s="140">
        <v>291347.5</v>
      </c>
      <c r="F128" s="140">
        <v>85766.5</v>
      </c>
      <c r="G128" s="140">
        <v>0</v>
      </c>
      <c r="H128" s="389">
        <f>SUM(C128:G128)</f>
        <v>5936207.4500000002</v>
      </c>
    </row>
    <row r="129" spans="1:8" x14ac:dyDescent="0.55000000000000004">
      <c r="A129" s="374">
        <v>2</v>
      </c>
      <c r="B129" s="129" t="s">
        <v>43</v>
      </c>
      <c r="C129" s="140">
        <v>1588471.9999999998</v>
      </c>
      <c r="D129" s="140">
        <v>776431</v>
      </c>
      <c r="E129" s="140">
        <v>203630.5</v>
      </c>
      <c r="F129" s="140">
        <v>88568.299999999988</v>
      </c>
      <c r="G129" s="140">
        <v>0</v>
      </c>
      <c r="H129" s="389">
        <f t="shared" ref="H129:H147" si="32">SUM(C129:G129)</f>
        <v>2657101.7999999998</v>
      </c>
    </row>
    <row r="130" spans="1:8" x14ac:dyDescent="0.55000000000000004">
      <c r="A130" s="374">
        <v>3</v>
      </c>
      <c r="B130" s="129" t="s">
        <v>44</v>
      </c>
      <c r="C130" s="140">
        <v>537142</v>
      </c>
      <c r="D130" s="140">
        <v>212851</v>
      </c>
      <c r="E130" s="140">
        <v>29889</v>
      </c>
      <c r="F130" s="140">
        <v>10796</v>
      </c>
      <c r="G130" s="140">
        <v>0</v>
      </c>
      <c r="H130" s="389">
        <f t="shared" si="32"/>
        <v>790678</v>
      </c>
    </row>
    <row r="131" spans="1:8" x14ac:dyDescent="0.55000000000000004">
      <c r="A131" s="374">
        <v>4</v>
      </c>
      <c r="B131" s="129" t="s">
        <v>45</v>
      </c>
      <c r="C131" s="140">
        <v>77373</v>
      </c>
      <c r="D131" s="140">
        <v>255082</v>
      </c>
      <c r="E131" s="140">
        <v>250410</v>
      </c>
      <c r="F131" s="140">
        <v>56525</v>
      </c>
      <c r="G131" s="140">
        <v>0</v>
      </c>
      <c r="H131" s="389">
        <f t="shared" si="32"/>
        <v>639390</v>
      </c>
    </row>
    <row r="132" spans="1:8" x14ac:dyDescent="0.55000000000000004">
      <c r="A132" s="374">
        <v>5</v>
      </c>
      <c r="B132" s="129" t="s">
        <v>46</v>
      </c>
      <c r="C132" s="140">
        <v>114167</v>
      </c>
      <c r="D132" s="140">
        <v>122622</v>
      </c>
      <c r="E132" s="140">
        <v>19226.999999999996</v>
      </c>
      <c r="F132" s="140">
        <v>10281</v>
      </c>
      <c r="G132" s="140">
        <v>0</v>
      </c>
      <c r="H132" s="389">
        <f t="shared" si="32"/>
        <v>266297</v>
      </c>
    </row>
    <row r="133" spans="1:8" x14ac:dyDescent="0.55000000000000004">
      <c r="A133" s="374">
        <v>6</v>
      </c>
      <c r="B133" s="129" t="s">
        <v>47</v>
      </c>
      <c r="C133" s="140">
        <v>577378.5</v>
      </c>
      <c r="D133" s="140">
        <v>813564.1</v>
      </c>
      <c r="E133" s="140">
        <v>334178.57500000001</v>
      </c>
      <c r="F133" s="140">
        <v>111456</v>
      </c>
      <c r="G133" s="140">
        <v>0</v>
      </c>
      <c r="H133" s="389">
        <f t="shared" si="32"/>
        <v>1836577.175</v>
      </c>
    </row>
    <row r="134" spans="1:8" x14ac:dyDescent="0.55000000000000004">
      <c r="A134" s="374">
        <v>7</v>
      </c>
      <c r="B134" s="129" t="s">
        <v>48</v>
      </c>
      <c r="C134" s="140">
        <v>91375</v>
      </c>
      <c r="D134" s="140">
        <v>61498</v>
      </c>
      <c r="E134" s="140">
        <v>11434</v>
      </c>
      <c r="F134" s="140">
        <v>1678</v>
      </c>
      <c r="G134" s="140">
        <v>0</v>
      </c>
      <c r="H134" s="389">
        <f t="shared" si="32"/>
        <v>165985</v>
      </c>
    </row>
    <row r="135" spans="1:8" x14ac:dyDescent="0.55000000000000004">
      <c r="A135" s="374">
        <v>8</v>
      </c>
      <c r="B135" s="129" t="s">
        <v>49</v>
      </c>
      <c r="C135" s="140">
        <v>0</v>
      </c>
      <c r="D135" s="140">
        <v>0</v>
      </c>
      <c r="E135" s="140">
        <v>0</v>
      </c>
      <c r="F135" s="140">
        <v>0</v>
      </c>
      <c r="G135" s="140">
        <v>108736.5</v>
      </c>
      <c r="H135" s="389">
        <f t="shared" si="32"/>
        <v>108736.5</v>
      </c>
    </row>
    <row r="136" spans="1:8" x14ac:dyDescent="0.55000000000000004">
      <c r="A136" s="374">
        <v>9</v>
      </c>
      <c r="B136" s="129" t="s">
        <v>50</v>
      </c>
      <c r="C136" s="140">
        <v>20146</v>
      </c>
      <c r="D136" s="140">
        <v>60357</v>
      </c>
      <c r="E136" s="140">
        <v>82740</v>
      </c>
      <c r="F136" s="140">
        <v>2273</v>
      </c>
      <c r="G136" s="140">
        <v>0</v>
      </c>
      <c r="H136" s="389">
        <f t="shared" si="32"/>
        <v>165516</v>
      </c>
    </row>
    <row r="137" spans="1:8" x14ac:dyDescent="0.55000000000000004">
      <c r="A137" s="374">
        <v>10</v>
      </c>
      <c r="B137" s="129" t="s">
        <v>51</v>
      </c>
      <c r="C137" s="140">
        <v>1068</v>
      </c>
      <c r="D137" s="140">
        <v>927</v>
      </c>
      <c r="E137" s="140">
        <v>20161</v>
      </c>
      <c r="F137" s="140">
        <v>838</v>
      </c>
      <c r="G137" s="140">
        <v>0</v>
      </c>
      <c r="H137" s="389">
        <f t="shared" si="32"/>
        <v>22994</v>
      </c>
    </row>
    <row r="138" spans="1:8" x14ac:dyDescent="0.55000000000000004">
      <c r="A138" s="374">
        <v>11</v>
      </c>
      <c r="B138" s="129" t="s">
        <v>52</v>
      </c>
      <c r="C138" s="140">
        <v>0</v>
      </c>
      <c r="D138" s="140">
        <v>0</v>
      </c>
      <c r="E138" s="140">
        <v>0</v>
      </c>
      <c r="F138" s="140">
        <v>0</v>
      </c>
      <c r="G138" s="140">
        <v>19344</v>
      </c>
      <c r="H138" s="389">
        <f t="shared" si="32"/>
        <v>19344</v>
      </c>
    </row>
    <row r="139" spans="1:8" x14ac:dyDescent="0.55000000000000004">
      <c r="A139" s="374">
        <v>12</v>
      </c>
      <c r="B139" s="129" t="s">
        <v>53</v>
      </c>
      <c r="C139" s="140">
        <v>16276</v>
      </c>
      <c r="D139" s="140">
        <v>4093</v>
      </c>
      <c r="E139" s="140">
        <v>0</v>
      </c>
      <c r="F139" s="140">
        <v>0</v>
      </c>
      <c r="G139" s="140">
        <v>0</v>
      </c>
      <c r="H139" s="389">
        <f t="shared" si="32"/>
        <v>20369</v>
      </c>
    </row>
    <row r="140" spans="1:8" x14ac:dyDescent="0.55000000000000004">
      <c r="A140" s="374">
        <v>13</v>
      </c>
      <c r="B140" s="129" t="s">
        <v>54</v>
      </c>
      <c r="C140" s="140">
        <v>50.999999999999986</v>
      </c>
      <c r="D140" s="140">
        <v>96</v>
      </c>
      <c r="E140" s="140">
        <v>0</v>
      </c>
      <c r="F140" s="140">
        <v>0</v>
      </c>
      <c r="G140" s="140">
        <v>0</v>
      </c>
      <c r="H140" s="389">
        <f t="shared" si="32"/>
        <v>147</v>
      </c>
    </row>
    <row r="141" spans="1:8" x14ac:dyDescent="0.55000000000000004">
      <c r="A141" s="374">
        <v>14</v>
      </c>
      <c r="B141" s="129" t="s">
        <v>55</v>
      </c>
      <c r="C141" s="140">
        <v>171210.5</v>
      </c>
      <c r="D141" s="140">
        <v>264868.5</v>
      </c>
      <c r="E141" s="140">
        <v>108307.5</v>
      </c>
      <c r="F141" s="140">
        <v>17176.999999999996</v>
      </c>
      <c r="G141" s="140">
        <v>23905.999999999993</v>
      </c>
      <c r="H141" s="389">
        <f t="shared" si="32"/>
        <v>585469.5</v>
      </c>
    </row>
    <row r="142" spans="1:8" x14ac:dyDescent="0.55000000000000004">
      <c r="A142" s="374">
        <v>15</v>
      </c>
      <c r="B142" s="129" t="s">
        <v>56</v>
      </c>
      <c r="C142" s="140">
        <v>15</v>
      </c>
      <c r="D142" s="140">
        <v>574</v>
      </c>
      <c r="E142" s="140">
        <v>1625.5000000000005</v>
      </c>
      <c r="F142" s="140">
        <v>2511</v>
      </c>
      <c r="G142" s="140">
        <v>51776.649999999943</v>
      </c>
      <c r="H142" s="389">
        <f t="shared" si="32"/>
        <v>56502.149999999943</v>
      </c>
    </row>
    <row r="143" spans="1:8" x14ac:dyDescent="0.55000000000000004">
      <c r="A143" s="374">
        <v>16</v>
      </c>
      <c r="B143" s="129" t="s">
        <v>57</v>
      </c>
      <c r="C143" s="140">
        <v>508953</v>
      </c>
      <c r="D143" s="140">
        <v>1322385.5</v>
      </c>
      <c r="E143" s="140">
        <v>428373.5</v>
      </c>
      <c r="F143" s="140">
        <v>13931</v>
      </c>
      <c r="G143" s="140">
        <v>0</v>
      </c>
      <c r="H143" s="389">
        <f t="shared" si="32"/>
        <v>2273643</v>
      </c>
    </row>
    <row r="144" spans="1:8" x14ac:dyDescent="0.55000000000000004">
      <c r="A144" s="374">
        <v>17</v>
      </c>
      <c r="B144" s="129" t="s">
        <v>58</v>
      </c>
      <c r="C144" s="140">
        <v>0</v>
      </c>
      <c r="D144" s="140">
        <v>0</v>
      </c>
      <c r="E144" s="140">
        <v>0</v>
      </c>
      <c r="F144" s="140">
        <v>0</v>
      </c>
      <c r="G144" s="140">
        <v>15568.000000000007</v>
      </c>
      <c r="H144" s="389">
        <f t="shared" si="32"/>
        <v>15568.000000000007</v>
      </c>
    </row>
    <row r="145" spans="1:8" x14ac:dyDescent="0.55000000000000004">
      <c r="A145" s="374">
        <v>18</v>
      </c>
      <c r="B145" s="129" t="s">
        <v>59</v>
      </c>
      <c r="C145" s="140">
        <v>320</v>
      </c>
      <c r="D145" s="140">
        <v>34506</v>
      </c>
      <c r="E145" s="140">
        <v>0</v>
      </c>
      <c r="F145" s="140">
        <v>0</v>
      </c>
      <c r="G145" s="140">
        <v>0</v>
      </c>
      <c r="H145" s="389">
        <f t="shared" si="32"/>
        <v>34826</v>
      </c>
    </row>
    <row r="146" spans="1:8" x14ac:dyDescent="0.55000000000000004">
      <c r="A146" s="374">
        <v>19</v>
      </c>
      <c r="B146" s="129" t="s">
        <v>60</v>
      </c>
      <c r="C146" s="140">
        <v>82341</v>
      </c>
      <c r="D146" s="140">
        <v>127437</v>
      </c>
      <c r="E146" s="140">
        <v>23578</v>
      </c>
      <c r="F146" s="140">
        <v>716</v>
      </c>
      <c r="G146" s="140">
        <v>0</v>
      </c>
      <c r="H146" s="389">
        <f t="shared" si="32"/>
        <v>234072</v>
      </c>
    </row>
    <row r="147" spans="1:8" x14ac:dyDescent="0.55000000000000004">
      <c r="A147" s="374">
        <v>20</v>
      </c>
      <c r="B147" s="129" t="s">
        <v>0</v>
      </c>
      <c r="C147" s="140">
        <v>25460.75</v>
      </c>
      <c r="D147" s="140">
        <v>294561.04999999993</v>
      </c>
      <c r="E147" s="140">
        <v>88401</v>
      </c>
      <c r="F147" s="140">
        <v>6859</v>
      </c>
      <c r="G147" s="140">
        <v>0</v>
      </c>
      <c r="H147" s="389">
        <f t="shared" si="32"/>
        <v>415281.79999999993</v>
      </c>
    </row>
    <row r="148" spans="1:8" x14ac:dyDescent="0.55000000000000004">
      <c r="A148" s="376"/>
      <c r="B148" s="142" t="s">
        <v>33</v>
      </c>
      <c r="C148" s="141">
        <f t="shared" ref="C148:H148" si="33">SUM(C128:C147)</f>
        <v>7879729.5</v>
      </c>
      <c r="D148" s="141">
        <f t="shared" si="33"/>
        <v>5842965.8500000006</v>
      </c>
      <c r="E148" s="141">
        <f t="shared" si="33"/>
        <v>1893303.075</v>
      </c>
      <c r="F148" s="141">
        <f t="shared" si="33"/>
        <v>409375.8</v>
      </c>
      <c r="G148" s="141">
        <f t="shared" si="33"/>
        <v>219331.14999999994</v>
      </c>
      <c r="H148" s="389">
        <f t="shared" si="33"/>
        <v>16244705.375000002</v>
      </c>
    </row>
    <row r="149" spans="1:8" x14ac:dyDescent="0.55000000000000004">
      <c r="A149" s="385"/>
      <c r="B149" s="143"/>
      <c r="C149" s="144"/>
      <c r="D149" s="144"/>
      <c r="E149" s="144"/>
      <c r="F149" s="144"/>
      <c r="G149" s="144"/>
      <c r="H149" s="391"/>
    </row>
    <row r="150" spans="1:8" ht="19.8" thickBot="1" x14ac:dyDescent="0.6">
      <c r="A150" s="388" t="str">
        <f>"Semester Credit Hours Previous Year (FY "&amp;H1-2&amp;")"</f>
        <v>Semester Credit Hours Previous Year (FY 2023)</v>
      </c>
      <c r="H150" s="386"/>
    </row>
    <row r="151" spans="1:8" ht="39" thickBot="1" x14ac:dyDescent="0.6">
      <c r="A151" s="381" t="s">
        <v>830</v>
      </c>
      <c r="B151" s="124" t="s">
        <v>31</v>
      </c>
      <c r="C151" s="125" t="s">
        <v>25</v>
      </c>
      <c r="D151" s="125" t="s">
        <v>26</v>
      </c>
      <c r="E151" s="125" t="s">
        <v>27</v>
      </c>
      <c r="F151" s="125" t="s">
        <v>28</v>
      </c>
      <c r="G151" s="125" t="s">
        <v>29</v>
      </c>
      <c r="H151" s="382" t="s">
        <v>30</v>
      </c>
    </row>
    <row r="152" spans="1:8" x14ac:dyDescent="0.55000000000000004">
      <c r="A152" s="374">
        <v>1</v>
      </c>
      <c r="B152" s="127" t="s">
        <v>42</v>
      </c>
      <c r="C152" s="140">
        <v>3862585.2800000003</v>
      </c>
      <c r="D152" s="140">
        <v>1521798</v>
      </c>
      <c r="E152" s="140">
        <v>292642.5</v>
      </c>
      <c r="F152" s="140">
        <v>85129</v>
      </c>
      <c r="G152" s="140">
        <v>0</v>
      </c>
      <c r="H152" s="389">
        <f>SUM(C152:G152)</f>
        <v>5762154.7800000003</v>
      </c>
    </row>
    <row r="153" spans="1:8" x14ac:dyDescent="0.55000000000000004">
      <c r="A153" s="374">
        <v>2</v>
      </c>
      <c r="B153" s="129" t="s">
        <v>43</v>
      </c>
      <c r="C153" s="140">
        <v>1527511.6999999997</v>
      </c>
      <c r="D153" s="140">
        <v>753288.22</v>
      </c>
      <c r="E153" s="140">
        <v>195888.78000000003</v>
      </c>
      <c r="F153" s="140">
        <v>84426.920000000013</v>
      </c>
      <c r="G153" s="140">
        <v>0</v>
      </c>
      <c r="H153" s="389">
        <f t="shared" ref="H153:H170" si="34">SUM(C153:G153)</f>
        <v>2561115.62</v>
      </c>
    </row>
    <row r="154" spans="1:8" x14ac:dyDescent="0.55000000000000004">
      <c r="A154" s="374">
        <v>3</v>
      </c>
      <c r="B154" s="129" t="s">
        <v>44</v>
      </c>
      <c r="C154" s="140">
        <v>525418.33000000007</v>
      </c>
      <c r="D154" s="140">
        <v>211784.66</v>
      </c>
      <c r="E154" s="140">
        <v>30967</v>
      </c>
      <c r="F154" s="140">
        <v>10666.5</v>
      </c>
      <c r="G154" s="140">
        <v>0</v>
      </c>
      <c r="H154" s="389">
        <f t="shared" si="34"/>
        <v>778836.49000000011</v>
      </c>
    </row>
    <row r="155" spans="1:8" x14ac:dyDescent="0.55000000000000004">
      <c r="A155" s="374">
        <v>4</v>
      </c>
      <c r="B155" s="129" t="s">
        <v>45</v>
      </c>
      <c r="C155" s="140">
        <v>80219</v>
      </c>
      <c r="D155" s="140">
        <v>275944</v>
      </c>
      <c r="E155" s="140">
        <v>253161.5</v>
      </c>
      <c r="F155" s="140">
        <v>56505.5</v>
      </c>
      <c r="G155" s="140">
        <v>0</v>
      </c>
      <c r="H155" s="389">
        <f t="shared" si="34"/>
        <v>665830</v>
      </c>
    </row>
    <row r="156" spans="1:8" x14ac:dyDescent="0.55000000000000004">
      <c r="A156" s="374">
        <v>5</v>
      </c>
      <c r="B156" s="129" t="s">
        <v>46</v>
      </c>
      <c r="C156" s="140">
        <v>104640.8</v>
      </c>
      <c r="D156" s="140">
        <v>121193.99999999999</v>
      </c>
      <c r="E156" s="140">
        <v>18061</v>
      </c>
      <c r="F156" s="140">
        <v>9381</v>
      </c>
      <c r="G156" s="140">
        <v>0</v>
      </c>
      <c r="H156" s="389">
        <f t="shared" si="34"/>
        <v>253276.79999999999</v>
      </c>
    </row>
    <row r="157" spans="1:8" x14ac:dyDescent="0.55000000000000004">
      <c r="A157" s="374">
        <v>6</v>
      </c>
      <c r="B157" s="129" t="s">
        <v>47</v>
      </c>
      <c r="C157" s="140">
        <v>539835</v>
      </c>
      <c r="D157" s="140">
        <v>778129</v>
      </c>
      <c r="E157" s="140">
        <v>345058</v>
      </c>
      <c r="F157" s="140">
        <v>103913</v>
      </c>
      <c r="G157" s="140">
        <v>0</v>
      </c>
      <c r="H157" s="389">
        <f t="shared" si="34"/>
        <v>1766935</v>
      </c>
    </row>
    <row r="158" spans="1:8" x14ac:dyDescent="0.55000000000000004">
      <c r="A158" s="374">
        <v>7</v>
      </c>
      <c r="B158" s="129" t="s">
        <v>48</v>
      </c>
      <c r="C158" s="140">
        <v>90553</v>
      </c>
      <c r="D158" s="140">
        <v>64128</v>
      </c>
      <c r="E158" s="140">
        <v>11345</v>
      </c>
      <c r="F158" s="140">
        <v>1982</v>
      </c>
      <c r="G158" s="140">
        <v>0</v>
      </c>
      <c r="H158" s="389">
        <f t="shared" si="34"/>
        <v>168008</v>
      </c>
    </row>
    <row r="159" spans="1:8" x14ac:dyDescent="0.55000000000000004">
      <c r="A159" s="374">
        <v>8</v>
      </c>
      <c r="B159" s="129" t="s">
        <v>49</v>
      </c>
      <c r="C159" s="140">
        <v>0</v>
      </c>
      <c r="D159" s="140">
        <v>0</v>
      </c>
      <c r="E159" s="140">
        <v>0</v>
      </c>
      <c r="F159" s="140">
        <v>0</v>
      </c>
      <c r="G159" s="140">
        <v>108425.49999999999</v>
      </c>
      <c r="H159" s="389">
        <f t="shared" si="34"/>
        <v>108425.49999999999</v>
      </c>
    </row>
    <row r="160" spans="1:8" x14ac:dyDescent="0.55000000000000004">
      <c r="A160" s="374">
        <v>9</v>
      </c>
      <c r="B160" s="129" t="s">
        <v>50</v>
      </c>
      <c r="C160" s="140">
        <v>19121</v>
      </c>
      <c r="D160" s="140">
        <v>65082</v>
      </c>
      <c r="E160" s="140">
        <v>86573.000000000029</v>
      </c>
      <c r="F160" s="140">
        <v>1693</v>
      </c>
      <c r="G160" s="140">
        <v>0</v>
      </c>
      <c r="H160" s="389">
        <f t="shared" si="34"/>
        <v>172469.00000000003</v>
      </c>
    </row>
    <row r="161" spans="1:8" x14ac:dyDescent="0.55000000000000004">
      <c r="A161" s="374">
        <v>10</v>
      </c>
      <c r="B161" s="129" t="s">
        <v>51</v>
      </c>
      <c r="C161" s="140">
        <v>1168</v>
      </c>
      <c r="D161" s="140">
        <v>973</v>
      </c>
      <c r="E161" s="140">
        <v>22197</v>
      </c>
      <c r="F161" s="140">
        <v>643</v>
      </c>
      <c r="G161" s="140">
        <v>0</v>
      </c>
      <c r="H161" s="389">
        <f t="shared" si="34"/>
        <v>24981</v>
      </c>
    </row>
    <row r="162" spans="1:8" x14ac:dyDescent="0.55000000000000004">
      <c r="A162" s="374">
        <v>11</v>
      </c>
      <c r="B162" s="129" t="s">
        <v>52</v>
      </c>
      <c r="C162" s="140">
        <v>0</v>
      </c>
      <c r="D162" s="140">
        <v>0</v>
      </c>
      <c r="E162" s="140">
        <v>0</v>
      </c>
      <c r="F162" s="140">
        <v>0</v>
      </c>
      <c r="G162" s="140">
        <v>19344</v>
      </c>
      <c r="H162" s="389">
        <f t="shared" si="34"/>
        <v>19344</v>
      </c>
    </row>
    <row r="163" spans="1:8" x14ac:dyDescent="0.55000000000000004">
      <c r="A163" s="374">
        <v>12</v>
      </c>
      <c r="B163" s="129" t="s">
        <v>53</v>
      </c>
      <c r="C163" s="140">
        <v>16131</v>
      </c>
      <c r="D163" s="140">
        <v>4203</v>
      </c>
      <c r="E163" s="140">
        <v>0</v>
      </c>
      <c r="F163" s="140">
        <v>0</v>
      </c>
      <c r="G163" s="140">
        <v>0</v>
      </c>
      <c r="H163" s="389">
        <f t="shared" si="34"/>
        <v>20334</v>
      </c>
    </row>
    <row r="164" spans="1:8" x14ac:dyDescent="0.55000000000000004">
      <c r="A164" s="374">
        <v>13</v>
      </c>
      <c r="B164" s="129" t="s">
        <v>54</v>
      </c>
      <c r="C164" s="140">
        <v>55.999999999999979</v>
      </c>
      <c r="D164" s="140">
        <v>72</v>
      </c>
      <c r="E164" s="140">
        <v>0</v>
      </c>
      <c r="F164" s="140">
        <v>0</v>
      </c>
      <c r="G164" s="140">
        <v>0</v>
      </c>
      <c r="H164" s="389">
        <f t="shared" si="34"/>
        <v>127.99999999999997</v>
      </c>
    </row>
    <row r="165" spans="1:8" x14ac:dyDescent="0.55000000000000004">
      <c r="A165" s="374">
        <v>14</v>
      </c>
      <c r="B165" s="129" t="s">
        <v>55</v>
      </c>
      <c r="C165" s="140">
        <v>167069.6</v>
      </c>
      <c r="D165" s="140">
        <v>275665</v>
      </c>
      <c r="E165" s="140">
        <v>105647</v>
      </c>
      <c r="F165" s="140">
        <v>15387</v>
      </c>
      <c r="G165" s="140">
        <v>23302</v>
      </c>
      <c r="H165" s="389">
        <f t="shared" si="34"/>
        <v>587070.6</v>
      </c>
    </row>
    <row r="166" spans="1:8" x14ac:dyDescent="0.55000000000000004">
      <c r="A166" s="374">
        <v>15</v>
      </c>
      <c r="B166" s="129" t="s">
        <v>56</v>
      </c>
      <c r="C166" s="140">
        <v>3</v>
      </c>
      <c r="D166" s="140">
        <v>633</v>
      </c>
      <c r="E166" s="140">
        <v>1443.9599999999998</v>
      </c>
      <c r="F166" s="140">
        <v>2459</v>
      </c>
      <c r="G166" s="140">
        <v>50324.999999999978</v>
      </c>
      <c r="H166" s="389">
        <f t="shared" si="34"/>
        <v>54863.959999999977</v>
      </c>
    </row>
    <row r="167" spans="1:8" x14ac:dyDescent="0.55000000000000004">
      <c r="A167" s="374">
        <v>16</v>
      </c>
      <c r="B167" s="129" t="s">
        <v>57</v>
      </c>
      <c r="C167" s="140">
        <v>482159.5</v>
      </c>
      <c r="D167" s="140">
        <v>1263380</v>
      </c>
      <c r="E167" s="140">
        <v>439677</v>
      </c>
      <c r="F167" s="140">
        <v>13347</v>
      </c>
      <c r="G167" s="140">
        <v>0</v>
      </c>
      <c r="H167" s="389">
        <f t="shared" si="34"/>
        <v>2198563.5</v>
      </c>
    </row>
    <row r="168" spans="1:8" x14ac:dyDescent="0.55000000000000004">
      <c r="A168" s="374">
        <v>17</v>
      </c>
      <c r="B168" s="129" t="s">
        <v>58</v>
      </c>
      <c r="C168" s="140">
        <v>0</v>
      </c>
      <c r="D168" s="140">
        <v>0</v>
      </c>
      <c r="E168" s="140">
        <v>0</v>
      </c>
      <c r="F168" s="140">
        <v>0</v>
      </c>
      <c r="G168" s="140">
        <v>15076.999999999998</v>
      </c>
      <c r="H168" s="389">
        <f t="shared" si="34"/>
        <v>15076.999999999998</v>
      </c>
    </row>
    <row r="169" spans="1:8" x14ac:dyDescent="0.55000000000000004">
      <c r="A169" s="374">
        <v>18</v>
      </c>
      <c r="B169" s="129" t="s">
        <v>59</v>
      </c>
      <c r="C169" s="140">
        <v>355</v>
      </c>
      <c r="D169" s="140">
        <v>35290</v>
      </c>
      <c r="E169" s="140">
        <v>0</v>
      </c>
      <c r="F169" s="140">
        <v>0</v>
      </c>
      <c r="G169" s="140">
        <v>0</v>
      </c>
      <c r="H169" s="389">
        <f t="shared" si="34"/>
        <v>35645</v>
      </c>
    </row>
    <row r="170" spans="1:8" x14ac:dyDescent="0.55000000000000004">
      <c r="A170" s="374">
        <v>19</v>
      </c>
      <c r="B170" s="129" t="s">
        <v>60</v>
      </c>
      <c r="C170" s="140">
        <v>74563</v>
      </c>
      <c r="D170" s="140">
        <v>122804.99999999999</v>
      </c>
      <c r="E170" s="140">
        <v>25570</v>
      </c>
      <c r="F170" s="140">
        <v>453</v>
      </c>
      <c r="G170" s="140">
        <v>0</v>
      </c>
      <c r="H170" s="389">
        <f t="shared" si="34"/>
        <v>223391</v>
      </c>
    </row>
    <row r="171" spans="1:8" x14ac:dyDescent="0.55000000000000004">
      <c r="A171" s="374">
        <v>20</v>
      </c>
      <c r="B171" s="129" t="s">
        <v>0</v>
      </c>
      <c r="C171" s="140">
        <v>26483</v>
      </c>
      <c r="D171" s="140">
        <v>291467.09999999998</v>
      </c>
      <c r="E171" s="140">
        <v>81185</v>
      </c>
      <c r="F171" s="140">
        <v>7223.9999999999991</v>
      </c>
      <c r="G171" s="140">
        <v>0</v>
      </c>
      <c r="H171" s="389">
        <f>SUM(C171:G171)</f>
        <v>406359.1</v>
      </c>
    </row>
    <row r="172" spans="1:8" x14ac:dyDescent="0.55000000000000004">
      <c r="A172" s="376"/>
      <c r="B172" s="142" t="s">
        <v>33</v>
      </c>
      <c r="C172" s="141">
        <f t="shared" ref="C172:H172" si="35">SUM(C152:C171)</f>
        <v>7517872.21</v>
      </c>
      <c r="D172" s="141">
        <f t="shared" si="35"/>
        <v>5785835.9799999995</v>
      </c>
      <c r="E172" s="141">
        <f t="shared" si="35"/>
        <v>1909416.74</v>
      </c>
      <c r="F172" s="141">
        <f t="shared" si="35"/>
        <v>393209.92000000004</v>
      </c>
      <c r="G172" s="141">
        <f t="shared" si="35"/>
        <v>216473.49999999997</v>
      </c>
      <c r="H172" s="389">
        <f t="shared" si="35"/>
        <v>15822808.350000001</v>
      </c>
    </row>
    <row r="173" spans="1:8" x14ac:dyDescent="0.55000000000000004">
      <c r="A173" s="385"/>
      <c r="B173" s="143"/>
      <c r="C173" s="144"/>
      <c r="D173" s="144"/>
      <c r="E173" s="144"/>
      <c r="F173" s="144"/>
      <c r="G173" s="144"/>
      <c r="H173" s="391"/>
    </row>
    <row r="174" spans="1:8" ht="19.8" thickBot="1" x14ac:dyDescent="0.6">
      <c r="A174" s="385"/>
      <c r="B174" s="120" t="str">
        <f>"All Expenditures Current Year (FY "&amp;H1&amp;")"</f>
        <v>All Expenditures Current Year (FY 2025)</v>
      </c>
      <c r="C174" s="121"/>
      <c r="D174" s="121"/>
      <c r="E174" s="121"/>
      <c r="F174" s="121"/>
      <c r="G174" s="121"/>
      <c r="H174" s="380"/>
    </row>
    <row r="175" spans="1:8" ht="39" thickBot="1" x14ac:dyDescent="0.6">
      <c r="A175" s="381" t="s">
        <v>830</v>
      </c>
      <c r="B175" s="124" t="s">
        <v>31</v>
      </c>
      <c r="C175" s="125" t="s">
        <v>25</v>
      </c>
      <c r="D175" s="125" t="s">
        <v>26</v>
      </c>
      <c r="E175" s="125" t="s">
        <v>27</v>
      </c>
      <c r="F175" s="125" t="s">
        <v>28</v>
      </c>
      <c r="G175" s="125" t="s">
        <v>29</v>
      </c>
      <c r="H175" s="382" t="s">
        <v>1</v>
      </c>
    </row>
    <row r="176" spans="1:8" x14ac:dyDescent="0.55000000000000004">
      <c r="A176" s="374">
        <v>1</v>
      </c>
      <c r="B176" s="127" t="str">
        <f>$B$104</f>
        <v>Liberal Arts</v>
      </c>
      <c r="C176" s="135">
        <f>SUM(UTA:SRSU!C268)</f>
        <v>1357605747.6370547</v>
      </c>
      <c r="D176" s="135">
        <f>SUM(UTA:SRSU!D268)</f>
        <v>929739336.48386335</v>
      </c>
      <c r="E176" s="135">
        <f>SUM(UTA:SRSU!E268)</f>
        <v>426342970.10360187</v>
      </c>
      <c r="F176" s="135">
        <f>SUM(UTA:SRSU!F268)</f>
        <v>429591568.3201884</v>
      </c>
      <c r="G176" s="135">
        <f>SUM(UTA:SRSU!G268)</f>
        <v>0</v>
      </c>
      <c r="H176" s="383">
        <f>SUM(C176:G176)</f>
        <v>3143279622.5447087</v>
      </c>
    </row>
    <row r="177" spans="1:8" x14ac:dyDescent="0.55000000000000004">
      <c r="A177" s="374">
        <v>2</v>
      </c>
      <c r="B177" s="127" t="str">
        <f>$B$105</f>
        <v>Science</v>
      </c>
      <c r="C177" s="138">
        <f>SUM(UTA:SRSU!C269)</f>
        <v>716080476.30305421</v>
      </c>
      <c r="D177" s="138">
        <f>SUM(UTA:SRSU!D269)</f>
        <v>690116333.76136613</v>
      </c>
      <c r="E177" s="138">
        <f>SUM(UTA:SRSU!E269)</f>
        <v>351807924.56569541</v>
      </c>
      <c r="F177" s="138">
        <f>SUM(UTA:SRSU!F269)</f>
        <v>692626940.67432749</v>
      </c>
      <c r="G177" s="138">
        <f>SUM(UTA:SRSU!G269)</f>
        <v>0</v>
      </c>
      <c r="H177" s="384">
        <f t="shared" ref="H177:H196" si="36">SUM(C177:G177)</f>
        <v>2450631675.3044429</v>
      </c>
    </row>
    <row r="178" spans="1:8" x14ac:dyDescent="0.55000000000000004">
      <c r="A178" s="374">
        <v>3</v>
      </c>
      <c r="B178" s="127" t="str">
        <f>$B$106</f>
        <v>Fine Arts</v>
      </c>
      <c r="C178" s="138">
        <f>SUM(UTA:SRSU!C270)</f>
        <v>261330249.06516129</v>
      </c>
      <c r="D178" s="138">
        <f>SUM(UTA:SRSU!D270)</f>
        <v>193363604.02471155</v>
      </c>
      <c r="E178" s="138">
        <f>SUM(UTA:SRSU!E270)</f>
        <v>76222728.557920381</v>
      </c>
      <c r="F178" s="138">
        <f>SUM(UTA:SRSU!F270)</f>
        <v>37965102.128892459</v>
      </c>
      <c r="G178" s="138">
        <f>SUM(UTA:SRSU!G270)</f>
        <v>0</v>
      </c>
      <c r="H178" s="384">
        <f t="shared" si="36"/>
        <v>568881683.77668571</v>
      </c>
    </row>
    <row r="179" spans="1:8" x14ac:dyDescent="0.55000000000000004">
      <c r="A179" s="374">
        <v>4</v>
      </c>
      <c r="B179" s="127" t="str">
        <f>$B$107</f>
        <v>Teacher Education</v>
      </c>
      <c r="C179" s="138">
        <f>SUM(UTA:SRSU!C271)</f>
        <v>37104279.881817915</v>
      </c>
      <c r="D179" s="138">
        <f>SUM(UTA:SRSU!D271)</f>
        <v>158575125.00560939</v>
      </c>
      <c r="E179" s="138">
        <f>SUM(UTA:SRSU!E271)</f>
        <v>184989650.93116048</v>
      </c>
      <c r="F179" s="138">
        <f>SUM(UTA:SRSU!F271)</f>
        <v>147358171.83852226</v>
      </c>
      <c r="G179" s="138">
        <f>SUM(UTA:SRSU!G271)</f>
        <v>0</v>
      </c>
      <c r="H179" s="384">
        <f t="shared" si="36"/>
        <v>528027227.65711004</v>
      </c>
    </row>
    <row r="180" spans="1:8" x14ac:dyDescent="0.55000000000000004">
      <c r="A180" s="374">
        <v>5</v>
      </c>
      <c r="B180" s="127" t="str">
        <f>$B$108</f>
        <v>Agriculture</v>
      </c>
      <c r="C180" s="138">
        <f>SUM(UTA:SRSU!C272)</f>
        <v>56860310.107238844</v>
      </c>
      <c r="D180" s="138">
        <f>SUM(UTA:SRSU!D272)</f>
        <v>90093683.41539146</v>
      </c>
      <c r="E180" s="138">
        <f>SUM(UTA:SRSU!E272)</f>
        <v>64784694.62874607</v>
      </c>
      <c r="F180" s="138">
        <f>SUM(UTA:SRSU!F272)</f>
        <v>62305484.601995178</v>
      </c>
      <c r="G180" s="138">
        <f>SUM(UTA:SRSU!G272)</f>
        <v>0</v>
      </c>
      <c r="H180" s="384">
        <f t="shared" si="36"/>
        <v>274044172.75337154</v>
      </c>
    </row>
    <row r="181" spans="1:8" x14ac:dyDescent="0.55000000000000004">
      <c r="A181" s="374">
        <v>6</v>
      </c>
      <c r="B181" s="127" t="str">
        <f>$B$109</f>
        <v>Engineering</v>
      </c>
      <c r="C181" s="138">
        <f>SUM(UTA:SRSU!C273)</f>
        <v>342748202.73700112</v>
      </c>
      <c r="D181" s="138">
        <f>SUM(UTA:SRSU!D273)</f>
        <v>763610429.62188947</v>
      </c>
      <c r="E181" s="138">
        <f>SUM(UTA:SRSU!E273)</f>
        <v>636543733.63997531</v>
      </c>
      <c r="F181" s="138">
        <f>SUM(UTA:SRSU!F273)</f>
        <v>871386401.19764733</v>
      </c>
      <c r="G181" s="138">
        <f>SUM(UTA:SRSU!G273)</f>
        <v>0</v>
      </c>
      <c r="H181" s="384">
        <f t="shared" si="36"/>
        <v>2614288767.1965132</v>
      </c>
    </row>
    <row r="182" spans="1:8" x14ac:dyDescent="0.55000000000000004">
      <c r="A182" s="374">
        <v>7</v>
      </c>
      <c r="B182" s="127" t="str">
        <f>$B$110</f>
        <v>Home Economics</v>
      </c>
      <c r="C182" s="138">
        <f>SUM(UTA:SRSU!C274)</f>
        <v>29893791.408439938</v>
      </c>
      <c r="D182" s="138">
        <f>SUM(UTA:SRSU!D274)</f>
        <v>32217509.002594277</v>
      </c>
      <c r="E182" s="138">
        <f>SUM(UTA:SRSU!E274)</f>
        <v>12957437.166678339</v>
      </c>
      <c r="F182" s="138">
        <f>SUM(UTA:SRSU!F274)</f>
        <v>8710549.8272961061</v>
      </c>
      <c r="G182" s="138">
        <f>SUM(UTA:SRSU!G274)</f>
        <v>0</v>
      </c>
      <c r="H182" s="384">
        <f t="shared" si="36"/>
        <v>83779287.405008659</v>
      </c>
    </row>
    <row r="183" spans="1:8" x14ac:dyDescent="0.55000000000000004">
      <c r="A183" s="374">
        <v>8</v>
      </c>
      <c r="B183" s="127" t="str">
        <f>$B$111</f>
        <v>Law</v>
      </c>
      <c r="C183" s="138">
        <f>SUM(UTA:SRSU!C275)</f>
        <v>10943.043674089909</v>
      </c>
      <c r="D183" s="138">
        <f>SUM(UTA:SRSU!D275)</f>
        <v>44794.889058424131</v>
      </c>
      <c r="E183" s="138">
        <f>SUM(UTA:SRSU!E275)</f>
        <v>67703.690768668399</v>
      </c>
      <c r="F183" s="138">
        <f>SUM(UTA:SRSU!F275)</f>
        <v>16567.972665444526</v>
      </c>
      <c r="G183" s="138">
        <f>SUM(UTA:SRSU!G275)</f>
        <v>179681176.52358502</v>
      </c>
      <c r="H183" s="384">
        <f t="shared" si="36"/>
        <v>179821186.11975166</v>
      </c>
    </row>
    <row r="184" spans="1:8" x14ac:dyDescent="0.55000000000000004">
      <c r="A184" s="374">
        <v>9</v>
      </c>
      <c r="B184" s="127" t="str">
        <f>$B$112</f>
        <v>Social Service</v>
      </c>
      <c r="C184" s="138">
        <f>SUM(UTA:SRSU!C276)</f>
        <v>11460984.656867761</v>
      </c>
      <c r="D184" s="138">
        <f>SUM(UTA:SRSU!D276)</f>
        <v>39198104.825135738</v>
      </c>
      <c r="E184" s="138">
        <f>SUM(UTA:SRSU!E276)</f>
        <v>76721454.607465729</v>
      </c>
      <c r="F184" s="138">
        <f>SUM(UTA:SRSU!F276)</f>
        <v>12509019.667036356</v>
      </c>
      <c r="G184" s="138">
        <f>SUM(UTA:SRSU!G276)</f>
        <v>0</v>
      </c>
      <c r="H184" s="384">
        <f t="shared" si="36"/>
        <v>139889563.75650558</v>
      </c>
    </row>
    <row r="185" spans="1:8" x14ac:dyDescent="0.55000000000000004">
      <c r="A185" s="374">
        <v>10</v>
      </c>
      <c r="B185" s="127" t="str">
        <f>$B$113</f>
        <v>Library Science</v>
      </c>
      <c r="C185" s="138">
        <f>SUM(UTA:SRSU!C277)</f>
        <v>2157244.2587509034</v>
      </c>
      <c r="D185" s="138">
        <f>SUM(UTA:SRSU!D277)</f>
        <v>1607044.1082881617</v>
      </c>
      <c r="E185" s="138">
        <f>SUM(UTA:SRSU!E277)</f>
        <v>20299841.6367274</v>
      </c>
      <c r="F185" s="138">
        <f>SUM(UTA:SRSU!F277)</f>
        <v>6860834.8338160859</v>
      </c>
      <c r="G185" s="138">
        <f>SUM(UTA:SRSU!G277)</f>
        <v>0</v>
      </c>
      <c r="H185" s="384">
        <f t="shared" si="36"/>
        <v>30924964.837582551</v>
      </c>
    </row>
    <row r="186" spans="1:8" x14ac:dyDescent="0.55000000000000004">
      <c r="A186" s="374">
        <v>11</v>
      </c>
      <c r="B186" s="127" t="str">
        <f>$B$114</f>
        <v>Veterinary Science</v>
      </c>
      <c r="C186" s="138">
        <f>SUM(UTA:SRSU!C278)</f>
        <v>0</v>
      </c>
      <c r="D186" s="138">
        <f>SUM(UTA:SRSU!D278)</f>
        <v>0</v>
      </c>
      <c r="E186" s="138">
        <f>SUM(UTA:SRSU!E278)</f>
        <v>0</v>
      </c>
      <c r="F186" s="138">
        <f>SUM(UTA:SRSU!F278)</f>
        <v>0</v>
      </c>
      <c r="G186" s="138">
        <f>SUM(UTA:SRSU!G278)</f>
        <v>121782649.79634018</v>
      </c>
      <c r="H186" s="384">
        <f t="shared" si="36"/>
        <v>121782649.79634018</v>
      </c>
    </row>
    <row r="187" spans="1:8" x14ac:dyDescent="0.55000000000000004">
      <c r="A187" s="374">
        <v>12</v>
      </c>
      <c r="B187" s="127" t="str">
        <f>$B$115</f>
        <v>Vocational Training</v>
      </c>
      <c r="C187" s="138">
        <f>SUM(UTA:SRSU!C279)</f>
        <v>6741475.0772635322</v>
      </c>
      <c r="D187" s="138">
        <f>SUM(UTA:SRSU!D279)</f>
        <v>3858164.6683051954</v>
      </c>
      <c r="E187" s="138">
        <f>SUM(UTA:SRSU!E279)</f>
        <v>0</v>
      </c>
      <c r="F187" s="138">
        <f>SUM(UTA:SRSU!F279)</f>
        <v>0</v>
      </c>
      <c r="G187" s="138">
        <f>SUM(UTA:SRSU!G279)</f>
        <v>0</v>
      </c>
      <c r="H187" s="384">
        <f t="shared" si="36"/>
        <v>10599639.745568728</v>
      </c>
    </row>
    <row r="188" spans="1:8" x14ac:dyDescent="0.55000000000000004">
      <c r="A188" s="374">
        <v>13</v>
      </c>
      <c r="B188" s="127" t="str">
        <f>$B$116</f>
        <v>Physical Training</v>
      </c>
      <c r="C188" s="138">
        <f>SUM(UTA:SRSU!C280)</f>
        <v>89018.823154017155</v>
      </c>
      <c r="D188" s="138">
        <f>SUM(UTA:SRSU!D280)</f>
        <v>520672.58198637422</v>
      </c>
      <c r="E188" s="138">
        <f>SUM(UTA:SRSU!E280)</f>
        <v>17109.736674978045</v>
      </c>
      <c r="F188" s="138">
        <f>SUM(UTA:SRSU!F280)</f>
        <v>0</v>
      </c>
      <c r="G188" s="138">
        <f>SUM(UTA:SRSU!G280)</f>
        <v>0</v>
      </c>
      <c r="H188" s="384">
        <f t="shared" si="36"/>
        <v>626801.14181536937</v>
      </c>
    </row>
    <row r="189" spans="1:8" x14ac:dyDescent="0.55000000000000004">
      <c r="A189" s="374">
        <v>14</v>
      </c>
      <c r="B189" s="127" t="str">
        <f>$B$117</f>
        <v>Health Services</v>
      </c>
      <c r="C189" s="138">
        <f>SUM(UTA:SRSU!C281)</f>
        <v>52962933.090357311</v>
      </c>
      <c r="D189" s="138">
        <f>SUM(UTA:SRSU!D281)</f>
        <v>132185961.79011011</v>
      </c>
      <c r="E189" s="138">
        <f>SUM(UTA:SRSU!E281)</f>
        <v>86623955.501612097</v>
      </c>
      <c r="F189" s="138">
        <f>SUM(UTA:SRSU!F281)</f>
        <v>31407699.773083251</v>
      </c>
      <c r="G189" s="138">
        <f>SUM(UTA:SRSU!G281)</f>
        <v>29645618.57213971</v>
      </c>
      <c r="H189" s="384">
        <f t="shared" si="36"/>
        <v>332826168.72730243</v>
      </c>
    </row>
    <row r="190" spans="1:8" x14ac:dyDescent="0.55000000000000004">
      <c r="A190" s="374">
        <v>15</v>
      </c>
      <c r="B190" s="127" t="str">
        <f>$B$118</f>
        <v>Pharmacy</v>
      </c>
      <c r="C190" s="138">
        <f>SUM(UTA:SRSU!C282)</f>
        <v>21068.248061482198</v>
      </c>
      <c r="D190" s="138">
        <f>SUM(UTA:SRSU!D282)</f>
        <v>717876.52309015428</v>
      </c>
      <c r="E190" s="138">
        <f>SUM(UTA:SRSU!E282)</f>
        <v>14862984.175565546</v>
      </c>
      <c r="F190" s="138">
        <f>SUM(UTA:SRSU!F282)</f>
        <v>39185205.231691502</v>
      </c>
      <c r="G190" s="138">
        <f>SUM(UTA:SRSU!G282)</f>
        <v>78375981.404716685</v>
      </c>
      <c r="H190" s="384">
        <f t="shared" si="36"/>
        <v>133163115.58312537</v>
      </c>
    </row>
    <row r="191" spans="1:8" x14ac:dyDescent="0.55000000000000004">
      <c r="A191" s="374">
        <v>16</v>
      </c>
      <c r="B191" s="127" t="str">
        <f>$B$119</f>
        <v>Business Administration</v>
      </c>
      <c r="C191" s="138">
        <f>SUM(UTA:SRSU!C283)</f>
        <v>196184290.24068373</v>
      </c>
      <c r="D191" s="138">
        <f>SUM(UTA:SRSU!D283)</f>
        <v>800204065.10685253</v>
      </c>
      <c r="E191" s="138">
        <f>SUM(UTA:SRSU!E283)</f>
        <v>415087118.6946559</v>
      </c>
      <c r="F191" s="138">
        <f>SUM(UTA:SRSU!F283)</f>
        <v>183300912.11284775</v>
      </c>
      <c r="G191" s="138">
        <f>SUM(UTA:SRSU!G283)</f>
        <v>0</v>
      </c>
      <c r="H191" s="384">
        <f t="shared" si="36"/>
        <v>1594776386.15504</v>
      </c>
    </row>
    <row r="192" spans="1:8" x14ac:dyDescent="0.55000000000000004">
      <c r="A192" s="374">
        <v>17</v>
      </c>
      <c r="B192" s="127" t="str">
        <f>$B$120</f>
        <v>Optometry</v>
      </c>
      <c r="C192" s="138">
        <f>SUM(UTA:SRSU!C284)</f>
        <v>0</v>
      </c>
      <c r="D192" s="138">
        <f>SUM(UTA:SRSU!D284)</f>
        <v>0</v>
      </c>
      <c r="E192" s="138">
        <f>SUM(UTA:SRSU!E284)</f>
        <v>0</v>
      </c>
      <c r="F192" s="138">
        <f>SUM(UTA:SRSU!F284)</f>
        <v>0</v>
      </c>
      <c r="G192" s="138">
        <f>SUM(UTA:SRSU!G284)</f>
        <v>46232080.263778955</v>
      </c>
      <c r="H192" s="384">
        <f t="shared" si="36"/>
        <v>46232080.263778955</v>
      </c>
    </row>
    <row r="193" spans="1:8" x14ac:dyDescent="0.55000000000000004">
      <c r="A193" s="374">
        <v>18</v>
      </c>
      <c r="B193" s="127" t="str">
        <f>$B$121</f>
        <v>Teacher Ed-Practice Teaching</v>
      </c>
      <c r="C193" s="138">
        <f>SUM(UTA:SRSU!C285)</f>
        <v>101549.8086611312</v>
      </c>
      <c r="D193" s="138">
        <f>SUM(UTA:SRSU!D285)</f>
        <v>22352948.136343338</v>
      </c>
      <c r="E193" s="138">
        <f>SUM(UTA:SRSU!E285)</f>
        <v>0</v>
      </c>
      <c r="F193" s="138">
        <f>SUM(UTA:SRSU!F285)</f>
        <v>0</v>
      </c>
      <c r="G193" s="138">
        <f>SUM(UTA:SRSU!G285)</f>
        <v>0</v>
      </c>
      <c r="H193" s="384">
        <f t="shared" si="36"/>
        <v>22454497.945004471</v>
      </c>
    </row>
    <row r="194" spans="1:8" x14ac:dyDescent="0.55000000000000004">
      <c r="A194" s="374">
        <v>19</v>
      </c>
      <c r="B194" s="127" t="str">
        <f>$B$122</f>
        <v>Technology</v>
      </c>
      <c r="C194" s="138">
        <f>SUM(UTA:SRSU!C286)</f>
        <v>41466562.591153905</v>
      </c>
      <c r="D194" s="138">
        <f>SUM(UTA:SRSU!D286)</f>
        <v>93079454.808568269</v>
      </c>
      <c r="E194" s="138">
        <f>SUM(UTA:SRSU!E286)</f>
        <v>33118659.818071812</v>
      </c>
      <c r="F194" s="138">
        <f>SUM(UTA:SRSU!F286)</f>
        <v>945510.09155221551</v>
      </c>
      <c r="G194" s="138">
        <f>SUM(UTA:SRSU!G286)</f>
        <v>0</v>
      </c>
      <c r="H194" s="384">
        <f t="shared" si="36"/>
        <v>168610187.3093462</v>
      </c>
    </row>
    <row r="195" spans="1:8" x14ac:dyDescent="0.55000000000000004">
      <c r="A195" s="374">
        <v>20</v>
      </c>
      <c r="B195" s="127" t="str">
        <f>$B$123</f>
        <v>Nursing</v>
      </c>
      <c r="C195" s="138">
        <f>SUM(UTA:SRSU!C287)</f>
        <v>11065593.922492225</v>
      </c>
      <c r="D195" s="138">
        <f>SUM(UTA:SRSU!D287)</f>
        <v>211019167.85601467</v>
      </c>
      <c r="E195" s="138">
        <f>SUM(UTA:SRSU!E287)</f>
        <v>89682300.829081044</v>
      </c>
      <c r="F195" s="138">
        <f>SUM(UTA:SRSU!F287)</f>
        <v>25352935.581546985</v>
      </c>
      <c r="G195" s="138">
        <f>SUM(UTA:SRSU!G287)</f>
        <v>0</v>
      </c>
      <c r="H195" s="384">
        <f t="shared" si="36"/>
        <v>337119998.1891349</v>
      </c>
    </row>
    <row r="196" spans="1:8" x14ac:dyDescent="0.55000000000000004">
      <c r="A196" s="376"/>
      <c r="B196" s="130" t="str">
        <f>$B$124</f>
        <v>Totals</v>
      </c>
      <c r="C196" s="135">
        <f>SUM(C176:C195)</f>
        <v>3123884720.9008875</v>
      </c>
      <c r="D196" s="135">
        <f>SUM(D176:D195)</f>
        <v>4162504276.60918</v>
      </c>
      <c r="E196" s="135">
        <f>SUM(E176:E195)</f>
        <v>2490130268.2844009</v>
      </c>
      <c r="F196" s="135">
        <f>SUM(F176:F195)</f>
        <v>2549522903.8531084</v>
      </c>
      <c r="G196" s="135">
        <f>SUM(G176:G195)</f>
        <v>455717506.56056058</v>
      </c>
      <c r="H196" s="383">
        <f t="shared" si="36"/>
        <v>12781759676.208136</v>
      </c>
    </row>
    <row r="197" spans="1:8" x14ac:dyDescent="0.55000000000000004">
      <c r="A197" s="385"/>
      <c r="H197" s="387"/>
    </row>
    <row r="198" spans="1:8" ht="19.8" thickBot="1" x14ac:dyDescent="0.6">
      <c r="A198" s="379" t="str">
        <f>"All Expenditures Previous Year (FY "&amp;H1-1&amp;")"</f>
        <v>All Expenditures Previous Year (FY 2024)</v>
      </c>
      <c r="C198" s="121"/>
      <c r="D198" s="121"/>
      <c r="E198" s="121"/>
      <c r="F198" s="121"/>
      <c r="G198" s="121"/>
      <c r="H198" s="380"/>
    </row>
    <row r="199" spans="1:8" ht="39" thickBot="1" x14ac:dyDescent="0.6">
      <c r="A199" s="381" t="s">
        <v>830</v>
      </c>
      <c r="B199" s="124" t="s">
        <v>31</v>
      </c>
      <c r="C199" s="125" t="s">
        <v>25</v>
      </c>
      <c r="D199" s="125" t="s">
        <v>26</v>
      </c>
      <c r="E199" s="125" t="s">
        <v>27</v>
      </c>
      <c r="F199" s="125" t="s">
        <v>28</v>
      </c>
      <c r="G199" s="125" t="s">
        <v>29</v>
      </c>
      <c r="H199" s="382" t="s">
        <v>1</v>
      </c>
    </row>
    <row r="200" spans="1:8" x14ac:dyDescent="0.55000000000000004">
      <c r="A200" s="374">
        <v>1</v>
      </c>
      <c r="B200" s="127" t="str">
        <f>$B$104</f>
        <v>Liberal Arts</v>
      </c>
      <c r="C200" s="135">
        <v>1266861705.6769507</v>
      </c>
      <c r="D200" s="135">
        <v>879426878.02734542</v>
      </c>
      <c r="E200" s="135">
        <v>398131278.86703551</v>
      </c>
      <c r="F200" s="135">
        <v>406074080.71082664</v>
      </c>
      <c r="G200" s="135">
        <v>0</v>
      </c>
      <c r="H200" s="383">
        <f>SUM(C200:G200)</f>
        <v>2950493943.2821579</v>
      </c>
    </row>
    <row r="201" spans="1:8" x14ac:dyDescent="0.55000000000000004">
      <c r="A201" s="374">
        <v>2</v>
      </c>
      <c r="B201" s="127" t="str">
        <f>$B$105</f>
        <v>Science</v>
      </c>
      <c r="C201" s="138">
        <v>663672328.91266942</v>
      </c>
      <c r="D201" s="138">
        <v>649098320.01746535</v>
      </c>
      <c r="E201" s="138">
        <v>330878135.10619909</v>
      </c>
      <c r="F201" s="138">
        <v>643602373.28503346</v>
      </c>
      <c r="G201" s="138">
        <v>0</v>
      </c>
      <c r="H201" s="383">
        <f t="shared" ref="H201:H219" si="37">SUM(C201:G201)</f>
        <v>2287251157.3213673</v>
      </c>
    </row>
    <row r="202" spans="1:8" x14ac:dyDescent="0.55000000000000004">
      <c r="A202" s="374">
        <v>3</v>
      </c>
      <c r="B202" s="127" t="str">
        <f>$B$106</f>
        <v>Fine Arts</v>
      </c>
      <c r="C202" s="138">
        <v>238142123.9511103</v>
      </c>
      <c r="D202" s="138">
        <v>179567863.25682136</v>
      </c>
      <c r="E202" s="138">
        <v>70989024.153503299</v>
      </c>
      <c r="F202" s="138">
        <v>40405646.313565955</v>
      </c>
      <c r="G202" s="138">
        <v>0</v>
      </c>
      <c r="H202" s="383">
        <f t="shared" si="37"/>
        <v>529104657.67500091</v>
      </c>
    </row>
    <row r="203" spans="1:8" x14ac:dyDescent="0.55000000000000004">
      <c r="A203" s="374">
        <v>4</v>
      </c>
      <c r="B203" s="127" t="str">
        <f>$B$107</f>
        <v>Teacher Education</v>
      </c>
      <c r="C203" s="138">
        <v>33121750.601632621</v>
      </c>
      <c r="D203" s="138">
        <v>160722897.52705589</v>
      </c>
      <c r="E203" s="138">
        <v>185030172.6978808</v>
      </c>
      <c r="F203" s="138">
        <v>134880726.55157056</v>
      </c>
      <c r="G203" s="138">
        <v>0</v>
      </c>
      <c r="H203" s="383">
        <f t="shared" si="37"/>
        <v>513755547.37813985</v>
      </c>
    </row>
    <row r="204" spans="1:8" x14ac:dyDescent="0.55000000000000004">
      <c r="A204" s="374">
        <v>5</v>
      </c>
      <c r="B204" s="127" t="str">
        <f>$B$108</f>
        <v>Agriculture</v>
      </c>
      <c r="C204" s="138">
        <v>46454158.136196882</v>
      </c>
      <c r="D204" s="138">
        <v>86316391.872345641</v>
      </c>
      <c r="E204" s="138">
        <v>54618450.599352509</v>
      </c>
      <c r="F204" s="138">
        <v>55573941.779879682</v>
      </c>
      <c r="G204" s="138">
        <v>0</v>
      </c>
      <c r="H204" s="383">
        <f t="shared" si="37"/>
        <v>242962942.38777471</v>
      </c>
    </row>
    <row r="205" spans="1:8" x14ac:dyDescent="0.55000000000000004">
      <c r="A205" s="374">
        <v>6</v>
      </c>
      <c r="B205" s="127" t="str">
        <f>$B$109</f>
        <v>Engineering</v>
      </c>
      <c r="C205" s="138">
        <v>301297423.42163968</v>
      </c>
      <c r="D205" s="138">
        <v>681357319.52756274</v>
      </c>
      <c r="E205" s="138">
        <v>581549052.10973716</v>
      </c>
      <c r="F205" s="138">
        <v>731738169.99278343</v>
      </c>
      <c r="G205" s="138">
        <v>0</v>
      </c>
      <c r="H205" s="383">
        <f t="shared" si="37"/>
        <v>2295941965.051723</v>
      </c>
    </row>
    <row r="206" spans="1:8" x14ac:dyDescent="0.55000000000000004">
      <c r="A206" s="374">
        <v>7</v>
      </c>
      <c r="B206" s="127" t="str">
        <f>$B$110</f>
        <v>Home Economics</v>
      </c>
      <c r="C206" s="138">
        <v>25988759.035212796</v>
      </c>
      <c r="D206" s="138">
        <v>34267048.463573769</v>
      </c>
      <c r="E206" s="138">
        <v>11633152.232622562</v>
      </c>
      <c r="F206" s="138">
        <v>10063439.493595077</v>
      </c>
      <c r="G206" s="138">
        <v>0</v>
      </c>
      <c r="H206" s="383">
        <f t="shared" si="37"/>
        <v>81952399.225004211</v>
      </c>
    </row>
    <row r="207" spans="1:8" x14ac:dyDescent="0.55000000000000004">
      <c r="A207" s="374">
        <v>8</v>
      </c>
      <c r="B207" s="127" t="str">
        <f>$B$111</f>
        <v>Law</v>
      </c>
      <c r="C207" s="138">
        <v>0</v>
      </c>
      <c r="D207" s="138">
        <v>0</v>
      </c>
      <c r="E207" s="138">
        <v>0</v>
      </c>
      <c r="F207" s="138">
        <v>0</v>
      </c>
      <c r="G207" s="138">
        <v>164685060.01289585</v>
      </c>
      <c r="H207" s="383">
        <f t="shared" si="37"/>
        <v>164685060.01289585</v>
      </c>
    </row>
    <row r="208" spans="1:8" x14ac:dyDescent="0.55000000000000004">
      <c r="A208" s="374">
        <v>9</v>
      </c>
      <c r="B208" s="127" t="str">
        <f>$B$112</f>
        <v>Social Service</v>
      </c>
      <c r="C208" s="138">
        <v>10266466.807276813</v>
      </c>
      <c r="D208" s="138">
        <v>36622958.286849201</v>
      </c>
      <c r="E208" s="138">
        <v>67838062.027508304</v>
      </c>
      <c r="F208" s="138">
        <v>15138178.111367323</v>
      </c>
      <c r="G208" s="138">
        <v>0</v>
      </c>
      <c r="H208" s="383">
        <f t="shared" si="37"/>
        <v>129865665.23300165</v>
      </c>
    </row>
    <row r="209" spans="1:8" x14ac:dyDescent="0.55000000000000004">
      <c r="A209" s="374">
        <v>10</v>
      </c>
      <c r="B209" s="127" t="str">
        <f>$B$113</f>
        <v>Library Science</v>
      </c>
      <c r="C209" s="138">
        <v>657125.58706566365</v>
      </c>
      <c r="D209" s="138">
        <v>1186305.14176908</v>
      </c>
      <c r="E209" s="138">
        <v>20054662.978119858</v>
      </c>
      <c r="F209" s="138">
        <v>7039154.0117913084</v>
      </c>
      <c r="G209" s="138">
        <v>0</v>
      </c>
      <c r="H209" s="383">
        <f t="shared" si="37"/>
        <v>28937247.71874591</v>
      </c>
    </row>
    <row r="210" spans="1:8" x14ac:dyDescent="0.55000000000000004">
      <c r="A210" s="374">
        <v>11</v>
      </c>
      <c r="B210" s="127" t="str">
        <f>$B$114</f>
        <v>Veterinary Science</v>
      </c>
      <c r="C210" s="138">
        <v>0</v>
      </c>
      <c r="D210" s="138">
        <v>0</v>
      </c>
      <c r="E210" s="138">
        <v>0</v>
      </c>
      <c r="F210" s="138">
        <v>0</v>
      </c>
      <c r="G210" s="138">
        <v>127936302.52918728</v>
      </c>
      <c r="H210" s="383">
        <f t="shared" si="37"/>
        <v>127936302.52918728</v>
      </c>
    </row>
    <row r="211" spans="1:8" x14ac:dyDescent="0.55000000000000004">
      <c r="A211" s="374">
        <v>12</v>
      </c>
      <c r="B211" s="127" t="str">
        <f>$B$115</f>
        <v>Vocational Training</v>
      </c>
      <c r="C211" s="138">
        <v>7371650.7246522596</v>
      </c>
      <c r="D211" s="138">
        <v>3590483.2602932733</v>
      </c>
      <c r="E211" s="138">
        <v>0</v>
      </c>
      <c r="F211" s="138">
        <v>0</v>
      </c>
      <c r="G211" s="138">
        <v>0</v>
      </c>
      <c r="H211" s="383">
        <f t="shared" si="37"/>
        <v>10962133.984945532</v>
      </c>
    </row>
    <row r="212" spans="1:8" x14ac:dyDescent="0.55000000000000004">
      <c r="A212" s="374">
        <v>13</v>
      </c>
      <c r="B212" s="127" t="str">
        <f>$B$116</f>
        <v>Physical Training</v>
      </c>
      <c r="C212" s="138">
        <v>14142.714894434477</v>
      </c>
      <c r="D212" s="138">
        <v>154118.24328980799</v>
      </c>
      <c r="E212" s="138">
        <v>0</v>
      </c>
      <c r="F212" s="138">
        <v>0</v>
      </c>
      <c r="G212" s="138">
        <v>0</v>
      </c>
      <c r="H212" s="383">
        <f t="shared" si="37"/>
        <v>168260.95818424245</v>
      </c>
    </row>
    <row r="213" spans="1:8" x14ac:dyDescent="0.55000000000000004">
      <c r="A213" s="374">
        <v>14</v>
      </c>
      <c r="B213" s="127" t="str">
        <f>$B$117</f>
        <v>Health Services</v>
      </c>
      <c r="C213" s="138">
        <v>48160326.294463031</v>
      </c>
      <c r="D213" s="138">
        <v>129063498.78244051</v>
      </c>
      <c r="E213" s="138">
        <v>85717063.07753107</v>
      </c>
      <c r="F213" s="138">
        <v>42420570.127505504</v>
      </c>
      <c r="G213" s="138">
        <v>25057496.495575741</v>
      </c>
      <c r="H213" s="383">
        <f t="shared" si="37"/>
        <v>330418954.77751583</v>
      </c>
    </row>
    <row r="214" spans="1:8" x14ac:dyDescent="0.55000000000000004">
      <c r="A214" s="374">
        <v>15</v>
      </c>
      <c r="B214" s="127" t="str">
        <f>$B$118</f>
        <v>Pharmacy</v>
      </c>
      <c r="C214" s="138">
        <v>19598.698280717217</v>
      </c>
      <c r="D214" s="138">
        <v>525422.47207787831</v>
      </c>
      <c r="E214" s="138">
        <v>15094924.870074958</v>
      </c>
      <c r="F214" s="138">
        <v>32055846.636597835</v>
      </c>
      <c r="G214" s="138">
        <v>70032508.269634068</v>
      </c>
      <c r="H214" s="383">
        <f t="shared" si="37"/>
        <v>117728300.94666547</v>
      </c>
    </row>
    <row r="215" spans="1:8" x14ac:dyDescent="0.55000000000000004">
      <c r="A215" s="374">
        <v>16</v>
      </c>
      <c r="B215" s="127" t="str">
        <f>$B$119</f>
        <v>Business Administration</v>
      </c>
      <c r="C215" s="138">
        <v>176779733.53718349</v>
      </c>
      <c r="D215" s="138">
        <v>774200882.72469318</v>
      </c>
      <c r="E215" s="138">
        <v>401188073.31384385</v>
      </c>
      <c r="F215" s="138">
        <v>179401324.67749316</v>
      </c>
      <c r="G215" s="138">
        <v>0</v>
      </c>
      <c r="H215" s="383">
        <f t="shared" si="37"/>
        <v>1531570014.2532136</v>
      </c>
    </row>
    <row r="216" spans="1:8" x14ac:dyDescent="0.55000000000000004">
      <c r="A216" s="374">
        <v>17</v>
      </c>
      <c r="B216" s="127" t="str">
        <f>$B$120</f>
        <v>Optometry</v>
      </c>
      <c r="C216" s="138">
        <v>0</v>
      </c>
      <c r="D216" s="138">
        <v>0</v>
      </c>
      <c r="E216" s="138">
        <v>0</v>
      </c>
      <c r="F216" s="138">
        <v>0</v>
      </c>
      <c r="G216" s="138">
        <v>44717666.420810625</v>
      </c>
      <c r="H216" s="383">
        <f t="shared" si="37"/>
        <v>44717666.420810625</v>
      </c>
    </row>
    <row r="217" spans="1:8" x14ac:dyDescent="0.55000000000000004">
      <c r="A217" s="374">
        <v>18</v>
      </c>
      <c r="B217" s="127" t="str">
        <f>$B$121</f>
        <v>Teacher Ed-Practice Teaching</v>
      </c>
      <c r="C217" s="138">
        <v>119090.40167104684</v>
      </c>
      <c r="D217" s="138">
        <v>28091095.468664624</v>
      </c>
      <c r="E217" s="138">
        <v>0</v>
      </c>
      <c r="F217" s="138">
        <v>0</v>
      </c>
      <c r="G217" s="138">
        <v>0</v>
      </c>
      <c r="H217" s="383">
        <f t="shared" si="37"/>
        <v>28210185.870335672</v>
      </c>
    </row>
    <row r="218" spans="1:8" x14ac:dyDescent="0.55000000000000004">
      <c r="A218" s="374">
        <v>19</v>
      </c>
      <c r="B218" s="127" t="str">
        <f>$B$122</f>
        <v>Technology</v>
      </c>
      <c r="C218" s="138">
        <v>36688039.950091764</v>
      </c>
      <c r="D218" s="138">
        <v>85614059.655608028</v>
      </c>
      <c r="E218" s="138">
        <v>29378775.288743924</v>
      </c>
      <c r="F218" s="138">
        <v>1163189.9243036262</v>
      </c>
      <c r="G218" s="138">
        <v>0</v>
      </c>
      <c r="H218" s="383">
        <f t="shared" si="37"/>
        <v>152844064.81874734</v>
      </c>
    </row>
    <row r="219" spans="1:8" x14ac:dyDescent="0.55000000000000004">
      <c r="A219" s="374">
        <v>20</v>
      </c>
      <c r="B219" s="127" t="str">
        <f>$B$123</f>
        <v>Nursing</v>
      </c>
      <c r="C219" s="138">
        <v>11526439.540159553</v>
      </c>
      <c r="D219" s="138">
        <v>194409585.94555071</v>
      </c>
      <c r="E219" s="138">
        <v>75799802.112283975</v>
      </c>
      <c r="F219" s="138">
        <v>22627418.988565654</v>
      </c>
      <c r="G219" s="138">
        <v>0</v>
      </c>
      <c r="H219" s="383">
        <f t="shared" si="37"/>
        <v>304363246.58655989</v>
      </c>
    </row>
    <row r="220" spans="1:8" x14ac:dyDescent="0.55000000000000004">
      <c r="A220" s="376"/>
      <c r="B220" s="130" t="str">
        <f>$B$124</f>
        <v>Totals</v>
      </c>
      <c r="C220" s="135">
        <f t="shared" ref="C220:H220" si="38">SUM(C200:C219)</f>
        <v>2867140863.9911518</v>
      </c>
      <c r="D220" s="135">
        <f t="shared" si="38"/>
        <v>3924215128.6734076</v>
      </c>
      <c r="E220" s="135">
        <f t="shared" si="38"/>
        <v>2327900629.4344373</v>
      </c>
      <c r="F220" s="135">
        <f t="shared" si="38"/>
        <v>2322184060.6048789</v>
      </c>
      <c r="G220" s="135">
        <f t="shared" si="38"/>
        <v>432429033.72810358</v>
      </c>
      <c r="H220" s="383">
        <f t="shared" si="38"/>
        <v>11873869716.431976</v>
      </c>
    </row>
    <row r="221" spans="1:8" x14ac:dyDescent="0.55000000000000004">
      <c r="A221" s="385"/>
      <c r="H221" s="387"/>
    </row>
    <row r="222" spans="1:8" ht="19.8" thickBot="1" x14ac:dyDescent="0.6">
      <c r="A222" s="379" t="str">
        <f>"All Expenditures Previous Year (FY "&amp;H1-2&amp;")"</f>
        <v>All Expenditures Previous Year (FY 2023)</v>
      </c>
      <c r="C222" s="121"/>
      <c r="D222" s="121"/>
      <c r="E222" s="121"/>
      <c r="F222" s="121"/>
      <c r="G222" s="121"/>
      <c r="H222" s="380"/>
    </row>
    <row r="223" spans="1:8" ht="39" thickBot="1" x14ac:dyDescent="0.6">
      <c r="A223" s="381" t="s">
        <v>830</v>
      </c>
      <c r="B223" s="124" t="s">
        <v>31</v>
      </c>
      <c r="C223" s="125" t="s">
        <v>25</v>
      </c>
      <c r="D223" s="125" t="s">
        <v>26</v>
      </c>
      <c r="E223" s="125" t="s">
        <v>27</v>
      </c>
      <c r="F223" s="125" t="s">
        <v>28</v>
      </c>
      <c r="G223" s="125" t="s">
        <v>29</v>
      </c>
      <c r="H223" s="382" t="s">
        <v>1</v>
      </c>
    </row>
    <row r="224" spans="1:8" x14ac:dyDescent="0.55000000000000004">
      <c r="A224" s="374">
        <v>1</v>
      </c>
      <c r="B224" s="127" t="str">
        <f>$B$104</f>
        <v>Liberal Arts</v>
      </c>
      <c r="C224" s="135">
        <v>1190087364.1670597</v>
      </c>
      <c r="D224" s="135">
        <v>888512546.11602771</v>
      </c>
      <c r="E224" s="135">
        <v>407386754.52369112</v>
      </c>
      <c r="F224" s="135">
        <v>386475730.2066763</v>
      </c>
      <c r="G224" s="135">
        <v>0</v>
      </c>
      <c r="H224" s="383">
        <f>SUM(C224:G224)</f>
        <v>2872462395.0134549</v>
      </c>
    </row>
    <row r="225" spans="1:8" x14ac:dyDescent="0.55000000000000004">
      <c r="A225" s="374">
        <v>2</v>
      </c>
      <c r="B225" s="127" t="str">
        <f>$B$105</f>
        <v>Science</v>
      </c>
      <c r="C225" s="138">
        <v>633271098.29478824</v>
      </c>
      <c r="D225" s="138">
        <v>622038964.12217999</v>
      </c>
      <c r="E225" s="138">
        <v>297530575.48379362</v>
      </c>
      <c r="F225" s="138">
        <v>566068284.03533769</v>
      </c>
      <c r="G225" s="138">
        <v>0</v>
      </c>
      <c r="H225" s="383">
        <f t="shared" ref="H225:H243" si="39">SUM(C225:G225)</f>
        <v>2118908921.9360998</v>
      </c>
    </row>
    <row r="226" spans="1:8" x14ac:dyDescent="0.55000000000000004">
      <c r="A226" s="374">
        <v>3</v>
      </c>
      <c r="B226" s="127" t="str">
        <f>$B$106</f>
        <v>Fine Arts</v>
      </c>
      <c r="C226" s="138">
        <v>218395753.64910385</v>
      </c>
      <c r="D226" s="138">
        <v>167788803.03778312</v>
      </c>
      <c r="E226" s="138">
        <v>71705005.315047234</v>
      </c>
      <c r="F226" s="138">
        <v>39221193.961919636</v>
      </c>
      <c r="G226" s="138">
        <v>0</v>
      </c>
      <c r="H226" s="383">
        <f t="shared" si="39"/>
        <v>497110755.96385384</v>
      </c>
    </row>
    <row r="227" spans="1:8" x14ac:dyDescent="0.55000000000000004">
      <c r="A227" s="374">
        <v>4</v>
      </c>
      <c r="B227" s="127" t="str">
        <f>$B$107</f>
        <v>Teacher Education</v>
      </c>
      <c r="C227" s="138">
        <v>30509493.517258808</v>
      </c>
      <c r="D227" s="138">
        <v>165112942.84663802</v>
      </c>
      <c r="E227" s="138">
        <v>182509645.71125343</v>
      </c>
      <c r="F227" s="138">
        <v>133640456.06793359</v>
      </c>
      <c r="G227" s="138">
        <v>0</v>
      </c>
      <c r="H227" s="383">
        <f t="shared" si="39"/>
        <v>511772538.14308381</v>
      </c>
    </row>
    <row r="228" spans="1:8" x14ac:dyDescent="0.55000000000000004">
      <c r="A228" s="374">
        <v>5</v>
      </c>
      <c r="B228" s="127" t="str">
        <f>$B$108</f>
        <v>Agriculture</v>
      </c>
      <c r="C228" s="138">
        <v>43937154.439597026</v>
      </c>
      <c r="D228" s="138">
        <v>81798923.581620976</v>
      </c>
      <c r="E228" s="138">
        <v>49799570.88126345</v>
      </c>
      <c r="F228" s="138">
        <v>41437951.144395232</v>
      </c>
      <c r="G228" s="138">
        <v>0</v>
      </c>
      <c r="H228" s="383">
        <f t="shared" si="39"/>
        <v>216973600.04687667</v>
      </c>
    </row>
    <row r="229" spans="1:8" x14ac:dyDescent="0.55000000000000004">
      <c r="A229" s="374">
        <v>6</v>
      </c>
      <c r="B229" s="127" t="str">
        <f>$B$109</f>
        <v>Engineering</v>
      </c>
      <c r="C229" s="138">
        <v>285985632.09232342</v>
      </c>
      <c r="D229" s="138">
        <v>667287327.1043781</v>
      </c>
      <c r="E229" s="138">
        <v>532249399.21465474</v>
      </c>
      <c r="F229" s="138">
        <v>613995094.08848989</v>
      </c>
      <c r="G229" s="138">
        <v>0</v>
      </c>
      <c r="H229" s="383">
        <f t="shared" si="39"/>
        <v>2099517452.499846</v>
      </c>
    </row>
    <row r="230" spans="1:8" x14ac:dyDescent="0.55000000000000004">
      <c r="A230" s="374">
        <v>7</v>
      </c>
      <c r="B230" s="127" t="str">
        <f>$B$110</f>
        <v>Home Economics</v>
      </c>
      <c r="C230" s="138">
        <v>24246503.934934705</v>
      </c>
      <c r="D230" s="138">
        <v>34871605.416542538</v>
      </c>
      <c r="E230" s="138">
        <v>10352491.118608795</v>
      </c>
      <c r="F230" s="138">
        <v>9170498.7083856706</v>
      </c>
      <c r="G230" s="138">
        <v>0</v>
      </c>
      <c r="H230" s="383">
        <f t="shared" si="39"/>
        <v>78641099.178471714</v>
      </c>
    </row>
    <row r="231" spans="1:8" x14ac:dyDescent="0.55000000000000004">
      <c r="A231" s="374">
        <v>8</v>
      </c>
      <c r="B231" s="127" t="str">
        <f>$B$111</f>
        <v>Law</v>
      </c>
      <c r="C231" s="138">
        <v>0</v>
      </c>
      <c r="D231" s="138">
        <v>0</v>
      </c>
      <c r="E231" s="138">
        <v>25188.892931628408</v>
      </c>
      <c r="F231" s="138">
        <v>0</v>
      </c>
      <c r="G231" s="138">
        <v>167478784.05112699</v>
      </c>
      <c r="H231" s="383">
        <f t="shared" si="39"/>
        <v>167503972.94405863</v>
      </c>
    </row>
    <row r="232" spans="1:8" x14ac:dyDescent="0.55000000000000004">
      <c r="A232" s="374">
        <v>9</v>
      </c>
      <c r="B232" s="127" t="str">
        <f>$B$112</f>
        <v>Social Service</v>
      </c>
      <c r="C232" s="138">
        <v>9362022.1298283823</v>
      </c>
      <c r="D232" s="138">
        <v>37670105.986132294</v>
      </c>
      <c r="E232" s="138">
        <v>71107478.716497794</v>
      </c>
      <c r="F232" s="138">
        <v>13524355.422170501</v>
      </c>
      <c r="G232" s="138">
        <v>0</v>
      </c>
      <c r="H232" s="383">
        <f t="shared" si="39"/>
        <v>131663962.25462897</v>
      </c>
    </row>
    <row r="233" spans="1:8" x14ac:dyDescent="0.55000000000000004">
      <c r="A233" s="374">
        <v>10</v>
      </c>
      <c r="B233" s="127" t="str">
        <f>$B$113</f>
        <v>Library Science</v>
      </c>
      <c r="C233" s="138">
        <v>648837.68573930126</v>
      </c>
      <c r="D233" s="138">
        <v>607423.40614012838</v>
      </c>
      <c r="E233" s="138">
        <v>22675015.491371121</v>
      </c>
      <c r="F233" s="138">
        <v>4548248.5573760336</v>
      </c>
      <c r="G233" s="138">
        <v>0</v>
      </c>
      <c r="H233" s="383">
        <f t="shared" si="39"/>
        <v>28479525.140626587</v>
      </c>
    </row>
    <row r="234" spans="1:8" x14ac:dyDescent="0.55000000000000004">
      <c r="A234" s="374">
        <v>11</v>
      </c>
      <c r="B234" s="127" t="str">
        <f>$B$114</f>
        <v>Veterinary Science</v>
      </c>
      <c r="C234" s="138">
        <v>0</v>
      </c>
      <c r="D234" s="138">
        <v>0</v>
      </c>
      <c r="E234" s="138">
        <v>0</v>
      </c>
      <c r="F234" s="138">
        <v>0</v>
      </c>
      <c r="G234" s="138">
        <v>114464404.67823018</v>
      </c>
      <c r="H234" s="383">
        <f t="shared" si="39"/>
        <v>114464404.67823018</v>
      </c>
    </row>
    <row r="235" spans="1:8" x14ac:dyDescent="0.55000000000000004">
      <c r="A235" s="374">
        <v>12</v>
      </c>
      <c r="B235" s="127" t="str">
        <f>$B$115</f>
        <v>Vocational Training</v>
      </c>
      <c r="C235" s="138">
        <v>6213424.7863476751</v>
      </c>
      <c r="D235" s="138">
        <v>3637820.4174274523</v>
      </c>
      <c r="E235" s="138">
        <v>0</v>
      </c>
      <c r="F235" s="138">
        <v>0</v>
      </c>
      <c r="G235" s="138">
        <v>0</v>
      </c>
      <c r="H235" s="383">
        <f t="shared" si="39"/>
        <v>9851245.2037751265</v>
      </c>
    </row>
    <row r="236" spans="1:8" x14ac:dyDescent="0.55000000000000004">
      <c r="A236" s="374">
        <v>13</v>
      </c>
      <c r="B236" s="127" t="str">
        <f>$B$116</f>
        <v>Physical Training</v>
      </c>
      <c r="C236" s="138">
        <v>18954.95554520619</v>
      </c>
      <c r="D236" s="138">
        <v>204571.87037441417</v>
      </c>
      <c r="E236" s="138">
        <v>0</v>
      </c>
      <c r="F236" s="138">
        <v>0</v>
      </c>
      <c r="G236" s="138">
        <v>0</v>
      </c>
      <c r="H236" s="383">
        <f t="shared" si="39"/>
        <v>223526.82591962034</v>
      </c>
    </row>
    <row r="237" spans="1:8" x14ac:dyDescent="0.55000000000000004">
      <c r="A237" s="374">
        <v>14</v>
      </c>
      <c r="B237" s="127" t="str">
        <f>$B$117</f>
        <v>Health Services</v>
      </c>
      <c r="C237" s="138">
        <v>48684370.321015351</v>
      </c>
      <c r="D237" s="138">
        <v>130850838.06560329</v>
      </c>
      <c r="E237" s="138">
        <v>85545793.601899549</v>
      </c>
      <c r="F237" s="138">
        <v>36118382.271511137</v>
      </c>
      <c r="G237" s="138">
        <v>24185734.595299184</v>
      </c>
      <c r="H237" s="383">
        <f t="shared" si="39"/>
        <v>325385118.8553285</v>
      </c>
    </row>
    <row r="238" spans="1:8" x14ac:dyDescent="0.55000000000000004">
      <c r="A238" s="374">
        <v>15</v>
      </c>
      <c r="B238" s="127" t="str">
        <f>$B$118</f>
        <v>Pharmacy</v>
      </c>
      <c r="C238" s="138">
        <v>2016.5118051532904</v>
      </c>
      <c r="D238" s="138">
        <v>592881.73290040833</v>
      </c>
      <c r="E238" s="138">
        <v>17160325.162206493</v>
      </c>
      <c r="F238" s="138">
        <v>34089975.369945213</v>
      </c>
      <c r="G238" s="138">
        <v>73221580.754115477</v>
      </c>
      <c r="H238" s="383">
        <f t="shared" si="39"/>
        <v>125066779.53097275</v>
      </c>
    </row>
    <row r="239" spans="1:8" x14ac:dyDescent="0.55000000000000004">
      <c r="A239" s="374">
        <v>16</v>
      </c>
      <c r="B239" s="127" t="str">
        <f>$B$119</f>
        <v>Business Administration</v>
      </c>
      <c r="C239" s="138">
        <v>161555226.93937445</v>
      </c>
      <c r="D239" s="138">
        <v>727099088.8720299</v>
      </c>
      <c r="E239" s="138">
        <v>404141184.16143495</v>
      </c>
      <c r="F239" s="138">
        <v>153608051.6625087</v>
      </c>
      <c r="G239" s="138">
        <v>0</v>
      </c>
      <c r="H239" s="383">
        <f t="shared" si="39"/>
        <v>1446403551.6353481</v>
      </c>
    </row>
    <row r="240" spans="1:8" x14ac:dyDescent="0.55000000000000004">
      <c r="A240" s="374">
        <v>17</v>
      </c>
      <c r="B240" s="127" t="str">
        <f>$B$120</f>
        <v>Optometry</v>
      </c>
      <c r="C240" s="138">
        <v>0</v>
      </c>
      <c r="D240" s="138">
        <v>0</v>
      </c>
      <c r="E240" s="138">
        <v>0</v>
      </c>
      <c r="F240" s="138">
        <v>0</v>
      </c>
      <c r="G240" s="138">
        <v>25560009.423391055</v>
      </c>
      <c r="H240" s="383">
        <f t="shared" si="39"/>
        <v>25560009.423391055</v>
      </c>
    </row>
    <row r="241" spans="1:8" x14ac:dyDescent="0.55000000000000004">
      <c r="A241" s="374">
        <v>18</v>
      </c>
      <c r="B241" s="127" t="str">
        <f>$B$121</f>
        <v>Teacher Ed-Practice Teaching</v>
      </c>
      <c r="C241" s="138">
        <v>162392.65604949175</v>
      </c>
      <c r="D241" s="138">
        <v>23428360.285118729</v>
      </c>
      <c r="E241" s="138">
        <v>0</v>
      </c>
      <c r="F241" s="138">
        <v>0</v>
      </c>
      <c r="G241" s="138">
        <v>0</v>
      </c>
      <c r="H241" s="383">
        <f t="shared" si="39"/>
        <v>23590752.941168219</v>
      </c>
    </row>
    <row r="242" spans="1:8" x14ac:dyDescent="0.55000000000000004">
      <c r="A242" s="374">
        <v>19</v>
      </c>
      <c r="B242" s="127" t="str">
        <f>$B$122</f>
        <v>Technology</v>
      </c>
      <c r="C242" s="138">
        <v>33063362.916405268</v>
      </c>
      <c r="D242" s="138">
        <v>80565212.342671037</v>
      </c>
      <c r="E242" s="138">
        <v>29871031.392039038</v>
      </c>
      <c r="F242" s="138">
        <v>766552.55213193095</v>
      </c>
      <c r="G242" s="138">
        <v>0</v>
      </c>
      <c r="H242" s="383">
        <f t="shared" si="39"/>
        <v>144266159.20324725</v>
      </c>
    </row>
    <row r="243" spans="1:8" x14ac:dyDescent="0.55000000000000004">
      <c r="A243" s="374">
        <v>20</v>
      </c>
      <c r="B243" s="127" t="str">
        <f>$B$123</f>
        <v>Nursing</v>
      </c>
      <c r="C243" s="138">
        <v>12762790.442770682</v>
      </c>
      <c r="D243" s="138">
        <v>185192613.01534769</v>
      </c>
      <c r="E243" s="138">
        <v>69297037.480711162</v>
      </c>
      <c r="F243" s="138">
        <v>24268809.868937254</v>
      </c>
      <c r="G243" s="138">
        <v>0</v>
      </c>
      <c r="H243" s="383">
        <f t="shared" si="39"/>
        <v>291521250.8077668</v>
      </c>
    </row>
    <row r="244" spans="1:8" ht="19.8" thickBot="1" x14ac:dyDescent="0.6">
      <c r="A244" s="392"/>
      <c r="B244" s="393" t="str">
        <f>$B$124</f>
        <v>Totals</v>
      </c>
      <c r="C244" s="394">
        <f t="shared" ref="C244:H244" si="40">SUM(C224:C243)</f>
        <v>2698906399.4399471</v>
      </c>
      <c r="D244" s="394">
        <f t="shared" si="40"/>
        <v>3817260028.2189155</v>
      </c>
      <c r="E244" s="394">
        <f t="shared" si="40"/>
        <v>2251356497.1474037</v>
      </c>
      <c r="F244" s="394">
        <f t="shared" si="40"/>
        <v>2056933583.9177191</v>
      </c>
      <c r="G244" s="394">
        <f t="shared" si="40"/>
        <v>404910513.50216287</v>
      </c>
      <c r="H244" s="395">
        <f t="shared" si="40"/>
        <v>11229367022.226147</v>
      </c>
    </row>
    <row r="245" spans="1:8" ht="19.8" thickTop="1" x14ac:dyDescent="0.55000000000000004"/>
    <row r="247" spans="1:8" ht="23.25" customHeight="1" x14ac:dyDescent="0.55000000000000004"/>
    <row r="251" spans="1:8" s="1" customFormat="1" ht="13.8" x14ac:dyDescent="0.25"/>
    <row r="252" spans="1:8" s="1" customFormat="1" ht="13.8" x14ac:dyDescent="0.25"/>
    <row r="253" spans="1:8" s="1" customFormat="1" ht="13.8" x14ac:dyDescent="0.25"/>
    <row r="254" spans="1:8" s="1" customFormat="1" ht="13.8" x14ac:dyDescent="0.25"/>
  </sheetData>
  <mergeCells count="2">
    <mergeCell ref="A3:H4"/>
    <mergeCell ref="A28:H29"/>
  </mergeCells>
  <pageMargins left="0.5" right="0.5" top="0.5" bottom="0.5" header="0.3" footer="0.18"/>
  <pageSetup scale="65" fitToHeight="0" orientation="portrait" r:id="rId1"/>
  <headerFooter alignWithMargins="0"/>
  <rowBreaks count="1" manualBreakCount="1">
    <brk id="173" max="16383" man="1"/>
  </rowBreaks>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codeName="Sheet21">
    <tabColor rgb="FFFFC000"/>
    <pageSetUpPr fitToPage="1"/>
  </sheetPr>
  <dimension ref="B1:W363"/>
  <sheetViews>
    <sheetView showGridLines="0" showZeros="0" zoomScale="70" zoomScaleNormal="70" workbookViewId="0">
      <selection activeCell="B242" sqref="B242"/>
    </sheetView>
  </sheetViews>
  <sheetFormatPr defaultColWidth="9.109375" defaultRowHeight="19.2" x14ac:dyDescent="0.55000000000000004"/>
  <cols>
    <col min="1" max="1" width="1.88671875" style="107" customWidth="1"/>
    <col min="2" max="2" width="30.5546875" style="107" customWidth="1"/>
    <col min="3" max="5" width="15.88671875" style="107" bestFit="1" customWidth="1"/>
    <col min="6" max="6" width="16.6640625" style="107" bestFit="1" customWidth="1"/>
    <col min="7" max="7" width="17.5546875" style="107" bestFit="1" customWidth="1"/>
    <col min="8" max="8" width="21.33203125" style="107" bestFit="1" customWidth="1"/>
    <col min="9" max="9" width="16.33203125" style="107" bestFit="1" customWidth="1"/>
    <col min="10" max="10" width="15.88671875" style="107" bestFit="1" customWidth="1"/>
    <col min="11" max="16384" width="9.109375" style="107"/>
  </cols>
  <sheetData>
    <row r="1" spans="2:8" x14ac:dyDescent="0.55000000000000004">
      <c r="B1" s="442" t="str">
        <f>'Relative Weights'!A1</f>
        <v>THECB Texas Public University Expenditure Study - Fiscal Year 2025</v>
      </c>
      <c r="C1" s="442"/>
      <c r="D1" s="442"/>
      <c r="E1" s="442"/>
      <c r="F1" s="442"/>
      <c r="G1" s="442"/>
      <c r="H1" s="442"/>
    </row>
    <row r="2" spans="2:8" x14ac:dyDescent="0.55000000000000004">
      <c r="B2" s="443" t="str">
        <f>'Relative Weights'!A2</f>
        <v>Institution Survey for the Year Ended August 31, 2025</v>
      </c>
      <c r="C2" s="443"/>
      <c r="D2" s="443"/>
      <c r="E2" s="443"/>
      <c r="F2" s="443"/>
      <c r="G2" s="443"/>
      <c r="H2" s="443"/>
    </row>
    <row r="3" spans="2:8" x14ac:dyDescent="0.55000000000000004">
      <c r="B3" s="119" t="s">
        <v>72</v>
      </c>
      <c r="C3" s="119"/>
      <c r="D3" s="119"/>
      <c r="E3" s="119"/>
      <c r="F3" s="119"/>
      <c r="G3" s="119"/>
      <c r="H3" s="119"/>
    </row>
    <row r="4" spans="2:8" x14ac:dyDescent="0.55000000000000004">
      <c r="B4" s="292" t="s">
        <v>139</v>
      </c>
      <c r="C4" s="119"/>
      <c r="D4" s="119"/>
      <c r="E4" s="119"/>
      <c r="F4" s="119"/>
      <c r="G4" s="119"/>
      <c r="H4" s="119"/>
    </row>
    <row r="5" spans="2:8" ht="16.5" customHeight="1" x14ac:dyDescent="0.55000000000000004">
      <c r="B5" s="119"/>
      <c r="C5" s="119"/>
      <c r="D5" s="119"/>
      <c r="E5" s="119"/>
      <c r="F5" s="119"/>
      <c r="G5" s="119"/>
      <c r="H5" s="244"/>
    </row>
    <row r="6" spans="2:8" x14ac:dyDescent="0.55000000000000004">
      <c r="B6" s="293" t="s">
        <v>10</v>
      </c>
      <c r="C6" s="293"/>
      <c r="D6" s="293"/>
      <c r="E6" s="293"/>
      <c r="F6" s="293"/>
      <c r="G6" s="293"/>
      <c r="H6" s="294"/>
    </row>
    <row r="7" spans="2:8" x14ac:dyDescent="0.55000000000000004">
      <c r="B7" s="119"/>
      <c r="C7" s="119"/>
      <c r="D7" s="119"/>
      <c r="E7" s="119"/>
      <c r="F7" s="119"/>
      <c r="G7" s="119"/>
      <c r="H7" s="295"/>
    </row>
    <row r="8" spans="2:8" ht="171" customHeight="1" x14ac:dyDescent="0.55000000000000004">
      <c r="B8" s="431" t="s">
        <v>223</v>
      </c>
      <c r="C8" s="431"/>
      <c r="D8" s="431"/>
      <c r="E8" s="431"/>
      <c r="F8" s="431"/>
      <c r="G8" s="431"/>
      <c r="H8" s="431"/>
    </row>
    <row r="9" spans="2:8" ht="99.75" customHeight="1" x14ac:dyDescent="0.55000000000000004">
      <c r="B9" s="432" t="s">
        <v>41</v>
      </c>
      <c r="C9" s="432"/>
      <c r="D9" s="432"/>
      <c r="E9" s="432"/>
      <c r="F9" s="432"/>
      <c r="G9" s="432"/>
      <c r="H9" s="296"/>
    </row>
    <row r="10" spans="2:8" x14ac:dyDescent="0.55000000000000004">
      <c r="B10" s="442" t="s">
        <v>20</v>
      </c>
      <c r="C10" s="442"/>
      <c r="D10" s="442"/>
      <c r="E10" s="442"/>
      <c r="F10" s="442"/>
      <c r="G10" s="442"/>
      <c r="H10" s="296"/>
    </row>
    <row r="11" spans="2:8" ht="21" customHeight="1" thickBot="1" x14ac:dyDescent="0.6">
      <c r="B11" s="432" t="s">
        <v>851</v>
      </c>
      <c r="C11" s="432"/>
      <c r="D11" s="432"/>
      <c r="E11" s="432"/>
      <c r="F11" s="432"/>
      <c r="G11" s="432"/>
      <c r="H11" s="432"/>
    </row>
    <row r="12" spans="2:8" ht="19.8" thickBot="1" x14ac:dyDescent="0.6">
      <c r="B12" s="447" t="s">
        <v>16</v>
      </c>
      <c r="C12" s="448"/>
      <c r="D12" s="448"/>
      <c r="E12" s="448"/>
      <c r="F12" s="297"/>
      <c r="G12" s="298"/>
      <c r="H12" s="299" t="s">
        <v>17</v>
      </c>
    </row>
    <row r="13" spans="2:8" x14ac:dyDescent="0.55000000000000004">
      <c r="B13" s="449" t="s">
        <v>12</v>
      </c>
      <c r="C13" s="449"/>
      <c r="D13" s="449"/>
      <c r="E13" s="449"/>
      <c r="F13" s="352"/>
      <c r="G13" s="301"/>
      <c r="H13" s="353">
        <f>Data!$G15</f>
        <v>68758806</v>
      </c>
    </row>
    <row r="14" spans="2:8" x14ac:dyDescent="0.55000000000000004">
      <c r="B14" s="435" t="s">
        <v>13</v>
      </c>
      <c r="C14" s="435"/>
      <c r="D14" s="435"/>
      <c r="E14" s="435"/>
      <c r="F14" s="354"/>
      <c r="G14" s="301"/>
      <c r="H14" s="355">
        <f>Data!$H15</f>
        <v>46618511</v>
      </c>
    </row>
    <row r="15" spans="2:8" x14ac:dyDescent="0.55000000000000004">
      <c r="B15" s="435" t="s">
        <v>14</v>
      </c>
      <c r="C15" s="435"/>
      <c r="D15" s="435"/>
      <c r="E15" s="435"/>
      <c r="F15" s="354"/>
      <c r="G15" s="301"/>
      <c r="H15" s="355">
        <f>Data!$I15</f>
        <v>35008334</v>
      </c>
    </row>
    <row r="16" spans="2:8" x14ac:dyDescent="0.55000000000000004">
      <c r="B16" s="435" t="s">
        <v>18</v>
      </c>
      <c r="C16" s="435"/>
      <c r="D16" s="435"/>
      <c r="E16" s="435"/>
      <c r="F16" s="354"/>
      <c r="G16" s="301"/>
      <c r="H16" s="355">
        <f>Data!$J15</f>
        <v>14443670</v>
      </c>
    </row>
    <row r="17" spans="2:23" x14ac:dyDescent="0.55000000000000004">
      <c r="B17" s="435" t="s">
        <v>15</v>
      </c>
      <c r="C17" s="435"/>
      <c r="D17" s="435"/>
      <c r="E17" s="435"/>
      <c r="F17" s="354"/>
      <c r="G17" s="301"/>
      <c r="H17" s="355">
        <f>Data!$K15</f>
        <v>21576176</v>
      </c>
    </row>
    <row r="18" spans="2:23" x14ac:dyDescent="0.55000000000000004">
      <c r="B18" s="435" t="s">
        <v>1</v>
      </c>
      <c r="C18" s="435"/>
      <c r="D18" s="435"/>
      <c r="E18" s="435"/>
      <c r="F18" s="356"/>
      <c r="G18" s="301"/>
      <c r="H18" s="357">
        <f>SUM(H13:H17)</f>
        <v>186405497</v>
      </c>
    </row>
    <row r="19" spans="2:23" ht="13.5" customHeight="1" x14ac:dyDescent="0.55000000000000004">
      <c r="B19" s="306"/>
      <c r="D19" s="306"/>
      <c r="E19" s="306"/>
      <c r="F19" s="306"/>
      <c r="G19" s="306"/>
      <c r="H19" s="296"/>
    </row>
    <row r="20" spans="2:23" ht="13.5" customHeight="1" x14ac:dyDescent="0.55000000000000004">
      <c r="B20" s="306"/>
      <c r="D20" s="440" t="s">
        <v>22</v>
      </c>
      <c r="E20" s="440"/>
      <c r="F20" s="440"/>
      <c r="G20" s="307" t="s">
        <v>23</v>
      </c>
      <c r="H20" s="307" t="s">
        <v>24</v>
      </c>
    </row>
    <row r="21" spans="2:23" ht="17.25" customHeight="1" x14ac:dyDescent="0.55000000000000004">
      <c r="B21" s="438" t="s">
        <v>21</v>
      </c>
      <c r="C21" s="439"/>
      <c r="D21" s="434" t="str">
        <f>Data!L15</f>
        <v>Nancy Hranicky</v>
      </c>
      <c r="E21" s="434"/>
      <c r="F21" s="434"/>
      <c r="G21" s="308" t="str">
        <f>Data!M15</f>
        <v>979-458-6090</v>
      </c>
      <c r="H21" s="309" t="str">
        <f>Data!N15</f>
        <v>nhranicky@tamus.edu</v>
      </c>
    </row>
    <row r="22" spans="2:23" ht="13.5" customHeight="1" x14ac:dyDescent="0.55000000000000004">
      <c r="B22" s="306"/>
      <c r="C22" s="306"/>
      <c r="D22" s="306"/>
      <c r="E22" s="306"/>
      <c r="F22" s="306"/>
      <c r="G22" s="306"/>
      <c r="H22" s="296"/>
    </row>
    <row r="23" spans="2:23" ht="15.75" customHeight="1" thickBot="1" x14ac:dyDescent="0.6">
      <c r="B23" s="117" t="s">
        <v>900</v>
      </c>
      <c r="C23" s="306"/>
      <c r="D23" s="306"/>
      <c r="E23" s="306"/>
      <c r="F23" s="306"/>
      <c r="G23" s="306"/>
      <c r="H23" s="296"/>
    </row>
    <row r="24" spans="2:23" s="313" customFormat="1" x14ac:dyDescent="0.55000000000000004">
      <c r="B24" s="310"/>
      <c r="C24" s="123" t="s">
        <v>25</v>
      </c>
      <c r="D24" s="311" t="s">
        <v>26</v>
      </c>
      <c r="E24" s="311" t="s">
        <v>27</v>
      </c>
      <c r="F24" s="311" t="s">
        <v>28</v>
      </c>
      <c r="G24" s="311" t="s">
        <v>29</v>
      </c>
      <c r="H24" s="312" t="s">
        <v>30</v>
      </c>
      <c r="J24" s="107"/>
    </row>
    <row r="25" spans="2:23" s="313" customFormat="1" ht="19.8" thickBot="1" x14ac:dyDescent="0.6">
      <c r="B25" s="314" t="s">
        <v>675</v>
      </c>
      <c r="C25" s="315">
        <f>Data!O15</f>
        <v>4442</v>
      </c>
      <c r="D25" s="316">
        <f>Data!P15</f>
        <v>4016</v>
      </c>
      <c r="E25" s="316">
        <f>Data!Q15</f>
        <v>2533</v>
      </c>
      <c r="F25" s="316">
        <f>Data!R15</f>
        <v>275</v>
      </c>
      <c r="G25" s="316">
        <f>Data!S15</f>
        <v>0</v>
      </c>
      <c r="H25" s="317">
        <f>SUM(C25:G25)</f>
        <v>11266</v>
      </c>
    </row>
    <row r="26" spans="2:23" x14ac:dyDescent="0.55000000000000004">
      <c r="C26" s="318"/>
      <c r="D26" s="318"/>
      <c r="E26" s="318"/>
      <c r="F26" s="318"/>
      <c r="G26" s="318"/>
      <c r="H26" s="318"/>
      <c r="I26" s="318"/>
    </row>
    <row r="27" spans="2:23" ht="13.5" customHeight="1" x14ac:dyDescent="0.55000000000000004">
      <c r="B27" s="306"/>
      <c r="D27" s="440" t="s">
        <v>22</v>
      </c>
      <c r="E27" s="440"/>
      <c r="F27" s="440"/>
      <c r="G27" s="307" t="s">
        <v>23</v>
      </c>
      <c r="H27" s="307" t="s">
        <v>24</v>
      </c>
    </row>
    <row r="28" spans="2:23" ht="17.25" customHeight="1" x14ac:dyDescent="0.55000000000000004">
      <c r="B28" s="438" t="s">
        <v>893</v>
      </c>
      <c r="C28" s="439"/>
      <c r="D28" s="434" t="str">
        <f>Data!T15</f>
        <v>Mulligan-Nguyen, Erin</v>
      </c>
      <c r="E28" s="434"/>
      <c r="F28" s="434"/>
      <c r="G28" s="308" t="str">
        <f>Data!U15</f>
        <v>(361) 825-5989</v>
      </c>
      <c r="H28" s="309" t="str">
        <f>Data!V15</f>
        <v>Erin.Mulligan-Nguyen@tamucc.edu</v>
      </c>
    </row>
    <row r="29" spans="2:23" ht="13.5" customHeight="1" x14ac:dyDescent="0.55000000000000004">
      <c r="B29" s="306"/>
      <c r="C29" s="306"/>
      <c r="D29" s="306"/>
      <c r="E29" s="306"/>
      <c r="F29" s="306"/>
      <c r="G29" s="306"/>
      <c r="H29" s="296"/>
    </row>
    <row r="30" spans="2:23" ht="19.8" thickBot="1" x14ac:dyDescent="0.6">
      <c r="B30" s="117" t="s">
        <v>901</v>
      </c>
    </row>
    <row r="31" spans="2:23" ht="19.8" thickBot="1" x14ac:dyDescent="0.6">
      <c r="B31" s="124" t="s">
        <v>31</v>
      </c>
      <c r="C31" s="125" t="s">
        <v>25</v>
      </c>
      <c r="D31" s="125" t="s">
        <v>26</v>
      </c>
      <c r="E31" s="125" t="s">
        <v>27</v>
      </c>
      <c r="F31" s="125" t="s">
        <v>28</v>
      </c>
      <c r="G31" s="125" t="s">
        <v>29</v>
      </c>
      <c r="H31" s="126" t="s">
        <v>30</v>
      </c>
    </row>
    <row r="32" spans="2:23" x14ac:dyDescent="0.55000000000000004">
      <c r="B32" s="127" t="s">
        <v>42</v>
      </c>
      <c r="C32" s="140">
        <f>Data!W15</f>
        <v>75712</v>
      </c>
      <c r="D32" s="140">
        <f>Data!AQ15</f>
        <v>17488</v>
      </c>
      <c r="E32" s="140">
        <f>Data!BK15</f>
        <v>3562</v>
      </c>
      <c r="F32" s="140">
        <f>Data!CE15</f>
        <v>108</v>
      </c>
      <c r="G32" s="140">
        <f>Data!CY15</f>
        <v>0</v>
      </c>
      <c r="H32" s="141">
        <f>SUM(C32:G32)</f>
        <v>96870</v>
      </c>
      <c r="W32" s="144"/>
    </row>
    <row r="33" spans="2:23" x14ac:dyDescent="0.55000000000000004">
      <c r="B33" s="129" t="s">
        <v>43</v>
      </c>
      <c r="C33" s="140">
        <f>Data!X15</f>
        <v>30358</v>
      </c>
      <c r="D33" s="140">
        <f>Data!AR15</f>
        <v>17461</v>
      </c>
      <c r="E33" s="140">
        <f>Data!BL15</f>
        <v>5238</v>
      </c>
      <c r="F33" s="140">
        <f>Data!CF15</f>
        <v>1106</v>
      </c>
      <c r="G33" s="140">
        <f>Data!CZ15</f>
        <v>0</v>
      </c>
      <c r="H33" s="141">
        <f t="shared" ref="H33:H52" si="0">SUM(C33:G33)</f>
        <v>54163</v>
      </c>
      <c r="W33" s="144"/>
    </row>
    <row r="34" spans="2:23" x14ac:dyDescent="0.55000000000000004">
      <c r="B34" s="129" t="s">
        <v>44</v>
      </c>
      <c r="C34" s="140">
        <f>Data!Y15</f>
        <v>11620</v>
      </c>
      <c r="D34" s="140">
        <f>Data!AS15</f>
        <v>4397</v>
      </c>
      <c r="E34" s="140">
        <f>Data!BM15</f>
        <v>237</v>
      </c>
      <c r="F34" s="140">
        <f>Data!CG15</f>
        <v>0</v>
      </c>
      <c r="G34" s="140">
        <f>Data!DA15</f>
        <v>0</v>
      </c>
      <c r="H34" s="141">
        <f t="shared" si="0"/>
        <v>16254</v>
      </c>
      <c r="W34" s="144"/>
    </row>
    <row r="35" spans="2:23" x14ac:dyDescent="0.55000000000000004">
      <c r="B35" s="129" t="s">
        <v>45</v>
      </c>
      <c r="C35" s="140">
        <f>Data!Z15</f>
        <v>1886</v>
      </c>
      <c r="D35" s="140">
        <f>Data!AT15</f>
        <v>4261</v>
      </c>
      <c r="E35" s="140">
        <f>Data!BN15</f>
        <v>2182</v>
      </c>
      <c r="F35" s="140">
        <f>Data!CH15</f>
        <v>1808</v>
      </c>
      <c r="G35" s="140">
        <f>Data!DB15</f>
        <v>0</v>
      </c>
      <c r="H35" s="141">
        <f t="shared" si="0"/>
        <v>10137</v>
      </c>
      <c r="W35" s="144"/>
    </row>
    <row r="36" spans="2:23" x14ac:dyDescent="0.55000000000000004">
      <c r="B36" s="129" t="s">
        <v>46</v>
      </c>
      <c r="C36" s="140">
        <f>Data!AA15</f>
        <v>15</v>
      </c>
      <c r="D36" s="140">
        <f>Data!AU15</f>
        <v>189</v>
      </c>
      <c r="E36" s="140">
        <f>Data!BO15</f>
        <v>63</v>
      </c>
      <c r="F36" s="140">
        <f>Data!CI15</f>
        <v>0</v>
      </c>
      <c r="G36" s="140">
        <f>Data!DC15</f>
        <v>0</v>
      </c>
      <c r="H36" s="141">
        <f t="shared" si="0"/>
        <v>267</v>
      </c>
      <c r="W36" s="144"/>
    </row>
    <row r="37" spans="2:23" x14ac:dyDescent="0.55000000000000004">
      <c r="B37" s="129" t="s">
        <v>47</v>
      </c>
      <c r="C37" s="140">
        <f>Data!AB15</f>
        <v>5299</v>
      </c>
      <c r="D37" s="140">
        <f>Data!AV15</f>
        <v>5976</v>
      </c>
      <c r="E37" s="140">
        <f>Data!BP15</f>
        <v>8262</v>
      </c>
      <c r="F37" s="140">
        <f>Data!CJ15</f>
        <v>483</v>
      </c>
      <c r="G37" s="140">
        <f>Data!DD15</f>
        <v>0</v>
      </c>
      <c r="H37" s="141">
        <f t="shared" si="0"/>
        <v>20020</v>
      </c>
      <c r="W37" s="144"/>
    </row>
    <row r="38" spans="2:23" x14ac:dyDescent="0.55000000000000004">
      <c r="B38" s="129" t="s">
        <v>48</v>
      </c>
      <c r="C38" s="140">
        <f>Data!AC15</f>
        <v>0</v>
      </c>
      <c r="D38" s="140">
        <f>Data!AW15</f>
        <v>0</v>
      </c>
      <c r="E38" s="140">
        <f>Data!BQ15</f>
        <v>0</v>
      </c>
      <c r="F38" s="140">
        <f>Data!CK15</f>
        <v>0</v>
      </c>
      <c r="G38" s="140">
        <f>Data!DE15</f>
        <v>0</v>
      </c>
      <c r="H38" s="141">
        <f t="shared" si="0"/>
        <v>0</v>
      </c>
      <c r="W38" s="144"/>
    </row>
    <row r="39" spans="2:23" x14ac:dyDescent="0.55000000000000004">
      <c r="B39" s="129" t="s">
        <v>49</v>
      </c>
      <c r="C39" s="140">
        <f>Data!AD15</f>
        <v>0</v>
      </c>
      <c r="D39" s="140">
        <f>Data!AX15</f>
        <v>0</v>
      </c>
      <c r="E39" s="140">
        <f>Data!BR15</f>
        <v>0</v>
      </c>
      <c r="F39" s="140">
        <f>Data!CL15</f>
        <v>0</v>
      </c>
      <c r="G39" s="140">
        <f>Data!DF15</f>
        <v>0</v>
      </c>
      <c r="H39" s="141">
        <f t="shared" si="0"/>
        <v>0</v>
      </c>
      <c r="W39" s="144"/>
    </row>
    <row r="40" spans="2:23" x14ac:dyDescent="0.55000000000000004">
      <c r="B40" s="129" t="s">
        <v>50</v>
      </c>
      <c r="C40" s="140">
        <f>Data!AE15</f>
        <v>75</v>
      </c>
      <c r="D40" s="140">
        <f>Data!AY15</f>
        <v>42</v>
      </c>
      <c r="E40" s="140">
        <f>Data!BS15</f>
        <v>0</v>
      </c>
      <c r="F40" s="140">
        <f>Data!CM15</f>
        <v>0</v>
      </c>
      <c r="G40" s="140">
        <f>Data!DG15</f>
        <v>0</v>
      </c>
      <c r="H40" s="141">
        <f t="shared" si="0"/>
        <v>117</v>
      </c>
      <c r="W40" s="144"/>
    </row>
    <row r="41" spans="2:23" x14ac:dyDescent="0.55000000000000004">
      <c r="B41" s="129" t="s">
        <v>51</v>
      </c>
      <c r="C41" s="140">
        <f>Data!AF15</f>
        <v>0</v>
      </c>
      <c r="D41" s="140">
        <f>Data!AZ15</f>
        <v>0</v>
      </c>
      <c r="E41" s="140">
        <f>Data!BT15</f>
        <v>0</v>
      </c>
      <c r="F41" s="140">
        <f>Data!CN15</f>
        <v>0</v>
      </c>
      <c r="G41" s="140">
        <f>Data!DH15</f>
        <v>0</v>
      </c>
      <c r="H41" s="141">
        <f t="shared" si="0"/>
        <v>0</v>
      </c>
      <c r="W41" s="144"/>
    </row>
    <row r="42" spans="2:23" x14ac:dyDescent="0.55000000000000004">
      <c r="B42" s="129" t="s">
        <v>52</v>
      </c>
      <c r="C42" s="140">
        <f>Data!AG15</f>
        <v>0</v>
      </c>
      <c r="D42" s="140">
        <f>Data!BA15</f>
        <v>0</v>
      </c>
      <c r="E42" s="140">
        <f>Data!BU15</f>
        <v>0</v>
      </c>
      <c r="F42" s="140">
        <f>Data!CO15</f>
        <v>0</v>
      </c>
      <c r="G42" s="140">
        <f>Data!DI15</f>
        <v>0</v>
      </c>
      <c r="H42" s="141">
        <f t="shared" si="0"/>
        <v>0</v>
      </c>
      <c r="W42" s="144"/>
    </row>
    <row r="43" spans="2:23" x14ac:dyDescent="0.55000000000000004">
      <c r="B43" s="129" t="s">
        <v>53</v>
      </c>
      <c r="C43" s="140">
        <f>Data!AH15</f>
        <v>0</v>
      </c>
      <c r="D43" s="140">
        <f>Data!BB15</f>
        <v>0</v>
      </c>
      <c r="E43" s="140">
        <f>Data!BV15</f>
        <v>0</v>
      </c>
      <c r="F43" s="140">
        <f>Data!CP15</f>
        <v>0</v>
      </c>
      <c r="G43" s="140">
        <f>Data!DJ15</f>
        <v>0</v>
      </c>
      <c r="H43" s="141">
        <f t="shared" si="0"/>
        <v>0</v>
      </c>
      <c r="W43" s="144"/>
    </row>
    <row r="44" spans="2:23" x14ac:dyDescent="0.55000000000000004">
      <c r="B44" s="129" t="s">
        <v>54</v>
      </c>
      <c r="C44" s="140">
        <f>Data!AI15</f>
        <v>0</v>
      </c>
      <c r="D44" s="140">
        <f>Data!BC15</f>
        <v>0</v>
      </c>
      <c r="E44" s="140">
        <f>Data!BW15</f>
        <v>0</v>
      </c>
      <c r="F44" s="140">
        <f>Data!CQ15</f>
        <v>0</v>
      </c>
      <c r="G44" s="140">
        <f>Data!DK15</f>
        <v>0</v>
      </c>
      <c r="H44" s="141">
        <f t="shared" si="0"/>
        <v>0</v>
      </c>
      <c r="W44" s="144"/>
    </row>
    <row r="45" spans="2:23" x14ac:dyDescent="0.55000000000000004">
      <c r="B45" s="129" t="s">
        <v>55</v>
      </c>
      <c r="C45" s="140">
        <f>Data!AJ15</f>
        <v>1490</v>
      </c>
      <c r="D45" s="140">
        <f>Data!BD15</f>
        <v>2964</v>
      </c>
      <c r="E45" s="140">
        <f>Data!BX15</f>
        <v>4228</v>
      </c>
      <c r="F45" s="140">
        <f>Data!CR15</f>
        <v>384</v>
      </c>
      <c r="G45" s="140">
        <f>Data!DL15</f>
        <v>0</v>
      </c>
      <c r="H45" s="141">
        <f t="shared" si="0"/>
        <v>9066</v>
      </c>
      <c r="W45" s="144"/>
    </row>
    <row r="46" spans="2:23" x14ac:dyDescent="0.55000000000000004">
      <c r="B46" s="129" t="s">
        <v>56</v>
      </c>
      <c r="C46" s="140">
        <f>Data!AK15</f>
        <v>0</v>
      </c>
      <c r="D46" s="140">
        <f>Data!BE15</f>
        <v>0</v>
      </c>
      <c r="E46" s="140">
        <f>Data!BY15</f>
        <v>0</v>
      </c>
      <c r="F46" s="140">
        <f>Data!CS15</f>
        <v>0</v>
      </c>
      <c r="G46" s="140">
        <f>Data!DM15</f>
        <v>0</v>
      </c>
      <c r="H46" s="141">
        <f t="shared" si="0"/>
        <v>0</v>
      </c>
      <c r="W46" s="144"/>
    </row>
    <row r="47" spans="2:23" x14ac:dyDescent="0.55000000000000004">
      <c r="B47" s="129" t="s">
        <v>57</v>
      </c>
      <c r="C47" s="140">
        <f>Data!AL15</f>
        <v>7335</v>
      </c>
      <c r="D47" s="140">
        <f>Data!BF15</f>
        <v>20088</v>
      </c>
      <c r="E47" s="140">
        <f>Data!BZ15</f>
        <v>20151</v>
      </c>
      <c r="F47" s="140">
        <f>Data!CT15</f>
        <v>0</v>
      </c>
      <c r="G47" s="140">
        <f>Data!DN15</f>
        <v>0</v>
      </c>
      <c r="H47" s="141">
        <f t="shared" si="0"/>
        <v>47574</v>
      </c>
      <c r="W47" s="144"/>
    </row>
    <row r="48" spans="2:23" x14ac:dyDescent="0.55000000000000004">
      <c r="B48" s="129" t="s">
        <v>58</v>
      </c>
      <c r="C48" s="140">
        <f>Data!AM15</f>
        <v>0</v>
      </c>
      <c r="D48" s="140">
        <f>Data!BG15</f>
        <v>0</v>
      </c>
      <c r="E48" s="140">
        <f>Data!CA15</f>
        <v>0</v>
      </c>
      <c r="F48" s="140">
        <f>Data!CU15</f>
        <v>0</v>
      </c>
      <c r="G48" s="140">
        <f>Data!DO15</f>
        <v>0</v>
      </c>
      <c r="H48" s="141">
        <f t="shared" si="0"/>
        <v>0</v>
      </c>
      <c r="W48" s="144"/>
    </row>
    <row r="49" spans="2:23" x14ac:dyDescent="0.55000000000000004">
      <c r="B49" s="129" t="s">
        <v>59</v>
      </c>
      <c r="C49" s="140">
        <f>Data!AN15</f>
        <v>0</v>
      </c>
      <c r="D49" s="140">
        <f>Data!BH15</f>
        <v>747</v>
      </c>
      <c r="E49" s="140">
        <f>Data!CB15</f>
        <v>0</v>
      </c>
      <c r="F49" s="140">
        <f>Data!CV15</f>
        <v>0</v>
      </c>
      <c r="G49" s="140">
        <f>Data!DP15</f>
        <v>0</v>
      </c>
      <c r="H49" s="141">
        <f t="shared" si="0"/>
        <v>747</v>
      </c>
      <c r="W49" s="144"/>
    </row>
    <row r="50" spans="2:23" x14ac:dyDescent="0.55000000000000004">
      <c r="B50" s="129" t="s">
        <v>60</v>
      </c>
      <c r="C50" s="140">
        <f>Data!AO15</f>
        <v>385</v>
      </c>
      <c r="D50" s="140">
        <f>Data!BI15</f>
        <v>767</v>
      </c>
      <c r="E50" s="140">
        <f>Data!CC15</f>
        <v>306</v>
      </c>
      <c r="F50" s="140">
        <f>Data!CW15</f>
        <v>0</v>
      </c>
      <c r="G50" s="140">
        <f>Data!DQ15</f>
        <v>0</v>
      </c>
      <c r="H50" s="141">
        <f t="shared" si="0"/>
        <v>1458</v>
      </c>
      <c r="W50" s="144"/>
    </row>
    <row r="51" spans="2:23" x14ac:dyDescent="0.55000000000000004">
      <c r="B51" s="129" t="s">
        <v>0</v>
      </c>
      <c r="C51" s="140">
        <f>Data!AP15</f>
        <v>39</v>
      </c>
      <c r="D51" s="140">
        <f>Data!BJ15</f>
        <v>10099</v>
      </c>
      <c r="E51" s="140">
        <f>Data!CD15</f>
        <v>1865</v>
      </c>
      <c r="F51" s="140">
        <f>Data!CX15</f>
        <v>337</v>
      </c>
      <c r="G51" s="140">
        <f>Data!DR15</f>
        <v>0</v>
      </c>
      <c r="H51" s="141">
        <f t="shared" si="0"/>
        <v>12340</v>
      </c>
      <c r="W51" s="144"/>
    </row>
    <row r="52" spans="2:23" x14ac:dyDescent="0.55000000000000004">
      <c r="B52" s="142" t="s">
        <v>33</v>
      </c>
      <c r="C52" s="141">
        <f>SUM(C32:C51)</f>
        <v>134214</v>
      </c>
      <c r="D52" s="141">
        <f>SUM(D32:D51)</f>
        <v>84479</v>
      </c>
      <c r="E52" s="141">
        <f>SUM(E32:E51)</f>
        <v>46094</v>
      </c>
      <c r="F52" s="141">
        <f>SUM(F32:F51)</f>
        <v>4226</v>
      </c>
      <c r="G52" s="141">
        <f>SUM(G32:G51)</f>
        <v>0</v>
      </c>
      <c r="H52" s="141">
        <f t="shared" si="0"/>
        <v>269013</v>
      </c>
    </row>
    <row r="53" spans="2:23" x14ac:dyDescent="0.55000000000000004">
      <c r="B53" s="143"/>
      <c r="C53" s="144"/>
      <c r="D53" s="144"/>
      <c r="E53" s="144"/>
      <c r="F53" s="144"/>
      <c r="G53" s="144"/>
      <c r="H53" s="144"/>
    </row>
    <row r="54" spans="2:23" ht="13.5" customHeight="1" x14ac:dyDescent="0.55000000000000004">
      <c r="B54" s="306"/>
      <c r="D54" s="440" t="s">
        <v>22</v>
      </c>
      <c r="E54" s="440"/>
      <c r="F54" s="440"/>
      <c r="G54" s="307" t="s">
        <v>23</v>
      </c>
      <c r="H54" s="307" t="s">
        <v>24</v>
      </c>
    </row>
    <row r="55" spans="2:23" ht="38.4" x14ac:dyDescent="0.55000000000000004">
      <c r="B55" s="438" t="s">
        <v>894</v>
      </c>
      <c r="C55" s="439"/>
      <c r="D55" s="434" t="str">
        <f>Data!T15</f>
        <v>Mulligan-Nguyen, Erin</v>
      </c>
      <c r="E55" s="434"/>
      <c r="F55" s="434"/>
      <c r="G55" s="308" t="str">
        <f>Data!U15</f>
        <v>(361) 825-5989</v>
      </c>
      <c r="H55" s="309" t="str">
        <f>Data!V15</f>
        <v>Erin.Mulligan-Nguyen@tamucc.edu</v>
      </c>
    </row>
    <row r="56" spans="2:23" ht="13.5" customHeight="1" x14ac:dyDescent="0.55000000000000004">
      <c r="B56" s="306"/>
      <c r="C56" s="306"/>
      <c r="D56" s="306"/>
      <c r="E56" s="306"/>
      <c r="F56" s="306"/>
      <c r="G56" s="306"/>
      <c r="H56" s="296"/>
    </row>
    <row r="57" spans="2:23" ht="16.5" customHeight="1" x14ac:dyDescent="0.55000000000000004">
      <c r="B57" s="117" t="s">
        <v>9</v>
      </c>
    </row>
    <row r="58" spans="2:23" ht="39.75" customHeight="1" x14ac:dyDescent="0.55000000000000004">
      <c r="B58" s="441" t="s">
        <v>39</v>
      </c>
      <c r="C58" s="441"/>
      <c r="D58" s="441"/>
      <c r="E58" s="441"/>
      <c r="F58" s="441"/>
      <c r="G58" s="441"/>
      <c r="H58" s="319"/>
    </row>
    <row r="59" spans="2:23" ht="8.25" customHeight="1" thickBot="1" x14ac:dyDescent="0.6">
      <c r="B59" s="318"/>
    </row>
    <row r="60" spans="2:23" ht="19.8" thickBot="1" x14ac:dyDescent="0.6">
      <c r="B60" s="124" t="s">
        <v>31</v>
      </c>
      <c r="C60" s="125" t="s">
        <v>25</v>
      </c>
      <c r="D60" s="125" t="s">
        <v>26</v>
      </c>
      <c r="E60" s="125" t="s">
        <v>27</v>
      </c>
      <c r="F60" s="125" t="s">
        <v>28</v>
      </c>
      <c r="G60" s="125" t="s">
        <v>29</v>
      </c>
      <c r="H60" s="126" t="s">
        <v>30</v>
      </c>
    </row>
    <row r="61" spans="2:23" x14ac:dyDescent="0.55000000000000004">
      <c r="B61" s="127" t="str">
        <f>$B$32</f>
        <v>Liberal Arts</v>
      </c>
      <c r="C61" s="320">
        <f>Data!DS15</f>
        <v>5656169.9722577687</v>
      </c>
      <c r="D61" s="320">
        <f>Data!EM15</f>
        <v>2631788.3543903874</v>
      </c>
      <c r="E61" s="320">
        <f>Data!FG15</f>
        <v>790522.21428592235</v>
      </c>
      <c r="F61" s="320">
        <f>Data!GA15</f>
        <v>29925.699999999997</v>
      </c>
      <c r="G61" s="320">
        <f>Data!GU15</f>
        <v>0</v>
      </c>
      <c r="H61" s="321">
        <f>SUM(C61:G61)</f>
        <v>9108406.2409340777</v>
      </c>
    </row>
    <row r="62" spans="2:23" x14ac:dyDescent="0.55000000000000004">
      <c r="B62" s="127" t="str">
        <f>$B$33</f>
        <v>Science</v>
      </c>
      <c r="C62" s="320">
        <f>Data!DT15</f>
        <v>1785991.4030785048</v>
      </c>
      <c r="D62" s="320">
        <f>Data!EN15</f>
        <v>2154217.3575275182</v>
      </c>
      <c r="E62" s="320">
        <f>Data!FH15</f>
        <v>980126.65679022961</v>
      </c>
      <c r="F62" s="320">
        <f>Data!GB15</f>
        <v>46580.842965651071</v>
      </c>
      <c r="G62" s="320">
        <f>Data!GV15</f>
        <v>0</v>
      </c>
      <c r="H62" s="141">
        <f t="shared" ref="H62:H81" si="1">SUM(C62:G62)</f>
        <v>4966916.2603619043</v>
      </c>
    </row>
    <row r="63" spans="2:23" x14ac:dyDescent="0.55000000000000004">
      <c r="B63" s="127" t="str">
        <f>$B$34</f>
        <v>Fine Arts</v>
      </c>
      <c r="C63" s="320">
        <f>Data!DU15</f>
        <v>1303061.0888142074</v>
      </c>
      <c r="D63" s="320">
        <f>Data!EO15</f>
        <v>1065583.1100807344</v>
      </c>
      <c r="E63" s="320">
        <f>Data!FI15</f>
        <v>110840.88117824119</v>
      </c>
      <c r="F63" s="320">
        <f>Data!GC15</f>
        <v>0</v>
      </c>
      <c r="G63" s="320">
        <f>Data!GW15</f>
        <v>0</v>
      </c>
      <c r="H63" s="141">
        <f t="shared" si="1"/>
        <v>2479485.0800731829</v>
      </c>
    </row>
    <row r="64" spans="2:23" x14ac:dyDescent="0.55000000000000004">
      <c r="B64" s="127" t="str">
        <f>$B$35</f>
        <v>Teacher Education</v>
      </c>
      <c r="C64" s="320">
        <f>Data!DV15</f>
        <v>183693.19202057592</v>
      </c>
      <c r="D64" s="320">
        <f>Data!EP15</f>
        <v>783836.60747790395</v>
      </c>
      <c r="E64" s="320">
        <f>Data!FJ15</f>
        <v>484725.43523091218</v>
      </c>
      <c r="F64" s="320">
        <f>Data!GD15</f>
        <v>563537.70381309709</v>
      </c>
      <c r="G64" s="320">
        <f>Data!GX15</f>
        <v>0</v>
      </c>
      <c r="H64" s="141">
        <f t="shared" si="1"/>
        <v>2015792.938542489</v>
      </c>
    </row>
    <row r="65" spans="2:8" x14ac:dyDescent="0.55000000000000004">
      <c r="B65" s="127" t="str">
        <f>$B$36</f>
        <v>Agriculture</v>
      </c>
      <c r="C65" s="320">
        <f>Data!DW15</f>
        <v>1132.1004753599398</v>
      </c>
      <c r="D65" s="320">
        <f>Data!EQ15</f>
        <v>11601.992091583736</v>
      </c>
      <c r="E65" s="320">
        <f>Data!FK15</f>
        <v>3310.375</v>
      </c>
      <c r="F65" s="320">
        <f>Data!GE15</f>
        <v>0</v>
      </c>
      <c r="G65" s="320">
        <f>Data!GY15</f>
        <v>0</v>
      </c>
      <c r="H65" s="141">
        <f t="shared" si="1"/>
        <v>16044.467566943675</v>
      </c>
    </row>
    <row r="66" spans="2:8" x14ac:dyDescent="0.55000000000000004">
      <c r="B66" s="127" t="str">
        <f>$B$37</f>
        <v>Engineering</v>
      </c>
      <c r="C66" s="320">
        <f>Data!DX15</f>
        <v>613599.60459574568</v>
      </c>
      <c r="D66" s="320">
        <f>Data!ER15</f>
        <v>1172996.4608536353</v>
      </c>
      <c r="E66" s="320">
        <f>Data!FL15</f>
        <v>905855.03579960403</v>
      </c>
      <c r="F66" s="320">
        <f>Data!GF15</f>
        <v>57686.961039962356</v>
      </c>
      <c r="G66" s="320">
        <f>Data!GZ15</f>
        <v>0</v>
      </c>
      <c r="H66" s="141">
        <f t="shared" si="1"/>
        <v>2750138.0622889474</v>
      </c>
    </row>
    <row r="67" spans="2:8" x14ac:dyDescent="0.55000000000000004">
      <c r="B67" s="127" t="str">
        <f>$B$38</f>
        <v>Home Economics</v>
      </c>
      <c r="C67" s="320">
        <f>Data!DY15</f>
        <v>0</v>
      </c>
      <c r="D67" s="320">
        <f>Data!ES15</f>
        <v>0</v>
      </c>
      <c r="E67" s="320">
        <f>Data!FM15</f>
        <v>0</v>
      </c>
      <c r="F67" s="320">
        <f>Data!GG15</f>
        <v>0</v>
      </c>
      <c r="G67" s="320">
        <f>Data!HA15</f>
        <v>0</v>
      </c>
      <c r="H67" s="141">
        <f t="shared" si="1"/>
        <v>0</v>
      </c>
    </row>
    <row r="68" spans="2:8" x14ac:dyDescent="0.55000000000000004">
      <c r="B68" s="127" t="str">
        <f>$B$39</f>
        <v>Law</v>
      </c>
      <c r="C68" s="320">
        <f>Data!DZ15</f>
        <v>0</v>
      </c>
      <c r="D68" s="320">
        <f>Data!ET15</f>
        <v>0</v>
      </c>
      <c r="E68" s="320">
        <f>Data!FN15</f>
        <v>0</v>
      </c>
      <c r="F68" s="320">
        <f>Data!GH15</f>
        <v>0</v>
      </c>
      <c r="G68" s="320">
        <f>Data!HB15</f>
        <v>0</v>
      </c>
      <c r="H68" s="141">
        <f t="shared" si="1"/>
        <v>0</v>
      </c>
    </row>
    <row r="69" spans="2:8" x14ac:dyDescent="0.55000000000000004">
      <c r="B69" s="127" t="str">
        <f>$B$40</f>
        <v>Social Service</v>
      </c>
      <c r="C69" s="320">
        <f>Data!EA15</f>
        <v>21635.25</v>
      </c>
      <c r="D69" s="320">
        <f>Data!EU15</f>
        <v>18306.75</v>
      </c>
      <c r="E69" s="320">
        <f>Data!FO15</f>
        <v>0</v>
      </c>
      <c r="F69" s="320">
        <f>Data!GI15</f>
        <v>0</v>
      </c>
      <c r="G69" s="320">
        <f>Data!HC15</f>
        <v>0</v>
      </c>
      <c r="H69" s="141">
        <f t="shared" si="1"/>
        <v>39942</v>
      </c>
    </row>
    <row r="70" spans="2:8" x14ac:dyDescent="0.55000000000000004">
      <c r="B70" s="127" t="str">
        <f>$B$41</f>
        <v>Library Science</v>
      </c>
      <c r="C70" s="320">
        <f>Data!EB15</f>
        <v>0</v>
      </c>
      <c r="D70" s="320">
        <f>Data!EV15</f>
        <v>0</v>
      </c>
      <c r="E70" s="320">
        <f>Data!FP15</f>
        <v>0</v>
      </c>
      <c r="F70" s="320">
        <f>Data!GJ15</f>
        <v>0</v>
      </c>
      <c r="G70" s="320">
        <f>Data!HD15</f>
        <v>0</v>
      </c>
      <c r="H70" s="141">
        <f t="shared" si="1"/>
        <v>0</v>
      </c>
    </row>
    <row r="71" spans="2:8" x14ac:dyDescent="0.55000000000000004">
      <c r="B71" s="127" t="str">
        <f>$B$42</f>
        <v>Veterinary Science</v>
      </c>
      <c r="C71" s="320">
        <f>Data!EC15</f>
        <v>0</v>
      </c>
      <c r="D71" s="320">
        <f>Data!EW15</f>
        <v>0</v>
      </c>
      <c r="E71" s="320">
        <f>Data!FQ15</f>
        <v>0</v>
      </c>
      <c r="F71" s="320">
        <f>Data!GK15</f>
        <v>0</v>
      </c>
      <c r="G71" s="320">
        <f>Data!HE15</f>
        <v>0</v>
      </c>
      <c r="H71" s="141">
        <f t="shared" si="1"/>
        <v>0</v>
      </c>
    </row>
    <row r="72" spans="2:8" x14ac:dyDescent="0.55000000000000004">
      <c r="B72" s="127" t="str">
        <f>$B$43</f>
        <v>Vocational Training</v>
      </c>
      <c r="C72" s="320">
        <f>Data!ED15</f>
        <v>0</v>
      </c>
      <c r="D72" s="320">
        <f>Data!EX15</f>
        <v>0</v>
      </c>
      <c r="E72" s="320">
        <f>Data!FR15</f>
        <v>0</v>
      </c>
      <c r="F72" s="320">
        <f>Data!GL15</f>
        <v>0</v>
      </c>
      <c r="G72" s="320">
        <f>Data!HF15</f>
        <v>0</v>
      </c>
      <c r="H72" s="141">
        <f t="shared" si="1"/>
        <v>0</v>
      </c>
    </row>
    <row r="73" spans="2:8" x14ac:dyDescent="0.55000000000000004">
      <c r="B73" s="127" t="str">
        <f>$B$44</f>
        <v>Physical Training</v>
      </c>
      <c r="C73" s="320">
        <f>Data!EE15</f>
        <v>0</v>
      </c>
      <c r="D73" s="320">
        <f>Data!EY15</f>
        <v>0</v>
      </c>
      <c r="E73" s="320">
        <f>Data!FS15</f>
        <v>0</v>
      </c>
      <c r="F73" s="320">
        <f>Data!GM15</f>
        <v>0</v>
      </c>
      <c r="G73" s="320">
        <f>Data!HG15</f>
        <v>0</v>
      </c>
      <c r="H73" s="141">
        <f t="shared" si="1"/>
        <v>0</v>
      </c>
    </row>
    <row r="74" spans="2:8" x14ac:dyDescent="0.55000000000000004">
      <c r="B74" s="127" t="str">
        <f>$B$45</f>
        <v>Health Services</v>
      </c>
      <c r="C74" s="320">
        <f>Data!EF15</f>
        <v>126867.03019396098</v>
      </c>
      <c r="D74" s="320">
        <f>Data!EZ15</f>
        <v>498336.44855076057</v>
      </c>
      <c r="E74" s="320">
        <f>Data!FT15</f>
        <v>518173.16034482757</v>
      </c>
      <c r="F74" s="320">
        <f>Data!GN15</f>
        <v>173077.35</v>
      </c>
      <c r="G74" s="320">
        <f>Data!HH15</f>
        <v>0</v>
      </c>
      <c r="H74" s="141">
        <f t="shared" si="1"/>
        <v>1316453.9890895491</v>
      </c>
    </row>
    <row r="75" spans="2:8" x14ac:dyDescent="0.55000000000000004">
      <c r="B75" s="127" t="str">
        <f>$B$46</f>
        <v>Pharmacy</v>
      </c>
      <c r="C75" s="320">
        <f>Data!EG15</f>
        <v>0</v>
      </c>
      <c r="D75" s="320">
        <f>Data!FA15</f>
        <v>0</v>
      </c>
      <c r="E75" s="320">
        <f>Data!FU15</f>
        <v>0</v>
      </c>
      <c r="F75" s="320">
        <f>Data!GO15</f>
        <v>0</v>
      </c>
      <c r="G75" s="320">
        <f>Data!HI15</f>
        <v>0</v>
      </c>
      <c r="H75" s="141">
        <f t="shared" si="1"/>
        <v>0</v>
      </c>
    </row>
    <row r="76" spans="2:8" x14ac:dyDescent="0.55000000000000004">
      <c r="B76" s="127" t="str">
        <f>$B$47</f>
        <v>Business Administration</v>
      </c>
      <c r="C76" s="320">
        <f>Data!EH15</f>
        <v>556278.25034041295</v>
      </c>
      <c r="D76" s="320">
        <f>Data!FB15</f>
        <v>2559479.9059392964</v>
      </c>
      <c r="E76" s="320">
        <f>Data!FV15</f>
        <v>1321704.4992652</v>
      </c>
      <c r="F76" s="320">
        <f>Data!GP15</f>
        <v>0</v>
      </c>
      <c r="G76" s="320">
        <f>Data!HJ15</f>
        <v>0</v>
      </c>
      <c r="H76" s="141">
        <f t="shared" si="1"/>
        <v>4437462.6555449087</v>
      </c>
    </row>
    <row r="77" spans="2:8" x14ac:dyDescent="0.55000000000000004">
      <c r="B77" s="127" t="str">
        <f>$B$48</f>
        <v>Optometry</v>
      </c>
      <c r="C77" s="320">
        <f>Data!EI15</f>
        <v>0</v>
      </c>
      <c r="D77" s="320">
        <f>Data!FC15</f>
        <v>0</v>
      </c>
      <c r="E77" s="320">
        <f>Data!FW15</f>
        <v>0</v>
      </c>
      <c r="F77" s="320">
        <f>Data!GQ15</f>
        <v>0</v>
      </c>
      <c r="G77" s="320">
        <f>Data!HK15</f>
        <v>0</v>
      </c>
      <c r="H77" s="141">
        <f t="shared" si="1"/>
        <v>0</v>
      </c>
    </row>
    <row r="78" spans="2:8" x14ac:dyDescent="0.55000000000000004">
      <c r="B78" s="127" t="str">
        <f>$B$49</f>
        <v>Teacher Ed-Practice Teaching</v>
      </c>
      <c r="C78" s="320">
        <f>Data!EJ15</f>
        <v>0</v>
      </c>
      <c r="D78" s="320">
        <f>Data!FD15</f>
        <v>151117.22228552945</v>
      </c>
      <c r="E78" s="320">
        <f>Data!FX15</f>
        <v>0</v>
      </c>
      <c r="F78" s="320">
        <f>Data!GR15</f>
        <v>0</v>
      </c>
      <c r="G78" s="320">
        <f>Data!HL15</f>
        <v>0</v>
      </c>
      <c r="H78" s="141">
        <f t="shared" si="1"/>
        <v>151117.22228552945</v>
      </c>
    </row>
    <row r="79" spans="2:8" x14ac:dyDescent="0.55000000000000004">
      <c r="B79" s="127" t="str">
        <f>$B$50</f>
        <v>Technology</v>
      </c>
      <c r="C79" s="320">
        <f>Data!EK15</f>
        <v>53990.091793248175</v>
      </c>
      <c r="D79" s="320">
        <f>Data!FE15</f>
        <v>164160.80330075431</v>
      </c>
      <c r="E79" s="320">
        <f>Data!FY15</f>
        <v>51585.599999999999</v>
      </c>
      <c r="F79" s="320">
        <f>Data!GS15</f>
        <v>0</v>
      </c>
      <c r="G79" s="320">
        <f>Data!HM15</f>
        <v>0</v>
      </c>
      <c r="H79" s="141">
        <f t="shared" si="1"/>
        <v>269736.49509400246</v>
      </c>
    </row>
    <row r="80" spans="2:8" x14ac:dyDescent="0.55000000000000004">
      <c r="B80" s="127" t="str">
        <f>$B$51</f>
        <v>Nursing</v>
      </c>
      <c r="C80" s="320">
        <f>Data!EL15</f>
        <v>7492.7702377358528</v>
      </c>
      <c r="D80" s="320">
        <f>Data!FF15</f>
        <v>2150945.1572127813</v>
      </c>
      <c r="E80" s="320">
        <f>Data!FZ15</f>
        <v>532063.8014961984</v>
      </c>
      <c r="F80" s="320">
        <f>Data!GT15</f>
        <v>324301.01747066306</v>
      </c>
      <c r="G80" s="320">
        <f>Data!HN15</f>
        <v>0</v>
      </c>
      <c r="H80" s="141">
        <f t="shared" si="1"/>
        <v>3014802.7464173785</v>
      </c>
    </row>
    <row r="81" spans="2:8" x14ac:dyDescent="0.55000000000000004">
      <c r="B81" s="130" t="str">
        <f>$B$52</f>
        <v>Totals</v>
      </c>
      <c r="C81" s="321">
        <f>SUM(C61:C80)</f>
        <v>10309910.75380752</v>
      </c>
      <c r="D81" s="321">
        <f>SUM(D61:D80)</f>
        <v>13362370.169710886</v>
      </c>
      <c r="E81" s="321">
        <f>SUM(E61:E80)</f>
        <v>5698907.659391135</v>
      </c>
      <c r="F81" s="321">
        <f>SUM(F61:F80)</f>
        <v>1195109.5752893735</v>
      </c>
      <c r="G81" s="321">
        <f>SUM(G61:G80)</f>
        <v>0</v>
      </c>
      <c r="H81" s="321">
        <f t="shared" si="1"/>
        <v>30566298.158198912</v>
      </c>
    </row>
    <row r="82" spans="2:8" x14ac:dyDescent="0.55000000000000004">
      <c r="B82" s="143"/>
      <c r="C82" s="322"/>
      <c r="D82" s="322"/>
      <c r="E82" s="322"/>
      <c r="F82" s="322"/>
      <c r="G82" s="322"/>
      <c r="H82" s="323"/>
    </row>
    <row r="83" spans="2:8" ht="13.5" customHeight="1" x14ac:dyDescent="0.55000000000000004">
      <c r="B83" s="306"/>
      <c r="D83" s="440" t="s">
        <v>22</v>
      </c>
      <c r="E83" s="440"/>
      <c r="F83" s="440"/>
      <c r="G83" s="307" t="s">
        <v>23</v>
      </c>
      <c r="H83" s="307" t="s">
        <v>24</v>
      </c>
    </row>
    <row r="84" spans="2:8" ht="16.5" customHeight="1" x14ac:dyDescent="0.55000000000000004">
      <c r="B84" s="438" t="s">
        <v>38</v>
      </c>
      <c r="C84" s="439"/>
      <c r="D84" s="434" t="str">
        <f>Data!T15</f>
        <v>Mulligan-Nguyen, Erin</v>
      </c>
      <c r="E84" s="434"/>
      <c r="F84" s="434"/>
      <c r="G84" s="308" t="str">
        <f>Data!U15</f>
        <v>(361) 825-5989</v>
      </c>
      <c r="H84" s="309" t="str">
        <f>Data!V15</f>
        <v>Erin.Mulligan-Nguyen@tamucc.edu</v>
      </c>
    </row>
    <row r="85" spans="2:8" ht="13.5" customHeight="1" x14ac:dyDescent="0.55000000000000004">
      <c r="B85" s="306"/>
      <c r="C85" s="306"/>
      <c r="D85" s="306"/>
      <c r="E85" s="306"/>
      <c r="F85" s="306"/>
      <c r="G85" s="306"/>
      <c r="H85" s="296"/>
    </row>
    <row r="86" spans="2:8" ht="15" customHeight="1" x14ac:dyDescent="0.55000000000000004">
      <c r="B86" s="120" t="s">
        <v>32</v>
      </c>
      <c r="C86" s="324"/>
      <c r="D86" s="324"/>
      <c r="E86" s="324"/>
      <c r="F86" s="324"/>
      <c r="G86" s="324"/>
      <c r="H86" s="122">
        <f>H13+H14</f>
        <v>115377317</v>
      </c>
    </row>
    <row r="87" spans="2:8" ht="42.75" customHeight="1" x14ac:dyDescent="0.55000000000000004">
      <c r="B87" s="432" t="s">
        <v>8</v>
      </c>
      <c r="C87" s="432"/>
      <c r="D87" s="432"/>
      <c r="E87" s="432"/>
      <c r="F87" s="432"/>
      <c r="G87" s="432"/>
      <c r="H87" s="319"/>
    </row>
    <row r="88" spans="2:8" x14ac:dyDescent="0.55000000000000004">
      <c r="B88" s="120" t="s">
        <v>5</v>
      </c>
      <c r="C88" s="325"/>
      <c r="D88" s="325"/>
      <c r="E88" s="325"/>
      <c r="F88" s="325"/>
      <c r="G88" s="325"/>
      <c r="H88" s="122"/>
    </row>
    <row r="89" spans="2:8" ht="98.25" customHeight="1" thickBot="1" x14ac:dyDescent="0.6">
      <c r="B89" s="433" t="s">
        <v>224</v>
      </c>
      <c r="C89" s="433"/>
      <c r="D89" s="433"/>
      <c r="E89" s="433"/>
      <c r="F89" s="433"/>
      <c r="G89" s="433"/>
      <c r="H89" s="326"/>
    </row>
    <row r="90" spans="2:8" ht="19.8" thickBot="1" x14ac:dyDescent="0.6">
      <c r="B90" s="124" t="s">
        <v>31</v>
      </c>
      <c r="C90" s="125" t="s">
        <v>25</v>
      </c>
      <c r="D90" s="125" t="s">
        <v>26</v>
      </c>
      <c r="E90" s="125" t="s">
        <v>27</v>
      </c>
      <c r="F90" s="125" t="s">
        <v>28</v>
      </c>
      <c r="G90" s="125" t="s">
        <v>29</v>
      </c>
      <c r="H90" s="126" t="s">
        <v>30</v>
      </c>
    </row>
    <row r="91" spans="2:8" x14ac:dyDescent="0.55000000000000004">
      <c r="B91" s="127" t="str">
        <f>$B$32</f>
        <v>Liberal Arts</v>
      </c>
      <c r="C91" s="327">
        <f>Data!HR15</f>
        <v>1522463</v>
      </c>
      <c r="D91" s="327">
        <f>Data!IL15</f>
        <v>708395</v>
      </c>
      <c r="E91" s="327">
        <f>Data!JF15</f>
        <v>212784</v>
      </c>
      <c r="F91" s="327">
        <f>Data!JZ15</f>
        <v>8055</v>
      </c>
      <c r="G91" s="327">
        <f>Data!KT15</f>
        <v>0</v>
      </c>
      <c r="H91" s="133">
        <f t="shared" ref="H91:H111" si="2">SUM(C91:G91)</f>
        <v>2451697</v>
      </c>
    </row>
    <row r="92" spans="2:8" x14ac:dyDescent="0.55000000000000004">
      <c r="B92" s="127" t="str">
        <f>$B$33</f>
        <v>Science</v>
      </c>
      <c r="C92" s="327">
        <f>Data!HS15</f>
        <v>1293881</v>
      </c>
      <c r="D92" s="327">
        <f>Data!IM15</f>
        <v>1560646</v>
      </c>
      <c r="E92" s="327">
        <f>Data!JG15</f>
        <v>710063</v>
      </c>
      <c r="F92" s="327">
        <f>Data!KA15</f>
        <v>33746</v>
      </c>
      <c r="G92" s="327">
        <f>Data!KU15</f>
        <v>0</v>
      </c>
      <c r="H92" s="136">
        <f t="shared" si="2"/>
        <v>3598336</v>
      </c>
    </row>
    <row r="93" spans="2:8" x14ac:dyDescent="0.55000000000000004">
      <c r="B93" s="127" t="str">
        <f>$B$34</f>
        <v>Fine Arts</v>
      </c>
      <c r="C93" s="327">
        <f>Data!HT15</f>
        <v>350743</v>
      </c>
      <c r="D93" s="327">
        <f>Data!IN15</f>
        <v>286821</v>
      </c>
      <c r="E93" s="327">
        <f>Data!JH15</f>
        <v>29835</v>
      </c>
      <c r="F93" s="327">
        <f>Data!KB15</f>
        <v>0</v>
      </c>
      <c r="G93" s="327">
        <f>Data!KV15</f>
        <v>0</v>
      </c>
      <c r="H93" s="136">
        <f t="shared" si="2"/>
        <v>667399</v>
      </c>
    </row>
    <row r="94" spans="2:8" x14ac:dyDescent="0.55000000000000004">
      <c r="B94" s="127" t="str">
        <f>$B$35</f>
        <v>Teacher Education</v>
      </c>
      <c r="C94" s="327">
        <f>Data!HU15</f>
        <v>344441</v>
      </c>
      <c r="D94" s="327">
        <f>Data!IO15</f>
        <v>1469761</v>
      </c>
      <c r="E94" s="327">
        <f>Data!JI15</f>
        <v>908902</v>
      </c>
      <c r="F94" s="327">
        <f>Data!KC15</f>
        <v>1056682</v>
      </c>
      <c r="G94" s="327">
        <f>Data!KW15</f>
        <v>0</v>
      </c>
      <c r="H94" s="136">
        <f t="shared" si="2"/>
        <v>3779786</v>
      </c>
    </row>
    <row r="95" spans="2:8" x14ac:dyDescent="0.55000000000000004">
      <c r="B95" s="127" t="str">
        <f>$B$36</f>
        <v>Agriculture</v>
      </c>
      <c r="C95" s="327">
        <f>Data!HV15</f>
        <v>4</v>
      </c>
      <c r="D95" s="327">
        <f>Data!IP15</f>
        <v>45</v>
      </c>
      <c r="E95" s="327">
        <f>Data!JJ15</f>
        <v>13</v>
      </c>
      <c r="F95" s="327">
        <f>Data!KD15</f>
        <v>0</v>
      </c>
      <c r="G95" s="327">
        <f>Data!KX15</f>
        <v>0</v>
      </c>
      <c r="H95" s="136">
        <f t="shared" si="2"/>
        <v>62</v>
      </c>
    </row>
    <row r="96" spans="2:8" x14ac:dyDescent="0.55000000000000004">
      <c r="B96" s="127" t="str">
        <f>$B$37</f>
        <v>Engineering</v>
      </c>
      <c r="C96" s="327">
        <f>Data!HW15</f>
        <v>444529</v>
      </c>
      <c r="D96" s="327">
        <f>Data!IQ15</f>
        <v>849790</v>
      </c>
      <c r="E96" s="327">
        <f>Data!JK15</f>
        <v>656257</v>
      </c>
      <c r="F96" s="327">
        <f>Data!KE15</f>
        <v>41792</v>
      </c>
      <c r="G96" s="327">
        <f>Data!KY15</f>
        <v>0</v>
      </c>
      <c r="H96" s="136">
        <f t="shared" si="2"/>
        <v>1992368</v>
      </c>
    </row>
    <row r="97" spans="2:8" x14ac:dyDescent="0.55000000000000004">
      <c r="B97" s="127" t="str">
        <f>$B$38</f>
        <v>Home Economics</v>
      </c>
      <c r="C97" s="327">
        <f>Data!HX15</f>
        <v>0</v>
      </c>
      <c r="D97" s="327">
        <f>Data!IR15</f>
        <v>0</v>
      </c>
      <c r="E97" s="327">
        <f>Data!JL15</f>
        <v>0</v>
      </c>
      <c r="F97" s="327">
        <f>Data!KF15</f>
        <v>0</v>
      </c>
      <c r="G97" s="327">
        <f>Data!KZ15</f>
        <v>0</v>
      </c>
      <c r="H97" s="136">
        <f t="shared" si="2"/>
        <v>0</v>
      </c>
    </row>
    <row r="98" spans="2:8" x14ac:dyDescent="0.55000000000000004">
      <c r="B98" s="127" t="str">
        <f>$B$39</f>
        <v>Law</v>
      </c>
      <c r="C98" s="327">
        <f>Data!HY15</f>
        <v>0</v>
      </c>
      <c r="D98" s="327">
        <f>Data!IS15</f>
        <v>0</v>
      </c>
      <c r="E98" s="327">
        <f>Data!JM15</f>
        <v>0</v>
      </c>
      <c r="F98" s="327">
        <f>Data!KG15</f>
        <v>0</v>
      </c>
      <c r="G98" s="327">
        <f>Data!LA15</f>
        <v>0</v>
      </c>
      <c r="H98" s="136">
        <f t="shared" si="2"/>
        <v>0</v>
      </c>
    </row>
    <row r="99" spans="2:8" x14ac:dyDescent="0.55000000000000004">
      <c r="B99" s="127" t="str">
        <f>$B$40</f>
        <v>Social Service</v>
      </c>
      <c r="C99" s="327">
        <f>Data!HZ15</f>
        <v>83</v>
      </c>
      <c r="D99" s="327">
        <f>Data!IT15</f>
        <v>70</v>
      </c>
      <c r="E99" s="327">
        <f>Data!JN15</f>
        <v>0</v>
      </c>
      <c r="F99" s="327">
        <f>Data!KH15</f>
        <v>0</v>
      </c>
      <c r="G99" s="327">
        <f>Data!LB15</f>
        <v>0</v>
      </c>
      <c r="H99" s="136">
        <f t="shared" si="2"/>
        <v>153</v>
      </c>
    </row>
    <row r="100" spans="2:8" x14ac:dyDescent="0.55000000000000004">
      <c r="B100" s="127" t="str">
        <f>$B$41</f>
        <v>Library Science</v>
      </c>
      <c r="C100" s="327">
        <f>Data!IA15</f>
        <v>0</v>
      </c>
      <c r="D100" s="327">
        <f>Data!IU15</f>
        <v>0</v>
      </c>
      <c r="E100" s="327">
        <f>Data!JO15</f>
        <v>0</v>
      </c>
      <c r="F100" s="327">
        <f>Data!KI15</f>
        <v>0</v>
      </c>
      <c r="G100" s="327">
        <f>Data!LC15</f>
        <v>0</v>
      </c>
      <c r="H100" s="136">
        <f t="shared" si="2"/>
        <v>0</v>
      </c>
    </row>
    <row r="101" spans="2:8" x14ac:dyDescent="0.55000000000000004">
      <c r="B101" s="127" t="str">
        <f>$B$42</f>
        <v>Veterinary Science</v>
      </c>
      <c r="C101" s="327">
        <f>Data!IB15</f>
        <v>0</v>
      </c>
      <c r="D101" s="327">
        <f>Data!IV15</f>
        <v>0</v>
      </c>
      <c r="E101" s="327">
        <f>Data!JP15</f>
        <v>0</v>
      </c>
      <c r="F101" s="327">
        <f>Data!KJ15</f>
        <v>0</v>
      </c>
      <c r="G101" s="327">
        <f>Data!LD15</f>
        <v>0</v>
      </c>
      <c r="H101" s="136">
        <f t="shared" si="2"/>
        <v>0</v>
      </c>
    </row>
    <row r="102" spans="2:8" x14ac:dyDescent="0.55000000000000004">
      <c r="B102" s="127" t="str">
        <f>$B$43</f>
        <v>Vocational Training</v>
      </c>
      <c r="C102" s="327">
        <f>Data!IC15</f>
        <v>0</v>
      </c>
      <c r="D102" s="327">
        <f>Data!IW15</f>
        <v>0</v>
      </c>
      <c r="E102" s="327">
        <f>Data!JQ15</f>
        <v>0</v>
      </c>
      <c r="F102" s="327">
        <f>Data!KK15</f>
        <v>0</v>
      </c>
      <c r="G102" s="327">
        <f>Data!LE15</f>
        <v>0</v>
      </c>
      <c r="H102" s="136">
        <f t="shared" si="2"/>
        <v>0</v>
      </c>
    </row>
    <row r="103" spans="2:8" x14ac:dyDescent="0.55000000000000004">
      <c r="B103" s="127" t="str">
        <f>$B$44</f>
        <v>Physical Training</v>
      </c>
      <c r="C103" s="327">
        <f>Data!ID15</f>
        <v>0</v>
      </c>
      <c r="D103" s="327">
        <f>Data!IX15</f>
        <v>0</v>
      </c>
      <c r="E103" s="327">
        <f>Data!JR15</f>
        <v>0</v>
      </c>
      <c r="F103" s="327">
        <f>Data!KL15</f>
        <v>0</v>
      </c>
      <c r="G103" s="327">
        <f>Data!LF15</f>
        <v>0</v>
      </c>
      <c r="H103" s="136">
        <f t="shared" si="2"/>
        <v>0</v>
      </c>
    </row>
    <row r="104" spans="2:8" x14ac:dyDescent="0.55000000000000004">
      <c r="B104" s="127" t="str">
        <f>$B$45</f>
        <v>Health Services</v>
      </c>
      <c r="C104" s="327">
        <f>Data!IE15</f>
        <v>16408</v>
      </c>
      <c r="D104" s="327">
        <f>Data!IY15</f>
        <v>64451</v>
      </c>
      <c r="E104" s="327">
        <f>Data!JS15</f>
        <v>67016</v>
      </c>
      <c r="F104" s="327">
        <f>Data!KM15</f>
        <v>22384</v>
      </c>
      <c r="G104" s="327">
        <f>Data!LG15</f>
        <v>0</v>
      </c>
      <c r="H104" s="136">
        <f t="shared" si="2"/>
        <v>170259</v>
      </c>
    </row>
    <row r="105" spans="2:8" x14ac:dyDescent="0.55000000000000004">
      <c r="B105" s="127" t="str">
        <f>$B$46</f>
        <v>Pharmacy</v>
      </c>
      <c r="C105" s="327">
        <f>Data!IF15</f>
        <v>0</v>
      </c>
      <c r="D105" s="327">
        <f>Data!IZ15</f>
        <v>0</v>
      </c>
      <c r="E105" s="327">
        <f>Data!JT15</f>
        <v>0</v>
      </c>
      <c r="F105" s="327">
        <f>Data!KN15</f>
        <v>0</v>
      </c>
      <c r="G105" s="327">
        <f>Data!LH15</f>
        <v>0</v>
      </c>
      <c r="H105" s="136">
        <f t="shared" si="2"/>
        <v>0</v>
      </c>
    </row>
    <row r="106" spans="2:8" x14ac:dyDescent="0.55000000000000004">
      <c r="B106" s="127" t="str">
        <f>$B$47</f>
        <v>Business Administration</v>
      </c>
      <c r="C106" s="327">
        <f>Data!IG15</f>
        <v>590173</v>
      </c>
      <c r="D106" s="327">
        <f>Data!JA15</f>
        <v>2715431</v>
      </c>
      <c r="E106" s="327">
        <f>Data!JU15</f>
        <v>1402237</v>
      </c>
      <c r="F106" s="327">
        <f>Data!KO15</f>
        <v>0</v>
      </c>
      <c r="G106" s="327">
        <f>Data!LI15</f>
        <v>0</v>
      </c>
      <c r="H106" s="136">
        <f t="shared" si="2"/>
        <v>4707841</v>
      </c>
    </row>
    <row r="107" spans="2:8" x14ac:dyDescent="0.55000000000000004">
      <c r="B107" s="127" t="str">
        <f>$B$48</f>
        <v>Optometry</v>
      </c>
      <c r="C107" s="327">
        <f>Data!IH15</f>
        <v>0</v>
      </c>
      <c r="D107" s="327">
        <f>Data!JB15</f>
        <v>0</v>
      </c>
      <c r="E107" s="327">
        <f>Data!JV15</f>
        <v>0</v>
      </c>
      <c r="F107" s="327">
        <f>Data!KP15</f>
        <v>0</v>
      </c>
      <c r="G107" s="327">
        <f>Data!LJ15</f>
        <v>0</v>
      </c>
      <c r="H107" s="136">
        <f t="shared" si="2"/>
        <v>0</v>
      </c>
    </row>
    <row r="108" spans="2:8" x14ac:dyDescent="0.55000000000000004">
      <c r="B108" s="127" t="str">
        <f>$B$49</f>
        <v>Teacher Ed-Practice Teaching</v>
      </c>
      <c r="C108" s="327">
        <f>Data!II15</f>
        <v>0</v>
      </c>
      <c r="D108" s="327">
        <f>Data!JC15</f>
        <v>581</v>
      </c>
      <c r="E108" s="327">
        <f>Data!JW15</f>
        <v>0</v>
      </c>
      <c r="F108" s="327">
        <f>Data!KQ15</f>
        <v>0</v>
      </c>
      <c r="G108" s="327">
        <f>Data!LK15</f>
        <v>0</v>
      </c>
      <c r="H108" s="136">
        <f t="shared" si="2"/>
        <v>581</v>
      </c>
    </row>
    <row r="109" spans="2:8" x14ac:dyDescent="0.55000000000000004">
      <c r="B109" s="127" t="str">
        <f>$B$50</f>
        <v>Technology</v>
      </c>
      <c r="C109" s="327">
        <f>Data!IJ15</f>
        <v>208</v>
      </c>
      <c r="D109" s="327">
        <f>Data!JD15</f>
        <v>631</v>
      </c>
      <c r="E109" s="327">
        <f>Data!JX15</f>
        <v>198</v>
      </c>
      <c r="F109" s="327">
        <f>Data!KR15</f>
        <v>0</v>
      </c>
      <c r="G109" s="327">
        <f>Data!LL15</f>
        <v>0</v>
      </c>
      <c r="H109" s="136">
        <f t="shared" si="2"/>
        <v>1037</v>
      </c>
    </row>
    <row r="110" spans="2:8" x14ac:dyDescent="0.55000000000000004">
      <c r="B110" s="127" t="str">
        <f>$B$51</f>
        <v>Nursing</v>
      </c>
      <c r="C110" s="327">
        <f>Data!IK15</f>
        <v>969</v>
      </c>
      <c r="D110" s="327">
        <f>Data!JE15</f>
        <v>278186</v>
      </c>
      <c r="E110" s="327">
        <f>Data!JY15</f>
        <v>68813</v>
      </c>
      <c r="F110" s="327">
        <f>Data!KS15</f>
        <v>41942</v>
      </c>
      <c r="G110" s="327">
        <f>Data!HPM15</f>
        <v>0</v>
      </c>
      <c r="H110" s="136">
        <f t="shared" si="2"/>
        <v>389910</v>
      </c>
    </row>
    <row r="111" spans="2:8" x14ac:dyDescent="0.55000000000000004">
      <c r="B111" s="130" t="str">
        <f>$B$52</f>
        <v>Totals</v>
      </c>
      <c r="C111" s="133">
        <f>SUM(C91:C110)</f>
        <v>4563902</v>
      </c>
      <c r="D111" s="133">
        <f>SUM(D91:D110)</f>
        <v>7934808</v>
      </c>
      <c r="E111" s="133">
        <f>SUM(E91:E110)</f>
        <v>4056118</v>
      </c>
      <c r="F111" s="133">
        <f>SUM(F91:F110)</f>
        <v>1204601</v>
      </c>
      <c r="G111" s="133">
        <f>SUM(G91:G110)</f>
        <v>0</v>
      </c>
      <c r="H111" s="133">
        <f t="shared" si="2"/>
        <v>17759429</v>
      </c>
    </row>
    <row r="112" spans="2:8" x14ac:dyDescent="0.55000000000000004">
      <c r="B112" s="328"/>
      <c r="C112" s="329"/>
      <c r="D112" s="329"/>
      <c r="E112" s="329"/>
      <c r="F112" s="329"/>
      <c r="G112" s="329"/>
      <c r="H112" s="330"/>
    </row>
    <row r="113" spans="2:8" ht="16.5" customHeight="1" x14ac:dyDescent="0.55000000000000004">
      <c r="B113" s="445" t="s">
        <v>62</v>
      </c>
      <c r="C113" s="445"/>
      <c r="D113" s="445"/>
      <c r="E113" s="445"/>
      <c r="F113" s="445"/>
      <c r="G113" s="445"/>
      <c r="H113" s="445"/>
    </row>
    <row r="114" spans="2:8" ht="36.75" customHeight="1" thickBot="1" x14ac:dyDescent="0.6">
      <c r="B114" s="444" t="s">
        <v>36</v>
      </c>
      <c r="C114" s="444"/>
      <c r="D114" s="444"/>
      <c r="E114" s="444"/>
      <c r="F114" s="444"/>
      <c r="G114" s="444"/>
      <c r="H114" s="326"/>
    </row>
    <row r="115" spans="2:8" ht="19.8" thickBot="1" x14ac:dyDescent="0.6">
      <c r="B115" s="124" t="s">
        <v>31</v>
      </c>
      <c r="C115" s="125" t="s">
        <v>25</v>
      </c>
      <c r="D115" s="125" t="s">
        <v>26</v>
      </c>
      <c r="E115" s="125" t="s">
        <v>27</v>
      </c>
      <c r="F115" s="125" t="s">
        <v>28</v>
      </c>
      <c r="G115" s="125" t="s">
        <v>29</v>
      </c>
      <c r="H115" s="126" t="s">
        <v>30</v>
      </c>
    </row>
    <row r="116" spans="2:8" x14ac:dyDescent="0.55000000000000004">
      <c r="B116" s="127" t="str">
        <f>$B$32</f>
        <v>Liberal Arts</v>
      </c>
      <c r="C116" s="321">
        <f t="shared" ref="C116:G131" si="3">C91+C61</f>
        <v>7178632.9722577687</v>
      </c>
      <c r="D116" s="321">
        <f t="shared" si="3"/>
        <v>3340183.3543903874</v>
      </c>
      <c r="E116" s="321">
        <f t="shared" si="3"/>
        <v>1003306.2142859224</v>
      </c>
      <c r="F116" s="321">
        <f t="shared" si="3"/>
        <v>37980.699999999997</v>
      </c>
      <c r="G116" s="321">
        <f t="shared" si="3"/>
        <v>0</v>
      </c>
      <c r="H116" s="133">
        <f t="shared" ref="H116:H136" si="4">SUM(C116:G116)</f>
        <v>11560103.24093408</v>
      </c>
    </row>
    <row r="117" spans="2:8" x14ac:dyDescent="0.55000000000000004">
      <c r="B117" s="127" t="str">
        <f>$B$33</f>
        <v>Science</v>
      </c>
      <c r="C117" s="141">
        <f t="shared" si="3"/>
        <v>3079872.4030785048</v>
      </c>
      <c r="D117" s="141">
        <f t="shared" si="3"/>
        <v>3714863.3575275182</v>
      </c>
      <c r="E117" s="141">
        <f t="shared" si="3"/>
        <v>1690189.6567902295</v>
      </c>
      <c r="F117" s="141">
        <f t="shared" si="3"/>
        <v>80326.842965651071</v>
      </c>
      <c r="G117" s="141">
        <f t="shared" si="3"/>
        <v>0</v>
      </c>
      <c r="H117" s="136">
        <f t="shared" si="4"/>
        <v>8565252.2603619024</v>
      </c>
    </row>
    <row r="118" spans="2:8" x14ac:dyDescent="0.55000000000000004">
      <c r="B118" s="127" t="str">
        <f>$B$34</f>
        <v>Fine Arts</v>
      </c>
      <c r="C118" s="141">
        <f t="shared" si="3"/>
        <v>1653804.0888142074</v>
      </c>
      <c r="D118" s="141">
        <f t="shared" si="3"/>
        <v>1352404.1100807344</v>
      </c>
      <c r="E118" s="141">
        <f t="shared" si="3"/>
        <v>140675.88117824119</v>
      </c>
      <c r="F118" s="141">
        <f t="shared" si="3"/>
        <v>0</v>
      </c>
      <c r="G118" s="141">
        <f t="shared" si="3"/>
        <v>0</v>
      </c>
      <c r="H118" s="136">
        <f t="shared" si="4"/>
        <v>3146884.0800731829</v>
      </c>
    </row>
    <row r="119" spans="2:8" x14ac:dyDescent="0.55000000000000004">
      <c r="B119" s="127" t="str">
        <f>$B$35</f>
        <v>Teacher Education</v>
      </c>
      <c r="C119" s="141">
        <f t="shared" si="3"/>
        <v>528134.19202057598</v>
      </c>
      <c r="D119" s="141">
        <f t="shared" si="3"/>
        <v>2253597.6074779038</v>
      </c>
      <c r="E119" s="141">
        <f t="shared" si="3"/>
        <v>1393627.4352309122</v>
      </c>
      <c r="F119" s="141">
        <f t="shared" si="3"/>
        <v>1620219.703813097</v>
      </c>
      <c r="G119" s="141">
        <f t="shared" si="3"/>
        <v>0</v>
      </c>
      <c r="H119" s="136">
        <f t="shared" si="4"/>
        <v>5795578.938542489</v>
      </c>
    </row>
    <row r="120" spans="2:8" x14ac:dyDescent="0.55000000000000004">
      <c r="B120" s="127" t="str">
        <f>$B$36</f>
        <v>Agriculture</v>
      </c>
      <c r="C120" s="141">
        <f t="shared" si="3"/>
        <v>1136.1004753599398</v>
      </c>
      <c r="D120" s="141">
        <f t="shared" si="3"/>
        <v>11646.992091583736</v>
      </c>
      <c r="E120" s="141">
        <f t="shared" si="3"/>
        <v>3323.375</v>
      </c>
      <c r="F120" s="141">
        <f t="shared" si="3"/>
        <v>0</v>
      </c>
      <c r="G120" s="141">
        <f t="shared" si="3"/>
        <v>0</v>
      </c>
      <c r="H120" s="136">
        <f t="shared" si="4"/>
        <v>16106.467566943675</v>
      </c>
    </row>
    <row r="121" spans="2:8" x14ac:dyDescent="0.55000000000000004">
      <c r="B121" s="127" t="str">
        <f>$B$37</f>
        <v>Engineering</v>
      </c>
      <c r="C121" s="141">
        <f t="shared" si="3"/>
        <v>1058128.6045957457</v>
      </c>
      <c r="D121" s="141">
        <f t="shared" si="3"/>
        <v>2022786.4608536353</v>
      </c>
      <c r="E121" s="141">
        <f t="shared" si="3"/>
        <v>1562112.0357996039</v>
      </c>
      <c r="F121" s="141">
        <f t="shared" si="3"/>
        <v>99478.961039962363</v>
      </c>
      <c r="G121" s="141">
        <f t="shared" si="3"/>
        <v>0</v>
      </c>
      <c r="H121" s="136">
        <f t="shared" si="4"/>
        <v>4742506.0622889474</v>
      </c>
    </row>
    <row r="122" spans="2:8" x14ac:dyDescent="0.55000000000000004">
      <c r="B122" s="127" t="str">
        <f>$B$38</f>
        <v>Home Economics</v>
      </c>
      <c r="C122" s="141">
        <f t="shared" si="3"/>
        <v>0</v>
      </c>
      <c r="D122" s="141">
        <f t="shared" si="3"/>
        <v>0</v>
      </c>
      <c r="E122" s="141">
        <f t="shared" si="3"/>
        <v>0</v>
      </c>
      <c r="F122" s="141">
        <f t="shared" si="3"/>
        <v>0</v>
      </c>
      <c r="G122" s="141">
        <f t="shared" si="3"/>
        <v>0</v>
      </c>
      <c r="H122" s="136">
        <f t="shared" si="4"/>
        <v>0</v>
      </c>
    </row>
    <row r="123" spans="2:8" x14ac:dyDescent="0.55000000000000004">
      <c r="B123" s="127" t="str">
        <f>$B$39</f>
        <v>Law</v>
      </c>
      <c r="C123" s="141">
        <f t="shared" si="3"/>
        <v>0</v>
      </c>
      <c r="D123" s="141">
        <f t="shared" si="3"/>
        <v>0</v>
      </c>
      <c r="E123" s="141">
        <f t="shared" si="3"/>
        <v>0</v>
      </c>
      <c r="F123" s="141">
        <f t="shared" si="3"/>
        <v>0</v>
      </c>
      <c r="G123" s="141">
        <f t="shared" si="3"/>
        <v>0</v>
      </c>
      <c r="H123" s="136">
        <f t="shared" si="4"/>
        <v>0</v>
      </c>
    </row>
    <row r="124" spans="2:8" x14ac:dyDescent="0.55000000000000004">
      <c r="B124" s="127" t="str">
        <f>$B$40</f>
        <v>Social Service</v>
      </c>
      <c r="C124" s="141">
        <f t="shared" si="3"/>
        <v>21718.25</v>
      </c>
      <c r="D124" s="141">
        <f t="shared" si="3"/>
        <v>18376.75</v>
      </c>
      <c r="E124" s="141">
        <f t="shared" si="3"/>
        <v>0</v>
      </c>
      <c r="F124" s="141">
        <f t="shared" si="3"/>
        <v>0</v>
      </c>
      <c r="G124" s="141">
        <f t="shared" si="3"/>
        <v>0</v>
      </c>
      <c r="H124" s="136">
        <f t="shared" si="4"/>
        <v>40095</v>
      </c>
    </row>
    <row r="125" spans="2:8" x14ac:dyDescent="0.55000000000000004">
      <c r="B125" s="127" t="str">
        <f>$B$41</f>
        <v>Library Science</v>
      </c>
      <c r="C125" s="141">
        <f t="shared" si="3"/>
        <v>0</v>
      </c>
      <c r="D125" s="141">
        <f t="shared" si="3"/>
        <v>0</v>
      </c>
      <c r="E125" s="141">
        <f t="shared" si="3"/>
        <v>0</v>
      </c>
      <c r="F125" s="141">
        <f t="shared" si="3"/>
        <v>0</v>
      </c>
      <c r="G125" s="141">
        <f t="shared" si="3"/>
        <v>0</v>
      </c>
      <c r="H125" s="136">
        <f t="shared" si="4"/>
        <v>0</v>
      </c>
    </row>
    <row r="126" spans="2:8" x14ac:dyDescent="0.55000000000000004">
      <c r="B126" s="127" t="str">
        <f>$B$42</f>
        <v>Veterinary Science</v>
      </c>
      <c r="C126" s="141">
        <f t="shared" si="3"/>
        <v>0</v>
      </c>
      <c r="D126" s="141">
        <f t="shared" si="3"/>
        <v>0</v>
      </c>
      <c r="E126" s="141">
        <f t="shared" si="3"/>
        <v>0</v>
      </c>
      <c r="F126" s="141">
        <f t="shared" si="3"/>
        <v>0</v>
      </c>
      <c r="G126" s="141">
        <f t="shared" si="3"/>
        <v>0</v>
      </c>
      <c r="H126" s="136">
        <f t="shared" si="4"/>
        <v>0</v>
      </c>
    </row>
    <row r="127" spans="2:8" x14ac:dyDescent="0.55000000000000004">
      <c r="B127" s="127" t="str">
        <f>$B$43</f>
        <v>Vocational Training</v>
      </c>
      <c r="C127" s="141">
        <f t="shared" si="3"/>
        <v>0</v>
      </c>
      <c r="D127" s="141">
        <f t="shared" si="3"/>
        <v>0</v>
      </c>
      <c r="E127" s="141">
        <f t="shared" si="3"/>
        <v>0</v>
      </c>
      <c r="F127" s="141">
        <f t="shared" si="3"/>
        <v>0</v>
      </c>
      <c r="G127" s="141">
        <f t="shared" si="3"/>
        <v>0</v>
      </c>
      <c r="H127" s="136">
        <f t="shared" si="4"/>
        <v>0</v>
      </c>
    </row>
    <row r="128" spans="2:8" x14ac:dyDescent="0.55000000000000004">
      <c r="B128" s="127" t="str">
        <f>$B$44</f>
        <v>Physical Training</v>
      </c>
      <c r="C128" s="141">
        <f t="shared" si="3"/>
        <v>0</v>
      </c>
      <c r="D128" s="141">
        <f t="shared" si="3"/>
        <v>0</v>
      </c>
      <c r="E128" s="141">
        <f t="shared" si="3"/>
        <v>0</v>
      </c>
      <c r="F128" s="141">
        <f t="shared" si="3"/>
        <v>0</v>
      </c>
      <c r="G128" s="141">
        <f t="shared" si="3"/>
        <v>0</v>
      </c>
      <c r="H128" s="136">
        <f t="shared" si="4"/>
        <v>0</v>
      </c>
    </row>
    <row r="129" spans="2:12" x14ac:dyDescent="0.55000000000000004">
      <c r="B129" s="127" t="str">
        <f>$B$45</f>
        <v>Health Services</v>
      </c>
      <c r="C129" s="141">
        <f t="shared" si="3"/>
        <v>143275.03019396099</v>
      </c>
      <c r="D129" s="141">
        <f t="shared" si="3"/>
        <v>562787.44855076051</v>
      </c>
      <c r="E129" s="141">
        <f t="shared" si="3"/>
        <v>585189.16034482757</v>
      </c>
      <c r="F129" s="141">
        <f t="shared" si="3"/>
        <v>195461.35</v>
      </c>
      <c r="G129" s="141">
        <f t="shared" si="3"/>
        <v>0</v>
      </c>
      <c r="H129" s="136">
        <f t="shared" si="4"/>
        <v>1486712.9890895491</v>
      </c>
    </row>
    <row r="130" spans="2:12" x14ac:dyDescent="0.55000000000000004">
      <c r="B130" s="127" t="str">
        <f>$B$46</f>
        <v>Pharmacy</v>
      </c>
      <c r="C130" s="141">
        <f t="shared" si="3"/>
        <v>0</v>
      </c>
      <c r="D130" s="141">
        <f t="shared" si="3"/>
        <v>0</v>
      </c>
      <c r="E130" s="141">
        <f t="shared" si="3"/>
        <v>0</v>
      </c>
      <c r="F130" s="141">
        <f t="shared" si="3"/>
        <v>0</v>
      </c>
      <c r="G130" s="141">
        <f t="shared" si="3"/>
        <v>0</v>
      </c>
      <c r="H130" s="136">
        <f t="shared" si="4"/>
        <v>0</v>
      </c>
    </row>
    <row r="131" spans="2:12" x14ac:dyDescent="0.55000000000000004">
      <c r="B131" s="127" t="str">
        <f>$B$47</f>
        <v>Business Administration</v>
      </c>
      <c r="C131" s="141">
        <f t="shared" si="3"/>
        <v>1146451.2503404128</v>
      </c>
      <c r="D131" s="141">
        <f t="shared" si="3"/>
        <v>5274910.9059392959</v>
      </c>
      <c r="E131" s="141">
        <f t="shared" si="3"/>
        <v>2723941.4992652</v>
      </c>
      <c r="F131" s="141">
        <f t="shared" si="3"/>
        <v>0</v>
      </c>
      <c r="G131" s="141">
        <f t="shared" si="3"/>
        <v>0</v>
      </c>
      <c r="H131" s="136">
        <f t="shared" si="4"/>
        <v>9145303.6555449087</v>
      </c>
    </row>
    <row r="132" spans="2:12" x14ac:dyDescent="0.55000000000000004">
      <c r="B132" s="127" t="str">
        <f>$B$48</f>
        <v>Optometry</v>
      </c>
      <c r="C132" s="141">
        <f t="shared" ref="C132:G135" si="5">C107+C77</f>
        <v>0</v>
      </c>
      <c r="D132" s="141">
        <f t="shared" si="5"/>
        <v>0</v>
      </c>
      <c r="E132" s="141">
        <f t="shared" si="5"/>
        <v>0</v>
      </c>
      <c r="F132" s="141">
        <f t="shared" si="5"/>
        <v>0</v>
      </c>
      <c r="G132" s="141">
        <f t="shared" si="5"/>
        <v>0</v>
      </c>
      <c r="H132" s="136">
        <f t="shared" si="4"/>
        <v>0</v>
      </c>
    </row>
    <row r="133" spans="2:12" x14ac:dyDescent="0.55000000000000004">
      <c r="B133" s="127" t="str">
        <f>$B$49</f>
        <v>Teacher Ed-Practice Teaching</v>
      </c>
      <c r="C133" s="141">
        <f t="shared" si="5"/>
        <v>0</v>
      </c>
      <c r="D133" s="141">
        <f t="shared" si="5"/>
        <v>151698.22228552945</v>
      </c>
      <c r="E133" s="141">
        <f t="shared" si="5"/>
        <v>0</v>
      </c>
      <c r="F133" s="141">
        <f t="shared" si="5"/>
        <v>0</v>
      </c>
      <c r="G133" s="141">
        <f t="shared" si="5"/>
        <v>0</v>
      </c>
      <c r="H133" s="136">
        <f t="shared" si="4"/>
        <v>151698.22228552945</v>
      </c>
    </row>
    <row r="134" spans="2:12" x14ac:dyDescent="0.55000000000000004">
      <c r="B134" s="127" t="str">
        <f>$B$50</f>
        <v>Technology</v>
      </c>
      <c r="C134" s="141">
        <f t="shared" si="5"/>
        <v>54198.091793248175</v>
      </c>
      <c r="D134" s="141">
        <f t="shared" si="5"/>
        <v>164791.80330075431</v>
      </c>
      <c r="E134" s="141">
        <f t="shared" si="5"/>
        <v>51783.6</v>
      </c>
      <c r="F134" s="141">
        <f t="shared" si="5"/>
        <v>0</v>
      </c>
      <c r="G134" s="141">
        <f t="shared" si="5"/>
        <v>0</v>
      </c>
      <c r="H134" s="136">
        <f t="shared" si="4"/>
        <v>270773.49509400246</v>
      </c>
    </row>
    <row r="135" spans="2:12" x14ac:dyDescent="0.55000000000000004">
      <c r="B135" s="127" t="str">
        <f>$B$51</f>
        <v>Nursing</v>
      </c>
      <c r="C135" s="141">
        <f t="shared" si="5"/>
        <v>8461.7702377358528</v>
      </c>
      <c r="D135" s="141">
        <f t="shared" si="5"/>
        <v>2429131.1572127813</v>
      </c>
      <c r="E135" s="141">
        <f t="shared" si="5"/>
        <v>600876.8014961984</v>
      </c>
      <c r="F135" s="141">
        <f t="shared" si="5"/>
        <v>366243.01747066306</v>
      </c>
      <c r="G135" s="141">
        <f t="shared" si="5"/>
        <v>0</v>
      </c>
      <c r="H135" s="136">
        <f t="shared" si="4"/>
        <v>3404712.7464173785</v>
      </c>
    </row>
    <row r="136" spans="2:12" x14ac:dyDescent="0.55000000000000004">
      <c r="B136" s="130" t="str">
        <f>$B$52</f>
        <v>Totals</v>
      </c>
      <c r="C136" s="133">
        <f>SUM(C116:C135)</f>
        <v>14873812.75380752</v>
      </c>
      <c r="D136" s="133">
        <f>SUM(D116:D135)</f>
        <v>21297178.169710882</v>
      </c>
      <c r="E136" s="133">
        <f>SUM(E116:E135)</f>
        <v>9755025.659391135</v>
      </c>
      <c r="F136" s="133">
        <f>SUM(F116:F135)</f>
        <v>2399710.5752893733</v>
      </c>
      <c r="G136" s="133">
        <f>SUM(G116:G135)</f>
        <v>0</v>
      </c>
      <c r="H136" s="133">
        <f t="shared" si="4"/>
        <v>48325727.158198915</v>
      </c>
    </row>
    <row r="137" spans="2:12" x14ac:dyDescent="0.55000000000000004">
      <c r="B137" s="328"/>
      <c r="C137" s="331"/>
      <c r="D137" s="331"/>
      <c r="E137" s="331"/>
      <c r="F137" s="331"/>
      <c r="G137" s="331"/>
      <c r="H137" s="332"/>
    </row>
    <row r="138" spans="2:12" x14ac:dyDescent="0.55000000000000004">
      <c r="B138" s="120" t="s">
        <v>4</v>
      </c>
      <c r="C138" s="325"/>
      <c r="D138" s="325"/>
      <c r="E138" s="325"/>
      <c r="F138" s="325"/>
      <c r="G138" s="325"/>
      <c r="H138" s="122">
        <f>H86-H81-H111</f>
        <v>67051589.841801092</v>
      </c>
    </row>
    <row r="139" spans="2:12" ht="202.5" customHeight="1" thickBot="1" x14ac:dyDescent="0.6">
      <c r="B139" s="432" t="s">
        <v>850</v>
      </c>
      <c r="C139" s="432"/>
      <c r="D139" s="432"/>
      <c r="E139" s="432"/>
      <c r="F139" s="432"/>
      <c r="G139" s="432"/>
      <c r="H139" s="319"/>
    </row>
    <row r="140" spans="2:12" ht="36.75" customHeight="1" thickTop="1" x14ac:dyDescent="0.55000000000000004">
      <c r="B140" s="479" t="s">
        <v>852</v>
      </c>
      <c r="C140" s="454"/>
      <c r="D140" s="454"/>
      <c r="E140" s="454"/>
      <c r="F140" s="455"/>
      <c r="G140" s="333" t="s">
        <v>2</v>
      </c>
      <c r="H140" s="334">
        <v>1</v>
      </c>
      <c r="I140" s="446" t="str">
        <f>IF(H140+H141=1,"","Error, the two cells on the left must equal 100%")</f>
        <v/>
      </c>
      <c r="L140" s="288"/>
    </row>
    <row r="141" spans="2:12" ht="67.5" customHeight="1" thickBot="1" x14ac:dyDescent="0.6">
      <c r="B141" s="456"/>
      <c r="C141" s="457"/>
      <c r="D141" s="457"/>
      <c r="E141" s="457"/>
      <c r="F141" s="458"/>
      <c r="G141" s="333" t="s">
        <v>3</v>
      </c>
      <c r="H141" s="335">
        <f>1-H140</f>
        <v>0</v>
      </c>
      <c r="I141" s="446"/>
    </row>
    <row r="142" spans="2:12" ht="58.2" thickBot="1" x14ac:dyDescent="0.6">
      <c r="B142" s="336" t="s">
        <v>31</v>
      </c>
      <c r="C142" s="337" t="s">
        <v>25</v>
      </c>
      <c r="D142" s="337" t="s">
        <v>26</v>
      </c>
      <c r="E142" s="337" t="s">
        <v>27</v>
      </c>
      <c r="F142" s="337" t="s">
        <v>28</v>
      </c>
      <c r="G142" s="338" t="s">
        <v>29</v>
      </c>
      <c r="H142" s="339" t="s">
        <v>6</v>
      </c>
      <c r="I142" s="340" t="s">
        <v>7</v>
      </c>
    </row>
    <row r="143" spans="2:12" x14ac:dyDescent="0.55000000000000004">
      <c r="B143" s="127" t="str">
        <f>$B$32</f>
        <v>Liberal Arts</v>
      </c>
      <c r="C143" s="327">
        <f>Data!LN15</f>
        <v>0</v>
      </c>
      <c r="D143" s="327">
        <f>Data!MH15</f>
        <v>0</v>
      </c>
      <c r="E143" s="327">
        <f>Data!NB15</f>
        <v>0</v>
      </c>
      <c r="F143" s="327">
        <f>Data!NV15</f>
        <v>0</v>
      </c>
      <c r="G143" s="327">
        <f>Data!OP15</f>
        <v>0</v>
      </c>
      <c r="H143" s="341">
        <f>Data!PJ15</f>
        <v>11880163</v>
      </c>
      <c r="I143" s="342">
        <f t="shared" ref="I143:I162" si="6">SUM(C143:H143)</f>
        <v>11880163</v>
      </c>
    </row>
    <row r="144" spans="2:12" x14ac:dyDescent="0.55000000000000004">
      <c r="B144" s="127" t="str">
        <f>$B$33</f>
        <v>Science</v>
      </c>
      <c r="C144" s="327">
        <f>Data!LO15</f>
        <v>0</v>
      </c>
      <c r="D144" s="327">
        <f>Data!MI15</f>
        <v>0</v>
      </c>
      <c r="E144" s="327">
        <f>Data!NC15</f>
        <v>0</v>
      </c>
      <c r="F144" s="327">
        <f>Data!NW15</f>
        <v>0</v>
      </c>
      <c r="G144" s="327">
        <f>Data!OQ15</f>
        <v>0</v>
      </c>
      <c r="H144" s="341">
        <f>Data!PK15</f>
        <v>33803199</v>
      </c>
      <c r="I144" s="342">
        <f t="shared" si="6"/>
        <v>33803199</v>
      </c>
    </row>
    <row r="145" spans="2:9" x14ac:dyDescent="0.55000000000000004">
      <c r="B145" s="127" t="str">
        <f>$B$34</f>
        <v>Fine Arts</v>
      </c>
      <c r="C145" s="327">
        <f>Data!LP15</f>
        <v>0</v>
      </c>
      <c r="D145" s="327">
        <f>Data!MJ15</f>
        <v>0</v>
      </c>
      <c r="E145" s="327">
        <f>Data!ND15</f>
        <v>0</v>
      </c>
      <c r="F145" s="327">
        <f>Data!NX15</f>
        <v>0</v>
      </c>
      <c r="G145" s="327">
        <f>Data!OR15</f>
        <v>0</v>
      </c>
      <c r="H145" s="341">
        <f>Data!PL15</f>
        <v>2221551</v>
      </c>
      <c r="I145" s="342">
        <f t="shared" si="6"/>
        <v>2221551</v>
      </c>
    </row>
    <row r="146" spans="2:9" x14ac:dyDescent="0.55000000000000004">
      <c r="B146" s="127" t="str">
        <f>$B$35</f>
        <v>Teacher Education</v>
      </c>
      <c r="C146" s="327">
        <f>Data!LQ15</f>
        <v>0</v>
      </c>
      <c r="D146" s="327">
        <f>Data!MK15</f>
        <v>0</v>
      </c>
      <c r="E146" s="327">
        <f>Data!NE15</f>
        <v>0</v>
      </c>
      <c r="F146" s="327">
        <f>Data!NY15</f>
        <v>0</v>
      </c>
      <c r="G146" s="327">
        <f>Data!OS15</f>
        <v>0</v>
      </c>
      <c r="H146" s="341">
        <f>Data!PN15</f>
        <v>2126397</v>
      </c>
      <c r="I146" s="342">
        <f t="shared" si="6"/>
        <v>2126397</v>
      </c>
    </row>
    <row r="147" spans="2:9" x14ac:dyDescent="0.55000000000000004">
      <c r="B147" s="127" t="str">
        <f>$B$36</f>
        <v>Agriculture</v>
      </c>
      <c r="C147" s="327">
        <f>Data!LR15</f>
        <v>0</v>
      </c>
      <c r="D147" s="327">
        <f>Data!ML15</f>
        <v>0</v>
      </c>
      <c r="E147" s="327">
        <f>Data!NF15</f>
        <v>0</v>
      </c>
      <c r="F147" s="327">
        <f>Data!NZ15</f>
        <v>0</v>
      </c>
      <c r="G147" s="327">
        <f>Data!OT15</f>
        <v>0</v>
      </c>
      <c r="H147" s="341">
        <f>Data!PM15</f>
        <v>30406</v>
      </c>
      <c r="I147" s="342">
        <f t="shared" si="6"/>
        <v>30406</v>
      </c>
    </row>
    <row r="148" spans="2:9" x14ac:dyDescent="0.55000000000000004">
      <c r="B148" s="127" t="str">
        <f>$B$37</f>
        <v>Engineering</v>
      </c>
      <c r="C148" s="327">
        <f>Data!LS15</f>
        <v>0</v>
      </c>
      <c r="D148" s="327">
        <f>Data!MM15</f>
        <v>0</v>
      </c>
      <c r="E148" s="327">
        <f>Data!NG15</f>
        <v>0</v>
      </c>
      <c r="F148" s="327">
        <f>Data!OA15</f>
        <v>0</v>
      </c>
      <c r="G148" s="327">
        <f>Data!OU15</f>
        <v>0</v>
      </c>
      <c r="H148" s="341">
        <f>Data!PO15</f>
        <v>5730032</v>
      </c>
      <c r="I148" s="342">
        <f t="shared" si="6"/>
        <v>5730032</v>
      </c>
    </row>
    <row r="149" spans="2:9" x14ac:dyDescent="0.55000000000000004">
      <c r="B149" s="127" t="str">
        <f>$B$38</f>
        <v>Home Economics</v>
      </c>
      <c r="C149" s="327">
        <f>Data!LT15</f>
        <v>0</v>
      </c>
      <c r="D149" s="327">
        <f>Data!MN15</f>
        <v>0</v>
      </c>
      <c r="E149" s="327">
        <f>Data!NH15</f>
        <v>0</v>
      </c>
      <c r="F149" s="327">
        <f>Data!OB15</f>
        <v>0</v>
      </c>
      <c r="G149" s="327">
        <f>Data!OV15</f>
        <v>0</v>
      </c>
      <c r="H149" s="341">
        <f>Data!PP15</f>
        <v>0</v>
      </c>
      <c r="I149" s="342">
        <f t="shared" si="6"/>
        <v>0</v>
      </c>
    </row>
    <row r="150" spans="2:9" x14ac:dyDescent="0.55000000000000004">
      <c r="B150" s="127" t="str">
        <f>$B$39</f>
        <v>Law</v>
      </c>
      <c r="C150" s="327">
        <f>Data!LU15</f>
        <v>0</v>
      </c>
      <c r="D150" s="327">
        <f>Data!MO15</f>
        <v>0</v>
      </c>
      <c r="E150" s="327">
        <f>Data!NI15</f>
        <v>0</v>
      </c>
      <c r="F150" s="327">
        <f>Data!OC15</f>
        <v>0</v>
      </c>
      <c r="G150" s="327">
        <f>Data!OW15</f>
        <v>0</v>
      </c>
      <c r="H150" s="341">
        <f>Data!PQ15</f>
        <v>0</v>
      </c>
      <c r="I150" s="342">
        <f t="shared" si="6"/>
        <v>0</v>
      </c>
    </row>
    <row r="151" spans="2:9" x14ac:dyDescent="0.55000000000000004">
      <c r="B151" s="127" t="str">
        <f>$B$40</f>
        <v>Social Service</v>
      </c>
      <c r="C151" s="327">
        <f>Data!LV15</f>
        <v>0</v>
      </c>
      <c r="D151" s="327">
        <f>Data!MP15</f>
        <v>0</v>
      </c>
      <c r="E151" s="327">
        <f>Data!NJ15</f>
        <v>0</v>
      </c>
      <c r="F151" s="327">
        <f>Data!OD15</f>
        <v>0</v>
      </c>
      <c r="G151" s="327">
        <f>Data!OX15</f>
        <v>0</v>
      </c>
      <c r="H151" s="341">
        <f>Data!PR15</f>
        <v>13564</v>
      </c>
      <c r="I151" s="342">
        <f t="shared" si="6"/>
        <v>13564</v>
      </c>
    </row>
    <row r="152" spans="2:9" x14ac:dyDescent="0.55000000000000004">
      <c r="B152" s="127" t="str">
        <f>$B$41</f>
        <v>Library Science</v>
      </c>
      <c r="C152" s="327">
        <f>Data!LW15</f>
        <v>0</v>
      </c>
      <c r="D152" s="327">
        <f>Data!MQ15</f>
        <v>0</v>
      </c>
      <c r="E152" s="327">
        <f>Data!NK15</f>
        <v>0</v>
      </c>
      <c r="F152" s="327">
        <f>Data!OE15</f>
        <v>0</v>
      </c>
      <c r="G152" s="327">
        <f>Data!OY15</f>
        <v>0</v>
      </c>
      <c r="H152" s="341">
        <f>Data!PS15</f>
        <v>0</v>
      </c>
      <c r="I152" s="342">
        <f t="shared" si="6"/>
        <v>0</v>
      </c>
    </row>
    <row r="153" spans="2:9" x14ac:dyDescent="0.55000000000000004">
      <c r="B153" s="127" t="str">
        <f>$B$42</f>
        <v>Veterinary Science</v>
      </c>
      <c r="C153" s="327">
        <f>Data!LX15</f>
        <v>0</v>
      </c>
      <c r="D153" s="327">
        <f>Data!MR15</f>
        <v>0</v>
      </c>
      <c r="E153" s="327">
        <f>Data!NL15</f>
        <v>0</v>
      </c>
      <c r="F153" s="327">
        <f>Data!OF15</f>
        <v>0</v>
      </c>
      <c r="G153" s="327">
        <f>Data!OZ15</f>
        <v>0</v>
      </c>
      <c r="H153" s="341">
        <f>Data!PT15</f>
        <v>0</v>
      </c>
      <c r="I153" s="342">
        <f t="shared" si="6"/>
        <v>0</v>
      </c>
    </row>
    <row r="154" spans="2:9" x14ac:dyDescent="0.55000000000000004">
      <c r="B154" s="127" t="str">
        <f>$B$43</f>
        <v>Vocational Training</v>
      </c>
      <c r="C154" s="327">
        <f>Data!LY15</f>
        <v>0</v>
      </c>
      <c r="D154" s="327">
        <f>Data!MS15</f>
        <v>0</v>
      </c>
      <c r="E154" s="327">
        <f>Data!NM15</f>
        <v>0</v>
      </c>
      <c r="F154" s="327">
        <f>Data!OG15</f>
        <v>0</v>
      </c>
      <c r="G154" s="327">
        <f>Data!PA15</f>
        <v>0</v>
      </c>
      <c r="H154" s="341">
        <f>Data!PU15</f>
        <v>0</v>
      </c>
      <c r="I154" s="342">
        <f t="shared" si="6"/>
        <v>0</v>
      </c>
    </row>
    <row r="155" spans="2:9" x14ac:dyDescent="0.55000000000000004">
      <c r="B155" s="127" t="str">
        <f>$B$44</f>
        <v>Physical Training</v>
      </c>
      <c r="C155" s="327">
        <f>Data!LZ15</f>
        <v>0</v>
      </c>
      <c r="D155" s="327">
        <f>Data!MT15</f>
        <v>0</v>
      </c>
      <c r="E155" s="327">
        <f>Data!NN15</f>
        <v>0</v>
      </c>
      <c r="F155" s="327">
        <f>Data!OH15</f>
        <v>0</v>
      </c>
      <c r="G155" s="327">
        <f>Data!PB15</f>
        <v>0</v>
      </c>
      <c r="H155" s="341">
        <f>Data!PV15</f>
        <v>0</v>
      </c>
      <c r="I155" s="342">
        <f t="shared" si="6"/>
        <v>0</v>
      </c>
    </row>
    <row r="156" spans="2:9" x14ac:dyDescent="0.55000000000000004">
      <c r="B156" s="127" t="str">
        <f>$B$45</f>
        <v>Health Services</v>
      </c>
      <c r="C156" s="327">
        <f>Data!MA15</f>
        <v>0</v>
      </c>
      <c r="D156" s="327">
        <f>Data!MU15</f>
        <v>0</v>
      </c>
      <c r="E156" s="327">
        <f>Data!NO15</f>
        <v>0</v>
      </c>
      <c r="F156" s="327">
        <f>Data!OI15</f>
        <v>0</v>
      </c>
      <c r="G156" s="327">
        <f>Data!PC15</f>
        <v>0</v>
      </c>
      <c r="H156" s="341">
        <f>Data!PW15</f>
        <v>1038081</v>
      </c>
      <c r="I156" s="342">
        <f t="shared" si="6"/>
        <v>1038081</v>
      </c>
    </row>
    <row r="157" spans="2:9" x14ac:dyDescent="0.55000000000000004">
      <c r="B157" s="127" t="str">
        <f>$B$46</f>
        <v>Pharmacy</v>
      </c>
      <c r="C157" s="327">
        <f>Data!MB15</f>
        <v>0</v>
      </c>
      <c r="D157" s="327">
        <f>Data!MV15</f>
        <v>0</v>
      </c>
      <c r="E157" s="327">
        <f>Data!NP15</f>
        <v>0</v>
      </c>
      <c r="F157" s="327">
        <f>Data!OJ15</f>
        <v>0</v>
      </c>
      <c r="G157" s="327">
        <f>Data!PD15</f>
        <v>0</v>
      </c>
      <c r="H157" s="341">
        <f>Data!PX15</f>
        <v>0</v>
      </c>
      <c r="I157" s="342">
        <f t="shared" si="6"/>
        <v>0</v>
      </c>
    </row>
    <row r="158" spans="2:9" x14ac:dyDescent="0.55000000000000004">
      <c r="B158" s="127" t="str">
        <f>$B$47</f>
        <v>Business Administration</v>
      </c>
      <c r="C158" s="327">
        <f>Data!MC15</f>
        <v>0</v>
      </c>
      <c r="D158" s="327">
        <f>Data!MW15</f>
        <v>0</v>
      </c>
      <c r="E158" s="327">
        <f>Data!NQ15</f>
        <v>0</v>
      </c>
      <c r="F158" s="327">
        <f>Data!OK15</f>
        <v>0</v>
      </c>
      <c r="G158" s="327">
        <f>Data!PE15</f>
        <v>0</v>
      </c>
      <c r="H158" s="341">
        <f>Data!PY15</f>
        <v>7183013</v>
      </c>
      <c r="I158" s="342">
        <f t="shared" si="6"/>
        <v>7183013</v>
      </c>
    </row>
    <row r="159" spans="2:9" x14ac:dyDescent="0.55000000000000004">
      <c r="B159" s="127" t="str">
        <f>$B$48</f>
        <v>Optometry</v>
      </c>
      <c r="C159" s="327">
        <f>Data!MD15</f>
        <v>0</v>
      </c>
      <c r="D159" s="327">
        <f>Data!MX15</f>
        <v>0</v>
      </c>
      <c r="E159" s="327">
        <f>Data!NR15</f>
        <v>0</v>
      </c>
      <c r="F159" s="327">
        <f>Data!OL15</f>
        <v>0</v>
      </c>
      <c r="G159" s="327">
        <f>Data!PF15</f>
        <v>0</v>
      </c>
      <c r="H159" s="341">
        <f>Data!PZ15</f>
        <v>0</v>
      </c>
      <c r="I159" s="342">
        <f t="shared" si="6"/>
        <v>0</v>
      </c>
    </row>
    <row r="160" spans="2:9" x14ac:dyDescent="0.55000000000000004">
      <c r="B160" s="127" t="str">
        <f>$B$49</f>
        <v>Teacher Ed-Practice Teaching</v>
      </c>
      <c r="C160" s="327">
        <f>Data!ME15</f>
        <v>0</v>
      </c>
      <c r="D160" s="327">
        <f>Data!MY15</f>
        <v>0</v>
      </c>
      <c r="E160" s="327">
        <f>Data!NS15</f>
        <v>0</v>
      </c>
      <c r="F160" s="327">
        <f>Data!OM15</f>
        <v>0</v>
      </c>
      <c r="G160" s="327">
        <f>Data!PG15</f>
        <v>0</v>
      </c>
      <c r="H160" s="341">
        <f>Data!QA15</f>
        <v>85845</v>
      </c>
      <c r="I160" s="342">
        <f t="shared" si="6"/>
        <v>85845</v>
      </c>
    </row>
    <row r="161" spans="2:10" x14ac:dyDescent="0.55000000000000004">
      <c r="B161" s="127" t="str">
        <f>$B$50</f>
        <v>Technology</v>
      </c>
      <c r="C161" s="327">
        <f>Data!MF15</f>
        <v>0</v>
      </c>
      <c r="D161" s="327">
        <f>Data!MZ15</f>
        <v>0</v>
      </c>
      <c r="E161" s="327">
        <f>Data!NT15</f>
        <v>0</v>
      </c>
      <c r="F161" s="327">
        <f>Data!ON15</f>
        <v>0</v>
      </c>
      <c r="G161" s="327">
        <f>Data!PH15</f>
        <v>0</v>
      </c>
      <c r="H161" s="341">
        <f>Data!QB15</f>
        <v>167368</v>
      </c>
      <c r="I161" s="342">
        <f t="shared" si="6"/>
        <v>167368</v>
      </c>
    </row>
    <row r="162" spans="2:10" x14ac:dyDescent="0.55000000000000004">
      <c r="B162" s="127" t="str">
        <f>$B$51</f>
        <v>Nursing</v>
      </c>
      <c r="C162" s="327">
        <f>Data!MG15</f>
        <v>0</v>
      </c>
      <c r="D162" s="327">
        <f>Data!NA15</f>
        <v>0</v>
      </c>
      <c r="E162" s="327">
        <f>Data!NU15</f>
        <v>0</v>
      </c>
      <c r="F162" s="327">
        <f>Data!OO15</f>
        <v>0</v>
      </c>
      <c r="G162" s="327">
        <f>Data!PI15</f>
        <v>0</v>
      </c>
      <c r="H162" s="341">
        <f>Data!QC15</f>
        <v>2771971</v>
      </c>
      <c r="I162" s="342">
        <f t="shared" si="6"/>
        <v>2771971</v>
      </c>
    </row>
    <row r="163" spans="2:10" ht="19.8" thickBot="1" x14ac:dyDescent="0.6">
      <c r="B163" s="130" t="str">
        <f>$B$52</f>
        <v>Totals</v>
      </c>
      <c r="C163" s="133">
        <f t="shared" ref="C163:H163" si="7">SUM(C143:C162)</f>
        <v>0</v>
      </c>
      <c r="D163" s="133">
        <f t="shared" si="7"/>
        <v>0</v>
      </c>
      <c r="E163" s="133">
        <f t="shared" si="7"/>
        <v>0</v>
      </c>
      <c r="F163" s="133">
        <f t="shared" si="7"/>
        <v>0</v>
      </c>
      <c r="G163" s="134">
        <f t="shared" si="7"/>
        <v>0</v>
      </c>
      <c r="H163" s="343">
        <f t="shared" si="7"/>
        <v>67051590</v>
      </c>
      <c r="I163" s="342">
        <f>SUM(I143:I162)</f>
        <v>67051590</v>
      </c>
    </row>
    <row r="164" spans="2:10" ht="19.8" thickTop="1" x14ac:dyDescent="0.55000000000000004">
      <c r="B164" s="143"/>
      <c r="C164" s="329"/>
      <c r="D164" s="329"/>
      <c r="E164" s="329"/>
      <c r="F164" s="329"/>
      <c r="G164" s="329"/>
      <c r="H164" s="344"/>
      <c r="I164" s="345"/>
    </row>
    <row r="165" spans="2:10" ht="19.5" customHeight="1" x14ac:dyDescent="0.55000000000000004">
      <c r="B165" s="437" t="s">
        <v>63</v>
      </c>
      <c r="C165" s="437"/>
      <c r="D165" s="437"/>
      <c r="E165" s="437"/>
      <c r="F165" s="437"/>
      <c r="G165" s="437"/>
      <c r="H165" s="346"/>
      <c r="I165" s="346"/>
    </row>
    <row r="166" spans="2:10" ht="43.5" customHeight="1" thickBot="1" x14ac:dyDescent="0.6">
      <c r="B166" s="444" t="s">
        <v>40</v>
      </c>
      <c r="C166" s="444"/>
      <c r="D166" s="444"/>
      <c r="E166" s="444"/>
      <c r="F166" s="444"/>
      <c r="G166" s="444"/>
      <c r="H166" s="326"/>
    </row>
    <row r="167" spans="2:10" ht="19.8" thickBot="1" x14ac:dyDescent="0.6">
      <c r="B167" s="124" t="s">
        <v>31</v>
      </c>
      <c r="C167" s="125" t="s">
        <v>25</v>
      </c>
      <c r="D167" s="125" t="s">
        <v>26</v>
      </c>
      <c r="E167" s="125" t="s">
        <v>27</v>
      </c>
      <c r="F167" s="125" t="s">
        <v>28</v>
      </c>
      <c r="G167" s="125" t="s">
        <v>29</v>
      </c>
      <c r="H167" s="126" t="s">
        <v>1</v>
      </c>
    </row>
    <row r="168" spans="2:10" x14ac:dyDescent="0.55000000000000004">
      <c r="B168" s="127" t="str">
        <f>$B$32</f>
        <v>Liberal Arts</v>
      </c>
      <c r="C168" s="321">
        <f t="shared" ref="C168:G183" si="8">C143+$H$140*IF($H116=0,0,$H143*C116/$H116)+IF($H32=0,0,$H$141*$H143*C32/$H32)</f>
        <v>7377384.7906141803</v>
      </c>
      <c r="D168" s="321">
        <f t="shared" si="8"/>
        <v>3432661.6184128639</v>
      </c>
      <c r="E168" s="321">
        <f t="shared" si="8"/>
        <v>1031084.3351660734</v>
      </c>
      <c r="F168" s="321">
        <f t="shared" si="8"/>
        <v>39032.255806881592</v>
      </c>
      <c r="G168" s="321">
        <f t="shared" si="8"/>
        <v>0</v>
      </c>
      <c r="H168" s="133">
        <f t="shared" ref="H168:H188" si="9">SUM(C168:G168)</f>
        <v>11880163</v>
      </c>
      <c r="I168" s="347"/>
      <c r="J168" s="288"/>
    </row>
    <row r="169" spans="2:10" x14ac:dyDescent="0.55000000000000004">
      <c r="B169" s="127" t="str">
        <f>$B$33</f>
        <v>Science</v>
      </c>
      <c r="C169" s="141">
        <f t="shared" si="8"/>
        <v>12154871.400305031</v>
      </c>
      <c r="D169" s="141">
        <f t="shared" si="8"/>
        <v>14660895.151149353</v>
      </c>
      <c r="E169" s="141">
        <f t="shared" si="8"/>
        <v>6670418.5211945865</v>
      </c>
      <c r="F169" s="141">
        <f t="shared" si="8"/>
        <v>317013.92735103465</v>
      </c>
      <c r="G169" s="141">
        <f t="shared" si="8"/>
        <v>0</v>
      </c>
      <c r="H169" s="136">
        <f t="shared" si="9"/>
        <v>33803199.000000007</v>
      </c>
      <c r="I169" s="347"/>
      <c r="J169" s="288"/>
    </row>
    <row r="170" spans="2:10" x14ac:dyDescent="0.55000000000000004">
      <c r="B170" s="127" t="str">
        <f>$B$34</f>
        <v>Fine Arts</v>
      </c>
      <c r="C170" s="141">
        <f t="shared" si="8"/>
        <v>1167507.2973211803</v>
      </c>
      <c r="D170" s="141">
        <f t="shared" si="8"/>
        <v>954733.19852445764</v>
      </c>
      <c r="E170" s="141">
        <f t="shared" si="8"/>
        <v>99310.504154361814</v>
      </c>
      <c r="F170" s="141">
        <f t="shared" si="8"/>
        <v>0</v>
      </c>
      <c r="G170" s="141">
        <f t="shared" si="8"/>
        <v>0</v>
      </c>
      <c r="H170" s="136">
        <f t="shared" si="9"/>
        <v>2221551</v>
      </c>
      <c r="I170" s="347"/>
      <c r="J170" s="288"/>
    </row>
    <row r="171" spans="2:10" x14ac:dyDescent="0.55000000000000004">
      <c r="B171" s="127" t="str">
        <f>$B$35</f>
        <v>Teacher Education</v>
      </c>
      <c r="C171" s="141">
        <f t="shared" si="8"/>
        <v>193772.35189421856</v>
      </c>
      <c r="D171" s="141">
        <f t="shared" si="8"/>
        <v>826844.60734018183</v>
      </c>
      <c r="E171" s="141">
        <f t="shared" si="8"/>
        <v>511321.68655060424</v>
      </c>
      <c r="F171" s="141">
        <f t="shared" si="8"/>
        <v>594458.3542149954</v>
      </c>
      <c r="G171" s="141">
        <f t="shared" si="8"/>
        <v>0</v>
      </c>
      <c r="H171" s="136">
        <f t="shared" si="9"/>
        <v>2126397</v>
      </c>
      <c r="I171" s="347"/>
      <c r="J171" s="288"/>
    </row>
    <row r="172" spans="2:10" x14ac:dyDescent="0.55000000000000004">
      <c r="B172" s="127" t="str">
        <f>$B$36</f>
        <v>Agriculture</v>
      </c>
      <c r="C172" s="141">
        <f t="shared" si="8"/>
        <v>2144.7453273175634</v>
      </c>
      <c r="D172" s="141">
        <f t="shared" si="8"/>
        <v>21987.343907953837</v>
      </c>
      <c r="E172" s="141">
        <f t="shared" si="8"/>
        <v>6273.910764728601</v>
      </c>
      <c r="F172" s="141">
        <f t="shared" si="8"/>
        <v>0</v>
      </c>
      <c r="G172" s="141">
        <f t="shared" si="8"/>
        <v>0</v>
      </c>
      <c r="H172" s="136">
        <f t="shared" si="9"/>
        <v>30406</v>
      </c>
      <c r="I172" s="347"/>
      <c r="J172" s="288"/>
    </row>
    <row r="173" spans="2:10" x14ac:dyDescent="0.55000000000000004">
      <c r="B173" s="127" t="str">
        <f>$B$37</f>
        <v>Engineering</v>
      </c>
      <c r="C173" s="141">
        <f t="shared" si="8"/>
        <v>1278461.3630040651</v>
      </c>
      <c r="D173" s="141">
        <f t="shared" si="8"/>
        <v>2443988.683962571</v>
      </c>
      <c r="E173" s="141">
        <f t="shared" si="8"/>
        <v>1887388.615882284</v>
      </c>
      <c r="F173" s="141">
        <f t="shared" si="8"/>
        <v>120193.3371510803</v>
      </c>
      <c r="G173" s="141">
        <f t="shared" si="8"/>
        <v>0</v>
      </c>
      <c r="H173" s="136">
        <f t="shared" si="9"/>
        <v>5730032</v>
      </c>
      <c r="I173" s="347"/>
      <c r="J173" s="288"/>
    </row>
    <row r="174" spans="2:10" x14ac:dyDescent="0.55000000000000004">
      <c r="B174" s="127" t="str">
        <f>$B$38</f>
        <v>Home Economics</v>
      </c>
      <c r="C174" s="141">
        <f t="shared" si="8"/>
        <v>0</v>
      </c>
      <c r="D174" s="141">
        <f t="shared" si="8"/>
        <v>0</v>
      </c>
      <c r="E174" s="141">
        <f t="shared" si="8"/>
        <v>0</v>
      </c>
      <c r="F174" s="141">
        <f t="shared" si="8"/>
        <v>0</v>
      </c>
      <c r="G174" s="141">
        <f t="shared" si="8"/>
        <v>0</v>
      </c>
      <c r="H174" s="136">
        <f t="shared" si="9"/>
        <v>0</v>
      </c>
      <c r="I174" s="347"/>
      <c r="J174" s="288"/>
    </row>
    <row r="175" spans="2:10" x14ac:dyDescent="0.55000000000000004">
      <c r="B175" s="127" t="str">
        <f>$B$39</f>
        <v>Law</v>
      </c>
      <c r="C175" s="141">
        <f t="shared" si="8"/>
        <v>0</v>
      </c>
      <c r="D175" s="141">
        <f t="shared" si="8"/>
        <v>0</v>
      </c>
      <c r="E175" s="141">
        <f t="shared" si="8"/>
        <v>0</v>
      </c>
      <c r="F175" s="141">
        <f t="shared" si="8"/>
        <v>0</v>
      </c>
      <c r="G175" s="141">
        <f t="shared" si="8"/>
        <v>0</v>
      </c>
      <c r="H175" s="136">
        <f t="shared" si="9"/>
        <v>0</v>
      </c>
      <c r="I175" s="347"/>
      <c r="J175" s="288"/>
    </row>
    <row r="176" spans="2:10" x14ac:dyDescent="0.55000000000000004">
      <c r="B176" s="127" t="str">
        <f>$B$40</f>
        <v>Social Service</v>
      </c>
      <c r="C176" s="141">
        <f t="shared" si="8"/>
        <v>7347.2089537348793</v>
      </c>
      <c r="D176" s="141">
        <f t="shared" si="8"/>
        <v>6216.7910462651207</v>
      </c>
      <c r="E176" s="141">
        <f t="shared" si="8"/>
        <v>0</v>
      </c>
      <c r="F176" s="141">
        <f t="shared" si="8"/>
        <v>0</v>
      </c>
      <c r="G176" s="141">
        <f t="shared" si="8"/>
        <v>0</v>
      </c>
      <c r="H176" s="136">
        <f t="shared" si="9"/>
        <v>13564</v>
      </c>
      <c r="I176" s="347"/>
      <c r="J176" s="288"/>
    </row>
    <row r="177" spans="2:10" x14ac:dyDescent="0.55000000000000004">
      <c r="B177" s="127" t="str">
        <f>$B$41</f>
        <v>Library Science</v>
      </c>
      <c r="C177" s="141">
        <f t="shared" si="8"/>
        <v>0</v>
      </c>
      <c r="D177" s="141">
        <f t="shared" si="8"/>
        <v>0</v>
      </c>
      <c r="E177" s="141">
        <f t="shared" si="8"/>
        <v>0</v>
      </c>
      <c r="F177" s="141">
        <f t="shared" si="8"/>
        <v>0</v>
      </c>
      <c r="G177" s="141">
        <f t="shared" si="8"/>
        <v>0</v>
      </c>
      <c r="H177" s="136">
        <f t="shared" si="9"/>
        <v>0</v>
      </c>
      <c r="I177" s="347"/>
      <c r="J177" s="288"/>
    </row>
    <row r="178" spans="2:10" x14ac:dyDescent="0.55000000000000004">
      <c r="B178" s="127" t="str">
        <f>$B$42</f>
        <v>Veterinary Science</v>
      </c>
      <c r="C178" s="141">
        <f t="shared" si="8"/>
        <v>0</v>
      </c>
      <c r="D178" s="141">
        <f t="shared" si="8"/>
        <v>0</v>
      </c>
      <c r="E178" s="141">
        <f t="shared" si="8"/>
        <v>0</v>
      </c>
      <c r="F178" s="141">
        <f t="shared" si="8"/>
        <v>0</v>
      </c>
      <c r="G178" s="141">
        <f t="shared" si="8"/>
        <v>0</v>
      </c>
      <c r="H178" s="136">
        <f t="shared" si="9"/>
        <v>0</v>
      </c>
      <c r="I178" s="347"/>
      <c r="J178" s="288"/>
    </row>
    <row r="179" spans="2:10" x14ac:dyDescent="0.55000000000000004">
      <c r="B179" s="127" t="str">
        <f>$B$43</f>
        <v>Vocational Training</v>
      </c>
      <c r="C179" s="141">
        <f t="shared" si="8"/>
        <v>0</v>
      </c>
      <c r="D179" s="141">
        <f t="shared" si="8"/>
        <v>0</v>
      </c>
      <c r="E179" s="141">
        <f t="shared" si="8"/>
        <v>0</v>
      </c>
      <c r="F179" s="141">
        <f t="shared" si="8"/>
        <v>0</v>
      </c>
      <c r="G179" s="141">
        <f t="shared" si="8"/>
        <v>0</v>
      </c>
      <c r="H179" s="136">
        <f t="shared" si="9"/>
        <v>0</v>
      </c>
      <c r="I179" s="347"/>
      <c r="J179" s="288"/>
    </row>
    <row r="180" spans="2:10" x14ac:dyDescent="0.55000000000000004">
      <c r="B180" s="127" t="str">
        <f>$B$44</f>
        <v>Physical Training</v>
      </c>
      <c r="C180" s="141">
        <f t="shared" si="8"/>
        <v>0</v>
      </c>
      <c r="D180" s="141">
        <f t="shared" si="8"/>
        <v>0</v>
      </c>
      <c r="E180" s="141">
        <f t="shared" si="8"/>
        <v>0</v>
      </c>
      <c r="F180" s="141">
        <f t="shared" si="8"/>
        <v>0</v>
      </c>
      <c r="G180" s="141">
        <f t="shared" si="8"/>
        <v>0</v>
      </c>
      <c r="H180" s="136">
        <f t="shared" si="9"/>
        <v>0</v>
      </c>
      <c r="I180" s="347"/>
      <c r="J180" s="288"/>
    </row>
    <row r="181" spans="2:10" x14ac:dyDescent="0.55000000000000004">
      <c r="B181" s="127" t="str">
        <f>$B$45</f>
        <v>Health Services</v>
      </c>
      <c r="C181" s="141">
        <f t="shared" si="8"/>
        <v>100040.21469527816</v>
      </c>
      <c r="D181" s="141">
        <f t="shared" si="8"/>
        <v>392960.1487754492</v>
      </c>
      <c r="E181" s="141">
        <f t="shared" si="8"/>
        <v>408601.8977556192</v>
      </c>
      <c r="F181" s="141">
        <f t="shared" si="8"/>
        <v>136478.73877365343</v>
      </c>
      <c r="G181" s="141">
        <f t="shared" si="8"/>
        <v>0</v>
      </c>
      <c r="H181" s="136">
        <f t="shared" si="9"/>
        <v>1038080.9999999999</v>
      </c>
      <c r="I181" s="347"/>
      <c r="J181" s="288"/>
    </row>
    <row r="182" spans="2:10" x14ac:dyDescent="0.55000000000000004">
      <c r="B182" s="127" t="str">
        <f>$B$46</f>
        <v>Pharmacy</v>
      </c>
      <c r="C182" s="141">
        <f t="shared" si="8"/>
        <v>0</v>
      </c>
      <c r="D182" s="141">
        <f t="shared" si="8"/>
        <v>0</v>
      </c>
      <c r="E182" s="141">
        <f t="shared" si="8"/>
        <v>0</v>
      </c>
      <c r="F182" s="141">
        <f t="shared" si="8"/>
        <v>0</v>
      </c>
      <c r="G182" s="141">
        <f t="shared" si="8"/>
        <v>0</v>
      </c>
      <c r="H182" s="136">
        <f t="shared" si="9"/>
        <v>0</v>
      </c>
      <c r="I182" s="347"/>
      <c r="J182" s="288"/>
    </row>
    <row r="183" spans="2:10" x14ac:dyDescent="0.55000000000000004">
      <c r="B183" s="127" t="str">
        <f>$B$47</f>
        <v>Business Administration</v>
      </c>
      <c r="C183" s="141">
        <f t="shared" si="8"/>
        <v>900459.35544944694</v>
      </c>
      <c r="D183" s="141">
        <f t="shared" si="8"/>
        <v>4143083.1646831897</v>
      </c>
      <c r="E183" s="141">
        <f t="shared" si="8"/>
        <v>2139470.4798673638</v>
      </c>
      <c r="F183" s="141">
        <f t="shared" si="8"/>
        <v>0</v>
      </c>
      <c r="G183" s="141">
        <f t="shared" si="8"/>
        <v>0</v>
      </c>
      <c r="H183" s="136">
        <f t="shared" si="9"/>
        <v>7183013</v>
      </c>
      <c r="I183" s="347"/>
      <c r="J183" s="288"/>
    </row>
    <row r="184" spans="2:10" x14ac:dyDescent="0.55000000000000004">
      <c r="B184" s="127" t="str">
        <f>$B$48</f>
        <v>Optometry</v>
      </c>
      <c r="C184" s="141">
        <f t="shared" ref="C184:G187" si="10">C159+$H$140*IF($H132=0,0,$H159*C132/$H132)+IF($H48=0,0,$H$141*$H159*C48/$H48)</f>
        <v>0</v>
      </c>
      <c r="D184" s="141">
        <f t="shared" si="10"/>
        <v>0</v>
      </c>
      <c r="E184" s="141">
        <f t="shared" si="10"/>
        <v>0</v>
      </c>
      <c r="F184" s="141">
        <f t="shared" si="10"/>
        <v>0</v>
      </c>
      <c r="G184" s="141">
        <f t="shared" si="10"/>
        <v>0</v>
      </c>
      <c r="H184" s="136">
        <f t="shared" si="9"/>
        <v>0</v>
      </c>
      <c r="I184" s="347"/>
      <c r="J184" s="288"/>
    </row>
    <row r="185" spans="2:10" x14ac:dyDescent="0.55000000000000004">
      <c r="B185" s="127" t="str">
        <f>$B$49</f>
        <v>Teacher Ed-Practice Teaching</v>
      </c>
      <c r="C185" s="141">
        <f t="shared" si="10"/>
        <v>0</v>
      </c>
      <c r="D185" s="141">
        <f t="shared" si="10"/>
        <v>85845</v>
      </c>
      <c r="E185" s="141">
        <f t="shared" si="10"/>
        <v>0</v>
      </c>
      <c r="F185" s="141">
        <f t="shared" si="10"/>
        <v>0</v>
      </c>
      <c r="G185" s="141">
        <f t="shared" si="10"/>
        <v>0</v>
      </c>
      <c r="H185" s="136">
        <f t="shared" si="9"/>
        <v>85845</v>
      </c>
      <c r="I185" s="347"/>
      <c r="J185" s="288"/>
    </row>
    <row r="186" spans="2:10" x14ac:dyDescent="0.55000000000000004">
      <c r="B186" s="127" t="str">
        <f>$B$50</f>
        <v>Technology</v>
      </c>
      <c r="C186" s="141">
        <f t="shared" si="10"/>
        <v>33500.42153905514</v>
      </c>
      <c r="D186" s="141">
        <f t="shared" si="10"/>
        <v>101859.58018256402</v>
      </c>
      <c r="E186" s="141">
        <f t="shared" si="10"/>
        <v>32007.998278380863</v>
      </c>
      <c r="F186" s="141">
        <f t="shared" si="10"/>
        <v>0</v>
      </c>
      <c r="G186" s="141">
        <f t="shared" si="10"/>
        <v>0</v>
      </c>
      <c r="H186" s="136">
        <f t="shared" si="9"/>
        <v>167368.00000000003</v>
      </c>
      <c r="I186" s="347"/>
      <c r="J186" s="288"/>
    </row>
    <row r="187" spans="2:10" x14ac:dyDescent="0.55000000000000004">
      <c r="B187" s="127" t="str">
        <f>$B$51</f>
        <v>Nursing</v>
      </c>
      <c r="C187" s="141">
        <f t="shared" si="10"/>
        <v>6889.2101785527493</v>
      </c>
      <c r="D187" s="141">
        <f t="shared" si="10"/>
        <v>1977694.3385534068</v>
      </c>
      <c r="E187" s="141">
        <f t="shared" si="10"/>
        <v>489208.10428805364</v>
      </c>
      <c r="F187" s="141">
        <f t="shared" si="10"/>
        <v>298179.34697998682</v>
      </c>
      <c r="G187" s="141">
        <f t="shared" si="10"/>
        <v>0</v>
      </c>
      <c r="H187" s="136">
        <f t="shared" si="9"/>
        <v>2771971</v>
      </c>
      <c r="I187" s="347"/>
      <c r="J187" s="288"/>
    </row>
    <row r="188" spans="2:10" x14ac:dyDescent="0.55000000000000004">
      <c r="B188" s="130" t="str">
        <f>$B$52</f>
        <v>Totals</v>
      </c>
      <c r="C188" s="133">
        <f>SUM(C168:C187)</f>
        <v>23222378.359282061</v>
      </c>
      <c r="D188" s="133">
        <f>SUM(D168:D187)</f>
        <v>29048769.626538258</v>
      </c>
      <c r="E188" s="133">
        <f>SUM(E168:E187)</f>
        <v>13275086.053902056</v>
      </c>
      <c r="F188" s="133">
        <f>SUM(F168:F187)</f>
        <v>1505355.9602776323</v>
      </c>
      <c r="G188" s="133">
        <f>SUM(G168:G187)</f>
        <v>0</v>
      </c>
      <c r="H188" s="133">
        <f t="shared" si="9"/>
        <v>67051590.000000015</v>
      </c>
      <c r="I188" s="347"/>
      <c r="J188" s="288"/>
    </row>
    <row r="189" spans="2:10" x14ac:dyDescent="0.55000000000000004">
      <c r="B189" s="328"/>
      <c r="C189" s="329"/>
      <c r="D189" s="329"/>
      <c r="E189" s="329"/>
      <c r="F189" s="329"/>
      <c r="G189" s="329"/>
      <c r="H189" s="344"/>
    </row>
    <row r="190" spans="2:10" x14ac:dyDescent="0.55000000000000004">
      <c r="B190" s="442" t="s">
        <v>34</v>
      </c>
      <c r="C190" s="442"/>
      <c r="D190" s="442"/>
      <c r="E190" s="442"/>
      <c r="F190" s="442"/>
      <c r="G190" s="442"/>
      <c r="H190" s="122">
        <f>H15</f>
        <v>35008334</v>
      </c>
    </row>
    <row r="191" spans="2:10" ht="43.5" customHeight="1" thickBot="1" x14ac:dyDescent="0.6">
      <c r="B191" s="432" t="s">
        <v>225</v>
      </c>
      <c r="C191" s="432"/>
      <c r="D191" s="432"/>
      <c r="E191" s="432"/>
      <c r="F191" s="432"/>
      <c r="G191" s="432"/>
      <c r="H191" s="432"/>
    </row>
    <row r="192" spans="2:10" ht="19.8" thickBot="1" x14ac:dyDescent="0.6">
      <c r="B192" s="124" t="s">
        <v>31</v>
      </c>
      <c r="C192" s="125" t="s">
        <v>25</v>
      </c>
      <c r="D192" s="125" t="s">
        <v>26</v>
      </c>
      <c r="E192" s="125" t="s">
        <v>27</v>
      </c>
      <c r="F192" s="125" t="s">
        <v>28</v>
      </c>
      <c r="G192" s="125" t="s">
        <v>29</v>
      </c>
      <c r="H192" s="126" t="s">
        <v>1</v>
      </c>
    </row>
    <row r="193" spans="2:8" x14ac:dyDescent="0.55000000000000004">
      <c r="B193" s="127" t="str">
        <f>$B$32</f>
        <v>Liberal Arts</v>
      </c>
      <c r="C193" s="135">
        <f t="shared" ref="C193:G208" si="11">$H$190*IF($H$136=0,0,C116/$H$136)</f>
        <v>5200376.6013394641</v>
      </c>
      <c r="D193" s="135">
        <f t="shared" si="11"/>
        <v>2419710.190990888</v>
      </c>
      <c r="E193" s="135">
        <f t="shared" si="11"/>
        <v>726819.4628301214</v>
      </c>
      <c r="F193" s="135">
        <f t="shared" si="11"/>
        <v>27514.14431491309</v>
      </c>
      <c r="G193" s="135">
        <f t="shared" si="11"/>
        <v>0</v>
      </c>
      <c r="H193" s="135">
        <f>SUM(C193:G193)</f>
        <v>8374420.3994753873</v>
      </c>
    </row>
    <row r="194" spans="2:8" x14ac:dyDescent="0.55000000000000004">
      <c r="B194" s="127" t="str">
        <f>$B$33</f>
        <v>Science</v>
      </c>
      <c r="C194" s="138">
        <f t="shared" si="11"/>
        <v>2231134.5965140234</v>
      </c>
      <c r="D194" s="138">
        <f t="shared" si="11"/>
        <v>2691137.5127155301</v>
      </c>
      <c r="E194" s="138">
        <f t="shared" si="11"/>
        <v>1224414.5615141324</v>
      </c>
      <c r="F194" s="138">
        <f t="shared" si="11"/>
        <v>58190.721859214951</v>
      </c>
      <c r="G194" s="138">
        <f t="shared" si="11"/>
        <v>0</v>
      </c>
      <c r="H194" s="138">
        <f t="shared" ref="H194:H213" si="12">SUM(C194:G194)</f>
        <v>6204877.392602901</v>
      </c>
    </row>
    <row r="195" spans="2:8" x14ac:dyDescent="0.55000000000000004">
      <c r="B195" s="127" t="str">
        <f>$B$34</f>
        <v>Fine Arts</v>
      </c>
      <c r="C195" s="138">
        <f t="shared" si="11"/>
        <v>1198055.9696958575</v>
      </c>
      <c r="D195" s="138">
        <f t="shared" si="11"/>
        <v>979714.48279897263</v>
      </c>
      <c r="E195" s="138">
        <f t="shared" si="11"/>
        <v>101909.03528280665</v>
      </c>
      <c r="F195" s="138">
        <f t="shared" si="11"/>
        <v>0</v>
      </c>
      <c r="G195" s="138">
        <f t="shared" si="11"/>
        <v>0</v>
      </c>
      <c r="H195" s="138">
        <f t="shared" si="12"/>
        <v>2279679.4877776364</v>
      </c>
    </row>
    <row r="196" spans="2:8" x14ac:dyDescent="0.55000000000000004">
      <c r="B196" s="127" t="str">
        <f>$B$35</f>
        <v>Teacher Education</v>
      </c>
      <c r="C196" s="138">
        <f t="shared" si="11"/>
        <v>382593.27439710568</v>
      </c>
      <c r="D196" s="138">
        <f t="shared" si="11"/>
        <v>1632561.0059817201</v>
      </c>
      <c r="E196" s="138">
        <f t="shared" si="11"/>
        <v>1009577.6637651628</v>
      </c>
      <c r="F196" s="138">
        <f t="shared" si="11"/>
        <v>1173726.6230632744</v>
      </c>
      <c r="G196" s="138">
        <f t="shared" si="11"/>
        <v>0</v>
      </c>
      <c r="H196" s="138">
        <f t="shared" si="12"/>
        <v>4198458.5672072629</v>
      </c>
    </row>
    <row r="197" spans="2:8" x14ac:dyDescent="0.55000000000000004">
      <c r="B197" s="127" t="str">
        <f>$B$36</f>
        <v>Agriculture</v>
      </c>
      <c r="C197" s="138">
        <f t="shared" si="11"/>
        <v>823.01886050796202</v>
      </c>
      <c r="D197" s="138">
        <f t="shared" si="11"/>
        <v>8437.364799555733</v>
      </c>
      <c r="E197" s="138">
        <f t="shared" si="11"/>
        <v>2407.5338096078881</v>
      </c>
      <c r="F197" s="138">
        <f t="shared" si="11"/>
        <v>0</v>
      </c>
      <c r="G197" s="138">
        <f t="shared" si="11"/>
        <v>0</v>
      </c>
      <c r="H197" s="138">
        <f t="shared" si="12"/>
        <v>11667.917469671584</v>
      </c>
    </row>
    <row r="198" spans="2:8" x14ac:dyDescent="0.55000000000000004">
      <c r="B198" s="127" t="str">
        <f>$B$37</f>
        <v>Engineering</v>
      </c>
      <c r="C198" s="138">
        <f t="shared" si="11"/>
        <v>766534.13788015919</v>
      </c>
      <c r="D198" s="138">
        <f t="shared" si="11"/>
        <v>1465355.7886552704</v>
      </c>
      <c r="E198" s="138">
        <f t="shared" si="11"/>
        <v>1131632.0128131653</v>
      </c>
      <c r="F198" s="138">
        <f t="shared" si="11"/>
        <v>72064.982750479641</v>
      </c>
      <c r="G198" s="138">
        <f t="shared" si="11"/>
        <v>0</v>
      </c>
      <c r="H198" s="138">
        <f t="shared" si="12"/>
        <v>3435586.9220990743</v>
      </c>
    </row>
    <row r="199" spans="2:8" x14ac:dyDescent="0.55000000000000004">
      <c r="B199" s="127" t="str">
        <f>$B$38</f>
        <v>Home Economics</v>
      </c>
      <c r="C199" s="138">
        <f t="shared" si="11"/>
        <v>0</v>
      </c>
      <c r="D199" s="138">
        <f t="shared" si="11"/>
        <v>0</v>
      </c>
      <c r="E199" s="138">
        <f t="shared" si="11"/>
        <v>0</v>
      </c>
      <c r="F199" s="138">
        <f t="shared" si="11"/>
        <v>0</v>
      </c>
      <c r="G199" s="138">
        <f t="shared" si="11"/>
        <v>0</v>
      </c>
      <c r="H199" s="138">
        <f t="shared" si="12"/>
        <v>0</v>
      </c>
    </row>
    <row r="200" spans="2:8" x14ac:dyDescent="0.55000000000000004">
      <c r="B200" s="127" t="str">
        <f>$B$39</f>
        <v>Law</v>
      </c>
      <c r="C200" s="138">
        <f t="shared" si="11"/>
        <v>0</v>
      </c>
      <c r="D200" s="138">
        <f t="shared" si="11"/>
        <v>0</v>
      </c>
      <c r="E200" s="138">
        <f t="shared" si="11"/>
        <v>0</v>
      </c>
      <c r="F200" s="138">
        <f t="shared" si="11"/>
        <v>0</v>
      </c>
      <c r="G200" s="138">
        <f t="shared" si="11"/>
        <v>0</v>
      </c>
      <c r="H200" s="138">
        <f t="shared" si="12"/>
        <v>0</v>
      </c>
    </row>
    <row r="201" spans="2:8" x14ac:dyDescent="0.55000000000000004">
      <c r="B201" s="127" t="str">
        <f>$B$40</f>
        <v>Social Service</v>
      </c>
      <c r="C201" s="138">
        <f t="shared" si="11"/>
        <v>15733.229370900519</v>
      </c>
      <c r="D201" s="138">
        <f t="shared" si="11"/>
        <v>13312.56536975567</v>
      </c>
      <c r="E201" s="138">
        <f t="shared" si="11"/>
        <v>0</v>
      </c>
      <c r="F201" s="138">
        <f t="shared" si="11"/>
        <v>0</v>
      </c>
      <c r="G201" s="138">
        <f t="shared" si="11"/>
        <v>0</v>
      </c>
      <c r="H201" s="138">
        <f t="shared" si="12"/>
        <v>29045.794740656187</v>
      </c>
    </row>
    <row r="202" spans="2:8" x14ac:dyDescent="0.55000000000000004">
      <c r="B202" s="127" t="str">
        <f>$B$41</f>
        <v>Library Science</v>
      </c>
      <c r="C202" s="138">
        <f t="shared" si="11"/>
        <v>0</v>
      </c>
      <c r="D202" s="138">
        <f t="shared" si="11"/>
        <v>0</v>
      </c>
      <c r="E202" s="138">
        <f t="shared" si="11"/>
        <v>0</v>
      </c>
      <c r="F202" s="138">
        <f t="shared" si="11"/>
        <v>0</v>
      </c>
      <c r="G202" s="138">
        <f t="shared" si="11"/>
        <v>0</v>
      </c>
      <c r="H202" s="138">
        <f t="shared" si="12"/>
        <v>0</v>
      </c>
    </row>
    <row r="203" spans="2:8" x14ac:dyDescent="0.55000000000000004">
      <c r="B203" s="127" t="str">
        <f>$B$42</f>
        <v>Veterinary Science</v>
      </c>
      <c r="C203" s="138">
        <f t="shared" si="11"/>
        <v>0</v>
      </c>
      <c r="D203" s="138">
        <f t="shared" si="11"/>
        <v>0</v>
      </c>
      <c r="E203" s="138">
        <f t="shared" si="11"/>
        <v>0</v>
      </c>
      <c r="F203" s="138">
        <f t="shared" si="11"/>
        <v>0</v>
      </c>
      <c r="G203" s="138">
        <f t="shared" si="11"/>
        <v>0</v>
      </c>
      <c r="H203" s="138">
        <f t="shared" si="12"/>
        <v>0</v>
      </c>
    </row>
    <row r="204" spans="2:8" x14ac:dyDescent="0.55000000000000004">
      <c r="B204" s="127" t="str">
        <f>$B$43</f>
        <v>Vocational Training</v>
      </c>
      <c r="C204" s="138">
        <f t="shared" si="11"/>
        <v>0</v>
      </c>
      <c r="D204" s="138">
        <f t="shared" si="11"/>
        <v>0</v>
      </c>
      <c r="E204" s="138">
        <f t="shared" si="11"/>
        <v>0</v>
      </c>
      <c r="F204" s="138">
        <f t="shared" si="11"/>
        <v>0</v>
      </c>
      <c r="G204" s="138">
        <f t="shared" si="11"/>
        <v>0</v>
      </c>
      <c r="H204" s="138">
        <f t="shared" si="12"/>
        <v>0</v>
      </c>
    </row>
    <row r="205" spans="2:8" x14ac:dyDescent="0.55000000000000004">
      <c r="B205" s="127" t="str">
        <f>$B$44</f>
        <v>Physical Training</v>
      </c>
      <c r="C205" s="138">
        <f t="shared" si="11"/>
        <v>0</v>
      </c>
      <c r="D205" s="138">
        <f t="shared" si="11"/>
        <v>0</v>
      </c>
      <c r="E205" s="138">
        <f t="shared" si="11"/>
        <v>0</v>
      </c>
      <c r="F205" s="138">
        <f t="shared" si="11"/>
        <v>0</v>
      </c>
      <c r="G205" s="138">
        <f t="shared" si="11"/>
        <v>0</v>
      </c>
      <c r="H205" s="138">
        <f t="shared" si="12"/>
        <v>0</v>
      </c>
    </row>
    <row r="206" spans="2:8" x14ac:dyDescent="0.55000000000000004">
      <c r="B206" s="127" t="str">
        <f>$B$45</f>
        <v>Health Services</v>
      </c>
      <c r="C206" s="138">
        <f t="shared" si="11"/>
        <v>103791.92214677912</v>
      </c>
      <c r="D206" s="138">
        <f t="shared" si="11"/>
        <v>407696.93760376592</v>
      </c>
      <c r="E206" s="138">
        <f t="shared" si="11"/>
        <v>423925.28334786894</v>
      </c>
      <c r="F206" s="138">
        <f t="shared" si="11"/>
        <v>141596.96350745874</v>
      </c>
      <c r="G206" s="138">
        <f t="shared" si="11"/>
        <v>0</v>
      </c>
      <c r="H206" s="138">
        <f t="shared" si="12"/>
        <v>1077011.1066058727</v>
      </c>
    </row>
    <row r="207" spans="2:8" x14ac:dyDescent="0.55000000000000004">
      <c r="B207" s="127" t="str">
        <f>$B$46</f>
        <v>Pharmacy</v>
      </c>
      <c r="C207" s="138">
        <f t="shared" si="11"/>
        <v>0</v>
      </c>
      <c r="D207" s="138">
        <f t="shared" si="11"/>
        <v>0</v>
      </c>
      <c r="E207" s="138">
        <f t="shared" si="11"/>
        <v>0</v>
      </c>
      <c r="F207" s="138">
        <f t="shared" si="11"/>
        <v>0</v>
      </c>
      <c r="G207" s="138">
        <f t="shared" si="11"/>
        <v>0</v>
      </c>
      <c r="H207" s="138">
        <f t="shared" si="12"/>
        <v>0</v>
      </c>
    </row>
    <row r="208" spans="2:8" x14ac:dyDescent="0.55000000000000004">
      <c r="B208" s="127" t="str">
        <f>$B$47</f>
        <v>Business Administration</v>
      </c>
      <c r="C208" s="138">
        <f t="shared" si="11"/>
        <v>830517.21405552491</v>
      </c>
      <c r="D208" s="138">
        <f t="shared" si="11"/>
        <v>3821273.9605726791</v>
      </c>
      <c r="E208" s="138">
        <f t="shared" si="11"/>
        <v>1973289.5790799921</v>
      </c>
      <c r="F208" s="138">
        <f t="shared" si="11"/>
        <v>0</v>
      </c>
      <c r="G208" s="138">
        <f t="shared" si="11"/>
        <v>0</v>
      </c>
      <c r="H208" s="138">
        <f t="shared" si="12"/>
        <v>6625080.7537081959</v>
      </c>
    </row>
    <row r="209" spans="2:8" x14ac:dyDescent="0.55000000000000004">
      <c r="B209" s="127" t="str">
        <f>$B$48</f>
        <v>Optometry</v>
      </c>
      <c r="C209" s="138">
        <f t="shared" ref="C209:G212" si="13">$H$190*IF($H$136=0,0,C132/$H$136)</f>
        <v>0</v>
      </c>
      <c r="D209" s="138">
        <f t="shared" si="13"/>
        <v>0</v>
      </c>
      <c r="E209" s="138">
        <f t="shared" si="13"/>
        <v>0</v>
      </c>
      <c r="F209" s="138">
        <f t="shared" si="13"/>
        <v>0</v>
      </c>
      <c r="G209" s="138">
        <f t="shared" si="13"/>
        <v>0</v>
      </c>
      <c r="H209" s="138">
        <f t="shared" si="12"/>
        <v>0</v>
      </c>
    </row>
    <row r="210" spans="2:8" x14ac:dyDescent="0.55000000000000004">
      <c r="B210" s="127" t="str">
        <f>$B$49</f>
        <v>Teacher Ed-Practice Teaching</v>
      </c>
      <c r="C210" s="138">
        <f t="shared" si="13"/>
        <v>0</v>
      </c>
      <c r="D210" s="138">
        <f t="shared" si="13"/>
        <v>109893.8876924286</v>
      </c>
      <c r="E210" s="138">
        <f t="shared" si="13"/>
        <v>0</v>
      </c>
      <c r="F210" s="138">
        <f t="shared" si="13"/>
        <v>0</v>
      </c>
      <c r="G210" s="138">
        <f t="shared" si="13"/>
        <v>0</v>
      </c>
      <c r="H210" s="138">
        <f t="shared" si="12"/>
        <v>109893.8876924286</v>
      </c>
    </row>
    <row r="211" spans="2:8" x14ac:dyDescent="0.55000000000000004">
      <c r="B211" s="127" t="str">
        <f>$B$50</f>
        <v>Technology</v>
      </c>
      <c r="C211" s="138">
        <f t="shared" si="13"/>
        <v>39262.417996307006</v>
      </c>
      <c r="D211" s="138">
        <f t="shared" si="13"/>
        <v>119379.19674813066</v>
      </c>
      <c r="E211" s="138">
        <f t="shared" si="13"/>
        <v>37513.301322664767</v>
      </c>
      <c r="F211" s="138">
        <f t="shared" si="13"/>
        <v>0</v>
      </c>
      <c r="G211" s="138">
        <f t="shared" si="13"/>
        <v>0</v>
      </c>
      <c r="H211" s="138">
        <f t="shared" si="12"/>
        <v>196154.91606710246</v>
      </c>
    </row>
    <row r="212" spans="2:8" x14ac:dyDescent="0.55000000000000004">
      <c r="B212" s="127" t="str">
        <f>$B$51</f>
        <v>Nursing</v>
      </c>
      <c r="C212" s="138">
        <f t="shared" si="13"/>
        <v>6129.9124945222366</v>
      </c>
      <c r="D212" s="138">
        <f t="shared" si="13"/>
        <v>1759721.7855227606</v>
      </c>
      <c r="E212" s="138">
        <f t="shared" si="13"/>
        <v>435289.79275921168</v>
      </c>
      <c r="F212" s="138">
        <f t="shared" si="13"/>
        <v>265315.36377731484</v>
      </c>
      <c r="G212" s="138">
        <f t="shared" si="13"/>
        <v>0</v>
      </c>
      <c r="H212" s="138">
        <f t="shared" si="12"/>
        <v>2466456.8545538094</v>
      </c>
    </row>
    <row r="213" spans="2:8" x14ac:dyDescent="0.55000000000000004">
      <c r="B213" s="130" t="str">
        <f>$B$52</f>
        <v>Totals</v>
      </c>
      <c r="C213" s="135">
        <f>SUM(C193:C212)</f>
        <v>10774952.294751151</v>
      </c>
      <c r="D213" s="135">
        <f>SUM(D193:D212)</f>
        <v>15428194.679451456</v>
      </c>
      <c r="E213" s="135">
        <f>SUM(E193:E212)</f>
        <v>7066778.2265247349</v>
      </c>
      <c r="F213" s="135">
        <f>SUM(F193:F212)</f>
        <v>1738408.7992726557</v>
      </c>
      <c r="G213" s="135">
        <f>SUM(G193:G212)</f>
        <v>0</v>
      </c>
      <c r="H213" s="135">
        <f t="shared" si="12"/>
        <v>35008334</v>
      </c>
    </row>
    <row r="214" spans="2:8" x14ac:dyDescent="0.55000000000000004">
      <c r="B214" s="143"/>
      <c r="C214" s="144"/>
      <c r="D214" s="144"/>
      <c r="E214" s="144"/>
      <c r="F214" s="144"/>
      <c r="G214" s="144"/>
      <c r="H214" s="144"/>
    </row>
    <row r="215" spans="2:8" x14ac:dyDescent="0.55000000000000004">
      <c r="B215" s="442" t="s">
        <v>35</v>
      </c>
      <c r="C215" s="442"/>
      <c r="D215" s="442"/>
      <c r="E215" s="442"/>
      <c r="F215" s="442"/>
      <c r="G215" s="442"/>
      <c r="H215" s="122">
        <f>H17</f>
        <v>21576176</v>
      </c>
    </row>
    <row r="216" spans="2:8" ht="60.75" customHeight="1" thickBot="1" x14ac:dyDescent="0.6">
      <c r="B216" s="432" t="s">
        <v>226</v>
      </c>
      <c r="C216" s="432"/>
      <c r="D216" s="432"/>
      <c r="E216" s="432"/>
      <c r="F216" s="432"/>
      <c r="G216" s="432"/>
      <c r="H216" s="432"/>
    </row>
    <row r="217" spans="2:8" ht="19.8" thickBot="1" x14ac:dyDescent="0.6">
      <c r="B217" s="124" t="s">
        <v>31</v>
      </c>
      <c r="C217" s="125" t="s">
        <v>25</v>
      </c>
      <c r="D217" s="125" t="s">
        <v>26</v>
      </c>
      <c r="E217" s="125" t="s">
        <v>27</v>
      </c>
      <c r="F217" s="125" t="s">
        <v>28</v>
      </c>
      <c r="G217" s="125" t="s">
        <v>29</v>
      </c>
      <c r="H217" s="126" t="s">
        <v>1</v>
      </c>
    </row>
    <row r="218" spans="2:8" x14ac:dyDescent="0.55000000000000004">
      <c r="B218" s="127" t="str">
        <f>$B$32</f>
        <v>Liberal Arts</v>
      </c>
      <c r="C218" s="135">
        <f t="shared" ref="C218:G233" si="14">$H$215*IF($H$25=0,0,C$25/$H$25)*IF(C$52=0,0,C32/C$52)</f>
        <v>4798993.7252701968</v>
      </c>
      <c r="D218" s="135">
        <f t="shared" si="14"/>
        <v>1592171.3819396643</v>
      </c>
      <c r="E218" s="135">
        <f t="shared" si="14"/>
        <v>374877.5531529974</v>
      </c>
      <c r="F218" s="135">
        <f t="shared" si="14"/>
        <v>13459.585504895642</v>
      </c>
      <c r="G218" s="135">
        <f t="shared" si="14"/>
        <v>0</v>
      </c>
      <c r="H218" s="135">
        <f>SUM(C218:G218)</f>
        <v>6779502.2458677543</v>
      </c>
    </row>
    <row r="219" spans="2:8" x14ac:dyDescent="0.55000000000000004">
      <c r="B219" s="127" t="str">
        <f>$B$33</f>
        <v>Science</v>
      </c>
      <c r="C219" s="138">
        <f t="shared" si="14"/>
        <v>1924237.2610914074</v>
      </c>
      <c r="D219" s="138">
        <f t="shared" si="14"/>
        <v>1589713.2033422047</v>
      </c>
      <c r="E219" s="138">
        <f t="shared" si="14"/>
        <v>551265.75615255488</v>
      </c>
      <c r="F219" s="138">
        <f t="shared" si="14"/>
        <v>137836.12563346833</v>
      </c>
      <c r="G219" s="138">
        <f t="shared" si="14"/>
        <v>0</v>
      </c>
      <c r="H219" s="138">
        <f t="shared" ref="H219:H238" si="15">SUM(C219:G219)</f>
        <v>4203052.3462196356</v>
      </c>
    </row>
    <row r="220" spans="2:8" x14ac:dyDescent="0.55000000000000004">
      <c r="B220" s="127" t="str">
        <f>$B$34</f>
        <v>Fine Arts</v>
      </c>
      <c r="C220" s="138">
        <f t="shared" si="14"/>
        <v>736531.95117867296</v>
      </c>
      <c r="D220" s="138">
        <f t="shared" si="14"/>
        <v>400318.93677885993</v>
      </c>
      <c r="E220" s="138">
        <f t="shared" si="14"/>
        <v>24942.723216524533</v>
      </c>
      <c r="F220" s="138">
        <f t="shared" si="14"/>
        <v>0</v>
      </c>
      <c r="G220" s="138">
        <f t="shared" si="14"/>
        <v>0</v>
      </c>
      <c r="H220" s="138">
        <f t="shared" si="15"/>
        <v>1161793.6111740575</v>
      </c>
    </row>
    <row r="221" spans="2:8" x14ac:dyDescent="0.55000000000000004">
      <c r="B221" s="127" t="str">
        <f>$B$35</f>
        <v>Teacher Education</v>
      </c>
      <c r="C221" s="138">
        <f t="shared" si="14"/>
        <v>119543.82615516154</v>
      </c>
      <c r="D221" s="138">
        <f t="shared" si="14"/>
        <v>387937.00013980496</v>
      </c>
      <c r="E221" s="138">
        <f t="shared" si="14"/>
        <v>229641.44328462673</v>
      </c>
      <c r="F221" s="138">
        <f t="shared" si="14"/>
        <v>225323.43141528999</v>
      </c>
      <c r="G221" s="138">
        <f t="shared" si="14"/>
        <v>0</v>
      </c>
      <c r="H221" s="138">
        <f t="shared" si="15"/>
        <v>962445.7009948832</v>
      </c>
    </row>
    <row r="222" spans="2:8" x14ac:dyDescent="0.55000000000000004">
      <c r="B222" s="127" t="str">
        <f>$B$36</f>
        <v>Agriculture</v>
      </c>
      <c r="C222" s="138">
        <f t="shared" si="14"/>
        <v>950.77274248537822</v>
      </c>
      <c r="D222" s="138">
        <f t="shared" si="14"/>
        <v>17207.250182216179</v>
      </c>
      <c r="E222" s="138">
        <f t="shared" si="14"/>
        <v>6630.3441461647499</v>
      </c>
      <c r="F222" s="138">
        <f t="shared" si="14"/>
        <v>0</v>
      </c>
      <c r="G222" s="138">
        <f t="shared" si="14"/>
        <v>0</v>
      </c>
      <c r="H222" s="138">
        <f t="shared" si="15"/>
        <v>24788.367070866305</v>
      </c>
    </row>
    <row r="223" spans="2:8" x14ac:dyDescent="0.55000000000000004">
      <c r="B223" s="127" t="str">
        <f>$B$37</f>
        <v>Engineering</v>
      </c>
      <c r="C223" s="138">
        <f t="shared" si="14"/>
        <v>335876.3174953346</v>
      </c>
      <c r="D223" s="138">
        <f t="shared" si="14"/>
        <v>544076.86290435912</v>
      </c>
      <c r="E223" s="138">
        <f t="shared" si="14"/>
        <v>869522.27516846289</v>
      </c>
      <c r="F223" s="138">
        <f t="shared" si="14"/>
        <v>60194.257396894391</v>
      </c>
      <c r="G223" s="138">
        <f t="shared" si="14"/>
        <v>0</v>
      </c>
      <c r="H223" s="138">
        <f t="shared" si="15"/>
        <v>1809669.7129650512</v>
      </c>
    </row>
    <row r="224" spans="2:8" x14ac:dyDescent="0.55000000000000004">
      <c r="B224" s="127" t="str">
        <f>$B$38</f>
        <v>Home Economics</v>
      </c>
      <c r="C224" s="138">
        <f t="shared" si="14"/>
        <v>0</v>
      </c>
      <c r="D224" s="138">
        <f t="shared" si="14"/>
        <v>0</v>
      </c>
      <c r="E224" s="138">
        <f t="shared" si="14"/>
        <v>0</v>
      </c>
      <c r="F224" s="138">
        <f t="shared" si="14"/>
        <v>0</v>
      </c>
      <c r="G224" s="138">
        <f t="shared" si="14"/>
        <v>0</v>
      </c>
      <c r="H224" s="138">
        <f t="shared" si="15"/>
        <v>0</v>
      </c>
    </row>
    <row r="225" spans="2:10" x14ac:dyDescent="0.55000000000000004">
      <c r="B225" s="127" t="str">
        <f>$B$39</f>
        <v>Law</v>
      </c>
      <c r="C225" s="138">
        <f t="shared" si="14"/>
        <v>0</v>
      </c>
      <c r="D225" s="138">
        <f t="shared" si="14"/>
        <v>0</v>
      </c>
      <c r="E225" s="138">
        <f t="shared" si="14"/>
        <v>0</v>
      </c>
      <c r="F225" s="138">
        <f t="shared" si="14"/>
        <v>0</v>
      </c>
      <c r="G225" s="138">
        <f t="shared" si="14"/>
        <v>0</v>
      </c>
      <c r="H225" s="138">
        <f t="shared" si="15"/>
        <v>0</v>
      </c>
    </row>
    <row r="226" spans="2:10" x14ac:dyDescent="0.55000000000000004">
      <c r="B226" s="127" t="str">
        <f>$B$40</f>
        <v>Social Service</v>
      </c>
      <c r="C226" s="138">
        <f t="shared" si="14"/>
        <v>4753.8637124268917</v>
      </c>
      <c r="D226" s="138">
        <f t="shared" si="14"/>
        <v>3823.8333738258175</v>
      </c>
      <c r="E226" s="138">
        <f t="shared" si="14"/>
        <v>0</v>
      </c>
      <c r="F226" s="138">
        <f t="shared" si="14"/>
        <v>0</v>
      </c>
      <c r="G226" s="138">
        <f t="shared" si="14"/>
        <v>0</v>
      </c>
      <c r="H226" s="138">
        <f t="shared" si="15"/>
        <v>8577.6970862527087</v>
      </c>
    </row>
    <row r="227" spans="2:10" x14ac:dyDescent="0.55000000000000004">
      <c r="B227" s="127" t="str">
        <f>$B$41</f>
        <v>Library Science</v>
      </c>
      <c r="C227" s="138">
        <f t="shared" si="14"/>
        <v>0</v>
      </c>
      <c r="D227" s="138">
        <f t="shared" si="14"/>
        <v>0</v>
      </c>
      <c r="E227" s="138">
        <f t="shared" si="14"/>
        <v>0</v>
      </c>
      <c r="F227" s="138">
        <f t="shared" si="14"/>
        <v>0</v>
      </c>
      <c r="G227" s="138">
        <f t="shared" si="14"/>
        <v>0</v>
      </c>
      <c r="H227" s="138">
        <f t="shared" si="15"/>
        <v>0</v>
      </c>
    </row>
    <row r="228" spans="2:10" x14ac:dyDescent="0.55000000000000004">
      <c r="B228" s="127" t="str">
        <f>$B$42</f>
        <v>Veterinary Science</v>
      </c>
      <c r="C228" s="138">
        <f t="shared" si="14"/>
        <v>0</v>
      </c>
      <c r="D228" s="138">
        <f t="shared" si="14"/>
        <v>0</v>
      </c>
      <c r="E228" s="138">
        <f t="shared" si="14"/>
        <v>0</v>
      </c>
      <c r="F228" s="138">
        <f t="shared" si="14"/>
        <v>0</v>
      </c>
      <c r="G228" s="138">
        <f t="shared" si="14"/>
        <v>0</v>
      </c>
      <c r="H228" s="138">
        <f t="shared" si="15"/>
        <v>0</v>
      </c>
    </row>
    <row r="229" spans="2:10" x14ac:dyDescent="0.55000000000000004">
      <c r="B229" s="127" t="str">
        <f>$B$43</f>
        <v>Vocational Training</v>
      </c>
      <c r="C229" s="138">
        <f t="shared" si="14"/>
        <v>0</v>
      </c>
      <c r="D229" s="138">
        <f t="shared" si="14"/>
        <v>0</v>
      </c>
      <c r="E229" s="138">
        <f t="shared" si="14"/>
        <v>0</v>
      </c>
      <c r="F229" s="138">
        <f t="shared" si="14"/>
        <v>0</v>
      </c>
      <c r="G229" s="138">
        <f t="shared" si="14"/>
        <v>0</v>
      </c>
      <c r="H229" s="138">
        <f t="shared" si="15"/>
        <v>0</v>
      </c>
    </row>
    <row r="230" spans="2:10" x14ac:dyDescent="0.55000000000000004">
      <c r="B230" s="127" t="str">
        <f>$B$44</f>
        <v>Physical Training</v>
      </c>
      <c r="C230" s="138">
        <f t="shared" si="14"/>
        <v>0</v>
      </c>
      <c r="D230" s="138">
        <f t="shared" si="14"/>
        <v>0</v>
      </c>
      <c r="E230" s="138">
        <f t="shared" si="14"/>
        <v>0</v>
      </c>
      <c r="F230" s="138">
        <f t="shared" si="14"/>
        <v>0</v>
      </c>
      <c r="G230" s="138">
        <f t="shared" si="14"/>
        <v>0</v>
      </c>
      <c r="H230" s="138">
        <f t="shared" si="15"/>
        <v>0</v>
      </c>
    </row>
    <row r="231" spans="2:10" x14ac:dyDescent="0.55000000000000004">
      <c r="B231" s="127" t="str">
        <f>$B$45</f>
        <v>Health Services</v>
      </c>
      <c r="C231" s="138">
        <f t="shared" si="14"/>
        <v>94443.425753547563</v>
      </c>
      <c r="D231" s="138">
        <f t="shared" si="14"/>
        <v>269853.38380999339</v>
      </c>
      <c r="E231" s="138">
        <f t="shared" si="14"/>
        <v>444969.76269816764</v>
      </c>
      <c r="F231" s="138">
        <f t="shared" si="14"/>
        <v>47856.304017406721</v>
      </c>
      <c r="G231" s="138">
        <f t="shared" si="14"/>
        <v>0</v>
      </c>
      <c r="H231" s="138">
        <f t="shared" si="15"/>
        <v>857122.87627911533</v>
      </c>
    </row>
    <row r="232" spans="2:10" x14ac:dyDescent="0.55000000000000004">
      <c r="B232" s="127" t="str">
        <f>$B$46</f>
        <v>Pharmacy</v>
      </c>
      <c r="C232" s="138">
        <f t="shared" si="14"/>
        <v>0</v>
      </c>
      <c r="D232" s="138">
        <f t="shared" si="14"/>
        <v>0</v>
      </c>
      <c r="E232" s="138">
        <f t="shared" si="14"/>
        <v>0</v>
      </c>
      <c r="F232" s="138">
        <f t="shared" si="14"/>
        <v>0</v>
      </c>
      <c r="G232" s="138">
        <f t="shared" si="14"/>
        <v>0</v>
      </c>
      <c r="H232" s="138">
        <f t="shared" si="15"/>
        <v>0</v>
      </c>
    </row>
    <row r="233" spans="2:10" x14ac:dyDescent="0.55000000000000004">
      <c r="B233" s="127" t="str">
        <f>$B$47</f>
        <v>Business Administration</v>
      </c>
      <c r="C233" s="138">
        <f t="shared" si="14"/>
        <v>464927.87107534992</v>
      </c>
      <c r="D233" s="138">
        <f t="shared" si="14"/>
        <v>1828884.8765098338</v>
      </c>
      <c r="E233" s="138">
        <f t="shared" si="14"/>
        <v>2120762.9347518389</v>
      </c>
      <c r="F233" s="138">
        <f t="shared" si="14"/>
        <v>0</v>
      </c>
      <c r="G233" s="138">
        <f t="shared" si="14"/>
        <v>0</v>
      </c>
      <c r="H233" s="138">
        <f t="shared" si="15"/>
        <v>4414575.6823370233</v>
      </c>
    </row>
    <row r="234" spans="2:10" x14ac:dyDescent="0.55000000000000004">
      <c r="B234" s="127" t="str">
        <f>$B$48</f>
        <v>Optometry</v>
      </c>
      <c r="C234" s="138">
        <f t="shared" ref="C234:G237" si="16">$H$215*IF($H$25=0,0,C$25/$H$25)*IF(C$52=0,0,C48/C$52)</f>
        <v>0</v>
      </c>
      <c r="D234" s="138">
        <f t="shared" si="16"/>
        <v>0</v>
      </c>
      <c r="E234" s="138">
        <f t="shared" si="16"/>
        <v>0</v>
      </c>
      <c r="F234" s="138">
        <f t="shared" si="16"/>
        <v>0</v>
      </c>
      <c r="G234" s="138">
        <f t="shared" si="16"/>
        <v>0</v>
      </c>
      <c r="H234" s="138">
        <f t="shared" si="15"/>
        <v>0</v>
      </c>
    </row>
    <row r="235" spans="2:10" x14ac:dyDescent="0.55000000000000004">
      <c r="B235" s="127" t="str">
        <f>$B$49</f>
        <v>Teacher Ed-Practice Teaching</v>
      </c>
      <c r="C235" s="138">
        <f t="shared" si="16"/>
        <v>0</v>
      </c>
      <c r="D235" s="138">
        <f t="shared" si="16"/>
        <v>68009.60786304489</v>
      </c>
      <c r="E235" s="138">
        <f t="shared" si="16"/>
        <v>0</v>
      </c>
      <c r="F235" s="138">
        <f t="shared" si="16"/>
        <v>0</v>
      </c>
      <c r="G235" s="138">
        <f t="shared" si="16"/>
        <v>0</v>
      </c>
      <c r="H235" s="138">
        <f t="shared" si="15"/>
        <v>68009.60786304489</v>
      </c>
    </row>
    <row r="236" spans="2:10" x14ac:dyDescent="0.55000000000000004">
      <c r="B236" s="127" t="str">
        <f>$B$50</f>
        <v>Technology</v>
      </c>
      <c r="C236" s="138">
        <f t="shared" si="16"/>
        <v>24403.167057124709</v>
      </c>
      <c r="D236" s="138">
        <f t="shared" si="16"/>
        <v>69830.480898200054</v>
      </c>
      <c r="E236" s="138">
        <f t="shared" si="16"/>
        <v>32204.528709943072</v>
      </c>
      <c r="F236" s="138">
        <f t="shared" si="16"/>
        <v>0</v>
      </c>
      <c r="G236" s="138">
        <f t="shared" si="16"/>
        <v>0</v>
      </c>
      <c r="H236" s="138">
        <f t="shared" si="15"/>
        <v>126438.17666526783</v>
      </c>
    </row>
    <row r="237" spans="2:10" x14ac:dyDescent="0.55000000000000004">
      <c r="B237" s="127" t="str">
        <f>$B$51</f>
        <v>Nursing</v>
      </c>
      <c r="C237" s="138">
        <f t="shared" si="16"/>
        <v>2472.0091304619832</v>
      </c>
      <c r="D237" s="138">
        <f t="shared" si="16"/>
        <v>919449.83910159359</v>
      </c>
      <c r="E237" s="138">
        <f t="shared" si="16"/>
        <v>196279.23543805172</v>
      </c>
      <c r="F237" s="138">
        <f t="shared" si="16"/>
        <v>41998.891806942884</v>
      </c>
      <c r="G237" s="138">
        <f t="shared" si="16"/>
        <v>0</v>
      </c>
      <c r="H237" s="138">
        <f t="shared" si="15"/>
        <v>1160199.9754770501</v>
      </c>
    </row>
    <row r="238" spans="2:10" x14ac:dyDescent="0.55000000000000004">
      <c r="B238" s="130" t="str">
        <f>$B$52</f>
        <v>Totals</v>
      </c>
      <c r="C238" s="135">
        <f>SUM(C218:C237)</f>
        <v>8507134.1906621698</v>
      </c>
      <c r="D238" s="135">
        <f>SUM(D218:D237)</f>
        <v>7691276.6568436008</v>
      </c>
      <c r="E238" s="135">
        <f>SUM(E218:E237)</f>
        <v>4851096.5567193329</v>
      </c>
      <c r="F238" s="135">
        <f>SUM(F218:F237)</f>
        <v>526668.59577489796</v>
      </c>
      <c r="G238" s="135">
        <f>SUM(G218:G237)</f>
        <v>0</v>
      </c>
      <c r="H238" s="135">
        <f t="shared" si="15"/>
        <v>21576176</v>
      </c>
    </row>
    <row r="239" spans="2:10" x14ac:dyDescent="0.55000000000000004">
      <c r="B239" s="328"/>
      <c r="C239" s="348"/>
      <c r="D239" s="348"/>
      <c r="E239" s="348"/>
      <c r="F239" s="348"/>
      <c r="G239" s="348"/>
      <c r="H239" s="348"/>
    </row>
    <row r="240" spans="2:10" x14ac:dyDescent="0.55000000000000004">
      <c r="B240" s="120" t="s">
        <v>11</v>
      </c>
      <c r="C240" s="121"/>
      <c r="D240" s="121"/>
      <c r="E240" s="121"/>
      <c r="F240" s="121"/>
      <c r="G240" s="121"/>
      <c r="H240" s="122">
        <f>H16</f>
        <v>14443670</v>
      </c>
      <c r="J240" s="358"/>
    </row>
    <row r="241" spans="2:8" ht="61.5" customHeight="1" thickBot="1" x14ac:dyDescent="0.6">
      <c r="B241" s="444" t="s">
        <v>917</v>
      </c>
      <c r="C241" s="444"/>
      <c r="D241" s="444"/>
      <c r="E241" s="444"/>
      <c r="F241" s="444"/>
      <c r="G241" s="444"/>
      <c r="H241" s="326"/>
    </row>
    <row r="242" spans="2:8" ht="19.8" thickBot="1" x14ac:dyDescent="0.6">
      <c r="B242" s="124" t="s">
        <v>31</v>
      </c>
      <c r="C242" s="125" t="s">
        <v>25</v>
      </c>
      <c r="D242" s="125" t="s">
        <v>26</v>
      </c>
      <c r="E242" s="125" t="s">
        <v>27</v>
      </c>
      <c r="F242" s="125" t="s">
        <v>28</v>
      </c>
      <c r="G242" s="125" t="s">
        <v>29</v>
      </c>
      <c r="H242" s="126" t="s">
        <v>1</v>
      </c>
    </row>
    <row r="243" spans="2:8" x14ac:dyDescent="0.55000000000000004">
      <c r="B243" s="127" t="str">
        <f>$B$32</f>
        <v>Liberal Arts</v>
      </c>
      <c r="C243" s="135">
        <f t="shared" ref="C243:G258" si="17">$H$240*IF($H$25=0,0,C$25/$H$25)*IF(C$52=0,0,C32/C$52)</f>
        <v>3212574.9113222561</v>
      </c>
      <c r="D243" s="135">
        <f t="shared" si="17"/>
        <v>1065842.1596199656</v>
      </c>
      <c r="E243" s="135">
        <f t="shared" si="17"/>
        <v>250953.07287766627</v>
      </c>
      <c r="F243" s="135">
        <f t="shared" si="17"/>
        <v>9010.2069694600214</v>
      </c>
      <c r="G243" s="135">
        <f t="shared" si="17"/>
        <v>0</v>
      </c>
      <c r="H243" s="135">
        <f>SUM(C243:G243)</f>
        <v>4538380.3507893477</v>
      </c>
    </row>
    <row r="244" spans="2:8" x14ac:dyDescent="0.55000000000000004">
      <c r="B244" s="127" t="str">
        <f>$B$33</f>
        <v>Science</v>
      </c>
      <c r="C244" s="138">
        <f t="shared" si="17"/>
        <v>1288135.9514729639</v>
      </c>
      <c r="D244" s="138">
        <f t="shared" si="17"/>
        <v>1064196.5890395825</v>
      </c>
      <c r="E244" s="138">
        <f t="shared" si="17"/>
        <v>369032.059442228</v>
      </c>
      <c r="F244" s="138">
        <f t="shared" si="17"/>
        <v>92271.193594655386</v>
      </c>
      <c r="G244" s="138">
        <f t="shared" si="17"/>
        <v>0</v>
      </c>
      <c r="H244" s="138">
        <f t="shared" ref="H244:H263" si="18">SUM(C244:G244)</f>
        <v>2813635.7935494301</v>
      </c>
    </row>
    <row r="245" spans="2:8" x14ac:dyDescent="0.55000000000000004">
      <c r="B245" s="127" t="str">
        <f>$B$34</f>
        <v>Fine Arts</v>
      </c>
      <c r="C245" s="138">
        <f t="shared" si="17"/>
        <v>493054.21161195863</v>
      </c>
      <c r="D245" s="138">
        <f t="shared" si="17"/>
        <v>267984.21636830905</v>
      </c>
      <c r="E245" s="138">
        <f t="shared" si="17"/>
        <v>16697.326859069879</v>
      </c>
      <c r="F245" s="138">
        <f t="shared" si="17"/>
        <v>0</v>
      </c>
      <c r="G245" s="138">
        <f t="shared" si="17"/>
        <v>0</v>
      </c>
      <c r="H245" s="138">
        <f t="shared" si="18"/>
        <v>777735.75483933755</v>
      </c>
    </row>
    <row r="246" spans="2:8" x14ac:dyDescent="0.55000000000000004">
      <c r="B246" s="127" t="str">
        <f>$B$35</f>
        <v>Teacher Education</v>
      </c>
      <c r="C246" s="138">
        <f t="shared" si="17"/>
        <v>80025.838476777441</v>
      </c>
      <c r="D246" s="138">
        <f t="shared" si="17"/>
        <v>259695.41640786099</v>
      </c>
      <c r="E246" s="138">
        <f t="shared" si="17"/>
        <v>153728.13167295561</v>
      </c>
      <c r="F246" s="138">
        <f t="shared" si="17"/>
        <v>150837.53889614553</v>
      </c>
      <c r="G246" s="138">
        <f t="shared" si="17"/>
        <v>0</v>
      </c>
      <c r="H246" s="138">
        <f t="shared" si="18"/>
        <v>644286.92545373959</v>
      </c>
    </row>
    <row r="247" spans="2:8" x14ac:dyDescent="0.55000000000000004">
      <c r="B247" s="127" t="str">
        <f>$B$36</f>
        <v>Agriculture</v>
      </c>
      <c r="C247" s="138">
        <f t="shared" si="17"/>
        <v>636.47273443884501</v>
      </c>
      <c r="D247" s="138">
        <f t="shared" si="17"/>
        <v>11518.994062681468</v>
      </c>
      <c r="E247" s="138">
        <f t="shared" si="17"/>
        <v>4438.5299245628794</v>
      </c>
      <c r="F247" s="138">
        <f t="shared" si="17"/>
        <v>0</v>
      </c>
      <c r="G247" s="138">
        <f t="shared" si="17"/>
        <v>0</v>
      </c>
      <c r="H247" s="138">
        <f t="shared" si="18"/>
        <v>16593.996721683194</v>
      </c>
    </row>
    <row r="248" spans="2:8" x14ac:dyDescent="0.55000000000000004">
      <c r="B248" s="127" t="str">
        <f>$B$37</f>
        <v>Engineering</v>
      </c>
      <c r="C248" s="138">
        <f t="shared" si="17"/>
        <v>224844.60131942935</v>
      </c>
      <c r="D248" s="138">
        <f t="shared" si="17"/>
        <v>364219.62179145205</v>
      </c>
      <c r="E248" s="138">
        <f t="shared" si="17"/>
        <v>582081.49582124606</v>
      </c>
      <c r="F248" s="138">
        <f t="shared" si="17"/>
        <v>40295.647835640644</v>
      </c>
      <c r="G248" s="138">
        <f t="shared" si="17"/>
        <v>0</v>
      </c>
      <c r="H248" s="138">
        <f t="shared" si="18"/>
        <v>1211441.3667677683</v>
      </c>
    </row>
    <row r="249" spans="2:8" x14ac:dyDescent="0.55000000000000004">
      <c r="B249" s="127" t="str">
        <f>$B$38</f>
        <v>Home Economics</v>
      </c>
      <c r="C249" s="138">
        <f t="shared" si="17"/>
        <v>0</v>
      </c>
      <c r="D249" s="138">
        <f t="shared" si="17"/>
        <v>0</v>
      </c>
      <c r="E249" s="138">
        <f t="shared" si="17"/>
        <v>0</v>
      </c>
      <c r="F249" s="138">
        <f t="shared" si="17"/>
        <v>0</v>
      </c>
      <c r="G249" s="138">
        <f t="shared" si="17"/>
        <v>0</v>
      </c>
      <c r="H249" s="138">
        <f t="shared" si="18"/>
        <v>0</v>
      </c>
    </row>
    <row r="250" spans="2:8" x14ac:dyDescent="0.55000000000000004">
      <c r="B250" s="127" t="str">
        <f>$B$39</f>
        <v>Law</v>
      </c>
      <c r="C250" s="138">
        <f t="shared" si="17"/>
        <v>0</v>
      </c>
      <c r="D250" s="138">
        <f t="shared" si="17"/>
        <v>0</v>
      </c>
      <c r="E250" s="138">
        <f t="shared" si="17"/>
        <v>0</v>
      </c>
      <c r="F250" s="138">
        <f t="shared" si="17"/>
        <v>0</v>
      </c>
      <c r="G250" s="138">
        <f t="shared" si="17"/>
        <v>0</v>
      </c>
      <c r="H250" s="138">
        <f t="shared" si="18"/>
        <v>0</v>
      </c>
    </row>
    <row r="251" spans="2:8" x14ac:dyDescent="0.55000000000000004">
      <c r="B251" s="127" t="str">
        <f>$B$40</f>
        <v>Social Service</v>
      </c>
      <c r="C251" s="138">
        <f t="shared" si="17"/>
        <v>3182.3636721942257</v>
      </c>
      <c r="D251" s="138">
        <f t="shared" si="17"/>
        <v>2559.7764583736594</v>
      </c>
      <c r="E251" s="138">
        <f t="shared" si="17"/>
        <v>0</v>
      </c>
      <c r="F251" s="138">
        <f t="shared" si="17"/>
        <v>0</v>
      </c>
      <c r="G251" s="138">
        <f t="shared" si="17"/>
        <v>0</v>
      </c>
      <c r="H251" s="138">
        <f t="shared" si="18"/>
        <v>5742.1401305678846</v>
      </c>
    </row>
    <row r="252" spans="2:8" x14ac:dyDescent="0.55000000000000004">
      <c r="B252" s="127" t="str">
        <f>$B$41</f>
        <v>Library Science</v>
      </c>
      <c r="C252" s="138">
        <f t="shared" si="17"/>
        <v>0</v>
      </c>
      <c r="D252" s="138">
        <f t="shared" si="17"/>
        <v>0</v>
      </c>
      <c r="E252" s="138">
        <f t="shared" si="17"/>
        <v>0</v>
      </c>
      <c r="F252" s="138">
        <f t="shared" si="17"/>
        <v>0</v>
      </c>
      <c r="G252" s="138">
        <f t="shared" si="17"/>
        <v>0</v>
      </c>
      <c r="H252" s="138">
        <f t="shared" si="18"/>
        <v>0</v>
      </c>
    </row>
    <row r="253" spans="2:8" x14ac:dyDescent="0.55000000000000004">
      <c r="B253" s="127" t="str">
        <f>$B$42</f>
        <v>Veterinary Science</v>
      </c>
      <c r="C253" s="138">
        <f t="shared" si="17"/>
        <v>0</v>
      </c>
      <c r="D253" s="138">
        <f t="shared" si="17"/>
        <v>0</v>
      </c>
      <c r="E253" s="138">
        <f t="shared" si="17"/>
        <v>0</v>
      </c>
      <c r="F253" s="138">
        <f t="shared" si="17"/>
        <v>0</v>
      </c>
      <c r="G253" s="138">
        <f t="shared" si="17"/>
        <v>0</v>
      </c>
      <c r="H253" s="138">
        <f t="shared" si="18"/>
        <v>0</v>
      </c>
    </row>
    <row r="254" spans="2:8" x14ac:dyDescent="0.55000000000000004">
      <c r="B254" s="127" t="str">
        <f>$B$43</f>
        <v>Vocational Training</v>
      </c>
      <c r="C254" s="138">
        <f t="shared" si="17"/>
        <v>0</v>
      </c>
      <c r="D254" s="138">
        <f t="shared" si="17"/>
        <v>0</v>
      </c>
      <c r="E254" s="138">
        <f t="shared" si="17"/>
        <v>0</v>
      </c>
      <c r="F254" s="138">
        <f t="shared" si="17"/>
        <v>0</v>
      </c>
      <c r="G254" s="138">
        <f t="shared" si="17"/>
        <v>0</v>
      </c>
      <c r="H254" s="138">
        <f t="shared" si="18"/>
        <v>0</v>
      </c>
    </row>
    <row r="255" spans="2:8" x14ac:dyDescent="0.55000000000000004">
      <c r="B255" s="127" t="str">
        <f>$B$44</f>
        <v>Physical Training</v>
      </c>
      <c r="C255" s="138">
        <f t="shared" si="17"/>
        <v>0</v>
      </c>
      <c r="D255" s="138">
        <f t="shared" si="17"/>
        <v>0</v>
      </c>
      <c r="E255" s="138">
        <f t="shared" si="17"/>
        <v>0</v>
      </c>
      <c r="F255" s="138">
        <f t="shared" si="17"/>
        <v>0</v>
      </c>
      <c r="G255" s="138">
        <f t="shared" si="17"/>
        <v>0</v>
      </c>
      <c r="H255" s="138">
        <f t="shared" si="18"/>
        <v>0</v>
      </c>
    </row>
    <row r="256" spans="2:8" x14ac:dyDescent="0.55000000000000004">
      <c r="B256" s="127" t="str">
        <f>$B$45</f>
        <v>Health Services</v>
      </c>
      <c r="C256" s="138">
        <f t="shared" si="17"/>
        <v>63222.958287591944</v>
      </c>
      <c r="D256" s="138">
        <f t="shared" si="17"/>
        <v>180647.08149094111</v>
      </c>
      <c r="E256" s="138">
        <f t="shared" si="17"/>
        <v>297874.674937331</v>
      </c>
      <c r="F256" s="138">
        <f t="shared" si="17"/>
        <v>32036.29144696896</v>
      </c>
      <c r="G256" s="138">
        <f t="shared" si="17"/>
        <v>0</v>
      </c>
      <c r="H256" s="138">
        <f t="shared" si="18"/>
        <v>573781.00616283296</v>
      </c>
    </row>
    <row r="257" spans="2:10" x14ac:dyDescent="0.55000000000000004">
      <c r="B257" s="127" t="str">
        <f>$B$46</f>
        <v>Pharmacy</v>
      </c>
      <c r="C257" s="138">
        <f t="shared" si="17"/>
        <v>0</v>
      </c>
      <c r="D257" s="138">
        <f t="shared" si="17"/>
        <v>0</v>
      </c>
      <c r="E257" s="138">
        <f t="shared" si="17"/>
        <v>0</v>
      </c>
      <c r="F257" s="138">
        <f t="shared" si="17"/>
        <v>0</v>
      </c>
      <c r="G257" s="138">
        <f t="shared" si="17"/>
        <v>0</v>
      </c>
      <c r="H257" s="138">
        <f t="shared" si="18"/>
        <v>0</v>
      </c>
    </row>
    <row r="258" spans="2:10" x14ac:dyDescent="0.55000000000000004">
      <c r="B258" s="127" t="str">
        <f>$B$47</f>
        <v>Business Administration</v>
      </c>
      <c r="C258" s="138">
        <f t="shared" si="17"/>
        <v>311235.16714059521</v>
      </c>
      <c r="D258" s="138">
        <f t="shared" si="17"/>
        <v>1224304.5118050016</v>
      </c>
      <c r="E258" s="138">
        <f t="shared" si="17"/>
        <v>1419695.5001566124</v>
      </c>
      <c r="F258" s="138">
        <f t="shared" si="17"/>
        <v>0</v>
      </c>
      <c r="G258" s="138">
        <f t="shared" si="17"/>
        <v>0</v>
      </c>
      <c r="H258" s="138">
        <f t="shared" si="18"/>
        <v>2955235.1791022094</v>
      </c>
    </row>
    <row r="259" spans="2:10" x14ac:dyDescent="0.55000000000000004">
      <c r="B259" s="127" t="str">
        <f>$B$48</f>
        <v>Optometry</v>
      </c>
      <c r="C259" s="138">
        <f t="shared" ref="C259:G262" si="19">$H$240*IF($H$25=0,0,C$25/$H$25)*IF(C$52=0,0,C48/C$52)</f>
        <v>0</v>
      </c>
      <c r="D259" s="138">
        <f t="shared" si="19"/>
        <v>0</v>
      </c>
      <c r="E259" s="138">
        <f t="shared" si="19"/>
        <v>0</v>
      </c>
      <c r="F259" s="138">
        <f t="shared" si="19"/>
        <v>0</v>
      </c>
      <c r="G259" s="138">
        <f t="shared" si="19"/>
        <v>0</v>
      </c>
      <c r="H259" s="138">
        <f t="shared" si="18"/>
        <v>0</v>
      </c>
    </row>
    <row r="260" spans="2:10" x14ac:dyDescent="0.55000000000000004">
      <c r="B260" s="127" t="str">
        <f>$B$49</f>
        <v>Teacher Ed-Practice Teaching</v>
      </c>
      <c r="C260" s="138">
        <f t="shared" si="19"/>
        <v>0</v>
      </c>
      <c r="D260" s="138">
        <f t="shared" si="19"/>
        <v>45527.452723931507</v>
      </c>
      <c r="E260" s="138">
        <f t="shared" si="19"/>
        <v>0</v>
      </c>
      <c r="F260" s="138">
        <f t="shared" si="19"/>
        <v>0</v>
      </c>
      <c r="G260" s="138">
        <f t="shared" si="19"/>
        <v>0</v>
      </c>
      <c r="H260" s="138">
        <f t="shared" si="18"/>
        <v>45527.452723931507</v>
      </c>
    </row>
    <row r="261" spans="2:10" x14ac:dyDescent="0.55000000000000004">
      <c r="B261" s="127" t="str">
        <f>$B$50</f>
        <v>Technology</v>
      </c>
      <c r="C261" s="138">
        <f t="shared" si="19"/>
        <v>16336.13351726369</v>
      </c>
      <c r="D261" s="138">
        <f t="shared" si="19"/>
        <v>46746.393894585635</v>
      </c>
      <c r="E261" s="138">
        <f t="shared" si="19"/>
        <v>21558.573919305414</v>
      </c>
      <c r="F261" s="138">
        <f t="shared" si="19"/>
        <v>0</v>
      </c>
      <c r="G261" s="138">
        <f t="shared" si="19"/>
        <v>0</v>
      </c>
      <c r="H261" s="138">
        <f t="shared" si="18"/>
        <v>84641.101331154743</v>
      </c>
    </row>
    <row r="262" spans="2:10" x14ac:dyDescent="0.55000000000000004">
      <c r="B262" s="127" t="str">
        <f>$B$51</f>
        <v>Nursing</v>
      </c>
      <c r="C262" s="138">
        <f t="shared" si="19"/>
        <v>1654.8291095409973</v>
      </c>
      <c r="D262" s="138">
        <f t="shared" si="19"/>
        <v>615504.34412179969</v>
      </c>
      <c r="E262" s="138">
        <f t="shared" si="19"/>
        <v>131394.57633825031</v>
      </c>
      <c r="F262" s="138">
        <f t="shared" si="19"/>
        <v>28115.182858407657</v>
      </c>
      <c r="G262" s="138">
        <f t="shared" si="19"/>
        <v>0</v>
      </c>
      <c r="H262" s="138">
        <f t="shared" si="18"/>
        <v>776668.93242799863</v>
      </c>
    </row>
    <row r="263" spans="2:10" x14ac:dyDescent="0.55000000000000004">
      <c r="B263" s="130" t="str">
        <f>$B$52</f>
        <v>Totals</v>
      </c>
      <c r="C263" s="135">
        <f>SUM(C243:C262)</f>
        <v>5694903.43866501</v>
      </c>
      <c r="D263" s="135">
        <f>SUM(D243:D262)</f>
        <v>5148746.5577844856</v>
      </c>
      <c r="E263" s="135">
        <f>SUM(E243:E262)</f>
        <v>3247453.9419492278</v>
      </c>
      <c r="F263" s="135">
        <f>SUM(F243:F262)</f>
        <v>352566.06160127826</v>
      </c>
      <c r="G263" s="135">
        <f>SUM(G243:G262)</f>
        <v>0</v>
      </c>
      <c r="H263" s="135">
        <f t="shared" si="18"/>
        <v>14443670.000000002</v>
      </c>
      <c r="I263" s="349"/>
    </row>
    <row r="264" spans="2:10" x14ac:dyDescent="0.55000000000000004">
      <c r="B264" s="451"/>
      <c r="C264" s="451"/>
      <c r="D264" s="451"/>
      <c r="E264" s="451"/>
      <c r="F264" s="451"/>
      <c r="G264" s="451"/>
      <c r="H264" s="452"/>
      <c r="I264" s="350"/>
    </row>
    <row r="265" spans="2:10" x14ac:dyDescent="0.55000000000000004">
      <c r="B265" s="120" t="s">
        <v>227</v>
      </c>
      <c r="C265" s="121"/>
      <c r="D265" s="121"/>
      <c r="E265" s="121"/>
      <c r="F265" s="121"/>
      <c r="G265" s="121"/>
      <c r="H265" s="122"/>
      <c r="J265" s="358"/>
    </row>
    <row r="266" spans="2:10" ht="45" customHeight="1" thickBot="1" x14ac:dyDescent="0.6">
      <c r="B266" s="432" t="s">
        <v>228</v>
      </c>
      <c r="C266" s="432"/>
      <c r="D266" s="432"/>
      <c r="E266" s="432"/>
      <c r="F266" s="432"/>
      <c r="G266" s="432"/>
      <c r="H266" s="432"/>
    </row>
    <row r="267" spans="2:10" ht="19.8" thickBot="1" x14ac:dyDescent="0.6">
      <c r="B267" s="124" t="s">
        <v>31</v>
      </c>
      <c r="C267" s="125" t="s">
        <v>25</v>
      </c>
      <c r="D267" s="125" t="s">
        <v>26</v>
      </c>
      <c r="E267" s="125" t="s">
        <v>27</v>
      </c>
      <c r="F267" s="125" t="s">
        <v>28</v>
      </c>
      <c r="G267" s="125" t="s">
        <v>29</v>
      </c>
      <c r="H267" s="126" t="s">
        <v>1</v>
      </c>
    </row>
    <row r="268" spans="2:10" x14ac:dyDescent="0.55000000000000004">
      <c r="B268" s="127" t="str">
        <f>$B$32</f>
        <v>Liberal Arts</v>
      </c>
      <c r="C268" s="135">
        <f t="shared" ref="C268:G283" si="20">C243+C218+C193+C168+C116</f>
        <v>27767963.000803865</v>
      </c>
      <c r="D268" s="135">
        <f t="shared" si="20"/>
        <v>11850568.70535377</v>
      </c>
      <c r="E268" s="135">
        <f t="shared" si="20"/>
        <v>3387040.6383127808</v>
      </c>
      <c r="F268" s="135">
        <f t="shared" si="20"/>
        <v>126996.89259615036</v>
      </c>
      <c r="G268" s="135">
        <f t="shared" si="20"/>
        <v>0</v>
      </c>
      <c r="H268" s="135">
        <f>SUM(C268:G268)</f>
        <v>43132569.237066567</v>
      </c>
    </row>
    <row r="269" spans="2:10" x14ac:dyDescent="0.55000000000000004">
      <c r="B269" s="127" t="str">
        <f>$B$33</f>
        <v>Science</v>
      </c>
      <c r="C269" s="138">
        <f t="shared" si="20"/>
        <v>20678251.612461932</v>
      </c>
      <c r="D269" s="138">
        <f t="shared" si="20"/>
        <v>23720805.813774187</v>
      </c>
      <c r="E269" s="138">
        <f t="shared" si="20"/>
        <v>10505320.555093732</v>
      </c>
      <c r="F269" s="138">
        <f t="shared" si="20"/>
        <v>685638.81140402437</v>
      </c>
      <c r="G269" s="138">
        <f t="shared" si="20"/>
        <v>0</v>
      </c>
      <c r="H269" s="138">
        <f t="shared" ref="H269:H288" si="21">SUM(C269:G269)</f>
        <v>55590016.792733885</v>
      </c>
    </row>
    <row r="270" spans="2:10" x14ac:dyDescent="0.55000000000000004">
      <c r="B270" s="127" t="str">
        <f>$B$34</f>
        <v>Fine Arts</v>
      </c>
      <c r="C270" s="138">
        <f t="shared" si="20"/>
        <v>5248953.5186218768</v>
      </c>
      <c r="D270" s="138">
        <f t="shared" si="20"/>
        <v>3955154.9445513333</v>
      </c>
      <c r="E270" s="138">
        <f t="shared" si="20"/>
        <v>383535.47069100407</v>
      </c>
      <c r="F270" s="138">
        <f t="shared" si="20"/>
        <v>0</v>
      </c>
      <c r="G270" s="138">
        <f t="shared" si="20"/>
        <v>0</v>
      </c>
      <c r="H270" s="138">
        <f t="shared" si="21"/>
        <v>9587643.9338642154</v>
      </c>
    </row>
    <row r="271" spans="2:10" x14ac:dyDescent="0.55000000000000004">
      <c r="B271" s="127" t="str">
        <f>$B$35</f>
        <v>Teacher Education</v>
      </c>
      <c r="C271" s="138">
        <f t="shared" si="20"/>
        <v>1304069.4829438394</v>
      </c>
      <c r="D271" s="138">
        <f t="shared" si="20"/>
        <v>5360635.637347471</v>
      </c>
      <c r="E271" s="138">
        <f t="shared" si="20"/>
        <v>3297896.3605042612</v>
      </c>
      <c r="F271" s="138">
        <f t="shared" si="20"/>
        <v>3764565.6514028027</v>
      </c>
      <c r="G271" s="138">
        <f t="shared" si="20"/>
        <v>0</v>
      </c>
      <c r="H271" s="138">
        <f t="shared" si="21"/>
        <v>13727167.132198375</v>
      </c>
    </row>
    <row r="272" spans="2:10" x14ac:dyDescent="0.55000000000000004">
      <c r="B272" s="127" t="str">
        <f>$B$36</f>
        <v>Agriculture</v>
      </c>
      <c r="C272" s="138">
        <f t="shared" si="20"/>
        <v>5691.1101401096885</v>
      </c>
      <c r="D272" s="138">
        <f t="shared" si="20"/>
        <v>70797.945043990941</v>
      </c>
      <c r="E272" s="138">
        <f t="shared" si="20"/>
        <v>23073.693645064119</v>
      </c>
      <c r="F272" s="138">
        <f t="shared" si="20"/>
        <v>0</v>
      </c>
      <c r="G272" s="138">
        <f t="shared" si="20"/>
        <v>0</v>
      </c>
      <c r="H272" s="138">
        <f t="shared" si="21"/>
        <v>99562.748829164746</v>
      </c>
    </row>
    <row r="273" spans="2:10" x14ac:dyDescent="0.55000000000000004">
      <c r="B273" s="127" t="str">
        <f>$B$37</f>
        <v>Engineering</v>
      </c>
      <c r="C273" s="138">
        <f t="shared" si="20"/>
        <v>3663845.024294734</v>
      </c>
      <c r="D273" s="138">
        <f t="shared" si="20"/>
        <v>6840427.4181672884</v>
      </c>
      <c r="E273" s="138">
        <f t="shared" si="20"/>
        <v>6032736.4354847623</v>
      </c>
      <c r="F273" s="138">
        <f t="shared" si="20"/>
        <v>392227.18617405737</v>
      </c>
      <c r="G273" s="138">
        <f t="shared" si="20"/>
        <v>0</v>
      </c>
      <c r="H273" s="138">
        <f t="shared" si="21"/>
        <v>16929236.064120844</v>
      </c>
    </row>
    <row r="274" spans="2:10" x14ac:dyDescent="0.55000000000000004">
      <c r="B274" s="127" t="str">
        <f>$B$38</f>
        <v>Home Economics</v>
      </c>
      <c r="C274" s="138">
        <f t="shared" si="20"/>
        <v>0</v>
      </c>
      <c r="D274" s="138">
        <f t="shared" si="20"/>
        <v>0</v>
      </c>
      <c r="E274" s="138">
        <f t="shared" si="20"/>
        <v>0</v>
      </c>
      <c r="F274" s="138">
        <f t="shared" si="20"/>
        <v>0</v>
      </c>
      <c r="G274" s="138">
        <f t="shared" si="20"/>
        <v>0</v>
      </c>
      <c r="H274" s="138">
        <f t="shared" si="21"/>
        <v>0</v>
      </c>
    </row>
    <row r="275" spans="2:10" x14ac:dyDescent="0.55000000000000004">
      <c r="B275" s="127" t="str">
        <f>$B$39</f>
        <v>Law</v>
      </c>
      <c r="C275" s="138">
        <f t="shared" si="20"/>
        <v>0</v>
      </c>
      <c r="D275" s="138">
        <f t="shared" si="20"/>
        <v>0</v>
      </c>
      <c r="E275" s="138">
        <f t="shared" si="20"/>
        <v>0</v>
      </c>
      <c r="F275" s="138">
        <f t="shared" si="20"/>
        <v>0</v>
      </c>
      <c r="G275" s="138">
        <f t="shared" si="20"/>
        <v>0</v>
      </c>
      <c r="H275" s="138">
        <f t="shared" si="21"/>
        <v>0</v>
      </c>
    </row>
    <row r="276" spans="2:10" x14ac:dyDescent="0.55000000000000004">
      <c r="B276" s="127" t="str">
        <f>$B$40</f>
        <v>Social Service</v>
      </c>
      <c r="C276" s="138">
        <f t="shared" si="20"/>
        <v>52734.915709256515</v>
      </c>
      <c r="D276" s="138">
        <f t="shared" si="20"/>
        <v>44289.716248220269</v>
      </c>
      <c r="E276" s="138">
        <f t="shared" si="20"/>
        <v>0</v>
      </c>
      <c r="F276" s="138">
        <f t="shared" si="20"/>
        <v>0</v>
      </c>
      <c r="G276" s="138">
        <f t="shared" si="20"/>
        <v>0</v>
      </c>
      <c r="H276" s="138">
        <f t="shared" si="21"/>
        <v>97024.631957476784</v>
      </c>
    </row>
    <row r="277" spans="2:10" x14ac:dyDescent="0.55000000000000004">
      <c r="B277" s="127" t="str">
        <f>$B$41</f>
        <v>Library Science</v>
      </c>
      <c r="C277" s="138">
        <f t="shared" si="20"/>
        <v>0</v>
      </c>
      <c r="D277" s="138">
        <f t="shared" si="20"/>
        <v>0</v>
      </c>
      <c r="E277" s="138">
        <f t="shared" si="20"/>
        <v>0</v>
      </c>
      <c r="F277" s="138">
        <f t="shared" si="20"/>
        <v>0</v>
      </c>
      <c r="G277" s="138">
        <f t="shared" si="20"/>
        <v>0</v>
      </c>
      <c r="H277" s="138">
        <f t="shared" si="21"/>
        <v>0</v>
      </c>
    </row>
    <row r="278" spans="2:10" x14ac:dyDescent="0.55000000000000004">
      <c r="B278" s="127" t="str">
        <f>$B$42</f>
        <v>Veterinary Science</v>
      </c>
      <c r="C278" s="138">
        <f t="shared" si="20"/>
        <v>0</v>
      </c>
      <c r="D278" s="138">
        <f t="shared" si="20"/>
        <v>0</v>
      </c>
      <c r="E278" s="138">
        <f t="shared" si="20"/>
        <v>0</v>
      </c>
      <c r="F278" s="138">
        <f t="shared" si="20"/>
        <v>0</v>
      </c>
      <c r="G278" s="138">
        <f t="shared" si="20"/>
        <v>0</v>
      </c>
      <c r="H278" s="138">
        <f t="shared" si="21"/>
        <v>0</v>
      </c>
    </row>
    <row r="279" spans="2:10" x14ac:dyDescent="0.55000000000000004">
      <c r="B279" s="127" t="str">
        <f>$B$43</f>
        <v>Vocational Training</v>
      </c>
      <c r="C279" s="138">
        <f t="shared" si="20"/>
        <v>0</v>
      </c>
      <c r="D279" s="138">
        <f t="shared" si="20"/>
        <v>0</v>
      </c>
      <c r="E279" s="138">
        <f t="shared" si="20"/>
        <v>0</v>
      </c>
      <c r="F279" s="138">
        <f t="shared" si="20"/>
        <v>0</v>
      </c>
      <c r="G279" s="138">
        <f t="shared" si="20"/>
        <v>0</v>
      </c>
      <c r="H279" s="138">
        <f t="shared" si="21"/>
        <v>0</v>
      </c>
    </row>
    <row r="280" spans="2:10" x14ac:dyDescent="0.55000000000000004">
      <c r="B280" s="127" t="str">
        <f>$B$44</f>
        <v>Physical Training</v>
      </c>
      <c r="C280" s="138">
        <f t="shared" si="20"/>
        <v>0</v>
      </c>
      <c r="D280" s="138">
        <f t="shared" si="20"/>
        <v>0</v>
      </c>
      <c r="E280" s="138">
        <f t="shared" si="20"/>
        <v>0</v>
      </c>
      <c r="F280" s="138">
        <f t="shared" si="20"/>
        <v>0</v>
      </c>
      <c r="G280" s="138">
        <f t="shared" si="20"/>
        <v>0</v>
      </c>
      <c r="H280" s="138">
        <f t="shared" si="21"/>
        <v>0</v>
      </c>
    </row>
    <row r="281" spans="2:10" x14ac:dyDescent="0.55000000000000004">
      <c r="B281" s="127" t="str">
        <f>$B$45</f>
        <v>Health Services</v>
      </c>
      <c r="C281" s="138">
        <f t="shared" si="20"/>
        <v>504773.55107715778</v>
      </c>
      <c r="D281" s="138">
        <f t="shared" si="20"/>
        <v>1813945.0002309103</v>
      </c>
      <c r="E281" s="138">
        <f t="shared" si="20"/>
        <v>2160560.779083814</v>
      </c>
      <c r="F281" s="138">
        <f t="shared" si="20"/>
        <v>553429.64774548786</v>
      </c>
      <c r="G281" s="138">
        <f t="shared" si="20"/>
        <v>0</v>
      </c>
      <c r="H281" s="138">
        <f t="shared" si="21"/>
        <v>5032708.9781373702</v>
      </c>
    </row>
    <row r="282" spans="2:10" x14ac:dyDescent="0.55000000000000004">
      <c r="B282" s="127" t="str">
        <f>$B$46</f>
        <v>Pharmacy</v>
      </c>
      <c r="C282" s="138">
        <f t="shared" si="20"/>
        <v>0</v>
      </c>
      <c r="D282" s="138">
        <f t="shared" si="20"/>
        <v>0</v>
      </c>
      <c r="E282" s="138">
        <f t="shared" si="20"/>
        <v>0</v>
      </c>
      <c r="F282" s="138">
        <f t="shared" si="20"/>
        <v>0</v>
      </c>
      <c r="G282" s="138">
        <f t="shared" si="20"/>
        <v>0</v>
      </c>
      <c r="H282" s="138">
        <f t="shared" si="21"/>
        <v>0</v>
      </c>
    </row>
    <row r="283" spans="2:10" x14ac:dyDescent="0.55000000000000004">
      <c r="B283" s="127" t="str">
        <f>$B$47</f>
        <v>Business Administration</v>
      </c>
      <c r="C283" s="138">
        <f t="shared" si="20"/>
        <v>3653590.8580613299</v>
      </c>
      <c r="D283" s="138">
        <f t="shared" si="20"/>
        <v>16292457.419509999</v>
      </c>
      <c r="E283" s="138">
        <f t="shared" si="20"/>
        <v>10377159.993121007</v>
      </c>
      <c r="F283" s="138">
        <f t="shared" si="20"/>
        <v>0</v>
      </c>
      <c r="G283" s="138">
        <f t="shared" si="20"/>
        <v>0</v>
      </c>
      <c r="H283" s="138">
        <f t="shared" si="21"/>
        <v>30323208.270692334</v>
      </c>
    </row>
    <row r="284" spans="2:10" x14ac:dyDescent="0.55000000000000004">
      <c r="B284" s="127" t="str">
        <f>$B$48</f>
        <v>Optometry</v>
      </c>
      <c r="C284" s="138">
        <f t="shared" ref="C284:G287" si="22">C259+C234+C209+C184+C132</f>
        <v>0</v>
      </c>
      <c r="D284" s="138">
        <f t="shared" si="22"/>
        <v>0</v>
      </c>
      <c r="E284" s="138">
        <f t="shared" si="22"/>
        <v>0</v>
      </c>
      <c r="F284" s="138">
        <f t="shared" si="22"/>
        <v>0</v>
      </c>
      <c r="G284" s="138">
        <f t="shared" si="22"/>
        <v>0</v>
      </c>
      <c r="H284" s="138">
        <f t="shared" si="21"/>
        <v>0</v>
      </c>
    </row>
    <row r="285" spans="2:10" x14ac:dyDescent="0.55000000000000004">
      <c r="B285" s="127" t="str">
        <f>$B$49</f>
        <v>Teacher Ed-Practice Teaching</v>
      </c>
      <c r="C285" s="138">
        <f t="shared" si="22"/>
        <v>0</v>
      </c>
      <c r="D285" s="138">
        <f t="shared" si="22"/>
        <v>460974.17056493449</v>
      </c>
      <c r="E285" s="138">
        <f t="shared" si="22"/>
        <v>0</v>
      </c>
      <c r="F285" s="138">
        <f t="shared" si="22"/>
        <v>0</v>
      </c>
      <c r="G285" s="138">
        <f t="shared" si="22"/>
        <v>0</v>
      </c>
      <c r="H285" s="138">
        <f t="shared" si="21"/>
        <v>460974.17056493449</v>
      </c>
    </row>
    <row r="286" spans="2:10" x14ac:dyDescent="0.55000000000000004">
      <c r="B286" s="127" t="str">
        <f>$B$50</f>
        <v>Technology</v>
      </c>
      <c r="C286" s="138">
        <f t="shared" si="22"/>
        <v>167700.23190299873</v>
      </c>
      <c r="D286" s="138">
        <f t="shared" si="22"/>
        <v>502607.45502423472</v>
      </c>
      <c r="E286" s="138">
        <f t="shared" si="22"/>
        <v>175068.00223029414</v>
      </c>
      <c r="F286" s="138">
        <f t="shared" si="22"/>
        <v>0</v>
      </c>
      <c r="G286" s="138">
        <f t="shared" si="22"/>
        <v>0</v>
      </c>
      <c r="H286" s="138">
        <f t="shared" si="21"/>
        <v>845375.68915752764</v>
      </c>
    </row>
    <row r="287" spans="2:10" x14ac:dyDescent="0.55000000000000004">
      <c r="B287" s="127" t="str">
        <f>$B$51</f>
        <v>Nursing</v>
      </c>
      <c r="C287" s="138">
        <f t="shared" si="22"/>
        <v>25607.731150813815</v>
      </c>
      <c r="D287" s="138">
        <f t="shared" si="22"/>
        <v>7701501.4645123407</v>
      </c>
      <c r="E287" s="138">
        <f t="shared" si="22"/>
        <v>1853048.5103197659</v>
      </c>
      <c r="F287" s="138">
        <f t="shared" si="22"/>
        <v>999851.80289331533</v>
      </c>
      <c r="G287" s="138">
        <f t="shared" si="22"/>
        <v>0</v>
      </c>
      <c r="H287" s="138">
        <f t="shared" si="21"/>
        <v>10580009.508876234</v>
      </c>
    </row>
    <row r="288" spans="2:10" x14ac:dyDescent="0.55000000000000004">
      <c r="B288" s="130" t="str">
        <f>$B$52</f>
        <v>Totals</v>
      </c>
      <c r="C288" s="135">
        <f>SUM(C268:C287)</f>
        <v>63073181.037167914</v>
      </c>
      <c r="D288" s="135">
        <f>SUM(D268:D287)</f>
        <v>78614165.690328658</v>
      </c>
      <c r="E288" s="135">
        <f>SUM(E268:E287)</f>
        <v>38195440.438486494</v>
      </c>
      <c r="F288" s="135">
        <f>SUM(F268:F287)</f>
        <v>6522709.9922158383</v>
      </c>
      <c r="G288" s="135">
        <f>SUM(G268:G287)</f>
        <v>0</v>
      </c>
      <c r="H288" s="135">
        <f t="shared" si="21"/>
        <v>186405497.15819889</v>
      </c>
      <c r="I288" s="351"/>
      <c r="J288" s="139"/>
    </row>
    <row r="289" spans="2:10" x14ac:dyDescent="0.55000000000000004">
      <c r="H289" s="139"/>
    </row>
    <row r="290" spans="2:10" x14ac:dyDescent="0.55000000000000004">
      <c r="B290" s="120" t="s">
        <v>218</v>
      </c>
      <c r="C290" s="121"/>
      <c r="D290" s="121"/>
      <c r="E290" s="121"/>
      <c r="F290" s="121"/>
      <c r="G290" s="121"/>
      <c r="H290" s="122"/>
      <c r="J290" s="358"/>
    </row>
    <row r="291" spans="2:10" ht="30" customHeight="1" thickBot="1" x14ac:dyDescent="0.6">
      <c r="B291" s="432" t="s">
        <v>229</v>
      </c>
      <c r="C291" s="432"/>
      <c r="D291" s="432"/>
      <c r="E291" s="432"/>
      <c r="F291" s="432"/>
      <c r="G291" s="432"/>
      <c r="H291" s="432"/>
    </row>
    <row r="292" spans="2:10" ht="19.8" thickBot="1" x14ac:dyDescent="0.6">
      <c r="B292" s="124" t="s">
        <v>31</v>
      </c>
      <c r="C292" s="125" t="s">
        <v>25</v>
      </c>
      <c r="D292" s="125" t="s">
        <v>26</v>
      </c>
      <c r="E292" s="125" t="s">
        <v>27</v>
      </c>
      <c r="F292" s="125" t="s">
        <v>28</v>
      </c>
      <c r="G292" s="125" t="s">
        <v>29</v>
      </c>
      <c r="H292" s="126" t="s">
        <v>1</v>
      </c>
    </row>
    <row r="293" spans="2:10" x14ac:dyDescent="0.55000000000000004">
      <c r="B293" s="127" t="str">
        <f>$B$32</f>
        <v>Liberal Arts</v>
      </c>
      <c r="C293" s="133">
        <f t="shared" ref="C293:H308" si="23">IF(C32=0,0,C268/C32)</f>
        <v>366.75775307486089</v>
      </c>
      <c r="D293" s="133">
        <f t="shared" si="23"/>
        <v>677.64002203532539</v>
      </c>
      <c r="E293" s="133">
        <f t="shared" si="23"/>
        <v>950.88170643256058</v>
      </c>
      <c r="F293" s="133">
        <f t="shared" si="23"/>
        <v>1175.8971536680588</v>
      </c>
      <c r="G293" s="134">
        <f t="shared" si="23"/>
        <v>0</v>
      </c>
      <c r="H293" s="135">
        <f t="shared" si="23"/>
        <v>445.26240566807644</v>
      </c>
    </row>
    <row r="294" spans="2:10" x14ac:dyDescent="0.55000000000000004">
      <c r="B294" s="127" t="str">
        <f>$B$33</f>
        <v>Science</v>
      </c>
      <c r="C294" s="136">
        <f t="shared" si="23"/>
        <v>681.14670309183521</v>
      </c>
      <c r="D294" s="136">
        <f t="shared" si="23"/>
        <v>1358.5021369780761</v>
      </c>
      <c r="E294" s="136">
        <f t="shared" si="23"/>
        <v>2005.5976622935723</v>
      </c>
      <c r="F294" s="136">
        <f t="shared" si="23"/>
        <v>619.92659258953381</v>
      </c>
      <c r="G294" s="137">
        <f t="shared" si="23"/>
        <v>0</v>
      </c>
      <c r="H294" s="138">
        <f t="shared" si="23"/>
        <v>1026.3467088738416</v>
      </c>
    </row>
    <row r="295" spans="2:10" x14ac:dyDescent="0.55000000000000004">
      <c r="B295" s="127" t="str">
        <f>$B$34</f>
        <v>Fine Arts</v>
      </c>
      <c r="C295" s="136">
        <f t="shared" si="23"/>
        <v>451.71717027726993</v>
      </c>
      <c r="D295" s="136">
        <f t="shared" si="23"/>
        <v>899.51215477628682</v>
      </c>
      <c r="E295" s="136">
        <f t="shared" si="23"/>
        <v>1618.2931252784981</v>
      </c>
      <c r="F295" s="136">
        <f t="shared" si="23"/>
        <v>0</v>
      </c>
      <c r="G295" s="137">
        <f t="shared" si="23"/>
        <v>0</v>
      </c>
      <c r="H295" s="138">
        <f t="shared" si="23"/>
        <v>589.86366025988775</v>
      </c>
    </row>
    <row r="296" spans="2:10" x14ac:dyDescent="0.55000000000000004">
      <c r="B296" s="127" t="str">
        <f>$B$35</f>
        <v>Teacher Education</v>
      </c>
      <c r="C296" s="136">
        <f t="shared" si="23"/>
        <v>691.44723379843026</v>
      </c>
      <c r="D296" s="136">
        <f t="shared" si="23"/>
        <v>1258.06985152487</v>
      </c>
      <c r="E296" s="136">
        <f t="shared" si="23"/>
        <v>1511.4098810743635</v>
      </c>
      <c r="F296" s="136">
        <f t="shared" si="23"/>
        <v>2082.1712673688066</v>
      </c>
      <c r="G296" s="137">
        <f t="shared" si="23"/>
        <v>0</v>
      </c>
      <c r="H296" s="138">
        <f t="shared" si="23"/>
        <v>1354.1646574132756</v>
      </c>
    </row>
    <row r="297" spans="2:10" x14ac:dyDescent="0.55000000000000004">
      <c r="B297" s="127" t="str">
        <f>$B$36</f>
        <v>Agriculture</v>
      </c>
      <c r="C297" s="136">
        <f t="shared" si="23"/>
        <v>379.40734267397926</v>
      </c>
      <c r="D297" s="136">
        <f t="shared" si="23"/>
        <v>374.59230182005791</v>
      </c>
      <c r="E297" s="136">
        <f t="shared" si="23"/>
        <v>366.24910547720822</v>
      </c>
      <c r="F297" s="136">
        <f t="shared" si="23"/>
        <v>0</v>
      </c>
      <c r="G297" s="137">
        <f t="shared" si="23"/>
        <v>0</v>
      </c>
      <c r="H297" s="138">
        <f t="shared" si="23"/>
        <v>372.89419037140357</v>
      </c>
    </row>
    <row r="298" spans="2:10" x14ac:dyDescent="0.55000000000000004">
      <c r="B298" s="127" t="str">
        <f>$B$37</f>
        <v>Engineering</v>
      </c>
      <c r="C298" s="136">
        <f t="shared" si="23"/>
        <v>691.42197099353348</v>
      </c>
      <c r="D298" s="136">
        <f t="shared" si="23"/>
        <v>1144.6498357040309</v>
      </c>
      <c r="E298" s="136">
        <f t="shared" si="23"/>
        <v>730.17870194683644</v>
      </c>
      <c r="F298" s="136">
        <f t="shared" si="23"/>
        <v>812.06456764815186</v>
      </c>
      <c r="G298" s="137">
        <f t="shared" si="23"/>
        <v>0</v>
      </c>
      <c r="H298" s="138">
        <f t="shared" si="23"/>
        <v>845.61618701902319</v>
      </c>
    </row>
    <row r="299" spans="2:10" x14ac:dyDescent="0.55000000000000004">
      <c r="B299" s="127" t="str">
        <f>$B$38</f>
        <v>Home Economics</v>
      </c>
      <c r="C299" s="136">
        <f t="shared" si="23"/>
        <v>0</v>
      </c>
      <c r="D299" s="136">
        <f t="shared" si="23"/>
        <v>0</v>
      </c>
      <c r="E299" s="136">
        <f t="shared" si="23"/>
        <v>0</v>
      </c>
      <c r="F299" s="136">
        <f t="shared" si="23"/>
        <v>0</v>
      </c>
      <c r="G299" s="137">
        <f t="shared" si="23"/>
        <v>0</v>
      </c>
      <c r="H299" s="138">
        <f t="shared" si="23"/>
        <v>0</v>
      </c>
    </row>
    <row r="300" spans="2:10" x14ac:dyDescent="0.55000000000000004">
      <c r="B300" s="127" t="str">
        <f>$B$39</f>
        <v>Law</v>
      </c>
      <c r="C300" s="136">
        <f t="shared" si="23"/>
        <v>0</v>
      </c>
      <c r="D300" s="136">
        <f t="shared" si="23"/>
        <v>0</v>
      </c>
      <c r="E300" s="136">
        <f t="shared" si="23"/>
        <v>0</v>
      </c>
      <c r="F300" s="136">
        <f t="shared" si="23"/>
        <v>0</v>
      </c>
      <c r="G300" s="137">
        <f t="shared" si="23"/>
        <v>0</v>
      </c>
      <c r="H300" s="138">
        <f t="shared" si="23"/>
        <v>0</v>
      </c>
    </row>
    <row r="301" spans="2:10" x14ac:dyDescent="0.55000000000000004">
      <c r="B301" s="127" t="str">
        <f>$B$40</f>
        <v>Social Service</v>
      </c>
      <c r="C301" s="136">
        <f t="shared" si="23"/>
        <v>703.13220945675357</v>
      </c>
      <c r="D301" s="136">
        <f t="shared" si="23"/>
        <v>1054.517053529054</v>
      </c>
      <c r="E301" s="136">
        <f t="shared" si="23"/>
        <v>0</v>
      </c>
      <c r="F301" s="136">
        <f t="shared" si="23"/>
        <v>0</v>
      </c>
      <c r="G301" s="137">
        <f t="shared" si="23"/>
        <v>0</v>
      </c>
      <c r="H301" s="138">
        <f t="shared" si="23"/>
        <v>829.27035861091269</v>
      </c>
    </row>
    <row r="302" spans="2:10" x14ac:dyDescent="0.55000000000000004">
      <c r="B302" s="127" t="str">
        <f>$B$41</f>
        <v>Library Science</v>
      </c>
      <c r="C302" s="136">
        <f t="shared" si="23"/>
        <v>0</v>
      </c>
      <c r="D302" s="136">
        <f t="shared" si="23"/>
        <v>0</v>
      </c>
      <c r="E302" s="136">
        <f t="shared" si="23"/>
        <v>0</v>
      </c>
      <c r="F302" s="136">
        <f t="shared" si="23"/>
        <v>0</v>
      </c>
      <c r="G302" s="137">
        <f t="shared" si="23"/>
        <v>0</v>
      </c>
      <c r="H302" s="138">
        <f t="shared" si="23"/>
        <v>0</v>
      </c>
    </row>
    <row r="303" spans="2:10" x14ac:dyDescent="0.55000000000000004">
      <c r="B303" s="127" t="str">
        <f>$B$42</f>
        <v>Veterinary Science</v>
      </c>
      <c r="C303" s="136">
        <f t="shared" si="23"/>
        <v>0</v>
      </c>
      <c r="D303" s="136">
        <f t="shared" si="23"/>
        <v>0</v>
      </c>
      <c r="E303" s="136">
        <f t="shared" si="23"/>
        <v>0</v>
      </c>
      <c r="F303" s="136">
        <f t="shared" si="23"/>
        <v>0</v>
      </c>
      <c r="G303" s="137">
        <f t="shared" si="23"/>
        <v>0</v>
      </c>
      <c r="H303" s="138">
        <f t="shared" si="23"/>
        <v>0</v>
      </c>
    </row>
    <row r="304" spans="2:10" x14ac:dyDescent="0.55000000000000004">
      <c r="B304" s="127" t="str">
        <f>$B$43</f>
        <v>Vocational Training</v>
      </c>
      <c r="C304" s="136">
        <f t="shared" si="23"/>
        <v>0</v>
      </c>
      <c r="D304" s="136">
        <f t="shared" si="23"/>
        <v>0</v>
      </c>
      <c r="E304" s="136">
        <f t="shared" si="23"/>
        <v>0</v>
      </c>
      <c r="F304" s="136">
        <f t="shared" si="23"/>
        <v>0</v>
      </c>
      <c r="G304" s="137">
        <f t="shared" si="23"/>
        <v>0</v>
      </c>
      <c r="H304" s="138">
        <f t="shared" si="23"/>
        <v>0</v>
      </c>
    </row>
    <row r="305" spans="2:10" x14ac:dyDescent="0.55000000000000004">
      <c r="B305" s="127" t="str">
        <f>$B$44</f>
        <v>Physical Training</v>
      </c>
      <c r="C305" s="136">
        <f t="shared" si="23"/>
        <v>0</v>
      </c>
      <c r="D305" s="136">
        <f t="shared" si="23"/>
        <v>0</v>
      </c>
      <c r="E305" s="136">
        <f t="shared" si="23"/>
        <v>0</v>
      </c>
      <c r="F305" s="136">
        <f t="shared" si="23"/>
        <v>0</v>
      </c>
      <c r="G305" s="137">
        <f t="shared" si="23"/>
        <v>0</v>
      </c>
      <c r="H305" s="138">
        <f t="shared" si="23"/>
        <v>0</v>
      </c>
    </row>
    <row r="306" spans="2:10" x14ac:dyDescent="0.55000000000000004">
      <c r="B306" s="127" t="str">
        <f>$B$45</f>
        <v>Health Services</v>
      </c>
      <c r="C306" s="136">
        <f t="shared" si="23"/>
        <v>338.77419535379715</v>
      </c>
      <c r="D306" s="136">
        <f t="shared" si="23"/>
        <v>611.99224029382935</v>
      </c>
      <c r="E306" s="136">
        <f t="shared" si="23"/>
        <v>511.01248322701372</v>
      </c>
      <c r="F306" s="136">
        <f t="shared" si="23"/>
        <v>1441.2230410038746</v>
      </c>
      <c r="G306" s="137">
        <f t="shared" si="23"/>
        <v>0</v>
      </c>
      <c r="H306" s="138">
        <f t="shared" si="23"/>
        <v>555.11901369262853</v>
      </c>
    </row>
    <row r="307" spans="2:10" x14ac:dyDescent="0.55000000000000004">
      <c r="B307" s="127" t="str">
        <f>$B$46</f>
        <v>Pharmacy</v>
      </c>
      <c r="C307" s="136">
        <f t="shared" si="23"/>
        <v>0</v>
      </c>
      <c r="D307" s="136">
        <f t="shared" si="23"/>
        <v>0</v>
      </c>
      <c r="E307" s="136">
        <f t="shared" si="23"/>
        <v>0</v>
      </c>
      <c r="F307" s="136">
        <f t="shared" si="23"/>
        <v>0</v>
      </c>
      <c r="G307" s="137">
        <f t="shared" si="23"/>
        <v>0</v>
      </c>
      <c r="H307" s="138">
        <f t="shared" si="23"/>
        <v>0</v>
      </c>
    </row>
    <row r="308" spans="2:10" x14ac:dyDescent="0.55000000000000004">
      <c r="B308" s="127" t="str">
        <f>$B$47</f>
        <v>Business Administration</v>
      </c>
      <c r="C308" s="136">
        <f t="shared" si="23"/>
        <v>498.10372979704567</v>
      </c>
      <c r="D308" s="136">
        <f t="shared" si="23"/>
        <v>811.05423235314618</v>
      </c>
      <c r="E308" s="136">
        <f t="shared" si="23"/>
        <v>514.96997633472324</v>
      </c>
      <c r="F308" s="136">
        <f t="shared" si="23"/>
        <v>0</v>
      </c>
      <c r="G308" s="137">
        <f t="shared" si="23"/>
        <v>0</v>
      </c>
      <c r="H308" s="138">
        <f t="shared" si="23"/>
        <v>637.39034495086253</v>
      </c>
    </row>
    <row r="309" spans="2:10" x14ac:dyDescent="0.55000000000000004">
      <c r="B309" s="127" t="str">
        <f>$B$48</f>
        <v>Optometry</v>
      </c>
      <c r="C309" s="136">
        <f t="shared" ref="C309:H313" si="24">IF(C48=0,0,C284/C48)</f>
        <v>0</v>
      </c>
      <c r="D309" s="136">
        <f t="shared" si="24"/>
        <v>0</v>
      </c>
      <c r="E309" s="136">
        <f t="shared" si="24"/>
        <v>0</v>
      </c>
      <c r="F309" s="136">
        <f t="shared" si="24"/>
        <v>0</v>
      </c>
      <c r="G309" s="137">
        <f t="shared" si="24"/>
        <v>0</v>
      </c>
      <c r="H309" s="138">
        <f t="shared" si="24"/>
        <v>0</v>
      </c>
    </row>
    <row r="310" spans="2:10" x14ac:dyDescent="0.55000000000000004">
      <c r="B310" s="127" t="str">
        <f>$B$49</f>
        <v>Teacher Ed-Practice Teaching</v>
      </c>
      <c r="C310" s="136">
        <f t="shared" si="24"/>
        <v>0</v>
      </c>
      <c r="D310" s="136">
        <f t="shared" si="24"/>
        <v>617.10062993967131</v>
      </c>
      <c r="E310" s="136">
        <f t="shared" si="24"/>
        <v>0</v>
      </c>
      <c r="F310" s="136">
        <f t="shared" si="24"/>
        <v>0</v>
      </c>
      <c r="G310" s="137">
        <f t="shared" si="24"/>
        <v>0</v>
      </c>
      <c r="H310" s="138">
        <f t="shared" si="24"/>
        <v>617.10062993967131</v>
      </c>
    </row>
    <row r="311" spans="2:10" x14ac:dyDescent="0.55000000000000004">
      <c r="B311" s="127" t="str">
        <f>$B$50</f>
        <v>Technology</v>
      </c>
      <c r="C311" s="136">
        <f t="shared" si="24"/>
        <v>435.58501792986681</v>
      </c>
      <c r="D311" s="136">
        <f t="shared" si="24"/>
        <v>655.29003262612093</v>
      </c>
      <c r="E311" s="136">
        <f t="shared" si="24"/>
        <v>572.11765434736651</v>
      </c>
      <c r="F311" s="136">
        <f t="shared" si="24"/>
        <v>0</v>
      </c>
      <c r="G311" s="137">
        <f t="shared" si="24"/>
        <v>0</v>
      </c>
      <c r="H311" s="138">
        <f t="shared" si="24"/>
        <v>579.81871684329747</v>
      </c>
    </row>
    <row r="312" spans="2:10" x14ac:dyDescent="0.55000000000000004">
      <c r="B312" s="127" t="str">
        <f>$B$51</f>
        <v>Nursing</v>
      </c>
      <c r="C312" s="136">
        <f t="shared" si="24"/>
        <v>656.60849104650811</v>
      </c>
      <c r="D312" s="136">
        <f t="shared" si="24"/>
        <v>762.60040246681262</v>
      </c>
      <c r="E312" s="136">
        <f t="shared" si="24"/>
        <v>993.59169454142943</v>
      </c>
      <c r="F312" s="136">
        <f t="shared" si="24"/>
        <v>2966.9192964193335</v>
      </c>
      <c r="G312" s="137">
        <f t="shared" si="24"/>
        <v>0</v>
      </c>
      <c r="H312" s="138">
        <f t="shared" si="24"/>
        <v>857.37516279386011</v>
      </c>
    </row>
    <row r="313" spans="2:10" x14ac:dyDescent="0.55000000000000004">
      <c r="B313" s="130" t="str">
        <f>$B$52</f>
        <v>Totals</v>
      </c>
      <c r="C313" s="135">
        <f t="shared" si="24"/>
        <v>469.9448718998608</v>
      </c>
      <c r="D313" s="135">
        <f t="shared" si="24"/>
        <v>930.57642361212436</v>
      </c>
      <c r="E313" s="135">
        <f t="shared" si="24"/>
        <v>828.64234907984758</v>
      </c>
      <c r="F313" s="135">
        <f t="shared" si="24"/>
        <v>1543.4713658816465</v>
      </c>
      <c r="G313" s="135">
        <f t="shared" si="24"/>
        <v>0</v>
      </c>
      <c r="H313" s="135">
        <f t="shared" si="24"/>
        <v>692.92375148486838</v>
      </c>
      <c r="I313" s="349"/>
    </row>
    <row r="315" spans="2:10" x14ac:dyDescent="0.55000000000000004">
      <c r="B315" s="120" t="s">
        <v>37</v>
      </c>
      <c r="C315" s="121"/>
      <c r="D315" s="121"/>
      <c r="E315" s="121"/>
      <c r="F315" s="121"/>
      <c r="G315" s="121"/>
      <c r="H315" s="122"/>
      <c r="J315" s="358"/>
    </row>
    <row r="316" spans="2:10" ht="55.5" customHeight="1" thickBot="1" x14ac:dyDescent="0.6">
      <c r="B316" s="432" t="s">
        <v>230</v>
      </c>
      <c r="C316" s="432"/>
      <c r="D316" s="432"/>
      <c r="E316" s="432"/>
      <c r="F316" s="432"/>
      <c r="G316" s="432"/>
      <c r="H316" s="432"/>
    </row>
    <row r="317" spans="2:10" ht="19.8" thickBot="1" x14ac:dyDescent="0.6">
      <c r="B317" s="124" t="s">
        <v>31</v>
      </c>
      <c r="C317" s="125" t="s">
        <v>25</v>
      </c>
      <c r="D317" s="125" t="s">
        <v>26</v>
      </c>
      <c r="E317" s="125" t="s">
        <v>27</v>
      </c>
      <c r="F317" s="125" t="s">
        <v>28</v>
      </c>
      <c r="G317" s="125" t="s">
        <v>29</v>
      </c>
      <c r="H317" s="126" t="s">
        <v>1</v>
      </c>
    </row>
    <row r="318" spans="2:10" x14ac:dyDescent="0.55000000000000004">
      <c r="B318" s="127" t="str">
        <f>$B$32</f>
        <v>Liberal Arts</v>
      </c>
      <c r="C318" s="128">
        <f t="shared" ref="C318:H318" si="25">IF($C$293=0,"",C293/$C$293)</f>
        <v>1</v>
      </c>
      <c r="D318" s="128">
        <f t="shared" si="25"/>
        <v>1.8476501624139046</v>
      </c>
      <c r="E318" s="128">
        <f t="shared" si="25"/>
        <v>2.5926696803556624</v>
      </c>
      <c r="F318" s="128">
        <f t="shared" si="25"/>
        <v>3.2061957622148483</v>
      </c>
      <c r="G318" s="128">
        <f t="shared" si="25"/>
        <v>0</v>
      </c>
      <c r="H318" s="128">
        <f t="shared" si="25"/>
        <v>1.2140504241152104</v>
      </c>
    </row>
    <row r="319" spans="2:10" x14ac:dyDescent="0.55000000000000004">
      <c r="B319" s="127" t="str">
        <f>$B$33</f>
        <v>Science</v>
      </c>
      <c r="C319" s="128">
        <f t="shared" ref="C319:H334" si="26">IF($C$293=0,"",C294/$C$293)</f>
        <v>1.8572114628284428</v>
      </c>
      <c r="D319" s="128">
        <f t="shared" si="26"/>
        <v>3.7040856685060586</v>
      </c>
      <c r="E319" s="128">
        <f t="shared" si="26"/>
        <v>5.4684533468722583</v>
      </c>
      <c r="F319" s="128">
        <f t="shared" si="26"/>
        <v>1.6902889915540444</v>
      </c>
      <c r="G319" s="128">
        <f t="shared" si="26"/>
        <v>0</v>
      </c>
      <c r="H319" s="128">
        <f t="shared" si="26"/>
        <v>2.7984322083692899</v>
      </c>
    </row>
    <row r="320" spans="2:10" x14ac:dyDescent="0.55000000000000004">
      <c r="B320" s="127" t="str">
        <f>$B$34</f>
        <v>Fine Arts</v>
      </c>
      <c r="C320" s="128">
        <f t="shared" si="26"/>
        <v>1.231649955563632</v>
      </c>
      <c r="D320" s="128">
        <f t="shared" si="26"/>
        <v>2.4526056974525159</v>
      </c>
      <c r="E320" s="128">
        <f t="shared" si="26"/>
        <v>4.4124305804332371</v>
      </c>
      <c r="F320" s="128">
        <f t="shared" si="26"/>
        <v>0</v>
      </c>
      <c r="G320" s="128">
        <f t="shared" si="26"/>
        <v>0</v>
      </c>
      <c r="H320" s="128">
        <f t="shared" si="26"/>
        <v>1.608319538754202</v>
      </c>
    </row>
    <row r="321" spans="2:8" x14ac:dyDescent="0.55000000000000004">
      <c r="B321" s="127" t="str">
        <f>$B$35</f>
        <v>Teacher Education</v>
      </c>
      <c r="C321" s="128">
        <f t="shared" si="26"/>
        <v>1.8852968424018435</v>
      </c>
      <c r="D321" s="128">
        <f t="shared" si="26"/>
        <v>3.430247461648285</v>
      </c>
      <c r="E321" s="128">
        <f t="shared" si="26"/>
        <v>4.1210032191626542</v>
      </c>
      <c r="F321" s="128">
        <f t="shared" si="26"/>
        <v>5.6772385857206498</v>
      </c>
      <c r="G321" s="128">
        <f t="shared" si="26"/>
        <v>0</v>
      </c>
      <c r="H321" s="128">
        <f t="shared" si="26"/>
        <v>3.6922591167060341</v>
      </c>
    </row>
    <row r="322" spans="2:8" x14ac:dyDescent="0.55000000000000004">
      <c r="B322" s="127" t="str">
        <f>$B$36</f>
        <v>Agriculture</v>
      </c>
      <c r="C322" s="128">
        <f t="shared" si="26"/>
        <v>1.0344903127284031</v>
      </c>
      <c r="D322" s="128">
        <f t="shared" si="26"/>
        <v>1.0213616445174314</v>
      </c>
      <c r="E322" s="128">
        <f t="shared" si="26"/>
        <v>0.9986131238034146</v>
      </c>
      <c r="F322" s="128">
        <f t="shared" si="26"/>
        <v>0</v>
      </c>
      <c r="G322" s="128">
        <f t="shared" si="26"/>
        <v>0</v>
      </c>
      <c r="H322" s="128">
        <f t="shared" si="26"/>
        <v>1.0167315816641787</v>
      </c>
    </row>
    <row r="323" spans="2:8" x14ac:dyDescent="0.55000000000000004">
      <c r="B323" s="127" t="str">
        <f>$B$37</f>
        <v>Engineering</v>
      </c>
      <c r="C323" s="128">
        <f t="shared" si="26"/>
        <v>1.8852279609543896</v>
      </c>
      <c r="D323" s="128">
        <f t="shared" si="26"/>
        <v>3.1209969690003807</v>
      </c>
      <c r="E323" s="128">
        <f t="shared" si="26"/>
        <v>1.9909018850319866</v>
      </c>
      <c r="F323" s="128">
        <f t="shared" si="26"/>
        <v>2.214171509231591</v>
      </c>
      <c r="G323" s="128">
        <f t="shared" si="26"/>
        <v>0</v>
      </c>
      <c r="H323" s="128">
        <f t="shared" si="26"/>
        <v>2.3056532000467893</v>
      </c>
    </row>
    <row r="324" spans="2:8" x14ac:dyDescent="0.55000000000000004">
      <c r="B324" s="127" t="str">
        <f>$B$38</f>
        <v>Home Economics</v>
      </c>
      <c r="C324" s="128">
        <f t="shared" si="26"/>
        <v>0</v>
      </c>
      <c r="D324" s="128">
        <f t="shared" si="26"/>
        <v>0</v>
      </c>
      <c r="E324" s="128">
        <f t="shared" si="26"/>
        <v>0</v>
      </c>
      <c r="F324" s="128">
        <f t="shared" si="26"/>
        <v>0</v>
      </c>
      <c r="G324" s="128">
        <f t="shared" si="26"/>
        <v>0</v>
      </c>
      <c r="H324" s="128">
        <f t="shared" si="26"/>
        <v>0</v>
      </c>
    </row>
    <row r="325" spans="2:8" x14ac:dyDescent="0.55000000000000004">
      <c r="B325" s="127" t="str">
        <f>$B$39</f>
        <v>Law</v>
      </c>
      <c r="C325" s="128">
        <f t="shared" si="26"/>
        <v>0</v>
      </c>
      <c r="D325" s="128">
        <f t="shared" si="26"/>
        <v>0</v>
      </c>
      <c r="E325" s="128">
        <f t="shared" si="26"/>
        <v>0</v>
      </c>
      <c r="F325" s="128">
        <f t="shared" si="26"/>
        <v>0</v>
      </c>
      <c r="G325" s="128">
        <f t="shared" si="26"/>
        <v>0</v>
      </c>
      <c r="H325" s="128">
        <f t="shared" si="26"/>
        <v>0</v>
      </c>
    </row>
    <row r="326" spans="2:8" x14ac:dyDescent="0.55000000000000004">
      <c r="B326" s="127" t="str">
        <f>$B$40</f>
        <v>Social Service</v>
      </c>
      <c r="C326" s="128">
        <f t="shared" si="26"/>
        <v>1.9171570432029381</v>
      </c>
      <c r="D326" s="128">
        <f t="shared" si="26"/>
        <v>2.8752413403345582</v>
      </c>
      <c r="E326" s="128">
        <f t="shared" si="26"/>
        <v>0</v>
      </c>
      <c r="F326" s="128">
        <f t="shared" si="26"/>
        <v>0</v>
      </c>
      <c r="G326" s="128">
        <f t="shared" si="26"/>
        <v>0</v>
      </c>
      <c r="H326" s="128">
        <f t="shared" si="26"/>
        <v>2.2610847396091609</v>
      </c>
    </row>
    <row r="327" spans="2:8" x14ac:dyDescent="0.55000000000000004">
      <c r="B327" s="127" t="str">
        <f>$B$41</f>
        <v>Library Science</v>
      </c>
      <c r="C327" s="128">
        <f t="shared" si="26"/>
        <v>0</v>
      </c>
      <c r="D327" s="128">
        <f t="shared" si="26"/>
        <v>0</v>
      </c>
      <c r="E327" s="128">
        <f t="shared" si="26"/>
        <v>0</v>
      </c>
      <c r="F327" s="128">
        <f t="shared" si="26"/>
        <v>0</v>
      </c>
      <c r="G327" s="128">
        <f t="shared" si="26"/>
        <v>0</v>
      </c>
      <c r="H327" s="128">
        <f t="shared" si="26"/>
        <v>0</v>
      </c>
    </row>
    <row r="328" spans="2:8" x14ac:dyDescent="0.55000000000000004">
      <c r="B328" s="127" t="str">
        <f>$B$42</f>
        <v>Veterinary Science</v>
      </c>
      <c r="C328" s="128">
        <f t="shared" si="26"/>
        <v>0</v>
      </c>
      <c r="D328" s="128">
        <f t="shared" si="26"/>
        <v>0</v>
      </c>
      <c r="E328" s="128">
        <f t="shared" si="26"/>
        <v>0</v>
      </c>
      <c r="F328" s="128">
        <f t="shared" si="26"/>
        <v>0</v>
      </c>
      <c r="G328" s="128">
        <f t="shared" si="26"/>
        <v>0</v>
      </c>
      <c r="H328" s="128">
        <f t="shared" si="26"/>
        <v>0</v>
      </c>
    </row>
    <row r="329" spans="2:8" x14ac:dyDescent="0.55000000000000004">
      <c r="B329" s="127" t="str">
        <f>$B$43</f>
        <v>Vocational Training</v>
      </c>
      <c r="C329" s="128">
        <f t="shared" si="26"/>
        <v>0</v>
      </c>
      <c r="D329" s="128">
        <f t="shared" si="26"/>
        <v>0</v>
      </c>
      <c r="E329" s="128">
        <f t="shared" si="26"/>
        <v>0</v>
      </c>
      <c r="F329" s="128">
        <f t="shared" si="26"/>
        <v>0</v>
      </c>
      <c r="G329" s="128">
        <f t="shared" si="26"/>
        <v>0</v>
      </c>
      <c r="H329" s="128">
        <f t="shared" si="26"/>
        <v>0</v>
      </c>
    </row>
    <row r="330" spans="2:8" x14ac:dyDescent="0.55000000000000004">
      <c r="B330" s="127" t="str">
        <f>$B$44</f>
        <v>Physical Training</v>
      </c>
      <c r="C330" s="128">
        <f t="shared" si="26"/>
        <v>0</v>
      </c>
      <c r="D330" s="128">
        <f t="shared" si="26"/>
        <v>0</v>
      </c>
      <c r="E330" s="128">
        <f t="shared" si="26"/>
        <v>0</v>
      </c>
      <c r="F330" s="128">
        <f t="shared" si="26"/>
        <v>0</v>
      </c>
      <c r="G330" s="128">
        <f t="shared" si="26"/>
        <v>0</v>
      </c>
      <c r="H330" s="128">
        <f t="shared" si="26"/>
        <v>0</v>
      </c>
    </row>
    <row r="331" spans="2:8" x14ac:dyDescent="0.55000000000000004">
      <c r="B331" s="127" t="str">
        <f>$B$45</f>
        <v>Health Services</v>
      </c>
      <c r="C331" s="128">
        <f t="shared" si="26"/>
        <v>0.92370016042891434</v>
      </c>
      <c r="D331" s="128">
        <f t="shared" si="26"/>
        <v>1.668655223135562</v>
      </c>
      <c r="E331" s="128">
        <f t="shared" si="26"/>
        <v>1.3933242826981445</v>
      </c>
      <c r="F331" s="128">
        <f t="shared" si="26"/>
        <v>3.929632104354448</v>
      </c>
      <c r="G331" s="128">
        <f t="shared" si="26"/>
        <v>0</v>
      </c>
      <c r="H331" s="128">
        <f t="shared" si="26"/>
        <v>1.5135849454812214</v>
      </c>
    </row>
    <row r="332" spans="2:8" x14ac:dyDescent="0.55000000000000004">
      <c r="B332" s="127" t="str">
        <f>$B$46</f>
        <v>Pharmacy</v>
      </c>
      <c r="C332" s="128">
        <f t="shared" si="26"/>
        <v>0</v>
      </c>
      <c r="D332" s="128">
        <f t="shared" si="26"/>
        <v>0</v>
      </c>
      <c r="E332" s="128">
        <f t="shared" si="26"/>
        <v>0</v>
      </c>
      <c r="F332" s="128">
        <f t="shared" si="26"/>
        <v>0</v>
      </c>
      <c r="G332" s="128">
        <f t="shared" si="26"/>
        <v>0</v>
      </c>
      <c r="H332" s="128">
        <f t="shared" si="26"/>
        <v>0</v>
      </c>
    </row>
    <row r="333" spans="2:8" x14ac:dyDescent="0.55000000000000004">
      <c r="B333" s="127" t="str">
        <f>$B$47</f>
        <v>Business Administration</v>
      </c>
      <c r="C333" s="128">
        <f t="shared" si="26"/>
        <v>1.3581273350624303</v>
      </c>
      <c r="D333" s="128">
        <f t="shared" si="26"/>
        <v>2.2114167336705153</v>
      </c>
      <c r="E333" s="128">
        <f t="shared" si="26"/>
        <v>1.4041147651747392</v>
      </c>
      <c r="F333" s="128">
        <f t="shared" si="26"/>
        <v>0</v>
      </c>
      <c r="G333" s="128">
        <f t="shared" si="26"/>
        <v>0</v>
      </c>
      <c r="H333" s="128">
        <f t="shared" si="26"/>
        <v>1.7379055782926049</v>
      </c>
    </row>
    <row r="334" spans="2:8" x14ac:dyDescent="0.55000000000000004">
      <c r="B334" s="127" t="str">
        <f>$B$48</f>
        <v>Optometry</v>
      </c>
      <c r="C334" s="128">
        <f t="shared" si="26"/>
        <v>0</v>
      </c>
      <c r="D334" s="128">
        <f t="shared" si="26"/>
        <v>0</v>
      </c>
      <c r="E334" s="128">
        <f t="shared" si="26"/>
        <v>0</v>
      </c>
      <c r="F334" s="128">
        <f t="shared" si="26"/>
        <v>0</v>
      </c>
      <c r="G334" s="128">
        <f t="shared" si="26"/>
        <v>0</v>
      </c>
      <c r="H334" s="128">
        <f t="shared" si="26"/>
        <v>0</v>
      </c>
    </row>
    <row r="335" spans="2:8" x14ac:dyDescent="0.55000000000000004">
      <c r="B335" s="127" t="str">
        <f>$B$49</f>
        <v>Teacher Ed-Practice Teaching</v>
      </c>
      <c r="C335" s="128">
        <f t="shared" ref="C335:H338" si="27">IF($C$293=0,"",C310/$C$293)</f>
        <v>0</v>
      </c>
      <c r="D335" s="128">
        <f t="shared" si="27"/>
        <v>1.6825837348112218</v>
      </c>
      <c r="E335" s="128">
        <f t="shared" si="27"/>
        <v>0</v>
      </c>
      <c r="F335" s="128">
        <f t="shared" si="27"/>
        <v>0</v>
      </c>
      <c r="G335" s="128">
        <f t="shared" si="27"/>
        <v>0</v>
      </c>
      <c r="H335" s="128">
        <f t="shared" si="27"/>
        <v>1.6825837348112218</v>
      </c>
    </row>
    <row r="336" spans="2:8" x14ac:dyDescent="0.55000000000000004">
      <c r="B336" s="127" t="str">
        <f>$B$50</f>
        <v>Technology</v>
      </c>
      <c r="C336" s="128">
        <f t="shared" si="27"/>
        <v>1.1876641032887918</v>
      </c>
      <c r="D336" s="128">
        <f t="shared" si="27"/>
        <v>1.7867107842499139</v>
      </c>
      <c r="E336" s="128">
        <f t="shared" si="27"/>
        <v>1.5599333607832102</v>
      </c>
      <c r="F336" s="128">
        <f t="shared" si="27"/>
        <v>0</v>
      </c>
      <c r="G336" s="128">
        <f t="shared" si="27"/>
        <v>0</v>
      </c>
      <c r="H336" s="128">
        <f t="shared" si="27"/>
        <v>1.5809310423083205</v>
      </c>
    </row>
    <row r="337" spans="2:10" x14ac:dyDescent="0.55000000000000004">
      <c r="B337" s="127" t="str">
        <f>$B$51</f>
        <v>Nursing</v>
      </c>
      <c r="C337" s="128">
        <f t="shared" si="27"/>
        <v>1.7903056869052316</v>
      </c>
      <c r="D337" s="128">
        <f t="shared" si="27"/>
        <v>2.0793027443135039</v>
      </c>
      <c r="E337" s="128">
        <f t="shared" si="27"/>
        <v>2.7091225371822532</v>
      </c>
      <c r="F337" s="128">
        <f t="shared" si="27"/>
        <v>8.0895884859828442</v>
      </c>
      <c r="G337" s="128">
        <f t="shared" si="27"/>
        <v>0</v>
      </c>
      <c r="H337" s="128">
        <f t="shared" si="27"/>
        <v>2.3377151692246754</v>
      </c>
    </row>
    <row r="338" spans="2:10" x14ac:dyDescent="0.55000000000000004">
      <c r="B338" s="130" t="str">
        <f>$B$52</f>
        <v>Totals</v>
      </c>
      <c r="C338" s="128">
        <f t="shared" si="27"/>
        <v>1.2813495228386838</v>
      </c>
      <c r="D338" s="128">
        <f t="shared" si="27"/>
        <v>2.5373053897573077</v>
      </c>
      <c r="E338" s="128">
        <f t="shared" si="27"/>
        <v>2.2593724117147946</v>
      </c>
      <c r="F338" s="128">
        <f t="shared" si="27"/>
        <v>4.2084219159413392</v>
      </c>
      <c r="G338" s="128">
        <f t="shared" si="27"/>
        <v>0</v>
      </c>
      <c r="H338" s="128">
        <f t="shared" si="27"/>
        <v>1.889322708723848</v>
      </c>
      <c r="I338" s="349"/>
    </row>
    <row r="340" spans="2:10" x14ac:dyDescent="0.55000000000000004">
      <c r="B340" s="120" t="s">
        <v>231</v>
      </c>
      <c r="C340" s="121"/>
      <c r="D340" s="121"/>
      <c r="E340" s="121"/>
      <c r="F340" s="121"/>
      <c r="G340" s="121"/>
      <c r="H340" s="122"/>
      <c r="J340" s="358"/>
    </row>
    <row r="341" spans="2:10" ht="55.5" customHeight="1" thickBot="1" x14ac:dyDescent="0.6">
      <c r="B341" s="432" t="s">
        <v>232</v>
      </c>
      <c r="C341" s="432"/>
      <c r="D341" s="432"/>
      <c r="E341" s="432"/>
      <c r="F341" s="432"/>
      <c r="G341" s="432"/>
      <c r="H341" s="432"/>
    </row>
    <row r="342" spans="2:10" ht="19.8" thickBot="1" x14ac:dyDescent="0.6">
      <c r="B342" s="124" t="s">
        <v>31</v>
      </c>
      <c r="C342" s="125" t="s">
        <v>25</v>
      </c>
      <c r="D342" s="125" t="s">
        <v>26</v>
      </c>
      <c r="E342" s="125" t="s">
        <v>27</v>
      </c>
      <c r="F342" s="125" t="s">
        <v>28</v>
      </c>
      <c r="G342" s="125" t="s">
        <v>29</v>
      </c>
      <c r="H342" s="126" t="s">
        <v>1</v>
      </c>
    </row>
    <row r="343" spans="2:10" x14ac:dyDescent="0.55000000000000004">
      <c r="B343" s="127" t="str">
        <f>$B$32</f>
        <v>Liberal Arts</v>
      </c>
      <c r="C343" s="135">
        <f t="shared" ref="C343:D358" si="28">C293*30</f>
        <v>11002.732592245826</v>
      </c>
      <c r="D343" s="135">
        <f t="shared" si="28"/>
        <v>20329.20066105976</v>
      </c>
      <c r="E343" s="135">
        <f>E293*24</f>
        <v>22821.160954381456</v>
      </c>
      <c r="F343" s="135">
        <f>F293*18</f>
        <v>21166.148766025057</v>
      </c>
      <c r="G343" s="135">
        <f>G293*24</f>
        <v>0</v>
      </c>
      <c r="H343" s="135">
        <f>IF((C32/30+D32/30+E32/24+F32/18+G32/24)=0,0,H268/(C32/30+D32/30+E32/24+F32/18+G32/24))</f>
        <v>13226.454165149589</v>
      </c>
    </row>
    <row r="344" spans="2:10" x14ac:dyDescent="0.55000000000000004">
      <c r="B344" s="127" t="str">
        <f>$B$33</f>
        <v>Science</v>
      </c>
      <c r="C344" s="138">
        <f t="shared" si="28"/>
        <v>20434.401092755055</v>
      </c>
      <c r="D344" s="138">
        <f t="shared" si="28"/>
        <v>40755.064109342282</v>
      </c>
      <c r="E344" s="138">
        <f>E294*24</f>
        <v>48134.343895045735</v>
      </c>
      <c r="F344" s="138">
        <f>F294*18</f>
        <v>11158.67866661161</v>
      </c>
      <c r="G344" s="138">
        <f>G294*24</f>
        <v>0</v>
      </c>
      <c r="H344" s="138">
        <f t="shared" ref="H344:H363" si="29">IF((C33/30+D33/30+E33/24+F33/18+G33/24)=0,0,H269/(C33/30+D33/30+E33/24+F33/18+G33/24))</f>
        <v>29669.194959043642</v>
      </c>
    </row>
    <row r="345" spans="2:10" x14ac:dyDescent="0.55000000000000004">
      <c r="B345" s="127" t="str">
        <f>$B$34</f>
        <v>Fine Arts</v>
      </c>
      <c r="C345" s="138">
        <f t="shared" si="28"/>
        <v>13551.515108318097</v>
      </c>
      <c r="D345" s="138">
        <f t="shared" si="28"/>
        <v>26985.364643288605</v>
      </c>
      <c r="E345" s="138">
        <f t="shared" ref="E345:E363" si="30">E295*24</f>
        <v>38839.035006683953</v>
      </c>
      <c r="F345" s="138">
        <f t="shared" ref="F345:F363" si="31">F295*18</f>
        <v>0</v>
      </c>
      <c r="G345" s="138">
        <f t="shared" ref="G345:G363" si="32">G295*24</f>
        <v>0</v>
      </c>
      <c r="H345" s="138">
        <f t="shared" si="29"/>
        <v>17631.637963981822</v>
      </c>
    </row>
    <row r="346" spans="2:10" x14ac:dyDescent="0.55000000000000004">
      <c r="B346" s="127" t="str">
        <f>$B$35</f>
        <v>Teacher Education</v>
      </c>
      <c r="C346" s="138">
        <f t="shared" si="28"/>
        <v>20743.417013952909</v>
      </c>
      <c r="D346" s="138">
        <f t="shared" si="28"/>
        <v>37742.095545746102</v>
      </c>
      <c r="E346" s="138">
        <f t="shared" si="30"/>
        <v>36273.837145784724</v>
      </c>
      <c r="F346" s="138">
        <f t="shared" si="31"/>
        <v>37479.082812638517</v>
      </c>
      <c r="G346" s="138">
        <f t="shared" si="32"/>
        <v>0</v>
      </c>
      <c r="H346" s="138">
        <f t="shared" si="29"/>
        <v>34641.721701399292</v>
      </c>
    </row>
    <row r="347" spans="2:10" x14ac:dyDescent="0.55000000000000004">
      <c r="B347" s="127" t="str">
        <f>$B$36</f>
        <v>Agriculture</v>
      </c>
      <c r="C347" s="138">
        <f t="shared" si="28"/>
        <v>11382.220280219377</v>
      </c>
      <c r="D347" s="138">
        <f t="shared" si="28"/>
        <v>11237.769054601737</v>
      </c>
      <c r="E347" s="138">
        <f t="shared" si="30"/>
        <v>8789.9785314529981</v>
      </c>
      <c r="F347" s="138">
        <f t="shared" si="31"/>
        <v>0</v>
      </c>
      <c r="G347" s="138">
        <f t="shared" si="32"/>
        <v>0</v>
      </c>
      <c r="H347" s="138">
        <f t="shared" si="29"/>
        <v>10563.686878425968</v>
      </c>
    </row>
    <row r="348" spans="2:10" x14ac:dyDescent="0.55000000000000004">
      <c r="B348" s="127" t="str">
        <f>$B$37</f>
        <v>Engineering</v>
      </c>
      <c r="C348" s="138">
        <f t="shared" si="28"/>
        <v>20742.659129806005</v>
      </c>
      <c r="D348" s="138">
        <f t="shared" si="28"/>
        <v>34339.495071120924</v>
      </c>
      <c r="E348" s="138">
        <f t="shared" si="30"/>
        <v>17524.288846724074</v>
      </c>
      <c r="F348" s="138">
        <f t="shared" si="31"/>
        <v>14617.162217666733</v>
      </c>
      <c r="G348" s="138">
        <f t="shared" si="32"/>
        <v>0</v>
      </c>
      <c r="H348" s="138">
        <f t="shared" si="29"/>
        <v>22665.495120991869</v>
      </c>
    </row>
    <row r="349" spans="2:10" x14ac:dyDescent="0.55000000000000004">
      <c r="B349" s="127" t="str">
        <f>$B$38</f>
        <v>Home Economics</v>
      </c>
      <c r="C349" s="138">
        <f t="shared" si="28"/>
        <v>0</v>
      </c>
      <c r="D349" s="138">
        <f t="shared" si="28"/>
        <v>0</v>
      </c>
      <c r="E349" s="138">
        <f t="shared" si="30"/>
        <v>0</v>
      </c>
      <c r="F349" s="138">
        <f t="shared" si="31"/>
        <v>0</v>
      </c>
      <c r="G349" s="138">
        <f t="shared" si="32"/>
        <v>0</v>
      </c>
      <c r="H349" s="138">
        <f t="shared" si="29"/>
        <v>0</v>
      </c>
    </row>
    <row r="350" spans="2:10" x14ac:dyDescent="0.55000000000000004">
      <c r="B350" s="127" t="str">
        <f>$B$39</f>
        <v>Law</v>
      </c>
      <c r="C350" s="138">
        <f t="shared" si="28"/>
        <v>0</v>
      </c>
      <c r="D350" s="138">
        <f t="shared" si="28"/>
        <v>0</v>
      </c>
      <c r="E350" s="138">
        <f t="shared" si="30"/>
        <v>0</v>
      </c>
      <c r="F350" s="138">
        <f t="shared" si="31"/>
        <v>0</v>
      </c>
      <c r="G350" s="138">
        <f t="shared" si="32"/>
        <v>0</v>
      </c>
      <c r="H350" s="138">
        <f t="shared" si="29"/>
        <v>0</v>
      </c>
    </row>
    <row r="351" spans="2:10" x14ac:dyDescent="0.55000000000000004">
      <c r="B351" s="127" t="str">
        <f>$B$40</f>
        <v>Social Service</v>
      </c>
      <c r="C351" s="138">
        <f t="shared" si="28"/>
        <v>21093.966283702608</v>
      </c>
      <c r="D351" s="138">
        <f t="shared" si="28"/>
        <v>31635.511605871619</v>
      </c>
      <c r="E351" s="138">
        <f t="shared" si="30"/>
        <v>0</v>
      </c>
      <c r="F351" s="138">
        <f t="shared" si="31"/>
        <v>0</v>
      </c>
      <c r="G351" s="138">
        <f t="shared" si="32"/>
        <v>0</v>
      </c>
      <c r="H351" s="138">
        <f t="shared" si="29"/>
        <v>24878.110758327381</v>
      </c>
    </row>
    <row r="352" spans="2:10" x14ac:dyDescent="0.55000000000000004">
      <c r="B352" s="127" t="str">
        <f>$B$41</f>
        <v>Library Science</v>
      </c>
      <c r="C352" s="138">
        <f t="shared" si="28"/>
        <v>0</v>
      </c>
      <c r="D352" s="138">
        <f t="shared" si="28"/>
        <v>0</v>
      </c>
      <c r="E352" s="138">
        <f t="shared" si="30"/>
        <v>0</v>
      </c>
      <c r="F352" s="138">
        <f t="shared" si="31"/>
        <v>0</v>
      </c>
      <c r="G352" s="138">
        <f t="shared" si="32"/>
        <v>0</v>
      </c>
      <c r="H352" s="138">
        <f t="shared" si="29"/>
        <v>0</v>
      </c>
    </row>
    <row r="353" spans="2:9" x14ac:dyDescent="0.55000000000000004">
      <c r="B353" s="127" t="str">
        <f>$B$42</f>
        <v>Veterinary Science</v>
      </c>
      <c r="C353" s="138">
        <f t="shared" si="28"/>
        <v>0</v>
      </c>
      <c r="D353" s="138">
        <f t="shared" si="28"/>
        <v>0</v>
      </c>
      <c r="E353" s="138">
        <f t="shared" si="30"/>
        <v>0</v>
      </c>
      <c r="F353" s="138">
        <f t="shared" si="31"/>
        <v>0</v>
      </c>
      <c r="G353" s="138">
        <f t="shared" si="32"/>
        <v>0</v>
      </c>
      <c r="H353" s="138">
        <f t="shared" si="29"/>
        <v>0</v>
      </c>
    </row>
    <row r="354" spans="2:9" x14ac:dyDescent="0.55000000000000004">
      <c r="B354" s="127" t="str">
        <f>$B$43</f>
        <v>Vocational Training</v>
      </c>
      <c r="C354" s="138">
        <f t="shared" si="28"/>
        <v>0</v>
      </c>
      <c r="D354" s="138">
        <f t="shared" si="28"/>
        <v>0</v>
      </c>
      <c r="E354" s="138">
        <f t="shared" si="30"/>
        <v>0</v>
      </c>
      <c r="F354" s="138">
        <f t="shared" si="31"/>
        <v>0</v>
      </c>
      <c r="G354" s="138">
        <f t="shared" si="32"/>
        <v>0</v>
      </c>
      <c r="H354" s="138">
        <f t="shared" si="29"/>
        <v>0</v>
      </c>
    </row>
    <row r="355" spans="2:9" x14ac:dyDescent="0.55000000000000004">
      <c r="B355" s="127" t="str">
        <f>$B$44</f>
        <v>Physical Training</v>
      </c>
      <c r="C355" s="138">
        <f t="shared" si="28"/>
        <v>0</v>
      </c>
      <c r="D355" s="138">
        <f t="shared" si="28"/>
        <v>0</v>
      </c>
      <c r="E355" s="138">
        <f t="shared" si="30"/>
        <v>0</v>
      </c>
      <c r="F355" s="138">
        <f t="shared" si="31"/>
        <v>0</v>
      </c>
      <c r="G355" s="138">
        <f t="shared" si="32"/>
        <v>0</v>
      </c>
      <c r="H355" s="138">
        <f t="shared" si="29"/>
        <v>0</v>
      </c>
    </row>
    <row r="356" spans="2:9" x14ac:dyDescent="0.55000000000000004">
      <c r="B356" s="127" t="str">
        <f>$B$45</f>
        <v>Health Services</v>
      </c>
      <c r="C356" s="138">
        <f t="shared" si="28"/>
        <v>10163.225860613915</v>
      </c>
      <c r="D356" s="138">
        <f t="shared" si="28"/>
        <v>18359.767208814879</v>
      </c>
      <c r="E356" s="138">
        <f t="shared" si="30"/>
        <v>12264.299597448329</v>
      </c>
      <c r="F356" s="138">
        <f t="shared" si="31"/>
        <v>25942.014738069745</v>
      </c>
      <c r="G356" s="138">
        <f t="shared" si="32"/>
        <v>0</v>
      </c>
      <c r="H356" s="138">
        <f t="shared" si="29"/>
        <v>14546.803097034504</v>
      </c>
    </row>
    <row r="357" spans="2:9" x14ac:dyDescent="0.55000000000000004">
      <c r="B357" s="127" t="str">
        <f>$B$46</f>
        <v>Pharmacy</v>
      </c>
      <c r="C357" s="138">
        <f t="shared" si="28"/>
        <v>0</v>
      </c>
      <c r="D357" s="138">
        <f t="shared" si="28"/>
        <v>0</v>
      </c>
      <c r="E357" s="138">
        <f t="shared" si="30"/>
        <v>0</v>
      </c>
      <c r="F357" s="138">
        <f t="shared" si="31"/>
        <v>0</v>
      </c>
      <c r="G357" s="138">
        <f t="shared" si="32"/>
        <v>0</v>
      </c>
      <c r="H357" s="138">
        <f t="shared" si="29"/>
        <v>0</v>
      </c>
    </row>
    <row r="358" spans="2:9" x14ac:dyDescent="0.55000000000000004">
      <c r="B358" s="127" t="str">
        <f>$B$47</f>
        <v>Business Administration</v>
      </c>
      <c r="C358" s="138">
        <f t="shared" si="28"/>
        <v>14943.111893911369</v>
      </c>
      <c r="D358" s="138">
        <f t="shared" si="28"/>
        <v>24331.626970594385</v>
      </c>
      <c r="E358" s="138">
        <f t="shared" si="30"/>
        <v>12359.279432033358</v>
      </c>
      <c r="F358" s="138">
        <f t="shared" si="31"/>
        <v>0</v>
      </c>
      <c r="G358" s="138">
        <f t="shared" si="32"/>
        <v>0</v>
      </c>
      <c r="H358" s="138">
        <f t="shared" si="29"/>
        <v>17290.74300172053</v>
      </c>
    </row>
    <row r="359" spans="2:9" x14ac:dyDescent="0.55000000000000004">
      <c r="B359" s="127" t="str">
        <f>$B$48</f>
        <v>Optometry</v>
      </c>
      <c r="C359" s="138">
        <f t="shared" ref="C359:D363" si="33">C309*30</f>
        <v>0</v>
      </c>
      <c r="D359" s="138">
        <f t="shared" si="33"/>
        <v>0</v>
      </c>
      <c r="E359" s="138">
        <f t="shared" si="30"/>
        <v>0</v>
      </c>
      <c r="F359" s="138">
        <f t="shared" si="31"/>
        <v>0</v>
      </c>
      <c r="G359" s="138">
        <f t="shared" si="32"/>
        <v>0</v>
      </c>
      <c r="H359" s="138">
        <f t="shared" si="29"/>
        <v>0</v>
      </c>
    </row>
    <row r="360" spans="2:9" x14ac:dyDescent="0.55000000000000004">
      <c r="B360" s="127" t="str">
        <f>$B$49</f>
        <v>Teacher Ed-Practice Teaching</v>
      </c>
      <c r="C360" s="138">
        <f t="shared" si="33"/>
        <v>0</v>
      </c>
      <c r="D360" s="138">
        <f t="shared" si="33"/>
        <v>18513.018898190137</v>
      </c>
      <c r="E360" s="138">
        <f t="shared" si="30"/>
        <v>0</v>
      </c>
      <c r="F360" s="138">
        <f t="shared" si="31"/>
        <v>0</v>
      </c>
      <c r="G360" s="138">
        <f t="shared" si="32"/>
        <v>0</v>
      </c>
      <c r="H360" s="138">
        <f t="shared" si="29"/>
        <v>18513.018898190141</v>
      </c>
    </row>
    <row r="361" spans="2:9" x14ac:dyDescent="0.55000000000000004">
      <c r="B361" s="127" t="str">
        <f>$B$50</f>
        <v>Technology</v>
      </c>
      <c r="C361" s="138">
        <f t="shared" si="33"/>
        <v>13067.550537896004</v>
      </c>
      <c r="D361" s="138">
        <f t="shared" si="33"/>
        <v>19658.700978783629</v>
      </c>
      <c r="E361" s="138">
        <f t="shared" si="30"/>
        <v>13730.823704336795</v>
      </c>
      <c r="F361" s="138">
        <f t="shared" si="31"/>
        <v>0</v>
      </c>
      <c r="G361" s="138">
        <f t="shared" si="32"/>
        <v>0</v>
      </c>
      <c r="H361" s="138">
        <f t="shared" si="29"/>
        <v>16527.383952248831</v>
      </c>
    </row>
    <row r="362" spans="2:9" x14ac:dyDescent="0.55000000000000004">
      <c r="B362" s="127" t="str">
        <f>$B$51</f>
        <v>Nursing</v>
      </c>
      <c r="C362" s="138">
        <f t="shared" si="33"/>
        <v>19698.254731395242</v>
      </c>
      <c r="D362" s="138">
        <f t="shared" si="33"/>
        <v>22878.012074004379</v>
      </c>
      <c r="E362" s="138">
        <f t="shared" si="30"/>
        <v>23846.200668994308</v>
      </c>
      <c r="F362" s="138">
        <f t="shared" si="31"/>
        <v>53404.547335548006</v>
      </c>
      <c r="G362" s="138">
        <f t="shared" si="32"/>
        <v>0</v>
      </c>
      <c r="H362" s="138">
        <f t="shared" si="29"/>
        <v>24357.479476344364</v>
      </c>
    </row>
    <row r="363" spans="2:9" x14ac:dyDescent="0.55000000000000004">
      <c r="B363" s="130" t="str">
        <f>$B$52</f>
        <v>Totals</v>
      </c>
      <c r="C363" s="135">
        <f t="shared" si="33"/>
        <v>14098.346156995824</v>
      </c>
      <c r="D363" s="135">
        <f t="shared" si="33"/>
        <v>27917.29270836373</v>
      </c>
      <c r="E363" s="135">
        <f t="shared" si="30"/>
        <v>19887.416377916343</v>
      </c>
      <c r="F363" s="135">
        <f t="shared" si="31"/>
        <v>27782.484585869639</v>
      </c>
      <c r="G363" s="135">
        <f t="shared" si="32"/>
        <v>0</v>
      </c>
      <c r="H363" s="135">
        <f t="shared" si="29"/>
        <v>19735.624709786174</v>
      </c>
      <c r="I363" s="349"/>
    </row>
  </sheetData>
  <mergeCells count="45">
    <mergeCell ref="B316:H316"/>
    <mergeCell ref="B341:H341"/>
    <mergeCell ref="B215:G215"/>
    <mergeCell ref="B216:H216"/>
    <mergeCell ref="B241:G241"/>
    <mergeCell ref="B264:H264"/>
    <mergeCell ref="B266:H266"/>
    <mergeCell ref="B291:H291"/>
    <mergeCell ref="I140:I141"/>
    <mergeCell ref="B165:G165"/>
    <mergeCell ref="B166:G166"/>
    <mergeCell ref="B190:G190"/>
    <mergeCell ref="B191:H191"/>
    <mergeCell ref="B89:G89"/>
    <mergeCell ref="B113:H113"/>
    <mergeCell ref="B114:G114"/>
    <mergeCell ref="B139:G139"/>
    <mergeCell ref="B140:F141"/>
    <mergeCell ref="B58:G58"/>
    <mergeCell ref="D83:F83"/>
    <mergeCell ref="B84:C84"/>
    <mergeCell ref="D84:F84"/>
    <mergeCell ref="B87:G87"/>
    <mergeCell ref="D27:F27"/>
    <mergeCell ref="B28:C28"/>
    <mergeCell ref="D28:F28"/>
    <mergeCell ref="D54:F54"/>
    <mergeCell ref="B55:C55"/>
    <mergeCell ref="D55:F55"/>
    <mergeCell ref="B16:E16"/>
    <mergeCell ref="B17:E17"/>
    <mergeCell ref="B18:E18"/>
    <mergeCell ref="D20:F20"/>
    <mergeCell ref="B21:C21"/>
    <mergeCell ref="D21:F21"/>
    <mergeCell ref="B11:H11"/>
    <mergeCell ref="B12:E12"/>
    <mergeCell ref="B13:E13"/>
    <mergeCell ref="B14:E14"/>
    <mergeCell ref="B15:E15"/>
    <mergeCell ref="B1:H1"/>
    <mergeCell ref="B2:H2"/>
    <mergeCell ref="B8:H8"/>
    <mergeCell ref="B9:G9"/>
    <mergeCell ref="B10:G10"/>
  </mergeCells>
  <conditionalFormatting sqref="C61:G80">
    <cfRule type="expression" dxfId="159" priority="6" stopIfTrue="1">
      <formula>C32=0</formula>
    </cfRule>
  </conditionalFormatting>
  <conditionalFormatting sqref="C91:G110">
    <cfRule type="expression" dxfId="158" priority="5" stopIfTrue="1">
      <formula>C32=0</formula>
    </cfRule>
  </conditionalFormatting>
  <conditionalFormatting sqref="C143:H162">
    <cfRule type="expression" dxfId="157" priority="3" stopIfTrue="1">
      <formula>C32=0</formula>
    </cfRule>
  </conditionalFormatting>
  <conditionalFormatting sqref="H143:H162">
    <cfRule type="expression" dxfId="156" priority="1" stopIfTrue="1">
      <formula>OR(AND(#REF!&gt;0,H143&gt;0,H61=0),AND(#REF!&gt;0,H143&gt;0,H32=0))</formula>
    </cfRule>
    <cfRule type="expression" dxfId="155" priority="4" stopIfTrue="1">
      <formula>OR(AND(#REF!&gt;0,H143&gt;0,H61=0),AND(#REF!&gt;0,H143&gt;0,H32=0))</formula>
    </cfRule>
  </conditionalFormatting>
  <pageMargins left="0.25" right="0.25" top="0.5" bottom="0.5" header="0.17" footer="0.17"/>
  <pageSetup scale="68" fitToHeight="0" orientation="portrait" r:id="rId1"/>
  <headerFooter alignWithMargins="0"/>
  <rowBreaks count="6" manualBreakCount="6">
    <brk id="56" max="16383" man="1"/>
    <brk id="112" max="16383" man="1"/>
    <brk id="164" max="16383" man="1"/>
    <brk id="214" max="16383" man="1"/>
    <brk id="264" max="16383" man="1"/>
    <brk id="314" max="16383" man="1"/>
  </rowBreaks>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codeName="Sheet22">
    <tabColor rgb="FFFFC000"/>
    <pageSetUpPr fitToPage="1"/>
  </sheetPr>
  <dimension ref="B1:W363"/>
  <sheetViews>
    <sheetView showGridLines="0" showZeros="0" zoomScale="70" zoomScaleNormal="70" workbookViewId="0">
      <selection activeCell="B242" sqref="B242"/>
    </sheetView>
  </sheetViews>
  <sheetFormatPr defaultColWidth="9.109375" defaultRowHeight="19.2" x14ac:dyDescent="0.55000000000000004"/>
  <cols>
    <col min="1" max="1" width="1.88671875" style="107" customWidth="1"/>
    <col min="2" max="2" width="30.5546875" style="107" customWidth="1"/>
    <col min="3" max="5" width="15.88671875" style="107" bestFit="1" customWidth="1"/>
    <col min="6" max="6" width="16.6640625" style="107" bestFit="1" customWidth="1"/>
    <col min="7" max="7" width="17.5546875" style="107" bestFit="1" customWidth="1"/>
    <col min="8" max="8" width="21.33203125" style="107" bestFit="1" customWidth="1"/>
    <col min="9" max="9" width="16.33203125" style="107" bestFit="1" customWidth="1"/>
    <col min="10" max="10" width="15.88671875" style="107" bestFit="1" customWidth="1"/>
    <col min="11" max="16384" width="9.109375" style="107"/>
  </cols>
  <sheetData>
    <row r="1" spans="2:8" x14ac:dyDescent="0.55000000000000004">
      <c r="B1" s="442" t="str">
        <f>'Relative Weights'!A1</f>
        <v>THECB Texas Public University Expenditure Study - Fiscal Year 2025</v>
      </c>
      <c r="C1" s="442"/>
      <c r="D1" s="442"/>
      <c r="E1" s="442"/>
      <c r="F1" s="442"/>
      <c r="G1" s="442"/>
      <c r="H1" s="442"/>
    </row>
    <row r="2" spans="2:8" x14ac:dyDescent="0.55000000000000004">
      <c r="B2" s="443" t="str">
        <f>'Relative Weights'!A2</f>
        <v>Institution Survey for the Year Ended August 31, 2025</v>
      </c>
      <c r="C2" s="443"/>
      <c r="D2" s="443"/>
      <c r="E2" s="443"/>
      <c r="F2" s="443"/>
      <c r="G2" s="443"/>
      <c r="H2" s="443"/>
    </row>
    <row r="3" spans="2:8" x14ac:dyDescent="0.55000000000000004">
      <c r="B3" s="119" t="s">
        <v>102</v>
      </c>
      <c r="C3" s="119"/>
      <c r="D3" s="119"/>
      <c r="E3" s="119"/>
      <c r="F3" s="119"/>
      <c r="G3" s="119"/>
      <c r="H3" s="119"/>
    </row>
    <row r="4" spans="2:8" x14ac:dyDescent="0.55000000000000004">
      <c r="B4" s="292" t="s">
        <v>140</v>
      </c>
      <c r="C4" s="119"/>
      <c r="D4" s="119"/>
      <c r="E4" s="119"/>
      <c r="F4" s="119"/>
      <c r="G4" s="119"/>
      <c r="H4" s="119"/>
    </row>
    <row r="5" spans="2:8" ht="16.5" customHeight="1" x14ac:dyDescent="0.55000000000000004">
      <c r="B5" s="119"/>
      <c r="C5" s="119"/>
      <c r="D5" s="119"/>
      <c r="E5" s="119"/>
      <c r="F5" s="119"/>
      <c r="G5" s="119"/>
      <c r="H5" s="244"/>
    </row>
    <row r="6" spans="2:8" x14ac:dyDescent="0.55000000000000004">
      <c r="B6" s="293" t="s">
        <v>10</v>
      </c>
      <c r="C6" s="293"/>
      <c r="D6" s="293"/>
      <c r="E6" s="293"/>
      <c r="F6" s="293"/>
      <c r="G6" s="293"/>
      <c r="H6" s="294"/>
    </row>
    <row r="7" spans="2:8" x14ac:dyDescent="0.55000000000000004">
      <c r="B7" s="119"/>
      <c r="C7" s="119"/>
      <c r="D7" s="119"/>
      <c r="E7" s="119"/>
      <c r="F7" s="119"/>
      <c r="G7" s="119"/>
      <c r="H7" s="295"/>
    </row>
    <row r="8" spans="2:8" ht="171" customHeight="1" x14ac:dyDescent="0.55000000000000004">
      <c r="B8" s="431" t="s">
        <v>223</v>
      </c>
      <c r="C8" s="431"/>
      <c r="D8" s="431"/>
      <c r="E8" s="431"/>
      <c r="F8" s="431"/>
      <c r="G8" s="431"/>
      <c r="H8" s="431"/>
    </row>
    <row r="9" spans="2:8" ht="99.75" customHeight="1" x14ac:dyDescent="0.55000000000000004">
      <c r="B9" s="432" t="s">
        <v>41</v>
      </c>
      <c r="C9" s="432"/>
      <c r="D9" s="432"/>
      <c r="E9" s="432"/>
      <c r="F9" s="432"/>
      <c r="G9" s="432"/>
      <c r="H9" s="296"/>
    </row>
    <row r="10" spans="2:8" x14ac:dyDescent="0.55000000000000004">
      <c r="B10" s="442" t="s">
        <v>20</v>
      </c>
      <c r="C10" s="442"/>
      <c r="D10" s="442"/>
      <c r="E10" s="442"/>
      <c r="F10" s="442"/>
      <c r="G10" s="442"/>
      <c r="H10" s="296"/>
    </row>
    <row r="11" spans="2:8" ht="21" customHeight="1" thickBot="1" x14ac:dyDescent="0.6">
      <c r="B11" s="432" t="s">
        <v>851</v>
      </c>
      <c r="C11" s="432"/>
      <c r="D11" s="432"/>
      <c r="E11" s="432"/>
      <c r="F11" s="432"/>
      <c r="G11" s="432"/>
      <c r="H11" s="432"/>
    </row>
    <row r="12" spans="2:8" ht="19.8" thickBot="1" x14ac:dyDescent="0.6">
      <c r="B12" s="447" t="s">
        <v>16</v>
      </c>
      <c r="C12" s="448"/>
      <c r="D12" s="448"/>
      <c r="E12" s="448"/>
      <c r="F12" s="297"/>
      <c r="G12" s="298"/>
      <c r="H12" s="299" t="s">
        <v>17</v>
      </c>
    </row>
    <row r="13" spans="2:8" x14ac:dyDescent="0.55000000000000004">
      <c r="B13" s="449" t="s">
        <v>12</v>
      </c>
      <c r="C13" s="449"/>
      <c r="D13" s="449"/>
      <c r="E13" s="449"/>
      <c r="F13" s="352"/>
      <c r="G13" s="301"/>
      <c r="H13" s="353">
        <f>Data!$G16</f>
        <v>43365181</v>
      </c>
    </row>
    <row r="14" spans="2:8" x14ac:dyDescent="0.55000000000000004">
      <c r="B14" s="435" t="s">
        <v>13</v>
      </c>
      <c r="C14" s="435"/>
      <c r="D14" s="435"/>
      <c r="E14" s="435"/>
      <c r="F14" s="354"/>
      <c r="G14" s="301"/>
      <c r="H14" s="355">
        <f>Data!$H16</f>
        <v>33955976</v>
      </c>
    </row>
    <row r="15" spans="2:8" x14ac:dyDescent="0.55000000000000004">
      <c r="B15" s="435" t="s">
        <v>14</v>
      </c>
      <c r="C15" s="435"/>
      <c r="D15" s="435"/>
      <c r="E15" s="435"/>
      <c r="F15" s="354"/>
      <c r="G15" s="301"/>
      <c r="H15" s="355">
        <f>Data!$I16</f>
        <v>19020681</v>
      </c>
    </row>
    <row r="16" spans="2:8" x14ac:dyDescent="0.55000000000000004">
      <c r="B16" s="435" t="s">
        <v>18</v>
      </c>
      <c r="C16" s="435"/>
      <c r="D16" s="435"/>
      <c r="E16" s="435"/>
      <c r="F16" s="354"/>
      <c r="G16" s="301"/>
      <c r="H16" s="355">
        <f>Data!$J16</f>
        <v>18437210</v>
      </c>
    </row>
    <row r="17" spans="2:23" x14ac:dyDescent="0.55000000000000004">
      <c r="B17" s="435" t="s">
        <v>15</v>
      </c>
      <c r="C17" s="435"/>
      <c r="D17" s="435"/>
      <c r="E17" s="435"/>
      <c r="F17" s="354"/>
      <c r="G17" s="301"/>
      <c r="H17" s="355">
        <f>Data!$K16</f>
        <v>15720850</v>
      </c>
    </row>
    <row r="18" spans="2:23" x14ac:dyDescent="0.55000000000000004">
      <c r="B18" s="435" t="s">
        <v>1</v>
      </c>
      <c r="C18" s="435"/>
      <c r="D18" s="435"/>
      <c r="E18" s="435"/>
      <c r="F18" s="356"/>
      <c r="G18" s="301"/>
      <c r="H18" s="357">
        <f>SUM(H13:H17)</f>
        <v>130499898</v>
      </c>
    </row>
    <row r="19" spans="2:23" ht="13.5" customHeight="1" x14ac:dyDescent="0.55000000000000004">
      <c r="B19" s="306"/>
      <c r="D19" s="306"/>
      <c r="E19" s="306"/>
      <c r="F19" s="306"/>
      <c r="G19" s="306"/>
      <c r="H19" s="296"/>
    </row>
    <row r="20" spans="2:23" ht="13.5" customHeight="1" x14ac:dyDescent="0.55000000000000004">
      <c r="B20" s="306"/>
      <c r="D20" s="440" t="s">
        <v>22</v>
      </c>
      <c r="E20" s="440"/>
      <c r="F20" s="440"/>
      <c r="G20" s="307" t="s">
        <v>23</v>
      </c>
      <c r="H20" s="307" t="s">
        <v>24</v>
      </c>
    </row>
    <row r="21" spans="2:23" ht="17.25" customHeight="1" x14ac:dyDescent="0.55000000000000004">
      <c r="B21" s="438" t="s">
        <v>21</v>
      </c>
      <c r="C21" s="439"/>
      <c r="D21" s="434" t="str">
        <f>Data!L16</f>
        <v>Nancy Hranicky</v>
      </c>
      <c r="E21" s="434"/>
      <c r="F21" s="434"/>
      <c r="G21" s="308" t="str">
        <f>Data!M16</f>
        <v>979-458-6090</v>
      </c>
      <c r="H21" s="309" t="str">
        <f>Data!N16</f>
        <v>nhranicky@tamus.edu</v>
      </c>
    </row>
    <row r="22" spans="2:23" ht="13.5" customHeight="1" x14ac:dyDescent="0.55000000000000004">
      <c r="B22" s="306"/>
      <c r="C22" s="306"/>
      <c r="D22" s="306"/>
      <c r="E22" s="306"/>
      <c r="F22" s="306"/>
      <c r="G22" s="306"/>
      <c r="H22" s="296"/>
    </row>
    <row r="23" spans="2:23" ht="15.75" customHeight="1" thickBot="1" x14ac:dyDescent="0.6">
      <c r="B23" s="117" t="s">
        <v>900</v>
      </c>
      <c r="C23" s="306"/>
      <c r="D23" s="306"/>
      <c r="E23" s="306"/>
      <c r="F23" s="306"/>
      <c r="G23" s="306"/>
      <c r="H23" s="296"/>
    </row>
    <row r="24" spans="2:23" s="313" customFormat="1" x14ac:dyDescent="0.55000000000000004">
      <c r="B24" s="310"/>
      <c r="C24" s="123" t="s">
        <v>25</v>
      </c>
      <c r="D24" s="311" t="s">
        <v>26</v>
      </c>
      <c r="E24" s="311" t="s">
        <v>27</v>
      </c>
      <c r="F24" s="311" t="s">
        <v>28</v>
      </c>
      <c r="G24" s="311" t="s">
        <v>29</v>
      </c>
      <c r="H24" s="312" t="s">
        <v>30</v>
      </c>
      <c r="J24" s="107"/>
    </row>
    <row r="25" spans="2:23" s="313" customFormat="1" ht="19.8" thickBot="1" x14ac:dyDescent="0.6">
      <c r="B25" s="314" t="s">
        <v>675</v>
      </c>
      <c r="C25" s="315">
        <f>Data!O16</f>
        <v>3082</v>
      </c>
      <c r="D25" s="316">
        <f>Data!P16</f>
        <v>2304</v>
      </c>
      <c r="E25" s="316">
        <f>Data!Q16</f>
        <v>1233</v>
      </c>
      <c r="F25" s="316">
        <f>Data!R16</f>
        <v>243</v>
      </c>
      <c r="G25" s="316">
        <f>Data!S16</f>
        <v>0</v>
      </c>
      <c r="H25" s="317">
        <f>SUM(C25:G25)</f>
        <v>6862</v>
      </c>
    </row>
    <row r="26" spans="2:23" x14ac:dyDescent="0.55000000000000004">
      <c r="C26" s="318"/>
      <c r="D26" s="318"/>
      <c r="E26" s="318"/>
      <c r="F26" s="318"/>
      <c r="G26" s="318"/>
      <c r="H26" s="318"/>
      <c r="I26" s="318"/>
    </row>
    <row r="27" spans="2:23" ht="13.5" customHeight="1" x14ac:dyDescent="0.55000000000000004">
      <c r="B27" s="306"/>
      <c r="D27" s="440" t="s">
        <v>22</v>
      </c>
      <c r="E27" s="440"/>
      <c r="F27" s="440"/>
      <c r="G27" s="307" t="s">
        <v>23</v>
      </c>
      <c r="H27" s="307" t="s">
        <v>24</v>
      </c>
    </row>
    <row r="28" spans="2:23" ht="17.25" customHeight="1" x14ac:dyDescent="0.55000000000000004">
      <c r="B28" s="438" t="s">
        <v>893</v>
      </c>
      <c r="C28" s="439"/>
      <c r="D28" s="434" t="str">
        <f>Data!T16</f>
        <v>Weir, George W.</v>
      </c>
      <c r="E28" s="434"/>
      <c r="F28" s="434"/>
      <c r="G28" s="308" t="str">
        <f>Data!U16</f>
        <v>(361) 593-2315</v>
      </c>
      <c r="H28" s="309" t="str">
        <f>Data!V16</f>
        <v>kagww00@tamuk.edu</v>
      </c>
    </row>
    <row r="29" spans="2:23" ht="13.5" customHeight="1" x14ac:dyDescent="0.55000000000000004">
      <c r="B29" s="306"/>
      <c r="C29" s="306"/>
      <c r="D29" s="306"/>
      <c r="E29" s="306"/>
      <c r="F29" s="306"/>
      <c r="G29" s="306"/>
      <c r="H29" s="296"/>
    </row>
    <row r="30" spans="2:23" ht="19.8" thickBot="1" x14ac:dyDescent="0.6">
      <c r="B30" s="117" t="s">
        <v>901</v>
      </c>
    </row>
    <row r="31" spans="2:23" ht="19.8" thickBot="1" x14ac:dyDescent="0.6">
      <c r="B31" s="124" t="s">
        <v>31</v>
      </c>
      <c r="C31" s="125" t="s">
        <v>25</v>
      </c>
      <c r="D31" s="125" t="s">
        <v>26</v>
      </c>
      <c r="E31" s="125" t="s">
        <v>27</v>
      </c>
      <c r="F31" s="125" t="s">
        <v>28</v>
      </c>
      <c r="G31" s="125" t="s">
        <v>29</v>
      </c>
      <c r="H31" s="126" t="s">
        <v>30</v>
      </c>
    </row>
    <row r="32" spans="2:23" x14ac:dyDescent="0.55000000000000004">
      <c r="B32" s="127" t="s">
        <v>42</v>
      </c>
      <c r="C32" s="140">
        <f>Data!W16</f>
        <v>49707</v>
      </c>
      <c r="D32" s="140">
        <f>Data!AQ16</f>
        <v>10659</v>
      </c>
      <c r="E32" s="140">
        <f>Data!BK16</f>
        <v>2907</v>
      </c>
      <c r="F32" s="140">
        <f>Data!CE16</f>
        <v>150</v>
      </c>
      <c r="G32" s="140">
        <f>Data!CY16</f>
        <v>0</v>
      </c>
      <c r="H32" s="141">
        <f>SUM(C32:G32)</f>
        <v>63423</v>
      </c>
      <c r="W32" s="144"/>
    </row>
    <row r="33" spans="2:23" x14ac:dyDescent="0.55000000000000004">
      <c r="B33" s="129" t="s">
        <v>43</v>
      </c>
      <c r="C33" s="140">
        <f>Data!X16</f>
        <v>14533</v>
      </c>
      <c r="D33" s="140">
        <f>Data!AR16</f>
        <v>5185</v>
      </c>
      <c r="E33" s="140">
        <f>Data!BL16</f>
        <v>1361</v>
      </c>
      <c r="F33" s="140">
        <f>Data!CF16</f>
        <v>0</v>
      </c>
      <c r="G33" s="140">
        <f>Data!CZ16</f>
        <v>0</v>
      </c>
      <c r="H33" s="141">
        <f t="shared" ref="H33:H52" si="0">SUM(C33:G33)</f>
        <v>21079</v>
      </c>
      <c r="W33" s="144"/>
    </row>
    <row r="34" spans="2:23" x14ac:dyDescent="0.55000000000000004">
      <c r="B34" s="129" t="s">
        <v>44</v>
      </c>
      <c r="C34" s="140">
        <f>Data!Y16</f>
        <v>8506</v>
      </c>
      <c r="D34" s="140">
        <f>Data!AS16</f>
        <v>2155</v>
      </c>
      <c r="E34" s="140">
        <f>Data!BM16</f>
        <v>329</v>
      </c>
      <c r="F34" s="140">
        <f>Data!CG16</f>
        <v>0</v>
      </c>
      <c r="G34" s="140">
        <f>Data!DA16</f>
        <v>0</v>
      </c>
      <c r="H34" s="141">
        <f t="shared" si="0"/>
        <v>10990</v>
      </c>
      <c r="W34" s="144"/>
    </row>
    <row r="35" spans="2:23" x14ac:dyDescent="0.55000000000000004">
      <c r="B35" s="129" t="s">
        <v>45</v>
      </c>
      <c r="C35" s="140">
        <f>Data!Z16</f>
        <v>312</v>
      </c>
      <c r="D35" s="140">
        <f>Data!AT16</f>
        <v>2211</v>
      </c>
      <c r="E35" s="140">
        <f>Data!BN16</f>
        <v>5273</v>
      </c>
      <c r="F35" s="140">
        <f>Data!CH16</f>
        <v>2253</v>
      </c>
      <c r="G35" s="140">
        <f>Data!DB16</f>
        <v>0</v>
      </c>
      <c r="H35" s="141">
        <f t="shared" si="0"/>
        <v>10049</v>
      </c>
      <c r="W35" s="144"/>
    </row>
    <row r="36" spans="2:23" x14ac:dyDescent="0.55000000000000004">
      <c r="B36" s="129" t="s">
        <v>46</v>
      </c>
      <c r="C36" s="140">
        <f>Data!AA16</f>
        <v>3558.9999999999995</v>
      </c>
      <c r="D36" s="140">
        <f>Data!AU16</f>
        <v>5922</v>
      </c>
      <c r="E36" s="140">
        <f>Data!BO16</f>
        <v>1464</v>
      </c>
      <c r="F36" s="140">
        <f>Data!CI16</f>
        <v>398</v>
      </c>
      <c r="G36" s="140">
        <f>Data!DC16</f>
        <v>0</v>
      </c>
      <c r="H36" s="141">
        <f t="shared" si="0"/>
        <v>11343</v>
      </c>
      <c r="W36" s="144"/>
    </row>
    <row r="37" spans="2:23" x14ac:dyDescent="0.55000000000000004">
      <c r="B37" s="129" t="s">
        <v>47</v>
      </c>
      <c r="C37" s="140">
        <f>Data!AB16</f>
        <v>4691</v>
      </c>
      <c r="D37" s="140">
        <f>Data!AV16</f>
        <v>8860</v>
      </c>
      <c r="E37" s="140">
        <f>Data!BP16</f>
        <v>6811</v>
      </c>
      <c r="F37" s="140">
        <f>Data!CJ16</f>
        <v>414</v>
      </c>
      <c r="G37" s="140">
        <f>Data!DD16</f>
        <v>0</v>
      </c>
      <c r="H37" s="141">
        <f t="shared" si="0"/>
        <v>20776</v>
      </c>
      <c r="W37" s="144"/>
    </row>
    <row r="38" spans="2:23" x14ac:dyDescent="0.55000000000000004">
      <c r="B38" s="129" t="s">
        <v>48</v>
      </c>
      <c r="C38" s="140">
        <f>Data!AC16</f>
        <v>703</v>
      </c>
      <c r="D38" s="140">
        <f>Data!AW16</f>
        <v>549</v>
      </c>
      <c r="E38" s="140">
        <f>Data!BQ16</f>
        <v>0</v>
      </c>
      <c r="F38" s="140">
        <f>Data!CK16</f>
        <v>0</v>
      </c>
      <c r="G38" s="140">
        <f>Data!DE16</f>
        <v>0</v>
      </c>
      <c r="H38" s="141">
        <f t="shared" si="0"/>
        <v>1252</v>
      </c>
      <c r="W38" s="144"/>
    </row>
    <row r="39" spans="2:23" x14ac:dyDescent="0.55000000000000004">
      <c r="B39" s="129" t="s">
        <v>49</v>
      </c>
      <c r="C39" s="140">
        <f>Data!AD16</f>
        <v>0</v>
      </c>
      <c r="D39" s="140">
        <f>Data!AX16</f>
        <v>0</v>
      </c>
      <c r="E39" s="140">
        <f>Data!BR16</f>
        <v>0</v>
      </c>
      <c r="F39" s="140">
        <f>Data!CL16</f>
        <v>0</v>
      </c>
      <c r="G39" s="140">
        <f>Data!DF16</f>
        <v>0</v>
      </c>
      <c r="H39" s="141">
        <f t="shared" si="0"/>
        <v>0</v>
      </c>
      <c r="W39" s="144"/>
    </row>
    <row r="40" spans="2:23" x14ac:dyDescent="0.55000000000000004">
      <c r="B40" s="129" t="s">
        <v>50</v>
      </c>
      <c r="C40" s="140">
        <f>Data!AE16</f>
        <v>72</v>
      </c>
      <c r="D40" s="140">
        <f>Data!AY16</f>
        <v>423</v>
      </c>
      <c r="E40" s="140">
        <f>Data!BS16</f>
        <v>1267</v>
      </c>
      <c r="F40" s="140">
        <f>Data!CM16</f>
        <v>0</v>
      </c>
      <c r="G40" s="140">
        <f>Data!DG16</f>
        <v>0</v>
      </c>
      <c r="H40" s="141">
        <f t="shared" si="0"/>
        <v>1762</v>
      </c>
      <c r="W40" s="144"/>
    </row>
    <row r="41" spans="2:23" x14ac:dyDescent="0.55000000000000004">
      <c r="B41" s="129" t="s">
        <v>51</v>
      </c>
      <c r="C41" s="140">
        <f>Data!AF16</f>
        <v>56</v>
      </c>
      <c r="D41" s="140">
        <f>Data!AZ16</f>
        <v>0</v>
      </c>
      <c r="E41" s="140">
        <f>Data!BT16</f>
        <v>0</v>
      </c>
      <c r="F41" s="140">
        <f>Data!CN16</f>
        <v>0</v>
      </c>
      <c r="G41" s="140">
        <f>Data!DH16</f>
        <v>0</v>
      </c>
      <c r="H41" s="141">
        <f t="shared" si="0"/>
        <v>56</v>
      </c>
      <c r="W41" s="144"/>
    </row>
    <row r="42" spans="2:23" x14ac:dyDescent="0.55000000000000004">
      <c r="B42" s="129" t="s">
        <v>52</v>
      </c>
      <c r="C42" s="140">
        <f>Data!AG16</f>
        <v>0</v>
      </c>
      <c r="D42" s="140">
        <f>Data!BA16</f>
        <v>0</v>
      </c>
      <c r="E42" s="140">
        <f>Data!BU16</f>
        <v>0</v>
      </c>
      <c r="F42" s="140">
        <f>Data!CO16</f>
        <v>0</v>
      </c>
      <c r="G42" s="140">
        <f>Data!DI16</f>
        <v>0</v>
      </c>
      <c r="H42" s="141">
        <f t="shared" si="0"/>
        <v>0</v>
      </c>
      <c r="W42" s="144"/>
    </row>
    <row r="43" spans="2:23" x14ac:dyDescent="0.55000000000000004">
      <c r="B43" s="129" t="s">
        <v>53</v>
      </c>
      <c r="C43" s="140">
        <f>Data!AH16</f>
        <v>0</v>
      </c>
      <c r="D43" s="140">
        <f>Data!BB16</f>
        <v>48</v>
      </c>
      <c r="E43" s="140">
        <f>Data!BV16</f>
        <v>0</v>
      </c>
      <c r="F43" s="140">
        <f>Data!CP16</f>
        <v>0</v>
      </c>
      <c r="G43" s="140">
        <f>Data!DJ16</f>
        <v>0</v>
      </c>
      <c r="H43" s="141">
        <f t="shared" si="0"/>
        <v>48</v>
      </c>
      <c r="W43" s="144"/>
    </row>
    <row r="44" spans="2:23" x14ac:dyDescent="0.55000000000000004">
      <c r="B44" s="129" t="s">
        <v>54</v>
      </c>
      <c r="C44" s="140">
        <f>Data!AI16</f>
        <v>0</v>
      </c>
      <c r="D44" s="140">
        <f>Data!BC16</f>
        <v>0</v>
      </c>
      <c r="E44" s="140">
        <f>Data!BW16</f>
        <v>0</v>
      </c>
      <c r="F44" s="140">
        <f>Data!CQ16</f>
        <v>0</v>
      </c>
      <c r="G44" s="140">
        <f>Data!DK16</f>
        <v>0</v>
      </c>
      <c r="H44" s="141">
        <f t="shared" si="0"/>
        <v>0</v>
      </c>
      <c r="W44" s="144"/>
    </row>
    <row r="45" spans="2:23" x14ac:dyDescent="0.55000000000000004">
      <c r="B45" s="129" t="s">
        <v>55</v>
      </c>
      <c r="C45" s="140">
        <f>Data!AJ16</f>
        <v>1091</v>
      </c>
      <c r="D45" s="140">
        <f>Data!BD16</f>
        <v>1119</v>
      </c>
      <c r="E45" s="140">
        <f>Data!BX16</f>
        <v>2133</v>
      </c>
      <c r="F45" s="140">
        <f>Data!CR16</f>
        <v>0</v>
      </c>
      <c r="G45" s="140">
        <f>Data!DL16</f>
        <v>0</v>
      </c>
      <c r="H45" s="141">
        <f t="shared" si="0"/>
        <v>4343</v>
      </c>
      <c r="W45" s="144"/>
    </row>
    <row r="46" spans="2:23" x14ac:dyDescent="0.55000000000000004">
      <c r="B46" s="129" t="s">
        <v>56</v>
      </c>
      <c r="C46" s="140">
        <f>Data!AK16</f>
        <v>0</v>
      </c>
      <c r="D46" s="140">
        <f>Data!BE16</f>
        <v>0</v>
      </c>
      <c r="E46" s="140">
        <f>Data!BY16</f>
        <v>0</v>
      </c>
      <c r="F46" s="140">
        <f>Data!CS16</f>
        <v>0</v>
      </c>
      <c r="G46" s="140">
        <f>Data!DM16</f>
        <v>0</v>
      </c>
      <c r="H46" s="141">
        <f t="shared" si="0"/>
        <v>0</v>
      </c>
      <c r="W46" s="144"/>
    </row>
    <row r="47" spans="2:23" x14ac:dyDescent="0.55000000000000004">
      <c r="B47" s="129" t="s">
        <v>57</v>
      </c>
      <c r="C47" s="140">
        <f>Data!AL16</f>
        <v>4229</v>
      </c>
      <c r="D47" s="140">
        <f>Data!BF16</f>
        <v>4863</v>
      </c>
      <c r="E47" s="140">
        <f>Data!BZ16</f>
        <v>2286</v>
      </c>
      <c r="F47" s="140">
        <f>Data!CT16</f>
        <v>0</v>
      </c>
      <c r="G47" s="140">
        <f>Data!DN16</f>
        <v>0</v>
      </c>
      <c r="H47" s="141">
        <f t="shared" si="0"/>
        <v>11378</v>
      </c>
      <c r="W47" s="144"/>
    </row>
    <row r="48" spans="2:23" x14ac:dyDescent="0.55000000000000004">
      <c r="B48" s="129" t="s">
        <v>58</v>
      </c>
      <c r="C48" s="140">
        <f>Data!AM16</f>
        <v>0</v>
      </c>
      <c r="D48" s="140">
        <f>Data!BG16</f>
        <v>0</v>
      </c>
      <c r="E48" s="140">
        <f>Data!CA16</f>
        <v>0</v>
      </c>
      <c r="F48" s="140">
        <f>Data!CU16</f>
        <v>0</v>
      </c>
      <c r="G48" s="140">
        <f>Data!DO16</f>
        <v>0</v>
      </c>
      <c r="H48" s="141">
        <f t="shared" si="0"/>
        <v>0</v>
      </c>
      <c r="W48" s="144"/>
    </row>
    <row r="49" spans="2:23" x14ac:dyDescent="0.55000000000000004">
      <c r="B49" s="129" t="s">
        <v>59</v>
      </c>
      <c r="C49" s="140">
        <f>Data!AN16</f>
        <v>0</v>
      </c>
      <c r="D49" s="140">
        <f>Data!BH16</f>
        <v>198</v>
      </c>
      <c r="E49" s="140">
        <f>Data!CB16</f>
        <v>0</v>
      </c>
      <c r="F49" s="140">
        <f>Data!CV16</f>
        <v>0</v>
      </c>
      <c r="G49" s="140">
        <f>Data!DP16</f>
        <v>0</v>
      </c>
      <c r="H49" s="141">
        <f t="shared" si="0"/>
        <v>198</v>
      </c>
      <c r="W49" s="144"/>
    </row>
    <row r="50" spans="2:23" x14ac:dyDescent="0.55000000000000004">
      <c r="B50" s="129" t="s">
        <v>60</v>
      </c>
      <c r="C50" s="140">
        <f>Data!AO16</f>
        <v>790</v>
      </c>
      <c r="D50" s="140">
        <f>Data!BI16</f>
        <v>1192</v>
      </c>
      <c r="E50" s="140">
        <f>Data!CC16</f>
        <v>225</v>
      </c>
      <c r="F50" s="140">
        <f>Data!CW16</f>
        <v>0</v>
      </c>
      <c r="G50" s="140">
        <f>Data!DQ16</f>
        <v>0</v>
      </c>
      <c r="H50" s="141">
        <f t="shared" si="0"/>
        <v>2207</v>
      </c>
      <c r="W50" s="144"/>
    </row>
    <row r="51" spans="2:23" x14ac:dyDescent="0.55000000000000004">
      <c r="B51" s="129" t="s">
        <v>0</v>
      </c>
      <c r="C51" s="140">
        <f>Data!AP16</f>
        <v>0</v>
      </c>
      <c r="D51" s="140">
        <f>Data!BJ16</f>
        <v>0</v>
      </c>
      <c r="E51" s="140">
        <f>Data!CD16</f>
        <v>0</v>
      </c>
      <c r="F51" s="140">
        <f>Data!CX16</f>
        <v>0</v>
      </c>
      <c r="G51" s="140">
        <f>Data!DR16</f>
        <v>0</v>
      </c>
      <c r="H51" s="141">
        <f t="shared" si="0"/>
        <v>0</v>
      </c>
      <c r="W51" s="144"/>
    </row>
    <row r="52" spans="2:23" x14ac:dyDescent="0.55000000000000004">
      <c r="B52" s="142" t="s">
        <v>33</v>
      </c>
      <c r="C52" s="141">
        <f>SUM(C32:C51)</f>
        <v>88249</v>
      </c>
      <c r="D52" s="141">
        <f>SUM(D32:D51)</f>
        <v>43384</v>
      </c>
      <c r="E52" s="141">
        <f>SUM(E32:E51)</f>
        <v>24056</v>
      </c>
      <c r="F52" s="141">
        <f>SUM(F32:F51)</f>
        <v>3215</v>
      </c>
      <c r="G52" s="141">
        <f>SUM(G32:G51)</f>
        <v>0</v>
      </c>
      <c r="H52" s="141">
        <f t="shared" si="0"/>
        <v>158904</v>
      </c>
    </row>
    <row r="53" spans="2:23" x14ac:dyDescent="0.55000000000000004">
      <c r="B53" s="143"/>
      <c r="C53" s="144"/>
      <c r="D53" s="144"/>
      <c r="E53" s="144"/>
      <c r="F53" s="144"/>
      <c r="G53" s="144"/>
      <c r="H53" s="144"/>
    </row>
    <row r="54" spans="2:23" ht="13.5" customHeight="1" x14ac:dyDescent="0.55000000000000004">
      <c r="B54" s="306"/>
      <c r="D54" s="440" t="s">
        <v>22</v>
      </c>
      <c r="E54" s="440"/>
      <c r="F54" s="440"/>
      <c r="G54" s="307" t="s">
        <v>23</v>
      </c>
      <c r="H54" s="307" t="s">
        <v>24</v>
      </c>
    </row>
    <row r="55" spans="2:23" ht="38.4" x14ac:dyDescent="0.55000000000000004">
      <c r="B55" s="438" t="s">
        <v>894</v>
      </c>
      <c r="C55" s="439"/>
      <c r="D55" s="434" t="str">
        <f>Data!T16</f>
        <v>Weir, George W.</v>
      </c>
      <c r="E55" s="434"/>
      <c r="F55" s="434"/>
      <c r="G55" s="308" t="str">
        <f>Data!U16</f>
        <v>(361) 593-2315</v>
      </c>
      <c r="H55" s="309" t="str">
        <f>Data!V16</f>
        <v>kagww00@tamuk.edu</v>
      </c>
    </row>
    <row r="56" spans="2:23" ht="13.5" customHeight="1" x14ac:dyDescent="0.55000000000000004">
      <c r="B56" s="306"/>
      <c r="C56" s="306"/>
      <c r="D56" s="306"/>
      <c r="E56" s="306"/>
      <c r="F56" s="306"/>
      <c r="G56" s="306"/>
      <c r="H56" s="296"/>
    </row>
    <row r="57" spans="2:23" ht="16.5" customHeight="1" x14ac:dyDescent="0.55000000000000004">
      <c r="B57" s="117" t="s">
        <v>9</v>
      </c>
    </row>
    <row r="58" spans="2:23" ht="39.75" customHeight="1" x14ac:dyDescent="0.55000000000000004">
      <c r="B58" s="441" t="s">
        <v>39</v>
      </c>
      <c r="C58" s="441"/>
      <c r="D58" s="441"/>
      <c r="E58" s="441"/>
      <c r="F58" s="441"/>
      <c r="G58" s="441"/>
      <c r="H58" s="319"/>
    </row>
    <row r="59" spans="2:23" ht="8.25" customHeight="1" thickBot="1" x14ac:dyDescent="0.6">
      <c r="B59" s="318"/>
    </row>
    <row r="60" spans="2:23" ht="19.8" thickBot="1" x14ac:dyDescent="0.6">
      <c r="B60" s="124" t="s">
        <v>31</v>
      </c>
      <c r="C60" s="125" t="s">
        <v>25</v>
      </c>
      <c r="D60" s="125" t="s">
        <v>26</v>
      </c>
      <c r="E60" s="125" t="s">
        <v>27</v>
      </c>
      <c r="F60" s="125" t="s">
        <v>28</v>
      </c>
      <c r="G60" s="125" t="s">
        <v>29</v>
      </c>
      <c r="H60" s="126" t="s">
        <v>30</v>
      </c>
    </row>
    <row r="61" spans="2:23" x14ac:dyDescent="0.55000000000000004">
      <c r="B61" s="127" t="str">
        <f>$B$32</f>
        <v>Liberal Arts</v>
      </c>
      <c r="C61" s="320">
        <f>Data!DS16</f>
        <v>3589958.9459007028</v>
      </c>
      <c r="D61" s="320">
        <f>Data!EM16</f>
        <v>1229757.6350596058</v>
      </c>
      <c r="E61" s="320">
        <f>Data!FG16</f>
        <v>428890.49999999994</v>
      </c>
      <c r="F61" s="320">
        <f>Data!GA16</f>
        <v>35373</v>
      </c>
      <c r="G61" s="320">
        <f>Data!GU16</f>
        <v>0</v>
      </c>
      <c r="H61" s="321">
        <f>SUM(C61:G61)</f>
        <v>5283980.0809603091</v>
      </c>
    </row>
    <row r="62" spans="2:23" x14ac:dyDescent="0.55000000000000004">
      <c r="B62" s="127" t="str">
        <f>$B$33</f>
        <v>Science</v>
      </c>
      <c r="C62" s="320">
        <f>Data!DT16</f>
        <v>1566584.8402073111</v>
      </c>
      <c r="D62" s="320">
        <f>Data!EN16</f>
        <v>929516.0775714604</v>
      </c>
      <c r="E62" s="320">
        <f>Data!FH16</f>
        <v>432048.62864741631</v>
      </c>
      <c r="F62" s="320">
        <f>Data!GB16</f>
        <v>0</v>
      </c>
      <c r="G62" s="320">
        <f>Data!GV16</f>
        <v>0</v>
      </c>
      <c r="H62" s="141">
        <f t="shared" ref="H62:H81" si="1">SUM(C62:G62)</f>
        <v>2928149.5464261877</v>
      </c>
    </row>
    <row r="63" spans="2:23" x14ac:dyDescent="0.55000000000000004">
      <c r="B63" s="127" t="str">
        <f>$B$34</f>
        <v>Fine Arts</v>
      </c>
      <c r="C63" s="320">
        <f>Data!DU16</f>
        <v>1647634.8389724032</v>
      </c>
      <c r="D63" s="320">
        <f>Data!EO16</f>
        <v>930683.45209169446</v>
      </c>
      <c r="E63" s="320">
        <f>Data!FI16</f>
        <v>39486.693693693698</v>
      </c>
      <c r="F63" s="320">
        <f>Data!GC16</f>
        <v>0</v>
      </c>
      <c r="G63" s="320">
        <f>Data!GW16</f>
        <v>0</v>
      </c>
      <c r="H63" s="141">
        <f t="shared" si="1"/>
        <v>2617804.9847577913</v>
      </c>
    </row>
    <row r="64" spans="2:23" x14ac:dyDescent="0.55000000000000004">
      <c r="B64" s="127" t="str">
        <f>$B$35</f>
        <v>Teacher Education</v>
      </c>
      <c r="C64" s="320">
        <f>Data!DV16</f>
        <v>58116.777517174021</v>
      </c>
      <c r="D64" s="320">
        <f>Data!EP16</f>
        <v>510358.01458099706</v>
      </c>
      <c r="E64" s="320">
        <f>Data!FJ16</f>
        <v>779103.47870370338</v>
      </c>
      <c r="F64" s="320">
        <f>Data!GD16</f>
        <v>547352.78333333344</v>
      </c>
      <c r="G64" s="320">
        <f>Data!GX16</f>
        <v>0</v>
      </c>
      <c r="H64" s="141">
        <f t="shared" si="1"/>
        <v>1894931.0541352078</v>
      </c>
    </row>
    <row r="65" spans="2:8" x14ac:dyDescent="0.55000000000000004">
      <c r="B65" s="127" t="str">
        <f>$B$36</f>
        <v>Agriculture</v>
      </c>
      <c r="C65" s="320">
        <f>Data!DW16</f>
        <v>316867.31416934606</v>
      </c>
      <c r="D65" s="320">
        <f>Data!EQ16</f>
        <v>764775.22408113186</v>
      </c>
      <c r="E65" s="320">
        <f>Data!FK16</f>
        <v>630767.76763240946</v>
      </c>
      <c r="F65" s="320">
        <f>Data!GE16</f>
        <v>35909.678052503048</v>
      </c>
      <c r="G65" s="320">
        <f>Data!GY16</f>
        <v>0</v>
      </c>
      <c r="H65" s="141">
        <f t="shared" si="1"/>
        <v>1748319.9839353906</v>
      </c>
    </row>
    <row r="66" spans="2:8" x14ac:dyDescent="0.55000000000000004">
      <c r="B66" s="127" t="str">
        <f>$B$37</f>
        <v>Engineering</v>
      </c>
      <c r="C66" s="320">
        <f>Data!DX16</f>
        <v>923969.53972834698</v>
      </c>
      <c r="D66" s="320">
        <f>Data!ER16</f>
        <v>2357416.8646822646</v>
      </c>
      <c r="E66" s="320">
        <f>Data!FL16</f>
        <v>1783277.0094245649</v>
      </c>
      <c r="F66" s="320">
        <f>Data!GF16</f>
        <v>48839.797756896784</v>
      </c>
      <c r="G66" s="320">
        <f>Data!GZ16</f>
        <v>0</v>
      </c>
      <c r="H66" s="141">
        <f t="shared" si="1"/>
        <v>5113503.2115920736</v>
      </c>
    </row>
    <row r="67" spans="2:8" x14ac:dyDescent="0.55000000000000004">
      <c r="B67" s="127" t="str">
        <f>$B$38</f>
        <v>Home Economics</v>
      </c>
      <c r="C67" s="320">
        <f>Data!DY16</f>
        <v>0</v>
      </c>
      <c r="D67" s="320">
        <f>Data!ES16</f>
        <v>0</v>
      </c>
      <c r="E67" s="320">
        <f>Data!FM16</f>
        <v>0</v>
      </c>
      <c r="F67" s="320">
        <f>Data!GG16</f>
        <v>0</v>
      </c>
      <c r="G67" s="320">
        <f>Data!HA16</f>
        <v>0</v>
      </c>
      <c r="H67" s="141">
        <f t="shared" si="1"/>
        <v>0</v>
      </c>
    </row>
    <row r="68" spans="2:8" x14ac:dyDescent="0.55000000000000004">
      <c r="B68" s="127" t="str">
        <f>$B$39</f>
        <v>Law</v>
      </c>
      <c r="C68" s="320">
        <f>Data!DZ16</f>
        <v>0</v>
      </c>
      <c r="D68" s="320">
        <f>Data!ET16</f>
        <v>0</v>
      </c>
      <c r="E68" s="320">
        <f>Data!FN16</f>
        <v>0</v>
      </c>
      <c r="F68" s="320">
        <f>Data!GH16</f>
        <v>0</v>
      </c>
      <c r="G68" s="320">
        <f>Data!HB16</f>
        <v>0</v>
      </c>
      <c r="H68" s="141">
        <f t="shared" si="1"/>
        <v>0</v>
      </c>
    </row>
    <row r="69" spans="2:8" x14ac:dyDescent="0.55000000000000004">
      <c r="B69" s="127" t="str">
        <f>$B$40</f>
        <v>Social Service</v>
      </c>
      <c r="C69" s="320">
        <f>Data!EA16</f>
        <v>32750</v>
      </c>
      <c r="D69" s="320">
        <f>Data!EU16</f>
        <v>110682</v>
      </c>
      <c r="E69" s="320">
        <f>Data!FO16</f>
        <v>0</v>
      </c>
      <c r="F69" s="320">
        <f>Data!GI16</f>
        <v>0</v>
      </c>
      <c r="G69" s="320">
        <f>Data!HC16</f>
        <v>0</v>
      </c>
      <c r="H69" s="141">
        <f t="shared" si="1"/>
        <v>143432</v>
      </c>
    </row>
    <row r="70" spans="2:8" x14ac:dyDescent="0.55000000000000004">
      <c r="B70" s="127" t="str">
        <f>$B$41</f>
        <v>Library Science</v>
      </c>
      <c r="C70" s="320">
        <f>Data!EB16</f>
        <v>2863.9800000000005</v>
      </c>
      <c r="D70" s="320">
        <f>Data!EV16</f>
        <v>0</v>
      </c>
      <c r="E70" s="320">
        <f>Data!FP16</f>
        <v>0</v>
      </c>
      <c r="F70" s="320">
        <f>Data!GJ16</f>
        <v>0</v>
      </c>
      <c r="G70" s="320">
        <f>Data!HD16</f>
        <v>0</v>
      </c>
      <c r="H70" s="141">
        <f t="shared" si="1"/>
        <v>2863.9800000000005</v>
      </c>
    </row>
    <row r="71" spans="2:8" x14ac:dyDescent="0.55000000000000004">
      <c r="B71" s="127" t="str">
        <f>$B$42</f>
        <v>Veterinary Science</v>
      </c>
      <c r="C71" s="320">
        <f>Data!EC16</f>
        <v>0</v>
      </c>
      <c r="D71" s="320">
        <f>Data!EW16</f>
        <v>0</v>
      </c>
      <c r="E71" s="320">
        <f>Data!FQ16</f>
        <v>0</v>
      </c>
      <c r="F71" s="320">
        <f>Data!GK16</f>
        <v>0</v>
      </c>
      <c r="G71" s="320">
        <f>Data!HE16</f>
        <v>0</v>
      </c>
      <c r="H71" s="141">
        <f t="shared" si="1"/>
        <v>0</v>
      </c>
    </row>
    <row r="72" spans="2:8" x14ac:dyDescent="0.55000000000000004">
      <c r="B72" s="127" t="str">
        <f>$B$43</f>
        <v>Vocational Training</v>
      </c>
      <c r="C72" s="320">
        <f>Data!ED16</f>
        <v>0</v>
      </c>
      <c r="D72" s="320">
        <f>Data!EX16</f>
        <v>28852.258064516129</v>
      </c>
      <c r="E72" s="320">
        <f>Data!FR16</f>
        <v>0</v>
      </c>
      <c r="F72" s="320">
        <f>Data!GL16</f>
        <v>0</v>
      </c>
      <c r="G72" s="320">
        <f>Data!HF16</f>
        <v>0</v>
      </c>
      <c r="H72" s="141">
        <f t="shared" si="1"/>
        <v>28852.258064516129</v>
      </c>
    </row>
    <row r="73" spans="2:8" x14ac:dyDescent="0.55000000000000004">
      <c r="B73" s="127" t="str">
        <f>$B$44</f>
        <v>Physical Training</v>
      </c>
      <c r="C73" s="320">
        <f>Data!EE16</f>
        <v>0</v>
      </c>
      <c r="D73" s="320">
        <f>Data!EY16</f>
        <v>0</v>
      </c>
      <c r="E73" s="320">
        <f>Data!FS16</f>
        <v>0</v>
      </c>
      <c r="F73" s="320">
        <f>Data!GM16</f>
        <v>0</v>
      </c>
      <c r="G73" s="320">
        <f>Data!HG16</f>
        <v>0</v>
      </c>
      <c r="H73" s="141">
        <f t="shared" si="1"/>
        <v>0</v>
      </c>
    </row>
    <row r="74" spans="2:8" x14ac:dyDescent="0.55000000000000004">
      <c r="B74" s="127" t="str">
        <f>$B$45</f>
        <v>Health Services</v>
      </c>
      <c r="C74" s="320">
        <f>Data!EF16</f>
        <v>109575.79132946288</v>
      </c>
      <c r="D74" s="320">
        <f>Data!EZ16</f>
        <v>111264.7721118357</v>
      </c>
      <c r="E74" s="320">
        <f>Data!FT16</f>
        <v>421395.5</v>
      </c>
      <c r="F74" s="320">
        <f>Data!GN16</f>
        <v>0</v>
      </c>
      <c r="G74" s="320">
        <f>Data!HH16</f>
        <v>0</v>
      </c>
      <c r="H74" s="141">
        <f t="shared" si="1"/>
        <v>642236.06344129855</v>
      </c>
    </row>
    <row r="75" spans="2:8" x14ac:dyDescent="0.55000000000000004">
      <c r="B75" s="127" t="str">
        <f>$B$46</f>
        <v>Pharmacy</v>
      </c>
      <c r="C75" s="320">
        <f>Data!EG16</f>
        <v>0</v>
      </c>
      <c r="D75" s="320">
        <f>Data!FA16</f>
        <v>0</v>
      </c>
      <c r="E75" s="320">
        <f>Data!FU16</f>
        <v>0</v>
      </c>
      <c r="F75" s="320">
        <f>Data!GO16</f>
        <v>0</v>
      </c>
      <c r="G75" s="320">
        <f>Data!HI16</f>
        <v>0</v>
      </c>
      <c r="H75" s="141">
        <f t="shared" si="1"/>
        <v>0</v>
      </c>
    </row>
    <row r="76" spans="2:8" x14ac:dyDescent="0.55000000000000004">
      <c r="B76" s="127" t="str">
        <f>$B$47</f>
        <v>Business Administration</v>
      </c>
      <c r="C76" s="320">
        <f>Data!EH16</f>
        <v>354213.51745792583</v>
      </c>
      <c r="D76" s="320">
        <f>Data!FB16</f>
        <v>1114302.3587325504</v>
      </c>
      <c r="E76" s="320">
        <f>Data!FV16</f>
        <v>278864.33333333337</v>
      </c>
      <c r="F76" s="320">
        <f>Data!GP16</f>
        <v>0</v>
      </c>
      <c r="G76" s="320">
        <f>Data!HJ16</f>
        <v>0</v>
      </c>
      <c r="H76" s="141">
        <f t="shared" si="1"/>
        <v>1747380.2095238096</v>
      </c>
    </row>
    <row r="77" spans="2:8" x14ac:dyDescent="0.55000000000000004">
      <c r="B77" s="127" t="str">
        <f>$B$48</f>
        <v>Optometry</v>
      </c>
      <c r="C77" s="320">
        <f>Data!EI16</f>
        <v>0</v>
      </c>
      <c r="D77" s="320">
        <f>Data!FC16</f>
        <v>0</v>
      </c>
      <c r="E77" s="320">
        <f>Data!FW16</f>
        <v>0</v>
      </c>
      <c r="F77" s="320">
        <f>Data!GQ16</f>
        <v>0</v>
      </c>
      <c r="G77" s="320">
        <f>Data!HK16</f>
        <v>0</v>
      </c>
      <c r="H77" s="141">
        <f t="shared" si="1"/>
        <v>0</v>
      </c>
    </row>
    <row r="78" spans="2:8" x14ac:dyDescent="0.55000000000000004">
      <c r="B78" s="127" t="str">
        <f>$B$49</f>
        <v>Teacher Ed-Practice Teaching</v>
      </c>
      <c r="C78" s="320">
        <f>Data!EJ16</f>
        <v>0</v>
      </c>
      <c r="D78" s="320">
        <f>Data!FD16</f>
        <v>40402.889891408493</v>
      </c>
      <c r="E78" s="320">
        <f>Data!FX16</f>
        <v>0</v>
      </c>
      <c r="F78" s="320">
        <f>Data!GR16</f>
        <v>0</v>
      </c>
      <c r="G78" s="320">
        <f>Data!HL16</f>
        <v>0</v>
      </c>
      <c r="H78" s="141">
        <f t="shared" si="1"/>
        <v>40402.889891408493</v>
      </c>
    </row>
    <row r="79" spans="2:8" x14ac:dyDescent="0.55000000000000004">
      <c r="B79" s="127" t="str">
        <f>$B$50</f>
        <v>Technology</v>
      </c>
      <c r="C79" s="320">
        <f>Data!EK16</f>
        <v>151411.38569824465</v>
      </c>
      <c r="D79" s="320">
        <f>Data!FE16</f>
        <v>187218.04376457797</v>
      </c>
      <c r="E79" s="320">
        <f>Data!FY16</f>
        <v>0</v>
      </c>
      <c r="F79" s="320">
        <f>Data!GS16</f>
        <v>0</v>
      </c>
      <c r="G79" s="320">
        <f>Data!HM16</f>
        <v>0</v>
      </c>
      <c r="H79" s="141">
        <f t="shared" si="1"/>
        <v>338629.42946282262</v>
      </c>
    </row>
    <row r="80" spans="2:8" x14ac:dyDescent="0.55000000000000004">
      <c r="B80" s="127" t="str">
        <f>$B$51</f>
        <v>Nursing</v>
      </c>
      <c r="C80" s="320">
        <f>Data!EL16</f>
        <v>0</v>
      </c>
      <c r="D80" s="320">
        <f>Data!FF16</f>
        <v>0</v>
      </c>
      <c r="E80" s="320">
        <f>Data!FZ16</f>
        <v>0</v>
      </c>
      <c r="F80" s="320">
        <f>Data!GT16</f>
        <v>0</v>
      </c>
      <c r="G80" s="320">
        <f>Data!HN16</f>
        <v>0</v>
      </c>
      <c r="H80" s="141">
        <f t="shared" si="1"/>
        <v>0</v>
      </c>
    </row>
    <row r="81" spans="2:8" x14ac:dyDescent="0.55000000000000004">
      <c r="B81" s="130" t="str">
        <f>$B$52</f>
        <v>Totals</v>
      </c>
      <c r="C81" s="321">
        <f>SUM(C61:C80)</f>
        <v>8753946.9309809189</v>
      </c>
      <c r="D81" s="321">
        <f>SUM(D61:D80)</f>
        <v>8315229.5906320428</v>
      </c>
      <c r="E81" s="321">
        <f>SUM(E61:E80)</f>
        <v>4793833.9114351207</v>
      </c>
      <c r="F81" s="321">
        <f>SUM(F61:F80)</f>
        <v>667475.2591427333</v>
      </c>
      <c r="G81" s="321">
        <f>SUM(G61:G80)</f>
        <v>0</v>
      </c>
      <c r="H81" s="321">
        <f t="shared" si="1"/>
        <v>22530485.692190815</v>
      </c>
    </row>
    <row r="82" spans="2:8" x14ac:dyDescent="0.55000000000000004">
      <c r="B82" s="143"/>
      <c r="C82" s="322"/>
      <c r="D82" s="322"/>
      <c r="E82" s="322"/>
      <c r="F82" s="322"/>
      <c r="G82" s="322"/>
      <c r="H82" s="323"/>
    </row>
    <row r="83" spans="2:8" ht="13.5" customHeight="1" x14ac:dyDescent="0.55000000000000004">
      <c r="B83" s="306"/>
      <c r="D83" s="440" t="s">
        <v>22</v>
      </c>
      <c r="E83" s="440"/>
      <c r="F83" s="440"/>
      <c r="G83" s="307" t="s">
        <v>23</v>
      </c>
      <c r="H83" s="307" t="s">
        <v>24</v>
      </c>
    </row>
    <row r="84" spans="2:8" ht="16.5" customHeight="1" x14ac:dyDescent="0.55000000000000004">
      <c r="B84" s="438" t="s">
        <v>38</v>
      </c>
      <c r="C84" s="439"/>
      <c r="D84" s="434" t="str">
        <f>Data!T16</f>
        <v>Weir, George W.</v>
      </c>
      <c r="E84" s="434"/>
      <c r="F84" s="434"/>
      <c r="G84" s="308" t="str">
        <f>Data!U16</f>
        <v>(361) 593-2315</v>
      </c>
      <c r="H84" s="309" t="str">
        <f>Data!V16</f>
        <v>kagww00@tamuk.edu</v>
      </c>
    </row>
    <row r="85" spans="2:8" ht="13.5" customHeight="1" x14ac:dyDescent="0.55000000000000004">
      <c r="B85" s="306"/>
      <c r="C85" s="306"/>
      <c r="D85" s="306"/>
      <c r="E85" s="306"/>
      <c r="F85" s="306"/>
      <c r="G85" s="306"/>
      <c r="H85" s="296"/>
    </row>
    <row r="86" spans="2:8" ht="15" customHeight="1" x14ac:dyDescent="0.55000000000000004">
      <c r="B86" s="120" t="s">
        <v>32</v>
      </c>
      <c r="C86" s="324"/>
      <c r="D86" s="324"/>
      <c r="E86" s="324"/>
      <c r="F86" s="324"/>
      <c r="G86" s="324"/>
      <c r="H86" s="122">
        <f>H13+H14</f>
        <v>77321157</v>
      </c>
    </row>
    <row r="87" spans="2:8" ht="42.75" customHeight="1" x14ac:dyDescent="0.55000000000000004">
      <c r="B87" s="432" t="s">
        <v>8</v>
      </c>
      <c r="C87" s="432"/>
      <c r="D87" s="432"/>
      <c r="E87" s="432"/>
      <c r="F87" s="432"/>
      <c r="G87" s="432"/>
      <c r="H87" s="319"/>
    </row>
    <row r="88" spans="2:8" x14ac:dyDescent="0.55000000000000004">
      <c r="B88" s="120" t="s">
        <v>5</v>
      </c>
      <c r="C88" s="325"/>
      <c r="D88" s="325"/>
      <c r="E88" s="325"/>
      <c r="F88" s="325"/>
      <c r="G88" s="325"/>
      <c r="H88" s="122"/>
    </row>
    <row r="89" spans="2:8" ht="98.25" customHeight="1" thickBot="1" x14ac:dyDescent="0.6">
      <c r="B89" s="433" t="s">
        <v>224</v>
      </c>
      <c r="C89" s="433"/>
      <c r="D89" s="433"/>
      <c r="E89" s="433"/>
      <c r="F89" s="433"/>
      <c r="G89" s="433"/>
      <c r="H89" s="326"/>
    </row>
    <row r="90" spans="2:8" ht="19.8" thickBot="1" x14ac:dyDescent="0.6">
      <c r="B90" s="124" t="s">
        <v>31</v>
      </c>
      <c r="C90" s="125" t="s">
        <v>25</v>
      </c>
      <c r="D90" s="125" t="s">
        <v>26</v>
      </c>
      <c r="E90" s="125" t="s">
        <v>27</v>
      </c>
      <c r="F90" s="125" t="s">
        <v>28</v>
      </c>
      <c r="G90" s="125" t="s">
        <v>29</v>
      </c>
      <c r="H90" s="126" t="s">
        <v>30</v>
      </c>
    </row>
    <row r="91" spans="2:8" x14ac:dyDescent="0.55000000000000004">
      <c r="B91" s="127" t="str">
        <f>$B$32</f>
        <v>Liberal Arts</v>
      </c>
      <c r="C91" s="327">
        <f>Data!HR16</f>
        <v>81278.815136220641</v>
      </c>
      <c r="D91" s="327">
        <f>Data!IL16</f>
        <v>26942.460949584543</v>
      </c>
      <c r="E91" s="327">
        <f>Data!JF16</f>
        <v>7433.8543517562639</v>
      </c>
      <c r="F91" s="327">
        <f>Data!JZ16</f>
        <v>239.19690373822283</v>
      </c>
      <c r="G91" s="327">
        <f>Data!KT16</f>
        <v>0</v>
      </c>
      <c r="H91" s="133">
        <f t="shared" ref="H91:H111" si="2">SUM(C91:G91)</f>
        <v>115894.32734129966</v>
      </c>
    </row>
    <row r="92" spans="2:8" x14ac:dyDescent="0.55000000000000004">
      <c r="B92" s="127" t="str">
        <f>$B$33</f>
        <v>Science</v>
      </c>
      <c r="C92" s="327">
        <f>Data!HS16</f>
        <v>34863.813945288188</v>
      </c>
      <c r="D92" s="327">
        <f>Data!IM16</f>
        <v>20041.506340048287</v>
      </c>
      <c r="E92" s="327">
        <f>Data!JG16</f>
        <v>9434.6826877216135</v>
      </c>
      <c r="F92" s="327">
        <f>Data!KA16</f>
        <v>0</v>
      </c>
      <c r="G92" s="327">
        <f>Data!KU16</f>
        <v>0</v>
      </c>
      <c r="H92" s="136">
        <f t="shared" si="2"/>
        <v>64340.002973058094</v>
      </c>
    </row>
    <row r="93" spans="2:8" x14ac:dyDescent="0.55000000000000004">
      <c r="B93" s="127" t="str">
        <f>$B$34</f>
        <v>Fine Arts</v>
      </c>
      <c r="C93" s="327">
        <f>Data!HT16</f>
        <v>37924.081146424498</v>
      </c>
      <c r="D93" s="327">
        <f>Data!IN16</f>
        <v>21493.014305620636</v>
      </c>
      <c r="E93" s="327">
        <f>Data!JH16</f>
        <v>911.89767104250961</v>
      </c>
      <c r="F93" s="327">
        <f>Data!KB16</f>
        <v>0</v>
      </c>
      <c r="G93" s="327">
        <f>Data!KV16</f>
        <v>0</v>
      </c>
      <c r="H93" s="136">
        <f t="shared" si="2"/>
        <v>60328.993123087646</v>
      </c>
    </row>
    <row r="94" spans="2:8" x14ac:dyDescent="0.55000000000000004">
      <c r="B94" s="127" t="str">
        <f>$B$35</f>
        <v>Teacher Education</v>
      </c>
      <c r="C94" s="327">
        <f>Data!HU16</f>
        <v>393.64389871157704</v>
      </c>
      <c r="D94" s="327">
        <f>Data!IO16</f>
        <v>3450.4578207669065</v>
      </c>
      <c r="E94" s="327">
        <f>Data!JI16</f>
        <v>5268.4007519182487</v>
      </c>
      <c r="F94" s="327">
        <f>Data!KC16</f>
        <v>3701.2719030286262</v>
      </c>
      <c r="G94" s="327">
        <f>Data!KW16</f>
        <v>0</v>
      </c>
      <c r="H94" s="136">
        <f t="shared" si="2"/>
        <v>12813.774374425358</v>
      </c>
    </row>
    <row r="95" spans="2:8" x14ac:dyDescent="0.55000000000000004">
      <c r="B95" s="127" t="str">
        <f>$B$36</f>
        <v>Agriculture</v>
      </c>
      <c r="C95" s="327">
        <f>Data!HV16</f>
        <v>12673.657166390454</v>
      </c>
      <c r="D95" s="327">
        <f>Data!IP16</f>
        <v>30778.416628252326</v>
      </c>
      <c r="E95" s="327">
        <f>Data!JJ16</f>
        <v>25339.395056316254</v>
      </c>
      <c r="F95" s="327">
        <f>Data!KD16</f>
        <v>1442.5745340998189</v>
      </c>
      <c r="G95" s="327">
        <f>Data!KX16</f>
        <v>0</v>
      </c>
      <c r="H95" s="136">
        <f t="shared" si="2"/>
        <v>70234.04338505886</v>
      </c>
    </row>
    <row r="96" spans="2:8" x14ac:dyDescent="0.55000000000000004">
      <c r="B96" s="127" t="str">
        <f>$B$37</f>
        <v>Engineering</v>
      </c>
      <c r="C96" s="327">
        <f>Data!HW16</f>
        <v>24265.257260752573</v>
      </c>
      <c r="D96" s="327">
        <f>Data!IQ16</f>
        <v>63952.393797939723</v>
      </c>
      <c r="E96" s="327">
        <f>Data!JK16</f>
        <v>48080.795363073201</v>
      </c>
      <c r="F96" s="327">
        <f>Data!KE16</f>
        <v>1324.9623162955277</v>
      </c>
      <c r="G96" s="327">
        <f>Data!KY16</f>
        <v>0</v>
      </c>
      <c r="H96" s="136">
        <f t="shared" si="2"/>
        <v>137623.40873806103</v>
      </c>
    </row>
    <row r="97" spans="2:8" x14ac:dyDescent="0.55000000000000004">
      <c r="B97" s="127" t="str">
        <f>$B$38</f>
        <v>Home Economics</v>
      </c>
      <c r="C97" s="327">
        <f>Data!HX16</f>
        <v>0</v>
      </c>
      <c r="D97" s="327">
        <f>Data!IR16</f>
        <v>0</v>
      </c>
      <c r="E97" s="327">
        <f>Data!JL16</f>
        <v>0</v>
      </c>
      <c r="F97" s="327">
        <f>Data!KF16</f>
        <v>0</v>
      </c>
      <c r="G97" s="327">
        <f>Data!KZ16</f>
        <v>0</v>
      </c>
      <c r="H97" s="136">
        <f t="shared" si="2"/>
        <v>0</v>
      </c>
    </row>
    <row r="98" spans="2:8" x14ac:dyDescent="0.55000000000000004">
      <c r="B98" s="127" t="str">
        <f>$B$39</f>
        <v>Law</v>
      </c>
      <c r="C98" s="327">
        <f>Data!HY16</f>
        <v>0</v>
      </c>
      <c r="D98" s="327">
        <f>Data!IS16</f>
        <v>0</v>
      </c>
      <c r="E98" s="327">
        <f>Data!JM16</f>
        <v>0</v>
      </c>
      <c r="F98" s="327">
        <f>Data!KG16</f>
        <v>0</v>
      </c>
      <c r="G98" s="327">
        <f>Data!LA16</f>
        <v>0</v>
      </c>
      <c r="H98" s="136">
        <f t="shared" si="2"/>
        <v>0</v>
      </c>
    </row>
    <row r="99" spans="2:8" x14ac:dyDescent="0.55000000000000004">
      <c r="B99" s="127" t="str">
        <f>$B$40</f>
        <v>Social Service</v>
      </c>
      <c r="C99" s="327">
        <f>Data!HZ16</f>
        <v>756.32183738421691</v>
      </c>
      <c r="D99" s="327">
        <f>Data!IT16</f>
        <v>2556.0675910033556</v>
      </c>
      <c r="E99" s="327">
        <f>Data!JN16</f>
        <v>0</v>
      </c>
      <c r="F99" s="327">
        <f>Data!KH16</f>
        <v>0</v>
      </c>
      <c r="G99" s="327">
        <f>Data!LB16</f>
        <v>0</v>
      </c>
      <c r="H99" s="136">
        <f t="shared" si="2"/>
        <v>3312.3894283875725</v>
      </c>
    </row>
    <row r="100" spans="2:8" x14ac:dyDescent="0.55000000000000004">
      <c r="B100" s="127" t="str">
        <f>$B$41</f>
        <v>Library Science</v>
      </c>
      <c r="C100" s="327">
        <f>Data!IA16</f>
        <v>66.14017147577556</v>
      </c>
      <c r="D100" s="327">
        <f>Data!IU16</f>
        <v>0</v>
      </c>
      <c r="E100" s="327">
        <f>Data!JO16</f>
        <v>0</v>
      </c>
      <c r="F100" s="327">
        <f>Data!KI16</f>
        <v>0</v>
      </c>
      <c r="G100" s="327">
        <f>Data!LC16</f>
        <v>0</v>
      </c>
      <c r="H100" s="136">
        <f t="shared" si="2"/>
        <v>66.14017147577556</v>
      </c>
    </row>
    <row r="101" spans="2:8" x14ac:dyDescent="0.55000000000000004">
      <c r="B101" s="127" t="str">
        <f>$B$42</f>
        <v>Veterinary Science</v>
      </c>
      <c r="C101" s="327">
        <f>Data!IB16</f>
        <v>0</v>
      </c>
      <c r="D101" s="327">
        <f>Data!IV16</f>
        <v>0</v>
      </c>
      <c r="E101" s="327">
        <f>Data!JP16</f>
        <v>0</v>
      </c>
      <c r="F101" s="327">
        <f>Data!KJ16</f>
        <v>0</v>
      </c>
      <c r="G101" s="327">
        <f>Data!LD16</f>
        <v>0</v>
      </c>
      <c r="H101" s="136">
        <f t="shared" si="2"/>
        <v>0</v>
      </c>
    </row>
    <row r="102" spans="2:8" x14ac:dyDescent="0.55000000000000004">
      <c r="B102" s="127" t="str">
        <f>$B$43</f>
        <v>Vocational Training</v>
      </c>
      <c r="C102" s="327">
        <f>Data!IC16</f>
        <v>0</v>
      </c>
      <c r="D102" s="327">
        <f>Data!IW16</f>
        <v>1159.0617068271324</v>
      </c>
      <c r="E102" s="327">
        <f>Data!JQ16</f>
        <v>0</v>
      </c>
      <c r="F102" s="327">
        <f>Data!KK16</f>
        <v>0</v>
      </c>
      <c r="G102" s="327">
        <f>Data!LE16</f>
        <v>0</v>
      </c>
      <c r="H102" s="136">
        <f t="shared" si="2"/>
        <v>1159.0617068271324</v>
      </c>
    </row>
    <row r="103" spans="2:8" x14ac:dyDescent="0.55000000000000004">
      <c r="B103" s="127" t="str">
        <f>$B$44</f>
        <v>Physical Training</v>
      </c>
      <c r="C103" s="327">
        <f>Data!ID16</f>
        <v>0</v>
      </c>
      <c r="D103" s="327">
        <f>Data!IX16</f>
        <v>0</v>
      </c>
      <c r="E103" s="327">
        <f>Data!JR16</f>
        <v>0</v>
      </c>
      <c r="F103" s="327">
        <f>Data!KL16</f>
        <v>0</v>
      </c>
      <c r="G103" s="327">
        <f>Data!LF16</f>
        <v>0</v>
      </c>
      <c r="H103" s="136">
        <f t="shared" si="2"/>
        <v>0</v>
      </c>
    </row>
    <row r="104" spans="2:8" x14ac:dyDescent="0.55000000000000004">
      <c r="B104" s="127" t="str">
        <f>$B$45</f>
        <v>Health Services</v>
      </c>
      <c r="C104" s="327">
        <f>Data!IE16</f>
        <v>1001.5810263252224</v>
      </c>
      <c r="D104" s="327">
        <f>Data!IY16</f>
        <v>1960.4541425904958</v>
      </c>
      <c r="E104" s="327">
        <f>Data!JS16</f>
        <v>9731.6219488684201</v>
      </c>
      <c r="F104" s="327">
        <f>Data!KM16</f>
        <v>0</v>
      </c>
      <c r="G104" s="327">
        <f>Data!LG16</f>
        <v>0</v>
      </c>
      <c r="H104" s="136">
        <f t="shared" si="2"/>
        <v>12693.657117784138</v>
      </c>
    </row>
    <row r="105" spans="2:8" x14ac:dyDescent="0.55000000000000004">
      <c r="B105" s="127" t="str">
        <f>$B$46</f>
        <v>Pharmacy</v>
      </c>
      <c r="C105" s="327">
        <f>Data!IF16</f>
        <v>0</v>
      </c>
      <c r="D105" s="327">
        <f>Data!IZ16</f>
        <v>0</v>
      </c>
      <c r="E105" s="327">
        <f>Data!JT16</f>
        <v>0</v>
      </c>
      <c r="F105" s="327">
        <f>Data!KN16</f>
        <v>0</v>
      </c>
      <c r="G105" s="327">
        <f>Data!LH16</f>
        <v>0</v>
      </c>
      <c r="H105" s="136">
        <f t="shared" si="2"/>
        <v>0</v>
      </c>
    </row>
    <row r="106" spans="2:8" x14ac:dyDescent="0.55000000000000004">
      <c r="B106" s="127" t="str">
        <f>$B$47</f>
        <v>Business Administration</v>
      </c>
      <c r="C106" s="327">
        <f>Data!IG16</f>
        <v>3923.1328283775097</v>
      </c>
      <c r="D106" s="327">
        <f>Data!JA16</f>
        <v>8127.2436095070298</v>
      </c>
      <c r="E106" s="327">
        <f>Data!JU16</f>
        <v>2424.8825656450063</v>
      </c>
      <c r="F106" s="327">
        <f>Data!KO16</f>
        <v>0</v>
      </c>
      <c r="G106" s="327">
        <f>Data!LI16</f>
        <v>0</v>
      </c>
      <c r="H106" s="136">
        <f t="shared" si="2"/>
        <v>14475.259003529545</v>
      </c>
    </row>
    <row r="107" spans="2:8" x14ac:dyDescent="0.55000000000000004">
      <c r="B107" s="127" t="str">
        <f>$B$48</f>
        <v>Optometry</v>
      </c>
      <c r="C107" s="327">
        <f>Data!IH16</f>
        <v>0</v>
      </c>
      <c r="D107" s="327">
        <f>Data!JB16</f>
        <v>0</v>
      </c>
      <c r="E107" s="327">
        <f>Data!JV16</f>
        <v>0</v>
      </c>
      <c r="F107" s="327">
        <f>Data!KP16</f>
        <v>0</v>
      </c>
      <c r="G107" s="327">
        <f>Data!LJ16</f>
        <v>0</v>
      </c>
      <c r="H107" s="136">
        <f t="shared" si="2"/>
        <v>0</v>
      </c>
    </row>
    <row r="108" spans="2:8" x14ac:dyDescent="0.55000000000000004">
      <c r="B108" s="127" t="str">
        <f>$B$49</f>
        <v>Teacher Ed-Practice Teaching</v>
      </c>
      <c r="C108" s="327">
        <f>Data!II16</f>
        <v>0</v>
      </c>
      <c r="D108" s="327">
        <f>Data!JC16</f>
        <v>664.13376160141343</v>
      </c>
      <c r="E108" s="327">
        <f>Data!JW16</f>
        <v>0</v>
      </c>
      <c r="F108" s="327">
        <f>Data!KQ16</f>
        <v>0</v>
      </c>
      <c r="G108" s="327">
        <f>Data!LK16</f>
        <v>0</v>
      </c>
      <c r="H108" s="136">
        <f t="shared" si="2"/>
        <v>664.13376160141343</v>
      </c>
    </row>
    <row r="109" spans="2:8" x14ac:dyDescent="0.55000000000000004">
      <c r="B109" s="127" t="str">
        <f>$B$50</f>
        <v>Technology</v>
      </c>
      <c r="C109" s="327">
        <f>Data!IJ16</f>
        <v>4604.0369455886485</v>
      </c>
      <c r="D109" s="327">
        <f>Data!JD16</f>
        <v>5038.6719298151702</v>
      </c>
      <c r="E109" s="327">
        <f>Data!JX16</f>
        <v>0</v>
      </c>
      <c r="F109" s="327">
        <f>Data!KR16</f>
        <v>0</v>
      </c>
      <c r="G109" s="327">
        <f>Data!LL16</f>
        <v>0</v>
      </c>
      <c r="H109" s="136">
        <f t="shared" si="2"/>
        <v>9642.7088754038195</v>
      </c>
    </row>
    <row r="110" spans="2:8" x14ac:dyDescent="0.55000000000000004">
      <c r="B110" s="127" t="str">
        <f>$B$51</f>
        <v>Nursing</v>
      </c>
      <c r="C110" s="327">
        <f>Data!IK16</f>
        <v>0</v>
      </c>
      <c r="D110" s="327">
        <f>Data!JE16</f>
        <v>0</v>
      </c>
      <c r="E110" s="327">
        <f>Data!JY16</f>
        <v>0</v>
      </c>
      <c r="F110" s="327">
        <f>Data!KS16</f>
        <v>0</v>
      </c>
      <c r="G110" s="327">
        <f>Data!HPM16</f>
        <v>0</v>
      </c>
      <c r="H110" s="136">
        <f t="shared" si="2"/>
        <v>0</v>
      </c>
    </row>
    <row r="111" spans="2:8" x14ac:dyDescent="0.55000000000000004">
      <c r="B111" s="130" t="str">
        <f>$B$52</f>
        <v>Totals</v>
      </c>
      <c r="C111" s="133">
        <f>SUM(C91:C110)</f>
        <v>201750.48136293932</v>
      </c>
      <c r="D111" s="133">
        <f>SUM(D91:D110)</f>
        <v>186163.88258355702</v>
      </c>
      <c r="E111" s="133">
        <f>SUM(E91:E110)</f>
        <v>108625.53039634152</v>
      </c>
      <c r="F111" s="133">
        <f>SUM(F91:F110)</f>
        <v>6708.0056571621953</v>
      </c>
      <c r="G111" s="133">
        <f>SUM(G91:G110)</f>
        <v>0</v>
      </c>
      <c r="H111" s="133">
        <f t="shared" si="2"/>
        <v>503247.9</v>
      </c>
    </row>
    <row r="112" spans="2:8" x14ac:dyDescent="0.55000000000000004">
      <c r="B112" s="328"/>
      <c r="C112" s="329"/>
      <c r="D112" s="329"/>
      <c r="E112" s="329"/>
      <c r="F112" s="329"/>
      <c r="G112" s="329"/>
      <c r="H112" s="330"/>
    </row>
    <row r="113" spans="2:8" ht="16.5" customHeight="1" x14ac:dyDescent="0.55000000000000004">
      <c r="B113" s="445" t="s">
        <v>62</v>
      </c>
      <c r="C113" s="445"/>
      <c r="D113" s="445"/>
      <c r="E113" s="445"/>
      <c r="F113" s="445"/>
      <c r="G113" s="445"/>
      <c r="H113" s="445"/>
    </row>
    <row r="114" spans="2:8" ht="36.75" customHeight="1" thickBot="1" x14ac:dyDescent="0.6">
      <c r="B114" s="444" t="s">
        <v>36</v>
      </c>
      <c r="C114" s="444"/>
      <c r="D114" s="444"/>
      <c r="E114" s="444"/>
      <c r="F114" s="444"/>
      <c r="G114" s="444"/>
      <c r="H114" s="326"/>
    </row>
    <row r="115" spans="2:8" ht="19.8" thickBot="1" x14ac:dyDescent="0.6">
      <c r="B115" s="124" t="s">
        <v>31</v>
      </c>
      <c r="C115" s="125" t="s">
        <v>25</v>
      </c>
      <c r="D115" s="125" t="s">
        <v>26</v>
      </c>
      <c r="E115" s="125" t="s">
        <v>27</v>
      </c>
      <c r="F115" s="125" t="s">
        <v>28</v>
      </c>
      <c r="G115" s="125" t="s">
        <v>29</v>
      </c>
      <c r="H115" s="126" t="s">
        <v>30</v>
      </c>
    </row>
    <row r="116" spans="2:8" x14ac:dyDescent="0.55000000000000004">
      <c r="B116" s="127" t="str">
        <f>$B$32</f>
        <v>Liberal Arts</v>
      </c>
      <c r="C116" s="321">
        <f t="shared" ref="C116:G131" si="3">C91+C61</f>
        <v>3671237.7610369236</v>
      </c>
      <c r="D116" s="321">
        <f t="shared" si="3"/>
        <v>1256700.0960091904</v>
      </c>
      <c r="E116" s="321">
        <f t="shared" si="3"/>
        <v>436324.35435175622</v>
      </c>
      <c r="F116" s="321">
        <f t="shared" si="3"/>
        <v>35612.196903738222</v>
      </c>
      <c r="G116" s="321">
        <f t="shared" si="3"/>
        <v>0</v>
      </c>
      <c r="H116" s="133">
        <f t="shared" ref="H116:H136" si="4">SUM(C116:G116)</f>
        <v>5399874.4083016086</v>
      </c>
    </row>
    <row r="117" spans="2:8" x14ac:dyDescent="0.55000000000000004">
      <c r="B117" s="127" t="str">
        <f>$B$33</f>
        <v>Science</v>
      </c>
      <c r="C117" s="141">
        <f t="shared" si="3"/>
        <v>1601448.6541525992</v>
      </c>
      <c r="D117" s="141">
        <f t="shared" si="3"/>
        <v>949557.58391150867</v>
      </c>
      <c r="E117" s="141">
        <f t="shared" si="3"/>
        <v>441483.31133513793</v>
      </c>
      <c r="F117" s="141">
        <f t="shared" si="3"/>
        <v>0</v>
      </c>
      <c r="G117" s="141">
        <f t="shared" si="3"/>
        <v>0</v>
      </c>
      <c r="H117" s="136">
        <f t="shared" si="4"/>
        <v>2992489.549399246</v>
      </c>
    </row>
    <row r="118" spans="2:8" x14ac:dyDescent="0.55000000000000004">
      <c r="B118" s="127" t="str">
        <f>$B$34</f>
        <v>Fine Arts</v>
      </c>
      <c r="C118" s="141">
        <f t="shared" si="3"/>
        <v>1685558.9201188276</v>
      </c>
      <c r="D118" s="141">
        <f t="shared" si="3"/>
        <v>952176.46639731515</v>
      </c>
      <c r="E118" s="141">
        <f t="shared" si="3"/>
        <v>40398.59136473621</v>
      </c>
      <c r="F118" s="141">
        <f t="shared" si="3"/>
        <v>0</v>
      </c>
      <c r="G118" s="141">
        <f t="shared" si="3"/>
        <v>0</v>
      </c>
      <c r="H118" s="136">
        <f t="shared" si="4"/>
        <v>2678133.9778808788</v>
      </c>
    </row>
    <row r="119" spans="2:8" x14ac:dyDescent="0.55000000000000004">
      <c r="B119" s="127" t="str">
        <f>$B$35</f>
        <v>Teacher Education</v>
      </c>
      <c r="C119" s="141">
        <f t="shared" si="3"/>
        <v>58510.421415885598</v>
      </c>
      <c r="D119" s="141">
        <f t="shared" si="3"/>
        <v>513808.47240176395</v>
      </c>
      <c r="E119" s="141">
        <f t="shared" si="3"/>
        <v>784371.87945562159</v>
      </c>
      <c r="F119" s="141">
        <f t="shared" si="3"/>
        <v>551054.05523636204</v>
      </c>
      <c r="G119" s="141">
        <f t="shared" si="3"/>
        <v>0</v>
      </c>
      <c r="H119" s="136">
        <f t="shared" si="4"/>
        <v>1907744.828509633</v>
      </c>
    </row>
    <row r="120" spans="2:8" x14ac:dyDescent="0.55000000000000004">
      <c r="B120" s="127" t="str">
        <f>$B$36</f>
        <v>Agriculture</v>
      </c>
      <c r="C120" s="141">
        <f t="shared" si="3"/>
        <v>329540.97133573651</v>
      </c>
      <c r="D120" s="141">
        <f t="shared" si="3"/>
        <v>795553.64070938423</v>
      </c>
      <c r="E120" s="141">
        <f t="shared" si="3"/>
        <v>656107.16268872574</v>
      </c>
      <c r="F120" s="141">
        <f t="shared" si="3"/>
        <v>37352.252586602866</v>
      </c>
      <c r="G120" s="141">
        <f t="shared" si="3"/>
        <v>0</v>
      </c>
      <c r="H120" s="136">
        <f t="shared" si="4"/>
        <v>1818554.0273204495</v>
      </c>
    </row>
    <row r="121" spans="2:8" x14ac:dyDescent="0.55000000000000004">
      <c r="B121" s="127" t="str">
        <f>$B$37</f>
        <v>Engineering</v>
      </c>
      <c r="C121" s="141">
        <f t="shared" si="3"/>
        <v>948234.79698909959</v>
      </c>
      <c r="D121" s="141">
        <f t="shared" si="3"/>
        <v>2421369.2584802043</v>
      </c>
      <c r="E121" s="141">
        <f t="shared" si="3"/>
        <v>1831357.8047876381</v>
      </c>
      <c r="F121" s="141">
        <f t="shared" si="3"/>
        <v>50164.760073192308</v>
      </c>
      <c r="G121" s="141">
        <f t="shared" si="3"/>
        <v>0</v>
      </c>
      <c r="H121" s="136">
        <f t="shared" si="4"/>
        <v>5251126.6203301344</v>
      </c>
    </row>
    <row r="122" spans="2:8" x14ac:dyDescent="0.55000000000000004">
      <c r="B122" s="127" t="str">
        <f>$B$38</f>
        <v>Home Economics</v>
      </c>
      <c r="C122" s="141">
        <f t="shared" si="3"/>
        <v>0</v>
      </c>
      <c r="D122" s="141">
        <f t="shared" si="3"/>
        <v>0</v>
      </c>
      <c r="E122" s="141">
        <f t="shared" si="3"/>
        <v>0</v>
      </c>
      <c r="F122" s="141">
        <f t="shared" si="3"/>
        <v>0</v>
      </c>
      <c r="G122" s="141">
        <f t="shared" si="3"/>
        <v>0</v>
      </c>
      <c r="H122" s="136">
        <f t="shared" si="4"/>
        <v>0</v>
      </c>
    </row>
    <row r="123" spans="2:8" x14ac:dyDescent="0.55000000000000004">
      <c r="B123" s="127" t="str">
        <f>$B$39</f>
        <v>Law</v>
      </c>
      <c r="C123" s="141">
        <f t="shared" si="3"/>
        <v>0</v>
      </c>
      <c r="D123" s="141">
        <f t="shared" si="3"/>
        <v>0</v>
      </c>
      <c r="E123" s="141">
        <f t="shared" si="3"/>
        <v>0</v>
      </c>
      <c r="F123" s="141">
        <f t="shared" si="3"/>
        <v>0</v>
      </c>
      <c r="G123" s="141">
        <f t="shared" si="3"/>
        <v>0</v>
      </c>
      <c r="H123" s="136">
        <f t="shared" si="4"/>
        <v>0</v>
      </c>
    </row>
    <row r="124" spans="2:8" x14ac:dyDescent="0.55000000000000004">
      <c r="B124" s="127" t="str">
        <f>$B$40</f>
        <v>Social Service</v>
      </c>
      <c r="C124" s="141">
        <f t="shared" si="3"/>
        <v>33506.321837384217</v>
      </c>
      <c r="D124" s="141">
        <f t="shared" si="3"/>
        <v>113238.06759100336</v>
      </c>
      <c r="E124" s="141">
        <f t="shared" si="3"/>
        <v>0</v>
      </c>
      <c r="F124" s="141">
        <f t="shared" si="3"/>
        <v>0</v>
      </c>
      <c r="G124" s="141">
        <f t="shared" si="3"/>
        <v>0</v>
      </c>
      <c r="H124" s="136">
        <f t="shared" si="4"/>
        <v>146744.38942838757</v>
      </c>
    </row>
    <row r="125" spans="2:8" x14ac:dyDescent="0.55000000000000004">
      <c r="B125" s="127" t="str">
        <f>$B$41</f>
        <v>Library Science</v>
      </c>
      <c r="C125" s="141">
        <f t="shared" si="3"/>
        <v>2930.1201714757763</v>
      </c>
      <c r="D125" s="141">
        <f t="shared" si="3"/>
        <v>0</v>
      </c>
      <c r="E125" s="141">
        <f t="shared" si="3"/>
        <v>0</v>
      </c>
      <c r="F125" s="141">
        <f t="shared" si="3"/>
        <v>0</v>
      </c>
      <c r="G125" s="141">
        <f t="shared" si="3"/>
        <v>0</v>
      </c>
      <c r="H125" s="136">
        <f t="shared" si="4"/>
        <v>2930.1201714757763</v>
      </c>
    </row>
    <row r="126" spans="2:8" x14ac:dyDescent="0.55000000000000004">
      <c r="B126" s="127" t="str">
        <f>$B$42</f>
        <v>Veterinary Science</v>
      </c>
      <c r="C126" s="141">
        <f t="shared" si="3"/>
        <v>0</v>
      </c>
      <c r="D126" s="141">
        <f t="shared" si="3"/>
        <v>0</v>
      </c>
      <c r="E126" s="141">
        <f t="shared" si="3"/>
        <v>0</v>
      </c>
      <c r="F126" s="141">
        <f t="shared" si="3"/>
        <v>0</v>
      </c>
      <c r="G126" s="141">
        <f t="shared" si="3"/>
        <v>0</v>
      </c>
      <c r="H126" s="136">
        <f t="shared" si="4"/>
        <v>0</v>
      </c>
    </row>
    <row r="127" spans="2:8" x14ac:dyDescent="0.55000000000000004">
      <c r="B127" s="127" t="str">
        <f>$B$43</f>
        <v>Vocational Training</v>
      </c>
      <c r="C127" s="141">
        <f t="shared" si="3"/>
        <v>0</v>
      </c>
      <c r="D127" s="141">
        <f t="shared" si="3"/>
        <v>30011.31977134326</v>
      </c>
      <c r="E127" s="141">
        <f t="shared" si="3"/>
        <v>0</v>
      </c>
      <c r="F127" s="141">
        <f t="shared" si="3"/>
        <v>0</v>
      </c>
      <c r="G127" s="141">
        <f t="shared" si="3"/>
        <v>0</v>
      </c>
      <c r="H127" s="136">
        <f t="shared" si="4"/>
        <v>30011.31977134326</v>
      </c>
    </row>
    <row r="128" spans="2:8" x14ac:dyDescent="0.55000000000000004">
      <c r="B128" s="127" t="str">
        <f>$B$44</f>
        <v>Physical Training</v>
      </c>
      <c r="C128" s="141">
        <f t="shared" si="3"/>
        <v>0</v>
      </c>
      <c r="D128" s="141">
        <f t="shared" si="3"/>
        <v>0</v>
      </c>
      <c r="E128" s="141">
        <f t="shared" si="3"/>
        <v>0</v>
      </c>
      <c r="F128" s="141">
        <f t="shared" si="3"/>
        <v>0</v>
      </c>
      <c r="G128" s="141">
        <f t="shared" si="3"/>
        <v>0</v>
      </c>
      <c r="H128" s="136">
        <f t="shared" si="4"/>
        <v>0</v>
      </c>
    </row>
    <row r="129" spans="2:12" x14ac:dyDescent="0.55000000000000004">
      <c r="B129" s="127" t="str">
        <f>$B$45</f>
        <v>Health Services</v>
      </c>
      <c r="C129" s="141">
        <f t="shared" si="3"/>
        <v>110577.3723557881</v>
      </c>
      <c r="D129" s="141">
        <f t="shared" si="3"/>
        <v>113225.22625442619</v>
      </c>
      <c r="E129" s="141">
        <f t="shared" si="3"/>
        <v>431127.12194886844</v>
      </c>
      <c r="F129" s="141">
        <f t="shared" si="3"/>
        <v>0</v>
      </c>
      <c r="G129" s="141">
        <f t="shared" si="3"/>
        <v>0</v>
      </c>
      <c r="H129" s="136">
        <f t="shared" si="4"/>
        <v>654929.72055908269</v>
      </c>
    </row>
    <row r="130" spans="2:12" x14ac:dyDescent="0.55000000000000004">
      <c r="B130" s="127" t="str">
        <f>$B$46</f>
        <v>Pharmacy</v>
      </c>
      <c r="C130" s="141">
        <f t="shared" si="3"/>
        <v>0</v>
      </c>
      <c r="D130" s="141">
        <f t="shared" si="3"/>
        <v>0</v>
      </c>
      <c r="E130" s="141">
        <f t="shared" si="3"/>
        <v>0</v>
      </c>
      <c r="F130" s="141">
        <f t="shared" si="3"/>
        <v>0</v>
      </c>
      <c r="G130" s="141">
        <f t="shared" si="3"/>
        <v>0</v>
      </c>
      <c r="H130" s="136">
        <f t="shared" si="4"/>
        <v>0</v>
      </c>
    </row>
    <row r="131" spans="2:12" x14ac:dyDescent="0.55000000000000004">
      <c r="B131" s="127" t="str">
        <f>$B$47</f>
        <v>Business Administration</v>
      </c>
      <c r="C131" s="141">
        <f t="shared" si="3"/>
        <v>358136.65028630337</v>
      </c>
      <c r="D131" s="141">
        <f t="shared" si="3"/>
        <v>1122429.6023420575</v>
      </c>
      <c r="E131" s="141">
        <f t="shared" si="3"/>
        <v>281289.21589897841</v>
      </c>
      <c r="F131" s="141">
        <f t="shared" si="3"/>
        <v>0</v>
      </c>
      <c r="G131" s="141">
        <f t="shared" si="3"/>
        <v>0</v>
      </c>
      <c r="H131" s="136">
        <f t="shared" si="4"/>
        <v>1761855.4685273394</v>
      </c>
    </row>
    <row r="132" spans="2:12" x14ac:dyDescent="0.55000000000000004">
      <c r="B132" s="127" t="str">
        <f>$B$48</f>
        <v>Optometry</v>
      </c>
      <c r="C132" s="141">
        <f t="shared" ref="C132:G135" si="5">C107+C77</f>
        <v>0</v>
      </c>
      <c r="D132" s="141">
        <f t="shared" si="5"/>
        <v>0</v>
      </c>
      <c r="E132" s="141">
        <f t="shared" si="5"/>
        <v>0</v>
      </c>
      <c r="F132" s="141">
        <f t="shared" si="5"/>
        <v>0</v>
      </c>
      <c r="G132" s="141">
        <f t="shared" si="5"/>
        <v>0</v>
      </c>
      <c r="H132" s="136">
        <f t="shared" si="4"/>
        <v>0</v>
      </c>
    </row>
    <row r="133" spans="2:12" x14ac:dyDescent="0.55000000000000004">
      <c r="B133" s="127" t="str">
        <f>$B$49</f>
        <v>Teacher Ed-Practice Teaching</v>
      </c>
      <c r="C133" s="141">
        <f t="shared" si="5"/>
        <v>0</v>
      </c>
      <c r="D133" s="141">
        <f t="shared" si="5"/>
        <v>41067.023653009906</v>
      </c>
      <c r="E133" s="141">
        <f t="shared" si="5"/>
        <v>0</v>
      </c>
      <c r="F133" s="141">
        <f t="shared" si="5"/>
        <v>0</v>
      </c>
      <c r="G133" s="141">
        <f t="shared" si="5"/>
        <v>0</v>
      </c>
      <c r="H133" s="136">
        <f t="shared" si="4"/>
        <v>41067.023653009906</v>
      </c>
    </row>
    <row r="134" spans="2:12" x14ac:dyDescent="0.55000000000000004">
      <c r="B134" s="127" t="str">
        <f>$B$50</f>
        <v>Technology</v>
      </c>
      <c r="C134" s="141">
        <f t="shared" si="5"/>
        <v>156015.4226438333</v>
      </c>
      <c r="D134" s="141">
        <f t="shared" si="5"/>
        <v>192256.71569439315</v>
      </c>
      <c r="E134" s="141">
        <f t="shared" si="5"/>
        <v>0</v>
      </c>
      <c r="F134" s="141">
        <f t="shared" si="5"/>
        <v>0</v>
      </c>
      <c r="G134" s="141">
        <f t="shared" si="5"/>
        <v>0</v>
      </c>
      <c r="H134" s="136">
        <f t="shared" si="4"/>
        <v>348272.13833822648</v>
      </c>
    </row>
    <row r="135" spans="2:12" x14ac:dyDescent="0.55000000000000004">
      <c r="B135" s="127" t="str">
        <f>$B$51</f>
        <v>Nursing</v>
      </c>
      <c r="C135" s="141">
        <f t="shared" si="5"/>
        <v>0</v>
      </c>
      <c r="D135" s="141">
        <f t="shared" si="5"/>
        <v>0</v>
      </c>
      <c r="E135" s="141">
        <f t="shared" si="5"/>
        <v>0</v>
      </c>
      <c r="F135" s="141">
        <f t="shared" si="5"/>
        <v>0</v>
      </c>
      <c r="G135" s="141">
        <f t="shared" si="5"/>
        <v>0</v>
      </c>
      <c r="H135" s="136">
        <f t="shared" si="4"/>
        <v>0</v>
      </c>
    </row>
    <row r="136" spans="2:12" x14ac:dyDescent="0.55000000000000004">
      <c r="B136" s="130" t="str">
        <f>$B$52</f>
        <v>Totals</v>
      </c>
      <c r="C136" s="133">
        <f>SUM(C116:C135)</f>
        <v>8955697.4123438578</v>
      </c>
      <c r="D136" s="133">
        <f>SUM(D116:D135)</f>
        <v>8501393.4732156005</v>
      </c>
      <c r="E136" s="133">
        <f>SUM(E116:E135)</f>
        <v>4902459.441831463</v>
      </c>
      <c r="F136" s="133">
        <f>SUM(F116:F135)</f>
        <v>674183.26479989535</v>
      </c>
      <c r="G136" s="133">
        <f>SUM(G116:G135)</f>
        <v>0</v>
      </c>
      <c r="H136" s="133">
        <f t="shared" si="4"/>
        <v>23033733.592190817</v>
      </c>
    </row>
    <row r="137" spans="2:12" x14ac:dyDescent="0.55000000000000004">
      <c r="B137" s="328"/>
      <c r="C137" s="331"/>
      <c r="D137" s="331"/>
      <c r="E137" s="331"/>
      <c r="F137" s="331"/>
      <c r="G137" s="331"/>
      <c r="H137" s="332"/>
    </row>
    <row r="138" spans="2:12" x14ac:dyDescent="0.55000000000000004">
      <c r="B138" s="120" t="s">
        <v>4</v>
      </c>
      <c r="C138" s="325"/>
      <c r="D138" s="325"/>
      <c r="E138" s="325"/>
      <c r="F138" s="325"/>
      <c r="G138" s="325"/>
      <c r="H138" s="122">
        <f>H86-H81-H111</f>
        <v>54287423.40780919</v>
      </c>
    </row>
    <row r="139" spans="2:12" ht="202.5" customHeight="1" thickBot="1" x14ac:dyDescent="0.6">
      <c r="B139" s="432" t="s">
        <v>850</v>
      </c>
      <c r="C139" s="432"/>
      <c r="D139" s="432"/>
      <c r="E139" s="432"/>
      <c r="F139" s="432"/>
      <c r="G139" s="432"/>
      <c r="H139" s="319"/>
    </row>
    <row r="140" spans="2:12" ht="36.75" customHeight="1" thickTop="1" x14ac:dyDescent="0.55000000000000004">
      <c r="B140" s="479" t="s">
        <v>852</v>
      </c>
      <c r="C140" s="454"/>
      <c r="D140" s="454"/>
      <c r="E140" s="454"/>
      <c r="F140" s="455"/>
      <c r="G140" s="333" t="s">
        <v>2</v>
      </c>
      <c r="H140" s="334">
        <v>1</v>
      </c>
      <c r="I140" s="446" t="str">
        <f>IF(H140+H141=1,"","Error, the two cells on the left must equal 100%")</f>
        <v/>
      </c>
      <c r="L140" s="288"/>
    </row>
    <row r="141" spans="2:12" ht="67.5" customHeight="1" thickBot="1" x14ac:dyDescent="0.6">
      <c r="B141" s="456"/>
      <c r="C141" s="457"/>
      <c r="D141" s="457"/>
      <c r="E141" s="457"/>
      <c r="F141" s="458"/>
      <c r="G141" s="333" t="s">
        <v>3</v>
      </c>
      <c r="H141" s="335">
        <f>1-H140</f>
        <v>0</v>
      </c>
      <c r="I141" s="446"/>
    </row>
    <row r="142" spans="2:12" ht="58.2" thickBot="1" x14ac:dyDescent="0.6">
      <c r="B142" s="336" t="s">
        <v>31</v>
      </c>
      <c r="C142" s="337" t="s">
        <v>25</v>
      </c>
      <c r="D142" s="337" t="s">
        <v>26</v>
      </c>
      <c r="E142" s="337" t="s">
        <v>27</v>
      </c>
      <c r="F142" s="337" t="s">
        <v>28</v>
      </c>
      <c r="G142" s="338" t="s">
        <v>29</v>
      </c>
      <c r="H142" s="339" t="s">
        <v>6</v>
      </c>
      <c r="I142" s="340" t="s">
        <v>7</v>
      </c>
    </row>
    <row r="143" spans="2:12" x14ac:dyDescent="0.55000000000000004">
      <c r="B143" s="127" t="str">
        <f>$B$32</f>
        <v>Liberal Arts</v>
      </c>
      <c r="C143" s="327">
        <f>Data!LN16</f>
        <v>3164594.1578159346</v>
      </c>
      <c r="D143" s="327">
        <f>Data!MH16</f>
        <v>1217303.5297931244</v>
      </c>
      <c r="E143" s="327">
        <f>Data!NB16</f>
        <v>369941.76493064658</v>
      </c>
      <c r="F143" s="327">
        <f>Data!NV16</f>
        <v>29150.258197114825</v>
      </c>
      <c r="G143" s="327">
        <f>Data!OP16</f>
        <v>0</v>
      </c>
      <c r="H143" s="341">
        <f>Data!PJ16</f>
        <v>1538016.1005021636</v>
      </c>
      <c r="I143" s="342">
        <f t="shared" ref="I143:I162" si="6">SUM(C143:H143)</f>
        <v>6319005.8112389836</v>
      </c>
    </row>
    <row r="144" spans="2:12" x14ac:dyDescent="0.55000000000000004">
      <c r="B144" s="127" t="str">
        <f>$B$33</f>
        <v>Science</v>
      </c>
      <c r="C144" s="327">
        <f>Data!LO16</f>
        <v>1401664.9615715188</v>
      </c>
      <c r="D144" s="327">
        <f>Data!MI16</f>
        <v>1097028.5751270149</v>
      </c>
      <c r="E144" s="327">
        <f>Data!NC16</f>
        <v>711467.84209548321</v>
      </c>
      <c r="F144" s="327">
        <f>Data!NW16</f>
        <v>0</v>
      </c>
      <c r="G144" s="327">
        <f>Data!OQ16</f>
        <v>0</v>
      </c>
      <c r="H144" s="341">
        <f>Data!PK16</f>
        <v>852300.93188828067</v>
      </c>
      <c r="I144" s="342">
        <f t="shared" si="6"/>
        <v>4062462.3106822977</v>
      </c>
    </row>
    <row r="145" spans="2:9" x14ac:dyDescent="0.55000000000000004">
      <c r="B145" s="127" t="str">
        <f>$B$34</f>
        <v>Fine Arts</v>
      </c>
      <c r="C145" s="327">
        <f>Data!LP16</f>
        <v>1455264.9730246624</v>
      </c>
      <c r="D145" s="327">
        <f>Data!MJ16</f>
        <v>822280.52827909926</v>
      </c>
      <c r="E145" s="327">
        <f>Data!ND16</f>
        <v>34887.414488214716</v>
      </c>
      <c r="F145" s="327">
        <f>Data!NX16</f>
        <v>0</v>
      </c>
      <c r="G145" s="327">
        <f>Data!OR16</f>
        <v>0</v>
      </c>
      <c r="H145" s="341">
        <f>Data!PL16</f>
        <v>761968.46938162157</v>
      </c>
      <c r="I145" s="342">
        <f t="shared" si="6"/>
        <v>3074401.3851735978</v>
      </c>
    </row>
    <row r="146" spans="2:9" x14ac:dyDescent="0.55000000000000004">
      <c r="B146" s="127" t="str">
        <f>$B$35</f>
        <v>Teacher Education</v>
      </c>
      <c r="C146" s="327">
        <f>Data!LQ16</f>
        <v>48068.488752337878</v>
      </c>
      <c r="D146" s="327">
        <f>Data!MK16</f>
        <v>420401.44504498882</v>
      </c>
      <c r="E146" s="327">
        <f>Data!NE16</f>
        <v>642045.27652399545</v>
      </c>
      <c r="F146" s="327">
        <f>Data!NY16</f>
        <v>451063.66321985947</v>
      </c>
      <c r="G146" s="327">
        <f>Data!OS16</f>
        <v>0</v>
      </c>
      <c r="H146" s="341">
        <f>Data!PN16</f>
        <v>551560.45744817005</v>
      </c>
      <c r="I146" s="342">
        <f t="shared" si="6"/>
        <v>2113139.3309893515</v>
      </c>
    </row>
    <row r="147" spans="2:9" x14ac:dyDescent="0.55000000000000004">
      <c r="B147" s="127" t="str">
        <f>$B$36</f>
        <v>Agriculture</v>
      </c>
      <c r="C147" s="327">
        <f>Data!LR16</f>
        <v>4224645.9045090033</v>
      </c>
      <c r="D147" s="327">
        <f>Data!ML16</f>
        <v>10264447.369842634</v>
      </c>
      <c r="E147" s="327">
        <f>Data!NF16</f>
        <v>8449420.854382243</v>
      </c>
      <c r="F147" s="327">
        <f>Data!NZ16</f>
        <v>481026.45407809276</v>
      </c>
      <c r="G147" s="327">
        <f>Data!OT16</f>
        <v>0</v>
      </c>
      <c r="H147" s="341">
        <f>Data!PM16</f>
        <v>508886.15076566039</v>
      </c>
      <c r="I147" s="342">
        <f t="shared" si="6"/>
        <v>23928426.733577635</v>
      </c>
    </row>
    <row r="148" spans="2:9" x14ac:dyDescent="0.55000000000000004">
      <c r="B148" s="127" t="str">
        <f>$B$37</f>
        <v>Engineering</v>
      </c>
      <c r="C148" s="327">
        <f>Data!LS16</f>
        <v>1535341.1967209722</v>
      </c>
      <c r="D148" s="327">
        <f>Data!MM16</f>
        <v>4027520.2604603637</v>
      </c>
      <c r="E148" s="327">
        <f>Data!NG16</f>
        <v>3032229.0823076623</v>
      </c>
      <c r="F148" s="327">
        <f>Data!OA16</f>
        <v>83485.182499130897</v>
      </c>
      <c r="G148" s="327">
        <f>Data!OU16</f>
        <v>0</v>
      </c>
      <c r="H148" s="341">
        <f>Data!PO16</f>
        <v>1488395.1394398161</v>
      </c>
      <c r="I148" s="342">
        <f t="shared" si="6"/>
        <v>10166970.861427946</v>
      </c>
    </row>
    <row r="149" spans="2:9" x14ac:dyDescent="0.55000000000000004">
      <c r="B149" s="127" t="str">
        <f>$B$38</f>
        <v>Home Economics</v>
      </c>
      <c r="C149" s="327">
        <f>Data!LT16</f>
        <v>0</v>
      </c>
      <c r="D149" s="327">
        <f>Data!MN16</f>
        <v>0</v>
      </c>
      <c r="E149" s="327">
        <f>Data!NH16</f>
        <v>0</v>
      </c>
      <c r="F149" s="327">
        <f>Data!OB16</f>
        <v>0</v>
      </c>
      <c r="G149" s="327">
        <f>Data!OV16</f>
        <v>0</v>
      </c>
      <c r="H149" s="341">
        <f>Data!PP16</f>
        <v>0</v>
      </c>
      <c r="I149" s="342">
        <f t="shared" si="6"/>
        <v>0</v>
      </c>
    </row>
    <row r="150" spans="2:9" x14ac:dyDescent="0.55000000000000004">
      <c r="B150" s="127" t="str">
        <f>$B$39</f>
        <v>Law</v>
      </c>
      <c r="C150" s="327">
        <f>Data!LU16</f>
        <v>0</v>
      </c>
      <c r="D150" s="327">
        <f>Data!MO16</f>
        <v>0</v>
      </c>
      <c r="E150" s="327">
        <f>Data!NI16</f>
        <v>0</v>
      </c>
      <c r="F150" s="327">
        <f>Data!OC16</f>
        <v>0</v>
      </c>
      <c r="G150" s="327">
        <f>Data!OW16</f>
        <v>0</v>
      </c>
      <c r="H150" s="341">
        <f>Data!PQ16</f>
        <v>0</v>
      </c>
      <c r="I150" s="342">
        <f t="shared" si="6"/>
        <v>0</v>
      </c>
    </row>
    <row r="151" spans="2:9" x14ac:dyDescent="0.55000000000000004">
      <c r="B151" s="127" t="str">
        <f>$B$40</f>
        <v>Social Service</v>
      </c>
      <c r="C151" s="327">
        <f>Data!LV16</f>
        <v>28935.388547649083</v>
      </c>
      <c r="D151" s="327">
        <f>Data!MP16</f>
        <v>97790.127487966311</v>
      </c>
      <c r="E151" s="327">
        <f>Data!NJ16</f>
        <v>0</v>
      </c>
      <c r="F151" s="327">
        <f>Data!OD16</f>
        <v>0</v>
      </c>
      <c r="G151" s="327">
        <f>Data!OX16</f>
        <v>0</v>
      </c>
      <c r="H151" s="341">
        <f>Data!PR16</f>
        <v>41748.969895271519</v>
      </c>
      <c r="I151" s="342">
        <f t="shared" si="6"/>
        <v>168474.48593088691</v>
      </c>
    </row>
    <row r="152" spans="2:9" x14ac:dyDescent="0.55000000000000004">
      <c r="B152" s="127" t="str">
        <f>$B$41</f>
        <v>Library Science</v>
      </c>
      <c r="C152" s="327">
        <f>Data!LW16</f>
        <v>2530.3931020670543</v>
      </c>
      <c r="D152" s="327">
        <f>Data!MQ16</f>
        <v>0</v>
      </c>
      <c r="E152" s="327">
        <f>Data!NK16</f>
        <v>0</v>
      </c>
      <c r="F152" s="327">
        <f>Data!OE16</f>
        <v>0</v>
      </c>
      <c r="G152" s="327">
        <f>Data!OY16</f>
        <v>0</v>
      </c>
      <c r="H152" s="341">
        <f>Data!PS16</f>
        <v>833.62300463397116</v>
      </c>
      <c r="I152" s="342">
        <f t="shared" si="6"/>
        <v>3364.0161067010254</v>
      </c>
    </row>
    <row r="153" spans="2:9" x14ac:dyDescent="0.55000000000000004">
      <c r="B153" s="127" t="str">
        <f>$B$42</f>
        <v>Veterinary Science</v>
      </c>
      <c r="C153" s="327">
        <f>Data!LX16</f>
        <v>0</v>
      </c>
      <c r="D153" s="327">
        <f>Data!MR16</f>
        <v>0</v>
      </c>
      <c r="E153" s="327">
        <f>Data!NL16</f>
        <v>0</v>
      </c>
      <c r="F153" s="327">
        <f>Data!OF16</f>
        <v>0</v>
      </c>
      <c r="G153" s="327">
        <f>Data!OZ16</f>
        <v>0</v>
      </c>
      <c r="H153" s="341">
        <f>Data!PT16</f>
        <v>0</v>
      </c>
      <c r="I153" s="342">
        <f t="shared" si="6"/>
        <v>0</v>
      </c>
    </row>
    <row r="154" spans="2:9" x14ac:dyDescent="0.55000000000000004">
      <c r="B154" s="127" t="str">
        <f>$B$43</f>
        <v>Vocational Training</v>
      </c>
      <c r="C154" s="327">
        <f>Data!LY16</f>
        <v>0</v>
      </c>
      <c r="D154" s="327">
        <f>Data!MS16</f>
        <v>386489.10660319362</v>
      </c>
      <c r="E154" s="327">
        <f>Data!NM16</f>
        <v>0</v>
      </c>
      <c r="F154" s="327">
        <f>Data!OG16</f>
        <v>0</v>
      </c>
      <c r="G154" s="327">
        <f>Data!PA16</f>
        <v>0</v>
      </c>
      <c r="H154" s="341">
        <f>Data!PU16</f>
        <v>8398.0705375794005</v>
      </c>
      <c r="I154" s="342">
        <f t="shared" si="6"/>
        <v>394887.17714077304</v>
      </c>
    </row>
    <row r="155" spans="2:9" x14ac:dyDescent="0.55000000000000004">
      <c r="B155" s="127" t="str">
        <f>$B$44</f>
        <v>Physical Training</v>
      </c>
      <c r="C155" s="327">
        <f>Data!LZ16</f>
        <v>0</v>
      </c>
      <c r="D155" s="327">
        <f>Data!MT16</f>
        <v>0</v>
      </c>
      <c r="E155" s="327">
        <f>Data!NN16</f>
        <v>0</v>
      </c>
      <c r="F155" s="327">
        <f>Data!OH16</f>
        <v>0</v>
      </c>
      <c r="G155" s="327">
        <f>Data!PB16</f>
        <v>0</v>
      </c>
      <c r="H155" s="341">
        <f>Data!PV16</f>
        <v>0</v>
      </c>
      <c r="I155" s="342">
        <f t="shared" si="6"/>
        <v>0</v>
      </c>
    </row>
    <row r="156" spans="2:9" x14ac:dyDescent="0.55000000000000004">
      <c r="B156" s="127" t="str">
        <f>$B$45</f>
        <v>Health Services</v>
      </c>
      <c r="C156" s="327">
        <f>Data!MA16</f>
        <v>91247.996000739513</v>
      </c>
      <c r="D156" s="327">
        <f>Data!MU16</f>
        <v>96088.226212188994</v>
      </c>
      <c r="E156" s="327">
        <f>Data!NO16</f>
        <v>372312.74884674378</v>
      </c>
      <c r="F156" s="327">
        <f>Data!OI16</f>
        <v>0</v>
      </c>
      <c r="G156" s="327">
        <f>Data!PC16</f>
        <v>0</v>
      </c>
      <c r="H156" s="341">
        <f>Data!PW16</f>
        <v>186936.62556659925</v>
      </c>
      <c r="I156" s="342">
        <f t="shared" si="6"/>
        <v>746585.59662627149</v>
      </c>
    </row>
    <row r="157" spans="2:9" x14ac:dyDescent="0.55000000000000004">
      <c r="B157" s="127" t="str">
        <f>$B$46</f>
        <v>Pharmacy</v>
      </c>
      <c r="C157" s="327">
        <f>Data!MB16</f>
        <v>0</v>
      </c>
      <c r="D157" s="327">
        <f>Data!MV16</f>
        <v>0</v>
      </c>
      <c r="E157" s="327">
        <f>Data!NP16</f>
        <v>0</v>
      </c>
      <c r="F157" s="327">
        <f>Data!OJ16</f>
        <v>0</v>
      </c>
      <c r="G157" s="327">
        <f>Data!PD16</f>
        <v>0</v>
      </c>
      <c r="H157" s="341">
        <f>Data!PX16</f>
        <v>0</v>
      </c>
      <c r="I157" s="342">
        <f t="shared" si="6"/>
        <v>0</v>
      </c>
    </row>
    <row r="158" spans="2:9" x14ac:dyDescent="0.55000000000000004">
      <c r="B158" s="127" t="str">
        <f>$B$47</f>
        <v>Business Administration</v>
      </c>
      <c r="C158" s="327">
        <f>Data!MC16</f>
        <v>247398.27379543101</v>
      </c>
      <c r="D158" s="327">
        <f>Data!MW16</f>
        <v>719124.39052390633</v>
      </c>
      <c r="E158" s="327">
        <f>Data!NQ16</f>
        <v>199982.8491279881</v>
      </c>
      <c r="F158" s="327">
        <f>Data!OK16</f>
        <v>0</v>
      </c>
      <c r="G158" s="327">
        <f>Data!PE16</f>
        <v>0</v>
      </c>
      <c r="H158" s="341">
        <f>Data!PY16</f>
        <v>508612.60920159216</v>
      </c>
      <c r="I158" s="342">
        <f t="shared" si="6"/>
        <v>1675118.1226489176</v>
      </c>
    </row>
    <row r="159" spans="2:9" x14ac:dyDescent="0.55000000000000004">
      <c r="B159" s="127" t="str">
        <f>$B$48</f>
        <v>Optometry</v>
      </c>
      <c r="C159" s="327">
        <f>Data!MD16</f>
        <v>0</v>
      </c>
      <c r="D159" s="327">
        <f>Data!MX16</f>
        <v>0</v>
      </c>
      <c r="E159" s="327">
        <f>Data!NR16</f>
        <v>0</v>
      </c>
      <c r="F159" s="327">
        <f>Data!OL16</f>
        <v>0</v>
      </c>
      <c r="G159" s="327">
        <f>Data!PF16</f>
        <v>0</v>
      </c>
      <c r="H159" s="341">
        <f>Data!PZ16</f>
        <v>0</v>
      </c>
      <c r="I159" s="342">
        <f t="shared" si="6"/>
        <v>0</v>
      </c>
    </row>
    <row r="160" spans="2:9" x14ac:dyDescent="0.55000000000000004">
      <c r="B160" s="127" t="str">
        <f>$B$49</f>
        <v>Teacher Ed-Practice Teaching</v>
      </c>
      <c r="C160" s="327">
        <f>Data!ME16</f>
        <v>0</v>
      </c>
      <c r="D160" s="327">
        <f>Data!MY16</f>
        <v>180389.78421137258</v>
      </c>
      <c r="E160" s="327">
        <f>Data!NS16</f>
        <v>0</v>
      </c>
      <c r="F160" s="327">
        <f>Data!OM16</f>
        <v>0</v>
      </c>
      <c r="G160" s="327">
        <f>Data!PG16</f>
        <v>0</v>
      </c>
      <c r="H160" s="341">
        <f>Data!QA16</f>
        <v>11760.130471292203</v>
      </c>
      <c r="I160" s="342">
        <f t="shared" si="6"/>
        <v>192149.91468266479</v>
      </c>
    </row>
    <row r="161" spans="2:10" x14ac:dyDescent="0.55000000000000004">
      <c r="B161" s="127" t="str">
        <f>$B$50</f>
        <v>Technology</v>
      </c>
      <c r="C161" s="327">
        <f>Data!MF16</f>
        <v>704670.807869046</v>
      </c>
      <c r="D161" s="327">
        <f>Data!MZ16</f>
        <v>639201.47581680189</v>
      </c>
      <c r="E161" s="327">
        <f>Data!NT16</f>
        <v>0</v>
      </c>
      <c r="F161" s="327">
        <f>Data!ON16</f>
        <v>0</v>
      </c>
      <c r="G161" s="327">
        <f>Data!PH16</f>
        <v>0</v>
      </c>
      <c r="H161" s="341">
        <f>Data!QB16</f>
        <v>98565.381897319647</v>
      </c>
      <c r="I161" s="342">
        <f t="shared" si="6"/>
        <v>1442437.6655831675</v>
      </c>
    </row>
    <row r="162" spans="2:10" x14ac:dyDescent="0.55000000000000004">
      <c r="B162" s="127" t="str">
        <f>$B$51</f>
        <v>Nursing</v>
      </c>
      <c r="C162" s="327">
        <f>Data!MG16</f>
        <v>0</v>
      </c>
      <c r="D162" s="327">
        <f>Data!NA16</f>
        <v>0</v>
      </c>
      <c r="E162" s="327">
        <f>Data!NU16</f>
        <v>0</v>
      </c>
      <c r="F162" s="327">
        <f>Data!OO16</f>
        <v>0</v>
      </c>
      <c r="G162" s="327">
        <f>Data!PI16</f>
        <v>0</v>
      </c>
      <c r="H162" s="341">
        <f>Data!QC16</f>
        <v>0</v>
      </c>
      <c r="I162" s="342">
        <f t="shared" si="6"/>
        <v>0</v>
      </c>
    </row>
    <row r="163" spans="2:10" ht="19.8" thickBot="1" x14ac:dyDescent="0.6">
      <c r="B163" s="130" t="str">
        <f>$B$52</f>
        <v>Totals</v>
      </c>
      <c r="C163" s="133">
        <f t="shared" ref="C163:H163" si="7">SUM(C143:C162)</f>
        <v>12904362.541709363</v>
      </c>
      <c r="D163" s="133">
        <f t="shared" si="7"/>
        <v>19968064.819402654</v>
      </c>
      <c r="E163" s="133">
        <f t="shared" si="7"/>
        <v>13812287.832702976</v>
      </c>
      <c r="F163" s="133">
        <f t="shared" si="7"/>
        <v>1044725.5579941981</v>
      </c>
      <c r="G163" s="134">
        <f t="shared" si="7"/>
        <v>0</v>
      </c>
      <c r="H163" s="343">
        <f t="shared" si="7"/>
        <v>6557982.6600000011</v>
      </c>
      <c r="I163" s="342">
        <f>SUM(I143:I162)</f>
        <v>54287423.411809206</v>
      </c>
    </row>
    <row r="164" spans="2:10" ht="19.8" thickTop="1" x14ac:dyDescent="0.55000000000000004">
      <c r="B164" s="143"/>
      <c r="C164" s="329"/>
      <c r="D164" s="329"/>
      <c r="E164" s="329"/>
      <c r="F164" s="329"/>
      <c r="G164" s="329"/>
      <c r="H164" s="344"/>
      <c r="I164" s="345"/>
    </row>
    <row r="165" spans="2:10" ht="19.5" customHeight="1" x14ac:dyDescent="0.55000000000000004">
      <c r="B165" s="437" t="s">
        <v>63</v>
      </c>
      <c r="C165" s="437"/>
      <c r="D165" s="437"/>
      <c r="E165" s="437"/>
      <c r="F165" s="437"/>
      <c r="G165" s="437"/>
      <c r="H165" s="346"/>
      <c r="I165" s="346"/>
    </row>
    <row r="166" spans="2:10" ht="43.5" customHeight="1" thickBot="1" x14ac:dyDescent="0.6">
      <c r="B166" s="444" t="s">
        <v>40</v>
      </c>
      <c r="C166" s="444"/>
      <c r="D166" s="444"/>
      <c r="E166" s="444"/>
      <c r="F166" s="444"/>
      <c r="G166" s="444"/>
      <c r="H166" s="326"/>
    </row>
    <row r="167" spans="2:10" ht="19.8" thickBot="1" x14ac:dyDescent="0.6">
      <c r="B167" s="124" t="s">
        <v>31</v>
      </c>
      <c r="C167" s="125" t="s">
        <v>25</v>
      </c>
      <c r="D167" s="125" t="s">
        <v>26</v>
      </c>
      <c r="E167" s="125" t="s">
        <v>27</v>
      </c>
      <c r="F167" s="125" t="s">
        <v>28</v>
      </c>
      <c r="G167" s="125" t="s">
        <v>29</v>
      </c>
      <c r="H167" s="126" t="s">
        <v>1</v>
      </c>
    </row>
    <row r="168" spans="2:10" x14ac:dyDescent="0.55000000000000004">
      <c r="B168" s="127" t="str">
        <f>$B$32</f>
        <v>Liberal Arts</v>
      </c>
      <c r="C168" s="321">
        <f t="shared" ref="C168:G183" si="8">C143+$H$140*IF($H116=0,0,$H143*C116/$H116)+IF($H32=0,0,$H$141*$H143*C32/$H32)</f>
        <v>4210252.3265625369</v>
      </c>
      <c r="D168" s="321">
        <f t="shared" si="8"/>
        <v>1575242.4067035357</v>
      </c>
      <c r="E168" s="321">
        <f t="shared" si="8"/>
        <v>494217.59642082406</v>
      </c>
      <c r="F168" s="321">
        <f t="shared" si="8"/>
        <v>39293.481552087236</v>
      </c>
      <c r="G168" s="321">
        <f t="shared" si="8"/>
        <v>0</v>
      </c>
      <c r="H168" s="133">
        <f t="shared" ref="H168:H188" si="9">SUM(C168:G168)</f>
        <v>6319005.8112389836</v>
      </c>
      <c r="I168" s="347"/>
      <c r="J168" s="288"/>
    </row>
    <row r="169" spans="2:10" x14ac:dyDescent="0.55000000000000004">
      <c r="B169" s="127" t="str">
        <f>$B$33</f>
        <v>Science</v>
      </c>
      <c r="C169" s="141">
        <f t="shared" si="8"/>
        <v>1857778.8953961183</v>
      </c>
      <c r="D169" s="141">
        <f t="shared" si="8"/>
        <v>1367475.2384451325</v>
      </c>
      <c r="E169" s="141">
        <f t="shared" si="8"/>
        <v>837208.17684104678</v>
      </c>
      <c r="F169" s="141">
        <f t="shared" si="8"/>
        <v>0</v>
      </c>
      <c r="G169" s="141">
        <f t="shared" si="8"/>
        <v>0</v>
      </c>
      <c r="H169" s="136">
        <f t="shared" si="9"/>
        <v>4062462.3106822977</v>
      </c>
      <c r="I169" s="347"/>
      <c r="J169" s="288"/>
    </row>
    <row r="170" spans="2:10" x14ac:dyDescent="0.55000000000000004">
      <c r="B170" s="127" t="str">
        <f>$B$34</f>
        <v>Fine Arts</v>
      </c>
      <c r="C170" s="141">
        <f t="shared" si="8"/>
        <v>1934831.2535106526</v>
      </c>
      <c r="D170" s="141">
        <f t="shared" si="8"/>
        <v>1093188.7243119394</v>
      </c>
      <c r="E170" s="141">
        <f t="shared" si="8"/>
        <v>46381.407351005997</v>
      </c>
      <c r="F170" s="141">
        <f t="shared" si="8"/>
        <v>0</v>
      </c>
      <c r="G170" s="141">
        <f t="shared" si="8"/>
        <v>0</v>
      </c>
      <c r="H170" s="136">
        <f t="shared" si="9"/>
        <v>3074401.3851735978</v>
      </c>
      <c r="I170" s="347"/>
      <c r="J170" s="288"/>
    </row>
    <row r="171" spans="2:10" x14ac:dyDescent="0.55000000000000004">
      <c r="B171" s="127" t="str">
        <f>$B$35</f>
        <v>Teacher Education</v>
      </c>
      <c r="C171" s="141">
        <f t="shared" si="8"/>
        <v>64984.815464041036</v>
      </c>
      <c r="D171" s="141">
        <f t="shared" si="8"/>
        <v>568951.9387187456</v>
      </c>
      <c r="E171" s="141">
        <f t="shared" si="8"/>
        <v>868820.10834466468</v>
      </c>
      <c r="F171" s="141">
        <f t="shared" si="8"/>
        <v>610382.46846190048</v>
      </c>
      <c r="G171" s="141">
        <f t="shared" si="8"/>
        <v>0</v>
      </c>
      <c r="H171" s="136">
        <f t="shared" si="9"/>
        <v>2113139.330989352</v>
      </c>
      <c r="I171" s="347"/>
      <c r="J171" s="288"/>
    </row>
    <row r="172" spans="2:10" x14ac:dyDescent="0.55000000000000004">
      <c r="B172" s="127" t="str">
        <f>$B$36</f>
        <v>Agriculture</v>
      </c>
      <c r="C172" s="141">
        <f t="shared" si="8"/>
        <v>4316861.3866465976</v>
      </c>
      <c r="D172" s="141">
        <f t="shared" si="8"/>
        <v>10487067.222685128</v>
      </c>
      <c r="E172" s="141">
        <f t="shared" si="8"/>
        <v>8633019.3856848329</v>
      </c>
      <c r="F172" s="141">
        <f t="shared" si="8"/>
        <v>491478.73856107314</v>
      </c>
      <c r="G172" s="141">
        <f t="shared" si="8"/>
        <v>0</v>
      </c>
      <c r="H172" s="136">
        <f t="shared" si="9"/>
        <v>23928426.733577631</v>
      </c>
      <c r="I172" s="347"/>
      <c r="J172" s="288"/>
    </row>
    <row r="173" spans="2:10" x14ac:dyDescent="0.55000000000000004">
      <c r="B173" s="127" t="str">
        <f>$B$37</f>
        <v>Engineering</v>
      </c>
      <c r="C173" s="141">
        <f t="shared" si="8"/>
        <v>1804111.7225395909</v>
      </c>
      <c r="D173" s="141">
        <f t="shared" si="8"/>
        <v>4713840.4533800976</v>
      </c>
      <c r="E173" s="141">
        <f t="shared" si="8"/>
        <v>3551314.652377143</v>
      </c>
      <c r="F173" s="141">
        <f t="shared" si="8"/>
        <v>97704.033131113916</v>
      </c>
      <c r="G173" s="141">
        <f t="shared" si="8"/>
        <v>0</v>
      </c>
      <c r="H173" s="136">
        <f t="shared" si="9"/>
        <v>10166970.861427944</v>
      </c>
      <c r="I173" s="347"/>
      <c r="J173" s="288"/>
    </row>
    <row r="174" spans="2:10" x14ac:dyDescent="0.55000000000000004">
      <c r="B174" s="127" t="str">
        <f>$B$38</f>
        <v>Home Economics</v>
      </c>
      <c r="C174" s="141">
        <f t="shared" si="8"/>
        <v>0</v>
      </c>
      <c r="D174" s="141">
        <f t="shared" si="8"/>
        <v>0</v>
      </c>
      <c r="E174" s="141">
        <f t="shared" si="8"/>
        <v>0</v>
      </c>
      <c r="F174" s="141">
        <f t="shared" si="8"/>
        <v>0</v>
      </c>
      <c r="G174" s="141">
        <f t="shared" si="8"/>
        <v>0</v>
      </c>
      <c r="H174" s="136">
        <f t="shared" si="9"/>
        <v>0</v>
      </c>
      <c r="I174" s="347"/>
      <c r="J174" s="288"/>
    </row>
    <row r="175" spans="2:10" x14ac:dyDescent="0.55000000000000004">
      <c r="B175" s="127" t="str">
        <f>$B$39</f>
        <v>Law</v>
      </c>
      <c r="C175" s="141">
        <f t="shared" si="8"/>
        <v>0</v>
      </c>
      <c r="D175" s="141">
        <f t="shared" si="8"/>
        <v>0</v>
      </c>
      <c r="E175" s="141">
        <f t="shared" si="8"/>
        <v>0</v>
      </c>
      <c r="F175" s="141">
        <f t="shared" si="8"/>
        <v>0</v>
      </c>
      <c r="G175" s="141">
        <f t="shared" si="8"/>
        <v>0</v>
      </c>
      <c r="H175" s="136">
        <f t="shared" si="9"/>
        <v>0</v>
      </c>
      <c r="I175" s="347"/>
      <c r="J175" s="288"/>
    </row>
    <row r="176" spans="2:10" x14ac:dyDescent="0.55000000000000004">
      <c r="B176" s="127" t="str">
        <f>$B$40</f>
        <v>Social Service</v>
      </c>
      <c r="C176" s="141">
        <f t="shared" si="8"/>
        <v>38467.980745137385</v>
      </c>
      <c r="D176" s="141">
        <f t="shared" si="8"/>
        <v>130006.50518574953</v>
      </c>
      <c r="E176" s="141">
        <f t="shared" si="8"/>
        <v>0</v>
      </c>
      <c r="F176" s="141">
        <f t="shared" si="8"/>
        <v>0</v>
      </c>
      <c r="G176" s="141">
        <f t="shared" si="8"/>
        <v>0</v>
      </c>
      <c r="H176" s="136">
        <f t="shared" si="9"/>
        <v>168474.48593088691</v>
      </c>
      <c r="I176" s="347"/>
      <c r="J176" s="288"/>
    </row>
    <row r="177" spans="2:10" x14ac:dyDescent="0.55000000000000004">
      <c r="B177" s="127" t="str">
        <f>$B$41</f>
        <v>Library Science</v>
      </c>
      <c r="C177" s="141">
        <f t="shared" si="8"/>
        <v>3364.0161067010258</v>
      </c>
      <c r="D177" s="141">
        <f t="shared" si="8"/>
        <v>0</v>
      </c>
      <c r="E177" s="141">
        <f t="shared" si="8"/>
        <v>0</v>
      </c>
      <c r="F177" s="141">
        <f t="shared" si="8"/>
        <v>0</v>
      </c>
      <c r="G177" s="141">
        <f t="shared" si="8"/>
        <v>0</v>
      </c>
      <c r="H177" s="136">
        <f t="shared" si="9"/>
        <v>3364.0161067010258</v>
      </c>
      <c r="I177" s="347"/>
      <c r="J177" s="288"/>
    </row>
    <row r="178" spans="2:10" x14ac:dyDescent="0.55000000000000004">
      <c r="B178" s="127" t="str">
        <f>$B$42</f>
        <v>Veterinary Science</v>
      </c>
      <c r="C178" s="141">
        <f t="shared" si="8"/>
        <v>0</v>
      </c>
      <c r="D178" s="141">
        <f t="shared" si="8"/>
        <v>0</v>
      </c>
      <c r="E178" s="141">
        <f t="shared" si="8"/>
        <v>0</v>
      </c>
      <c r="F178" s="141">
        <f t="shared" si="8"/>
        <v>0</v>
      </c>
      <c r="G178" s="141">
        <f t="shared" si="8"/>
        <v>0</v>
      </c>
      <c r="H178" s="136">
        <f t="shared" si="9"/>
        <v>0</v>
      </c>
      <c r="I178" s="347"/>
      <c r="J178" s="288"/>
    </row>
    <row r="179" spans="2:10" x14ac:dyDescent="0.55000000000000004">
      <c r="B179" s="127" t="str">
        <f>$B$43</f>
        <v>Vocational Training</v>
      </c>
      <c r="C179" s="141">
        <f t="shared" si="8"/>
        <v>0</v>
      </c>
      <c r="D179" s="141">
        <f t="shared" si="8"/>
        <v>394887.17714077304</v>
      </c>
      <c r="E179" s="141">
        <f t="shared" si="8"/>
        <v>0</v>
      </c>
      <c r="F179" s="141">
        <f t="shared" si="8"/>
        <v>0</v>
      </c>
      <c r="G179" s="141">
        <f t="shared" si="8"/>
        <v>0</v>
      </c>
      <c r="H179" s="136">
        <f t="shared" si="9"/>
        <v>394887.17714077304</v>
      </c>
      <c r="I179" s="347"/>
      <c r="J179" s="288"/>
    </row>
    <row r="180" spans="2:10" x14ac:dyDescent="0.55000000000000004">
      <c r="B180" s="127" t="str">
        <f>$B$44</f>
        <v>Physical Training</v>
      </c>
      <c r="C180" s="141">
        <f t="shared" si="8"/>
        <v>0</v>
      </c>
      <c r="D180" s="141">
        <f t="shared" si="8"/>
        <v>0</v>
      </c>
      <c r="E180" s="141">
        <f t="shared" si="8"/>
        <v>0</v>
      </c>
      <c r="F180" s="141">
        <f t="shared" si="8"/>
        <v>0</v>
      </c>
      <c r="G180" s="141">
        <f t="shared" si="8"/>
        <v>0</v>
      </c>
      <c r="H180" s="136">
        <f t="shared" si="9"/>
        <v>0</v>
      </c>
      <c r="I180" s="347"/>
      <c r="J180" s="288"/>
    </row>
    <row r="181" spans="2:10" x14ac:dyDescent="0.55000000000000004">
      <c r="B181" s="127" t="str">
        <f>$B$45</f>
        <v>Health Services</v>
      </c>
      <c r="C181" s="141">
        <f t="shared" si="8"/>
        <v>122810.10137376573</v>
      </c>
      <c r="D181" s="141">
        <f t="shared" si="8"/>
        <v>128406.10866673509</v>
      </c>
      <c r="E181" s="141">
        <f t="shared" si="8"/>
        <v>495369.38658577076</v>
      </c>
      <c r="F181" s="141">
        <f t="shared" si="8"/>
        <v>0</v>
      </c>
      <c r="G181" s="141">
        <f t="shared" si="8"/>
        <v>0</v>
      </c>
      <c r="H181" s="136">
        <f t="shared" si="9"/>
        <v>746585.59662627161</v>
      </c>
      <c r="I181" s="347"/>
      <c r="J181" s="288"/>
    </row>
    <row r="182" spans="2:10" x14ac:dyDescent="0.55000000000000004">
      <c r="B182" s="127" t="str">
        <f>$B$46</f>
        <v>Pharmacy</v>
      </c>
      <c r="C182" s="141">
        <f t="shared" si="8"/>
        <v>0</v>
      </c>
      <c r="D182" s="141">
        <f t="shared" si="8"/>
        <v>0</v>
      </c>
      <c r="E182" s="141">
        <f t="shared" si="8"/>
        <v>0</v>
      </c>
      <c r="F182" s="141">
        <f t="shared" si="8"/>
        <v>0</v>
      </c>
      <c r="G182" s="141">
        <f t="shared" si="8"/>
        <v>0</v>
      </c>
      <c r="H182" s="136">
        <f t="shared" si="9"/>
        <v>0</v>
      </c>
      <c r="I182" s="347"/>
      <c r="J182" s="288"/>
    </row>
    <row r="183" spans="2:10" x14ac:dyDescent="0.55000000000000004">
      <c r="B183" s="127" t="str">
        <f>$B$47</f>
        <v>Business Administration</v>
      </c>
      <c r="C183" s="141">
        <f t="shared" si="8"/>
        <v>350785.19707415416</v>
      </c>
      <c r="D183" s="141">
        <f t="shared" si="8"/>
        <v>1043147.4780530301</v>
      </c>
      <c r="E183" s="141">
        <f t="shared" si="8"/>
        <v>281185.44752173335</v>
      </c>
      <c r="F183" s="141">
        <f t="shared" si="8"/>
        <v>0</v>
      </c>
      <c r="G183" s="141">
        <f t="shared" si="8"/>
        <v>0</v>
      </c>
      <c r="H183" s="136">
        <f t="shared" si="9"/>
        <v>1675118.1226489176</v>
      </c>
      <c r="I183" s="347"/>
      <c r="J183" s="288"/>
    </row>
    <row r="184" spans="2:10" x14ac:dyDescent="0.55000000000000004">
      <c r="B184" s="127" t="str">
        <f>$B$48</f>
        <v>Optometry</v>
      </c>
      <c r="C184" s="141">
        <f t="shared" ref="C184:G187" si="10">C159+$H$140*IF($H132=0,0,$H159*C132/$H132)+IF($H48=0,0,$H$141*$H159*C48/$H48)</f>
        <v>0</v>
      </c>
      <c r="D184" s="141">
        <f t="shared" si="10"/>
        <v>0</v>
      </c>
      <c r="E184" s="141">
        <f t="shared" si="10"/>
        <v>0</v>
      </c>
      <c r="F184" s="141">
        <f t="shared" si="10"/>
        <v>0</v>
      </c>
      <c r="G184" s="141">
        <f t="shared" si="10"/>
        <v>0</v>
      </c>
      <c r="H184" s="136">
        <f t="shared" si="9"/>
        <v>0</v>
      </c>
      <c r="I184" s="347"/>
      <c r="J184" s="288"/>
    </row>
    <row r="185" spans="2:10" x14ac:dyDescent="0.55000000000000004">
      <c r="B185" s="127" t="str">
        <f>$B$49</f>
        <v>Teacher Ed-Practice Teaching</v>
      </c>
      <c r="C185" s="141">
        <f t="shared" si="10"/>
        <v>0</v>
      </c>
      <c r="D185" s="141">
        <f t="shared" si="10"/>
        <v>192149.91468266479</v>
      </c>
      <c r="E185" s="141">
        <f t="shared" si="10"/>
        <v>0</v>
      </c>
      <c r="F185" s="141">
        <f t="shared" si="10"/>
        <v>0</v>
      </c>
      <c r="G185" s="141">
        <f t="shared" si="10"/>
        <v>0</v>
      </c>
      <c r="H185" s="136">
        <f t="shared" si="9"/>
        <v>192149.91468266479</v>
      </c>
      <c r="I185" s="347"/>
      <c r="J185" s="288"/>
    </row>
    <row r="186" spans="2:10" x14ac:dyDescent="0.55000000000000004">
      <c r="B186" s="127" t="str">
        <f>$B$50</f>
        <v>Technology</v>
      </c>
      <c r="C186" s="141">
        <f t="shared" si="10"/>
        <v>748825.1286485825</v>
      </c>
      <c r="D186" s="141">
        <f t="shared" si="10"/>
        <v>693612.53693458508</v>
      </c>
      <c r="E186" s="141">
        <f t="shared" si="10"/>
        <v>0</v>
      </c>
      <c r="F186" s="141">
        <f t="shared" si="10"/>
        <v>0</v>
      </c>
      <c r="G186" s="141">
        <f t="shared" si="10"/>
        <v>0</v>
      </c>
      <c r="H186" s="136">
        <f t="shared" si="9"/>
        <v>1442437.6655831677</v>
      </c>
      <c r="I186" s="347"/>
      <c r="J186" s="288"/>
    </row>
    <row r="187" spans="2:10" x14ac:dyDescent="0.55000000000000004">
      <c r="B187" s="127" t="str">
        <f>$B$51</f>
        <v>Nursing</v>
      </c>
      <c r="C187" s="141">
        <f t="shared" si="10"/>
        <v>0</v>
      </c>
      <c r="D187" s="141">
        <f t="shared" si="10"/>
        <v>0</v>
      </c>
      <c r="E187" s="141">
        <f t="shared" si="10"/>
        <v>0</v>
      </c>
      <c r="F187" s="141">
        <f t="shared" si="10"/>
        <v>0</v>
      </c>
      <c r="G187" s="141">
        <f t="shared" si="10"/>
        <v>0</v>
      </c>
      <c r="H187" s="136">
        <f t="shared" si="9"/>
        <v>0</v>
      </c>
      <c r="I187" s="347"/>
      <c r="J187" s="288"/>
    </row>
    <row r="188" spans="2:10" x14ac:dyDescent="0.55000000000000004">
      <c r="B188" s="130" t="str">
        <f>$B$52</f>
        <v>Totals</v>
      </c>
      <c r="C188" s="133">
        <f>SUM(C168:C187)</f>
        <v>15453072.824067878</v>
      </c>
      <c r="D188" s="133">
        <f>SUM(D168:D187)</f>
        <v>22387975.704908114</v>
      </c>
      <c r="E188" s="133">
        <f>SUM(E168:E187)</f>
        <v>15207516.161127022</v>
      </c>
      <c r="F188" s="133">
        <f>SUM(F168:F187)</f>
        <v>1238858.7217061748</v>
      </c>
      <c r="G188" s="133">
        <f>SUM(G168:G187)</f>
        <v>0</v>
      </c>
      <c r="H188" s="133">
        <f t="shared" si="9"/>
        <v>54287423.411809191</v>
      </c>
      <c r="I188" s="347"/>
      <c r="J188" s="288"/>
    </row>
    <row r="189" spans="2:10" x14ac:dyDescent="0.55000000000000004">
      <c r="B189" s="328"/>
      <c r="C189" s="329"/>
      <c r="D189" s="329"/>
      <c r="E189" s="329"/>
      <c r="F189" s="329"/>
      <c r="G189" s="329"/>
      <c r="H189" s="344"/>
    </row>
    <row r="190" spans="2:10" x14ac:dyDescent="0.55000000000000004">
      <c r="B190" s="442" t="s">
        <v>34</v>
      </c>
      <c r="C190" s="442"/>
      <c r="D190" s="442"/>
      <c r="E190" s="442"/>
      <c r="F190" s="442"/>
      <c r="G190" s="442"/>
      <c r="H190" s="122">
        <f>H15</f>
        <v>19020681</v>
      </c>
    </row>
    <row r="191" spans="2:10" ht="43.5" customHeight="1" thickBot="1" x14ac:dyDescent="0.6">
      <c r="B191" s="432" t="s">
        <v>225</v>
      </c>
      <c r="C191" s="432"/>
      <c r="D191" s="432"/>
      <c r="E191" s="432"/>
      <c r="F191" s="432"/>
      <c r="G191" s="432"/>
      <c r="H191" s="432"/>
    </row>
    <row r="192" spans="2:10" ht="19.8" thickBot="1" x14ac:dyDescent="0.6">
      <c r="B192" s="124" t="s">
        <v>31</v>
      </c>
      <c r="C192" s="125" t="s">
        <v>25</v>
      </c>
      <c r="D192" s="125" t="s">
        <v>26</v>
      </c>
      <c r="E192" s="125" t="s">
        <v>27</v>
      </c>
      <c r="F192" s="125" t="s">
        <v>28</v>
      </c>
      <c r="G192" s="125" t="s">
        <v>29</v>
      </c>
      <c r="H192" s="126" t="s">
        <v>1</v>
      </c>
    </row>
    <row r="193" spans="2:8" x14ac:dyDescent="0.55000000000000004">
      <c r="B193" s="127" t="str">
        <f>$B$32</f>
        <v>Liberal Arts</v>
      </c>
      <c r="C193" s="135">
        <f t="shared" ref="C193:G208" si="11">$H$190*IF($H$136=0,0,C116/$H$136)</f>
        <v>3031616.3052051626</v>
      </c>
      <c r="D193" s="135">
        <f t="shared" si="11"/>
        <v>1037751.5022994004</v>
      </c>
      <c r="E193" s="135">
        <f t="shared" si="11"/>
        <v>360305.73695049639</v>
      </c>
      <c r="F193" s="135">
        <f t="shared" si="11"/>
        <v>29407.66134608947</v>
      </c>
      <c r="G193" s="135">
        <f t="shared" si="11"/>
        <v>0</v>
      </c>
      <c r="H193" s="135">
        <f>SUM(C193:G193)</f>
        <v>4459081.2058011489</v>
      </c>
    </row>
    <row r="194" spans="2:8" x14ac:dyDescent="0.55000000000000004">
      <c r="B194" s="127" t="str">
        <f>$B$33</f>
        <v>Science</v>
      </c>
      <c r="C194" s="138">
        <f t="shared" si="11"/>
        <v>1322436.2375556456</v>
      </c>
      <c r="D194" s="138">
        <f t="shared" si="11"/>
        <v>784120.89913355967</v>
      </c>
      <c r="E194" s="138">
        <f t="shared" si="11"/>
        <v>364565.87457346928</v>
      </c>
      <c r="F194" s="138">
        <f t="shared" si="11"/>
        <v>0</v>
      </c>
      <c r="G194" s="138">
        <f t="shared" si="11"/>
        <v>0</v>
      </c>
      <c r="H194" s="138">
        <f t="shared" ref="H194:H213" si="12">SUM(C194:G194)</f>
        <v>2471123.0112626744</v>
      </c>
    </row>
    <row r="195" spans="2:8" x14ac:dyDescent="0.55000000000000004">
      <c r="B195" s="127" t="str">
        <f>$B$34</f>
        <v>Fine Arts</v>
      </c>
      <c r="C195" s="138">
        <f t="shared" si="11"/>
        <v>1391892.3911299489</v>
      </c>
      <c r="D195" s="138">
        <f t="shared" si="11"/>
        <v>786283.50677767606</v>
      </c>
      <c r="E195" s="138">
        <f t="shared" si="11"/>
        <v>33360.146157916737</v>
      </c>
      <c r="F195" s="138">
        <f t="shared" si="11"/>
        <v>0</v>
      </c>
      <c r="G195" s="138">
        <f t="shared" si="11"/>
        <v>0</v>
      </c>
      <c r="H195" s="138">
        <f t="shared" si="12"/>
        <v>2211536.0440655416</v>
      </c>
    </row>
    <row r="196" spans="2:8" x14ac:dyDescent="0.55000000000000004">
      <c r="B196" s="127" t="str">
        <f>$B$35</f>
        <v>Teacher Education</v>
      </c>
      <c r="C196" s="138">
        <f t="shared" si="11"/>
        <v>48316.442337617387</v>
      </c>
      <c r="D196" s="138">
        <f t="shared" si="11"/>
        <v>424290.18333200726</v>
      </c>
      <c r="E196" s="138">
        <f t="shared" si="11"/>
        <v>647714.67659736914</v>
      </c>
      <c r="F196" s="138">
        <f t="shared" si="11"/>
        <v>455046.65391983022</v>
      </c>
      <c r="G196" s="138">
        <f t="shared" si="11"/>
        <v>0</v>
      </c>
      <c r="H196" s="138">
        <f t="shared" si="12"/>
        <v>1575367.956186824</v>
      </c>
    </row>
    <row r="197" spans="2:8" x14ac:dyDescent="0.55000000000000004">
      <c r="B197" s="127" t="str">
        <f>$B$36</f>
        <v>Agriculture</v>
      </c>
      <c r="C197" s="138">
        <f t="shared" si="11"/>
        <v>272126.69049590273</v>
      </c>
      <c r="D197" s="138">
        <f t="shared" si="11"/>
        <v>656948.29532334441</v>
      </c>
      <c r="E197" s="138">
        <f t="shared" si="11"/>
        <v>541796.88209767023</v>
      </c>
      <c r="F197" s="138">
        <f t="shared" si="11"/>
        <v>30844.555800630984</v>
      </c>
      <c r="G197" s="138">
        <f t="shared" si="11"/>
        <v>0</v>
      </c>
      <c r="H197" s="138">
        <f t="shared" si="12"/>
        <v>1501716.4237175484</v>
      </c>
    </row>
    <row r="198" spans="2:8" x14ac:dyDescent="0.55000000000000004">
      <c r="B198" s="127" t="str">
        <f>$B$37</f>
        <v>Engineering</v>
      </c>
      <c r="C198" s="138">
        <f t="shared" si="11"/>
        <v>783028.57478321437</v>
      </c>
      <c r="D198" s="138">
        <f t="shared" si="11"/>
        <v>1999506.1618830662</v>
      </c>
      <c r="E198" s="138">
        <f t="shared" si="11"/>
        <v>1512289.4628570196</v>
      </c>
      <c r="F198" s="138">
        <f t="shared" si="11"/>
        <v>41424.803971737412</v>
      </c>
      <c r="G198" s="138">
        <f t="shared" si="11"/>
        <v>0</v>
      </c>
      <c r="H198" s="138">
        <f t="shared" si="12"/>
        <v>4336249.0034950376</v>
      </c>
    </row>
    <row r="199" spans="2:8" x14ac:dyDescent="0.55000000000000004">
      <c r="B199" s="127" t="str">
        <f>$B$38</f>
        <v>Home Economics</v>
      </c>
      <c r="C199" s="138">
        <f t="shared" si="11"/>
        <v>0</v>
      </c>
      <c r="D199" s="138">
        <f t="shared" si="11"/>
        <v>0</v>
      </c>
      <c r="E199" s="138">
        <f t="shared" si="11"/>
        <v>0</v>
      </c>
      <c r="F199" s="138">
        <f t="shared" si="11"/>
        <v>0</v>
      </c>
      <c r="G199" s="138">
        <f t="shared" si="11"/>
        <v>0</v>
      </c>
      <c r="H199" s="138">
        <f t="shared" si="12"/>
        <v>0</v>
      </c>
    </row>
    <row r="200" spans="2:8" x14ac:dyDescent="0.55000000000000004">
      <c r="B200" s="127" t="str">
        <f>$B$39</f>
        <v>Law</v>
      </c>
      <c r="C200" s="138">
        <f t="shared" si="11"/>
        <v>0</v>
      </c>
      <c r="D200" s="138">
        <f t="shared" si="11"/>
        <v>0</v>
      </c>
      <c r="E200" s="138">
        <f t="shared" si="11"/>
        <v>0</v>
      </c>
      <c r="F200" s="138">
        <f t="shared" si="11"/>
        <v>0</v>
      </c>
      <c r="G200" s="138">
        <f t="shared" si="11"/>
        <v>0</v>
      </c>
      <c r="H200" s="138">
        <f t="shared" si="12"/>
        <v>0</v>
      </c>
    </row>
    <row r="201" spans="2:8" x14ac:dyDescent="0.55000000000000004">
      <c r="B201" s="127" t="str">
        <f>$B$40</f>
        <v>Social Service</v>
      </c>
      <c r="C201" s="138">
        <f t="shared" si="11"/>
        <v>27668.682395818316</v>
      </c>
      <c r="D201" s="138">
        <f t="shared" si="11"/>
        <v>93509.163509433987</v>
      </c>
      <c r="E201" s="138">
        <f t="shared" si="11"/>
        <v>0</v>
      </c>
      <c r="F201" s="138">
        <f t="shared" si="11"/>
        <v>0</v>
      </c>
      <c r="G201" s="138">
        <f t="shared" si="11"/>
        <v>0</v>
      </c>
      <c r="H201" s="138">
        <f t="shared" si="12"/>
        <v>121177.8459052523</v>
      </c>
    </row>
    <row r="202" spans="2:8" x14ac:dyDescent="0.55000000000000004">
      <c r="B202" s="127" t="str">
        <f>$B$41</f>
        <v>Library Science</v>
      </c>
      <c r="C202" s="138">
        <f t="shared" si="11"/>
        <v>2419.6199391748323</v>
      </c>
      <c r="D202" s="138">
        <f t="shared" si="11"/>
        <v>0</v>
      </c>
      <c r="E202" s="138">
        <f t="shared" si="11"/>
        <v>0</v>
      </c>
      <c r="F202" s="138">
        <f t="shared" si="11"/>
        <v>0</v>
      </c>
      <c r="G202" s="138">
        <f t="shared" si="11"/>
        <v>0</v>
      </c>
      <c r="H202" s="138">
        <f t="shared" si="12"/>
        <v>2419.6199391748323</v>
      </c>
    </row>
    <row r="203" spans="2:8" x14ac:dyDescent="0.55000000000000004">
      <c r="B203" s="127" t="str">
        <f>$B$42</f>
        <v>Veterinary Science</v>
      </c>
      <c r="C203" s="138">
        <f t="shared" si="11"/>
        <v>0</v>
      </c>
      <c r="D203" s="138">
        <f t="shared" si="11"/>
        <v>0</v>
      </c>
      <c r="E203" s="138">
        <f t="shared" si="11"/>
        <v>0</v>
      </c>
      <c r="F203" s="138">
        <f t="shared" si="11"/>
        <v>0</v>
      </c>
      <c r="G203" s="138">
        <f t="shared" si="11"/>
        <v>0</v>
      </c>
      <c r="H203" s="138">
        <f t="shared" si="12"/>
        <v>0</v>
      </c>
    </row>
    <row r="204" spans="2:8" x14ac:dyDescent="0.55000000000000004">
      <c r="B204" s="127" t="str">
        <f>$B$43</f>
        <v>Vocational Training</v>
      </c>
      <c r="C204" s="138">
        <f t="shared" si="11"/>
        <v>0</v>
      </c>
      <c r="D204" s="138">
        <f t="shared" si="11"/>
        <v>24782.597118916274</v>
      </c>
      <c r="E204" s="138">
        <f t="shared" si="11"/>
        <v>0</v>
      </c>
      <c r="F204" s="138">
        <f t="shared" si="11"/>
        <v>0</v>
      </c>
      <c r="G204" s="138">
        <f t="shared" si="11"/>
        <v>0</v>
      </c>
      <c r="H204" s="138">
        <f t="shared" si="12"/>
        <v>24782.597118916274</v>
      </c>
    </row>
    <row r="205" spans="2:8" x14ac:dyDescent="0.55000000000000004">
      <c r="B205" s="127" t="str">
        <f>$B$44</f>
        <v>Physical Training</v>
      </c>
      <c r="C205" s="138">
        <f t="shared" si="11"/>
        <v>0</v>
      </c>
      <c r="D205" s="138">
        <f t="shared" si="11"/>
        <v>0</v>
      </c>
      <c r="E205" s="138">
        <f t="shared" si="11"/>
        <v>0</v>
      </c>
      <c r="F205" s="138">
        <f t="shared" si="11"/>
        <v>0</v>
      </c>
      <c r="G205" s="138">
        <f t="shared" si="11"/>
        <v>0</v>
      </c>
      <c r="H205" s="138">
        <f t="shared" si="12"/>
        <v>0</v>
      </c>
    </row>
    <row r="206" spans="2:8" x14ac:dyDescent="0.55000000000000004">
      <c r="B206" s="127" t="str">
        <f>$B$45</f>
        <v>Health Services</v>
      </c>
      <c r="C206" s="138">
        <f t="shared" si="11"/>
        <v>91312.02794282281</v>
      </c>
      <c r="D206" s="138">
        <f t="shared" si="11"/>
        <v>93498.559454921065</v>
      </c>
      <c r="E206" s="138">
        <f t="shared" si="11"/>
        <v>356013.9924435743</v>
      </c>
      <c r="F206" s="138">
        <f t="shared" si="11"/>
        <v>0</v>
      </c>
      <c r="G206" s="138">
        <f t="shared" si="11"/>
        <v>0</v>
      </c>
      <c r="H206" s="138">
        <f t="shared" si="12"/>
        <v>540824.57984131819</v>
      </c>
    </row>
    <row r="207" spans="2:8" x14ac:dyDescent="0.55000000000000004">
      <c r="B207" s="127" t="str">
        <f>$B$46</f>
        <v>Pharmacy</v>
      </c>
      <c r="C207" s="138">
        <f t="shared" si="11"/>
        <v>0</v>
      </c>
      <c r="D207" s="138">
        <f t="shared" si="11"/>
        <v>0</v>
      </c>
      <c r="E207" s="138">
        <f t="shared" si="11"/>
        <v>0</v>
      </c>
      <c r="F207" s="138">
        <f t="shared" si="11"/>
        <v>0</v>
      </c>
      <c r="G207" s="138">
        <f t="shared" si="11"/>
        <v>0</v>
      </c>
      <c r="H207" s="138">
        <f t="shared" si="12"/>
        <v>0</v>
      </c>
    </row>
    <row r="208" spans="2:8" x14ac:dyDescent="0.55000000000000004">
      <c r="B208" s="127" t="str">
        <f>$B$47</f>
        <v>Business Administration</v>
      </c>
      <c r="C208" s="138">
        <f t="shared" si="11"/>
        <v>295740.286837989</v>
      </c>
      <c r="D208" s="138">
        <f t="shared" si="11"/>
        <v>926874.2874730156</v>
      </c>
      <c r="E208" s="138">
        <f t="shared" si="11"/>
        <v>232281.59789815953</v>
      </c>
      <c r="F208" s="138">
        <f t="shared" si="11"/>
        <v>0</v>
      </c>
      <c r="G208" s="138">
        <f t="shared" si="11"/>
        <v>0</v>
      </c>
      <c r="H208" s="138">
        <f t="shared" si="12"/>
        <v>1454896.1722091641</v>
      </c>
    </row>
    <row r="209" spans="2:8" x14ac:dyDescent="0.55000000000000004">
      <c r="B209" s="127" t="str">
        <f>$B$48</f>
        <v>Optometry</v>
      </c>
      <c r="C209" s="138">
        <f t="shared" ref="C209:G212" si="13">$H$190*IF($H$136=0,0,C132/$H$136)</f>
        <v>0</v>
      </c>
      <c r="D209" s="138">
        <f t="shared" si="13"/>
        <v>0</v>
      </c>
      <c r="E209" s="138">
        <f t="shared" si="13"/>
        <v>0</v>
      </c>
      <c r="F209" s="138">
        <f t="shared" si="13"/>
        <v>0</v>
      </c>
      <c r="G209" s="138">
        <f t="shared" si="13"/>
        <v>0</v>
      </c>
      <c r="H209" s="138">
        <f t="shared" si="12"/>
        <v>0</v>
      </c>
    </row>
    <row r="210" spans="2:8" x14ac:dyDescent="0.55000000000000004">
      <c r="B210" s="127" t="str">
        <f>$B$49</f>
        <v>Teacher Ed-Practice Teaching</v>
      </c>
      <c r="C210" s="138">
        <f t="shared" si="13"/>
        <v>0</v>
      </c>
      <c r="D210" s="138">
        <f t="shared" si="13"/>
        <v>33912.120820403259</v>
      </c>
      <c r="E210" s="138">
        <f t="shared" si="13"/>
        <v>0</v>
      </c>
      <c r="F210" s="138">
        <f t="shared" si="13"/>
        <v>0</v>
      </c>
      <c r="G210" s="138">
        <f t="shared" si="13"/>
        <v>0</v>
      </c>
      <c r="H210" s="138">
        <f t="shared" si="12"/>
        <v>33912.120820403259</v>
      </c>
    </row>
    <row r="211" spans="2:8" x14ac:dyDescent="0.55000000000000004">
      <c r="B211" s="127" t="str">
        <f>$B$50</f>
        <v>Technology</v>
      </c>
      <c r="C211" s="138">
        <f t="shared" si="13"/>
        <v>128833.63321500841</v>
      </c>
      <c r="D211" s="138">
        <f t="shared" si="13"/>
        <v>158760.78642198665</v>
      </c>
      <c r="E211" s="138">
        <f t="shared" si="13"/>
        <v>0</v>
      </c>
      <c r="F211" s="138">
        <f t="shared" si="13"/>
        <v>0</v>
      </c>
      <c r="G211" s="138">
        <f t="shared" si="13"/>
        <v>0</v>
      </c>
      <c r="H211" s="138">
        <f t="shared" si="12"/>
        <v>287594.41963699507</v>
      </c>
    </row>
    <row r="212" spans="2:8" x14ac:dyDescent="0.55000000000000004">
      <c r="B212" s="127" t="str">
        <f>$B$51</f>
        <v>Nursing</v>
      </c>
      <c r="C212" s="138">
        <f t="shared" si="13"/>
        <v>0</v>
      </c>
      <c r="D212" s="138">
        <f t="shared" si="13"/>
        <v>0</v>
      </c>
      <c r="E212" s="138">
        <f t="shared" si="13"/>
        <v>0</v>
      </c>
      <c r="F212" s="138">
        <f t="shared" si="13"/>
        <v>0</v>
      </c>
      <c r="G212" s="138">
        <f t="shared" si="13"/>
        <v>0</v>
      </c>
      <c r="H212" s="138">
        <f t="shared" si="12"/>
        <v>0</v>
      </c>
    </row>
    <row r="213" spans="2:8" x14ac:dyDescent="0.55000000000000004">
      <c r="B213" s="130" t="str">
        <f>$B$52</f>
        <v>Totals</v>
      </c>
      <c r="C213" s="135">
        <f>SUM(C193:C212)</f>
        <v>7395390.8918383047</v>
      </c>
      <c r="D213" s="135">
        <f>SUM(D193:D212)</f>
        <v>7020238.0635477295</v>
      </c>
      <c r="E213" s="135">
        <f>SUM(E193:E212)</f>
        <v>4048328.3695756751</v>
      </c>
      <c r="F213" s="135">
        <f>SUM(F193:F212)</f>
        <v>556723.67503828811</v>
      </c>
      <c r="G213" s="135">
        <f>SUM(G193:G212)</f>
        <v>0</v>
      </c>
      <c r="H213" s="135">
        <f t="shared" si="12"/>
        <v>19020681</v>
      </c>
    </row>
    <row r="214" spans="2:8" x14ac:dyDescent="0.55000000000000004">
      <c r="B214" s="143"/>
      <c r="C214" s="144"/>
      <c r="D214" s="144"/>
      <c r="E214" s="144"/>
      <c r="F214" s="144"/>
      <c r="G214" s="144"/>
      <c r="H214" s="144"/>
    </row>
    <row r="215" spans="2:8" x14ac:dyDescent="0.55000000000000004">
      <c r="B215" s="442" t="s">
        <v>35</v>
      </c>
      <c r="C215" s="442"/>
      <c r="D215" s="442"/>
      <c r="E215" s="442"/>
      <c r="F215" s="442"/>
      <c r="G215" s="442"/>
      <c r="H215" s="122">
        <f>H17</f>
        <v>15720850</v>
      </c>
    </row>
    <row r="216" spans="2:8" ht="60.75" customHeight="1" thickBot="1" x14ac:dyDescent="0.6">
      <c r="B216" s="432" t="s">
        <v>226</v>
      </c>
      <c r="C216" s="432"/>
      <c r="D216" s="432"/>
      <c r="E216" s="432"/>
      <c r="F216" s="432"/>
      <c r="G216" s="432"/>
      <c r="H216" s="432"/>
    </row>
    <row r="217" spans="2:8" ht="19.8" thickBot="1" x14ac:dyDescent="0.6">
      <c r="B217" s="124" t="s">
        <v>31</v>
      </c>
      <c r="C217" s="125" t="s">
        <v>25</v>
      </c>
      <c r="D217" s="125" t="s">
        <v>26</v>
      </c>
      <c r="E217" s="125" t="s">
        <v>27</v>
      </c>
      <c r="F217" s="125" t="s">
        <v>28</v>
      </c>
      <c r="G217" s="125" t="s">
        <v>29</v>
      </c>
      <c r="H217" s="126" t="s">
        <v>1</v>
      </c>
    </row>
    <row r="218" spans="2:8" x14ac:dyDescent="0.55000000000000004">
      <c r="B218" s="127" t="str">
        <f>$B$32</f>
        <v>Liberal Arts</v>
      </c>
      <c r="C218" s="135">
        <f t="shared" ref="C218:G233" si="14">$H$215*IF($H$25=0,0,C$25/$H$25)*IF(C$52=0,0,C32/C$52)</f>
        <v>3977092.6133700367</v>
      </c>
      <c r="D218" s="135">
        <f t="shared" si="14"/>
        <v>1296864.6599463311</v>
      </c>
      <c r="E218" s="135">
        <f t="shared" si="14"/>
        <v>341357.935640154</v>
      </c>
      <c r="F218" s="135">
        <f t="shared" si="14"/>
        <v>25974.181180373082</v>
      </c>
      <c r="G218" s="135">
        <f t="shared" si="14"/>
        <v>0</v>
      </c>
      <c r="H218" s="135">
        <f>SUM(C218:G218)</f>
        <v>5641289.3901368948</v>
      </c>
    </row>
    <row r="219" spans="2:8" x14ac:dyDescent="0.55000000000000004">
      <c r="B219" s="127" t="str">
        <f>$B$33</f>
        <v>Science</v>
      </c>
      <c r="C219" s="138">
        <f t="shared" si="14"/>
        <v>1162795.7219326601</v>
      </c>
      <c r="D219" s="138">
        <f t="shared" si="14"/>
        <v>630851.2301174337</v>
      </c>
      <c r="E219" s="138">
        <f t="shared" si="14"/>
        <v>159817.04520338826</v>
      </c>
      <c r="F219" s="138">
        <f t="shared" si="14"/>
        <v>0</v>
      </c>
      <c r="G219" s="138">
        <f t="shared" si="14"/>
        <v>0</v>
      </c>
      <c r="H219" s="138">
        <f t="shared" ref="H219:H238" si="15">SUM(C219:G219)</f>
        <v>1953463.997253482</v>
      </c>
    </row>
    <row r="220" spans="2:8" x14ac:dyDescent="0.55000000000000004">
      <c r="B220" s="127" t="str">
        <f>$B$34</f>
        <v>Fine Arts</v>
      </c>
      <c r="C220" s="138">
        <f t="shared" si="14"/>
        <v>680571.14228027291</v>
      </c>
      <c r="D220" s="138">
        <f t="shared" si="14"/>
        <v>262195.64144707227</v>
      </c>
      <c r="E220" s="138">
        <f t="shared" si="14"/>
        <v>38633.216658276811</v>
      </c>
      <c r="F220" s="138">
        <f t="shared" si="14"/>
        <v>0</v>
      </c>
      <c r="G220" s="138">
        <f t="shared" si="14"/>
        <v>0</v>
      </c>
      <c r="H220" s="138">
        <f t="shared" si="15"/>
        <v>981400.00038562203</v>
      </c>
    </row>
    <row r="221" spans="2:8" x14ac:dyDescent="0.55000000000000004">
      <c r="B221" s="127" t="str">
        <f>$B$35</f>
        <v>Teacher Education</v>
      </c>
      <c r="C221" s="138">
        <f t="shared" si="14"/>
        <v>24963.343097983208</v>
      </c>
      <c r="D221" s="138">
        <f t="shared" si="14"/>
        <v>269009.07806936279</v>
      </c>
      <c r="E221" s="138">
        <f t="shared" si="14"/>
        <v>619188.30224648514</v>
      </c>
      <c r="F221" s="138">
        <f t="shared" si="14"/>
        <v>390132.20132920367</v>
      </c>
      <c r="G221" s="138">
        <f t="shared" si="14"/>
        <v>0</v>
      </c>
      <c r="H221" s="138">
        <f t="shared" si="15"/>
        <v>1303292.9247430349</v>
      </c>
    </row>
    <row r="222" spans="2:8" x14ac:dyDescent="0.55000000000000004">
      <c r="B222" s="127" t="str">
        <f>$B$36</f>
        <v>Agriculture</v>
      </c>
      <c r="C222" s="138">
        <f t="shared" si="14"/>
        <v>284758.13489013538</v>
      </c>
      <c r="D222" s="138">
        <f t="shared" si="14"/>
        <v>720520.9228072213</v>
      </c>
      <c r="E222" s="138">
        <f t="shared" si="14"/>
        <v>171911.94281980925</v>
      </c>
      <c r="F222" s="138">
        <f t="shared" si="14"/>
        <v>68918.160731923243</v>
      </c>
      <c r="G222" s="138">
        <f t="shared" si="14"/>
        <v>0</v>
      </c>
      <c r="H222" s="138">
        <f t="shared" si="15"/>
        <v>1246109.1612490893</v>
      </c>
    </row>
    <row r="223" spans="2:8" x14ac:dyDescent="0.55000000000000004">
      <c r="B223" s="127" t="str">
        <f>$B$37</f>
        <v>Engineering</v>
      </c>
      <c r="C223" s="138">
        <f t="shared" si="14"/>
        <v>375330.26433538215</v>
      </c>
      <c r="D223" s="138">
        <f t="shared" si="14"/>
        <v>1077983.0084552483</v>
      </c>
      <c r="E223" s="138">
        <f t="shared" si="14"/>
        <v>799789.78315964539</v>
      </c>
      <c r="F223" s="138">
        <f t="shared" si="14"/>
        <v>71688.740057829709</v>
      </c>
      <c r="G223" s="138">
        <f t="shared" si="14"/>
        <v>0</v>
      </c>
      <c r="H223" s="138">
        <f t="shared" si="15"/>
        <v>2324791.7960081054</v>
      </c>
    </row>
    <row r="224" spans="2:8" x14ac:dyDescent="0.55000000000000004">
      <c r="B224" s="127" t="str">
        <f>$B$38</f>
        <v>Home Economics</v>
      </c>
      <c r="C224" s="138">
        <f t="shared" si="14"/>
        <v>56247.532685519851</v>
      </c>
      <c r="D224" s="138">
        <f t="shared" si="14"/>
        <v>66796.012600669448</v>
      </c>
      <c r="E224" s="138">
        <f t="shared" si="14"/>
        <v>0</v>
      </c>
      <c r="F224" s="138">
        <f t="shared" si="14"/>
        <v>0</v>
      </c>
      <c r="G224" s="138">
        <f t="shared" si="14"/>
        <v>0</v>
      </c>
      <c r="H224" s="138">
        <f t="shared" si="15"/>
        <v>123043.5452861893</v>
      </c>
    </row>
    <row r="225" spans="2:10" x14ac:dyDescent="0.55000000000000004">
      <c r="B225" s="127" t="str">
        <f>$B$39</f>
        <v>Law</v>
      </c>
      <c r="C225" s="138">
        <f t="shared" si="14"/>
        <v>0</v>
      </c>
      <c r="D225" s="138">
        <f t="shared" si="14"/>
        <v>0</v>
      </c>
      <c r="E225" s="138">
        <f t="shared" si="14"/>
        <v>0</v>
      </c>
      <c r="F225" s="138">
        <f t="shared" si="14"/>
        <v>0</v>
      </c>
      <c r="G225" s="138">
        <f t="shared" si="14"/>
        <v>0</v>
      </c>
      <c r="H225" s="138">
        <f t="shared" si="15"/>
        <v>0</v>
      </c>
    </row>
    <row r="226" spans="2:10" x14ac:dyDescent="0.55000000000000004">
      <c r="B226" s="127" t="str">
        <f>$B$40</f>
        <v>Social Service</v>
      </c>
      <c r="C226" s="138">
        <f t="shared" si="14"/>
        <v>5760.771484149971</v>
      </c>
      <c r="D226" s="138">
        <f t="shared" si="14"/>
        <v>51465.780200515808</v>
      </c>
      <c r="E226" s="138">
        <f t="shared" si="14"/>
        <v>148778.98330102346</v>
      </c>
      <c r="F226" s="138">
        <f t="shared" si="14"/>
        <v>0</v>
      </c>
      <c r="G226" s="138">
        <f t="shared" si="14"/>
        <v>0</v>
      </c>
      <c r="H226" s="138">
        <f t="shared" si="15"/>
        <v>206005.53498568924</v>
      </c>
    </row>
    <row r="227" spans="2:10" x14ac:dyDescent="0.55000000000000004">
      <c r="B227" s="127" t="str">
        <f>$B$41</f>
        <v>Library Science</v>
      </c>
      <c r="C227" s="138">
        <f t="shared" si="14"/>
        <v>4480.6000432277551</v>
      </c>
      <c r="D227" s="138">
        <f t="shared" si="14"/>
        <v>0</v>
      </c>
      <c r="E227" s="138">
        <f t="shared" si="14"/>
        <v>0</v>
      </c>
      <c r="F227" s="138">
        <f t="shared" si="14"/>
        <v>0</v>
      </c>
      <c r="G227" s="138">
        <f t="shared" si="14"/>
        <v>0</v>
      </c>
      <c r="H227" s="138">
        <f t="shared" si="15"/>
        <v>4480.6000432277551</v>
      </c>
    </row>
    <row r="228" spans="2:10" x14ac:dyDescent="0.55000000000000004">
      <c r="B228" s="127" t="str">
        <f>$B$42</f>
        <v>Veterinary Science</v>
      </c>
      <c r="C228" s="138">
        <f t="shared" si="14"/>
        <v>0</v>
      </c>
      <c r="D228" s="138">
        <f t="shared" si="14"/>
        <v>0</v>
      </c>
      <c r="E228" s="138">
        <f t="shared" si="14"/>
        <v>0</v>
      </c>
      <c r="F228" s="138">
        <f t="shared" si="14"/>
        <v>0</v>
      </c>
      <c r="G228" s="138">
        <f t="shared" si="14"/>
        <v>0</v>
      </c>
      <c r="H228" s="138">
        <f t="shared" si="15"/>
        <v>0</v>
      </c>
    </row>
    <row r="229" spans="2:10" x14ac:dyDescent="0.55000000000000004">
      <c r="B229" s="127" t="str">
        <f>$B$43</f>
        <v>Vocational Training</v>
      </c>
      <c r="C229" s="138">
        <f t="shared" si="14"/>
        <v>0</v>
      </c>
      <c r="D229" s="138">
        <f t="shared" si="14"/>
        <v>5840.0885333918641</v>
      </c>
      <c r="E229" s="138">
        <f t="shared" si="14"/>
        <v>0</v>
      </c>
      <c r="F229" s="138">
        <f t="shared" si="14"/>
        <v>0</v>
      </c>
      <c r="G229" s="138">
        <f t="shared" si="14"/>
        <v>0</v>
      </c>
      <c r="H229" s="138">
        <f t="shared" si="15"/>
        <v>5840.0885333918641</v>
      </c>
    </row>
    <row r="230" spans="2:10" x14ac:dyDescent="0.55000000000000004">
      <c r="B230" s="127" t="str">
        <f>$B$44</f>
        <v>Physical Training</v>
      </c>
      <c r="C230" s="138">
        <f t="shared" si="14"/>
        <v>0</v>
      </c>
      <c r="D230" s="138">
        <f t="shared" si="14"/>
        <v>0</v>
      </c>
      <c r="E230" s="138">
        <f t="shared" si="14"/>
        <v>0</v>
      </c>
      <c r="F230" s="138">
        <f t="shared" si="14"/>
        <v>0</v>
      </c>
      <c r="G230" s="138">
        <f t="shared" si="14"/>
        <v>0</v>
      </c>
      <c r="H230" s="138">
        <f t="shared" si="15"/>
        <v>0</v>
      </c>
    </row>
    <row r="231" spans="2:10" x14ac:dyDescent="0.55000000000000004">
      <c r="B231" s="127" t="str">
        <f>$B$45</f>
        <v>Health Services</v>
      </c>
      <c r="C231" s="138">
        <f t="shared" si="14"/>
        <v>87291.690127883587</v>
      </c>
      <c r="D231" s="138">
        <f t="shared" si="14"/>
        <v>136147.06393469786</v>
      </c>
      <c r="E231" s="138">
        <f t="shared" si="14"/>
        <v>250470.06423132046</v>
      </c>
      <c r="F231" s="138">
        <f t="shared" si="14"/>
        <v>0</v>
      </c>
      <c r="G231" s="138">
        <f t="shared" si="14"/>
        <v>0</v>
      </c>
      <c r="H231" s="138">
        <f t="shared" si="15"/>
        <v>473908.81829390192</v>
      </c>
    </row>
    <row r="232" spans="2:10" x14ac:dyDescent="0.55000000000000004">
      <c r="B232" s="127" t="str">
        <f>$B$46</f>
        <v>Pharmacy</v>
      </c>
      <c r="C232" s="138">
        <f t="shared" si="14"/>
        <v>0</v>
      </c>
      <c r="D232" s="138">
        <f t="shared" si="14"/>
        <v>0</v>
      </c>
      <c r="E232" s="138">
        <f t="shared" si="14"/>
        <v>0</v>
      </c>
      <c r="F232" s="138">
        <f t="shared" si="14"/>
        <v>0</v>
      </c>
      <c r="G232" s="138">
        <f t="shared" si="14"/>
        <v>0</v>
      </c>
      <c r="H232" s="138">
        <f t="shared" si="15"/>
        <v>0</v>
      </c>
    </row>
    <row r="233" spans="2:10" x14ac:dyDescent="0.55000000000000004">
      <c r="B233" s="127" t="str">
        <f>$B$47</f>
        <v>Business Administration</v>
      </c>
      <c r="C233" s="138">
        <f t="shared" si="14"/>
        <v>338365.31397875311</v>
      </c>
      <c r="D233" s="138">
        <f t="shared" si="14"/>
        <v>591673.96953926329</v>
      </c>
      <c r="E233" s="138">
        <f t="shared" si="14"/>
        <v>268436.27137027594</v>
      </c>
      <c r="F233" s="138">
        <f t="shared" si="14"/>
        <v>0</v>
      </c>
      <c r="G233" s="138">
        <f t="shared" si="14"/>
        <v>0</v>
      </c>
      <c r="H233" s="138">
        <f t="shared" si="15"/>
        <v>1198475.5548882922</v>
      </c>
    </row>
    <row r="234" spans="2:10" x14ac:dyDescent="0.55000000000000004">
      <c r="B234" s="127" t="str">
        <f>$B$48</f>
        <v>Optometry</v>
      </c>
      <c r="C234" s="138">
        <f t="shared" ref="C234:G237" si="16">$H$215*IF($H$25=0,0,C$25/$H$25)*IF(C$52=0,0,C48/C$52)</f>
        <v>0</v>
      </c>
      <c r="D234" s="138">
        <f t="shared" si="16"/>
        <v>0</v>
      </c>
      <c r="E234" s="138">
        <f t="shared" si="16"/>
        <v>0</v>
      </c>
      <c r="F234" s="138">
        <f t="shared" si="16"/>
        <v>0</v>
      </c>
      <c r="G234" s="138">
        <f t="shared" si="16"/>
        <v>0</v>
      </c>
      <c r="H234" s="138">
        <f t="shared" si="15"/>
        <v>0</v>
      </c>
    </row>
    <row r="235" spans="2:10" x14ac:dyDescent="0.55000000000000004">
      <c r="B235" s="127" t="str">
        <f>$B$49</f>
        <v>Teacher Ed-Practice Teaching</v>
      </c>
      <c r="C235" s="138">
        <f t="shared" si="16"/>
        <v>0</v>
      </c>
      <c r="D235" s="138">
        <f t="shared" si="16"/>
        <v>24090.365200241442</v>
      </c>
      <c r="E235" s="138">
        <f t="shared" si="16"/>
        <v>0</v>
      </c>
      <c r="F235" s="138">
        <f t="shared" si="16"/>
        <v>0</v>
      </c>
      <c r="G235" s="138">
        <f t="shared" si="16"/>
        <v>0</v>
      </c>
      <c r="H235" s="138">
        <f t="shared" si="15"/>
        <v>24090.365200241442</v>
      </c>
    </row>
    <row r="236" spans="2:10" x14ac:dyDescent="0.55000000000000004">
      <c r="B236" s="127" t="str">
        <f>$B$50</f>
        <v>Technology</v>
      </c>
      <c r="C236" s="138">
        <f t="shared" si="16"/>
        <v>63208.464895534402</v>
      </c>
      <c r="D236" s="138">
        <f t="shared" si="16"/>
        <v>145028.86524589796</v>
      </c>
      <c r="E236" s="138">
        <f t="shared" si="16"/>
        <v>26420.892851405111</v>
      </c>
      <c r="F236" s="138">
        <f t="shared" si="16"/>
        <v>0</v>
      </c>
      <c r="G236" s="138">
        <f t="shared" si="16"/>
        <v>0</v>
      </c>
      <c r="H236" s="138">
        <f t="shared" si="15"/>
        <v>234658.22299283746</v>
      </c>
    </row>
    <row r="237" spans="2:10" x14ac:dyDescent="0.55000000000000004">
      <c r="B237" s="127" t="str">
        <f>$B$51</f>
        <v>Nursing</v>
      </c>
      <c r="C237" s="138">
        <f t="shared" si="16"/>
        <v>0</v>
      </c>
      <c r="D237" s="138">
        <f t="shared" si="16"/>
        <v>0</v>
      </c>
      <c r="E237" s="138">
        <f t="shared" si="16"/>
        <v>0</v>
      </c>
      <c r="F237" s="138">
        <f t="shared" si="16"/>
        <v>0</v>
      </c>
      <c r="G237" s="138">
        <f t="shared" si="16"/>
        <v>0</v>
      </c>
      <c r="H237" s="138">
        <f t="shared" si="15"/>
        <v>0</v>
      </c>
    </row>
    <row r="238" spans="2:10" x14ac:dyDescent="0.55000000000000004">
      <c r="B238" s="130" t="str">
        <f>$B$52</f>
        <v>Totals</v>
      </c>
      <c r="C238" s="135">
        <f>SUM(C218:C237)</f>
        <v>7060865.5931215389</v>
      </c>
      <c r="D238" s="135">
        <f>SUM(D218:D237)</f>
        <v>5278466.6860973472</v>
      </c>
      <c r="E238" s="135">
        <f>SUM(E218:E237)</f>
        <v>2824804.4374817838</v>
      </c>
      <c r="F238" s="135">
        <f>SUM(F218:F237)</f>
        <v>556713.28329932969</v>
      </c>
      <c r="G238" s="135">
        <f>SUM(G218:G237)</f>
        <v>0</v>
      </c>
      <c r="H238" s="135">
        <f t="shared" si="15"/>
        <v>15720850</v>
      </c>
    </row>
    <row r="239" spans="2:10" x14ac:dyDescent="0.55000000000000004">
      <c r="B239" s="328"/>
      <c r="C239" s="348"/>
      <c r="D239" s="348"/>
      <c r="E239" s="348"/>
      <c r="F239" s="348"/>
      <c r="G239" s="348"/>
      <c r="H239" s="348"/>
    </row>
    <row r="240" spans="2:10" x14ac:dyDescent="0.55000000000000004">
      <c r="B240" s="120" t="s">
        <v>11</v>
      </c>
      <c r="C240" s="121"/>
      <c r="D240" s="121"/>
      <c r="E240" s="121"/>
      <c r="F240" s="121"/>
      <c r="G240" s="121"/>
      <c r="H240" s="122">
        <f>H16</f>
        <v>18437210</v>
      </c>
      <c r="J240" s="358"/>
    </row>
    <row r="241" spans="2:8" ht="61.5" customHeight="1" thickBot="1" x14ac:dyDescent="0.6">
      <c r="B241" s="444" t="s">
        <v>917</v>
      </c>
      <c r="C241" s="444"/>
      <c r="D241" s="444"/>
      <c r="E241" s="444"/>
      <c r="F241" s="444"/>
      <c r="G241" s="444"/>
      <c r="H241" s="326"/>
    </row>
    <row r="242" spans="2:8" ht="19.8" thickBot="1" x14ac:dyDescent="0.6">
      <c r="B242" s="124" t="s">
        <v>31</v>
      </c>
      <c r="C242" s="125" t="s">
        <v>25</v>
      </c>
      <c r="D242" s="125" t="s">
        <v>26</v>
      </c>
      <c r="E242" s="125" t="s">
        <v>27</v>
      </c>
      <c r="F242" s="125" t="s">
        <v>28</v>
      </c>
      <c r="G242" s="125" t="s">
        <v>29</v>
      </c>
      <c r="H242" s="126" t="s">
        <v>1</v>
      </c>
    </row>
    <row r="243" spans="2:8" x14ac:dyDescent="0.55000000000000004">
      <c r="B243" s="127" t="str">
        <f>$B$32</f>
        <v>Liberal Arts</v>
      </c>
      <c r="C243" s="135">
        <f t="shared" ref="C243:G258" si="17">$H$240*IF($H$25=0,0,C$25/$H$25)*IF(C$52=0,0,C32/C$52)</f>
        <v>4664282.8919652672</v>
      </c>
      <c r="D243" s="135">
        <f t="shared" si="17"/>
        <v>1520946.1369460998</v>
      </c>
      <c r="E243" s="135">
        <f t="shared" si="17"/>
        <v>400340.18164183258</v>
      </c>
      <c r="F243" s="135">
        <f t="shared" si="17"/>
        <v>30462.184487517301</v>
      </c>
      <c r="G243" s="135">
        <f t="shared" si="17"/>
        <v>0</v>
      </c>
      <c r="H243" s="135">
        <f>SUM(C243:G243)</f>
        <v>6616031.395040717</v>
      </c>
    </row>
    <row r="244" spans="2:8" x14ac:dyDescent="0.55000000000000004">
      <c r="B244" s="127" t="str">
        <f>$B$33</f>
        <v>Science</v>
      </c>
      <c r="C244" s="138">
        <f t="shared" si="17"/>
        <v>1363711.8166240414</v>
      </c>
      <c r="D244" s="138">
        <f t="shared" si="17"/>
        <v>739854.18144905975</v>
      </c>
      <c r="E244" s="138">
        <f t="shared" si="17"/>
        <v>187431.36815085454</v>
      </c>
      <c r="F244" s="138">
        <f t="shared" si="17"/>
        <v>0</v>
      </c>
      <c r="G244" s="138">
        <f t="shared" si="17"/>
        <v>0</v>
      </c>
      <c r="H244" s="138">
        <f t="shared" ref="H244:H263" si="18">SUM(C244:G244)</f>
        <v>2290997.3662239555</v>
      </c>
    </row>
    <row r="245" spans="2:8" x14ac:dyDescent="0.55000000000000004">
      <c r="B245" s="127" t="str">
        <f>$B$34</f>
        <v>Fine Arts</v>
      </c>
      <c r="C245" s="138">
        <f t="shared" si="17"/>
        <v>798165.05279048346</v>
      </c>
      <c r="D245" s="138">
        <f t="shared" si="17"/>
        <v>307499.66461383295</v>
      </c>
      <c r="E245" s="138">
        <f t="shared" si="17"/>
        <v>45308.537929192615</v>
      </c>
      <c r="F245" s="138">
        <f t="shared" si="17"/>
        <v>0</v>
      </c>
      <c r="G245" s="138">
        <f t="shared" si="17"/>
        <v>0</v>
      </c>
      <c r="H245" s="138">
        <f t="shared" si="18"/>
        <v>1150973.2553335091</v>
      </c>
    </row>
    <row r="246" spans="2:8" x14ac:dyDescent="0.55000000000000004">
      <c r="B246" s="127" t="str">
        <f>$B$35</f>
        <v>Teacher Education</v>
      </c>
      <c r="C246" s="138">
        <f t="shared" si="17"/>
        <v>29276.686629512209</v>
      </c>
      <c r="D246" s="138">
        <f t="shared" si="17"/>
        <v>315490.37515600212</v>
      </c>
      <c r="E246" s="138">
        <f t="shared" si="17"/>
        <v>726176.05015389854</v>
      </c>
      <c r="F246" s="138">
        <f t="shared" si="17"/>
        <v>457542.01100250985</v>
      </c>
      <c r="G246" s="138">
        <f t="shared" si="17"/>
        <v>0</v>
      </c>
      <c r="H246" s="138">
        <f t="shared" si="18"/>
        <v>1528485.1229419229</v>
      </c>
    </row>
    <row r="247" spans="2:8" x14ac:dyDescent="0.55000000000000004">
      <c r="B247" s="127" t="str">
        <f>$B$36</f>
        <v>Agriculture</v>
      </c>
      <c r="C247" s="138">
        <f t="shared" si="17"/>
        <v>333960.66575139086</v>
      </c>
      <c r="D247" s="138">
        <f t="shared" si="17"/>
        <v>845017.63983439375</v>
      </c>
      <c r="E247" s="138">
        <f t="shared" si="17"/>
        <v>201616.10798886922</v>
      </c>
      <c r="F247" s="138">
        <f t="shared" si="17"/>
        <v>80826.329506879236</v>
      </c>
      <c r="G247" s="138">
        <f t="shared" si="17"/>
        <v>0</v>
      </c>
      <c r="H247" s="138">
        <f t="shared" si="18"/>
        <v>1461420.7430815331</v>
      </c>
    </row>
    <row r="248" spans="2:8" x14ac:dyDescent="0.55000000000000004">
      <c r="B248" s="127" t="str">
        <f>$B$37</f>
        <v>Engineering</v>
      </c>
      <c r="C248" s="138">
        <f t="shared" si="17"/>
        <v>440182.49031744152</v>
      </c>
      <c r="D248" s="138">
        <f t="shared" si="17"/>
        <v>1264244.560778914</v>
      </c>
      <c r="E248" s="138">
        <f t="shared" si="17"/>
        <v>937983.1362788172</v>
      </c>
      <c r="F248" s="138">
        <f t="shared" si="17"/>
        <v>84075.629185547747</v>
      </c>
      <c r="G248" s="138">
        <f t="shared" si="17"/>
        <v>0</v>
      </c>
      <c r="H248" s="138">
        <f t="shared" si="18"/>
        <v>2726485.8165607206</v>
      </c>
    </row>
    <row r="249" spans="2:8" x14ac:dyDescent="0.55000000000000004">
      <c r="B249" s="127" t="str">
        <f>$B$38</f>
        <v>Home Economics</v>
      </c>
      <c r="C249" s="138">
        <f t="shared" si="17"/>
        <v>65966.380450471406</v>
      </c>
      <c r="D249" s="138">
        <f t="shared" si="17"/>
        <v>78337.501565194558</v>
      </c>
      <c r="E249" s="138">
        <f t="shared" si="17"/>
        <v>0</v>
      </c>
      <c r="F249" s="138">
        <f t="shared" si="17"/>
        <v>0</v>
      </c>
      <c r="G249" s="138">
        <f t="shared" si="17"/>
        <v>0</v>
      </c>
      <c r="H249" s="138">
        <f t="shared" si="18"/>
        <v>144303.88201566596</v>
      </c>
    </row>
    <row r="250" spans="2:8" x14ac:dyDescent="0.55000000000000004">
      <c r="B250" s="127" t="str">
        <f>$B$39</f>
        <v>Law</v>
      </c>
      <c r="C250" s="138">
        <f t="shared" si="17"/>
        <v>0</v>
      </c>
      <c r="D250" s="138">
        <f t="shared" si="17"/>
        <v>0</v>
      </c>
      <c r="E250" s="138">
        <f t="shared" si="17"/>
        <v>0</v>
      </c>
      <c r="F250" s="138">
        <f t="shared" si="17"/>
        <v>0</v>
      </c>
      <c r="G250" s="138">
        <f t="shared" si="17"/>
        <v>0</v>
      </c>
      <c r="H250" s="138">
        <f t="shared" si="18"/>
        <v>0</v>
      </c>
    </row>
    <row r="251" spans="2:8" x14ac:dyDescent="0.55000000000000004">
      <c r="B251" s="127" t="str">
        <f>$B$40</f>
        <v>Social Service</v>
      </c>
      <c r="C251" s="138">
        <f t="shared" si="17"/>
        <v>6756.158452964356</v>
      </c>
      <c r="D251" s="138">
        <f t="shared" si="17"/>
        <v>60358.402845313838</v>
      </c>
      <c r="E251" s="138">
        <f t="shared" si="17"/>
        <v>174486.07159965666</v>
      </c>
      <c r="F251" s="138">
        <f t="shared" si="17"/>
        <v>0</v>
      </c>
      <c r="G251" s="138">
        <f t="shared" si="17"/>
        <v>0</v>
      </c>
      <c r="H251" s="138">
        <f t="shared" si="18"/>
        <v>241600.63289793485</v>
      </c>
    </row>
    <row r="252" spans="2:8" x14ac:dyDescent="0.55000000000000004">
      <c r="B252" s="127" t="str">
        <f>$B$41</f>
        <v>Library Science</v>
      </c>
      <c r="C252" s="138">
        <f t="shared" si="17"/>
        <v>5254.7899078611663</v>
      </c>
      <c r="D252" s="138">
        <f t="shared" si="17"/>
        <v>0</v>
      </c>
      <c r="E252" s="138">
        <f t="shared" si="17"/>
        <v>0</v>
      </c>
      <c r="F252" s="138">
        <f t="shared" si="17"/>
        <v>0</v>
      </c>
      <c r="G252" s="138">
        <f t="shared" si="17"/>
        <v>0</v>
      </c>
      <c r="H252" s="138">
        <f t="shared" si="18"/>
        <v>5254.7899078611663</v>
      </c>
    </row>
    <row r="253" spans="2:8" x14ac:dyDescent="0.55000000000000004">
      <c r="B253" s="127" t="str">
        <f>$B$42</f>
        <v>Veterinary Science</v>
      </c>
      <c r="C253" s="138">
        <f t="shared" si="17"/>
        <v>0</v>
      </c>
      <c r="D253" s="138">
        <f t="shared" si="17"/>
        <v>0</v>
      </c>
      <c r="E253" s="138">
        <f t="shared" si="17"/>
        <v>0</v>
      </c>
      <c r="F253" s="138">
        <f t="shared" si="17"/>
        <v>0</v>
      </c>
      <c r="G253" s="138">
        <f t="shared" si="17"/>
        <v>0</v>
      </c>
      <c r="H253" s="138">
        <f t="shared" si="18"/>
        <v>0</v>
      </c>
    </row>
    <row r="254" spans="2:8" x14ac:dyDescent="0.55000000000000004">
      <c r="B254" s="127" t="str">
        <f>$B$43</f>
        <v>Vocational Training</v>
      </c>
      <c r="C254" s="138">
        <f t="shared" si="17"/>
        <v>0</v>
      </c>
      <c r="D254" s="138">
        <f t="shared" si="17"/>
        <v>6849.1804647164636</v>
      </c>
      <c r="E254" s="138">
        <f t="shared" si="17"/>
        <v>0</v>
      </c>
      <c r="F254" s="138">
        <f t="shared" si="17"/>
        <v>0</v>
      </c>
      <c r="G254" s="138">
        <f t="shared" si="17"/>
        <v>0</v>
      </c>
      <c r="H254" s="138">
        <f t="shared" si="18"/>
        <v>6849.1804647164636</v>
      </c>
    </row>
    <row r="255" spans="2:8" x14ac:dyDescent="0.55000000000000004">
      <c r="B255" s="127" t="str">
        <f>$B$44</f>
        <v>Physical Training</v>
      </c>
      <c r="C255" s="138">
        <f t="shared" si="17"/>
        <v>0</v>
      </c>
      <c r="D255" s="138">
        <f t="shared" si="17"/>
        <v>0</v>
      </c>
      <c r="E255" s="138">
        <f t="shared" si="17"/>
        <v>0</v>
      </c>
      <c r="F255" s="138">
        <f t="shared" si="17"/>
        <v>0</v>
      </c>
      <c r="G255" s="138">
        <f t="shared" si="17"/>
        <v>0</v>
      </c>
      <c r="H255" s="138">
        <f t="shared" si="18"/>
        <v>0</v>
      </c>
    </row>
    <row r="256" spans="2:8" x14ac:dyDescent="0.55000000000000004">
      <c r="B256" s="127" t="str">
        <f>$B$45</f>
        <v>Health Services</v>
      </c>
      <c r="C256" s="138">
        <f t="shared" si="17"/>
        <v>102374.56766922378</v>
      </c>
      <c r="D256" s="138">
        <f t="shared" si="17"/>
        <v>159671.51958370258</v>
      </c>
      <c r="E256" s="138">
        <f t="shared" si="17"/>
        <v>293748.05897558614</v>
      </c>
      <c r="F256" s="138">
        <f t="shared" si="17"/>
        <v>0</v>
      </c>
      <c r="G256" s="138">
        <f t="shared" si="17"/>
        <v>0</v>
      </c>
      <c r="H256" s="138">
        <f t="shared" si="18"/>
        <v>555794.14622851252</v>
      </c>
    </row>
    <row r="257" spans="2:10" x14ac:dyDescent="0.55000000000000004">
      <c r="B257" s="127" t="str">
        <f>$B$46</f>
        <v>Pharmacy</v>
      </c>
      <c r="C257" s="138">
        <f t="shared" si="17"/>
        <v>0</v>
      </c>
      <c r="D257" s="138">
        <f t="shared" si="17"/>
        <v>0</v>
      </c>
      <c r="E257" s="138">
        <f t="shared" si="17"/>
        <v>0</v>
      </c>
      <c r="F257" s="138">
        <f t="shared" si="17"/>
        <v>0</v>
      </c>
      <c r="G257" s="138">
        <f t="shared" si="17"/>
        <v>0</v>
      </c>
      <c r="H257" s="138">
        <f t="shared" si="18"/>
        <v>0</v>
      </c>
    </row>
    <row r="258" spans="2:10" x14ac:dyDescent="0.55000000000000004">
      <c r="B258" s="127" t="str">
        <f>$B$47</f>
        <v>Business Administration</v>
      </c>
      <c r="C258" s="138">
        <f t="shared" si="17"/>
        <v>396830.47357758693</v>
      </c>
      <c r="D258" s="138">
        <f t="shared" si="17"/>
        <v>693907.59583158675</v>
      </c>
      <c r="E258" s="138">
        <f t="shared" si="17"/>
        <v>314818.59485147207</v>
      </c>
      <c r="F258" s="138">
        <f t="shared" si="17"/>
        <v>0</v>
      </c>
      <c r="G258" s="138">
        <f t="shared" si="17"/>
        <v>0</v>
      </c>
      <c r="H258" s="138">
        <f t="shared" si="18"/>
        <v>1405556.6642606459</v>
      </c>
    </row>
    <row r="259" spans="2:10" x14ac:dyDescent="0.55000000000000004">
      <c r="B259" s="127" t="str">
        <f>$B$48</f>
        <v>Optometry</v>
      </c>
      <c r="C259" s="138">
        <f t="shared" ref="C259:G262" si="19">$H$240*IF($H$25=0,0,C$25/$H$25)*IF(C$52=0,0,C48/C$52)</f>
        <v>0</v>
      </c>
      <c r="D259" s="138">
        <f t="shared" si="19"/>
        <v>0</v>
      </c>
      <c r="E259" s="138">
        <f t="shared" si="19"/>
        <v>0</v>
      </c>
      <c r="F259" s="138">
        <f t="shared" si="19"/>
        <v>0</v>
      </c>
      <c r="G259" s="138">
        <f t="shared" si="19"/>
        <v>0</v>
      </c>
      <c r="H259" s="138">
        <f t="shared" si="18"/>
        <v>0</v>
      </c>
    </row>
    <row r="260" spans="2:10" x14ac:dyDescent="0.55000000000000004">
      <c r="B260" s="127" t="str">
        <f>$B$49</f>
        <v>Teacher Ed-Practice Teaching</v>
      </c>
      <c r="C260" s="138">
        <f t="shared" si="19"/>
        <v>0</v>
      </c>
      <c r="D260" s="138">
        <f t="shared" si="19"/>
        <v>28252.869416955415</v>
      </c>
      <c r="E260" s="138">
        <f t="shared" si="19"/>
        <v>0</v>
      </c>
      <c r="F260" s="138">
        <f t="shared" si="19"/>
        <v>0</v>
      </c>
      <c r="G260" s="138">
        <f t="shared" si="19"/>
        <v>0</v>
      </c>
      <c r="H260" s="138">
        <f t="shared" si="18"/>
        <v>28252.869416955415</v>
      </c>
    </row>
    <row r="261" spans="2:10" x14ac:dyDescent="0.55000000000000004">
      <c r="B261" s="127" t="str">
        <f>$B$50</f>
        <v>Technology</v>
      </c>
      <c r="C261" s="138">
        <f t="shared" si="19"/>
        <v>74130.071914470012</v>
      </c>
      <c r="D261" s="138">
        <f t="shared" si="19"/>
        <v>170087.98154045886</v>
      </c>
      <c r="E261" s="138">
        <f t="shared" si="19"/>
        <v>30986.082170420479</v>
      </c>
      <c r="F261" s="138">
        <f t="shared" si="19"/>
        <v>0</v>
      </c>
      <c r="G261" s="138">
        <f t="shared" si="19"/>
        <v>0</v>
      </c>
      <c r="H261" s="138">
        <f t="shared" si="18"/>
        <v>275204.13562534936</v>
      </c>
    </row>
    <row r="262" spans="2:10" x14ac:dyDescent="0.55000000000000004">
      <c r="B262" s="127" t="str">
        <f>$B$51</f>
        <v>Nursing</v>
      </c>
      <c r="C262" s="138">
        <f t="shared" si="19"/>
        <v>0</v>
      </c>
      <c r="D262" s="138">
        <f t="shared" si="19"/>
        <v>0</v>
      </c>
      <c r="E262" s="138">
        <f t="shared" si="19"/>
        <v>0</v>
      </c>
      <c r="F262" s="138">
        <f t="shared" si="19"/>
        <v>0</v>
      </c>
      <c r="G262" s="138">
        <f t="shared" si="19"/>
        <v>0</v>
      </c>
      <c r="H262" s="138">
        <f t="shared" si="18"/>
        <v>0</v>
      </c>
    </row>
    <row r="263" spans="2:10" x14ac:dyDescent="0.55000000000000004">
      <c r="B263" s="130" t="str">
        <f>$B$52</f>
        <v>Totals</v>
      </c>
      <c r="C263" s="135">
        <f>SUM(C243:C262)</f>
        <v>8280892.0460507153</v>
      </c>
      <c r="D263" s="135">
        <f>SUM(D243:D262)</f>
        <v>6190517.6100262329</v>
      </c>
      <c r="E263" s="135">
        <f>SUM(E243:E262)</f>
        <v>3312894.1897406001</v>
      </c>
      <c r="F263" s="135">
        <f>SUM(F243:F262)</f>
        <v>652906.15418245411</v>
      </c>
      <c r="G263" s="135">
        <f>SUM(G243:G262)</f>
        <v>0</v>
      </c>
      <c r="H263" s="135">
        <f t="shared" si="18"/>
        <v>18437210.000000004</v>
      </c>
      <c r="I263" s="349"/>
    </row>
    <row r="264" spans="2:10" x14ac:dyDescent="0.55000000000000004">
      <c r="B264" s="451"/>
      <c r="C264" s="451"/>
      <c r="D264" s="451"/>
      <c r="E264" s="451"/>
      <c r="F264" s="451"/>
      <c r="G264" s="451"/>
      <c r="H264" s="452"/>
      <c r="I264" s="350"/>
    </row>
    <row r="265" spans="2:10" x14ac:dyDescent="0.55000000000000004">
      <c r="B265" s="120" t="s">
        <v>227</v>
      </c>
      <c r="C265" s="121"/>
      <c r="D265" s="121"/>
      <c r="E265" s="121"/>
      <c r="F265" s="121"/>
      <c r="G265" s="121"/>
      <c r="H265" s="122"/>
      <c r="J265" s="358"/>
    </row>
    <row r="266" spans="2:10" ht="45" customHeight="1" thickBot="1" x14ac:dyDescent="0.6">
      <c r="B266" s="432" t="s">
        <v>228</v>
      </c>
      <c r="C266" s="432"/>
      <c r="D266" s="432"/>
      <c r="E266" s="432"/>
      <c r="F266" s="432"/>
      <c r="G266" s="432"/>
      <c r="H266" s="432"/>
    </row>
    <row r="267" spans="2:10" ht="19.8" thickBot="1" x14ac:dyDescent="0.6">
      <c r="B267" s="124" t="s">
        <v>31</v>
      </c>
      <c r="C267" s="125" t="s">
        <v>25</v>
      </c>
      <c r="D267" s="125" t="s">
        <v>26</v>
      </c>
      <c r="E267" s="125" t="s">
        <v>27</v>
      </c>
      <c r="F267" s="125" t="s">
        <v>28</v>
      </c>
      <c r="G267" s="125" t="s">
        <v>29</v>
      </c>
      <c r="H267" s="126" t="s">
        <v>1</v>
      </c>
    </row>
    <row r="268" spans="2:10" x14ac:dyDescent="0.55000000000000004">
      <c r="B268" s="127" t="str">
        <f>$B$32</f>
        <v>Liberal Arts</v>
      </c>
      <c r="C268" s="135">
        <f t="shared" ref="C268:G283" si="20">C243+C218+C193+C168+C116</f>
        <v>19554481.898139928</v>
      </c>
      <c r="D268" s="135">
        <f t="shared" si="20"/>
        <v>6687504.8019045573</v>
      </c>
      <c r="E268" s="135">
        <f t="shared" si="20"/>
        <v>2032545.8050050633</v>
      </c>
      <c r="F268" s="135">
        <f t="shared" si="20"/>
        <v>160749.70546980531</v>
      </c>
      <c r="G268" s="135">
        <f t="shared" si="20"/>
        <v>0</v>
      </c>
      <c r="H268" s="135">
        <f>SUM(C268:G268)</f>
        <v>28435282.210519351</v>
      </c>
    </row>
    <row r="269" spans="2:10" x14ac:dyDescent="0.55000000000000004">
      <c r="B269" s="127" t="str">
        <f>$B$33</f>
        <v>Science</v>
      </c>
      <c r="C269" s="138">
        <f t="shared" si="20"/>
        <v>7308171.3256610641</v>
      </c>
      <c r="D269" s="138">
        <f t="shared" si="20"/>
        <v>4471859.1330566946</v>
      </c>
      <c r="E269" s="138">
        <f t="shared" si="20"/>
        <v>1990505.776103897</v>
      </c>
      <c r="F269" s="138">
        <f t="shared" si="20"/>
        <v>0</v>
      </c>
      <c r="G269" s="138">
        <f t="shared" si="20"/>
        <v>0</v>
      </c>
      <c r="H269" s="138">
        <f t="shared" ref="H269:H288" si="21">SUM(C269:G269)</f>
        <v>13770536.234821657</v>
      </c>
    </row>
    <row r="270" spans="2:10" x14ac:dyDescent="0.55000000000000004">
      <c r="B270" s="127" t="str">
        <f>$B$34</f>
        <v>Fine Arts</v>
      </c>
      <c r="C270" s="138">
        <f t="shared" si="20"/>
        <v>6491018.7598301852</v>
      </c>
      <c r="D270" s="138">
        <f t="shared" si="20"/>
        <v>3401344.0035478361</v>
      </c>
      <c r="E270" s="138">
        <f t="shared" si="20"/>
        <v>204081.89946112834</v>
      </c>
      <c r="F270" s="138">
        <f t="shared" si="20"/>
        <v>0</v>
      </c>
      <c r="G270" s="138">
        <f t="shared" si="20"/>
        <v>0</v>
      </c>
      <c r="H270" s="138">
        <f t="shared" si="21"/>
        <v>10096444.662839148</v>
      </c>
    </row>
    <row r="271" spans="2:10" x14ac:dyDescent="0.55000000000000004">
      <c r="B271" s="127" t="str">
        <f>$B$35</f>
        <v>Teacher Education</v>
      </c>
      <c r="C271" s="138">
        <f t="shared" si="20"/>
        <v>226051.70894503946</v>
      </c>
      <c r="D271" s="138">
        <f t="shared" si="20"/>
        <v>2091550.0476778818</v>
      </c>
      <c r="E271" s="138">
        <f t="shared" si="20"/>
        <v>3646271.016798039</v>
      </c>
      <c r="F271" s="138">
        <f t="shared" si="20"/>
        <v>2464157.389949806</v>
      </c>
      <c r="G271" s="138">
        <f t="shared" si="20"/>
        <v>0</v>
      </c>
      <c r="H271" s="138">
        <f t="shared" si="21"/>
        <v>8428030.1633707657</v>
      </c>
    </row>
    <row r="272" spans="2:10" x14ac:dyDescent="0.55000000000000004">
      <c r="B272" s="127" t="str">
        <f>$B$36</f>
        <v>Agriculture</v>
      </c>
      <c r="C272" s="138">
        <f t="shared" si="20"/>
        <v>5537247.8491197629</v>
      </c>
      <c r="D272" s="138">
        <f t="shared" si="20"/>
        <v>13505107.721359471</v>
      </c>
      <c r="E272" s="138">
        <f t="shared" si="20"/>
        <v>10204451.481279908</v>
      </c>
      <c r="F272" s="138">
        <f t="shared" si="20"/>
        <v>709420.03718710935</v>
      </c>
      <c r="G272" s="138">
        <f t="shared" si="20"/>
        <v>0</v>
      </c>
      <c r="H272" s="138">
        <f t="shared" si="21"/>
        <v>29956227.088946249</v>
      </c>
    </row>
    <row r="273" spans="2:10" x14ac:dyDescent="0.55000000000000004">
      <c r="B273" s="127" t="str">
        <f>$B$37</f>
        <v>Engineering</v>
      </c>
      <c r="C273" s="138">
        <f t="shared" si="20"/>
        <v>4350887.8489647284</v>
      </c>
      <c r="D273" s="138">
        <f t="shared" si="20"/>
        <v>11476943.442977531</v>
      </c>
      <c r="E273" s="138">
        <f t="shared" si="20"/>
        <v>8632734.839460263</v>
      </c>
      <c r="F273" s="138">
        <f t="shared" si="20"/>
        <v>345057.96641942114</v>
      </c>
      <c r="G273" s="138">
        <f t="shared" si="20"/>
        <v>0</v>
      </c>
      <c r="H273" s="138">
        <f t="shared" si="21"/>
        <v>24805624.097821943</v>
      </c>
    </row>
    <row r="274" spans="2:10" x14ac:dyDescent="0.55000000000000004">
      <c r="B274" s="127" t="str">
        <f>$B$38</f>
        <v>Home Economics</v>
      </c>
      <c r="C274" s="138">
        <f t="shared" si="20"/>
        <v>122213.91313599126</v>
      </c>
      <c r="D274" s="138">
        <f t="shared" si="20"/>
        <v>145133.51416586401</v>
      </c>
      <c r="E274" s="138">
        <f t="shared" si="20"/>
        <v>0</v>
      </c>
      <c r="F274" s="138">
        <f t="shared" si="20"/>
        <v>0</v>
      </c>
      <c r="G274" s="138">
        <f t="shared" si="20"/>
        <v>0</v>
      </c>
      <c r="H274" s="138">
        <f t="shared" si="21"/>
        <v>267347.42730185529</v>
      </c>
    </row>
    <row r="275" spans="2:10" x14ac:dyDescent="0.55000000000000004">
      <c r="B275" s="127" t="str">
        <f>$B$39</f>
        <v>Law</v>
      </c>
      <c r="C275" s="138">
        <f t="shared" si="20"/>
        <v>0</v>
      </c>
      <c r="D275" s="138">
        <f t="shared" si="20"/>
        <v>0</v>
      </c>
      <c r="E275" s="138">
        <f t="shared" si="20"/>
        <v>0</v>
      </c>
      <c r="F275" s="138">
        <f t="shared" si="20"/>
        <v>0</v>
      </c>
      <c r="G275" s="138">
        <f t="shared" si="20"/>
        <v>0</v>
      </c>
      <c r="H275" s="138">
        <f t="shared" si="21"/>
        <v>0</v>
      </c>
    </row>
    <row r="276" spans="2:10" x14ac:dyDescent="0.55000000000000004">
      <c r="B276" s="127" t="str">
        <f>$B$40</f>
        <v>Social Service</v>
      </c>
      <c r="C276" s="138">
        <f t="shared" si="20"/>
        <v>112159.91491545425</v>
      </c>
      <c r="D276" s="138">
        <f t="shared" si="20"/>
        <v>448577.91933201649</v>
      </c>
      <c r="E276" s="138">
        <f t="shared" si="20"/>
        <v>323265.05490068009</v>
      </c>
      <c r="F276" s="138">
        <f t="shared" si="20"/>
        <v>0</v>
      </c>
      <c r="G276" s="138">
        <f t="shared" si="20"/>
        <v>0</v>
      </c>
      <c r="H276" s="138">
        <f t="shared" si="21"/>
        <v>884002.8891481508</v>
      </c>
    </row>
    <row r="277" spans="2:10" x14ac:dyDescent="0.55000000000000004">
      <c r="B277" s="127" t="str">
        <f>$B$41</f>
        <v>Library Science</v>
      </c>
      <c r="C277" s="138">
        <f>C252+C227+C202+C177+C125</f>
        <v>18449.146168440555</v>
      </c>
      <c r="D277" s="138">
        <f t="shared" si="20"/>
        <v>0</v>
      </c>
      <c r="E277" s="138">
        <f t="shared" si="20"/>
        <v>0</v>
      </c>
      <c r="F277" s="138">
        <f t="shared" si="20"/>
        <v>0</v>
      </c>
      <c r="G277" s="138">
        <f t="shared" si="20"/>
        <v>0</v>
      </c>
      <c r="H277" s="138">
        <f t="shared" si="21"/>
        <v>18449.146168440555</v>
      </c>
    </row>
    <row r="278" spans="2:10" x14ac:dyDescent="0.55000000000000004">
      <c r="B278" s="127" t="str">
        <f>$B$42</f>
        <v>Veterinary Science</v>
      </c>
      <c r="C278" s="138">
        <f t="shared" si="20"/>
        <v>0</v>
      </c>
      <c r="D278" s="138">
        <f t="shared" si="20"/>
        <v>0</v>
      </c>
      <c r="E278" s="138">
        <f t="shared" si="20"/>
        <v>0</v>
      </c>
      <c r="F278" s="138">
        <f t="shared" si="20"/>
        <v>0</v>
      </c>
      <c r="G278" s="138">
        <f t="shared" si="20"/>
        <v>0</v>
      </c>
      <c r="H278" s="138">
        <f t="shared" si="21"/>
        <v>0</v>
      </c>
    </row>
    <row r="279" spans="2:10" x14ac:dyDescent="0.55000000000000004">
      <c r="B279" s="127" t="str">
        <f>$B$43</f>
        <v>Vocational Training</v>
      </c>
      <c r="C279" s="138">
        <f t="shared" si="20"/>
        <v>0</v>
      </c>
      <c r="D279" s="138">
        <f t="shared" si="20"/>
        <v>462370.36302914092</v>
      </c>
      <c r="E279" s="138">
        <f t="shared" si="20"/>
        <v>0</v>
      </c>
      <c r="F279" s="138">
        <f t="shared" si="20"/>
        <v>0</v>
      </c>
      <c r="G279" s="138">
        <f t="shared" si="20"/>
        <v>0</v>
      </c>
      <c r="H279" s="138">
        <f t="shared" si="21"/>
        <v>462370.36302914092</v>
      </c>
    </row>
    <row r="280" spans="2:10" x14ac:dyDescent="0.55000000000000004">
      <c r="B280" s="127" t="str">
        <f>$B$44</f>
        <v>Physical Training</v>
      </c>
      <c r="C280" s="138">
        <f t="shared" si="20"/>
        <v>0</v>
      </c>
      <c r="D280" s="138">
        <f t="shared" si="20"/>
        <v>0</v>
      </c>
      <c r="E280" s="138">
        <f t="shared" si="20"/>
        <v>0</v>
      </c>
      <c r="F280" s="138">
        <f t="shared" si="20"/>
        <v>0</v>
      </c>
      <c r="G280" s="138">
        <f t="shared" si="20"/>
        <v>0</v>
      </c>
      <c r="H280" s="138">
        <f t="shared" si="21"/>
        <v>0</v>
      </c>
    </row>
    <row r="281" spans="2:10" x14ac:dyDescent="0.55000000000000004">
      <c r="B281" s="127" t="str">
        <f>$B$45</f>
        <v>Health Services</v>
      </c>
      <c r="C281" s="138">
        <f t="shared" si="20"/>
        <v>514365.75946948398</v>
      </c>
      <c r="D281" s="138">
        <f t="shared" si="20"/>
        <v>630948.47789448278</v>
      </c>
      <c r="E281" s="138">
        <f t="shared" si="20"/>
        <v>1826728.6241851202</v>
      </c>
      <c r="F281" s="138">
        <f t="shared" si="20"/>
        <v>0</v>
      </c>
      <c r="G281" s="138">
        <f t="shared" si="20"/>
        <v>0</v>
      </c>
      <c r="H281" s="138">
        <f t="shared" si="21"/>
        <v>2972042.8615490869</v>
      </c>
    </row>
    <row r="282" spans="2:10" x14ac:dyDescent="0.55000000000000004">
      <c r="B282" s="127" t="str">
        <f>$B$46</f>
        <v>Pharmacy</v>
      </c>
      <c r="C282" s="138">
        <f t="shared" si="20"/>
        <v>0</v>
      </c>
      <c r="D282" s="138">
        <f t="shared" si="20"/>
        <v>0</v>
      </c>
      <c r="E282" s="138">
        <f t="shared" si="20"/>
        <v>0</v>
      </c>
      <c r="F282" s="138">
        <f t="shared" si="20"/>
        <v>0</v>
      </c>
      <c r="G282" s="138">
        <f t="shared" si="20"/>
        <v>0</v>
      </c>
      <c r="H282" s="138">
        <f t="shared" si="21"/>
        <v>0</v>
      </c>
    </row>
    <row r="283" spans="2:10" x14ac:dyDescent="0.55000000000000004">
      <c r="B283" s="127" t="str">
        <f>$B$47</f>
        <v>Business Administration</v>
      </c>
      <c r="C283" s="138">
        <f t="shared" si="20"/>
        <v>1739857.9217547865</v>
      </c>
      <c r="D283" s="138">
        <f t="shared" si="20"/>
        <v>4378032.9332389534</v>
      </c>
      <c r="E283" s="138">
        <f t="shared" si="20"/>
        <v>1378011.1275406196</v>
      </c>
      <c r="F283" s="138">
        <f t="shared" si="20"/>
        <v>0</v>
      </c>
      <c r="G283" s="138">
        <f t="shared" si="20"/>
        <v>0</v>
      </c>
      <c r="H283" s="138">
        <f t="shared" si="21"/>
        <v>7495901.9825343601</v>
      </c>
    </row>
    <row r="284" spans="2:10" x14ac:dyDescent="0.55000000000000004">
      <c r="B284" s="127" t="str">
        <f>$B$48</f>
        <v>Optometry</v>
      </c>
      <c r="C284" s="138">
        <f t="shared" ref="C284:G287" si="22">C259+C234+C209+C184+C132</f>
        <v>0</v>
      </c>
      <c r="D284" s="138">
        <f t="shared" si="22"/>
        <v>0</v>
      </c>
      <c r="E284" s="138">
        <f t="shared" si="22"/>
        <v>0</v>
      </c>
      <c r="F284" s="138">
        <f t="shared" si="22"/>
        <v>0</v>
      </c>
      <c r="G284" s="138">
        <f t="shared" si="22"/>
        <v>0</v>
      </c>
      <c r="H284" s="138">
        <f t="shared" si="21"/>
        <v>0</v>
      </c>
    </row>
    <row r="285" spans="2:10" x14ac:dyDescent="0.55000000000000004">
      <c r="B285" s="127" t="str">
        <f>$B$49</f>
        <v>Teacher Ed-Practice Teaching</v>
      </c>
      <c r="C285" s="138">
        <f t="shared" si="22"/>
        <v>0</v>
      </c>
      <c r="D285" s="138">
        <f t="shared" si="22"/>
        <v>319472.29377327481</v>
      </c>
      <c r="E285" s="138">
        <f t="shared" si="22"/>
        <v>0</v>
      </c>
      <c r="F285" s="138">
        <f t="shared" si="22"/>
        <v>0</v>
      </c>
      <c r="G285" s="138">
        <f t="shared" si="22"/>
        <v>0</v>
      </c>
      <c r="H285" s="138">
        <f t="shared" si="21"/>
        <v>319472.29377327481</v>
      </c>
    </row>
    <row r="286" spans="2:10" x14ac:dyDescent="0.55000000000000004">
      <c r="B286" s="127" t="str">
        <f>$B$50</f>
        <v>Technology</v>
      </c>
      <c r="C286" s="138">
        <f t="shared" si="22"/>
        <v>1171012.7213174286</v>
      </c>
      <c r="D286" s="138">
        <f t="shared" si="22"/>
        <v>1359746.8858373216</v>
      </c>
      <c r="E286" s="138">
        <f t="shared" si="22"/>
        <v>57406.975021825594</v>
      </c>
      <c r="F286" s="138">
        <f t="shared" si="22"/>
        <v>0</v>
      </c>
      <c r="G286" s="138">
        <f t="shared" si="22"/>
        <v>0</v>
      </c>
      <c r="H286" s="138">
        <f t="shared" si="21"/>
        <v>2588166.5821765759</v>
      </c>
    </row>
    <row r="287" spans="2:10" x14ac:dyDescent="0.55000000000000004">
      <c r="B287" s="127" t="str">
        <f>$B$51</f>
        <v>Nursing</v>
      </c>
      <c r="C287" s="138">
        <f t="shared" si="22"/>
        <v>0</v>
      </c>
      <c r="D287" s="138">
        <f t="shared" si="22"/>
        <v>0</v>
      </c>
      <c r="E287" s="138">
        <f t="shared" si="22"/>
        <v>0</v>
      </c>
      <c r="F287" s="138">
        <f t="shared" si="22"/>
        <v>0</v>
      </c>
      <c r="G287" s="138">
        <f t="shared" si="22"/>
        <v>0</v>
      </c>
      <c r="H287" s="138">
        <f t="shared" si="21"/>
        <v>0</v>
      </c>
    </row>
    <row r="288" spans="2:10" x14ac:dyDescent="0.55000000000000004">
      <c r="B288" s="130" t="str">
        <f>$B$52</f>
        <v>Totals</v>
      </c>
      <c r="C288" s="135">
        <f>SUM(C268:C287)</f>
        <v>47145918.767422289</v>
      </c>
      <c r="D288" s="135">
        <f>SUM(D268:D287)</f>
        <v>49378591.53779503</v>
      </c>
      <c r="E288" s="135">
        <f>SUM(E268:E287)</f>
        <v>30296002.599756539</v>
      </c>
      <c r="F288" s="135">
        <f>SUM(F268:F287)</f>
        <v>3679385.0990261417</v>
      </c>
      <c r="G288" s="135">
        <f>SUM(G268:G287)</f>
        <v>0</v>
      </c>
      <c r="H288" s="135">
        <f t="shared" si="21"/>
        <v>130499898.00400001</v>
      </c>
      <c r="I288" s="351"/>
      <c r="J288" s="139"/>
    </row>
    <row r="289" spans="2:10" x14ac:dyDescent="0.55000000000000004">
      <c r="H289" s="139"/>
    </row>
    <row r="290" spans="2:10" x14ac:dyDescent="0.55000000000000004">
      <c r="B290" s="120" t="s">
        <v>218</v>
      </c>
      <c r="C290" s="121"/>
      <c r="D290" s="121"/>
      <c r="E290" s="121"/>
      <c r="F290" s="121"/>
      <c r="G290" s="121"/>
      <c r="H290" s="122"/>
      <c r="J290" s="358"/>
    </row>
    <row r="291" spans="2:10" ht="30" customHeight="1" thickBot="1" x14ac:dyDescent="0.6">
      <c r="B291" s="432" t="s">
        <v>229</v>
      </c>
      <c r="C291" s="432"/>
      <c r="D291" s="432"/>
      <c r="E291" s="432"/>
      <c r="F291" s="432"/>
      <c r="G291" s="432"/>
      <c r="H291" s="432"/>
    </row>
    <row r="292" spans="2:10" ht="19.8" thickBot="1" x14ac:dyDescent="0.6">
      <c r="B292" s="124" t="s">
        <v>31</v>
      </c>
      <c r="C292" s="125" t="s">
        <v>25</v>
      </c>
      <c r="D292" s="125" t="s">
        <v>26</v>
      </c>
      <c r="E292" s="125" t="s">
        <v>27</v>
      </c>
      <c r="F292" s="125" t="s">
        <v>28</v>
      </c>
      <c r="G292" s="125" t="s">
        <v>29</v>
      </c>
      <c r="H292" s="126" t="s">
        <v>1</v>
      </c>
    </row>
    <row r="293" spans="2:10" x14ac:dyDescent="0.55000000000000004">
      <c r="B293" s="127" t="str">
        <f>$B$32</f>
        <v>Liberal Arts</v>
      </c>
      <c r="C293" s="133">
        <f t="shared" ref="C293:H308" si="23">IF(C32=0,0,C268/C32)</f>
        <v>393.39493226587661</v>
      </c>
      <c r="D293" s="133">
        <f t="shared" si="23"/>
        <v>627.40452217886832</v>
      </c>
      <c r="E293" s="133">
        <f t="shared" si="23"/>
        <v>699.19016340043459</v>
      </c>
      <c r="F293" s="133">
        <f t="shared" si="23"/>
        <v>1071.6647031320354</v>
      </c>
      <c r="G293" s="134">
        <f t="shared" si="23"/>
        <v>0</v>
      </c>
      <c r="H293" s="135">
        <f t="shared" si="23"/>
        <v>448.34338032763117</v>
      </c>
    </row>
    <row r="294" spans="2:10" x14ac:dyDescent="0.55000000000000004">
      <c r="B294" s="127" t="str">
        <f>$B$33</f>
        <v>Science</v>
      </c>
      <c r="C294" s="136">
        <f t="shared" si="23"/>
        <v>502.86735881518365</v>
      </c>
      <c r="D294" s="136">
        <f t="shared" si="23"/>
        <v>862.46077783157079</v>
      </c>
      <c r="E294" s="136">
        <f t="shared" si="23"/>
        <v>1462.531797284274</v>
      </c>
      <c r="F294" s="136">
        <f t="shared" si="23"/>
        <v>0</v>
      </c>
      <c r="G294" s="137">
        <f t="shared" si="23"/>
        <v>0</v>
      </c>
      <c r="H294" s="138">
        <f t="shared" si="23"/>
        <v>653.2822351544977</v>
      </c>
    </row>
    <row r="295" spans="2:10" x14ac:dyDescent="0.55000000000000004">
      <c r="B295" s="127" t="str">
        <f>$B$34</f>
        <v>Fine Arts</v>
      </c>
      <c r="C295" s="136">
        <f t="shared" si="23"/>
        <v>763.11059955680525</v>
      </c>
      <c r="D295" s="136">
        <f t="shared" si="23"/>
        <v>1578.349885637047</v>
      </c>
      <c r="E295" s="136">
        <f t="shared" si="23"/>
        <v>620.30972480586126</v>
      </c>
      <c r="F295" s="136">
        <f t="shared" si="23"/>
        <v>0</v>
      </c>
      <c r="G295" s="137">
        <f t="shared" si="23"/>
        <v>0</v>
      </c>
      <c r="H295" s="138">
        <f t="shared" si="23"/>
        <v>918.6937818779935</v>
      </c>
    </row>
    <row r="296" spans="2:10" x14ac:dyDescent="0.55000000000000004">
      <c r="B296" s="127" t="str">
        <f>$B$35</f>
        <v>Teacher Education</v>
      </c>
      <c r="C296" s="136">
        <f t="shared" si="23"/>
        <v>724.52470815717777</v>
      </c>
      <c r="D296" s="136">
        <f t="shared" si="23"/>
        <v>945.97469365801976</v>
      </c>
      <c r="E296" s="136">
        <f t="shared" si="23"/>
        <v>691.49839120008323</v>
      </c>
      <c r="F296" s="136">
        <f t="shared" si="23"/>
        <v>1093.7227651796743</v>
      </c>
      <c r="G296" s="137">
        <f t="shared" si="23"/>
        <v>0</v>
      </c>
      <c r="H296" s="138">
        <f t="shared" si="23"/>
        <v>838.69341858600512</v>
      </c>
    </row>
    <row r="297" spans="2:10" x14ac:dyDescent="0.55000000000000004">
      <c r="B297" s="127" t="str">
        <f>$B$36</f>
        <v>Agriculture</v>
      </c>
      <c r="C297" s="136">
        <f t="shared" si="23"/>
        <v>1555.8437339476718</v>
      </c>
      <c r="D297" s="136">
        <f t="shared" si="23"/>
        <v>2280.4977577439158</v>
      </c>
      <c r="E297" s="136">
        <f t="shared" si="23"/>
        <v>6970.2537440436527</v>
      </c>
      <c r="F297" s="136">
        <f t="shared" si="23"/>
        <v>1782.462404992737</v>
      </c>
      <c r="G297" s="137">
        <f t="shared" si="23"/>
        <v>0</v>
      </c>
      <c r="H297" s="138">
        <f t="shared" si="23"/>
        <v>2640.9439380187118</v>
      </c>
    </row>
    <row r="298" spans="2:10" x14ac:dyDescent="0.55000000000000004">
      <c r="B298" s="127" t="str">
        <f>$B$37</f>
        <v>Engineering</v>
      </c>
      <c r="C298" s="136">
        <f t="shared" si="23"/>
        <v>927.49687677781458</v>
      </c>
      <c r="D298" s="136">
        <f t="shared" si="23"/>
        <v>1295.3660770855001</v>
      </c>
      <c r="E298" s="136">
        <f t="shared" si="23"/>
        <v>1267.4695110057646</v>
      </c>
      <c r="F298" s="136">
        <f t="shared" si="23"/>
        <v>833.47334883918154</v>
      </c>
      <c r="G298" s="137">
        <f t="shared" si="23"/>
        <v>0</v>
      </c>
      <c r="H298" s="138">
        <f t="shared" si="23"/>
        <v>1193.955722844722</v>
      </c>
    </row>
    <row r="299" spans="2:10" x14ac:dyDescent="0.55000000000000004">
      <c r="B299" s="127" t="str">
        <f>$B$38</f>
        <v>Home Economics</v>
      </c>
      <c r="C299" s="136">
        <f t="shared" si="23"/>
        <v>173.84624912658785</v>
      </c>
      <c r="D299" s="136">
        <f t="shared" si="23"/>
        <v>264.35977079392353</v>
      </c>
      <c r="E299" s="136">
        <f t="shared" si="23"/>
        <v>0</v>
      </c>
      <c r="F299" s="136">
        <f t="shared" si="23"/>
        <v>0</v>
      </c>
      <c r="G299" s="137">
        <f t="shared" si="23"/>
        <v>0</v>
      </c>
      <c r="H299" s="138">
        <f t="shared" si="23"/>
        <v>213.53628378742437</v>
      </c>
    </row>
    <row r="300" spans="2:10" x14ac:dyDescent="0.55000000000000004">
      <c r="B300" s="127" t="str">
        <f>$B$39</f>
        <v>Law</v>
      </c>
      <c r="C300" s="136">
        <f t="shared" si="23"/>
        <v>0</v>
      </c>
      <c r="D300" s="136">
        <f t="shared" si="23"/>
        <v>0</v>
      </c>
      <c r="E300" s="136">
        <f t="shared" si="23"/>
        <v>0</v>
      </c>
      <c r="F300" s="136">
        <f t="shared" si="23"/>
        <v>0</v>
      </c>
      <c r="G300" s="137">
        <f t="shared" si="23"/>
        <v>0</v>
      </c>
      <c r="H300" s="138">
        <f t="shared" si="23"/>
        <v>0</v>
      </c>
    </row>
    <row r="301" spans="2:10" x14ac:dyDescent="0.55000000000000004">
      <c r="B301" s="127" t="str">
        <f>$B$40</f>
        <v>Social Service</v>
      </c>
      <c r="C301" s="136">
        <f t="shared" si="23"/>
        <v>1557.7765960479758</v>
      </c>
      <c r="D301" s="136">
        <f t="shared" si="23"/>
        <v>1060.4678944019302</v>
      </c>
      <c r="E301" s="136">
        <f t="shared" si="23"/>
        <v>255.14211120811373</v>
      </c>
      <c r="F301" s="136">
        <f t="shared" si="23"/>
        <v>0</v>
      </c>
      <c r="G301" s="137">
        <f t="shared" si="23"/>
        <v>0</v>
      </c>
      <c r="H301" s="138">
        <f t="shared" si="23"/>
        <v>501.70425036784951</v>
      </c>
    </row>
    <row r="302" spans="2:10" x14ac:dyDescent="0.55000000000000004">
      <c r="B302" s="127" t="str">
        <f>$B$41</f>
        <v>Library Science</v>
      </c>
      <c r="C302" s="136">
        <f t="shared" si="23"/>
        <v>329.44903872215275</v>
      </c>
      <c r="D302" s="136">
        <f t="shared" si="23"/>
        <v>0</v>
      </c>
      <c r="E302" s="136">
        <f t="shared" si="23"/>
        <v>0</v>
      </c>
      <c r="F302" s="136">
        <f t="shared" si="23"/>
        <v>0</v>
      </c>
      <c r="G302" s="137">
        <f t="shared" si="23"/>
        <v>0</v>
      </c>
      <c r="H302" s="138">
        <f t="shared" si="23"/>
        <v>329.44903872215275</v>
      </c>
    </row>
    <row r="303" spans="2:10" x14ac:dyDescent="0.55000000000000004">
      <c r="B303" s="127" t="str">
        <f>$B$42</f>
        <v>Veterinary Science</v>
      </c>
      <c r="C303" s="136">
        <f t="shared" si="23"/>
        <v>0</v>
      </c>
      <c r="D303" s="136">
        <f t="shared" si="23"/>
        <v>0</v>
      </c>
      <c r="E303" s="136">
        <f t="shared" si="23"/>
        <v>0</v>
      </c>
      <c r="F303" s="136">
        <f t="shared" si="23"/>
        <v>0</v>
      </c>
      <c r="G303" s="137">
        <f t="shared" si="23"/>
        <v>0</v>
      </c>
      <c r="H303" s="138">
        <f t="shared" si="23"/>
        <v>0</v>
      </c>
    </row>
    <row r="304" spans="2:10" x14ac:dyDescent="0.55000000000000004">
      <c r="B304" s="127" t="str">
        <f>$B$43</f>
        <v>Vocational Training</v>
      </c>
      <c r="C304" s="136">
        <f t="shared" si="23"/>
        <v>0</v>
      </c>
      <c r="D304" s="136">
        <f t="shared" si="23"/>
        <v>9632.7158964404352</v>
      </c>
      <c r="E304" s="136">
        <f t="shared" si="23"/>
        <v>0</v>
      </c>
      <c r="F304" s="136">
        <f t="shared" si="23"/>
        <v>0</v>
      </c>
      <c r="G304" s="137">
        <f t="shared" si="23"/>
        <v>0</v>
      </c>
      <c r="H304" s="138">
        <f t="shared" si="23"/>
        <v>9632.7158964404352</v>
      </c>
    </row>
    <row r="305" spans="2:10" x14ac:dyDescent="0.55000000000000004">
      <c r="B305" s="127" t="str">
        <f>$B$44</f>
        <v>Physical Training</v>
      </c>
      <c r="C305" s="136">
        <f t="shared" si="23"/>
        <v>0</v>
      </c>
      <c r="D305" s="136">
        <f t="shared" si="23"/>
        <v>0</v>
      </c>
      <c r="E305" s="136">
        <f t="shared" si="23"/>
        <v>0</v>
      </c>
      <c r="F305" s="136">
        <f t="shared" si="23"/>
        <v>0</v>
      </c>
      <c r="G305" s="137">
        <f t="shared" si="23"/>
        <v>0</v>
      </c>
      <c r="H305" s="138">
        <f t="shared" si="23"/>
        <v>0</v>
      </c>
    </row>
    <row r="306" spans="2:10" x14ac:dyDescent="0.55000000000000004">
      <c r="B306" s="127" t="str">
        <f>$B$45</f>
        <v>Health Services</v>
      </c>
      <c r="C306" s="136">
        <f t="shared" si="23"/>
        <v>471.46265762555817</v>
      </c>
      <c r="D306" s="136">
        <f t="shared" si="23"/>
        <v>563.85029302456007</v>
      </c>
      <c r="E306" s="136">
        <f t="shared" si="23"/>
        <v>856.41285709569627</v>
      </c>
      <c r="F306" s="136">
        <f t="shared" si="23"/>
        <v>0</v>
      </c>
      <c r="G306" s="137">
        <f t="shared" si="23"/>
        <v>0</v>
      </c>
      <c r="H306" s="138">
        <f t="shared" si="23"/>
        <v>684.3294638611759</v>
      </c>
    </row>
    <row r="307" spans="2:10" x14ac:dyDescent="0.55000000000000004">
      <c r="B307" s="127" t="str">
        <f>$B$46</f>
        <v>Pharmacy</v>
      </c>
      <c r="C307" s="136">
        <f t="shared" si="23"/>
        <v>0</v>
      </c>
      <c r="D307" s="136">
        <f t="shared" si="23"/>
        <v>0</v>
      </c>
      <c r="E307" s="136">
        <f t="shared" si="23"/>
        <v>0</v>
      </c>
      <c r="F307" s="136">
        <f t="shared" si="23"/>
        <v>0</v>
      </c>
      <c r="G307" s="137">
        <f t="shared" si="23"/>
        <v>0</v>
      </c>
      <c r="H307" s="138">
        <f t="shared" si="23"/>
        <v>0</v>
      </c>
    </row>
    <row r="308" spans="2:10" x14ac:dyDescent="0.55000000000000004">
      <c r="B308" s="127" t="str">
        <f>$B$47</f>
        <v>Business Administration</v>
      </c>
      <c r="C308" s="136">
        <f t="shared" si="23"/>
        <v>411.41118982142029</v>
      </c>
      <c r="D308" s="136">
        <f t="shared" si="23"/>
        <v>900.27409690293098</v>
      </c>
      <c r="E308" s="136">
        <f t="shared" si="23"/>
        <v>602.80451773430423</v>
      </c>
      <c r="F308" s="136">
        <f t="shared" si="23"/>
        <v>0</v>
      </c>
      <c r="G308" s="137">
        <f t="shared" si="23"/>
        <v>0</v>
      </c>
      <c r="H308" s="138">
        <f t="shared" si="23"/>
        <v>658.80664286644048</v>
      </c>
    </row>
    <row r="309" spans="2:10" x14ac:dyDescent="0.55000000000000004">
      <c r="B309" s="127" t="str">
        <f>$B$48</f>
        <v>Optometry</v>
      </c>
      <c r="C309" s="136">
        <f t="shared" ref="C309:H313" si="24">IF(C48=0,0,C284/C48)</f>
        <v>0</v>
      </c>
      <c r="D309" s="136">
        <f t="shared" si="24"/>
        <v>0</v>
      </c>
      <c r="E309" s="136">
        <f t="shared" si="24"/>
        <v>0</v>
      </c>
      <c r="F309" s="136">
        <f t="shared" si="24"/>
        <v>0</v>
      </c>
      <c r="G309" s="137">
        <f t="shared" si="24"/>
        <v>0</v>
      </c>
      <c r="H309" s="138">
        <f t="shared" si="24"/>
        <v>0</v>
      </c>
    </row>
    <row r="310" spans="2:10" x14ac:dyDescent="0.55000000000000004">
      <c r="B310" s="127" t="str">
        <f>$B$49</f>
        <v>Teacher Ed-Practice Teaching</v>
      </c>
      <c r="C310" s="136">
        <f t="shared" si="24"/>
        <v>0</v>
      </c>
      <c r="D310" s="136">
        <f t="shared" si="24"/>
        <v>1613.4964331983576</v>
      </c>
      <c r="E310" s="136">
        <f t="shared" si="24"/>
        <v>0</v>
      </c>
      <c r="F310" s="136">
        <f t="shared" si="24"/>
        <v>0</v>
      </c>
      <c r="G310" s="137">
        <f t="shared" si="24"/>
        <v>0</v>
      </c>
      <c r="H310" s="138">
        <f t="shared" si="24"/>
        <v>1613.4964331983576</v>
      </c>
    </row>
    <row r="311" spans="2:10" x14ac:dyDescent="0.55000000000000004">
      <c r="B311" s="127" t="str">
        <f>$B$50</f>
        <v>Technology</v>
      </c>
      <c r="C311" s="136">
        <f t="shared" si="24"/>
        <v>1482.2945839461122</v>
      </c>
      <c r="D311" s="136">
        <f t="shared" si="24"/>
        <v>1140.7272532192296</v>
      </c>
      <c r="E311" s="136">
        <f t="shared" si="24"/>
        <v>255.14211120811376</v>
      </c>
      <c r="F311" s="136">
        <f t="shared" si="24"/>
        <v>0</v>
      </c>
      <c r="G311" s="137">
        <f t="shared" si="24"/>
        <v>0</v>
      </c>
      <c r="H311" s="138">
        <f t="shared" si="24"/>
        <v>1172.708011860705</v>
      </c>
    </row>
    <row r="312" spans="2:10" x14ac:dyDescent="0.55000000000000004">
      <c r="B312" s="127" t="str">
        <f>$B$51</f>
        <v>Nursing</v>
      </c>
      <c r="C312" s="136">
        <f t="shared" si="24"/>
        <v>0</v>
      </c>
      <c r="D312" s="136">
        <f t="shared" si="24"/>
        <v>0</v>
      </c>
      <c r="E312" s="136">
        <f t="shared" si="24"/>
        <v>0</v>
      </c>
      <c r="F312" s="136">
        <f t="shared" si="24"/>
        <v>0</v>
      </c>
      <c r="G312" s="137">
        <f t="shared" si="24"/>
        <v>0</v>
      </c>
      <c r="H312" s="138">
        <f t="shared" si="24"/>
        <v>0</v>
      </c>
    </row>
    <row r="313" spans="2:10" x14ac:dyDescent="0.55000000000000004">
      <c r="B313" s="130" t="str">
        <f>$B$52</f>
        <v>Totals</v>
      </c>
      <c r="C313" s="135">
        <f t="shared" si="24"/>
        <v>534.23742781699832</v>
      </c>
      <c r="D313" s="135">
        <f t="shared" si="24"/>
        <v>1138.1751691359725</v>
      </c>
      <c r="E313" s="135">
        <f t="shared" si="24"/>
        <v>1259.3948536646383</v>
      </c>
      <c r="F313" s="135">
        <f t="shared" si="24"/>
        <v>1144.4432656379911</v>
      </c>
      <c r="G313" s="135">
        <f t="shared" si="24"/>
        <v>0</v>
      </c>
      <c r="H313" s="135">
        <f t="shared" si="24"/>
        <v>821.24992450787897</v>
      </c>
      <c r="I313" s="349"/>
    </row>
    <row r="315" spans="2:10" x14ac:dyDescent="0.55000000000000004">
      <c r="B315" s="120" t="s">
        <v>37</v>
      </c>
      <c r="C315" s="121"/>
      <c r="D315" s="121"/>
      <c r="E315" s="121"/>
      <c r="F315" s="121"/>
      <c r="G315" s="121"/>
      <c r="H315" s="122"/>
      <c r="J315" s="358"/>
    </row>
    <row r="316" spans="2:10" ht="55.5" customHeight="1" thickBot="1" x14ac:dyDescent="0.6">
      <c r="B316" s="432" t="s">
        <v>230</v>
      </c>
      <c r="C316" s="432"/>
      <c r="D316" s="432"/>
      <c r="E316" s="432"/>
      <c r="F316" s="432"/>
      <c r="G316" s="432"/>
      <c r="H316" s="432"/>
    </row>
    <row r="317" spans="2:10" ht="19.8" thickBot="1" x14ac:dyDescent="0.6">
      <c r="B317" s="124" t="s">
        <v>31</v>
      </c>
      <c r="C317" s="125" t="s">
        <v>25</v>
      </c>
      <c r="D317" s="125" t="s">
        <v>26</v>
      </c>
      <c r="E317" s="125" t="s">
        <v>27</v>
      </c>
      <c r="F317" s="125" t="s">
        <v>28</v>
      </c>
      <c r="G317" s="125" t="s">
        <v>29</v>
      </c>
      <c r="H317" s="126" t="s">
        <v>1</v>
      </c>
    </row>
    <row r="318" spans="2:10" x14ac:dyDescent="0.55000000000000004">
      <c r="B318" s="127" t="str">
        <f>$B$32</f>
        <v>Liberal Arts</v>
      </c>
      <c r="C318" s="128">
        <f t="shared" ref="C318:H318" si="25">IF($C$293=0,"",C293/$C$293)</f>
        <v>1</v>
      </c>
      <c r="D318" s="128">
        <f t="shared" si="25"/>
        <v>1.5948464779786129</v>
      </c>
      <c r="E318" s="128">
        <f t="shared" si="25"/>
        <v>1.7773237681869418</v>
      </c>
      <c r="F318" s="128">
        <f t="shared" si="25"/>
        <v>2.7241446577856498</v>
      </c>
      <c r="G318" s="128">
        <f t="shared" si="25"/>
        <v>0</v>
      </c>
      <c r="H318" s="128">
        <f t="shared" si="25"/>
        <v>1.1396775696760058</v>
      </c>
    </row>
    <row r="319" spans="2:10" x14ac:dyDescent="0.55000000000000004">
      <c r="B319" s="127" t="str">
        <f>$B$33</f>
        <v>Science</v>
      </c>
      <c r="C319" s="128">
        <f t="shared" ref="C319:H334" si="26">IF($C$293=0,"",C294/$C$293)</f>
        <v>1.2782761483956278</v>
      </c>
      <c r="D319" s="128">
        <f t="shared" si="26"/>
        <v>2.1923535538802397</v>
      </c>
      <c r="E319" s="128">
        <f t="shared" si="26"/>
        <v>3.7177189570297249</v>
      </c>
      <c r="F319" s="128">
        <f t="shared" si="26"/>
        <v>0</v>
      </c>
      <c r="G319" s="128">
        <f t="shared" si="26"/>
        <v>0</v>
      </c>
      <c r="H319" s="128">
        <f t="shared" si="26"/>
        <v>1.6606269719635733</v>
      </c>
    </row>
    <row r="320" spans="2:10" x14ac:dyDescent="0.55000000000000004">
      <c r="B320" s="127" t="str">
        <f>$B$34</f>
        <v>Fine Arts</v>
      </c>
      <c r="C320" s="128">
        <f t="shared" si="26"/>
        <v>1.9398079054080333</v>
      </c>
      <c r="D320" s="128">
        <f t="shared" si="26"/>
        <v>4.0121256177502476</v>
      </c>
      <c r="E320" s="128">
        <f t="shared" si="26"/>
        <v>1.5768116819222875</v>
      </c>
      <c r="F320" s="128">
        <f t="shared" si="26"/>
        <v>0</v>
      </c>
      <c r="G320" s="128">
        <f t="shared" si="26"/>
        <v>0</v>
      </c>
      <c r="H320" s="128">
        <f t="shared" si="26"/>
        <v>2.3352964324845265</v>
      </c>
    </row>
    <row r="321" spans="2:8" x14ac:dyDescent="0.55000000000000004">
      <c r="B321" s="127" t="str">
        <f>$B$35</f>
        <v>Teacher Education</v>
      </c>
      <c r="C321" s="128">
        <f t="shared" si="26"/>
        <v>1.841723542253225</v>
      </c>
      <c r="D321" s="128">
        <f t="shared" si="26"/>
        <v>2.4046438224544318</v>
      </c>
      <c r="E321" s="128">
        <f t="shared" si="26"/>
        <v>1.7577714771697488</v>
      </c>
      <c r="F321" s="128">
        <f t="shared" si="26"/>
        <v>2.7802156954082977</v>
      </c>
      <c r="G321" s="128">
        <f t="shared" si="26"/>
        <v>0</v>
      </c>
      <c r="H321" s="128">
        <f t="shared" si="26"/>
        <v>2.131937525873294</v>
      </c>
    </row>
    <row r="322" spans="2:8" x14ac:dyDescent="0.55000000000000004">
      <c r="B322" s="127" t="str">
        <f>$B$36</f>
        <v>Agriculture</v>
      </c>
      <c r="C322" s="128">
        <f t="shared" si="26"/>
        <v>3.9549155475550264</v>
      </c>
      <c r="D322" s="128">
        <f t="shared" si="26"/>
        <v>5.7969678069026003</v>
      </c>
      <c r="E322" s="128">
        <f t="shared" si="26"/>
        <v>17.718209291351002</v>
      </c>
      <c r="F322" s="128">
        <f t="shared" si="26"/>
        <v>4.5309744961027025</v>
      </c>
      <c r="G322" s="128">
        <f t="shared" si="26"/>
        <v>0</v>
      </c>
      <c r="H322" s="128">
        <f t="shared" si="26"/>
        <v>6.7132129100072531</v>
      </c>
    </row>
    <row r="323" spans="2:8" x14ac:dyDescent="0.55000000000000004">
      <c r="B323" s="127" t="str">
        <f>$B$37</f>
        <v>Engineering</v>
      </c>
      <c r="C323" s="128">
        <f t="shared" si="26"/>
        <v>2.3576736777863836</v>
      </c>
      <c r="D323" s="128">
        <f t="shared" si="26"/>
        <v>3.2927879106740114</v>
      </c>
      <c r="E323" s="128">
        <f t="shared" si="26"/>
        <v>3.2218755429954125</v>
      </c>
      <c r="F323" s="128">
        <f t="shared" si="26"/>
        <v>2.1186682401792538</v>
      </c>
      <c r="G323" s="128">
        <f t="shared" si="26"/>
        <v>0</v>
      </c>
      <c r="H323" s="128">
        <f t="shared" si="26"/>
        <v>3.0350053468349842</v>
      </c>
    </row>
    <row r="324" spans="2:8" x14ac:dyDescent="0.55000000000000004">
      <c r="B324" s="127" t="str">
        <f>$B$38</f>
        <v>Home Economics</v>
      </c>
      <c r="C324" s="128">
        <f t="shared" si="26"/>
        <v>0.4419127824684167</v>
      </c>
      <c r="D324" s="128">
        <f t="shared" si="26"/>
        <v>0.6719958726241434</v>
      </c>
      <c r="E324" s="128">
        <f t="shared" si="26"/>
        <v>0</v>
      </c>
      <c r="F324" s="128">
        <f t="shared" si="26"/>
        <v>0</v>
      </c>
      <c r="G324" s="128">
        <f t="shared" si="26"/>
        <v>0</v>
      </c>
      <c r="H324" s="128">
        <f t="shared" si="26"/>
        <v>0.54280384995683051</v>
      </c>
    </row>
    <row r="325" spans="2:8" x14ac:dyDescent="0.55000000000000004">
      <c r="B325" s="127" t="str">
        <f>$B$39</f>
        <v>Law</v>
      </c>
      <c r="C325" s="128">
        <f t="shared" si="26"/>
        <v>0</v>
      </c>
      <c r="D325" s="128">
        <f t="shared" si="26"/>
        <v>0</v>
      </c>
      <c r="E325" s="128">
        <f t="shared" si="26"/>
        <v>0</v>
      </c>
      <c r="F325" s="128">
        <f t="shared" si="26"/>
        <v>0</v>
      </c>
      <c r="G325" s="128">
        <f t="shared" si="26"/>
        <v>0</v>
      </c>
      <c r="H325" s="128">
        <f t="shared" si="26"/>
        <v>0</v>
      </c>
    </row>
    <row r="326" spans="2:8" x14ac:dyDescent="0.55000000000000004">
      <c r="B326" s="127" t="str">
        <f>$B$40</f>
        <v>Social Service</v>
      </c>
      <c r="C326" s="128">
        <f t="shared" si="26"/>
        <v>3.959828834284906</v>
      </c>
      <c r="D326" s="128">
        <f t="shared" si="26"/>
        <v>2.6956826522747659</v>
      </c>
      <c r="E326" s="128">
        <f t="shared" si="26"/>
        <v>0.64856481434203006</v>
      </c>
      <c r="F326" s="128">
        <f t="shared" si="26"/>
        <v>0</v>
      </c>
      <c r="G326" s="128">
        <f t="shared" si="26"/>
        <v>0</v>
      </c>
      <c r="H326" s="128">
        <f t="shared" si="26"/>
        <v>1.2753195560454549</v>
      </c>
    </row>
    <row r="327" spans="2:8" x14ac:dyDescent="0.55000000000000004">
      <c r="B327" s="127" t="str">
        <f>$B$41</f>
        <v>Library Science</v>
      </c>
      <c r="C327" s="128">
        <f t="shared" si="26"/>
        <v>0.83745115074205911</v>
      </c>
      <c r="D327" s="128">
        <f t="shared" si="26"/>
        <v>0</v>
      </c>
      <c r="E327" s="128">
        <f t="shared" si="26"/>
        <v>0</v>
      </c>
      <c r="F327" s="128">
        <f t="shared" si="26"/>
        <v>0</v>
      </c>
      <c r="G327" s="128">
        <f t="shared" si="26"/>
        <v>0</v>
      </c>
      <c r="H327" s="128">
        <f t="shared" si="26"/>
        <v>0.83745115074205911</v>
      </c>
    </row>
    <row r="328" spans="2:8" x14ac:dyDescent="0.55000000000000004">
      <c r="B328" s="127" t="str">
        <f>$B$42</f>
        <v>Veterinary Science</v>
      </c>
      <c r="C328" s="128">
        <f t="shared" si="26"/>
        <v>0</v>
      </c>
      <c r="D328" s="128">
        <f t="shared" si="26"/>
        <v>0</v>
      </c>
      <c r="E328" s="128">
        <f t="shared" si="26"/>
        <v>0</v>
      </c>
      <c r="F328" s="128">
        <f t="shared" si="26"/>
        <v>0</v>
      </c>
      <c r="G328" s="128">
        <f t="shared" si="26"/>
        <v>0</v>
      </c>
      <c r="H328" s="128">
        <f t="shared" si="26"/>
        <v>0</v>
      </c>
    </row>
    <row r="329" spans="2:8" x14ac:dyDescent="0.55000000000000004">
      <c r="B329" s="127" t="str">
        <f>$B$43</f>
        <v>Vocational Training</v>
      </c>
      <c r="C329" s="128">
        <f t="shared" si="26"/>
        <v>0</v>
      </c>
      <c r="D329" s="128">
        <f t="shared" si="26"/>
        <v>24.486120959814876</v>
      </c>
      <c r="E329" s="128">
        <f t="shared" si="26"/>
        <v>0</v>
      </c>
      <c r="F329" s="128">
        <f t="shared" si="26"/>
        <v>0</v>
      </c>
      <c r="G329" s="128">
        <f t="shared" si="26"/>
        <v>0</v>
      </c>
      <c r="H329" s="128">
        <f t="shared" si="26"/>
        <v>24.486120959814876</v>
      </c>
    </row>
    <row r="330" spans="2:8" x14ac:dyDescent="0.55000000000000004">
      <c r="B330" s="127" t="str">
        <f>$B$44</f>
        <v>Physical Training</v>
      </c>
      <c r="C330" s="128">
        <f t="shared" si="26"/>
        <v>0</v>
      </c>
      <c r="D330" s="128">
        <f t="shared" si="26"/>
        <v>0</v>
      </c>
      <c r="E330" s="128">
        <f t="shared" si="26"/>
        <v>0</v>
      </c>
      <c r="F330" s="128">
        <f t="shared" si="26"/>
        <v>0</v>
      </c>
      <c r="G330" s="128">
        <f t="shared" si="26"/>
        <v>0</v>
      </c>
      <c r="H330" s="128">
        <f t="shared" si="26"/>
        <v>0</v>
      </c>
    </row>
    <row r="331" spans="2:8" x14ac:dyDescent="0.55000000000000004">
      <c r="B331" s="127" t="str">
        <f>$B$45</f>
        <v>Health Services</v>
      </c>
      <c r="C331" s="128">
        <f t="shared" si="26"/>
        <v>1.1984461897107495</v>
      </c>
      <c r="D331" s="128">
        <f t="shared" si="26"/>
        <v>1.4332932297243752</v>
      </c>
      <c r="E331" s="128">
        <f t="shared" si="26"/>
        <v>2.1769798918428576</v>
      </c>
      <c r="F331" s="128">
        <f t="shared" si="26"/>
        <v>0</v>
      </c>
      <c r="G331" s="128">
        <f t="shared" si="26"/>
        <v>0</v>
      </c>
      <c r="H331" s="128">
        <f t="shared" si="26"/>
        <v>1.7395482446089843</v>
      </c>
    </row>
    <row r="332" spans="2:8" x14ac:dyDescent="0.55000000000000004">
      <c r="B332" s="127" t="str">
        <f>$B$46</f>
        <v>Pharmacy</v>
      </c>
      <c r="C332" s="128">
        <f t="shared" si="26"/>
        <v>0</v>
      </c>
      <c r="D332" s="128">
        <f t="shared" si="26"/>
        <v>0</v>
      </c>
      <c r="E332" s="128">
        <f t="shared" si="26"/>
        <v>0</v>
      </c>
      <c r="F332" s="128">
        <f t="shared" si="26"/>
        <v>0</v>
      </c>
      <c r="G332" s="128">
        <f t="shared" si="26"/>
        <v>0</v>
      </c>
      <c r="H332" s="128">
        <f t="shared" si="26"/>
        <v>0</v>
      </c>
    </row>
    <row r="333" spans="2:8" x14ac:dyDescent="0.55000000000000004">
      <c r="B333" s="127" t="str">
        <f>$B$47</f>
        <v>Business Administration</v>
      </c>
      <c r="C333" s="128">
        <f t="shared" si="26"/>
        <v>1.0457968725010605</v>
      </c>
      <c r="D333" s="128">
        <f t="shared" si="26"/>
        <v>2.2884740576537963</v>
      </c>
      <c r="E333" s="128">
        <f t="shared" si="26"/>
        <v>1.532313886867505</v>
      </c>
      <c r="F333" s="128">
        <f t="shared" si="26"/>
        <v>0</v>
      </c>
      <c r="G333" s="128">
        <f t="shared" si="26"/>
        <v>0</v>
      </c>
      <c r="H333" s="128">
        <f t="shared" si="26"/>
        <v>1.6746698770923285</v>
      </c>
    </row>
    <row r="334" spans="2:8" x14ac:dyDescent="0.55000000000000004">
      <c r="B334" s="127" t="str">
        <f>$B$48</f>
        <v>Optometry</v>
      </c>
      <c r="C334" s="128">
        <f t="shared" si="26"/>
        <v>0</v>
      </c>
      <c r="D334" s="128">
        <f t="shared" si="26"/>
        <v>0</v>
      </c>
      <c r="E334" s="128">
        <f t="shared" si="26"/>
        <v>0</v>
      </c>
      <c r="F334" s="128">
        <f t="shared" si="26"/>
        <v>0</v>
      </c>
      <c r="G334" s="128">
        <f t="shared" si="26"/>
        <v>0</v>
      </c>
      <c r="H334" s="128">
        <f t="shared" si="26"/>
        <v>0</v>
      </c>
    </row>
    <row r="335" spans="2:8" x14ac:dyDescent="0.55000000000000004">
      <c r="B335" s="127" t="str">
        <f>$B$49</f>
        <v>Teacher Ed-Practice Teaching</v>
      </c>
      <c r="C335" s="128">
        <f t="shared" ref="C335:H338" si="27">IF($C$293=0,"",C310/$C$293)</f>
        <v>0</v>
      </c>
      <c r="D335" s="128">
        <f t="shared" si="27"/>
        <v>4.1014672555768295</v>
      </c>
      <c r="E335" s="128">
        <f t="shared" si="27"/>
        <v>0</v>
      </c>
      <c r="F335" s="128">
        <f t="shared" si="27"/>
        <v>0</v>
      </c>
      <c r="G335" s="128">
        <f t="shared" si="27"/>
        <v>0</v>
      </c>
      <c r="H335" s="128">
        <f t="shared" si="27"/>
        <v>4.1014672555768295</v>
      </c>
    </row>
    <row r="336" spans="2:8" x14ac:dyDescent="0.55000000000000004">
      <c r="B336" s="127" t="str">
        <f>$B$50</f>
        <v>Technology</v>
      </c>
      <c r="C336" s="128">
        <f t="shared" si="27"/>
        <v>3.7679554624875062</v>
      </c>
      <c r="D336" s="128">
        <f t="shared" si="27"/>
        <v>2.8996999189818422</v>
      </c>
      <c r="E336" s="128">
        <f t="shared" si="27"/>
        <v>0.64856481434203006</v>
      </c>
      <c r="F336" s="128">
        <f t="shared" si="27"/>
        <v>0</v>
      </c>
      <c r="G336" s="128">
        <f t="shared" si="27"/>
        <v>0</v>
      </c>
      <c r="H336" s="128">
        <f t="shared" si="27"/>
        <v>2.9809942011864261</v>
      </c>
    </row>
    <row r="337" spans="2:10" x14ac:dyDescent="0.55000000000000004">
      <c r="B337" s="127" t="str">
        <f>$B$51</f>
        <v>Nursing</v>
      </c>
      <c r="C337" s="128">
        <f t="shared" si="27"/>
        <v>0</v>
      </c>
      <c r="D337" s="128">
        <f t="shared" si="27"/>
        <v>0</v>
      </c>
      <c r="E337" s="128">
        <f t="shared" si="27"/>
        <v>0</v>
      </c>
      <c r="F337" s="128">
        <f t="shared" si="27"/>
        <v>0</v>
      </c>
      <c r="G337" s="128">
        <f t="shared" si="27"/>
        <v>0</v>
      </c>
      <c r="H337" s="128">
        <f t="shared" si="27"/>
        <v>0</v>
      </c>
    </row>
    <row r="338" spans="2:10" x14ac:dyDescent="0.55000000000000004">
      <c r="B338" s="130" t="str">
        <f>$B$52</f>
        <v>Totals</v>
      </c>
      <c r="C338" s="128">
        <f t="shared" si="27"/>
        <v>1.358018072932198</v>
      </c>
      <c r="D338" s="128">
        <f t="shared" si="27"/>
        <v>2.8932125855824067</v>
      </c>
      <c r="E338" s="128">
        <f t="shared" si="27"/>
        <v>3.2013499676032282</v>
      </c>
      <c r="F338" s="128">
        <f t="shared" si="27"/>
        <v>2.9091459288665091</v>
      </c>
      <c r="G338" s="128">
        <f t="shared" si="27"/>
        <v>0</v>
      </c>
      <c r="H338" s="128">
        <f t="shared" si="27"/>
        <v>2.087596603691976</v>
      </c>
      <c r="I338" s="349"/>
    </row>
    <row r="340" spans="2:10" x14ac:dyDescent="0.55000000000000004">
      <c r="B340" s="120" t="s">
        <v>231</v>
      </c>
      <c r="C340" s="121"/>
      <c r="D340" s="121"/>
      <c r="E340" s="121"/>
      <c r="F340" s="121"/>
      <c r="G340" s="121"/>
      <c r="H340" s="122"/>
      <c r="J340" s="358"/>
    </row>
    <row r="341" spans="2:10" ht="55.5" customHeight="1" thickBot="1" x14ac:dyDescent="0.6">
      <c r="B341" s="432" t="s">
        <v>232</v>
      </c>
      <c r="C341" s="432"/>
      <c r="D341" s="432"/>
      <c r="E341" s="432"/>
      <c r="F341" s="432"/>
      <c r="G341" s="432"/>
      <c r="H341" s="432"/>
    </row>
    <row r="342" spans="2:10" ht="19.8" thickBot="1" x14ac:dyDescent="0.6">
      <c r="B342" s="124" t="s">
        <v>31</v>
      </c>
      <c r="C342" s="125" t="s">
        <v>25</v>
      </c>
      <c r="D342" s="125" t="s">
        <v>26</v>
      </c>
      <c r="E342" s="125" t="s">
        <v>27</v>
      </c>
      <c r="F342" s="125" t="s">
        <v>28</v>
      </c>
      <c r="G342" s="125" t="s">
        <v>29</v>
      </c>
      <c r="H342" s="126" t="s">
        <v>1</v>
      </c>
    </row>
    <row r="343" spans="2:10" x14ac:dyDescent="0.55000000000000004">
      <c r="B343" s="127" t="str">
        <f>$B$32</f>
        <v>Liberal Arts</v>
      </c>
      <c r="C343" s="135">
        <f t="shared" ref="C343:D358" si="28">C293*30</f>
        <v>11801.847967976299</v>
      </c>
      <c r="D343" s="135">
        <f t="shared" si="28"/>
        <v>18822.135665366048</v>
      </c>
      <c r="E343" s="135">
        <f>E293*24</f>
        <v>16780.563921610432</v>
      </c>
      <c r="F343" s="135">
        <f>F293*18</f>
        <v>19289.964656376636</v>
      </c>
      <c r="G343" s="135">
        <f>G293*24</f>
        <v>0</v>
      </c>
      <c r="H343" s="135">
        <f>IF((C32/30+D32/30+E32/24+F32/18+G32/24)=0,0,H268/(C32/30+D32/30+E32/24+F32/18+G32/24))</f>
        <v>13277.226235364036</v>
      </c>
    </row>
    <row r="344" spans="2:10" x14ac:dyDescent="0.55000000000000004">
      <c r="B344" s="127" t="str">
        <f>$B$33</f>
        <v>Science</v>
      </c>
      <c r="C344" s="138">
        <f t="shared" si="28"/>
        <v>15086.02076445551</v>
      </c>
      <c r="D344" s="138">
        <f t="shared" si="28"/>
        <v>25873.823334947123</v>
      </c>
      <c r="E344" s="138">
        <f>E294*24</f>
        <v>35100.763134822577</v>
      </c>
      <c r="F344" s="138">
        <f>F294*18</f>
        <v>0</v>
      </c>
      <c r="G344" s="138">
        <f>G294*24</f>
        <v>0</v>
      </c>
      <c r="H344" s="138">
        <f t="shared" ref="H344:H363" si="29">IF((C33/30+D33/30+E33/24+F33/18+G33/24)=0,0,H269/(C33/30+D33/30+E33/24+F33/18+G33/24))</f>
        <v>19287.140634926513</v>
      </c>
    </row>
    <row r="345" spans="2:10" x14ac:dyDescent="0.55000000000000004">
      <c r="B345" s="127" t="str">
        <f>$B$34</f>
        <v>Fine Arts</v>
      </c>
      <c r="C345" s="138">
        <f t="shared" si="28"/>
        <v>22893.317986704158</v>
      </c>
      <c r="D345" s="138">
        <f t="shared" si="28"/>
        <v>47350.496569111412</v>
      </c>
      <c r="E345" s="138">
        <f t="shared" ref="E345:E363" si="30">E295*24</f>
        <v>14887.433395340671</v>
      </c>
      <c r="F345" s="138">
        <f t="shared" ref="F345:F363" si="31">F295*18</f>
        <v>0</v>
      </c>
      <c r="G345" s="138">
        <f t="shared" ref="G345:G363" si="32">G295*24</f>
        <v>0</v>
      </c>
      <c r="H345" s="138">
        <f t="shared" si="29"/>
        <v>27356.078474128968</v>
      </c>
    </row>
    <row r="346" spans="2:10" x14ac:dyDescent="0.55000000000000004">
      <c r="B346" s="127" t="str">
        <f>$B$35</f>
        <v>Teacher Education</v>
      </c>
      <c r="C346" s="138">
        <f t="shared" si="28"/>
        <v>21735.741244715333</v>
      </c>
      <c r="D346" s="138">
        <f t="shared" si="28"/>
        <v>28379.240809740593</v>
      </c>
      <c r="E346" s="138">
        <f t="shared" si="30"/>
        <v>16595.961388801996</v>
      </c>
      <c r="F346" s="138">
        <f t="shared" si="31"/>
        <v>19687.009773234138</v>
      </c>
      <c r="G346" s="138">
        <f t="shared" si="32"/>
        <v>0</v>
      </c>
      <c r="H346" s="138">
        <f t="shared" si="29"/>
        <v>19646.902880985523</v>
      </c>
    </row>
    <row r="347" spans="2:10" x14ac:dyDescent="0.55000000000000004">
      <c r="B347" s="127" t="str">
        <f>$B$36</f>
        <v>Agriculture</v>
      </c>
      <c r="C347" s="138">
        <f t="shared" si="28"/>
        <v>46675.312018430152</v>
      </c>
      <c r="D347" s="138">
        <f t="shared" si="28"/>
        <v>68414.93273231748</v>
      </c>
      <c r="E347" s="138">
        <f t="shared" si="30"/>
        <v>167286.08985704766</v>
      </c>
      <c r="F347" s="138">
        <f t="shared" si="31"/>
        <v>32084.323289869266</v>
      </c>
      <c r="G347" s="138">
        <f t="shared" si="32"/>
        <v>0</v>
      </c>
      <c r="H347" s="138">
        <f t="shared" si="29"/>
        <v>75051.093672721181</v>
      </c>
    </row>
    <row r="348" spans="2:10" x14ac:dyDescent="0.55000000000000004">
      <c r="B348" s="127" t="str">
        <f>$B$37</f>
        <v>Engineering</v>
      </c>
      <c r="C348" s="138">
        <f t="shared" si="28"/>
        <v>27824.906303334436</v>
      </c>
      <c r="D348" s="138">
        <f t="shared" si="28"/>
        <v>38860.982312565007</v>
      </c>
      <c r="E348" s="138">
        <f t="shared" si="30"/>
        <v>30419.268264138351</v>
      </c>
      <c r="F348" s="138">
        <f t="shared" si="31"/>
        <v>15002.520279105267</v>
      </c>
      <c r="G348" s="138">
        <f t="shared" si="32"/>
        <v>0</v>
      </c>
      <c r="H348" s="138">
        <f t="shared" si="29"/>
        <v>32703.88481238679</v>
      </c>
    </row>
    <row r="349" spans="2:10" x14ac:dyDescent="0.55000000000000004">
      <c r="B349" s="127" t="str">
        <f>$B$38</f>
        <v>Home Economics</v>
      </c>
      <c r="C349" s="138">
        <f t="shared" si="28"/>
        <v>5215.3874737976357</v>
      </c>
      <c r="D349" s="138">
        <f t="shared" si="28"/>
        <v>7930.7931238177061</v>
      </c>
      <c r="E349" s="138">
        <f t="shared" si="30"/>
        <v>0</v>
      </c>
      <c r="F349" s="138">
        <f t="shared" si="31"/>
        <v>0</v>
      </c>
      <c r="G349" s="138">
        <f t="shared" si="32"/>
        <v>0</v>
      </c>
      <c r="H349" s="138">
        <f t="shared" si="29"/>
        <v>6406.0885136227307</v>
      </c>
    </row>
    <row r="350" spans="2:10" x14ac:dyDescent="0.55000000000000004">
      <c r="B350" s="127" t="str">
        <f>$B$39</f>
        <v>Law</v>
      </c>
      <c r="C350" s="138">
        <f t="shared" si="28"/>
        <v>0</v>
      </c>
      <c r="D350" s="138">
        <f t="shared" si="28"/>
        <v>0</v>
      </c>
      <c r="E350" s="138">
        <f t="shared" si="30"/>
        <v>0</v>
      </c>
      <c r="F350" s="138">
        <f t="shared" si="31"/>
        <v>0</v>
      </c>
      <c r="G350" s="138">
        <f t="shared" si="32"/>
        <v>0</v>
      </c>
      <c r="H350" s="138">
        <f t="shared" si="29"/>
        <v>0</v>
      </c>
    </row>
    <row r="351" spans="2:10" x14ac:dyDescent="0.55000000000000004">
      <c r="B351" s="127" t="str">
        <f>$B$40</f>
        <v>Social Service</v>
      </c>
      <c r="C351" s="138">
        <f t="shared" si="28"/>
        <v>46733.29788143927</v>
      </c>
      <c r="D351" s="138">
        <f t="shared" si="28"/>
        <v>31814.036832057904</v>
      </c>
      <c r="E351" s="138">
        <f t="shared" si="30"/>
        <v>6123.4106689947293</v>
      </c>
      <c r="F351" s="138">
        <f t="shared" si="31"/>
        <v>0</v>
      </c>
      <c r="G351" s="138">
        <f t="shared" si="32"/>
        <v>0</v>
      </c>
      <c r="H351" s="138">
        <f t="shared" si="29"/>
        <v>12757.70856257103</v>
      </c>
    </row>
    <row r="352" spans="2:10" x14ac:dyDescent="0.55000000000000004">
      <c r="B352" s="127" t="str">
        <f>$B$41</f>
        <v>Library Science</v>
      </c>
      <c r="C352" s="138">
        <f t="shared" si="28"/>
        <v>9883.4711616645818</v>
      </c>
      <c r="D352" s="138">
        <f t="shared" si="28"/>
        <v>0</v>
      </c>
      <c r="E352" s="138">
        <f t="shared" si="30"/>
        <v>0</v>
      </c>
      <c r="F352" s="138">
        <f t="shared" si="31"/>
        <v>0</v>
      </c>
      <c r="G352" s="138">
        <f t="shared" si="32"/>
        <v>0</v>
      </c>
      <c r="H352" s="138">
        <f t="shared" si="29"/>
        <v>9883.4711616645836</v>
      </c>
    </row>
    <row r="353" spans="2:9" x14ac:dyDescent="0.55000000000000004">
      <c r="B353" s="127" t="str">
        <f>$B$42</f>
        <v>Veterinary Science</v>
      </c>
      <c r="C353" s="138">
        <f t="shared" si="28"/>
        <v>0</v>
      </c>
      <c r="D353" s="138">
        <f t="shared" si="28"/>
        <v>0</v>
      </c>
      <c r="E353" s="138">
        <f t="shared" si="30"/>
        <v>0</v>
      </c>
      <c r="F353" s="138">
        <f t="shared" si="31"/>
        <v>0</v>
      </c>
      <c r="G353" s="138">
        <f t="shared" si="32"/>
        <v>0</v>
      </c>
      <c r="H353" s="138">
        <f t="shared" si="29"/>
        <v>0</v>
      </c>
    </row>
    <row r="354" spans="2:9" x14ac:dyDescent="0.55000000000000004">
      <c r="B354" s="127" t="str">
        <f>$B$43</f>
        <v>Vocational Training</v>
      </c>
      <c r="C354" s="138">
        <f t="shared" si="28"/>
        <v>0</v>
      </c>
      <c r="D354" s="138">
        <f t="shared" si="28"/>
        <v>288981.47689321305</v>
      </c>
      <c r="E354" s="138">
        <f t="shared" si="30"/>
        <v>0</v>
      </c>
      <c r="F354" s="138">
        <f t="shared" si="31"/>
        <v>0</v>
      </c>
      <c r="G354" s="138">
        <f t="shared" si="32"/>
        <v>0</v>
      </c>
      <c r="H354" s="138">
        <f t="shared" si="29"/>
        <v>288981.47689321305</v>
      </c>
    </row>
    <row r="355" spans="2:9" x14ac:dyDescent="0.55000000000000004">
      <c r="B355" s="127" t="str">
        <f>$B$44</f>
        <v>Physical Training</v>
      </c>
      <c r="C355" s="138">
        <f t="shared" si="28"/>
        <v>0</v>
      </c>
      <c r="D355" s="138">
        <f t="shared" si="28"/>
        <v>0</v>
      </c>
      <c r="E355" s="138">
        <f t="shared" si="30"/>
        <v>0</v>
      </c>
      <c r="F355" s="138">
        <f t="shared" si="31"/>
        <v>0</v>
      </c>
      <c r="G355" s="138">
        <f t="shared" si="32"/>
        <v>0</v>
      </c>
      <c r="H355" s="138">
        <f t="shared" si="29"/>
        <v>0</v>
      </c>
    </row>
    <row r="356" spans="2:9" x14ac:dyDescent="0.55000000000000004">
      <c r="B356" s="127" t="str">
        <f>$B$45</f>
        <v>Health Services</v>
      </c>
      <c r="C356" s="138">
        <f t="shared" si="28"/>
        <v>14143.879728766746</v>
      </c>
      <c r="D356" s="138">
        <f t="shared" si="28"/>
        <v>16915.508790736803</v>
      </c>
      <c r="E356" s="138">
        <f t="shared" si="30"/>
        <v>20553.90857029671</v>
      </c>
      <c r="F356" s="138">
        <f t="shared" si="31"/>
        <v>0</v>
      </c>
      <c r="G356" s="138">
        <f t="shared" si="32"/>
        <v>0</v>
      </c>
      <c r="H356" s="138">
        <f t="shared" si="29"/>
        <v>18284.806120783924</v>
      </c>
    </row>
    <row r="357" spans="2:9" x14ac:dyDescent="0.55000000000000004">
      <c r="B357" s="127" t="str">
        <f>$B$46</f>
        <v>Pharmacy</v>
      </c>
      <c r="C357" s="138">
        <f t="shared" si="28"/>
        <v>0</v>
      </c>
      <c r="D357" s="138">
        <f t="shared" si="28"/>
        <v>0</v>
      </c>
      <c r="E357" s="138">
        <f t="shared" si="30"/>
        <v>0</v>
      </c>
      <c r="F357" s="138">
        <f t="shared" si="31"/>
        <v>0</v>
      </c>
      <c r="G357" s="138">
        <f t="shared" si="32"/>
        <v>0</v>
      </c>
      <c r="H357" s="138">
        <f t="shared" si="29"/>
        <v>0</v>
      </c>
    </row>
    <row r="358" spans="2:9" x14ac:dyDescent="0.55000000000000004">
      <c r="B358" s="127" t="str">
        <f>$B$47</f>
        <v>Business Administration</v>
      </c>
      <c r="C358" s="138">
        <f t="shared" si="28"/>
        <v>12342.335694642608</v>
      </c>
      <c r="D358" s="138">
        <f t="shared" si="28"/>
        <v>27008.222907087929</v>
      </c>
      <c r="E358" s="138">
        <f t="shared" si="30"/>
        <v>14467.308425623301</v>
      </c>
      <c r="F358" s="138">
        <f t="shared" si="31"/>
        <v>0</v>
      </c>
      <c r="G358" s="138">
        <f t="shared" si="32"/>
        <v>0</v>
      </c>
      <c r="H358" s="138">
        <f t="shared" si="29"/>
        <v>18818.951376712899</v>
      </c>
    </row>
    <row r="359" spans="2:9" x14ac:dyDescent="0.55000000000000004">
      <c r="B359" s="127" t="str">
        <f>$B$48</f>
        <v>Optometry</v>
      </c>
      <c r="C359" s="138">
        <f t="shared" ref="C359:D363" si="33">C309*30</f>
        <v>0</v>
      </c>
      <c r="D359" s="138">
        <f t="shared" si="33"/>
        <v>0</v>
      </c>
      <c r="E359" s="138">
        <f t="shared" si="30"/>
        <v>0</v>
      </c>
      <c r="F359" s="138">
        <f t="shared" si="31"/>
        <v>0</v>
      </c>
      <c r="G359" s="138">
        <f t="shared" si="32"/>
        <v>0</v>
      </c>
      <c r="H359" s="138">
        <f t="shared" si="29"/>
        <v>0</v>
      </c>
    </row>
    <row r="360" spans="2:9" x14ac:dyDescent="0.55000000000000004">
      <c r="B360" s="127" t="str">
        <f>$B$49</f>
        <v>Teacher Ed-Practice Teaching</v>
      </c>
      <c r="C360" s="138">
        <f t="shared" si="33"/>
        <v>0</v>
      </c>
      <c r="D360" s="138">
        <f t="shared" si="33"/>
        <v>48404.89299595073</v>
      </c>
      <c r="E360" s="138">
        <f t="shared" si="30"/>
        <v>0</v>
      </c>
      <c r="F360" s="138">
        <f t="shared" si="31"/>
        <v>0</v>
      </c>
      <c r="G360" s="138">
        <f t="shared" si="32"/>
        <v>0</v>
      </c>
      <c r="H360" s="138">
        <f t="shared" si="29"/>
        <v>48404.89299595073</v>
      </c>
    </row>
    <row r="361" spans="2:9" x14ac:dyDescent="0.55000000000000004">
      <c r="B361" s="127" t="str">
        <f>$B$50</f>
        <v>Technology</v>
      </c>
      <c r="C361" s="138">
        <f t="shared" si="33"/>
        <v>44468.837518383363</v>
      </c>
      <c r="D361" s="138">
        <f t="shared" si="33"/>
        <v>34221.81759657689</v>
      </c>
      <c r="E361" s="138">
        <f t="shared" si="30"/>
        <v>6123.4106689947303</v>
      </c>
      <c r="F361" s="138">
        <f t="shared" si="31"/>
        <v>0</v>
      </c>
      <c r="G361" s="138">
        <f t="shared" si="32"/>
        <v>0</v>
      </c>
      <c r="H361" s="138">
        <f t="shared" si="29"/>
        <v>34306.858484611636</v>
      </c>
    </row>
    <row r="362" spans="2:9" x14ac:dyDescent="0.55000000000000004">
      <c r="B362" s="127" t="str">
        <f>$B$51</f>
        <v>Nursing</v>
      </c>
      <c r="C362" s="138">
        <f t="shared" si="33"/>
        <v>0</v>
      </c>
      <c r="D362" s="138">
        <f t="shared" si="33"/>
        <v>0</v>
      </c>
      <c r="E362" s="138">
        <f t="shared" si="30"/>
        <v>0</v>
      </c>
      <c r="F362" s="138">
        <f t="shared" si="31"/>
        <v>0</v>
      </c>
      <c r="G362" s="138">
        <f t="shared" si="32"/>
        <v>0</v>
      </c>
      <c r="H362" s="138">
        <f t="shared" si="29"/>
        <v>0</v>
      </c>
    </row>
    <row r="363" spans="2:9" x14ac:dyDescent="0.55000000000000004">
      <c r="B363" s="130" t="str">
        <f>$B$52</f>
        <v>Totals</v>
      </c>
      <c r="C363" s="135">
        <f t="shared" si="33"/>
        <v>16027.12283450995</v>
      </c>
      <c r="D363" s="135">
        <f t="shared" si="33"/>
        <v>34145.255074079178</v>
      </c>
      <c r="E363" s="135">
        <f t="shared" si="30"/>
        <v>30225.476487951317</v>
      </c>
      <c r="F363" s="135">
        <f t="shared" si="31"/>
        <v>20599.978781483838</v>
      </c>
      <c r="G363" s="135">
        <f t="shared" si="32"/>
        <v>0</v>
      </c>
      <c r="H363" s="135">
        <f t="shared" si="29"/>
        <v>23434.488771309541</v>
      </c>
      <c r="I363" s="349"/>
    </row>
  </sheetData>
  <mergeCells count="45">
    <mergeCell ref="B316:H316"/>
    <mergeCell ref="B341:H341"/>
    <mergeCell ref="B215:G215"/>
    <mergeCell ref="B216:H216"/>
    <mergeCell ref="B241:G241"/>
    <mergeCell ref="B264:H264"/>
    <mergeCell ref="B266:H266"/>
    <mergeCell ref="B291:H291"/>
    <mergeCell ref="I140:I141"/>
    <mergeCell ref="B165:G165"/>
    <mergeCell ref="B166:G166"/>
    <mergeCell ref="B190:G190"/>
    <mergeCell ref="B191:H191"/>
    <mergeCell ref="B89:G89"/>
    <mergeCell ref="B113:H113"/>
    <mergeCell ref="B114:G114"/>
    <mergeCell ref="B139:G139"/>
    <mergeCell ref="B140:F141"/>
    <mergeCell ref="B58:G58"/>
    <mergeCell ref="D83:F83"/>
    <mergeCell ref="B84:C84"/>
    <mergeCell ref="D84:F84"/>
    <mergeCell ref="B87:G87"/>
    <mergeCell ref="D27:F27"/>
    <mergeCell ref="B28:C28"/>
    <mergeCell ref="D28:F28"/>
    <mergeCell ref="D54:F54"/>
    <mergeCell ref="B55:C55"/>
    <mergeCell ref="D55:F55"/>
    <mergeCell ref="B16:E16"/>
    <mergeCell ref="B17:E17"/>
    <mergeCell ref="B18:E18"/>
    <mergeCell ref="D20:F20"/>
    <mergeCell ref="B21:C21"/>
    <mergeCell ref="D21:F21"/>
    <mergeCell ref="B11:H11"/>
    <mergeCell ref="B12:E12"/>
    <mergeCell ref="B13:E13"/>
    <mergeCell ref="B14:E14"/>
    <mergeCell ref="B15:E15"/>
    <mergeCell ref="B1:H1"/>
    <mergeCell ref="B2:H2"/>
    <mergeCell ref="B8:H8"/>
    <mergeCell ref="B9:G9"/>
    <mergeCell ref="B10:G10"/>
  </mergeCells>
  <conditionalFormatting sqref="C61:G80">
    <cfRule type="expression" dxfId="154" priority="6" stopIfTrue="1">
      <formula>C32=0</formula>
    </cfRule>
  </conditionalFormatting>
  <conditionalFormatting sqref="C91:G110">
    <cfRule type="expression" dxfId="153" priority="5" stopIfTrue="1">
      <formula>C32=0</formula>
    </cfRule>
  </conditionalFormatting>
  <conditionalFormatting sqref="C143:H162">
    <cfRule type="expression" dxfId="152" priority="3" stopIfTrue="1">
      <formula>C32=0</formula>
    </cfRule>
  </conditionalFormatting>
  <conditionalFormatting sqref="H143:H162">
    <cfRule type="expression" dxfId="151" priority="1" stopIfTrue="1">
      <formula>OR(AND(#REF!&gt;0,H143&gt;0,H61=0),AND(#REF!&gt;0,H143&gt;0,H32=0))</formula>
    </cfRule>
    <cfRule type="expression" dxfId="150" priority="4" stopIfTrue="1">
      <formula>OR(AND(#REF!&gt;0,H143&gt;0,H61=0),AND(#REF!&gt;0,H143&gt;0,H32=0))</formula>
    </cfRule>
  </conditionalFormatting>
  <pageMargins left="0.25" right="0.25" top="0.5" bottom="0.5" header="0.17" footer="0.17"/>
  <pageSetup scale="68" fitToHeight="0" orientation="portrait" r:id="rId1"/>
  <headerFooter alignWithMargins="0"/>
  <rowBreaks count="6" manualBreakCount="6">
    <brk id="56" max="16383" man="1"/>
    <brk id="112" max="16383" man="1"/>
    <brk id="164" max="16383" man="1"/>
    <brk id="214" max="16383" man="1"/>
    <brk id="264" max="16383" man="1"/>
    <brk id="314" max="16383" man="1"/>
  </rowBreaks>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codeName="Sheet12">
    <tabColor rgb="FFFFC000"/>
    <pageSetUpPr fitToPage="1"/>
  </sheetPr>
  <dimension ref="B1:W363"/>
  <sheetViews>
    <sheetView showGridLines="0" showZeros="0" zoomScale="70" zoomScaleNormal="70" workbookViewId="0">
      <selection activeCell="B242" sqref="B242"/>
    </sheetView>
  </sheetViews>
  <sheetFormatPr defaultColWidth="9.109375" defaultRowHeight="19.2" x14ac:dyDescent="0.55000000000000004"/>
  <cols>
    <col min="1" max="1" width="1.88671875" style="107" customWidth="1"/>
    <col min="2" max="2" width="30.5546875" style="107" customWidth="1"/>
    <col min="3" max="5" width="15.88671875" style="107" bestFit="1" customWidth="1"/>
    <col min="6" max="6" width="16.6640625" style="107" bestFit="1" customWidth="1"/>
    <col min="7" max="7" width="17.5546875" style="107" bestFit="1" customWidth="1"/>
    <col min="8" max="8" width="21.33203125" style="107" bestFit="1" customWidth="1"/>
    <col min="9" max="9" width="16.33203125" style="107" bestFit="1" customWidth="1"/>
    <col min="10" max="10" width="15.88671875" style="107" bestFit="1" customWidth="1"/>
    <col min="11" max="16384" width="9.109375" style="107"/>
  </cols>
  <sheetData>
    <row r="1" spans="2:8" x14ac:dyDescent="0.55000000000000004">
      <c r="B1" s="442" t="str">
        <f>'Relative Weights'!A1</f>
        <v>THECB Texas Public University Expenditure Study - Fiscal Year 2025</v>
      </c>
      <c r="C1" s="442"/>
      <c r="D1" s="442"/>
      <c r="E1" s="442"/>
      <c r="F1" s="442"/>
      <c r="G1" s="442"/>
      <c r="H1" s="442"/>
    </row>
    <row r="2" spans="2:8" x14ac:dyDescent="0.55000000000000004">
      <c r="B2" s="443" t="str">
        <f>'Relative Weights'!A2</f>
        <v>Institution Survey for the Year Ended August 31, 2025</v>
      </c>
      <c r="C2" s="443"/>
      <c r="D2" s="443"/>
      <c r="E2" s="443"/>
      <c r="F2" s="443"/>
      <c r="G2" s="443"/>
      <c r="H2" s="443"/>
    </row>
    <row r="3" spans="2:8" x14ac:dyDescent="0.55000000000000004">
      <c r="B3" s="119" t="s">
        <v>789</v>
      </c>
      <c r="C3" s="119"/>
      <c r="D3" s="119"/>
      <c r="E3" s="119"/>
      <c r="F3" s="119"/>
      <c r="G3" s="119"/>
      <c r="H3" s="119"/>
    </row>
    <row r="4" spans="2:8" x14ac:dyDescent="0.55000000000000004">
      <c r="B4" s="292" t="s">
        <v>781</v>
      </c>
      <c r="C4" s="119"/>
      <c r="D4" s="119"/>
      <c r="E4" s="119"/>
      <c r="F4" s="119"/>
      <c r="G4" s="119"/>
      <c r="H4" s="119"/>
    </row>
    <row r="5" spans="2:8" ht="16.5" customHeight="1" x14ac:dyDescent="0.55000000000000004">
      <c r="B5" s="119"/>
      <c r="C5" s="119"/>
      <c r="D5" s="119"/>
      <c r="E5" s="119"/>
      <c r="F5" s="119"/>
      <c r="G5" s="119"/>
      <c r="H5" s="244"/>
    </row>
    <row r="6" spans="2:8" x14ac:dyDescent="0.55000000000000004">
      <c r="B6" s="293" t="s">
        <v>10</v>
      </c>
      <c r="C6" s="293"/>
      <c r="D6" s="293"/>
      <c r="E6" s="293"/>
      <c r="F6" s="293"/>
      <c r="G6" s="293"/>
      <c r="H6" s="294"/>
    </row>
    <row r="7" spans="2:8" x14ac:dyDescent="0.55000000000000004">
      <c r="B7" s="119"/>
      <c r="C7" s="119"/>
      <c r="D7" s="119"/>
      <c r="E7" s="119"/>
      <c r="F7" s="119"/>
      <c r="G7" s="119"/>
      <c r="H7" s="295"/>
    </row>
    <row r="8" spans="2:8" ht="171" customHeight="1" x14ac:dyDescent="0.55000000000000004">
      <c r="B8" s="431" t="s">
        <v>223</v>
      </c>
      <c r="C8" s="431"/>
      <c r="D8" s="431"/>
      <c r="E8" s="431"/>
      <c r="F8" s="431"/>
      <c r="G8" s="431"/>
      <c r="H8" s="431"/>
    </row>
    <row r="9" spans="2:8" ht="99.75" customHeight="1" x14ac:dyDescent="0.55000000000000004">
      <c r="B9" s="432" t="s">
        <v>41</v>
      </c>
      <c r="C9" s="432"/>
      <c r="D9" s="432"/>
      <c r="E9" s="432"/>
      <c r="F9" s="432"/>
      <c r="G9" s="432"/>
      <c r="H9" s="296"/>
    </row>
    <row r="10" spans="2:8" x14ac:dyDescent="0.55000000000000004">
      <c r="B10" s="442" t="s">
        <v>20</v>
      </c>
      <c r="C10" s="442"/>
      <c r="D10" s="442"/>
      <c r="E10" s="442"/>
      <c r="F10" s="442"/>
      <c r="G10" s="442"/>
      <c r="H10" s="296"/>
    </row>
    <row r="11" spans="2:8" ht="21" customHeight="1" thickBot="1" x14ac:dyDescent="0.6">
      <c r="B11" s="432" t="s">
        <v>851</v>
      </c>
      <c r="C11" s="432"/>
      <c r="D11" s="432"/>
      <c r="E11" s="432"/>
      <c r="F11" s="432"/>
      <c r="G11" s="432"/>
      <c r="H11" s="432"/>
    </row>
    <row r="12" spans="2:8" ht="19.8" thickBot="1" x14ac:dyDescent="0.6">
      <c r="B12" s="447" t="s">
        <v>16</v>
      </c>
      <c r="C12" s="448"/>
      <c r="D12" s="448"/>
      <c r="E12" s="448"/>
      <c r="F12" s="297"/>
      <c r="G12" s="298"/>
      <c r="H12" s="299" t="s">
        <v>17</v>
      </c>
    </row>
    <row r="13" spans="2:8" x14ac:dyDescent="0.55000000000000004">
      <c r="B13" s="449" t="s">
        <v>12</v>
      </c>
      <c r="C13" s="449"/>
      <c r="D13" s="449"/>
      <c r="E13" s="449"/>
      <c r="F13" s="352"/>
      <c r="G13" s="301"/>
      <c r="H13" s="353">
        <f>Data!$G17</f>
        <v>32551345</v>
      </c>
    </row>
    <row r="14" spans="2:8" x14ac:dyDescent="0.55000000000000004">
      <c r="B14" s="435" t="s">
        <v>13</v>
      </c>
      <c r="C14" s="435"/>
      <c r="D14" s="435"/>
      <c r="E14" s="435"/>
      <c r="F14" s="354"/>
      <c r="G14" s="301"/>
      <c r="H14" s="355">
        <f>Data!$H17</f>
        <v>4911199</v>
      </c>
    </row>
    <row r="15" spans="2:8" x14ac:dyDescent="0.55000000000000004">
      <c r="B15" s="435" t="s">
        <v>14</v>
      </c>
      <c r="C15" s="435"/>
      <c r="D15" s="435"/>
      <c r="E15" s="435"/>
      <c r="F15" s="354"/>
      <c r="G15" s="301"/>
      <c r="H15" s="355">
        <f>Data!$I17</f>
        <v>13833130</v>
      </c>
    </row>
    <row r="16" spans="2:8" x14ac:dyDescent="0.55000000000000004">
      <c r="B16" s="435" t="s">
        <v>18</v>
      </c>
      <c r="C16" s="435"/>
      <c r="D16" s="435"/>
      <c r="E16" s="435"/>
      <c r="F16" s="354"/>
      <c r="G16" s="301"/>
      <c r="H16" s="355">
        <f>Data!$J17</f>
        <v>21707415</v>
      </c>
    </row>
    <row r="17" spans="2:23" x14ac:dyDescent="0.55000000000000004">
      <c r="B17" s="435" t="s">
        <v>15</v>
      </c>
      <c r="C17" s="435"/>
      <c r="D17" s="435"/>
      <c r="E17" s="435"/>
      <c r="F17" s="354"/>
      <c r="G17" s="301"/>
      <c r="H17" s="355">
        <f>Data!$K17</f>
        <v>15846434</v>
      </c>
    </row>
    <row r="18" spans="2:23" x14ac:dyDescent="0.55000000000000004">
      <c r="B18" s="435" t="s">
        <v>1</v>
      </c>
      <c r="C18" s="435"/>
      <c r="D18" s="435"/>
      <c r="E18" s="435"/>
      <c r="F18" s="356"/>
      <c r="G18" s="301"/>
      <c r="H18" s="357">
        <f>SUM(H13:H17)</f>
        <v>88849523</v>
      </c>
    </row>
    <row r="19" spans="2:23" ht="13.5" customHeight="1" x14ac:dyDescent="0.55000000000000004">
      <c r="B19" s="306"/>
      <c r="D19" s="306"/>
      <c r="E19" s="306"/>
      <c r="F19" s="306"/>
      <c r="G19" s="306"/>
      <c r="H19" s="296"/>
    </row>
    <row r="20" spans="2:23" ht="13.5" customHeight="1" x14ac:dyDescent="0.55000000000000004">
      <c r="B20" s="306"/>
      <c r="D20" s="440" t="s">
        <v>22</v>
      </c>
      <c r="E20" s="440"/>
      <c r="F20" s="440"/>
      <c r="G20" s="307" t="s">
        <v>23</v>
      </c>
      <c r="H20" s="307" t="s">
        <v>24</v>
      </c>
    </row>
    <row r="21" spans="2:23" ht="17.25" customHeight="1" x14ac:dyDescent="0.55000000000000004">
      <c r="B21" s="438" t="s">
        <v>21</v>
      </c>
      <c r="C21" s="439"/>
      <c r="D21" s="434" t="str">
        <f>Data!L17</f>
        <v>Nancy Hranicky</v>
      </c>
      <c r="E21" s="434"/>
      <c r="F21" s="434"/>
      <c r="G21" s="308" t="str">
        <f>Data!M17</f>
        <v>979-458-6090</v>
      </c>
      <c r="H21" s="309" t="str">
        <f>Data!N17</f>
        <v>nhranicky@tamus.edu</v>
      </c>
    </row>
    <row r="22" spans="2:23" ht="13.5" customHeight="1" x14ac:dyDescent="0.55000000000000004">
      <c r="B22" s="306"/>
      <c r="C22" s="306"/>
      <c r="D22" s="306"/>
      <c r="E22" s="306"/>
      <c r="F22" s="306"/>
      <c r="G22" s="306"/>
      <c r="H22" s="296"/>
    </row>
    <row r="23" spans="2:23" ht="15.75" customHeight="1" thickBot="1" x14ac:dyDescent="0.6">
      <c r="B23" s="117" t="s">
        <v>900</v>
      </c>
      <c r="C23" s="306"/>
      <c r="D23" s="306"/>
      <c r="E23" s="306"/>
      <c r="F23" s="306"/>
      <c r="G23" s="306"/>
      <c r="H23" s="296"/>
    </row>
    <row r="24" spans="2:23" s="313" customFormat="1" x14ac:dyDescent="0.55000000000000004">
      <c r="B24" s="310"/>
      <c r="C24" s="123" t="s">
        <v>25</v>
      </c>
      <c r="D24" s="311" t="s">
        <v>26</v>
      </c>
      <c r="E24" s="311" t="s">
        <v>27</v>
      </c>
      <c r="F24" s="311" t="s">
        <v>28</v>
      </c>
      <c r="G24" s="311" t="s">
        <v>29</v>
      </c>
      <c r="H24" s="312" t="s">
        <v>30</v>
      </c>
      <c r="J24" s="107"/>
    </row>
    <row r="25" spans="2:23" s="313" customFormat="1" ht="19.8" thickBot="1" x14ac:dyDescent="0.6">
      <c r="B25" s="314" t="s">
        <v>675</v>
      </c>
      <c r="C25" s="315">
        <f>Data!O17</f>
        <v>2781</v>
      </c>
      <c r="D25" s="316">
        <f>Data!P17</f>
        <v>4276</v>
      </c>
      <c r="E25" s="316">
        <f>Data!Q17</f>
        <v>855</v>
      </c>
      <c r="F25" s="316">
        <f>Data!R17</f>
        <v>0</v>
      </c>
      <c r="G25" s="316">
        <f>Data!S17</f>
        <v>0</v>
      </c>
      <c r="H25" s="317">
        <f>SUM(C25:G25)</f>
        <v>7912</v>
      </c>
    </row>
    <row r="26" spans="2:23" x14ac:dyDescent="0.55000000000000004">
      <c r="C26" s="318"/>
      <c r="D26" s="318"/>
      <c r="E26" s="318"/>
      <c r="F26" s="318"/>
      <c r="G26" s="318"/>
      <c r="H26" s="318"/>
      <c r="I26" s="318"/>
    </row>
    <row r="27" spans="2:23" ht="13.5" customHeight="1" x14ac:dyDescent="0.55000000000000004">
      <c r="B27" s="306"/>
      <c r="D27" s="440" t="s">
        <v>22</v>
      </c>
      <c r="E27" s="440"/>
      <c r="F27" s="440"/>
      <c r="G27" s="307" t="s">
        <v>23</v>
      </c>
      <c r="H27" s="307" t="s">
        <v>24</v>
      </c>
    </row>
    <row r="28" spans="2:23" ht="17.25" customHeight="1" x14ac:dyDescent="0.55000000000000004">
      <c r="B28" s="438" t="s">
        <v>893</v>
      </c>
      <c r="C28" s="439"/>
      <c r="D28" s="434" t="str">
        <f>Data!T17</f>
        <v>Jane Mims</v>
      </c>
      <c r="E28" s="434"/>
      <c r="F28" s="434"/>
      <c r="G28" s="308" t="str">
        <f>Data!U17</f>
        <v>(210) 784-1205</v>
      </c>
      <c r="H28" s="309" t="str">
        <f>Data!V17</f>
        <v>Jane.Mims@tamusa.edu</v>
      </c>
    </row>
    <row r="29" spans="2:23" ht="13.5" customHeight="1" x14ac:dyDescent="0.55000000000000004">
      <c r="B29" s="306"/>
      <c r="C29" s="306"/>
      <c r="D29" s="306"/>
      <c r="E29" s="306"/>
      <c r="F29" s="306"/>
      <c r="G29" s="306"/>
      <c r="H29" s="296"/>
    </row>
    <row r="30" spans="2:23" ht="19.8" thickBot="1" x14ac:dyDescent="0.6">
      <c r="B30" s="117" t="s">
        <v>901</v>
      </c>
    </row>
    <row r="31" spans="2:23" ht="19.8" thickBot="1" x14ac:dyDescent="0.6">
      <c r="B31" s="124" t="s">
        <v>31</v>
      </c>
      <c r="C31" s="125" t="s">
        <v>25</v>
      </c>
      <c r="D31" s="125" t="s">
        <v>26</v>
      </c>
      <c r="E31" s="125" t="s">
        <v>27</v>
      </c>
      <c r="F31" s="125" t="s">
        <v>28</v>
      </c>
      <c r="G31" s="125" t="s">
        <v>29</v>
      </c>
      <c r="H31" s="126" t="s">
        <v>30</v>
      </c>
    </row>
    <row r="32" spans="2:23" x14ac:dyDescent="0.55000000000000004">
      <c r="B32" s="127" t="s">
        <v>42</v>
      </c>
      <c r="C32" s="140">
        <f>Data!W17</f>
        <v>50067</v>
      </c>
      <c r="D32" s="140">
        <f>Data!AQ17</f>
        <v>20402</v>
      </c>
      <c r="E32" s="140">
        <f>Data!BK17</f>
        <v>3081</v>
      </c>
      <c r="F32" s="140">
        <f>Data!CE17</f>
        <v>0</v>
      </c>
      <c r="G32" s="140">
        <f>Data!CY17</f>
        <v>0</v>
      </c>
      <c r="H32" s="141">
        <f>SUM(C32:G32)</f>
        <v>73550</v>
      </c>
      <c r="W32" s="144"/>
    </row>
    <row r="33" spans="2:23" x14ac:dyDescent="0.55000000000000004">
      <c r="B33" s="129" t="s">
        <v>43</v>
      </c>
      <c r="C33" s="140">
        <f>Data!X17</f>
        <v>13438</v>
      </c>
      <c r="D33" s="140">
        <f>Data!AR17</f>
        <v>5926</v>
      </c>
      <c r="E33" s="140">
        <f>Data!BL17</f>
        <v>586</v>
      </c>
      <c r="F33" s="140">
        <f>Data!CF17</f>
        <v>0</v>
      </c>
      <c r="G33" s="140">
        <f>Data!CZ17</f>
        <v>0</v>
      </c>
      <c r="H33" s="141">
        <f t="shared" ref="H33:H52" si="0">SUM(C33:G33)</f>
        <v>19950</v>
      </c>
      <c r="W33" s="144"/>
    </row>
    <row r="34" spans="2:23" x14ac:dyDescent="0.55000000000000004">
      <c r="B34" s="129" t="s">
        <v>44</v>
      </c>
      <c r="C34" s="140">
        <f>Data!Y17</f>
        <v>4371</v>
      </c>
      <c r="D34" s="140">
        <f>Data!AS17</f>
        <v>84</v>
      </c>
      <c r="E34" s="140">
        <f>Data!BM17</f>
        <v>0</v>
      </c>
      <c r="F34" s="140">
        <f>Data!CG17</f>
        <v>0</v>
      </c>
      <c r="G34" s="140">
        <f>Data!DA17</f>
        <v>0</v>
      </c>
      <c r="H34" s="141">
        <f t="shared" si="0"/>
        <v>4455</v>
      </c>
      <c r="W34" s="144"/>
    </row>
    <row r="35" spans="2:23" x14ac:dyDescent="0.55000000000000004">
      <c r="B35" s="129" t="s">
        <v>45</v>
      </c>
      <c r="C35" s="140">
        <f>Data!Z17</f>
        <v>1333</v>
      </c>
      <c r="D35" s="140">
        <f>Data!AT17</f>
        <v>13008</v>
      </c>
      <c r="E35" s="140">
        <f>Data!BN17</f>
        <v>6328</v>
      </c>
      <c r="F35" s="140">
        <f>Data!CH17</f>
        <v>0</v>
      </c>
      <c r="G35" s="140">
        <f>Data!DB17</f>
        <v>0</v>
      </c>
      <c r="H35" s="141">
        <f t="shared" si="0"/>
        <v>20669</v>
      </c>
      <c r="W35" s="144"/>
    </row>
    <row r="36" spans="2:23" x14ac:dyDescent="0.55000000000000004">
      <c r="B36" s="129" t="s">
        <v>46</v>
      </c>
      <c r="C36" s="140">
        <f>Data!AA17</f>
        <v>0</v>
      </c>
      <c r="D36" s="140">
        <f>Data!AU17</f>
        <v>0</v>
      </c>
      <c r="E36" s="140">
        <f>Data!BO17</f>
        <v>0</v>
      </c>
      <c r="F36" s="140">
        <f>Data!CI17</f>
        <v>0</v>
      </c>
      <c r="G36" s="140">
        <f>Data!DC17</f>
        <v>0</v>
      </c>
      <c r="H36" s="141">
        <f t="shared" si="0"/>
        <v>0</v>
      </c>
      <c r="W36" s="144"/>
    </row>
    <row r="37" spans="2:23" x14ac:dyDescent="0.55000000000000004">
      <c r="B37" s="129" t="s">
        <v>47</v>
      </c>
      <c r="C37" s="140">
        <f>Data!AB17</f>
        <v>5063</v>
      </c>
      <c r="D37" s="140">
        <f>Data!AV17</f>
        <v>4865</v>
      </c>
      <c r="E37" s="140">
        <f>Data!BP17</f>
        <v>1110</v>
      </c>
      <c r="F37" s="140">
        <f>Data!CJ17</f>
        <v>0</v>
      </c>
      <c r="G37" s="140">
        <f>Data!DD17</f>
        <v>0</v>
      </c>
      <c r="H37" s="141">
        <f t="shared" si="0"/>
        <v>11038</v>
      </c>
      <c r="W37" s="144"/>
    </row>
    <row r="38" spans="2:23" x14ac:dyDescent="0.55000000000000004">
      <c r="B38" s="129" t="s">
        <v>48</v>
      </c>
      <c r="C38" s="140">
        <f>Data!AC17</f>
        <v>0</v>
      </c>
      <c r="D38" s="140">
        <f>Data!AW17</f>
        <v>0</v>
      </c>
      <c r="E38" s="140">
        <f>Data!BQ17</f>
        <v>147</v>
      </c>
      <c r="F38" s="140">
        <f>Data!CK17</f>
        <v>0</v>
      </c>
      <c r="G38" s="140">
        <f>Data!DE17</f>
        <v>0</v>
      </c>
      <c r="H38" s="141">
        <f t="shared" si="0"/>
        <v>147</v>
      </c>
      <c r="W38" s="144"/>
    </row>
    <row r="39" spans="2:23" x14ac:dyDescent="0.55000000000000004">
      <c r="B39" s="129" t="s">
        <v>49</v>
      </c>
      <c r="C39" s="140">
        <f>Data!AD17</f>
        <v>0</v>
      </c>
      <c r="D39" s="140">
        <f>Data!AX17</f>
        <v>0</v>
      </c>
      <c r="E39" s="140">
        <f>Data!BR17</f>
        <v>0</v>
      </c>
      <c r="F39" s="140">
        <f>Data!CL17</f>
        <v>0</v>
      </c>
      <c r="G39" s="140">
        <f>Data!DF17</f>
        <v>0</v>
      </c>
      <c r="H39" s="141">
        <f t="shared" si="0"/>
        <v>0</v>
      </c>
      <c r="W39" s="144"/>
    </row>
    <row r="40" spans="2:23" x14ac:dyDescent="0.55000000000000004">
      <c r="B40" s="129" t="s">
        <v>50</v>
      </c>
      <c r="C40" s="140">
        <f>Data!AE17</f>
        <v>0</v>
      </c>
      <c r="D40" s="140">
        <f>Data!AY17</f>
        <v>0</v>
      </c>
      <c r="E40" s="140">
        <f>Data!BS17</f>
        <v>0</v>
      </c>
      <c r="F40" s="140">
        <f>Data!CM17</f>
        <v>0</v>
      </c>
      <c r="G40" s="140">
        <f>Data!DG17</f>
        <v>0</v>
      </c>
      <c r="H40" s="141">
        <f t="shared" si="0"/>
        <v>0</v>
      </c>
      <c r="W40" s="144"/>
    </row>
    <row r="41" spans="2:23" x14ac:dyDescent="0.55000000000000004">
      <c r="B41" s="129" t="s">
        <v>51</v>
      </c>
      <c r="C41" s="140">
        <f>Data!AF17</f>
        <v>0</v>
      </c>
      <c r="D41" s="140">
        <f>Data!AZ17</f>
        <v>0</v>
      </c>
      <c r="E41" s="140">
        <f>Data!BT17</f>
        <v>0</v>
      </c>
      <c r="F41" s="140">
        <f>Data!CN17</f>
        <v>0</v>
      </c>
      <c r="G41" s="140">
        <f>Data!DH17</f>
        <v>0</v>
      </c>
      <c r="H41" s="141">
        <f t="shared" si="0"/>
        <v>0</v>
      </c>
      <c r="W41" s="144"/>
    </row>
    <row r="42" spans="2:23" x14ac:dyDescent="0.55000000000000004">
      <c r="B42" s="129" t="s">
        <v>52</v>
      </c>
      <c r="C42" s="140">
        <f>Data!AG17</f>
        <v>0</v>
      </c>
      <c r="D42" s="140">
        <f>Data!BA17</f>
        <v>0</v>
      </c>
      <c r="E42" s="140">
        <f>Data!BU17</f>
        <v>0</v>
      </c>
      <c r="F42" s="140">
        <f>Data!CO17</f>
        <v>0</v>
      </c>
      <c r="G42" s="140">
        <f>Data!DI17</f>
        <v>0</v>
      </c>
      <c r="H42" s="141">
        <f t="shared" si="0"/>
        <v>0</v>
      </c>
      <c r="W42" s="144"/>
    </row>
    <row r="43" spans="2:23" x14ac:dyDescent="0.55000000000000004">
      <c r="B43" s="129" t="s">
        <v>53</v>
      </c>
      <c r="C43" s="140">
        <f>Data!AH17</f>
        <v>0</v>
      </c>
      <c r="D43" s="140">
        <f>Data!BB17</f>
        <v>0</v>
      </c>
      <c r="E43" s="140">
        <f>Data!BV17</f>
        <v>0</v>
      </c>
      <c r="F43" s="140">
        <f>Data!CP17</f>
        <v>0</v>
      </c>
      <c r="G43" s="140">
        <f>Data!DJ17</f>
        <v>0</v>
      </c>
      <c r="H43" s="141">
        <f t="shared" si="0"/>
        <v>0</v>
      </c>
      <c r="W43" s="144"/>
    </row>
    <row r="44" spans="2:23" x14ac:dyDescent="0.55000000000000004">
      <c r="B44" s="129" t="s">
        <v>54</v>
      </c>
      <c r="C44" s="140">
        <f>Data!AI17</f>
        <v>0</v>
      </c>
      <c r="D44" s="140">
        <f>Data!BC17</f>
        <v>0</v>
      </c>
      <c r="E44" s="140">
        <f>Data!BW17</f>
        <v>0</v>
      </c>
      <c r="F44" s="140">
        <f>Data!CQ17</f>
        <v>0</v>
      </c>
      <c r="G44" s="140">
        <f>Data!DK17</f>
        <v>0</v>
      </c>
      <c r="H44" s="141">
        <f t="shared" si="0"/>
        <v>0</v>
      </c>
      <c r="W44" s="144"/>
    </row>
    <row r="45" spans="2:23" x14ac:dyDescent="0.55000000000000004">
      <c r="B45" s="129" t="s">
        <v>55</v>
      </c>
      <c r="C45" s="140">
        <f>Data!AJ17</f>
        <v>1590</v>
      </c>
      <c r="D45" s="140">
        <f>Data!BD17</f>
        <v>192</v>
      </c>
      <c r="E45" s="140">
        <f>Data!BX17</f>
        <v>84</v>
      </c>
      <c r="F45" s="140">
        <f>Data!CR17</f>
        <v>0</v>
      </c>
      <c r="G45" s="140">
        <f>Data!DL17</f>
        <v>0</v>
      </c>
      <c r="H45" s="141">
        <f t="shared" si="0"/>
        <v>1866</v>
      </c>
      <c r="W45" s="144"/>
    </row>
    <row r="46" spans="2:23" x14ac:dyDescent="0.55000000000000004">
      <c r="B46" s="129" t="s">
        <v>56</v>
      </c>
      <c r="C46" s="140">
        <f>Data!AK17</f>
        <v>0</v>
      </c>
      <c r="D46" s="140">
        <f>Data!BE17</f>
        <v>0</v>
      </c>
      <c r="E46" s="140">
        <f>Data!BY17</f>
        <v>0</v>
      </c>
      <c r="F46" s="140">
        <f>Data!CS17</f>
        <v>0</v>
      </c>
      <c r="G46" s="140">
        <f>Data!DM17</f>
        <v>0</v>
      </c>
      <c r="H46" s="141">
        <f t="shared" si="0"/>
        <v>0</v>
      </c>
      <c r="W46" s="144"/>
    </row>
    <row r="47" spans="2:23" x14ac:dyDescent="0.55000000000000004">
      <c r="B47" s="129" t="s">
        <v>57</v>
      </c>
      <c r="C47" s="140">
        <f>Data!AL17</f>
        <v>8994</v>
      </c>
      <c r="D47" s="140">
        <f>Data!BF17</f>
        <v>21138</v>
      </c>
      <c r="E47" s="140">
        <f>Data!BZ17</f>
        <v>2192</v>
      </c>
      <c r="F47" s="140">
        <f>Data!CT17</f>
        <v>0</v>
      </c>
      <c r="G47" s="140">
        <f>Data!DN17</f>
        <v>0</v>
      </c>
      <c r="H47" s="141">
        <f t="shared" si="0"/>
        <v>32324</v>
      </c>
      <c r="W47" s="144"/>
    </row>
    <row r="48" spans="2:23" x14ac:dyDescent="0.55000000000000004">
      <c r="B48" s="129" t="s">
        <v>58</v>
      </c>
      <c r="C48" s="140">
        <f>Data!AM17</f>
        <v>0</v>
      </c>
      <c r="D48" s="140">
        <f>Data!BG17</f>
        <v>0</v>
      </c>
      <c r="E48" s="140">
        <f>Data!CA17</f>
        <v>0</v>
      </c>
      <c r="F48" s="140">
        <f>Data!CU17</f>
        <v>0</v>
      </c>
      <c r="G48" s="140">
        <f>Data!DO17</f>
        <v>0</v>
      </c>
      <c r="H48" s="141">
        <f t="shared" si="0"/>
        <v>0</v>
      </c>
      <c r="W48" s="144"/>
    </row>
    <row r="49" spans="2:23" x14ac:dyDescent="0.55000000000000004">
      <c r="B49" s="129" t="s">
        <v>59</v>
      </c>
      <c r="C49" s="140">
        <f>Data!AN17</f>
        <v>0</v>
      </c>
      <c r="D49" s="140">
        <f>Data!BH17</f>
        <v>683</v>
      </c>
      <c r="E49" s="140">
        <f>Data!CB17</f>
        <v>0</v>
      </c>
      <c r="F49" s="140">
        <f>Data!CV17</f>
        <v>0</v>
      </c>
      <c r="G49" s="140">
        <f>Data!DP17</f>
        <v>0</v>
      </c>
      <c r="H49" s="141">
        <f t="shared" si="0"/>
        <v>683</v>
      </c>
      <c r="W49" s="144"/>
    </row>
    <row r="50" spans="2:23" x14ac:dyDescent="0.55000000000000004">
      <c r="B50" s="129" t="s">
        <v>60</v>
      </c>
      <c r="C50" s="140">
        <f>Data!AO17</f>
        <v>83</v>
      </c>
      <c r="D50" s="140">
        <f>Data!BI17</f>
        <v>1599</v>
      </c>
      <c r="E50" s="140">
        <f>Data!CC17</f>
        <v>252</v>
      </c>
      <c r="F50" s="140">
        <f>Data!CW17</f>
        <v>0</v>
      </c>
      <c r="G50" s="140">
        <f>Data!DQ17</f>
        <v>0</v>
      </c>
      <c r="H50" s="141">
        <f t="shared" si="0"/>
        <v>1934</v>
      </c>
      <c r="W50" s="144"/>
    </row>
    <row r="51" spans="2:23" x14ac:dyDescent="0.55000000000000004">
      <c r="B51" s="129" t="s">
        <v>0</v>
      </c>
      <c r="C51" s="140">
        <f>Data!AP17</f>
        <v>0</v>
      </c>
      <c r="D51" s="140">
        <f>Data!BJ17</f>
        <v>0</v>
      </c>
      <c r="E51" s="140">
        <f>Data!CD17</f>
        <v>0</v>
      </c>
      <c r="F51" s="140">
        <f>Data!CX17</f>
        <v>0</v>
      </c>
      <c r="G51" s="140">
        <f>Data!DR17</f>
        <v>0</v>
      </c>
      <c r="H51" s="141">
        <f t="shared" si="0"/>
        <v>0</v>
      </c>
      <c r="W51" s="144"/>
    </row>
    <row r="52" spans="2:23" x14ac:dyDescent="0.55000000000000004">
      <c r="B52" s="142" t="s">
        <v>33</v>
      </c>
      <c r="C52" s="141">
        <f>SUM(C32:C51)</f>
        <v>84939</v>
      </c>
      <c r="D52" s="141">
        <f>SUM(D32:D51)</f>
        <v>67897</v>
      </c>
      <c r="E52" s="141">
        <f>SUM(E32:E51)</f>
        <v>13780</v>
      </c>
      <c r="F52" s="141">
        <f>SUM(F32:F51)</f>
        <v>0</v>
      </c>
      <c r="G52" s="141">
        <f>SUM(G32:G51)</f>
        <v>0</v>
      </c>
      <c r="H52" s="141">
        <f t="shared" si="0"/>
        <v>166616</v>
      </c>
    </row>
    <row r="53" spans="2:23" x14ac:dyDescent="0.55000000000000004">
      <c r="B53" s="143"/>
      <c r="C53" s="144"/>
      <c r="D53" s="144"/>
      <c r="E53" s="144"/>
      <c r="F53" s="144"/>
      <c r="G53" s="144"/>
      <c r="H53" s="144"/>
    </row>
    <row r="54" spans="2:23" ht="13.5" customHeight="1" x14ac:dyDescent="0.55000000000000004">
      <c r="B54" s="306"/>
      <c r="D54" s="440" t="s">
        <v>22</v>
      </c>
      <c r="E54" s="440"/>
      <c r="F54" s="440"/>
      <c r="G54" s="307" t="s">
        <v>23</v>
      </c>
      <c r="H54" s="307" t="s">
        <v>24</v>
      </c>
    </row>
    <row r="55" spans="2:23" ht="38.4" x14ac:dyDescent="0.55000000000000004">
      <c r="B55" s="438" t="s">
        <v>894</v>
      </c>
      <c r="C55" s="439"/>
      <c r="D55" s="434" t="str">
        <f>Data!T17</f>
        <v>Jane Mims</v>
      </c>
      <c r="E55" s="434"/>
      <c r="F55" s="434"/>
      <c r="G55" s="308" t="str">
        <f>Data!U17</f>
        <v>(210) 784-1205</v>
      </c>
      <c r="H55" s="309" t="str">
        <f>Data!V17</f>
        <v>Jane.Mims@tamusa.edu</v>
      </c>
    </row>
    <row r="56" spans="2:23" ht="13.5" customHeight="1" x14ac:dyDescent="0.55000000000000004">
      <c r="B56" s="306"/>
      <c r="C56" s="306"/>
      <c r="D56" s="306"/>
      <c r="E56" s="306"/>
      <c r="F56" s="306"/>
      <c r="G56" s="306"/>
      <c r="H56" s="296"/>
    </row>
    <row r="57" spans="2:23" ht="16.5" customHeight="1" x14ac:dyDescent="0.55000000000000004">
      <c r="B57" s="117" t="s">
        <v>9</v>
      </c>
    </row>
    <row r="58" spans="2:23" ht="39.75" customHeight="1" x14ac:dyDescent="0.55000000000000004">
      <c r="B58" s="441" t="s">
        <v>39</v>
      </c>
      <c r="C58" s="441"/>
      <c r="D58" s="441"/>
      <c r="E58" s="441"/>
      <c r="F58" s="441"/>
      <c r="G58" s="441"/>
      <c r="H58" s="319"/>
    </row>
    <row r="59" spans="2:23" ht="8.25" customHeight="1" thickBot="1" x14ac:dyDescent="0.6">
      <c r="B59" s="318"/>
    </row>
    <row r="60" spans="2:23" ht="19.8" thickBot="1" x14ac:dyDescent="0.6">
      <c r="B60" s="124" t="s">
        <v>31</v>
      </c>
      <c r="C60" s="125" t="s">
        <v>25</v>
      </c>
      <c r="D60" s="125" t="s">
        <v>26</v>
      </c>
      <c r="E60" s="125" t="s">
        <v>27</v>
      </c>
      <c r="F60" s="125" t="s">
        <v>28</v>
      </c>
      <c r="G60" s="125" t="s">
        <v>29</v>
      </c>
      <c r="H60" s="126" t="s">
        <v>30</v>
      </c>
    </row>
    <row r="61" spans="2:23" x14ac:dyDescent="0.55000000000000004">
      <c r="B61" s="127" t="str">
        <f>$B$32</f>
        <v>Liberal Arts</v>
      </c>
      <c r="C61" s="320">
        <f>Data!DS17</f>
        <v>3781805.481913493</v>
      </c>
      <c r="D61" s="320">
        <f>Data!EM17</f>
        <v>2358560.3676236751</v>
      </c>
      <c r="E61" s="320">
        <f>Data!FG17</f>
        <v>709944.52627450996</v>
      </c>
      <c r="F61" s="320">
        <f>Data!GA17</f>
        <v>0</v>
      </c>
      <c r="G61" s="320">
        <f>Data!GU17</f>
        <v>0</v>
      </c>
      <c r="H61" s="321">
        <f>SUM(C61:G61)</f>
        <v>6850310.3758116774</v>
      </c>
    </row>
    <row r="62" spans="2:23" x14ac:dyDescent="0.55000000000000004">
      <c r="B62" s="127" t="str">
        <f>$B$33</f>
        <v>Science</v>
      </c>
      <c r="C62" s="320">
        <f>Data!DT17</f>
        <v>934543.46607041673</v>
      </c>
      <c r="D62" s="320">
        <f>Data!EN17</f>
        <v>747415.42762472772</v>
      </c>
      <c r="E62" s="320">
        <f>Data!FH17</f>
        <v>262794.87997158541</v>
      </c>
      <c r="F62" s="320">
        <f>Data!GB17</f>
        <v>0</v>
      </c>
      <c r="G62" s="320">
        <f>Data!GV17</f>
        <v>0</v>
      </c>
      <c r="H62" s="141">
        <f t="shared" ref="H62:H81" si="1">SUM(C62:G62)</f>
        <v>1944753.7736667299</v>
      </c>
    </row>
    <row r="63" spans="2:23" x14ac:dyDescent="0.55000000000000004">
      <c r="B63" s="127" t="str">
        <f>$B$34</f>
        <v>Fine Arts</v>
      </c>
      <c r="C63" s="320">
        <f>Data!DU17</f>
        <v>294579.44804804807</v>
      </c>
      <c r="D63" s="320">
        <f>Data!EO17</f>
        <v>0</v>
      </c>
      <c r="E63" s="320">
        <f>Data!FI17</f>
        <v>0</v>
      </c>
      <c r="F63" s="320">
        <f>Data!GC17</f>
        <v>0</v>
      </c>
      <c r="G63" s="320">
        <f>Data!GW17</f>
        <v>0</v>
      </c>
      <c r="H63" s="141">
        <f t="shared" si="1"/>
        <v>294579.44804804807</v>
      </c>
    </row>
    <row r="64" spans="2:23" x14ac:dyDescent="0.55000000000000004">
      <c r="B64" s="127" t="str">
        <f>$B$35</f>
        <v>Teacher Education</v>
      </c>
      <c r="C64" s="320">
        <f>Data!DV17</f>
        <v>165545.59310089416</v>
      </c>
      <c r="D64" s="320">
        <f>Data!EP17</f>
        <v>1421279.1508147903</v>
      </c>
      <c r="E64" s="320">
        <f>Data!FJ17</f>
        <v>1680816.4485042738</v>
      </c>
      <c r="F64" s="320">
        <f>Data!GD17</f>
        <v>0</v>
      </c>
      <c r="G64" s="320">
        <f>Data!GX17</f>
        <v>0</v>
      </c>
      <c r="H64" s="141">
        <f t="shared" si="1"/>
        <v>3267641.1924199583</v>
      </c>
    </row>
    <row r="65" spans="2:8" x14ac:dyDescent="0.55000000000000004">
      <c r="B65" s="127" t="str">
        <f>$B$36</f>
        <v>Agriculture</v>
      </c>
      <c r="C65" s="320">
        <f>Data!DW17</f>
        <v>0</v>
      </c>
      <c r="D65" s="320">
        <f>Data!EQ17</f>
        <v>0</v>
      </c>
      <c r="E65" s="320">
        <f>Data!FK17</f>
        <v>0</v>
      </c>
      <c r="F65" s="320">
        <f>Data!GE17</f>
        <v>0</v>
      </c>
      <c r="G65" s="320">
        <f>Data!GY17</f>
        <v>0</v>
      </c>
      <c r="H65" s="141">
        <f t="shared" si="1"/>
        <v>0</v>
      </c>
    </row>
    <row r="66" spans="2:8" x14ac:dyDescent="0.55000000000000004">
      <c r="B66" s="127" t="str">
        <f>$B$37</f>
        <v>Engineering</v>
      </c>
      <c r="C66" s="320">
        <f>Data!DX17</f>
        <v>476498.4306262951</v>
      </c>
      <c r="D66" s="320">
        <f>Data!ER17</f>
        <v>638578.52712726744</v>
      </c>
      <c r="E66" s="320">
        <f>Data!FL17</f>
        <v>132493.24125844098</v>
      </c>
      <c r="F66" s="320">
        <f>Data!GF17</f>
        <v>0</v>
      </c>
      <c r="G66" s="320">
        <f>Data!GZ17</f>
        <v>0</v>
      </c>
      <c r="H66" s="141">
        <f t="shared" si="1"/>
        <v>1247570.1990120036</v>
      </c>
    </row>
    <row r="67" spans="2:8" x14ac:dyDescent="0.55000000000000004">
      <c r="B67" s="127" t="str">
        <f>$B$38</f>
        <v>Home Economics</v>
      </c>
      <c r="C67" s="320">
        <f>Data!DY17</f>
        <v>0</v>
      </c>
      <c r="D67" s="320">
        <f>Data!ES17</f>
        <v>0</v>
      </c>
      <c r="E67" s="320">
        <f>Data!FM17</f>
        <v>18672.333333333332</v>
      </c>
      <c r="F67" s="320">
        <f>Data!GG17</f>
        <v>0</v>
      </c>
      <c r="G67" s="320">
        <f>Data!HA17</f>
        <v>0</v>
      </c>
      <c r="H67" s="141">
        <f t="shared" si="1"/>
        <v>18672.333333333332</v>
      </c>
    </row>
    <row r="68" spans="2:8" x14ac:dyDescent="0.55000000000000004">
      <c r="B68" s="127" t="str">
        <f>$B$39</f>
        <v>Law</v>
      </c>
      <c r="C68" s="320">
        <f>Data!DZ17</f>
        <v>0</v>
      </c>
      <c r="D68" s="320">
        <f>Data!ET17</f>
        <v>0</v>
      </c>
      <c r="E68" s="320">
        <f>Data!FN17</f>
        <v>0</v>
      </c>
      <c r="F68" s="320">
        <f>Data!GH17</f>
        <v>0</v>
      </c>
      <c r="G68" s="320">
        <f>Data!HB17</f>
        <v>0</v>
      </c>
      <c r="H68" s="141">
        <f t="shared" si="1"/>
        <v>0</v>
      </c>
    </row>
    <row r="69" spans="2:8" x14ac:dyDescent="0.55000000000000004">
      <c r="B69" s="127" t="str">
        <f>$B$40</f>
        <v>Social Service</v>
      </c>
      <c r="C69" s="320">
        <f>Data!EA17</f>
        <v>0</v>
      </c>
      <c r="D69" s="320">
        <f>Data!EU17</f>
        <v>0</v>
      </c>
      <c r="E69" s="320">
        <f>Data!FO17</f>
        <v>0</v>
      </c>
      <c r="F69" s="320">
        <f>Data!GI17</f>
        <v>0</v>
      </c>
      <c r="G69" s="320">
        <f>Data!HC17</f>
        <v>0</v>
      </c>
      <c r="H69" s="141">
        <f t="shared" si="1"/>
        <v>0</v>
      </c>
    </row>
    <row r="70" spans="2:8" x14ac:dyDescent="0.55000000000000004">
      <c r="B70" s="127" t="str">
        <f>$B$41</f>
        <v>Library Science</v>
      </c>
      <c r="C70" s="320">
        <f>Data!EB17</f>
        <v>0</v>
      </c>
      <c r="D70" s="320">
        <f>Data!EV17</f>
        <v>0</v>
      </c>
      <c r="E70" s="320">
        <f>Data!FP17</f>
        <v>0</v>
      </c>
      <c r="F70" s="320">
        <f>Data!GJ17</f>
        <v>0</v>
      </c>
      <c r="G70" s="320">
        <f>Data!HD17</f>
        <v>0</v>
      </c>
      <c r="H70" s="141">
        <f t="shared" si="1"/>
        <v>0</v>
      </c>
    </row>
    <row r="71" spans="2:8" x14ac:dyDescent="0.55000000000000004">
      <c r="B71" s="127" t="str">
        <f>$B$42</f>
        <v>Veterinary Science</v>
      </c>
      <c r="C71" s="320">
        <f>Data!EC17</f>
        <v>0</v>
      </c>
      <c r="D71" s="320">
        <f>Data!EW17</f>
        <v>0</v>
      </c>
      <c r="E71" s="320">
        <f>Data!FQ17</f>
        <v>0</v>
      </c>
      <c r="F71" s="320">
        <f>Data!GK17</f>
        <v>0</v>
      </c>
      <c r="G71" s="320">
        <f>Data!HE17</f>
        <v>0</v>
      </c>
      <c r="H71" s="141">
        <f t="shared" si="1"/>
        <v>0</v>
      </c>
    </row>
    <row r="72" spans="2:8" x14ac:dyDescent="0.55000000000000004">
      <c r="B72" s="127" t="str">
        <f>$B$43</f>
        <v>Vocational Training</v>
      </c>
      <c r="C72" s="320">
        <f>Data!ED17</f>
        <v>0</v>
      </c>
      <c r="D72" s="320">
        <f>Data!EX17</f>
        <v>0</v>
      </c>
      <c r="E72" s="320">
        <f>Data!FR17</f>
        <v>0</v>
      </c>
      <c r="F72" s="320">
        <f>Data!GL17</f>
        <v>0</v>
      </c>
      <c r="G72" s="320">
        <f>Data!HF17</f>
        <v>0</v>
      </c>
      <c r="H72" s="141">
        <f t="shared" si="1"/>
        <v>0</v>
      </c>
    </row>
    <row r="73" spans="2:8" x14ac:dyDescent="0.55000000000000004">
      <c r="B73" s="127" t="str">
        <f>$B$44</f>
        <v>Physical Training</v>
      </c>
      <c r="C73" s="320">
        <f>Data!EE17</f>
        <v>0</v>
      </c>
      <c r="D73" s="320">
        <f>Data!EY17</f>
        <v>0</v>
      </c>
      <c r="E73" s="320">
        <f>Data!FS17</f>
        <v>0</v>
      </c>
      <c r="F73" s="320">
        <f>Data!GM17</f>
        <v>0</v>
      </c>
      <c r="G73" s="320">
        <f>Data!HG17</f>
        <v>0</v>
      </c>
      <c r="H73" s="141">
        <f t="shared" si="1"/>
        <v>0</v>
      </c>
    </row>
    <row r="74" spans="2:8" x14ac:dyDescent="0.55000000000000004">
      <c r="B74" s="127" t="str">
        <f>$B$45</f>
        <v>Health Services</v>
      </c>
      <c r="C74" s="320">
        <f>Data!EF17</f>
        <v>64362.128318394083</v>
      </c>
      <c r="D74" s="320">
        <f>Data!EZ17</f>
        <v>13853.241296518607</v>
      </c>
      <c r="E74" s="320">
        <f>Data!FT17</f>
        <v>12000</v>
      </c>
      <c r="F74" s="320">
        <f>Data!GN17</f>
        <v>0</v>
      </c>
      <c r="G74" s="320">
        <f>Data!HH17</f>
        <v>0</v>
      </c>
      <c r="H74" s="141">
        <f t="shared" si="1"/>
        <v>90215.369614912692</v>
      </c>
    </row>
    <row r="75" spans="2:8" x14ac:dyDescent="0.55000000000000004">
      <c r="B75" s="127" t="str">
        <f>$B$46</f>
        <v>Pharmacy</v>
      </c>
      <c r="C75" s="320">
        <f>Data!EG17</f>
        <v>0</v>
      </c>
      <c r="D75" s="320">
        <f>Data!FA17</f>
        <v>0</v>
      </c>
      <c r="E75" s="320">
        <f>Data!FU17</f>
        <v>0</v>
      </c>
      <c r="F75" s="320">
        <f>Data!GO17</f>
        <v>0</v>
      </c>
      <c r="G75" s="320">
        <f>Data!HI17</f>
        <v>0</v>
      </c>
      <c r="H75" s="141">
        <f t="shared" si="1"/>
        <v>0</v>
      </c>
    </row>
    <row r="76" spans="2:8" x14ac:dyDescent="0.55000000000000004">
      <c r="B76" s="127" t="str">
        <f>$B$47</f>
        <v>Business Administration</v>
      </c>
      <c r="C76" s="320">
        <f>Data!EH17</f>
        <v>623380.84446119645</v>
      </c>
      <c r="D76" s="320">
        <f>Data!FB17</f>
        <v>2883905.5875176662</v>
      </c>
      <c r="E76" s="320">
        <f>Data!FV17</f>
        <v>450135.99577975768</v>
      </c>
      <c r="F76" s="320">
        <f>Data!GP17</f>
        <v>0</v>
      </c>
      <c r="G76" s="320">
        <f>Data!HJ17</f>
        <v>0</v>
      </c>
      <c r="H76" s="141">
        <f t="shared" si="1"/>
        <v>3957422.4277586206</v>
      </c>
    </row>
    <row r="77" spans="2:8" x14ac:dyDescent="0.55000000000000004">
      <c r="B77" s="127" t="str">
        <f>$B$48</f>
        <v>Optometry</v>
      </c>
      <c r="C77" s="320">
        <f>Data!EI17</f>
        <v>0</v>
      </c>
      <c r="D77" s="320">
        <f>Data!FC17</f>
        <v>0</v>
      </c>
      <c r="E77" s="320">
        <f>Data!FW17</f>
        <v>0</v>
      </c>
      <c r="F77" s="320">
        <f>Data!GQ17</f>
        <v>0</v>
      </c>
      <c r="G77" s="320">
        <f>Data!HK17</f>
        <v>0</v>
      </c>
      <c r="H77" s="141">
        <f t="shared" si="1"/>
        <v>0</v>
      </c>
    </row>
    <row r="78" spans="2:8" x14ac:dyDescent="0.55000000000000004">
      <c r="B78" s="127" t="str">
        <f>$B$49</f>
        <v>Teacher Ed-Practice Teaching</v>
      </c>
      <c r="C78" s="320">
        <f>Data!EJ17</f>
        <v>0</v>
      </c>
      <c r="D78" s="320">
        <f>Data!FD17</f>
        <v>165164.79999999996</v>
      </c>
      <c r="E78" s="320">
        <f>Data!FX17</f>
        <v>0</v>
      </c>
      <c r="F78" s="320">
        <f>Data!GR17</f>
        <v>0</v>
      </c>
      <c r="G78" s="320">
        <f>Data!HL17</f>
        <v>0</v>
      </c>
      <c r="H78" s="141">
        <f t="shared" si="1"/>
        <v>165164.79999999996</v>
      </c>
    </row>
    <row r="79" spans="2:8" x14ac:dyDescent="0.55000000000000004">
      <c r="B79" s="127" t="str">
        <f>$B$50</f>
        <v>Technology</v>
      </c>
      <c r="C79" s="320">
        <f>Data!EK17</f>
        <v>6760.6952735550703</v>
      </c>
      <c r="D79" s="320">
        <f>Data!FE17</f>
        <v>125959.42196782425</v>
      </c>
      <c r="E79" s="320">
        <f>Data!FY17</f>
        <v>40105.986666666664</v>
      </c>
      <c r="F79" s="320">
        <f>Data!GS17</f>
        <v>0</v>
      </c>
      <c r="G79" s="320">
        <f>Data!HM17</f>
        <v>0</v>
      </c>
      <c r="H79" s="141">
        <f t="shared" si="1"/>
        <v>172826.10390804597</v>
      </c>
    </row>
    <row r="80" spans="2:8" x14ac:dyDescent="0.55000000000000004">
      <c r="B80" s="127" t="str">
        <f>$B$51</f>
        <v>Nursing</v>
      </c>
      <c r="C80" s="320">
        <f>Data!EL17</f>
        <v>0</v>
      </c>
      <c r="D80" s="320">
        <f>Data!FF17</f>
        <v>0</v>
      </c>
      <c r="E80" s="320">
        <f>Data!FZ17</f>
        <v>0</v>
      </c>
      <c r="F80" s="320">
        <f>Data!GT17</f>
        <v>0</v>
      </c>
      <c r="G80" s="320">
        <f>Data!HN17</f>
        <v>0</v>
      </c>
      <c r="H80" s="141">
        <f t="shared" si="1"/>
        <v>0</v>
      </c>
    </row>
    <row r="81" spans="2:8" x14ac:dyDescent="0.55000000000000004">
      <c r="B81" s="130" t="str">
        <f>$B$52</f>
        <v>Totals</v>
      </c>
      <c r="C81" s="321">
        <f>SUM(C61:C80)</f>
        <v>6347476.0878122924</v>
      </c>
      <c r="D81" s="321">
        <f>SUM(D61:D80)</f>
        <v>8354716.5239724685</v>
      </c>
      <c r="E81" s="321">
        <f>SUM(E61:E80)</f>
        <v>3306963.4117885684</v>
      </c>
      <c r="F81" s="321">
        <f>SUM(F61:F80)</f>
        <v>0</v>
      </c>
      <c r="G81" s="321">
        <f>SUM(G61:G80)</f>
        <v>0</v>
      </c>
      <c r="H81" s="321">
        <f t="shared" si="1"/>
        <v>18009156.023573328</v>
      </c>
    </row>
    <row r="82" spans="2:8" x14ac:dyDescent="0.55000000000000004">
      <c r="B82" s="143"/>
      <c r="C82" s="322"/>
      <c r="D82" s="322"/>
      <c r="E82" s="322"/>
      <c r="F82" s="322"/>
      <c r="G82" s="322"/>
      <c r="H82" s="323"/>
    </row>
    <row r="83" spans="2:8" ht="13.5" customHeight="1" x14ac:dyDescent="0.55000000000000004">
      <c r="B83" s="306"/>
      <c r="D83" s="440" t="s">
        <v>22</v>
      </c>
      <c r="E83" s="440"/>
      <c r="F83" s="440"/>
      <c r="G83" s="307" t="s">
        <v>23</v>
      </c>
      <c r="H83" s="307" t="s">
        <v>24</v>
      </c>
    </row>
    <row r="84" spans="2:8" ht="16.5" customHeight="1" x14ac:dyDescent="0.55000000000000004">
      <c r="B84" s="438" t="s">
        <v>38</v>
      </c>
      <c r="C84" s="439"/>
      <c r="D84" s="434" t="str">
        <f>Data!T17</f>
        <v>Jane Mims</v>
      </c>
      <c r="E84" s="434"/>
      <c r="F84" s="434"/>
      <c r="G84" s="308" t="str">
        <f>Data!U17</f>
        <v>(210) 784-1205</v>
      </c>
      <c r="H84" s="309" t="str">
        <f>Data!V17</f>
        <v>Jane.Mims@tamusa.edu</v>
      </c>
    </row>
    <row r="85" spans="2:8" ht="13.5" customHeight="1" x14ac:dyDescent="0.55000000000000004">
      <c r="B85" s="306"/>
      <c r="C85" s="306"/>
      <c r="D85" s="306"/>
      <c r="E85" s="306"/>
      <c r="F85" s="306"/>
      <c r="G85" s="306"/>
      <c r="H85" s="296"/>
    </row>
    <row r="86" spans="2:8" ht="15" customHeight="1" x14ac:dyDescent="0.55000000000000004">
      <c r="B86" s="120" t="s">
        <v>32</v>
      </c>
      <c r="C86" s="324"/>
      <c r="D86" s="324"/>
      <c r="E86" s="324"/>
      <c r="F86" s="324"/>
      <c r="G86" s="324"/>
      <c r="H86" s="122">
        <f>H13+H14</f>
        <v>37462544</v>
      </c>
    </row>
    <row r="87" spans="2:8" ht="42.75" customHeight="1" x14ac:dyDescent="0.55000000000000004">
      <c r="B87" s="432" t="s">
        <v>8</v>
      </c>
      <c r="C87" s="432"/>
      <c r="D87" s="432"/>
      <c r="E87" s="432"/>
      <c r="F87" s="432"/>
      <c r="G87" s="432"/>
      <c r="H87" s="319"/>
    </row>
    <row r="88" spans="2:8" x14ac:dyDescent="0.55000000000000004">
      <c r="B88" s="120" t="s">
        <v>5</v>
      </c>
      <c r="C88" s="325"/>
      <c r="D88" s="325"/>
      <c r="E88" s="325"/>
      <c r="F88" s="325"/>
      <c r="G88" s="325"/>
      <c r="H88" s="122"/>
    </row>
    <row r="89" spans="2:8" ht="98.25" customHeight="1" thickBot="1" x14ac:dyDescent="0.6">
      <c r="B89" s="433" t="s">
        <v>224</v>
      </c>
      <c r="C89" s="433"/>
      <c r="D89" s="433"/>
      <c r="E89" s="433"/>
      <c r="F89" s="433"/>
      <c r="G89" s="433"/>
      <c r="H89" s="326"/>
    </row>
    <row r="90" spans="2:8" ht="19.8" thickBot="1" x14ac:dyDescent="0.6">
      <c r="B90" s="124" t="s">
        <v>31</v>
      </c>
      <c r="C90" s="125" t="s">
        <v>25</v>
      </c>
      <c r="D90" s="125" t="s">
        <v>26</v>
      </c>
      <c r="E90" s="125" t="s">
        <v>27</v>
      </c>
      <c r="F90" s="125" t="s">
        <v>28</v>
      </c>
      <c r="G90" s="125" t="s">
        <v>29</v>
      </c>
      <c r="H90" s="126" t="s">
        <v>30</v>
      </c>
    </row>
    <row r="91" spans="2:8" x14ac:dyDescent="0.55000000000000004">
      <c r="B91" s="127" t="str">
        <f>$B$32</f>
        <v>Liberal Arts</v>
      </c>
      <c r="C91" s="327">
        <f>Data!HR17</f>
        <v>52437.927371628233</v>
      </c>
      <c r="D91" s="327">
        <f>Data!IL17</f>
        <v>32703.431694343326</v>
      </c>
      <c r="E91" s="327">
        <f>Data!JF17</f>
        <v>9843.9805232476883</v>
      </c>
      <c r="F91" s="327">
        <f>Data!JZ17</f>
        <v>0</v>
      </c>
      <c r="G91" s="327">
        <f>Data!KT17</f>
        <v>0</v>
      </c>
      <c r="H91" s="133">
        <f t="shared" ref="H91:H111" si="2">SUM(C91:G91)</f>
        <v>94985.339589219249</v>
      </c>
    </row>
    <row r="92" spans="2:8" x14ac:dyDescent="0.55000000000000004">
      <c r="B92" s="127" t="str">
        <f>$B$33</f>
        <v>Science</v>
      </c>
      <c r="C92" s="327">
        <f>Data!HS17</f>
        <v>12958.234534747868</v>
      </c>
      <c r="D92" s="327">
        <f>Data!IM17</f>
        <v>10363.546220888484</v>
      </c>
      <c r="E92" s="327">
        <f>Data!JG17</f>
        <v>3643.8729848720905</v>
      </c>
      <c r="F92" s="327">
        <f>Data!KA17</f>
        <v>0</v>
      </c>
      <c r="G92" s="327">
        <f>Data!KU17</f>
        <v>0</v>
      </c>
      <c r="H92" s="136">
        <f t="shared" si="2"/>
        <v>26965.653740508442</v>
      </c>
    </row>
    <row r="93" spans="2:8" x14ac:dyDescent="0.55000000000000004">
      <c r="B93" s="127" t="str">
        <f>$B$34</f>
        <v>Fine Arts</v>
      </c>
      <c r="C93" s="327">
        <f>Data!HT17</f>
        <v>4084.5928686162983</v>
      </c>
      <c r="D93" s="327">
        <f>Data!IN17</f>
        <v>0</v>
      </c>
      <c r="E93" s="327">
        <f>Data!JH17</f>
        <v>0</v>
      </c>
      <c r="F93" s="327">
        <f>Data!KB17</f>
        <v>0</v>
      </c>
      <c r="G93" s="327">
        <f>Data!KV17</f>
        <v>0</v>
      </c>
      <c r="H93" s="136">
        <f t="shared" si="2"/>
        <v>4084.5928686162983</v>
      </c>
    </row>
    <row r="94" spans="2:8" x14ac:dyDescent="0.55000000000000004">
      <c r="B94" s="127" t="str">
        <f>$B$35</f>
        <v>Teacher Education</v>
      </c>
      <c r="C94" s="327">
        <f>Data!HU17</f>
        <v>2295.4294791823927</v>
      </c>
      <c r="D94" s="327">
        <f>Data!IO17</f>
        <v>19707.235933119904</v>
      </c>
      <c r="E94" s="327">
        <f>Data!JI17</f>
        <v>23305.939788079599</v>
      </c>
      <c r="F94" s="327">
        <f>Data!KC17</f>
        <v>0</v>
      </c>
      <c r="G94" s="327">
        <f>Data!KW17</f>
        <v>0</v>
      </c>
      <c r="H94" s="136">
        <f t="shared" si="2"/>
        <v>45308.605200381891</v>
      </c>
    </row>
    <row r="95" spans="2:8" x14ac:dyDescent="0.55000000000000004">
      <c r="B95" s="127" t="str">
        <f>$B$36</f>
        <v>Agriculture</v>
      </c>
      <c r="C95" s="327">
        <f>Data!HV17</f>
        <v>0</v>
      </c>
      <c r="D95" s="327">
        <f>Data!IP17</f>
        <v>0</v>
      </c>
      <c r="E95" s="327">
        <f>Data!JJ17</f>
        <v>0</v>
      </c>
      <c r="F95" s="327">
        <f>Data!KD17</f>
        <v>0</v>
      </c>
      <c r="G95" s="327">
        <f>Data!KX17</f>
        <v>0</v>
      </c>
      <c r="H95" s="136">
        <f t="shared" si="2"/>
        <v>0</v>
      </c>
    </row>
    <row r="96" spans="2:8" x14ac:dyDescent="0.55000000000000004">
      <c r="B96" s="127" t="str">
        <f>$B$37</f>
        <v>Engineering</v>
      </c>
      <c r="C96" s="327">
        <f>Data!HW17</f>
        <v>6607.0532229579258</v>
      </c>
      <c r="D96" s="327">
        <f>Data!IQ17</f>
        <v>8854.4306645930646</v>
      </c>
      <c r="E96" s="327">
        <f>Data!JK17</f>
        <v>1837.1307026680836</v>
      </c>
      <c r="F96" s="327">
        <f>Data!KE17</f>
        <v>0</v>
      </c>
      <c r="G96" s="327">
        <f>Data!KY17</f>
        <v>0</v>
      </c>
      <c r="H96" s="136">
        <f t="shared" si="2"/>
        <v>17298.614590219073</v>
      </c>
    </row>
    <row r="97" spans="2:8" x14ac:dyDescent="0.55000000000000004">
      <c r="B97" s="127" t="str">
        <f>$B$38</f>
        <v>Home Economics</v>
      </c>
      <c r="C97" s="327">
        <f>Data!HX17</f>
        <v>0</v>
      </c>
      <c r="D97" s="327">
        <f>Data!IR17</f>
        <v>0</v>
      </c>
      <c r="E97" s="327">
        <f>Data!JL17</f>
        <v>258.90767356356685</v>
      </c>
      <c r="F97" s="327">
        <f>Data!KF17</f>
        <v>0</v>
      </c>
      <c r="G97" s="327">
        <f>Data!KZ17</f>
        <v>0</v>
      </c>
      <c r="H97" s="136">
        <f t="shared" si="2"/>
        <v>258.90767356356685</v>
      </c>
    </row>
    <row r="98" spans="2:8" x14ac:dyDescent="0.55000000000000004">
      <c r="B98" s="127" t="str">
        <f>$B$39</f>
        <v>Law</v>
      </c>
      <c r="C98" s="327">
        <f>Data!HY17</f>
        <v>0</v>
      </c>
      <c r="D98" s="327">
        <f>Data!IS17</f>
        <v>0</v>
      </c>
      <c r="E98" s="327">
        <f>Data!JM17</f>
        <v>0</v>
      </c>
      <c r="F98" s="327">
        <f>Data!KG17</f>
        <v>0</v>
      </c>
      <c r="G98" s="327">
        <f>Data!LA17</f>
        <v>0</v>
      </c>
      <c r="H98" s="136">
        <f t="shared" si="2"/>
        <v>0</v>
      </c>
    </row>
    <row r="99" spans="2:8" x14ac:dyDescent="0.55000000000000004">
      <c r="B99" s="127" t="str">
        <f>$B$40</f>
        <v>Social Service</v>
      </c>
      <c r="C99" s="327">
        <f>Data!HZ17</f>
        <v>0</v>
      </c>
      <c r="D99" s="327">
        <f>Data!IT17</f>
        <v>0</v>
      </c>
      <c r="E99" s="327">
        <f>Data!JN17</f>
        <v>0</v>
      </c>
      <c r="F99" s="327">
        <f>Data!KH17</f>
        <v>0</v>
      </c>
      <c r="G99" s="327">
        <f>Data!LB17</f>
        <v>0</v>
      </c>
      <c r="H99" s="136">
        <f t="shared" si="2"/>
        <v>0</v>
      </c>
    </row>
    <row r="100" spans="2:8" x14ac:dyDescent="0.55000000000000004">
      <c r="B100" s="127" t="str">
        <f>$B$41</f>
        <v>Library Science</v>
      </c>
      <c r="C100" s="327">
        <f>Data!IA17</f>
        <v>0</v>
      </c>
      <c r="D100" s="327">
        <f>Data!IU17</f>
        <v>0</v>
      </c>
      <c r="E100" s="327">
        <f>Data!JO17</f>
        <v>0</v>
      </c>
      <c r="F100" s="327">
        <f>Data!KI17</f>
        <v>0</v>
      </c>
      <c r="G100" s="327">
        <f>Data!LC17</f>
        <v>0</v>
      </c>
      <c r="H100" s="136">
        <f t="shared" si="2"/>
        <v>0</v>
      </c>
    </row>
    <row r="101" spans="2:8" x14ac:dyDescent="0.55000000000000004">
      <c r="B101" s="127" t="str">
        <f>$B$42</f>
        <v>Veterinary Science</v>
      </c>
      <c r="C101" s="327">
        <f>Data!IB17</f>
        <v>0</v>
      </c>
      <c r="D101" s="327">
        <f>Data!IV17</f>
        <v>0</v>
      </c>
      <c r="E101" s="327">
        <f>Data!JP17</f>
        <v>0</v>
      </c>
      <c r="F101" s="327">
        <f>Data!KJ17</f>
        <v>0</v>
      </c>
      <c r="G101" s="327">
        <f>Data!LD17</f>
        <v>0</v>
      </c>
      <c r="H101" s="136">
        <f t="shared" si="2"/>
        <v>0</v>
      </c>
    </row>
    <row r="102" spans="2:8" x14ac:dyDescent="0.55000000000000004">
      <c r="B102" s="127" t="str">
        <f>$B$43</f>
        <v>Vocational Training</v>
      </c>
      <c r="C102" s="327">
        <f>Data!IC17</f>
        <v>0</v>
      </c>
      <c r="D102" s="327">
        <f>Data!IW17</f>
        <v>0</v>
      </c>
      <c r="E102" s="327">
        <f>Data!JQ17</f>
        <v>0</v>
      </c>
      <c r="F102" s="327">
        <f>Data!KK17</f>
        <v>0</v>
      </c>
      <c r="G102" s="327">
        <f>Data!LE17</f>
        <v>0</v>
      </c>
      <c r="H102" s="136">
        <f t="shared" si="2"/>
        <v>0</v>
      </c>
    </row>
    <row r="103" spans="2:8" x14ac:dyDescent="0.55000000000000004">
      <c r="B103" s="127" t="str">
        <f>$B$44</f>
        <v>Physical Training</v>
      </c>
      <c r="C103" s="327">
        <f>Data!ID17</f>
        <v>0</v>
      </c>
      <c r="D103" s="327">
        <f>Data!IX17</f>
        <v>0</v>
      </c>
      <c r="E103" s="327">
        <f>Data!JR17</f>
        <v>0</v>
      </c>
      <c r="F103" s="327">
        <f>Data!KL17</f>
        <v>0</v>
      </c>
      <c r="G103" s="327">
        <f>Data!LF17</f>
        <v>0</v>
      </c>
      <c r="H103" s="136">
        <f t="shared" si="2"/>
        <v>0</v>
      </c>
    </row>
    <row r="104" spans="2:8" x14ac:dyDescent="0.55000000000000004">
      <c r="B104" s="127" t="str">
        <f>$B$45</f>
        <v>Health Services</v>
      </c>
      <c r="C104" s="327">
        <f>Data!IE17</f>
        <v>892.43527367666115</v>
      </c>
      <c r="D104" s="327">
        <f>Data!IY17</f>
        <v>192.08689194689273</v>
      </c>
      <c r="E104" s="327">
        <f>Data!JS17</f>
        <v>166.3901359995788</v>
      </c>
      <c r="F104" s="327">
        <f>Data!KM17</f>
        <v>0</v>
      </c>
      <c r="G104" s="327">
        <f>Data!LG17</f>
        <v>0</v>
      </c>
      <c r="H104" s="136">
        <f t="shared" si="2"/>
        <v>1250.9123016231329</v>
      </c>
    </row>
    <row r="105" spans="2:8" x14ac:dyDescent="0.55000000000000004">
      <c r="B105" s="127" t="str">
        <f>$B$46</f>
        <v>Pharmacy</v>
      </c>
      <c r="C105" s="327">
        <f>Data!IF17</f>
        <v>0</v>
      </c>
      <c r="D105" s="327">
        <f>Data!IZ17</f>
        <v>0</v>
      </c>
      <c r="E105" s="327">
        <f>Data!JT17</f>
        <v>0</v>
      </c>
      <c r="F105" s="327">
        <f>Data!KN17</f>
        <v>0</v>
      </c>
      <c r="G105" s="327">
        <f>Data!LH17</f>
        <v>0</v>
      </c>
      <c r="H105" s="136">
        <f t="shared" si="2"/>
        <v>0</v>
      </c>
    </row>
    <row r="106" spans="2:8" x14ac:dyDescent="0.55000000000000004">
      <c r="B106" s="127" t="str">
        <f>$B$47</f>
        <v>Business Administration</v>
      </c>
      <c r="C106" s="327">
        <f>Data!IG17</f>
        <v>8643.7019574525639</v>
      </c>
      <c r="D106" s="327">
        <f>Data!JA17</f>
        <v>39987.786909750808</v>
      </c>
      <c r="E106" s="327">
        <f>Data!JU17</f>
        <v>6241.5157963416432</v>
      </c>
      <c r="F106" s="327">
        <f>Data!KO17</f>
        <v>0</v>
      </c>
      <c r="G106" s="327">
        <f>Data!LI17</f>
        <v>0</v>
      </c>
      <c r="H106" s="136">
        <f t="shared" si="2"/>
        <v>54873.004663545013</v>
      </c>
    </row>
    <row r="107" spans="2:8" x14ac:dyDescent="0.55000000000000004">
      <c r="B107" s="127" t="str">
        <f>$B$48</f>
        <v>Optometry</v>
      </c>
      <c r="C107" s="327">
        <f>Data!IH17</f>
        <v>0</v>
      </c>
      <c r="D107" s="327">
        <f>Data!JB17</f>
        <v>0</v>
      </c>
      <c r="E107" s="327">
        <f>Data!JV17</f>
        <v>0</v>
      </c>
      <c r="F107" s="327">
        <f>Data!KP17</f>
        <v>0</v>
      </c>
      <c r="G107" s="327">
        <f>Data!LJ17</f>
        <v>0</v>
      </c>
      <c r="H107" s="136">
        <f t="shared" si="2"/>
        <v>0</v>
      </c>
    </row>
    <row r="108" spans="2:8" x14ac:dyDescent="0.55000000000000004">
      <c r="B108" s="127" t="str">
        <f>$B$49</f>
        <v>Teacher Ed-Practice Teaching</v>
      </c>
      <c r="C108" s="327">
        <f>Data!II17</f>
        <v>0</v>
      </c>
      <c r="D108" s="327">
        <f>Data!JC17</f>
        <v>2290.1494611952694</v>
      </c>
      <c r="E108" s="327">
        <f>Data!JW17</f>
        <v>0</v>
      </c>
      <c r="F108" s="327">
        <f>Data!KQ17</f>
        <v>0</v>
      </c>
      <c r="G108" s="327">
        <f>Data!LK17</f>
        <v>0</v>
      </c>
      <c r="H108" s="136">
        <f t="shared" si="2"/>
        <v>2290.1494611952694</v>
      </c>
    </row>
    <row r="109" spans="2:8" x14ac:dyDescent="0.55000000000000004">
      <c r="B109" s="127" t="str">
        <f>$B$50</f>
        <v>Technology</v>
      </c>
      <c r="C109" s="327">
        <f>Data!IJ17</f>
        <v>93.742750501544819</v>
      </c>
      <c r="D109" s="327">
        <f>Data!JD17</f>
        <v>1746.533779304551</v>
      </c>
      <c r="E109" s="327">
        <f>Data!JX17</f>
        <v>556.10338132199684</v>
      </c>
      <c r="F109" s="327">
        <f>Data!KR17</f>
        <v>0</v>
      </c>
      <c r="G109" s="327">
        <f>Data!LL17</f>
        <v>0</v>
      </c>
      <c r="H109" s="136">
        <f t="shared" si="2"/>
        <v>2396.3799111280928</v>
      </c>
    </row>
    <row r="110" spans="2:8" x14ac:dyDescent="0.55000000000000004">
      <c r="B110" s="127" t="str">
        <f>$B$51</f>
        <v>Nursing</v>
      </c>
      <c r="C110" s="327">
        <f>Data!IK17</f>
        <v>0</v>
      </c>
      <c r="D110" s="327">
        <f>Data!JE17</f>
        <v>0</v>
      </c>
      <c r="E110" s="327">
        <f>Data!JY17</f>
        <v>0</v>
      </c>
      <c r="F110" s="327">
        <f>Data!KS17</f>
        <v>0</v>
      </c>
      <c r="G110" s="327">
        <f>Data!HPM17</f>
        <v>0</v>
      </c>
      <c r="H110" s="136">
        <f t="shared" si="2"/>
        <v>0</v>
      </c>
    </row>
    <row r="111" spans="2:8" x14ac:dyDescent="0.55000000000000004">
      <c r="B111" s="130" t="str">
        <f>$B$52</f>
        <v>Totals</v>
      </c>
      <c r="C111" s="133">
        <f>SUM(C91:C110)</f>
        <v>88013.117458763489</v>
      </c>
      <c r="D111" s="133">
        <f>SUM(D91:D110)</f>
        <v>115845.2015551423</v>
      </c>
      <c r="E111" s="133">
        <f>SUM(E91:E110)</f>
        <v>45853.840986094248</v>
      </c>
      <c r="F111" s="133">
        <f>SUM(F91:F110)</f>
        <v>0</v>
      </c>
      <c r="G111" s="133">
        <f>SUM(G91:G110)</f>
        <v>0</v>
      </c>
      <c r="H111" s="133">
        <f t="shared" si="2"/>
        <v>249712.16000000003</v>
      </c>
    </row>
    <row r="112" spans="2:8" x14ac:dyDescent="0.55000000000000004">
      <c r="B112" s="328"/>
      <c r="C112" s="329"/>
      <c r="D112" s="329"/>
      <c r="E112" s="329"/>
      <c r="F112" s="329"/>
      <c r="G112" s="329"/>
      <c r="H112" s="330"/>
    </row>
    <row r="113" spans="2:8" ht="16.5" customHeight="1" x14ac:dyDescent="0.55000000000000004">
      <c r="B113" s="445" t="s">
        <v>62</v>
      </c>
      <c r="C113" s="445"/>
      <c r="D113" s="445"/>
      <c r="E113" s="445"/>
      <c r="F113" s="445"/>
      <c r="G113" s="445"/>
      <c r="H113" s="445"/>
    </row>
    <row r="114" spans="2:8" ht="36.75" customHeight="1" thickBot="1" x14ac:dyDescent="0.6">
      <c r="B114" s="444" t="s">
        <v>36</v>
      </c>
      <c r="C114" s="444"/>
      <c r="D114" s="444"/>
      <c r="E114" s="444"/>
      <c r="F114" s="444"/>
      <c r="G114" s="444"/>
      <c r="H114" s="326"/>
    </row>
    <row r="115" spans="2:8" ht="19.8" thickBot="1" x14ac:dyDescent="0.6">
      <c r="B115" s="124" t="s">
        <v>31</v>
      </c>
      <c r="C115" s="125" t="s">
        <v>25</v>
      </c>
      <c r="D115" s="125" t="s">
        <v>26</v>
      </c>
      <c r="E115" s="125" t="s">
        <v>27</v>
      </c>
      <c r="F115" s="125" t="s">
        <v>28</v>
      </c>
      <c r="G115" s="125" t="s">
        <v>29</v>
      </c>
      <c r="H115" s="126" t="s">
        <v>30</v>
      </c>
    </row>
    <row r="116" spans="2:8" x14ac:dyDescent="0.55000000000000004">
      <c r="B116" s="127" t="str">
        <f>$B$32</f>
        <v>Liberal Arts</v>
      </c>
      <c r="C116" s="321">
        <f t="shared" ref="C116:G131" si="3">C91+C61</f>
        <v>3834243.4092851211</v>
      </c>
      <c r="D116" s="321">
        <f t="shared" si="3"/>
        <v>2391263.7993180184</v>
      </c>
      <c r="E116" s="321">
        <f t="shared" si="3"/>
        <v>719788.5067977577</v>
      </c>
      <c r="F116" s="321">
        <f t="shared" si="3"/>
        <v>0</v>
      </c>
      <c r="G116" s="321">
        <f t="shared" si="3"/>
        <v>0</v>
      </c>
      <c r="H116" s="133">
        <f t="shared" ref="H116:H136" si="4">SUM(C116:G116)</f>
        <v>6945295.7154008979</v>
      </c>
    </row>
    <row r="117" spans="2:8" x14ac:dyDescent="0.55000000000000004">
      <c r="B117" s="127" t="str">
        <f>$B$33</f>
        <v>Science</v>
      </c>
      <c r="C117" s="141">
        <f t="shared" si="3"/>
        <v>947501.70060516463</v>
      </c>
      <c r="D117" s="141">
        <f t="shared" si="3"/>
        <v>757778.97384561622</v>
      </c>
      <c r="E117" s="141">
        <f t="shared" si="3"/>
        <v>266438.75295645749</v>
      </c>
      <c r="F117" s="141">
        <f t="shared" si="3"/>
        <v>0</v>
      </c>
      <c r="G117" s="141">
        <f t="shared" si="3"/>
        <v>0</v>
      </c>
      <c r="H117" s="136">
        <f t="shared" si="4"/>
        <v>1971719.4274072382</v>
      </c>
    </row>
    <row r="118" spans="2:8" x14ac:dyDescent="0.55000000000000004">
      <c r="B118" s="127" t="str">
        <f>$B$34</f>
        <v>Fine Arts</v>
      </c>
      <c r="C118" s="141">
        <f t="shared" si="3"/>
        <v>298664.04091666435</v>
      </c>
      <c r="D118" s="141">
        <f t="shared" si="3"/>
        <v>0</v>
      </c>
      <c r="E118" s="141">
        <f t="shared" si="3"/>
        <v>0</v>
      </c>
      <c r="F118" s="141">
        <f t="shared" si="3"/>
        <v>0</v>
      </c>
      <c r="G118" s="141">
        <f t="shared" si="3"/>
        <v>0</v>
      </c>
      <c r="H118" s="136">
        <f t="shared" si="4"/>
        <v>298664.04091666435</v>
      </c>
    </row>
    <row r="119" spans="2:8" x14ac:dyDescent="0.55000000000000004">
      <c r="B119" s="127" t="str">
        <f>$B$35</f>
        <v>Teacher Education</v>
      </c>
      <c r="C119" s="141">
        <f t="shared" si="3"/>
        <v>167841.02258007656</v>
      </c>
      <c r="D119" s="141">
        <f t="shared" si="3"/>
        <v>1440986.3867479102</v>
      </c>
      <c r="E119" s="141">
        <f t="shared" si="3"/>
        <v>1704122.3882923534</v>
      </c>
      <c r="F119" s="141">
        <f t="shared" si="3"/>
        <v>0</v>
      </c>
      <c r="G119" s="141">
        <f t="shared" si="3"/>
        <v>0</v>
      </c>
      <c r="H119" s="136">
        <f t="shared" si="4"/>
        <v>3312949.7976203403</v>
      </c>
    </row>
    <row r="120" spans="2:8" x14ac:dyDescent="0.55000000000000004">
      <c r="B120" s="127" t="str">
        <f>$B$36</f>
        <v>Agriculture</v>
      </c>
      <c r="C120" s="141">
        <f t="shared" si="3"/>
        <v>0</v>
      </c>
      <c r="D120" s="141">
        <f t="shared" si="3"/>
        <v>0</v>
      </c>
      <c r="E120" s="141">
        <f t="shared" si="3"/>
        <v>0</v>
      </c>
      <c r="F120" s="141">
        <f t="shared" si="3"/>
        <v>0</v>
      </c>
      <c r="G120" s="141">
        <f t="shared" si="3"/>
        <v>0</v>
      </c>
      <c r="H120" s="136">
        <f t="shared" si="4"/>
        <v>0</v>
      </c>
    </row>
    <row r="121" spans="2:8" x14ac:dyDescent="0.55000000000000004">
      <c r="B121" s="127" t="str">
        <f>$B$37</f>
        <v>Engineering</v>
      </c>
      <c r="C121" s="141">
        <f t="shared" si="3"/>
        <v>483105.48384925304</v>
      </c>
      <c r="D121" s="141">
        <f t="shared" si="3"/>
        <v>647432.95779186056</v>
      </c>
      <c r="E121" s="141">
        <f t="shared" si="3"/>
        <v>134330.37196110905</v>
      </c>
      <c r="F121" s="141">
        <f t="shared" si="3"/>
        <v>0</v>
      </c>
      <c r="G121" s="141">
        <f t="shared" si="3"/>
        <v>0</v>
      </c>
      <c r="H121" s="136">
        <f t="shared" si="4"/>
        <v>1264868.8136022228</v>
      </c>
    </row>
    <row r="122" spans="2:8" x14ac:dyDescent="0.55000000000000004">
      <c r="B122" s="127" t="str">
        <f>$B$38</f>
        <v>Home Economics</v>
      </c>
      <c r="C122" s="141">
        <f t="shared" si="3"/>
        <v>0</v>
      </c>
      <c r="D122" s="141">
        <f t="shared" si="3"/>
        <v>0</v>
      </c>
      <c r="E122" s="141">
        <f t="shared" si="3"/>
        <v>18931.2410068969</v>
      </c>
      <c r="F122" s="141">
        <f t="shared" si="3"/>
        <v>0</v>
      </c>
      <c r="G122" s="141">
        <f t="shared" si="3"/>
        <v>0</v>
      </c>
      <c r="H122" s="136">
        <f t="shared" si="4"/>
        <v>18931.2410068969</v>
      </c>
    </row>
    <row r="123" spans="2:8" x14ac:dyDescent="0.55000000000000004">
      <c r="B123" s="127" t="str">
        <f>$B$39</f>
        <v>Law</v>
      </c>
      <c r="C123" s="141">
        <f t="shared" si="3"/>
        <v>0</v>
      </c>
      <c r="D123" s="141">
        <f t="shared" si="3"/>
        <v>0</v>
      </c>
      <c r="E123" s="141">
        <f t="shared" si="3"/>
        <v>0</v>
      </c>
      <c r="F123" s="141">
        <f t="shared" si="3"/>
        <v>0</v>
      </c>
      <c r="G123" s="141">
        <f t="shared" si="3"/>
        <v>0</v>
      </c>
      <c r="H123" s="136">
        <f t="shared" si="4"/>
        <v>0</v>
      </c>
    </row>
    <row r="124" spans="2:8" x14ac:dyDescent="0.55000000000000004">
      <c r="B124" s="127" t="str">
        <f>$B$40</f>
        <v>Social Service</v>
      </c>
      <c r="C124" s="141">
        <f t="shared" si="3"/>
        <v>0</v>
      </c>
      <c r="D124" s="141">
        <f t="shared" si="3"/>
        <v>0</v>
      </c>
      <c r="E124" s="141">
        <f t="shared" si="3"/>
        <v>0</v>
      </c>
      <c r="F124" s="141">
        <f t="shared" si="3"/>
        <v>0</v>
      </c>
      <c r="G124" s="141">
        <f t="shared" si="3"/>
        <v>0</v>
      </c>
      <c r="H124" s="136">
        <f t="shared" si="4"/>
        <v>0</v>
      </c>
    </row>
    <row r="125" spans="2:8" x14ac:dyDescent="0.55000000000000004">
      <c r="B125" s="127" t="str">
        <f>$B$41</f>
        <v>Library Science</v>
      </c>
      <c r="C125" s="141">
        <f t="shared" si="3"/>
        <v>0</v>
      </c>
      <c r="D125" s="141">
        <f t="shared" si="3"/>
        <v>0</v>
      </c>
      <c r="E125" s="141">
        <f t="shared" si="3"/>
        <v>0</v>
      </c>
      <c r="F125" s="141">
        <f t="shared" si="3"/>
        <v>0</v>
      </c>
      <c r="G125" s="141">
        <f t="shared" si="3"/>
        <v>0</v>
      </c>
      <c r="H125" s="136">
        <f t="shared" si="4"/>
        <v>0</v>
      </c>
    </row>
    <row r="126" spans="2:8" x14ac:dyDescent="0.55000000000000004">
      <c r="B126" s="127" t="str">
        <f>$B$42</f>
        <v>Veterinary Science</v>
      </c>
      <c r="C126" s="141">
        <f t="shared" si="3"/>
        <v>0</v>
      </c>
      <c r="D126" s="141">
        <f t="shared" si="3"/>
        <v>0</v>
      </c>
      <c r="E126" s="141">
        <f t="shared" si="3"/>
        <v>0</v>
      </c>
      <c r="F126" s="141">
        <f t="shared" si="3"/>
        <v>0</v>
      </c>
      <c r="G126" s="141">
        <f t="shared" si="3"/>
        <v>0</v>
      </c>
      <c r="H126" s="136">
        <f t="shared" si="4"/>
        <v>0</v>
      </c>
    </row>
    <row r="127" spans="2:8" x14ac:dyDescent="0.55000000000000004">
      <c r="B127" s="127" t="str">
        <f>$B$43</f>
        <v>Vocational Training</v>
      </c>
      <c r="C127" s="141">
        <f t="shared" si="3"/>
        <v>0</v>
      </c>
      <c r="D127" s="141">
        <f t="shared" si="3"/>
        <v>0</v>
      </c>
      <c r="E127" s="141">
        <f t="shared" si="3"/>
        <v>0</v>
      </c>
      <c r="F127" s="141">
        <f t="shared" si="3"/>
        <v>0</v>
      </c>
      <c r="G127" s="141">
        <f t="shared" si="3"/>
        <v>0</v>
      </c>
      <c r="H127" s="136">
        <f t="shared" si="4"/>
        <v>0</v>
      </c>
    </row>
    <row r="128" spans="2:8" x14ac:dyDescent="0.55000000000000004">
      <c r="B128" s="127" t="str">
        <f>$B$44</f>
        <v>Physical Training</v>
      </c>
      <c r="C128" s="141">
        <f t="shared" si="3"/>
        <v>0</v>
      </c>
      <c r="D128" s="141">
        <f t="shared" si="3"/>
        <v>0</v>
      </c>
      <c r="E128" s="141">
        <f t="shared" si="3"/>
        <v>0</v>
      </c>
      <c r="F128" s="141">
        <f t="shared" si="3"/>
        <v>0</v>
      </c>
      <c r="G128" s="141">
        <f t="shared" si="3"/>
        <v>0</v>
      </c>
      <c r="H128" s="136">
        <f t="shared" si="4"/>
        <v>0</v>
      </c>
    </row>
    <row r="129" spans="2:12" x14ac:dyDescent="0.55000000000000004">
      <c r="B129" s="127" t="str">
        <f>$B$45</f>
        <v>Health Services</v>
      </c>
      <c r="C129" s="141">
        <f t="shared" si="3"/>
        <v>65254.563592070743</v>
      </c>
      <c r="D129" s="141">
        <f t="shared" si="3"/>
        <v>14045.328188465499</v>
      </c>
      <c r="E129" s="141">
        <f t="shared" si="3"/>
        <v>12166.390135999578</v>
      </c>
      <c r="F129" s="141">
        <f t="shared" si="3"/>
        <v>0</v>
      </c>
      <c r="G129" s="141">
        <f t="shared" si="3"/>
        <v>0</v>
      </c>
      <c r="H129" s="136">
        <f t="shared" si="4"/>
        <v>91466.281916535823</v>
      </c>
    </row>
    <row r="130" spans="2:12" x14ac:dyDescent="0.55000000000000004">
      <c r="B130" s="127" t="str">
        <f>$B$46</f>
        <v>Pharmacy</v>
      </c>
      <c r="C130" s="141">
        <f t="shared" si="3"/>
        <v>0</v>
      </c>
      <c r="D130" s="141">
        <f t="shared" si="3"/>
        <v>0</v>
      </c>
      <c r="E130" s="141">
        <f t="shared" si="3"/>
        <v>0</v>
      </c>
      <c r="F130" s="141">
        <f t="shared" si="3"/>
        <v>0</v>
      </c>
      <c r="G130" s="141">
        <f t="shared" si="3"/>
        <v>0</v>
      </c>
      <c r="H130" s="136">
        <f t="shared" si="4"/>
        <v>0</v>
      </c>
    </row>
    <row r="131" spans="2:12" x14ac:dyDescent="0.55000000000000004">
      <c r="B131" s="127" t="str">
        <f>$B$47</f>
        <v>Business Administration</v>
      </c>
      <c r="C131" s="141">
        <f t="shared" si="3"/>
        <v>632024.54641864903</v>
      </c>
      <c r="D131" s="141">
        <f t="shared" si="3"/>
        <v>2923893.3744274168</v>
      </c>
      <c r="E131" s="141">
        <f t="shared" si="3"/>
        <v>456377.51157609932</v>
      </c>
      <c r="F131" s="141">
        <f t="shared" si="3"/>
        <v>0</v>
      </c>
      <c r="G131" s="141">
        <f t="shared" si="3"/>
        <v>0</v>
      </c>
      <c r="H131" s="136">
        <f t="shared" si="4"/>
        <v>4012295.4324221653</v>
      </c>
    </row>
    <row r="132" spans="2:12" x14ac:dyDescent="0.55000000000000004">
      <c r="B132" s="127" t="str">
        <f>$B$48</f>
        <v>Optometry</v>
      </c>
      <c r="C132" s="141">
        <f t="shared" ref="C132:G135" si="5">C107+C77</f>
        <v>0</v>
      </c>
      <c r="D132" s="141">
        <f t="shared" si="5"/>
        <v>0</v>
      </c>
      <c r="E132" s="141">
        <f t="shared" si="5"/>
        <v>0</v>
      </c>
      <c r="F132" s="141">
        <f t="shared" si="5"/>
        <v>0</v>
      </c>
      <c r="G132" s="141">
        <f t="shared" si="5"/>
        <v>0</v>
      </c>
      <c r="H132" s="136">
        <f t="shared" si="4"/>
        <v>0</v>
      </c>
    </row>
    <row r="133" spans="2:12" x14ac:dyDescent="0.55000000000000004">
      <c r="B133" s="127" t="str">
        <f>$B$49</f>
        <v>Teacher Ed-Practice Teaching</v>
      </c>
      <c r="C133" s="141">
        <f t="shared" si="5"/>
        <v>0</v>
      </c>
      <c r="D133" s="141">
        <f t="shared" si="5"/>
        <v>167454.94946119524</v>
      </c>
      <c r="E133" s="141">
        <f t="shared" si="5"/>
        <v>0</v>
      </c>
      <c r="F133" s="141">
        <f t="shared" si="5"/>
        <v>0</v>
      </c>
      <c r="G133" s="141">
        <f t="shared" si="5"/>
        <v>0</v>
      </c>
      <c r="H133" s="136">
        <f t="shared" si="4"/>
        <v>167454.94946119524</v>
      </c>
    </row>
    <row r="134" spans="2:12" x14ac:dyDescent="0.55000000000000004">
      <c r="B134" s="127" t="str">
        <f>$B$50</f>
        <v>Technology</v>
      </c>
      <c r="C134" s="141">
        <f t="shared" si="5"/>
        <v>6854.4380240566152</v>
      </c>
      <c r="D134" s="141">
        <f t="shared" si="5"/>
        <v>127705.9557471288</v>
      </c>
      <c r="E134" s="141">
        <f t="shared" si="5"/>
        <v>40662.090047988662</v>
      </c>
      <c r="F134" s="141">
        <f t="shared" si="5"/>
        <v>0</v>
      </c>
      <c r="G134" s="141">
        <f t="shared" si="5"/>
        <v>0</v>
      </c>
      <c r="H134" s="136">
        <f t="shared" si="4"/>
        <v>175222.48381917409</v>
      </c>
    </row>
    <row r="135" spans="2:12" x14ac:dyDescent="0.55000000000000004">
      <c r="B135" s="127" t="str">
        <f>$B$51</f>
        <v>Nursing</v>
      </c>
      <c r="C135" s="141">
        <f t="shared" si="5"/>
        <v>0</v>
      </c>
      <c r="D135" s="141">
        <f t="shared" si="5"/>
        <v>0</v>
      </c>
      <c r="E135" s="141">
        <f t="shared" si="5"/>
        <v>0</v>
      </c>
      <c r="F135" s="141">
        <f t="shared" si="5"/>
        <v>0</v>
      </c>
      <c r="G135" s="141">
        <f t="shared" si="5"/>
        <v>0</v>
      </c>
      <c r="H135" s="136">
        <f t="shared" si="4"/>
        <v>0</v>
      </c>
    </row>
    <row r="136" spans="2:12" x14ac:dyDescent="0.55000000000000004">
      <c r="B136" s="130" t="str">
        <f>$B$52</f>
        <v>Totals</v>
      </c>
      <c r="C136" s="133">
        <f>SUM(C116:C135)</f>
        <v>6435489.2052710569</v>
      </c>
      <c r="D136" s="133">
        <f>SUM(D116:D135)</f>
        <v>8470561.7255276125</v>
      </c>
      <c r="E136" s="133">
        <f>SUM(E116:E135)</f>
        <v>3352817.2527746619</v>
      </c>
      <c r="F136" s="133">
        <f>SUM(F116:F135)</f>
        <v>0</v>
      </c>
      <c r="G136" s="133">
        <f>SUM(G116:G135)</f>
        <v>0</v>
      </c>
      <c r="H136" s="133">
        <f t="shared" si="4"/>
        <v>18258868.183573332</v>
      </c>
    </row>
    <row r="137" spans="2:12" x14ac:dyDescent="0.55000000000000004">
      <c r="B137" s="328"/>
      <c r="C137" s="331"/>
      <c r="D137" s="331"/>
      <c r="E137" s="331"/>
      <c r="F137" s="331"/>
      <c r="G137" s="331"/>
      <c r="H137" s="332"/>
    </row>
    <row r="138" spans="2:12" x14ac:dyDescent="0.55000000000000004">
      <c r="B138" s="120" t="s">
        <v>4</v>
      </c>
      <c r="C138" s="325"/>
      <c r="D138" s="325"/>
      <c r="E138" s="325"/>
      <c r="F138" s="325"/>
      <c r="G138" s="325"/>
      <c r="H138" s="122">
        <f>H86-H81-H111</f>
        <v>19203675.816426672</v>
      </c>
    </row>
    <row r="139" spans="2:12" ht="202.5" customHeight="1" thickBot="1" x14ac:dyDescent="0.6">
      <c r="B139" s="432" t="s">
        <v>850</v>
      </c>
      <c r="C139" s="432"/>
      <c r="D139" s="432"/>
      <c r="E139" s="432"/>
      <c r="F139" s="432"/>
      <c r="G139" s="432"/>
      <c r="H139" s="319"/>
    </row>
    <row r="140" spans="2:12" ht="36.75" customHeight="1" thickTop="1" x14ac:dyDescent="0.55000000000000004">
      <c r="B140" s="479" t="s">
        <v>852</v>
      </c>
      <c r="C140" s="454"/>
      <c r="D140" s="454"/>
      <c r="E140" s="454"/>
      <c r="F140" s="455"/>
      <c r="G140" s="333" t="s">
        <v>2</v>
      </c>
      <c r="H140" s="334">
        <v>1</v>
      </c>
      <c r="I140" s="446" t="str">
        <f>IF(H140+H141=1,"","Error, the two cells on the left must equal 100%")</f>
        <v/>
      </c>
      <c r="L140" s="288"/>
    </row>
    <row r="141" spans="2:12" ht="67.5" customHeight="1" thickBot="1" x14ac:dyDescent="0.6">
      <c r="B141" s="456"/>
      <c r="C141" s="457"/>
      <c r="D141" s="457"/>
      <c r="E141" s="457"/>
      <c r="F141" s="458"/>
      <c r="G141" s="333" t="s">
        <v>3</v>
      </c>
      <c r="H141" s="335">
        <f>1-H140</f>
        <v>0</v>
      </c>
      <c r="I141" s="446"/>
    </row>
    <row r="142" spans="2:12" ht="58.2" thickBot="1" x14ac:dyDescent="0.6">
      <c r="B142" s="336" t="s">
        <v>31</v>
      </c>
      <c r="C142" s="337" t="s">
        <v>25</v>
      </c>
      <c r="D142" s="337" t="s">
        <v>26</v>
      </c>
      <c r="E142" s="337" t="s">
        <v>27</v>
      </c>
      <c r="F142" s="337" t="s">
        <v>28</v>
      </c>
      <c r="G142" s="338" t="s">
        <v>29</v>
      </c>
      <c r="H142" s="339" t="s">
        <v>6</v>
      </c>
      <c r="I142" s="340" t="s">
        <v>7</v>
      </c>
    </row>
    <row r="143" spans="2:12" x14ac:dyDescent="0.55000000000000004">
      <c r="B143" s="127" t="str">
        <f>$B$32</f>
        <v>Liberal Arts</v>
      </c>
      <c r="C143" s="327">
        <f>Data!LN17</f>
        <v>4032646.8592081191</v>
      </c>
      <c r="D143" s="327">
        <f>Data!MH17</f>
        <v>2515000.0718540195</v>
      </c>
      <c r="E143" s="327">
        <f>Data!NB17</f>
        <v>757034.06158381235</v>
      </c>
      <c r="F143" s="327">
        <f>Data!NV17</f>
        <v>0</v>
      </c>
      <c r="G143" s="327">
        <f>Data!OP17</f>
        <v>0</v>
      </c>
      <c r="H143" s="341">
        <f>Data!PJ17</f>
        <v>0</v>
      </c>
      <c r="I143" s="342">
        <f t="shared" ref="I143:I162" si="6">SUM(C143:H143)</f>
        <v>7304680.992645951</v>
      </c>
    </row>
    <row r="144" spans="2:12" x14ac:dyDescent="0.55000000000000004">
      <c r="B144" s="127" t="str">
        <f>$B$33</f>
        <v>Science</v>
      </c>
      <c r="C144" s="327">
        <f>Data!LO17</f>
        <v>996530.30576693802</v>
      </c>
      <c r="D144" s="327">
        <f>Data!MI17</f>
        <v>796990.35054799169</v>
      </c>
      <c r="E144" s="327">
        <f>Data!NC17</f>
        <v>280225.66268986918</v>
      </c>
      <c r="F144" s="327">
        <f>Data!NW17</f>
        <v>0</v>
      </c>
      <c r="G144" s="327">
        <f>Data!OQ17</f>
        <v>0</v>
      </c>
      <c r="H144" s="341">
        <f>Data!PK17</f>
        <v>0</v>
      </c>
      <c r="I144" s="342">
        <f t="shared" si="6"/>
        <v>2073746.3190047988</v>
      </c>
    </row>
    <row r="145" spans="2:9" x14ac:dyDescent="0.55000000000000004">
      <c r="B145" s="127" t="str">
        <f>$B$34</f>
        <v>Fine Arts</v>
      </c>
      <c r="C145" s="327">
        <f>Data!LP17</f>
        <v>314118.45258555154</v>
      </c>
      <c r="D145" s="327">
        <f>Data!MJ17</f>
        <v>0</v>
      </c>
      <c r="E145" s="327">
        <f>Data!ND17</f>
        <v>0</v>
      </c>
      <c r="F145" s="327">
        <f>Data!NX17</f>
        <v>0</v>
      </c>
      <c r="G145" s="327">
        <f>Data!OR17</f>
        <v>0</v>
      </c>
      <c r="H145" s="341">
        <f>Data!PL17</f>
        <v>0</v>
      </c>
      <c r="I145" s="342">
        <f t="shared" si="6"/>
        <v>314118.45258555154</v>
      </c>
    </row>
    <row r="146" spans="2:9" x14ac:dyDescent="0.55000000000000004">
      <c r="B146" s="127" t="str">
        <f>$B$35</f>
        <v>Teacher Education</v>
      </c>
      <c r="C146" s="327">
        <f>Data!LQ17</f>
        <v>176525.97926223453</v>
      </c>
      <c r="D146" s="327">
        <f>Data!MK17</f>
        <v>1515550.4245266607</v>
      </c>
      <c r="E146" s="327">
        <f>Data!NE17</f>
        <v>1792302.4344807251</v>
      </c>
      <c r="F146" s="327">
        <f>Data!NY17</f>
        <v>0</v>
      </c>
      <c r="G146" s="327">
        <f>Data!OS17</f>
        <v>0</v>
      </c>
      <c r="H146" s="341">
        <f>Data!PN17</f>
        <v>0</v>
      </c>
      <c r="I146" s="342">
        <f t="shared" si="6"/>
        <v>3484378.8382696202</v>
      </c>
    </row>
    <row r="147" spans="2:9" x14ac:dyDescent="0.55000000000000004">
      <c r="B147" s="127" t="str">
        <f>$B$36</f>
        <v>Agriculture</v>
      </c>
      <c r="C147" s="327">
        <f>Data!LR17</f>
        <v>0</v>
      </c>
      <c r="D147" s="327">
        <f>Data!ML17</f>
        <v>0</v>
      </c>
      <c r="E147" s="327">
        <f>Data!NF17</f>
        <v>0</v>
      </c>
      <c r="F147" s="327">
        <f>Data!NZ17</f>
        <v>0</v>
      </c>
      <c r="G147" s="327">
        <f>Data!OT17</f>
        <v>0</v>
      </c>
      <c r="H147" s="341">
        <f>Data!PM17</f>
        <v>0</v>
      </c>
      <c r="I147" s="342">
        <f t="shared" si="6"/>
        <v>0</v>
      </c>
    </row>
    <row r="148" spans="2:9" x14ac:dyDescent="0.55000000000000004">
      <c r="B148" s="127" t="str">
        <f>$B$37</f>
        <v>Engineering</v>
      </c>
      <c r="C148" s="327">
        <f>Data!LS17</f>
        <v>508103.84322317754</v>
      </c>
      <c r="D148" s="327">
        <f>Data!MM17</f>
        <v>680934.46479287418</v>
      </c>
      <c r="E148" s="327">
        <f>Data!NG17</f>
        <v>141281.31544111433</v>
      </c>
      <c r="F148" s="327">
        <f>Data!OA17</f>
        <v>0</v>
      </c>
      <c r="G148" s="327">
        <f>Data!OU17</f>
        <v>0</v>
      </c>
      <c r="H148" s="341">
        <f>Data!PO17</f>
        <v>0</v>
      </c>
      <c r="I148" s="342">
        <f t="shared" si="6"/>
        <v>1330319.6234571661</v>
      </c>
    </row>
    <row r="149" spans="2:9" x14ac:dyDescent="0.55000000000000004">
      <c r="B149" s="127" t="str">
        <f>$B$38</f>
        <v>Home Economics</v>
      </c>
      <c r="C149" s="327">
        <f>Data!LT17</f>
        <v>0</v>
      </c>
      <c r="D149" s="327">
        <f>Data!MN17</f>
        <v>0</v>
      </c>
      <c r="E149" s="327">
        <f>Data!NH17</f>
        <v>19910.840663506173</v>
      </c>
      <c r="F149" s="327">
        <f>Data!OB17</f>
        <v>0</v>
      </c>
      <c r="G149" s="327">
        <f>Data!OV17</f>
        <v>0</v>
      </c>
      <c r="H149" s="341">
        <f>Data!PP17</f>
        <v>0</v>
      </c>
      <c r="I149" s="342">
        <f t="shared" si="6"/>
        <v>19910.840663506173</v>
      </c>
    </row>
    <row r="150" spans="2:9" x14ac:dyDescent="0.55000000000000004">
      <c r="B150" s="127" t="str">
        <f>$B$39</f>
        <v>Law</v>
      </c>
      <c r="C150" s="327">
        <f>Data!LU17</f>
        <v>0</v>
      </c>
      <c r="D150" s="327">
        <f>Data!MO17</f>
        <v>0</v>
      </c>
      <c r="E150" s="327">
        <f>Data!NI17</f>
        <v>0</v>
      </c>
      <c r="F150" s="327">
        <f>Data!OC17</f>
        <v>0</v>
      </c>
      <c r="G150" s="327">
        <f>Data!OW17</f>
        <v>0</v>
      </c>
      <c r="H150" s="341">
        <f>Data!PQ17</f>
        <v>0</v>
      </c>
      <c r="I150" s="342">
        <f t="shared" si="6"/>
        <v>0</v>
      </c>
    </row>
    <row r="151" spans="2:9" x14ac:dyDescent="0.55000000000000004">
      <c r="B151" s="127" t="str">
        <f>$B$40</f>
        <v>Social Service</v>
      </c>
      <c r="C151" s="327">
        <f>Data!LV17</f>
        <v>0</v>
      </c>
      <c r="D151" s="327">
        <f>Data!MP17</f>
        <v>0</v>
      </c>
      <c r="E151" s="327">
        <f>Data!NJ17</f>
        <v>0</v>
      </c>
      <c r="F151" s="327">
        <f>Data!OD17</f>
        <v>0</v>
      </c>
      <c r="G151" s="327">
        <f>Data!OX17</f>
        <v>0</v>
      </c>
      <c r="H151" s="341">
        <f>Data!PR17</f>
        <v>0</v>
      </c>
      <c r="I151" s="342">
        <f t="shared" si="6"/>
        <v>0</v>
      </c>
    </row>
    <row r="152" spans="2:9" x14ac:dyDescent="0.55000000000000004">
      <c r="B152" s="127" t="str">
        <f>$B$41</f>
        <v>Library Science</v>
      </c>
      <c r="C152" s="327">
        <f>Data!LW17</f>
        <v>0</v>
      </c>
      <c r="D152" s="327">
        <f>Data!MQ17</f>
        <v>0</v>
      </c>
      <c r="E152" s="327">
        <f>Data!NK17</f>
        <v>0</v>
      </c>
      <c r="F152" s="327">
        <f>Data!OE17</f>
        <v>0</v>
      </c>
      <c r="G152" s="327">
        <f>Data!OY17</f>
        <v>0</v>
      </c>
      <c r="H152" s="341">
        <f>Data!PS17</f>
        <v>0</v>
      </c>
      <c r="I152" s="342">
        <f t="shared" si="6"/>
        <v>0</v>
      </c>
    </row>
    <row r="153" spans="2:9" x14ac:dyDescent="0.55000000000000004">
      <c r="B153" s="127" t="str">
        <f>$B$42</f>
        <v>Veterinary Science</v>
      </c>
      <c r="C153" s="327">
        <f>Data!LX17</f>
        <v>0</v>
      </c>
      <c r="D153" s="327">
        <f>Data!MR17</f>
        <v>0</v>
      </c>
      <c r="E153" s="327">
        <f>Data!NL17</f>
        <v>0</v>
      </c>
      <c r="F153" s="327">
        <f>Data!OF17</f>
        <v>0</v>
      </c>
      <c r="G153" s="327">
        <f>Data!OZ17</f>
        <v>0</v>
      </c>
      <c r="H153" s="341">
        <f>Data!PT17</f>
        <v>0</v>
      </c>
      <c r="I153" s="342">
        <f t="shared" si="6"/>
        <v>0</v>
      </c>
    </row>
    <row r="154" spans="2:9" x14ac:dyDescent="0.55000000000000004">
      <c r="B154" s="127" t="str">
        <f>$B$43</f>
        <v>Vocational Training</v>
      </c>
      <c r="C154" s="327">
        <f>Data!LY17</f>
        <v>0</v>
      </c>
      <c r="D154" s="327">
        <f>Data!MS17</f>
        <v>0</v>
      </c>
      <c r="E154" s="327">
        <f>Data!NM17</f>
        <v>0</v>
      </c>
      <c r="F154" s="327">
        <f>Data!OG17</f>
        <v>0</v>
      </c>
      <c r="G154" s="327">
        <f>Data!PA17</f>
        <v>0</v>
      </c>
      <c r="H154" s="341">
        <f>Data!PU17</f>
        <v>0</v>
      </c>
      <c r="I154" s="342">
        <f t="shared" si="6"/>
        <v>0</v>
      </c>
    </row>
    <row r="155" spans="2:9" x14ac:dyDescent="0.55000000000000004">
      <c r="B155" s="127" t="str">
        <f>$B$44</f>
        <v>Physical Training</v>
      </c>
      <c r="C155" s="327">
        <f>Data!LZ17</f>
        <v>0</v>
      </c>
      <c r="D155" s="327">
        <f>Data!MT17</f>
        <v>0</v>
      </c>
      <c r="E155" s="327">
        <f>Data!NN17</f>
        <v>0</v>
      </c>
      <c r="F155" s="327">
        <f>Data!OH17</f>
        <v>0</v>
      </c>
      <c r="G155" s="327">
        <f>Data!PB17</f>
        <v>0</v>
      </c>
      <c r="H155" s="341">
        <f>Data!PV17</f>
        <v>0</v>
      </c>
      <c r="I155" s="342">
        <f t="shared" si="6"/>
        <v>0</v>
      </c>
    </row>
    <row r="156" spans="2:9" x14ac:dyDescent="0.55000000000000004">
      <c r="B156" s="127" t="str">
        <f>$B$45</f>
        <v>Health Services</v>
      </c>
      <c r="C156" s="327">
        <f>Data!MA17</f>
        <v>68631.169915115941</v>
      </c>
      <c r="D156" s="327">
        <f>Data!MU17</f>
        <v>14772.105617656372</v>
      </c>
      <c r="E156" s="327">
        <f>Data!NO17</f>
        <v>12795.941658536198</v>
      </c>
      <c r="F156" s="327">
        <f>Data!OI17</f>
        <v>0</v>
      </c>
      <c r="G156" s="327">
        <f>Data!PC17</f>
        <v>0</v>
      </c>
      <c r="H156" s="341">
        <f>Data!PW17</f>
        <v>0</v>
      </c>
      <c r="I156" s="342">
        <f t="shared" si="6"/>
        <v>96199.217191308504</v>
      </c>
    </row>
    <row r="157" spans="2:9" x14ac:dyDescent="0.55000000000000004">
      <c r="B157" s="127" t="str">
        <f>$B$46</f>
        <v>Pharmacy</v>
      </c>
      <c r="C157" s="327">
        <f>Data!MB17</f>
        <v>0</v>
      </c>
      <c r="D157" s="327">
        <f>Data!MV17</f>
        <v>0</v>
      </c>
      <c r="E157" s="327">
        <f>Data!NP17</f>
        <v>0</v>
      </c>
      <c r="F157" s="327">
        <f>Data!OJ17</f>
        <v>0</v>
      </c>
      <c r="G157" s="327">
        <f>Data!PD17</f>
        <v>0</v>
      </c>
      <c r="H157" s="341">
        <f>Data!PX17</f>
        <v>0</v>
      </c>
      <c r="I157" s="342">
        <f t="shared" si="6"/>
        <v>0</v>
      </c>
    </row>
    <row r="158" spans="2:9" x14ac:dyDescent="0.55000000000000004">
      <c r="B158" s="127" t="str">
        <f>$B$47</f>
        <v>Business Administration</v>
      </c>
      <c r="C158" s="327">
        <f>Data!MC17</f>
        <v>664728.7430645416</v>
      </c>
      <c r="D158" s="327">
        <f>Data!MW17</f>
        <v>3075190.6372168846</v>
      </c>
      <c r="E158" s="327">
        <f>Data!NQ17</f>
        <v>479992.82836707303</v>
      </c>
      <c r="F158" s="327">
        <f>Data!OK17</f>
        <v>0</v>
      </c>
      <c r="G158" s="327">
        <f>Data!PE17</f>
        <v>0</v>
      </c>
      <c r="H158" s="341">
        <f>Data!PY17</f>
        <v>0</v>
      </c>
      <c r="I158" s="342">
        <f t="shared" si="6"/>
        <v>4219912.2086484991</v>
      </c>
    </row>
    <row r="159" spans="2:9" x14ac:dyDescent="0.55000000000000004">
      <c r="B159" s="127" t="str">
        <f>$B$48</f>
        <v>Optometry</v>
      </c>
      <c r="C159" s="327">
        <f>Data!MD17</f>
        <v>0</v>
      </c>
      <c r="D159" s="327">
        <f>Data!MX17</f>
        <v>0</v>
      </c>
      <c r="E159" s="327">
        <f>Data!NR17</f>
        <v>0</v>
      </c>
      <c r="F159" s="327">
        <f>Data!OL17</f>
        <v>0</v>
      </c>
      <c r="G159" s="327">
        <f>Data!PF17</f>
        <v>0</v>
      </c>
      <c r="H159" s="341">
        <f>Data!PZ17</f>
        <v>0</v>
      </c>
      <c r="I159" s="342">
        <f t="shared" si="6"/>
        <v>0</v>
      </c>
    </row>
    <row r="160" spans="2:9" x14ac:dyDescent="0.55000000000000004">
      <c r="B160" s="127" t="str">
        <f>$B$49</f>
        <v>Teacher Ed-Practice Teaching</v>
      </c>
      <c r="C160" s="327">
        <f>Data!ME17</f>
        <v>0</v>
      </c>
      <c r="D160" s="327">
        <f>Data!MY17</f>
        <v>176119.92873698327</v>
      </c>
      <c r="E160" s="327">
        <f>Data!NS17</f>
        <v>0</v>
      </c>
      <c r="F160" s="327">
        <f>Data!OM17</f>
        <v>0</v>
      </c>
      <c r="G160" s="327">
        <f>Data!PG17</f>
        <v>0</v>
      </c>
      <c r="H160" s="341">
        <f>Data!QA17</f>
        <v>0</v>
      </c>
      <c r="I160" s="342">
        <f t="shared" si="6"/>
        <v>176119.92873698327</v>
      </c>
    </row>
    <row r="161" spans="2:10" x14ac:dyDescent="0.55000000000000004">
      <c r="B161" s="127" t="str">
        <f>$B$50</f>
        <v>Technology</v>
      </c>
      <c r="C161" s="327">
        <f>Data!MF17</f>
        <v>7209.1218576293422</v>
      </c>
      <c r="D161" s="327">
        <f>Data!MZ17</f>
        <v>134314.11790360181</v>
      </c>
      <c r="E161" s="327">
        <f>Data!NT17</f>
        <v>42766.155462058116</v>
      </c>
      <c r="F161" s="327">
        <f>Data!ON17</f>
        <v>0</v>
      </c>
      <c r="G161" s="327">
        <f>Data!PH17</f>
        <v>0</v>
      </c>
      <c r="H161" s="341">
        <f>Data!QB17</f>
        <v>0</v>
      </c>
      <c r="I161" s="342">
        <f t="shared" si="6"/>
        <v>184289.39522328926</v>
      </c>
    </row>
    <row r="162" spans="2:10" x14ac:dyDescent="0.55000000000000004">
      <c r="B162" s="127" t="str">
        <f>$B$51</f>
        <v>Nursing</v>
      </c>
      <c r="C162" s="327">
        <f>Data!MG17</f>
        <v>0</v>
      </c>
      <c r="D162" s="327">
        <f>Data!NA17</f>
        <v>0</v>
      </c>
      <c r="E162" s="327">
        <f>Data!NU17</f>
        <v>0</v>
      </c>
      <c r="F162" s="327">
        <f>Data!OO17</f>
        <v>0</v>
      </c>
      <c r="G162" s="327">
        <f>Data!PI17</f>
        <v>0</v>
      </c>
      <c r="H162" s="341">
        <f>Data!QC17</f>
        <v>0</v>
      </c>
      <c r="I162" s="342">
        <f t="shared" si="6"/>
        <v>0</v>
      </c>
    </row>
    <row r="163" spans="2:10" ht="19.8" thickBot="1" x14ac:dyDescent="0.6">
      <c r="B163" s="130" t="str">
        <f>$B$52</f>
        <v>Totals</v>
      </c>
      <c r="C163" s="133">
        <f t="shared" ref="C163:H163" si="7">SUM(C143:C162)</f>
        <v>6768494.4748833086</v>
      </c>
      <c r="D163" s="133">
        <f t="shared" si="7"/>
        <v>8908872.1011966709</v>
      </c>
      <c r="E163" s="133">
        <f t="shared" si="7"/>
        <v>3526309.2403466944</v>
      </c>
      <c r="F163" s="133">
        <f t="shared" si="7"/>
        <v>0</v>
      </c>
      <c r="G163" s="134">
        <f t="shared" si="7"/>
        <v>0</v>
      </c>
      <c r="H163" s="343">
        <f t="shared" si="7"/>
        <v>0</v>
      </c>
      <c r="I163" s="342">
        <f>SUM(I143:I162)</f>
        <v>19203675.816426676</v>
      </c>
    </row>
    <row r="164" spans="2:10" ht="19.8" thickTop="1" x14ac:dyDescent="0.55000000000000004">
      <c r="B164" s="143"/>
      <c r="C164" s="329"/>
      <c r="D164" s="329"/>
      <c r="E164" s="329"/>
      <c r="F164" s="329"/>
      <c r="G164" s="329"/>
      <c r="H164" s="344"/>
      <c r="I164" s="345"/>
    </row>
    <row r="165" spans="2:10" ht="19.5" customHeight="1" x14ac:dyDescent="0.55000000000000004">
      <c r="B165" s="437" t="s">
        <v>63</v>
      </c>
      <c r="C165" s="437"/>
      <c r="D165" s="437"/>
      <c r="E165" s="437"/>
      <c r="F165" s="437"/>
      <c r="G165" s="437"/>
      <c r="H165" s="346"/>
      <c r="I165" s="346"/>
    </row>
    <row r="166" spans="2:10" ht="43.5" customHeight="1" thickBot="1" x14ac:dyDescent="0.6">
      <c r="B166" s="444" t="s">
        <v>40</v>
      </c>
      <c r="C166" s="444"/>
      <c r="D166" s="444"/>
      <c r="E166" s="444"/>
      <c r="F166" s="444"/>
      <c r="G166" s="444"/>
      <c r="H166" s="326"/>
    </row>
    <row r="167" spans="2:10" ht="19.8" thickBot="1" x14ac:dyDescent="0.6">
      <c r="B167" s="124" t="s">
        <v>31</v>
      </c>
      <c r="C167" s="125" t="s">
        <v>25</v>
      </c>
      <c r="D167" s="125" t="s">
        <v>26</v>
      </c>
      <c r="E167" s="125" t="s">
        <v>27</v>
      </c>
      <c r="F167" s="125" t="s">
        <v>28</v>
      </c>
      <c r="G167" s="125" t="s">
        <v>29</v>
      </c>
      <c r="H167" s="126" t="s">
        <v>1</v>
      </c>
    </row>
    <row r="168" spans="2:10" x14ac:dyDescent="0.55000000000000004">
      <c r="B168" s="127" t="str">
        <f>$B$32</f>
        <v>Liberal Arts</v>
      </c>
      <c r="C168" s="321">
        <f t="shared" ref="C168:G183" si="8">C143+$H$140*IF($H116=0,0,$H143*C116/$H116)+IF($H32=0,0,$H$141*$H143*C32/$H32)</f>
        <v>4032646.8592081191</v>
      </c>
      <c r="D168" s="321">
        <f t="shared" si="8"/>
        <v>2515000.0718540195</v>
      </c>
      <c r="E168" s="321">
        <f t="shared" si="8"/>
        <v>757034.06158381235</v>
      </c>
      <c r="F168" s="321">
        <f t="shared" si="8"/>
        <v>0</v>
      </c>
      <c r="G168" s="321">
        <f t="shared" si="8"/>
        <v>0</v>
      </c>
      <c r="H168" s="133">
        <f t="shared" ref="H168:H188" si="9">SUM(C168:G168)</f>
        <v>7304680.992645951</v>
      </c>
      <c r="I168" s="347"/>
      <c r="J168" s="288"/>
    </row>
    <row r="169" spans="2:10" x14ac:dyDescent="0.55000000000000004">
      <c r="B169" s="127" t="str">
        <f>$B$33</f>
        <v>Science</v>
      </c>
      <c r="C169" s="141">
        <f t="shared" si="8"/>
        <v>996530.30576693802</v>
      </c>
      <c r="D169" s="141">
        <f t="shared" si="8"/>
        <v>796990.35054799169</v>
      </c>
      <c r="E169" s="141">
        <f t="shared" si="8"/>
        <v>280225.66268986918</v>
      </c>
      <c r="F169" s="141">
        <f t="shared" si="8"/>
        <v>0</v>
      </c>
      <c r="G169" s="141">
        <f t="shared" si="8"/>
        <v>0</v>
      </c>
      <c r="H169" s="136">
        <f t="shared" si="9"/>
        <v>2073746.3190047988</v>
      </c>
      <c r="I169" s="347"/>
      <c r="J169" s="288"/>
    </row>
    <row r="170" spans="2:10" x14ac:dyDescent="0.55000000000000004">
      <c r="B170" s="127" t="str">
        <f>$B$34</f>
        <v>Fine Arts</v>
      </c>
      <c r="C170" s="141">
        <f t="shared" si="8"/>
        <v>314118.45258555154</v>
      </c>
      <c r="D170" s="141">
        <f t="shared" si="8"/>
        <v>0</v>
      </c>
      <c r="E170" s="141">
        <f t="shared" si="8"/>
        <v>0</v>
      </c>
      <c r="F170" s="141">
        <f t="shared" si="8"/>
        <v>0</v>
      </c>
      <c r="G170" s="141">
        <f t="shared" si="8"/>
        <v>0</v>
      </c>
      <c r="H170" s="136">
        <f t="shared" si="9"/>
        <v>314118.45258555154</v>
      </c>
      <c r="I170" s="347"/>
      <c r="J170" s="288"/>
    </row>
    <row r="171" spans="2:10" x14ac:dyDescent="0.55000000000000004">
      <c r="B171" s="127" t="str">
        <f>$B$35</f>
        <v>Teacher Education</v>
      </c>
      <c r="C171" s="141">
        <f t="shared" si="8"/>
        <v>176525.97926223453</v>
      </c>
      <c r="D171" s="141">
        <f t="shared" si="8"/>
        <v>1515550.4245266607</v>
      </c>
      <c r="E171" s="141">
        <f t="shared" si="8"/>
        <v>1792302.4344807251</v>
      </c>
      <c r="F171" s="141">
        <f t="shared" si="8"/>
        <v>0</v>
      </c>
      <c r="G171" s="141">
        <f t="shared" si="8"/>
        <v>0</v>
      </c>
      <c r="H171" s="136">
        <f t="shared" si="9"/>
        <v>3484378.8382696202</v>
      </c>
      <c r="I171" s="347"/>
      <c r="J171" s="288"/>
    </row>
    <row r="172" spans="2:10" x14ac:dyDescent="0.55000000000000004">
      <c r="B172" s="127" t="str">
        <f>$B$36</f>
        <v>Agriculture</v>
      </c>
      <c r="C172" s="141">
        <f t="shared" si="8"/>
        <v>0</v>
      </c>
      <c r="D172" s="141">
        <f t="shared" si="8"/>
        <v>0</v>
      </c>
      <c r="E172" s="141">
        <f t="shared" si="8"/>
        <v>0</v>
      </c>
      <c r="F172" s="141">
        <f t="shared" si="8"/>
        <v>0</v>
      </c>
      <c r="G172" s="141">
        <f t="shared" si="8"/>
        <v>0</v>
      </c>
      <c r="H172" s="136">
        <f t="shared" si="9"/>
        <v>0</v>
      </c>
      <c r="I172" s="347"/>
      <c r="J172" s="288"/>
    </row>
    <row r="173" spans="2:10" x14ac:dyDescent="0.55000000000000004">
      <c r="B173" s="127" t="str">
        <f>$B$37</f>
        <v>Engineering</v>
      </c>
      <c r="C173" s="141">
        <f t="shared" si="8"/>
        <v>508103.84322317754</v>
      </c>
      <c r="D173" s="141">
        <f t="shared" si="8"/>
        <v>680934.46479287418</v>
      </c>
      <c r="E173" s="141">
        <f t="shared" si="8"/>
        <v>141281.31544111433</v>
      </c>
      <c r="F173" s="141">
        <f t="shared" si="8"/>
        <v>0</v>
      </c>
      <c r="G173" s="141">
        <f t="shared" si="8"/>
        <v>0</v>
      </c>
      <c r="H173" s="136">
        <f t="shared" si="9"/>
        <v>1330319.6234571661</v>
      </c>
      <c r="I173" s="347"/>
      <c r="J173" s="288"/>
    </row>
    <row r="174" spans="2:10" x14ac:dyDescent="0.55000000000000004">
      <c r="B174" s="127" t="str">
        <f>$B$38</f>
        <v>Home Economics</v>
      </c>
      <c r="C174" s="141">
        <f t="shared" si="8"/>
        <v>0</v>
      </c>
      <c r="D174" s="141">
        <f t="shared" si="8"/>
        <v>0</v>
      </c>
      <c r="E174" s="141">
        <f t="shared" si="8"/>
        <v>19910.840663506173</v>
      </c>
      <c r="F174" s="141">
        <f t="shared" si="8"/>
        <v>0</v>
      </c>
      <c r="G174" s="141">
        <f t="shared" si="8"/>
        <v>0</v>
      </c>
      <c r="H174" s="136">
        <f t="shared" si="9"/>
        <v>19910.840663506173</v>
      </c>
      <c r="I174" s="347"/>
      <c r="J174" s="288"/>
    </row>
    <row r="175" spans="2:10" x14ac:dyDescent="0.55000000000000004">
      <c r="B175" s="127" t="str">
        <f>$B$39</f>
        <v>Law</v>
      </c>
      <c r="C175" s="141">
        <f t="shared" si="8"/>
        <v>0</v>
      </c>
      <c r="D175" s="141">
        <f t="shared" si="8"/>
        <v>0</v>
      </c>
      <c r="E175" s="141">
        <f t="shared" si="8"/>
        <v>0</v>
      </c>
      <c r="F175" s="141">
        <f t="shared" si="8"/>
        <v>0</v>
      </c>
      <c r="G175" s="141">
        <f t="shared" si="8"/>
        <v>0</v>
      </c>
      <c r="H175" s="136">
        <f t="shared" si="9"/>
        <v>0</v>
      </c>
      <c r="I175" s="347"/>
      <c r="J175" s="288"/>
    </row>
    <row r="176" spans="2:10" x14ac:dyDescent="0.55000000000000004">
      <c r="B176" s="127" t="str">
        <f>$B$40</f>
        <v>Social Service</v>
      </c>
      <c r="C176" s="141">
        <f t="shared" si="8"/>
        <v>0</v>
      </c>
      <c r="D176" s="141">
        <f t="shared" si="8"/>
        <v>0</v>
      </c>
      <c r="E176" s="141">
        <f t="shared" si="8"/>
        <v>0</v>
      </c>
      <c r="F176" s="141">
        <f t="shared" si="8"/>
        <v>0</v>
      </c>
      <c r="G176" s="141">
        <f t="shared" si="8"/>
        <v>0</v>
      </c>
      <c r="H176" s="136">
        <f t="shared" si="9"/>
        <v>0</v>
      </c>
      <c r="I176" s="347"/>
      <c r="J176" s="288"/>
    </row>
    <row r="177" spans="2:10" x14ac:dyDescent="0.55000000000000004">
      <c r="B177" s="127" t="str">
        <f>$B$41</f>
        <v>Library Science</v>
      </c>
      <c r="C177" s="141">
        <f t="shared" si="8"/>
        <v>0</v>
      </c>
      <c r="D177" s="141">
        <f t="shared" si="8"/>
        <v>0</v>
      </c>
      <c r="E177" s="141">
        <f t="shared" si="8"/>
        <v>0</v>
      </c>
      <c r="F177" s="141">
        <f t="shared" si="8"/>
        <v>0</v>
      </c>
      <c r="G177" s="141">
        <f t="shared" si="8"/>
        <v>0</v>
      </c>
      <c r="H177" s="136">
        <f t="shared" si="9"/>
        <v>0</v>
      </c>
      <c r="I177" s="347"/>
      <c r="J177" s="288"/>
    </row>
    <row r="178" spans="2:10" x14ac:dyDescent="0.55000000000000004">
      <c r="B178" s="127" t="str">
        <f>$B$42</f>
        <v>Veterinary Science</v>
      </c>
      <c r="C178" s="141">
        <f t="shared" si="8"/>
        <v>0</v>
      </c>
      <c r="D178" s="141">
        <f t="shared" si="8"/>
        <v>0</v>
      </c>
      <c r="E178" s="141">
        <f t="shared" si="8"/>
        <v>0</v>
      </c>
      <c r="F178" s="141">
        <f t="shared" si="8"/>
        <v>0</v>
      </c>
      <c r="G178" s="141">
        <f t="shared" si="8"/>
        <v>0</v>
      </c>
      <c r="H178" s="136">
        <f t="shared" si="9"/>
        <v>0</v>
      </c>
      <c r="I178" s="347"/>
      <c r="J178" s="288"/>
    </row>
    <row r="179" spans="2:10" x14ac:dyDescent="0.55000000000000004">
      <c r="B179" s="127" t="str">
        <f>$B$43</f>
        <v>Vocational Training</v>
      </c>
      <c r="C179" s="141">
        <f t="shared" si="8"/>
        <v>0</v>
      </c>
      <c r="D179" s="141">
        <f t="shared" si="8"/>
        <v>0</v>
      </c>
      <c r="E179" s="141">
        <f t="shared" si="8"/>
        <v>0</v>
      </c>
      <c r="F179" s="141">
        <f t="shared" si="8"/>
        <v>0</v>
      </c>
      <c r="G179" s="141">
        <f t="shared" si="8"/>
        <v>0</v>
      </c>
      <c r="H179" s="136">
        <f t="shared" si="9"/>
        <v>0</v>
      </c>
      <c r="I179" s="347"/>
      <c r="J179" s="288"/>
    </row>
    <row r="180" spans="2:10" x14ac:dyDescent="0.55000000000000004">
      <c r="B180" s="127" t="str">
        <f>$B$44</f>
        <v>Physical Training</v>
      </c>
      <c r="C180" s="141">
        <f t="shared" si="8"/>
        <v>0</v>
      </c>
      <c r="D180" s="141">
        <f t="shared" si="8"/>
        <v>0</v>
      </c>
      <c r="E180" s="141">
        <f t="shared" si="8"/>
        <v>0</v>
      </c>
      <c r="F180" s="141">
        <f t="shared" si="8"/>
        <v>0</v>
      </c>
      <c r="G180" s="141">
        <f t="shared" si="8"/>
        <v>0</v>
      </c>
      <c r="H180" s="136">
        <f t="shared" si="9"/>
        <v>0</v>
      </c>
      <c r="I180" s="347"/>
      <c r="J180" s="288"/>
    </row>
    <row r="181" spans="2:10" x14ac:dyDescent="0.55000000000000004">
      <c r="B181" s="127" t="str">
        <f>$B$45</f>
        <v>Health Services</v>
      </c>
      <c r="C181" s="141">
        <f t="shared" si="8"/>
        <v>68631.169915115941</v>
      </c>
      <c r="D181" s="141">
        <f t="shared" si="8"/>
        <v>14772.105617656372</v>
      </c>
      <c r="E181" s="141">
        <f t="shared" si="8"/>
        <v>12795.941658536198</v>
      </c>
      <c r="F181" s="141">
        <f t="shared" si="8"/>
        <v>0</v>
      </c>
      <c r="G181" s="141">
        <f t="shared" si="8"/>
        <v>0</v>
      </c>
      <c r="H181" s="136">
        <f t="shared" si="9"/>
        <v>96199.217191308504</v>
      </c>
      <c r="I181" s="347"/>
      <c r="J181" s="288"/>
    </row>
    <row r="182" spans="2:10" x14ac:dyDescent="0.55000000000000004">
      <c r="B182" s="127" t="str">
        <f>$B$46</f>
        <v>Pharmacy</v>
      </c>
      <c r="C182" s="141">
        <f t="shared" si="8"/>
        <v>0</v>
      </c>
      <c r="D182" s="141">
        <f t="shared" si="8"/>
        <v>0</v>
      </c>
      <c r="E182" s="141">
        <f t="shared" si="8"/>
        <v>0</v>
      </c>
      <c r="F182" s="141">
        <f t="shared" si="8"/>
        <v>0</v>
      </c>
      <c r="G182" s="141">
        <f t="shared" si="8"/>
        <v>0</v>
      </c>
      <c r="H182" s="136">
        <f t="shared" si="9"/>
        <v>0</v>
      </c>
      <c r="I182" s="347"/>
      <c r="J182" s="288"/>
    </row>
    <row r="183" spans="2:10" x14ac:dyDescent="0.55000000000000004">
      <c r="B183" s="127" t="str">
        <f>$B$47</f>
        <v>Business Administration</v>
      </c>
      <c r="C183" s="141">
        <f t="shared" si="8"/>
        <v>664728.7430645416</v>
      </c>
      <c r="D183" s="141">
        <f t="shared" si="8"/>
        <v>3075190.6372168846</v>
      </c>
      <c r="E183" s="141">
        <f t="shared" si="8"/>
        <v>479992.82836707303</v>
      </c>
      <c r="F183" s="141">
        <f t="shared" si="8"/>
        <v>0</v>
      </c>
      <c r="G183" s="141">
        <f t="shared" si="8"/>
        <v>0</v>
      </c>
      <c r="H183" s="136">
        <f t="shared" si="9"/>
        <v>4219912.2086484991</v>
      </c>
      <c r="I183" s="347"/>
      <c r="J183" s="288"/>
    </row>
    <row r="184" spans="2:10" x14ac:dyDescent="0.55000000000000004">
      <c r="B184" s="127" t="str">
        <f>$B$48</f>
        <v>Optometry</v>
      </c>
      <c r="C184" s="141">
        <f t="shared" ref="C184:G187" si="10">C159+$H$140*IF($H132=0,0,$H159*C132/$H132)+IF($H48=0,0,$H$141*$H159*C48/$H48)</f>
        <v>0</v>
      </c>
      <c r="D184" s="141">
        <f t="shared" si="10"/>
        <v>0</v>
      </c>
      <c r="E184" s="141">
        <f t="shared" si="10"/>
        <v>0</v>
      </c>
      <c r="F184" s="141">
        <f t="shared" si="10"/>
        <v>0</v>
      </c>
      <c r="G184" s="141">
        <f t="shared" si="10"/>
        <v>0</v>
      </c>
      <c r="H184" s="136">
        <f t="shared" si="9"/>
        <v>0</v>
      </c>
      <c r="I184" s="347"/>
      <c r="J184" s="288"/>
    </row>
    <row r="185" spans="2:10" x14ac:dyDescent="0.55000000000000004">
      <c r="B185" s="127" t="str">
        <f>$B$49</f>
        <v>Teacher Ed-Practice Teaching</v>
      </c>
      <c r="C185" s="141">
        <f t="shared" si="10"/>
        <v>0</v>
      </c>
      <c r="D185" s="141">
        <f t="shared" si="10"/>
        <v>176119.92873698327</v>
      </c>
      <c r="E185" s="141">
        <f t="shared" si="10"/>
        <v>0</v>
      </c>
      <c r="F185" s="141">
        <f t="shared" si="10"/>
        <v>0</v>
      </c>
      <c r="G185" s="141">
        <f t="shared" si="10"/>
        <v>0</v>
      </c>
      <c r="H185" s="136">
        <f t="shared" si="9"/>
        <v>176119.92873698327</v>
      </c>
      <c r="I185" s="347"/>
      <c r="J185" s="288"/>
    </row>
    <row r="186" spans="2:10" x14ac:dyDescent="0.55000000000000004">
      <c r="B186" s="127" t="str">
        <f>$B$50</f>
        <v>Technology</v>
      </c>
      <c r="C186" s="141">
        <f t="shared" si="10"/>
        <v>7209.1218576293422</v>
      </c>
      <c r="D186" s="141">
        <f t="shared" si="10"/>
        <v>134314.11790360181</v>
      </c>
      <c r="E186" s="141">
        <f t="shared" si="10"/>
        <v>42766.155462058116</v>
      </c>
      <c r="F186" s="141">
        <f t="shared" si="10"/>
        <v>0</v>
      </c>
      <c r="G186" s="141">
        <f t="shared" si="10"/>
        <v>0</v>
      </c>
      <c r="H186" s="136">
        <f t="shared" si="9"/>
        <v>184289.39522328926</v>
      </c>
      <c r="I186" s="347"/>
      <c r="J186" s="288"/>
    </row>
    <row r="187" spans="2:10" x14ac:dyDescent="0.55000000000000004">
      <c r="B187" s="127" t="str">
        <f>$B$51</f>
        <v>Nursing</v>
      </c>
      <c r="C187" s="141">
        <f t="shared" si="10"/>
        <v>0</v>
      </c>
      <c r="D187" s="141">
        <f t="shared" si="10"/>
        <v>0</v>
      </c>
      <c r="E187" s="141">
        <f t="shared" si="10"/>
        <v>0</v>
      </c>
      <c r="F187" s="141">
        <f t="shared" si="10"/>
        <v>0</v>
      </c>
      <c r="G187" s="141">
        <f t="shared" si="10"/>
        <v>0</v>
      </c>
      <c r="H187" s="136">
        <f t="shared" si="9"/>
        <v>0</v>
      </c>
      <c r="I187" s="347"/>
      <c r="J187" s="288"/>
    </row>
    <row r="188" spans="2:10" x14ac:dyDescent="0.55000000000000004">
      <c r="B188" s="130" t="str">
        <f>$B$52</f>
        <v>Totals</v>
      </c>
      <c r="C188" s="133">
        <f>SUM(C168:C187)</f>
        <v>6768494.4748833086</v>
      </c>
      <c r="D188" s="133">
        <f>SUM(D168:D187)</f>
        <v>8908872.1011966709</v>
      </c>
      <c r="E188" s="133">
        <f>SUM(E168:E187)</f>
        <v>3526309.2403466944</v>
      </c>
      <c r="F188" s="133">
        <f>SUM(F168:F187)</f>
        <v>0</v>
      </c>
      <c r="G188" s="133">
        <f>SUM(G168:G187)</f>
        <v>0</v>
      </c>
      <c r="H188" s="133">
        <f t="shared" si="9"/>
        <v>19203675.816426672</v>
      </c>
      <c r="I188" s="347"/>
      <c r="J188" s="288"/>
    </row>
    <row r="189" spans="2:10" x14ac:dyDescent="0.55000000000000004">
      <c r="B189" s="328"/>
      <c r="C189" s="329"/>
      <c r="D189" s="329"/>
      <c r="E189" s="329"/>
      <c r="F189" s="329"/>
      <c r="G189" s="329"/>
      <c r="H189" s="344"/>
    </row>
    <row r="190" spans="2:10" x14ac:dyDescent="0.55000000000000004">
      <c r="B190" s="442" t="s">
        <v>34</v>
      </c>
      <c r="C190" s="442"/>
      <c r="D190" s="442"/>
      <c r="E190" s="442"/>
      <c r="F190" s="442"/>
      <c r="G190" s="442"/>
      <c r="H190" s="122">
        <f>H15</f>
        <v>13833130</v>
      </c>
    </row>
    <row r="191" spans="2:10" ht="43.5" customHeight="1" thickBot="1" x14ac:dyDescent="0.6">
      <c r="B191" s="432" t="s">
        <v>225</v>
      </c>
      <c r="C191" s="432"/>
      <c r="D191" s="432"/>
      <c r="E191" s="432"/>
      <c r="F191" s="432"/>
      <c r="G191" s="432"/>
      <c r="H191" s="432"/>
    </row>
    <row r="192" spans="2:10" ht="19.8" thickBot="1" x14ac:dyDescent="0.6">
      <c r="B192" s="124" t="s">
        <v>31</v>
      </c>
      <c r="C192" s="125" t="s">
        <v>25</v>
      </c>
      <c r="D192" s="125" t="s">
        <v>26</v>
      </c>
      <c r="E192" s="125" t="s">
        <v>27</v>
      </c>
      <c r="F192" s="125" t="s">
        <v>28</v>
      </c>
      <c r="G192" s="125" t="s">
        <v>29</v>
      </c>
      <c r="H192" s="126" t="s">
        <v>1</v>
      </c>
    </row>
    <row r="193" spans="2:8" x14ac:dyDescent="0.55000000000000004">
      <c r="B193" s="127" t="str">
        <f>$B$32</f>
        <v>Liberal Arts</v>
      </c>
      <c r="C193" s="135">
        <f t="shared" ref="C193:G208" si="11">$H$190*IF($H$136=0,0,C116/$H$136)</f>
        <v>2904867.2129634838</v>
      </c>
      <c r="D193" s="135">
        <f t="shared" si="11"/>
        <v>1811649.1486596863</v>
      </c>
      <c r="E193" s="135">
        <f t="shared" si="11"/>
        <v>545320.10894284549</v>
      </c>
      <c r="F193" s="135">
        <f t="shared" si="11"/>
        <v>0</v>
      </c>
      <c r="G193" s="135">
        <f t="shared" si="11"/>
        <v>0</v>
      </c>
      <c r="H193" s="135">
        <f>SUM(C193:G193)</f>
        <v>5261836.4705660157</v>
      </c>
    </row>
    <row r="194" spans="2:8" x14ac:dyDescent="0.55000000000000004">
      <c r="B194" s="127" t="str">
        <f>$B$33</f>
        <v>Science</v>
      </c>
      <c r="C194" s="138">
        <f t="shared" si="11"/>
        <v>717838.26181975577</v>
      </c>
      <c r="D194" s="138">
        <f t="shared" si="11"/>
        <v>574102.12676290609</v>
      </c>
      <c r="E194" s="138">
        <f t="shared" si="11"/>
        <v>201857.08498626438</v>
      </c>
      <c r="F194" s="138">
        <f t="shared" si="11"/>
        <v>0</v>
      </c>
      <c r="G194" s="138">
        <f t="shared" si="11"/>
        <v>0</v>
      </c>
      <c r="H194" s="138">
        <f t="shared" ref="H194:H213" si="12">SUM(C194:G194)</f>
        <v>1493797.4735689261</v>
      </c>
    </row>
    <row r="195" spans="2:8" x14ac:dyDescent="0.55000000000000004">
      <c r="B195" s="127" t="str">
        <f>$B$34</f>
        <v>Fine Arts</v>
      </c>
      <c r="C195" s="138">
        <f t="shared" si="11"/>
        <v>226271.33636040057</v>
      </c>
      <c r="D195" s="138">
        <f t="shared" si="11"/>
        <v>0</v>
      </c>
      <c r="E195" s="138">
        <f t="shared" si="11"/>
        <v>0</v>
      </c>
      <c r="F195" s="138">
        <f t="shared" si="11"/>
        <v>0</v>
      </c>
      <c r="G195" s="138">
        <f t="shared" si="11"/>
        <v>0</v>
      </c>
      <c r="H195" s="138">
        <f t="shared" si="12"/>
        <v>226271.33636040057</v>
      </c>
    </row>
    <row r="196" spans="2:8" x14ac:dyDescent="0.55000000000000004">
      <c r="B196" s="127" t="str">
        <f>$B$35</f>
        <v>Teacher Education</v>
      </c>
      <c r="C196" s="138">
        <f t="shared" si="11"/>
        <v>127158.30254867175</v>
      </c>
      <c r="D196" s="138">
        <f t="shared" si="11"/>
        <v>1091707.9753085265</v>
      </c>
      <c r="E196" s="138">
        <f t="shared" si="11"/>
        <v>1291062.8575744065</v>
      </c>
      <c r="F196" s="138">
        <f t="shared" si="11"/>
        <v>0</v>
      </c>
      <c r="G196" s="138">
        <f t="shared" si="11"/>
        <v>0</v>
      </c>
      <c r="H196" s="138">
        <f t="shared" si="12"/>
        <v>2509929.1354316049</v>
      </c>
    </row>
    <row r="197" spans="2:8" x14ac:dyDescent="0.55000000000000004">
      <c r="B197" s="127" t="str">
        <f>$B$36</f>
        <v>Agriculture</v>
      </c>
      <c r="C197" s="138">
        <f t="shared" si="11"/>
        <v>0</v>
      </c>
      <c r="D197" s="138">
        <f t="shared" si="11"/>
        <v>0</v>
      </c>
      <c r="E197" s="138">
        <f t="shared" si="11"/>
        <v>0</v>
      </c>
      <c r="F197" s="138">
        <f t="shared" si="11"/>
        <v>0</v>
      </c>
      <c r="G197" s="138">
        <f t="shared" si="11"/>
        <v>0</v>
      </c>
      <c r="H197" s="138">
        <f t="shared" si="12"/>
        <v>0</v>
      </c>
    </row>
    <row r="198" spans="2:8" x14ac:dyDescent="0.55000000000000004">
      <c r="B198" s="127" t="str">
        <f>$B$37</f>
        <v>Engineering</v>
      </c>
      <c r="C198" s="138">
        <f t="shared" si="11"/>
        <v>366006.30962503375</v>
      </c>
      <c r="D198" s="138">
        <f t="shared" si="11"/>
        <v>490502.70703397953</v>
      </c>
      <c r="E198" s="138">
        <f t="shared" si="11"/>
        <v>101770.24553789826</v>
      </c>
      <c r="F198" s="138">
        <f t="shared" si="11"/>
        <v>0</v>
      </c>
      <c r="G198" s="138">
        <f t="shared" si="11"/>
        <v>0</v>
      </c>
      <c r="H198" s="138">
        <f t="shared" si="12"/>
        <v>958279.2621969115</v>
      </c>
    </row>
    <row r="199" spans="2:8" x14ac:dyDescent="0.55000000000000004">
      <c r="B199" s="127" t="str">
        <f>$B$38</f>
        <v>Home Economics</v>
      </c>
      <c r="C199" s="138">
        <f t="shared" si="11"/>
        <v>0</v>
      </c>
      <c r="D199" s="138">
        <f t="shared" si="11"/>
        <v>0</v>
      </c>
      <c r="E199" s="138">
        <f t="shared" si="11"/>
        <v>14342.527438000547</v>
      </c>
      <c r="F199" s="138">
        <f t="shared" si="11"/>
        <v>0</v>
      </c>
      <c r="G199" s="138">
        <f t="shared" si="11"/>
        <v>0</v>
      </c>
      <c r="H199" s="138">
        <f t="shared" si="12"/>
        <v>14342.527438000547</v>
      </c>
    </row>
    <row r="200" spans="2:8" x14ac:dyDescent="0.55000000000000004">
      <c r="B200" s="127" t="str">
        <f>$B$39</f>
        <v>Law</v>
      </c>
      <c r="C200" s="138">
        <f t="shared" si="11"/>
        <v>0</v>
      </c>
      <c r="D200" s="138">
        <f t="shared" si="11"/>
        <v>0</v>
      </c>
      <c r="E200" s="138">
        <f t="shared" si="11"/>
        <v>0</v>
      </c>
      <c r="F200" s="138">
        <f t="shared" si="11"/>
        <v>0</v>
      </c>
      <c r="G200" s="138">
        <f t="shared" si="11"/>
        <v>0</v>
      </c>
      <c r="H200" s="138">
        <f t="shared" si="12"/>
        <v>0</v>
      </c>
    </row>
    <row r="201" spans="2:8" x14ac:dyDescent="0.55000000000000004">
      <c r="B201" s="127" t="str">
        <f>$B$40</f>
        <v>Social Service</v>
      </c>
      <c r="C201" s="138">
        <f t="shared" si="11"/>
        <v>0</v>
      </c>
      <c r="D201" s="138">
        <f t="shared" si="11"/>
        <v>0</v>
      </c>
      <c r="E201" s="138">
        <f t="shared" si="11"/>
        <v>0</v>
      </c>
      <c r="F201" s="138">
        <f t="shared" si="11"/>
        <v>0</v>
      </c>
      <c r="G201" s="138">
        <f t="shared" si="11"/>
        <v>0</v>
      </c>
      <c r="H201" s="138">
        <f t="shared" si="12"/>
        <v>0</v>
      </c>
    </row>
    <row r="202" spans="2:8" x14ac:dyDescent="0.55000000000000004">
      <c r="B202" s="127" t="str">
        <f>$B$41</f>
        <v>Library Science</v>
      </c>
      <c r="C202" s="138">
        <f t="shared" si="11"/>
        <v>0</v>
      </c>
      <c r="D202" s="138">
        <f t="shared" si="11"/>
        <v>0</v>
      </c>
      <c r="E202" s="138">
        <f t="shared" si="11"/>
        <v>0</v>
      </c>
      <c r="F202" s="138">
        <f t="shared" si="11"/>
        <v>0</v>
      </c>
      <c r="G202" s="138">
        <f t="shared" si="11"/>
        <v>0</v>
      </c>
      <c r="H202" s="138">
        <f t="shared" si="12"/>
        <v>0</v>
      </c>
    </row>
    <row r="203" spans="2:8" x14ac:dyDescent="0.55000000000000004">
      <c r="B203" s="127" t="str">
        <f>$B$42</f>
        <v>Veterinary Science</v>
      </c>
      <c r="C203" s="138">
        <f t="shared" si="11"/>
        <v>0</v>
      </c>
      <c r="D203" s="138">
        <f t="shared" si="11"/>
        <v>0</v>
      </c>
      <c r="E203" s="138">
        <f t="shared" si="11"/>
        <v>0</v>
      </c>
      <c r="F203" s="138">
        <f t="shared" si="11"/>
        <v>0</v>
      </c>
      <c r="G203" s="138">
        <f t="shared" si="11"/>
        <v>0</v>
      </c>
      <c r="H203" s="138">
        <f t="shared" si="12"/>
        <v>0</v>
      </c>
    </row>
    <row r="204" spans="2:8" x14ac:dyDescent="0.55000000000000004">
      <c r="B204" s="127" t="str">
        <f>$B$43</f>
        <v>Vocational Training</v>
      </c>
      <c r="C204" s="138">
        <f t="shared" si="11"/>
        <v>0</v>
      </c>
      <c r="D204" s="138">
        <f t="shared" si="11"/>
        <v>0</v>
      </c>
      <c r="E204" s="138">
        <f t="shared" si="11"/>
        <v>0</v>
      </c>
      <c r="F204" s="138">
        <f t="shared" si="11"/>
        <v>0</v>
      </c>
      <c r="G204" s="138">
        <f t="shared" si="11"/>
        <v>0</v>
      </c>
      <c r="H204" s="138">
        <f t="shared" si="12"/>
        <v>0</v>
      </c>
    </row>
    <row r="205" spans="2:8" x14ac:dyDescent="0.55000000000000004">
      <c r="B205" s="127" t="str">
        <f>$B$44</f>
        <v>Physical Training</v>
      </c>
      <c r="C205" s="138">
        <f t="shared" si="11"/>
        <v>0</v>
      </c>
      <c r="D205" s="138">
        <f t="shared" si="11"/>
        <v>0</v>
      </c>
      <c r="E205" s="138">
        <f t="shared" si="11"/>
        <v>0</v>
      </c>
      <c r="F205" s="138">
        <f t="shared" si="11"/>
        <v>0</v>
      </c>
      <c r="G205" s="138">
        <f t="shared" si="11"/>
        <v>0</v>
      </c>
      <c r="H205" s="138">
        <f t="shared" si="12"/>
        <v>0</v>
      </c>
    </row>
    <row r="206" spans="2:8" x14ac:dyDescent="0.55000000000000004">
      <c r="B206" s="127" t="str">
        <f>$B$45</f>
        <v>Health Services</v>
      </c>
      <c r="C206" s="138">
        <f t="shared" si="11"/>
        <v>49437.613119660768</v>
      </c>
      <c r="D206" s="138">
        <f t="shared" si="11"/>
        <v>10640.903300813703</v>
      </c>
      <c r="E206" s="138">
        <f t="shared" si="11"/>
        <v>9217.398071442949</v>
      </c>
      <c r="F206" s="138">
        <f t="shared" si="11"/>
        <v>0</v>
      </c>
      <c r="G206" s="138">
        <f t="shared" si="11"/>
        <v>0</v>
      </c>
      <c r="H206" s="138">
        <f t="shared" si="12"/>
        <v>69295.914491917414</v>
      </c>
    </row>
    <row r="207" spans="2:8" x14ac:dyDescent="0.55000000000000004">
      <c r="B207" s="127" t="str">
        <f>$B$46</f>
        <v>Pharmacy</v>
      </c>
      <c r="C207" s="138">
        <f t="shared" si="11"/>
        <v>0</v>
      </c>
      <c r="D207" s="138">
        <f t="shared" si="11"/>
        <v>0</v>
      </c>
      <c r="E207" s="138">
        <f t="shared" si="11"/>
        <v>0</v>
      </c>
      <c r="F207" s="138">
        <f t="shared" si="11"/>
        <v>0</v>
      </c>
      <c r="G207" s="138">
        <f t="shared" si="11"/>
        <v>0</v>
      </c>
      <c r="H207" s="138">
        <f t="shared" si="12"/>
        <v>0</v>
      </c>
    </row>
    <row r="208" spans="2:8" x14ac:dyDescent="0.55000000000000004">
      <c r="B208" s="127" t="str">
        <f>$B$47</f>
        <v>Business Administration</v>
      </c>
      <c r="C208" s="138">
        <f t="shared" si="11"/>
        <v>478829.11612592579</v>
      </c>
      <c r="D208" s="138">
        <f t="shared" si="11"/>
        <v>2215175.4833840732</v>
      </c>
      <c r="E208" s="138">
        <f t="shared" si="11"/>
        <v>345756.88828228251</v>
      </c>
      <c r="F208" s="138">
        <f t="shared" si="11"/>
        <v>0</v>
      </c>
      <c r="G208" s="138">
        <f t="shared" si="11"/>
        <v>0</v>
      </c>
      <c r="H208" s="138">
        <f t="shared" si="12"/>
        <v>3039761.4877922814</v>
      </c>
    </row>
    <row r="209" spans="2:8" x14ac:dyDescent="0.55000000000000004">
      <c r="B209" s="127" t="str">
        <f>$B$48</f>
        <v>Optometry</v>
      </c>
      <c r="C209" s="138">
        <f t="shared" ref="C209:G212" si="13">$H$190*IF($H$136=0,0,C132/$H$136)</f>
        <v>0</v>
      </c>
      <c r="D209" s="138">
        <f t="shared" si="13"/>
        <v>0</v>
      </c>
      <c r="E209" s="138">
        <f t="shared" si="13"/>
        <v>0</v>
      </c>
      <c r="F209" s="138">
        <f t="shared" si="13"/>
        <v>0</v>
      </c>
      <c r="G209" s="138">
        <f t="shared" si="13"/>
        <v>0</v>
      </c>
      <c r="H209" s="138">
        <f t="shared" si="12"/>
        <v>0</v>
      </c>
    </row>
    <row r="210" spans="2:8" x14ac:dyDescent="0.55000000000000004">
      <c r="B210" s="127" t="str">
        <f>$B$49</f>
        <v>Teacher Ed-Practice Teaching</v>
      </c>
      <c r="C210" s="138">
        <f t="shared" si="13"/>
        <v>0</v>
      </c>
      <c r="D210" s="138">
        <f t="shared" si="13"/>
        <v>126865.80908252168</v>
      </c>
      <c r="E210" s="138">
        <f t="shared" si="13"/>
        <v>0</v>
      </c>
      <c r="F210" s="138">
        <f t="shared" si="13"/>
        <v>0</v>
      </c>
      <c r="G210" s="138">
        <f t="shared" si="13"/>
        <v>0</v>
      </c>
      <c r="H210" s="138">
        <f t="shared" si="12"/>
        <v>126865.80908252168</v>
      </c>
    </row>
    <row r="211" spans="2:8" x14ac:dyDescent="0.55000000000000004">
      <c r="B211" s="127" t="str">
        <f>$B$50</f>
        <v>Technology</v>
      </c>
      <c r="C211" s="138">
        <f t="shared" si="13"/>
        <v>5193.0016313399974</v>
      </c>
      <c r="D211" s="138">
        <f t="shared" si="13"/>
        <v>96751.511093857654</v>
      </c>
      <c r="E211" s="138">
        <f t="shared" si="13"/>
        <v>30806.070346220833</v>
      </c>
      <c r="F211" s="138">
        <f t="shared" si="13"/>
        <v>0</v>
      </c>
      <c r="G211" s="138">
        <f t="shared" si="13"/>
        <v>0</v>
      </c>
      <c r="H211" s="138">
        <f t="shared" si="12"/>
        <v>132750.58307141848</v>
      </c>
    </row>
    <row r="212" spans="2:8" x14ac:dyDescent="0.55000000000000004">
      <c r="B212" s="127" t="str">
        <f>$B$51</f>
        <v>Nursing</v>
      </c>
      <c r="C212" s="138">
        <f t="shared" si="13"/>
        <v>0</v>
      </c>
      <c r="D212" s="138">
        <f t="shared" si="13"/>
        <v>0</v>
      </c>
      <c r="E212" s="138">
        <f t="shared" si="13"/>
        <v>0</v>
      </c>
      <c r="F212" s="138">
        <f t="shared" si="13"/>
        <v>0</v>
      </c>
      <c r="G212" s="138">
        <f t="shared" si="13"/>
        <v>0</v>
      </c>
      <c r="H212" s="138">
        <f t="shared" si="12"/>
        <v>0</v>
      </c>
    </row>
    <row r="213" spans="2:8" x14ac:dyDescent="0.55000000000000004">
      <c r="B213" s="130" t="str">
        <f>$B$52</f>
        <v>Totals</v>
      </c>
      <c r="C213" s="135">
        <f>SUM(C193:C212)</f>
        <v>4875601.1541942712</v>
      </c>
      <c r="D213" s="135">
        <f>SUM(D193:D212)</f>
        <v>6417395.6646263655</v>
      </c>
      <c r="E213" s="135">
        <f>SUM(E193:E212)</f>
        <v>2540133.181179361</v>
      </c>
      <c r="F213" s="135">
        <f>SUM(F193:F212)</f>
        <v>0</v>
      </c>
      <c r="G213" s="135">
        <f>SUM(G193:G212)</f>
        <v>0</v>
      </c>
      <c r="H213" s="135">
        <f t="shared" si="12"/>
        <v>13833129.999999998</v>
      </c>
    </row>
    <row r="214" spans="2:8" x14ac:dyDescent="0.55000000000000004">
      <c r="B214" s="143"/>
      <c r="C214" s="144"/>
      <c r="D214" s="144"/>
      <c r="E214" s="144"/>
      <c r="F214" s="144"/>
      <c r="G214" s="144"/>
      <c r="H214" s="144"/>
    </row>
    <row r="215" spans="2:8" x14ac:dyDescent="0.55000000000000004">
      <c r="B215" s="442" t="s">
        <v>35</v>
      </c>
      <c r="C215" s="442"/>
      <c r="D215" s="442"/>
      <c r="E215" s="442"/>
      <c r="F215" s="442"/>
      <c r="G215" s="442"/>
      <c r="H215" s="122">
        <f>H17</f>
        <v>15846434</v>
      </c>
    </row>
    <row r="216" spans="2:8" ht="60.75" customHeight="1" thickBot="1" x14ac:dyDescent="0.6">
      <c r="B216" s="432" t="s">
        <v>226</v>
      </c>
      <c r="C216" s="432"/>
      <c r="D216" s="432"/>
      <c r="E216" s="432"/>
      <c r="F216" s="432"/>
      <c r="G216" s="432"/>
      <c r="H216" s="432"/>
    </row>
    <row r="217" spans="2:8" ht="19.8" thickBot="1" x14ac:dyDescent="0.6">
      <c r="B217" s="124" t="s">
        <v>31</v>
      </c>
      <c r="C217" s="125" t="s">
        <v>25</v>
      </c>
      <c r="D217" s="125" t="s">
        <v>26</v>
      </c>
      <c r="E217" s="125" t="s">
        <v>27</v>
      </c>
      <c r="F217" s="125" t="s">
        <v>28</v>
      </c>
      <c r="G217" s="125" t="s">
        <v>29</v>
      </c>
      <c r="H217" s="126" t="s">
        <v>1</v>
      </c>
    </row>
    <row r="218" spans="2:8" x14ac:dyDescent="0.55000000000000004">
      <c r="B218" s="127" t="str">
        <f>$B$32</f>
        <v>Liberal Arts</v>
      </c>
      <c r="C218" s="135">
        <f t="shared" ref="C218:G233" si="14">$H$215*IF($H$25=0,0,C$25/$H$25)*IF(C$52=0,0,C32/C$52)</f>
        <v>3283149.6748078419</v>
      </c>
      <c r="D218" s="135">
        <f t="shared" si="14"/>
        <v>2573387.1128318687</v>
      </c>
      <c r="E218" s="135">
        <f t="shared" si="14"/>
        <v>382872.22580341302</v>
      </c>
      <c r="F218" s="135">
        <f t="shared" si="14"/>
        <v>0</v>
      </c>
      <c r="G218" s="135">
        <f t="shared" si="14"/>
        <v>0</v>
      </c>
      <c r="H218" s="135">
        <f>SUM(C218:G218)</f>
        <v>6239409.0134431245</v>
      </c>
    </row>
    <row r="219" spans="2:8" x14ac:dyDescent="0.55000000000000004">
      <c r="B219" s="127" t="str">
        <f>$B$33</f>
        <v>Science</v>
      </c>
      <c r="C219" s="138">
        <f t="shared" si="14"/>
        <v>881198.50061053748</v>
      </c>
      <c r="D219" s="138">
        <f t="shared" si="14"/>
        <v>747470.44557600503</v>
      </c>
      <c r="E219" s="138">
        <f t="shared" si="14"/>
        <v>72821.52688114249</v>
      </c>
      <c r="F219" s="138">
        <f t="shared" si="14"/>
        <v>0</v>
      </c>
      <c r="G219" s="138">
        <f t="shared" si="14"/>
        <v>0</v>
      </c>
      <c r="H219" s="138">
        <f t="shared" ref="H219:H238" si="15">SUM(C219:G219)</f>
        <v>1701490.473067685</v>
      </c>
    </row>
    <row r="220" spans="2:8" x14ac:dyDescent="0.55000000000000004">
      <c r="B220" s="127" t="str">
        <f>$B$34</f>
        <v>Fine Arts</v>
      </c>
      <c r="C220" s="138">
        <f t="shared" si="14"/>
        <v>286628.86189675989</v>
      </c>
      <c r="D220" s="138">
        <f t="shared" si="14"/>
        <v>10595.261125275805</v>
      </c>
      <c r="E220" s="138">
        <f t="shared" si="14"/>
        <v>0</v>
      </c>
      <c r="F220" s="138">
        <f t="shared" si="14"/>
        <v>0</v>
      </c>
      <c r="G220" s="138">
        <f t="shared" si="14"/>
        <v>0</v>
      </c>
      <c r="H220" s="138">
        <f t="shared" si="15"/>
        <v>297224.1230220357</v>
      </c>
    </row>
    <row r="221" spans="2:8" x14ac:dyDescent="0.55000000000000004">
      <c r="B221" s="127" t="str">
        <f>$B$35</f>
        <v>Teacher Education</v>
      </c>
      <c r="C221" s="138">
        <f t="shared" si="14"/>
        <v>87411.638734472886</v>
      </c>
      <c r="D221" s="138">
        <f t="shared" si="14"/>
        <v>1640751.8656855675</v>
      </c>
      <c r="E221" s="138">
        <f t="shared" si="14"/>
        <v>786373.07526257623</v>
      </c>
      <c r="F221" s="138">
        <f t="shared" si="14"/>
        <v>0</v>
      </c>
      <c r="G221" s="138">
        <f t="shared" si="14"/>
        <v>0</v>
      </c>
      <c r="H221" s="138">
        <f t="shared" si="15"/>
        <v>2514536.5796826165</v>
      </c>
    </row>
    <row r="222" spans="2:8" x14ac:dyDescent="0.55000000000000004">
      <c r="B222" s="127" t="str">
        <f>$B$36</f>
        <v>Agriculture</v>
      </c>
      <c r="C222" s="138">
        <f t="shared" si="14"/>
        <v>0</v>
      </c>
      <c r="D222" s="138">
        <f t="shared" si="14"/>
        <v>0</v>
      </c>
      <c r="E222" s="138">
        <f t="shared" si="14"/>
        <v>0</v>
      </c>
      <c r="F222" s="138">
        <f t="shared" si="14"/>
        <v>0</v>
      </c>
      <c r="G222" s="138">
        <f t="shared" si="14"/>
        <v>0</v>
      </c>
      <c r="H222" s="138">
        <f t="shared" si="15"/>
        <v>0</v>
      </c>
    </row>
    <row r="223" spans="2:8" x14ac:dyDescent="0.55000000000000004">
      <c r="B223" s="127" t="str">
        <f>$B$37</f>
        <v>Engineering</v>
      </c>
      <c r="C223" s="138">
        <f t="shared" si="14"/>
        <v>332006.8468962012</v>
      </c>
      <c r="D223" s="138">
        <f t="shared" si="14"/>
        <v>613642.20683889044</v>
      </c>
      <c r="E223" s="138">
        <f t="shared" si="14"/>
        <v>137938.38709567947</v>
      </c>
      <c r="F223" s="138">
        <f t="shared" si="14"/>
        <v>0</v>
      </c>
      <c r="G223" s="138">
        <f t="shared" si="14"/>
        <v>0</v>
      </c>
      <c r="H223" s="138">
        <f t="shared" si="15"/>
        <v>1083587.4408307711</v>
      </c>
    </row>
    <row r="224" spans="2:8" x14ac:dyDescent="0.55000000000000004">
      <c r="B224" s="127" t="str">
        <f>$B$38</f>
        <v>Home Economics</v>
      </c>
      <c r="C224" s="138">
        <f t="shared" si="14"/>
        <v>0</v>
      </c>
      <c r="D224" s="138">
        <f t="shared" si="14"/>
        <v>0</v>
      </c>
      <c r="E224" s="138">
        <f t="shared" si="14"/>
        <v>18267.516128887281</v>
      </c>
      <c r="F224" s="138">
        <f t="shared" si="14"/>
        <v>0</v>
      </c>
      <c r="G224" s="138">
        <f t="shared" si="14"/>
        <v>0</v>
      </c>
      <c r="H224" s="138">
        <f t="shared" si="15"/>
        <v>18267.516128887281</v>
      </c>
    </row>
    <row r="225" spans="2:10" x14ac:dyDescent="0.55000000000000004">
      <c r="B225" s="127" t="str">
        <f>$B$39</f>
        <v>Law</v>
      </c>
      <c r="C225" s="138">
        <f t="shared" si="14"/>
        <v>0</v>
      </c>
      <c r="D225" s="138">
        <f t="shared" si="14"/>
        <v>0</v>
      </c>
      <c r="E225" s="138">
        <f t="shared" si="14"/>
        <v>0</v>
      </c>
      <c r="F225" s="138">
        <f t="shared" si="14"/>
        <v>0</v>
      </c>
      <c r="G225" s="138">
        <f t="shared" si="14"/>
        <v>0</v>
      </c>
      <c r="H225" s="138">
        <f t="shared" si="15"/>
        <v>0</v>
      </c>
    </row>
    <row r="226" spans="2:10" x14ac:dyDescent="0.55000000000000004">
      <c r="B226" s="127" t="str">
        <f>$B$40</f>
        <v>Social Service</v>
      </c>
      <c r="C226" s="138">
        <f t="shared" si="14"/>
        <v>0</v>
      </c>
      <c r="D226" s="138">
        <f t="shared" si="14"/>
        <v>0</v>
      </c>
      <c r="E226" s="138">
        <f t="shared" si="14"/>
        <v>0</v>
      </c>
      <c r="F226" s="138">
        <f t="shared" si="14"/>
        <v>0</v>
      </c>
      <c r="G226" s="138">
        <f t="shared" si="14"/>
        <v>0</v>
      </c>
      <c r="H226" s="138">
        <f t="shared" si="15"/>
        <v>0</v>
      </c>
    </row>
    <row r="227" spans="2:10" x14ac:dyDescent="0.55000000000000004">
      <c r="B227" s="127" t="str">
        <f>$B$41</f>
        <v>Library Science</v>
      </c>
      <c r="C227" s="138">
        <f t="shared" si="14"/>
        <v>0</v>
      </c>
      <c r="D227" s="138">
        <f t="shared" si="14"/>
        <v>0</v>
      </c>
      <c r="E227" s="138">
        <f t="shared" si="14"/>
        <v>0</v>
      </c>
      <c r="F227" s="138">
        <f t="shared" si="14"/>
        <v>0</v>
      </c>
      <c r="G227" s="138">
        <f t="shared" si="14"/>
        <v>0</v>
      </c>
      <c r="H227" s="138">
        <f t="shared" si="15"/>
        <v>0</v>
      </c>
    </row>
    <row r="228" spans="2:10" x14ac:dyDescent="0.55000000000000004">
      <c r="B228" s="127" t="str">
        <f>$B$42</f>
        <v>Veterinary Science</v>
      </c>
      <c r="C228" s="138">
        <f t="shared" si="14"/>
        <v>0</v>
      </c>
      <c r="D228" s="138">
        <f t="shared" si="14"/>
        <v>0</v>
      </c>
      <c r="E228" s="138">
        <f t="shared" si="14"/>
        <v>0</v>
      </c>
      <c r="F228" s="138">
        <f t="shared" si="14"/>
        <v>0</v>
      </c>
      <c r="G228" s="138">
        <f t="shared" si="14"/>
        <v>0</v>
      </c>
      <c r="H228" s="138">
        <f t="shared" si="15"/>
        <v>0</v>
      </c>
    </row>
    <row r="229" spans="2:10" x14ac:dyDescent="0.55000000000000004">
      <c r="B229" s="127" t="str">
        <f>$B$43</f>
        <v>Vocational Training</v>
      </c>
      <c r="C229" s="138">
        <f t="shared" si="14"/>
        <v>0</v>
      </c>
      <c r="D229" s="138">
        <f t="shared" si="14"/>
        <v>0</v>
      </c>
      <c r="E229" s="138">
        <f t="shared" si="14"/>
        <v>0</v>
      </c>
      <c r="F229" s="138">
        <f t="shared" si="14"/>
        <v>0</v>
      </c>
      <c r="G229" s="138">
        <f t="shared" si="14"/>
        <v>0</v>
      </c>
      <c r="H229" s="138">
        <f t="shared" si="15"/>
        <v>0</v>
      </c>
    </row>
    <row r="230" spans="2:10" x14ac:dyDescent="0.55000000000000004">
      <c r="B230" s="127" t="str">
        <f>$B$44</f>
        <v>Physical Training</v>
      </c>
      <c r="C230" s="138">
        <f t="shared" si="14"/>
        <v>0</v>
      </c>
      <c r="D230" s="138">
        <f t="shared" si="14"/>
        <v>0</v>
      </c>
      <c r="E230" s="138">
        <f t="shared" si="14"/>
        <v>0</v>
      </c>
      <c r="F230" s="138">
        <f t="shared" si="14"/>
        <v>0</v>
      </c>
      <c r="G230" s="138">
        <f t="shared" si="14"/>
        <v>0</v>
      </c>
      <c r="H230" s="138">
        <f t="shared" si="15"/>
        <v>0</v>
      </c>
    </row>
    <row r="231" spans="2:10" x14ac:dyDescent="0.55000000000000004">
      <c r="B231" s="127" t="str">
        <f>$B$45</f>
        <v>Health Services</v>
      </c>
      <c r="C231" s="138">
        <f t="shared" si="14"/>
        <v>104264.44530218447</v>
      </c>
      <c r="D231" s="138">
        <f t="shared" si="14"/>
        <v>24217.739714916126</v>
      </c>
      <c r="E231" s="138">
        <f t="shared" si="14"/>
        <v>10438.580645078446</v>
      </c>
      <c r="F231" s="138">
        <f t="shared" si="14"/>
        <v>0</v>
      </c>
      <c r="G231" s="138">
        <f t="shared" si="14"/>
        <v>0</v>
      </c>
      <c r="H231" s="138">
        <f t="shared" si="15"/>
        <v>138920.76566217904</v>
      </c>
    </row>
    <row r="232" spans="2:10" x14ac:dyDescent="0.55000000000000004">
      <c r="B232" s="127" t="str">
        <f>$B$46</f>
        <v>Pharmacy</v>
      </c>
      <c r="C232" s="138">
        <f t="shared" si="14"/>
        <v>0</v>
      </c>
      <c r="D232" s="138">
        <f t="shared" si="14"/>
        <v>0</v>
      </c>
      <c r="E232" s="138">
        <f t="shared" si="14"/>
        <v>0</v>
      </c>
      <c r="F232" s="138">
        <f t="shared" si="14"/>
        <v>0</v>
      </c>
      <c r="G232" s="138">
        <f t="shared" si="14"/>
        <v>0</v>
      </c>
      <c r="H232" s="138">
        <f t="shared" si="15"/>
        <v>0</v>
      </c>
    </row>
    <row r="233" spans="2:10" x14ac:dyDescent="0.55000000000000004">
      <c r="B233" s="127" t="str">
        <f>$B$47</f>
        <v>Business Administration</v>
      </c>
      <c r="C233" s="138">
        <f t="shared" si="14"/>
        <v>589782.65474707354</v>
      </c>
      <c r="D233" s="138">
        <f t="shared" si="14"/>
        <v>2666221.7817390473</v>
      </c>
      <c r="E233" s="138">
        <f t="shared" si="14"/>
        <v>272397.24730966613</v>
      </c>
      <c r="F233" s="138">
        <f t="shared" si="14"/>
        <v>0</v>
      </c>
      <c r="G233" s="138">
        <f t="shared" si="14"/>
        <v>0</v>
      </c>
      <c r="H233" s="138">
        <f t="shared" si="15"/>
        <v>3528401.6837957869</v>
      </c>
    </row>
    <row r="234" spans="2:10" x14ac:dyDescent="0.55000000000000004">
      <c r="B234" s="127" t="str">
        <f>$B$48</f>
        <v>Optometry</v>
      </c>
      <c r="C234" s="138">
        <f t="shared" ref="C234:G237" si="16">$H$215*IF($H$25=0,0,C$25/$H$25)*IF(C$52=0,0,C48/C$52)</f>
        <v>0</v>
      </c>
      <c r="D234" s="138">
        <f t="shared" si="16"/>
        <v>0</v>
      </c>
      <c r="E234" s="138">
        <f t="shared" si="16"/>
        <v>0</v>
      </c>
      <c r="F234" s="138">
        <f t="shared" si="16"/>
        <v>0</v>
      </c>
      <c r="G234" s="138">
        <f t="shared" si="16"/>
        <v>0</v>
      </c>
      <c r="H234" s="138">
        <f t="shared" si="15"/>
        <v>0</v>
      </c>
    </row>
    <row r="235" spans="2:10" x14ac:dyDescent="0.55000000000000004">
      <c r="B235" s="127" t="str">
        <f>$B$49</f>
        <v>Teacher Ed-Practice Teaching</v>
      </c>
      <c r="C235" s="138">
        <f t="shared" si="16"/>
        <v>0</v>
      </c>
      <c r="D235" s="138">
        <f t="shared" si="16"/>
        <v>86149.563673373515</v>
      </c>
      <c r="E235" s="138">
        <f t="shared" si="16"/>
        <v>0</v>
      </c>
      <c r="F235" s="138">
        <f t="shared" si="16"/>
        <v>0</v>
      </c>
      <c r="G235" s="138">
        <f t="shared" si="16"/>
        <v>0</v>
      </c>
      <c r="H235" s="138">
        <f t="shared" si="15"/>
        <v>86149.563673373515</v>
      </c>
    </row>
    <row r="236" spans="2:10" x14ac:dyDescent="0.55000000000000004">
      <c r="B236" s="127" t="str">
        <f>$B$50</f>
        <v>Technology</v>
      </c>
      <c r="C236" s="138">
        <f t="shared" si="16"/>
        <v>5442.7351950196908</v>
      </c>
      <c r="D236" s="138">
        <f t="shared" si="16"/>
        <v>201688.36356328585</v>
      </c>
      <c r="E236" s="138">
        <f t="shared" si="16"/>
        <v>31315.741935235343</v>
      </c>
      <c r="F236" s="138">
        <f t="shared" si="16"/>
        <v>0</v>
      </c>
      <c r="G236" s="138">
        <f t="shared" si="16"/>
        <v>0</v>
      </c>
      <c r="H236" s="138">
        <f t="shared" si="15"/>
        <v>238446.84069354087</v>
      </c>
    </row>
    <row r="237" spans="2:10" x14ac:dyDescent="0.55000000000000004">
      <c r="B237" s="127" t="str">
        <f>$B$51</f>
        <v>Nursing</v>
      </c>
      <c r="C237" s="138">
        <f t="shared" si="16"/>
        <v>0</v>
      </c>
      <c r="D237" s="138">
        <f t="shared" si="16"/>
        <v>0</v>
      </c>
      <c r="E237" s="138">
        <f t="shared" si="16"/>
        <v>0</v>
      </c>
      <c r="F237" s="138">
        <f t="shared" si="16"/>
        <v>0</v>
      </c>
      <c r="G237" s="138">
        <f t="shared" si="16"/>
        <v>0</v>
      </c>
      <c r="H237" s="138">
        <f t="shared" si="15"/>
        <v>0</v>
      </c>
    </row>
    <row r="238" spans="2:10" x14ac:dyDescent="0.55000000000000004">
      <c r="B238" s="130" t="str">
        <f>$B$52</f>
        <v>Totals</v>
      </c>
      <c r="C238" s="135">
        <f>SUM(C218:C237)</f>
        <v>5569885.3581900913</v>
      </c>
      <c r="D238" s="135">
        <f>SUM(D218:D237)</f>
        <v>8564124.34074823</v>
      </c>
      <c r="E238" s="135">
        <f>SUM(E218:E237)</f>
        <v>1712424.3010616787</v>
      </c>
      <c r="F238" s="135">
        <f>SUM(F218:F237)</f>
        <v>0</v>
      </c>
      <c r="G238" s="135">
        <f>SUM(G218:G237)</f>
        <v>0</v>
      </c>
      <c r="H238" s="135">
        <f t="shared" si="15"/>
        <v>15846434</v>
      </c>
    </row>
    <row r="239" spans="2:10" x14ac:dyDescent="0.55000000000000004">
      <c r="B239" s="328"/>
      <c r="C239" s="348"/>
      <c r="D239" s="348"/>
      <c r="E239" s="348"/>
      <c r="F239" s="348"/>
      <c r="G239" s="348"/>
      <c r="H239" s="348"/>
    </row>
    <row r="240" spans="2:10" x14ac:dyDescent="0.55000000000000004">
      <c r="B240" s="120" t="s">
        <v>11</v>
      </c>
      <c r="C240" s="121"/>
      <c r="D240" s="121"/>
      <c r="E240" s="121"/>
      <c r="F240" s="121"/>
      <c r="G240" s="121"/>
      <c r="H240" s="122">
        <f>H16</f>
        <v>21707415</v>
      </c>
      <c r="J240" s="358"/>
    </row>
    <row r="241" spans="2:8" ht="61.5" customHeight="1" thickBot="1" x14ac:dyDescent="0.6">
      <c r="B241" s="444" t="s">
        <v>917</v>
      </c>
      <c r="C241" s="444"/>
      <c r="D241" s="444"/>
      <c r="E241" s="444"/>
      <c r="F241" s="444"/>
      <c r="G241" s="444"/>
      <c r="H241" s="326"/>
    </row>
    <row r="242" spans="2:8" ht="19.8" thickBot="1" x14ac:dyDescent="0.6">
      <c r="B242" s="124" t="s">
        <v>31</v>
      </c>
      <c r="C242" s="125" t="s">
        <v>25</v>
      </c>
      <c r="D242" s="125" t="s">
        <v>26</v>
      </c>
      <c r="E242" s="125" t="s">
        <v>27</v>
      </c>
      <c r="F242" s="125" t="s">
        <v>28</v>
      </c>
      <c r="G242" s="125" t="s">
        <v>29</v>
      </c>
      <c r="H242" s="126" t="s">
        <v>1</v>
      </c>
    </row>
    <row r="243" spans="2:8" x14ac:dyDescent="0.55000000000000004">
      <c r="B243" s="127" t="str">
        <f>$B$32</f>
        <v>Liberal Arts</v>
      </c>
      <c r="C243" s="135">
        <f t="shared" ref="C243:G258" si="17">$H$240*IF($H$25=0,0,C$25/$H$25)*IF(C$52=0,0,C32/C$52)</f>
        <v>4497459.3336373894</v>
      </c>
      <c r="D243" s="135">
        <f t="shared" si="17"/>
        <v>3525183.1430272073</v>
      </c>
      <c r="E243" s="135">
        <f t="shared" si="17"/>
        <v>524481.80439134734</v>
      </c>
      <c r="F243" s="135">
        <f t="shared" si="17"/>
        <v>0</v>
      </c>
      <c r="G243" s="135">
        <f t="shared" si="17"/>
        <v>0</v>
      </c>
      <c r="H243" s="135">
        <f>SUM(C243:G243)</f>
        <v>8547124.281055944</v>
      </c>
    </row>
    <row r="244" spans="2:8" x14ac:dyDescent="0.55000000000000004">
      <c r="B244" s="127" t="str">
        <f>$B$33</f>
        <v>Science</v>
      </c>
      <c r="C244" s="138">
        <f t="shared" si="17"/>
        <v>1207119.6302039116</v>
      </c>
      <c r="D244" s="138">
        <f t="shared" si="17"/>
        <v>1023930.757062015</v>
      </c>
      <c r="E244" s="138">
        <f t="shared" si="17"/>
        <v>99755.383762846308</v>
      </c>
      <c r="F244" s="138">
        <f t="shared" si="17"/>
        <v>0</v>
      </c>
      <c r="G244" s="138">
        <f t="shared" si="17"/>
        <v>0</v>
      </c>
      <c r="H244" s="138">
        <f t="shared" ref="H244:H263" si="18">SUM(C244:G244)</f>
        <v>2330805.7710287729</v>
      </c>
    </row>
    <row r="245" spans="2:8" x14ac:dyDescent="0.55000000000000004">
      <c r="B245" s="127" t="str">
        <f>$B$34</f>
        <v>Fine Arts</v>
      </c>
      <c r="C245" s="138">
        <f t="shared" si="17"/>
        <v>392641.75499488745</v>
      </c>
      <c r="D245" s="138">
        <f t="shared" si="17"/>
        <v>14514.037055890863</v>
      </c>
      <c r="E245" s="138">
        <f t="shared" si="17"/>
        <v>0</v>
      </c>
      <c r="F245" s="138">
        <f t="shared" si="17"/>
        <v>0</v>
      </c>
      <c r="G245" s="138">
        <f t="shared" si="17"/>
        <v>0</v>
      </c>
      <c r="H245" s="138">
        <f t="shared" si="18"/>
        <v>407155.79205077834</v>
      </c>
    </row>
    <row r="246" spans="2:8" x14ac:dyDescent="0.55000000000000004">
      <c r="B246" s="127" t="str">
        <f>$B$35</f>
        <v>Teacher Education</v>
      </c>
      <c r="C246" s="138">
        <f t="shared" si="17"/>
        <v>119741.8118069515</v>
      </c>
      <c r="D246" s="138">
        <f t="shared" si="17"/>
        <v>2247602.3097979566</v>
      </c>
      <c r="E246" s="138">
        <f t="shared" si="17"/>
        <v>1077221.9598144905</v>
      </c>
      <c r="F246" s="138">
        <f t="shared" si="17"/>
        <v>0</v>
      </c>
      <c r="G246" s="138">
        <f t="shared" si="17"/>
        <v>0</v>
      </c>
      <c r="H246" s="138">
        <f t="shared" si="18"/>
        <v>3444566.081419399</v>
      </c>
    </row>
    <row r="247" spans="2:8" x14ac:dyDescent="0.55000000000000004">
      <c r="B247" s="127" t="str">
        <f>$B$36</f>
        <v>Agriculture</v>
      </c>
      <c r="C247" s="138">
        <f t="shared" si="17"/>
        <v>0</v>
      </c>
      <c r="D247" s="138">
        <f t="shared" si="17"/>
        <v>0</v>
      </c>
      <c r="E247" s="138">
        <f t="shared" si="17"/>
        <v>0</v>
      </c>
      <c r="F247" s="138">
        <f t="shared" si="17"/>
        <v>0</v>
      </c>
      <c r="G247" s="138">
        <f t="shared" si="17"/>
        <v>0</v>
      </c>
      <c r="H247" s="138">
        <f t="shared" si="18"/>
        <v>0</v>
      </c>
    </row>
    <row r="248" spans="2:8" x14ac:dyDescent="0.55000000000000004">
      <c r="B248" s="127" t="str">
        <f>$B$37</f>
        <v>Engineering</v>
      </c>
      <c r="C248" s="138">
        <f t="shared" si="17"/>
        <v>454803.29570787353</v>
      </c>
      <c r="D248" s="138">
        <f t="shared" si="17"/>
        <v>840604.64615367923</v>
      </c>
      <c r="E248" s="138">
        <f t="shared" si="17"/>
        <v>188956.44364634712</v>
      </c>
      <c r="F248" s="138">
        <f t="shared" si="17"/>
        <v>0</v>
      </c>
      <c r="G248" s="138">
        <f t="shared" si="17"/>
        <v>0</v>
      </c>
      <c r="H248" s="138">
        <f t="shared" si="18"/>
        <v>1484364.3855078998</v>
      </c>
    </row>
    <row r="249" spans="2:8" x14ac:dyDescent="0.55000000000000004">
      <c r="B249" s="127" t="str">
        <f>$B$38</f>
        <v>Home Economics</v>
      </c>
      <c r="C249" s="138">
        <f t="shared" si="17"/>
        <v>0</v>
      </c>
      <c r="D249" s="138">
        <f t="shared" si="17"/>
        <v>0</v>
      </c>
      <c r="E249" s="138">
        <f t="shared" si="17"/>
        <v>25023.961455867593</v>
      </c>
      <c r="F249" s="138">
        <f t="shared" si="17"/>
        <v>0</v>
      </c>
      <c r="G249" s="138">
        <f t="shared" si="17"/>
        <v>0</v>
      </c>
      <c r="H249" s="138">
        <f t="shared" si="18"/>
        <v>25023.961455867593</v>
      </c>
    </row>
    <row r="250" spans="2:8" x14ac:dyDescent="0.55000000000000004">
      <c r="B250" s="127" t="str">
        <f>$B$39</f>
        <v>Law</v>
      </c>
      <c r="C250" s="138">
        <f t="shared" si="17"/>
        <v>0</v>
      </c>
      <c r="D250" s="138">
        <f t="shared" si="17"/>
        <v>0</v>
      </c>
      <c r="E250" s="138">
        <f t="shared" si="17"/>
        <v>0</v>
      </c>
      <c r="F250" s="138">
        <f t="shared" si="17"/>
        <v>0</v>
      </c>
      <c r="G250" s="138">
        <f t="shared" si="17"/>
        <v>0</v>
      </c>
      <c r="H250" s="138">
        <f t="shared" si="18"/>
        <v>0</v>
      </c>
    </row>
    <row r="251" spans="2:8" x14ac:dyDescent="0.55000000000000004">
      <c r="B251" s="127" t="str">
        <f>$B$40</f>
        <v>Social Service</v>
      </c>
      <c r="C251" s="138">
        <f t="shared" si="17"/>
        <v>0</v>
      </c>
      <c r="D251" s="138">
        <f t="shared" si="17"/>
        <v>0</v>
      </c>
      <c r="E251" s="138">
        <f t="shared" si="17"/>
        <v>0</v>
      </c>
      <c r="F251" s="138">
        <f t="shared" si="17"/>
        <v>0</v>
      </c>
      <c r="G251" s="138">
        <f t="shared" si="17"/>
        <v>0</v>
      </c>
      <c r="H251" s="138">
        <f t="shared" si="18"/>
        <v>0</v>
      </c>
    </row>
    <row r="252" spans="2:8" x14ac:dyDescent="0.55000000000000004">
      <c r="B252" s="127" t="str">
        <f>$B$41</f>
        <v>Library Science</v>
      </c>
      <c r="C252" s="138">
        <f t="shared" si="17"/>
        <v>0</v>
      </c>
      <c r="D252" s="138">
        <f t="shared" si="17"/>
        <v>0</v>
      </c>
      <c r="E252" s="138">
        <f t="shared" si="17"/>
        <v>0</v>
      </c>
      <c r="F252" s="138">
        <f t="shared" si="17"/>
        <v>0</v>
      </c>
      <c r="G252" s="138">
        <f t="shared" si="17"/>
        <v>0</v>
      </c>
      <c r="H252" s="138">
        <f t="shared" si="18"/>
        <v>0</v>
      </c>
    </row>
    <row r="253" spans="2:8" x14ac:dyDescent="0.55000000000000004">
      <c r="B253" s="127" t="str">
        <f>$B$42</f>
        <v>Veterinary Science</v>
      </c>
      <c r="C253" s="138">
        <f t="shared" si="17"/>
        <v>0</v>
      </c>
      <c r="D253" s="138">
        <f t="shared" si="17"/>
        <v>0</v>
      </c>
      <c r="E253" s="138">
        <f t="shared" si="17"/>
        <v>0</v>
      </c>
      <c r="F253" s="138">
        <f t="shared" si="17"/>
        <v>0</v>
      </c>
      <c r="G253" s="138">
        <f t="shared" si="17"/>
        <v>0</v>
      </c>
      <c r="H253" s="138">
        <f t="shared" si="18"/>
        <v>0</v>
      </c>
    </row>
    <row r="254" spans="2:8" x14ac:dyDescent="0.55000000000000004">
      <c r="B254" s="127" t="str">
        <f>$B$43</f>
        <v>Vocational Training</v>
      </c>
      <c r="C254" s="138">
        <f t="shared" si="17"/>
        <v>0</v>
      </c>
      <c r="D254" s="138">
        <f t="shared" si="17"/>
        <v>0</v>
      </c>
      <c r="E254" s="138">
        <f t="shared" si="17"/>
        <v>0</v>
      </c>
      <c r="F254" s="138">
        <f t="shared" si="17"/>
        <v>0</v>
      </c>
      <c r="G254" s="138">
        <f t="shared" si="17"/>
        <v>0</v>
      </c>
      <c r="H254" s="138">
        <f t="shared" si="18"/>
        <v>0</v>
      </c>
    </row>
    <row r="255" spans="2:8" x14ac:dyDescent="0.55000000000000004">
      <c r="B255" s="127" t="str">
        <f>$B$44</f>
        <v>Physical Training</v>
      </c>
      <c r="C255" s="138">
        <f t="shared" si="17"/>
        <v>0</v>
      </c>
      <c r="D255" s="138">
        <f t="shared" si="17"/>
        <v>0</v>
      </c>
      <c r="E255" s="138">
        <f t="shared" si="17"/>
        <v>0</v>
      </c>
      <c r="F255" s="138">
        <f t="shared" si="17"/>
        <v>0</v>
      </c>
      <c r="G255" s="138">
        <f t="shared" si="17"/>
        <v>0</v>
      </c>
      <c r="H255" s="138">
        <f t="shared" si="18"/>
        <v>0</v>
      </c>
    </row>
    <row r="256" spans="2:8" x14ac:dyDescent="0.55000000000000004">
      <c r="B256" s="127" t="str">
        <f>$B$45</f>
        <v>Health Services</v>
      </c>
      <c r="C256" s="138">
        <f t="shared" si="17"/>
        <v>142827.8175341732</v>
      </c>
      <c r="D256" s="138">
        <f t="shared" si="17"/>
        <v>33174.941842036264</v>
      </c>
      <c r="E256" s="138">
        <f t="shared" si="17"/>
        <v>14299.406546210052</v>
      </c>
      <c r="F256" s="138">
        <f t="shared" si="17"/>
        <v>0</v>
      </c>
      <c r="G256" s="138">
        <f t="shared" si="17"/>
        <v>0</v>
      </c>
      <c r="H256" s="138">
        <f t="shared" si="18"/>
        <v>190302.16592241952</v>
      </c>
    </row>
    <row r="257" spans="2:10" x14ac:dyDescent="0.55000000000000004">
      <c r="B257" s="127" t="str">
        <f>$B$46</f>
        <v>Pharmacy</v>
      </c>
      <c r="C257" s="138">
        <f t="shared" si="17"/>
        <v>0</v>
      </c>
      <c r="D257" s="138">
        <f t="shared" si="17"/>
        <v>0</v>
      </c>
      <c r="E257" s="138">
        <f t="shared" si="17"/>
        <v>0</v>
      </c>
      <c r="F257" s="138">
        <f t="shared" si="17"/>
        <v>0</v>
      </c>
      <c r="G257" s="138">
        <f t="shared" si="17"/>
        <v>0</v>
      </c>
      <c r="H257" s="138">
        <f t="shared" si="18"/>
        <v>0</v>
      </c>
    </row>
    <row r="258" spans="2:10" x14ac:dyDescent="0.55000000000000004">
      <c r="B258" s="127" t="str">
        <f>$B$47</f>
        <v>Business Administration</v>
      </c>
      <c r="C258" s="138">
        <f t="shared" si="17"/>
        <v>807920.37163670047</v>
      </c>
      <c r="D258" s="138">
        <f t="shared" si="17"/>
        <v>3652353.7534216796</v>
      </c>
      <c r="E258" s="138">
        <f t="shared" si="17"/>
        <v>373146.41844395758</v>
      </c>
      <c r="F258" s="138">
        <f t="shared" si="17"/>
        <v>0</v>
      </c>
      <c r="G258" s="138">
        <f t="shared" si="17"/>
        <v>0</v>
      </c>
      <c r="H258" s="138">
        <f t="shared" si="18"/>
        <v>4833420.5435023373</v>
      </c>
    </row>
    <row r="259" spans="2:10" x14ac:dyDescent="0.55000000000000004">
      <c r="B259" s="127" t="str">
        <f>$B$48</f>
        <v>Optometry</v>
      </c>
      <c r="C259" s="138">
        <f t="shared" ref="C259:G262" si="19">$H$240*IF($H$25=0,0,C$25/$H$25)*IF(C$52=0,0,C48/C$52)</f>
        <v>0</v>
      </c>
      <c r="D259" s="138">
        <f t="shared" si="19"/>
        <v>0</v>
      </c>
      <c r="E259" s="138">
        <f t="shared" si="19"/>
        <v>0</v>
      </c>
      <c r="F259" s="138">
        <f t="shared" si="19"/>
        <v>0</v>
      </c>
      <c r="G259" s="138">
        <f t="shared" si="19"/>
        <v>0</v>
      </c>
      <c r="H259" s="138">
        <f t="shared" si="18"/>
        <v>0</v>
      </c>
    </row>
    <row r="260" spans="2:10" x14ac:dyDescent="0.55000000000000004">
      <c r="B260" s="127" t="str">
        <f>$B$49</f>
        <v>Teacher Ed-Practice Teaching</v>
      </c>
      <c r="C260" s="138">
        <f t="shared" si="19"/>
        <v>0</v>
      </c>
      <c r="D260" s="138">
        <f t="shared" si="19"/>
        <v>118012.94415682691</v>
      </c>
      <c r="E260" s="138">
        <f t="shared" si="19"/>
        <v>0</v>
      </c>
      <c r="F260" s="138">
        <f t="shared" si="19"/>
        <v>0</v>
      </c>
      <c r="G260" s="138">
        <f t="shared" si="19"/>
        <v>0</v>
      </c>
      <c r="H260" s="138">
        <f t="shared" si="18"/>
        <v>118012.94415682691</v>
      </c>
    </row>
    <row r="261" spans="2:10" x14ac:dyDescent="0.55000000000000004">
      <c r="B261" s="127" t="str">
        <f>$B$50</f>
        <v>Technology</v>
      </c>
      <c r="C261" s="138">
        <f t="shared" si="19"/>
        <v>7455.7917329159591</v>
      </c>
      <c r="D261" s="138">
        <f t="shared" si="19"/>
        <v>276285.06252820825</v>
      </c>
      <c r="E261" s="138">
        <f t="shared" si="19"/>
        <v>42898.219638630158</v>
      </c>
      <c r="F261" s="138">
        <f t="shared" si="19"/>
        <v>0</v>
      </c>
      <c r="G261" s="138">
        <f t="shared" si="19"/>
        <v>0</v>
      </c>
      <c r="H261" s="138">
        <f t="shared" si="18"/>
        <v>326639.07389975438</v>
      </c>
    </row>
    <row r="262" spans="2:10" x14ac:dyDescent="0.55000000000000004">
      <c r="B262" s="127" t="str">
        <f>$B$51</f>
        <v>Nursing</v>
      </c>
      <c r="C262" s="138">
        <f t="shared" si="19"/>
        <v>0</v>
      </c>
      <c r="D262" s="138">
        <f t="shared" si="19"/>
        <v>0</v>
      </c>
      <c r="E262" s="138">
        <f t="shared" si="19"/>
        <v>0</v>
      </c>
      <c r="F262" s="138">
        <f t="shared" si="19"/>
        <v>0</v>
      </c>
      <c r="G262" s="138">
        <f t="shared" si="19"/>
        <v>0</v>
      </c>
      <c r="H262" s="138">
        <f t="shared" si="18"/>
        <v>0</v>
      </c>
    </row>
    <row r="263" spans="2:10" x14ac:dyDescent="0.55000000000000004">
      <c r="B263" s="130" t="str">
        <f>$B$52</f>
        <v>Totals</v>
      </c>
      <c r="C263" s="135">
        <f>SUM(C243:C262)</f>
        <v>7629969.8072548024</v>
      </c>
      <c r="D263" s="135">
        <f>SUM(D243:D262)</f>
        <v>11731661.5950455</v>
      </c>
      <c r="E263" s="135">
        <f>SUM(E243:E262)</f>
        <v>2345783.5976996967</v>
      </c>
      <c r="F263" s="135">
        <f>SUM(F243:F262)</f>
        <v>0</v>
      </c>
      <c r="G263" s="135">
        <f>SUM(G243:G262)</f>
        <v>0</v>
      </c>
      <c r="H263" s="135">
        <f t="shared" si="18"/>
        <v>21707415</v>
      </c>
      <c r="I263" s="349"/>
    </row>
    <row r="264" spans="2:10" x14ac:dyDescent="0.55000000000000004">
      <c r="B264" s="451"/>
      <c r="C264" s="451"/>
      <c r="D264" s="451"/>
      <c r="E264" s="451"/>
      <c r="F264" s="451"/>
      <c r="G264" s="451"/>
      <c r="H264" s="452"/>
      <c r="I264" s="350"/>
    </row>
    <row r="265" spans="2:10" x14ac:dyDescent="0.55000000000000004">
      <c r="B265" s="120" t="s">
        <v>227</v>
      </c>
      <c r="C265" s="121"/>
      <c r="D265" s="121"/>
      <c r="E265" s="121"/>
      <c r="F265" s="121"/>
      <c r="G265" s="121"/>
      <c r="H265" s="122"/>
      <c r="J265" s="358"/>
    </row>
    <row r="266" spans="2:10" ht="45" customHeight="1" thickBot="1" x14ac:dyDescent="0.6">
      <c r="B266" s="432" t="s">
        <v>228</v>
      </c>
      <c r="C266" s="432"/>
      <c r="D266" s="432"/>
      <c r="E266" s="432"/>
      <c r="F266" s="432"/>
      <c r="G266" s="432"/>
      <c r="H266" s="432"/>
    </row>
    <row r="267" spans="2:10" ht="19.8" thickBot="1" x14ac:dyDescent="0.6">
      <c r="B267" s="124" t="s">
        <v>31</v>
      </c>
      <c r="C267" s="125" t="s">
        <v>25</v>
      </c>
      <c r="D267" s="125" t="s">
        <v>26</v>
      </c>
      <c r="E267" s="125" t="s">
        <v>27</v>
      </c>
      <c r="F267" s="125" t="s">
        <v>28</v>
      </c>
      <c r="G267" s="125" t="s">
        <v>29</v>
      </c>
      <c r="H267" s="126" t="s">
        <v>1</v>
      </c>
    </row>
    <row r="268" spans="2:10" x14ac:dyDescent="0.55000000000000004">
      <c r="B268" s="127" t="str">
        <f>$B$32</f>
        <v>Liberal Arts</v>
      </c>
      <c r="C268" s="135">
        <f t="shared" ref="C268:G283" si="20">C243+C218+C193+C168+C116</f>
        <v>18552366.489901956</v>
      </c>
      <c r="D268" s="135">
        <f t="shared" si="20"/>
        <v>12816483.275690801</v>
      </c>
      <c r="E268" s="135">
        <f t="shared" si="20"/>
        <v>2929496.7075191755</v>
      </c>
      <c r="F268" s="135">
        <f t="shared" si="20"/>
        <v>0</v>
      </c>
      <c r="G268" s="135">
        <f t="shared" si="20"/>
        <v>0</v>
      </c>
      <c r="H268" s="135">
        <f>SUM(C268:G268)</f>
        <v>34298346.473111935</v>
      </c>
    </row>
    <row r="269" spans="2:10" x14ac:dyDescent="0.55000000000000004">
      <c r="B269" s="127" t="str">
        <f>$B$33</f>
        <v>Science</v>
      </c>
      <c r="C269" s="138">
        <f t="shared" si="20"/>
        <v>4750188.3990063071</v>
      </c>
      <c r="D269" s="138">
        <f t="shared" si="20"/>
        <v>3900272.6537945336</v>
      </c>
      <c r="E269" s="138">
        <f t="shared" si="20"/>
        <v>921098.41127657983</v>
      </c>
      <c r="F269" s="138">
        <f t="shared" si="20"/>
        <v>0</v>
      </c>
      <c r="G269" s="138">
        <f t="shared" si="20"/>
        <v>0</v>
      </c>
      <c r="H269" s="138">
        <f t="shared" ref="H269:H288" si="21">SUM(C269:G269)</f>
        <v>9571559.4640774205</v>
      </c>
    </row>
    <row r="270" spans="2:10" x14ac:dyDescent="0.55000000000000004">
      <c r="B270" s="127" t="str">
        <f>$B$34</f>
        <v>Fine Arts</v>
      </c>
      <c r="C270" s="138">
        <f t="shared" si="20"/>
        <v>1518324.4467542637</v>
      </c>
      <c r="D270" s="138">
        <f t="shared" si="20"/>
        <v>25109.298181166669</v>
      </c>
      <c r="E270" s="138">
        <f t="shared" si="20"/>
        <v>0</v>
      </c>
      <c r="F270" s="138">
        <f t="shared" si="20"/>
        <v>0</v>
      </c>
      <c r="G270" s="138">
        <f t="shared" si="20"/>
        <v>0</v>
      </c>
      <c r="H270" s="138">
        <f t="shared" si="21"/>
        <v>1543433.7449354304</v>
      </c>
    </row>
    <row r="271" spans="2:10" x14ac:dyDescent="0.55000000000000004">
      <c r="B271" s="127" t="str">
        <f>$B$35</f>
        <v>Teacher Education</v>
      </c>
      <c r="C271" s="138">
        <f t="shared" si="20"/>
        <v>678678.75493240729</v>
      </c>
      <c r="D271" s="138">
        <f t="shared" si="20"/>
        <v>7936598.9620666206</v>
      </c>
      <c r="E271" s="138">
        <f t="shared" si="20"/>
        <v>6651082.7154245516</v>
      </c>
      <c r="F271" s="138">
        <f t="shared" si="20"/>
        <v>0</v>
      </c>
      <c r="G271" s="138">
        <f t="shared" si="20"/>
        <v>0</v>
      </c>
      <c r="H271" s="138">
        <f t="shared" si="21"/>
        <v>15266360.43242358</v>
      </c>
    </row>
    <row r="272" spans="2:10" x14ac:dyDescent="0.55000000000000004">
      <c r="B272" s="127" t="str">
        <f>$B$36</f>
        <v>Agriculture</v>
      </c>
      <c r="C272" s="138">
        <f t="shared" si="20"/>
        <v>0</v>
      </c>
      <c r="D272" s="138">
        <f t="shared" si="20"/>
        <v>0</v>
      </c>
      <c r="E272" s="138">
        <f t="shared" si="20"/>
        <v>0</v>
      </c>
      <c r="F272" s="138">
        <f t="shared" si="20"/>
        <v>0</v>
      </c>
      <c r="G272" s="138">
        <f t="shared" si="20"/>
        <v>0</v>
      </c>
      <c r="H272" s="138">
        <f t="shared" si="21"/>
        <v>0</v>
      </c>
    </row>
    <row r="273" spans="2:10" x14ac:dyDescent="0.55000000000000004">
      <c r="B273" s="127" t="str">
        <f>$B$37</f>
        <v>Engineering</v>
      </c>
      <c r="C273" s="138">
        <f t="shared" si="20"/>
        <v>2144025.7793015391</v>
      </c>
      <c r="D273" s="138">
        <f t="shared" si="20"/>
        <v>3273116.9826112841</v>
      </c>
      <c r="E273" s="138">
        <f t="shared" si="20"/>
        <v>704276.76368214819</v>
      </c>
      <c r="F273" s="138">
        <f t="shared" si="20"/>
        <v>0</v>
      </c>
      <c r="G273" s="138">
        <f t="shared" si="20"/>
        <v>0</v>
      </c>
      <c r="H273" s="138">
        <f t="shared" si="21"/>
        <v>6121419.5255949711</v>
      </c>
    </row>
    <row r="274" spans="2:10" x14ac:dyDescent="0.55000000000000004">
      <c r="B274" s="127" t="str">
        <f>$B$38</f>
        <v>Home Economics</v>
      </c>
      <c r="C274" s="138">
        <f t="shared" si="20"/>
        <v>0</v>
      </c>
      <c r="D274" s="138">
        <f t="shared" si="20"/>
        <v>0</v>
      </c>
      <c r="E274" s="138">
        <f t="shared" si="20"/>
        <v>96476.08669315849</v>
      </c>
      <c r="F274" s="138">
        <f t="shared" si="20"/>
        <v>0</v>
      </c>
      <c r="G274" s="138">
        <f t="shared" si="20"/>
        <v>0</v>
      </c>
      <c r="H274" s="138">
        <f t="shared" si="21"/>
        <v>96476.08669315849</v>
      </c>
    </row>
    <row r="275" spans="2:10" x14ac:dyDescent="0.55000000000000004">
      <c r="B275" s="127" t="str">
        <f>$B$39</f>
        <v>Law</v>
      </c>
      <c r="C275" s="138">
        <f t="shared" si="20"/>
        <v>0</v>
      </c>
      <c r="D275" s="138">
        <f t="shared" si="20"/>
        <v>0</v>
      </c>
      <c r="E275" s="138">
        <f t="shared" si="20"/>
        <v>0</v>
      </c>
      <c r="F275" s="138">
        <f t="shared" si="20"/>
        <v>0</v>
      </c>
      <c r="G275" s="138">
        <f t="shared" si="20"/>
        <v>0</v>
      </c>
      <c r="H275" s="138">
        <f t="shared" si="21"/>
        <v>0</v>
      </c>
    </row>
    <row r="276" spans="2:10" x14ac:dyDescent="0.55000000000000004">
      <c r="B276" s="127" t="str">
        <f>$B$40</f>
        <v>Social Service</v>
      </c>
      <c r="C276" s="138">
        <f t="shared" si="20"/>
        <v>0</v>
      </c>
      <c r="D276" s="138">
        <f t="shared" si="20"/>
        <v>0</v>
      </c>
      <c r="E276" s="138">
        <f t="shared" si="20"/>
        <v>0</v>
      </c>
      <c r="F276" s="138">
        <f t="shared" si="20"/>
        <v>0</v>
      </c>
      <c r="G276" s="138">
        <f t="shared" si="20"/>
        <v>0</v>
      </c>
      <c r="H276" s="138">
        <f t="shared" si="21"/>
        <v>0</v>
      </c>
    </row>
    <row r="277" spans="2:10" x14ac:dyDescent="0.55000000000000004">
      <c r="B277" s="127" t="str">
        <f>$B$41</f>
        <v>Library Science</v>
      </c>
      <c r="C277" s="138">
        <f t="shared" si="20"/>
        <v>0</v>
      </c>
      <c r="D277" s="138">
        <f t="shared" si="20"/>
        <v>0</v>
      </c>
      <c r="E277" s="138">
        <f t="shared" si="20"/>
        <v>0</v>
      </c>
      <c r="F277" s="138">
        <f t="shared" si="20"/>
        <v>0</v>
      </c>
      <c r="G277" s="138">
        <f t="shared" si="20"/>
        <v>0</v>
      </c>
      <c r="H277" s="138">
        <f t="shared" si="21"/>
        <v>0</v>
      </c>
    </row>
    <row r="278" spans="2:10" x14ac:dyDescent="0.55000000000000004">
      <c r="B278" s="127" t="str">
        <f>$B$42</f>
        <v>Veterinary Science</v>
      </c>
      <c r="C278" s="138">
        <f t="shared" si="20"/>
        <v>0</v>
      </c>
      <c r="D278" s="138">
        <f t="shared" si="20"/>
        <v>0</v>
      </c>
      <c r="E278" s="138">
        <f t="shared" si="20"/>
        <v>0</v>
      </c>
      <c r="F278" s="138">
        <f t="shared" si="20"/>
        <v>0</v>
      </c>
      <c r="G278" s="138">
        <f t="shared" si="20"/>
        <v>0</v>
      </c>
      <c r="H278" s="138">
        <f t="shared" si="21"/>
        <v>0</v>
      </c>
    </row>
    <row r="279" spans="2:10" x14ac:dyDescent="0.55000000000000004">
      <c r="B279" s="127" t="str">
        <f>$B$43</f>
        <v>Vocational Training</v>
      </c>
      <c r="C279" s="138">
        <f t="shared" si="20"/>
        <v>0</v>
      </c>
      <c r="D279" s="138">
        <f t="shared" si="20"/>
        <v>0</v>
      </c>
      <c r="E279" s="138">
        <f t="shared" si="20"/>
        <v>0</v>
      </c>
      <c r="F279" s="138">
        <f t="shared" si="20"/>
        <v>0</v>
      </c>
      <c r="G279" s="138">
        <f t="shared" si="20"/>
        <v>0</v>
      </c>
      <c r="H279" s="138">
        <f t="shared" si="21"/>
        <v>0</v>
      </c>
    </row>
    <row r="280" spans="2:10" x14ac:dyDescent="0.55000000000000004">
      <c r="B280" s="127" t="str">
        <f>$B$44</f>
        <v>Physical Training</v>
      </c>
      <c r="C280" s="138">
        <f t="shared" si="20"/>
        <v>0</v>
      </c>
      <c r="D280" s="138">
        <f t="shared" si="20"/>
        <v>0</v>
      </c>
      <c r="E280" s="138">
        <f t="shared" si="20"/>
        <v>0</v>
      </c>
      <c r="F280" s="138">
        <f t="shared" si="20"/>
        <v>0</v>
      </c>
      <c r="G280" s="138">
        <f t="shared" si="20"/>
        <v>0</v>
      </c>
      <c r="H280" s="138">
        <f t="shared" si="21"/>
        <v>0</v>
      </c>
    </row>
    <row r="281" spans="2:10" x14ac:dyDescent="0.55000000000000004">
      <c r="B281" s="127" t="str">
        <f>$B$45</f>
        <v>Health Services</v>
      </c>
      <c r="C281" s="138">
        <f t="shared" si="20"/>
        <v>430415.6094632051</v>
      </c>
      <c r="D281" s="138">
        <f t="shared" si="20"/>
        <v>96851.018663887968</v>
      </c>
      <c r="E281" s="138">
        <f t="shared" si="20"/>
        <v>58917.717057267226</v>
      </c>
      <c r="F281" s="138">
        <f t="shared" si="20"/>
        <v>0</v>
      </c>
      <c r="G281" s="138">
        <f t="shared" si="20"/>
        <v>0</v>
      </c>
      <c r="H281" s="138">
        <f t="shared" si="21"/>
        <v>586184.34518436028</v>
      </c>
    </row>
    <row r="282" spans="2:10" x14ac:dyDescent="0.55000000000000004">
      <c r="B282" s="127" t="str">
        <f>$B$46</f>
        <v>Pharmacy</v>
      </c>
      <c r="C282" s="138">
        <f t="shared" si="20"/>
        <v>0</v>
      </c>
      <c r="D282" s="138">
        <f t="shared" si="20"/>
        <v>0</v>
      </c>
      <c r="E282" s="138">
        <f t="shared" si="20"/>
        <v>0</v>
      </c>
      <c r="F282" s="138">
        <f t="shared" si="20"/>
        <v>0</v>
      </c>
      <c r="G282" s="138">
        <f t="shared" si="20"/>
        <v>0</v>
      </c>
      <c r="H282" s="138">
        <f t="shared" si="21"/>
        <v>0</v>
      </c>
    </row>
    <row r="283" spans="2:10" x14ac:dyDescent="0.55000000000000004">
      <c r="B283" s="127" t="str">
        <f>$B$47</f>
        <v>Business Administration</v>
      </c>
      <c r="C283" s="138">
        <f t="shared" si="20"/>
        <v>3173285.4319928903</v>
      </c>
      <c r="D283" s="138">
        <f t="shared" si="20"/>
        <v>14532835.030189103</v>
      </c>
      <c r="E283" s="138">
        <f t="shared" si="20"/>
        <v>1927670.8939790786</v>
      </c>
      <c r="F283" s="138">
        <f t="shared" si="20"/>
        <v>0</v>
      </c>
      <c r="G283" s="138">
        <f t="shared" si="20"/>
        <v>0</v>
      </c>
      <c r="H283" s="138">
        <f t="shared" si="21"/>
        <v>19633791.356161073</v>
      </c>
    </row>
    <row r="284" spans="2:10" x14ac:dyDescent="0.55000000000000004">
      <c r="B284" s="127" t="str">
        <f>$B$48</f>
        <v>Optometry</v>
      </c>
      <c r="C284" s="138">
        <f t="shared" ref="C284:G287" si="22">C259+C234+C209+C184+C132</f>
        <v>0</v>
      </c>
      <c r="D284" s="138">
        <f t="shared" si="22"/>
        <v>0</v>
      </c>
      <c r="E284" s="138">
        <f t="shared" si="22"/>
        <v>0</v>
      </c>
      <c r="F284" s="138">
        <f t="shared" si="22"/>
        <v>0</v>
      </c>
      <c r="G284" s="138">
        <f t="shared" si="22"/>
        <v>0</v>
      </c>
      <c r="H284" s="138">
        <f t="shared" si="21"/>
        <v>0</v>
      </c>
    </row>
    <row r="285" spans="2:10" x14ac:dyDescent="0.55000000000000004">
      <c r="B285" s="127" t="str">
        <f>$B$49</f>
        <v>Teacher Ed-Practice Teaching</v>
      </c>
      <c r="C285" s="138">
        <f t="shared" si="22"/>
        <v>0</v>
      </c>
      <c r="D285" s="138">
        <f t="shared" si="22"/>
        <v>674603.19511090056</v>
      </c>
      <c r="E285" s="138">
        <f t="shared" si="22"/>
        <v>0</v>
      </c>
      <c r="F285" s="138">
        <f t="shared" si="22"/>
        <v>0</v>
      </c>
      <c r="G285" s="138">
        <f t="shared" si="22"/>
        <v>0</v>
      </c>
      <c r="H285" s="138">
        <f t="shared" si="21"/>
        <v>674603.19511090056</v>
      </c>
    </row>
    <row r="286" spans="2:10" x14ac:dyDescent="0.55000000000000004">
      <c r="B286" s="127" t="str">
        <f>$B$50</f>
        <v>Technology</v>
      </c>
      <c r="C286" s="138">
        <f t="shared" si="22"/>
        <v>32155.088440961605</v>
      </c>
      <c r="D286" s="138">
        <f t="shared" si="22"/>
        <v>836745.01083608239</v>
      </c>
      <c r="E286" s="138">
        <f t="shared" si="22"/>
        <v>188448.27743013311</v>
      </c>
      <c r="F286" s="138">
        <f t="shared" si="22"/>
        <v>0</v>
      </c>
      <c r="G286" s="138">
        <f t="shared" si="22"/>
        <v>0</v>
      </c>
      <c r="H286" s="138">
        <f t="shared" si="21"/>
        <v>1057348.3767071771</v>
      </c>
    </row>
    <row r="287" spans="2:10" x14ac:dyDescent="0.55000000000000004">
      <c r="B287" s="127" t="str">
        <f>$B$51</f>
        <v>Nursing</v>
      </c>
      <c r="C287" s="138">
        <f t="shared" si="22"/>
        <v>0</v>
      </c>
      <c r="D287" s="138">
        <f t="shared" si="22"/>
        <v>0</v>
      </c>
      <c r="E287" s="138">
        <f t="shared" si="22"/>
        <v>0</v>
      </c>
      <c r="F287" s="138">
        <f t="shared" si="22"/>
        <v>0</v>
      </c>
      <c r="G287" s="138">
        <f t="shared" si="22"/>
        <v>0</v>
      </c>
      <c r="H287" s="138">
        <f t="shared" si="21"/>
        <v>0</v>
      </c>
    </row>
    <row r="288" spans="2:10" x14ac:dyDescent="0.55000000000000004">
      <c r="B288" s="130" t="str">
        <f>$B$52</f>
        <v>Totals</v>
      </c>
      <c r="C288" s="135">
        <f>SUM(C268:C287)</f>
        <v>31279439.99979353</v>
      </c>
      <c r="D288" s="135">
        <f>SUM(D268:D287)</f>
        <v>44092615.427144378</v>
      </c>
      <c r="E288" s="135">
        <f>SUM(E268:E287)</f>
        <v>13477467.573062092</v>
      </c>
      <c r="F288" s="135">
        <f>SUM(F268:F287)</f>
        <v>0</v>
      </c>
      <c r="G288" s="135">
        <f>SUM(G268:G287)</f>
        <v>0</v>
      </c>
      <c r="H288" s="135">
        <f t="shared" si="21"/>
        <v>88849523</v>
      </c>
      <c r="I288" s="351"/>
      <c r="J288" s="139"/>
    </row>
    <row r="289" spans="2:10" x14ac:dyDescent="0.55000000000000004">
      <c r="H289" s="139"/>
    </row>
    <row r="290" spans="2:10" x14ac:dyDescent="0.55000000000000004">
      <c r="B290" s="120" t="s">
        <v>218</v>
      </c>
      <c r="C290" s="121"/>
      <c r="D290" s="121"/>
      <c r="E290" s="121"/>
      <c r="F290" s="121"/>
      <c r="G290" s="121"/>
      <c r="H290" s="122"/>
      <c r="J290" s="358"/>
    </row>
    <row r="291" spans="2:10" ht="30" customHeight="1" thickBot="1" x14ac:dyDescent="0.6">
      <c r="B291" s="432" t="s">
        <v>229</v>
      </c>
      <c r="C291" s="432"/>
      <c r="D291" s="432"/>
      <c r="E291" s="432"/>
      <c r="F291" s="432"/>
      <c r="G291" s="432"/>
      <c r="H291" s="432"/>
    </row>
    <row r="292" spans="2:10" ht="19.8" thickBot="1" x14ac:dyDescent="0.6">
      <c r="B292" s="124" t="s">
        <v>31</v>
      </c>
      <c r="C292" s="125" t="s">
        <v>25</v>
      </c>
      <c r="D292" s="125" t="s">
        <v>26</v>
      </c>
      <c r="E292" s="125" t="s">
        <v>27</v>
      </c>
      <c r="F292" s="125" t="s">
        <v>28</v>
      </c>
      <c r="G292" s="125" t="s">
        <v>29</v>
      </c>
      <c r="H292" s="126" t="s">
        <v>1</v>
      </c>
    </row>
    <row r="293" spans="2:10" x14ac:dyDescent="0.55000000000000004">
      <c r="B293" s="127" t="str">
        <f>$B$32</f>
        <v>Liberal Arts</v>
      </c>
      <c r="C293" s="133">
        <f t="shared" ref="C293:H308" si="23">IF(C32=0,0,C268/C32)</f>
        <v>370.55079173711141</v>
      </c>
      <c r="D293" s="133">
        <f t="shared" si="23"/>
        <v>628.19739612247827</v>
      </c>
      <c r="E293" s="133">
        <f t="shared" si="23"/>
        <v>950.82658471897935</v>
      </c>
      <c r="F293" s="133">
        <f t="shared" si="23"/>
        <v>0</v>
      </c>
      <c r="G293" s="134">
        <f t="shared" si="23"/>
        <v>0</v>
      </c>
      <c r="H293" s="135">
        <f t="shared" si="23"/>
        <v>466.32694049098484</v>
      </c>
    </row>
    <row r="294" spans="2:10" x14ac:dyDescent="0.55000000000000004">
      <c r="B294" s="127" t="str">
        <f>$B$33</f>
        <v>Science</v>
      </c>
      <c r="C294" s="136">
        <f t="shared" si="23"/>
        <v>353.48923939621278</v>
      </c>
      <c r="D294" s="136">
        <f t="shared" si="23"/>
        <v>658.16278329303634</v>
      </c>
      <c r="E294" s="136">
        <f t="shared" si="23"/>
        <v>1571.840292280853</v>
      </c>
      <c r="F294" s="136">
        <f t="shared" si="23"/>
        <v>0</v>
      </c>
      <c r="G294" s="137">
        <f t="shared" si="23"/>
        <v>0</v>
      </c>
      <c r="H294" s="138">
        <f t="shared" si="23"/>
        <v>479.77741674573537</v>
      </c>
    </row>
    <row r="295" spans="2:10" x14ac:dyDescent="0.55000000000000004">
      <c r="B295" s="127" t="str">
        <f>$B$34</f>
        <v>Fine Arts</v>
      </c>
      <c r="C295" s="136">
        <f t="shared" si="23"/>
        <v>347.36317701996427</v>
      </c>
      <c r="D295" s="136">
        <f t="shared" si="23"/>
        <v>298.92021644246034</v>
      </c>
      <c r="E295" s="136">
        <f t="shared" si="23"/>
        <v>0</v>
      </c>
      <c r="F295" s="136">
        <f t="shared" si="23"/>
        <v>0</v>
      </c>
      <c r="G295" s="137">
        <f t="shared" si="23"/>
        <v>0</v>
      </c>
      <c r="H295" s="138">
        <f t="shared" si="23"/>
        <v>346.44977439628065</v>
      </c>
    </row>
    <row r="296" spans="2:10" x14ac:dyDescent="0.55000000000000004">
      <c r="B296" s="127" t="str">
        <f>$B$35</f>
        <v>Teacher Education</v>
      </c>
      <c r="C296" s="136">
        <f t="shared" si="23"/>
        <v>509.13635028687719</v>
      </c>
      <c r="D296" s="136">
        <f t="shared" si="23"/>
        <v>610.13214653033674</v>
      </c>
      <c r="E296" s="136">
        <f t="shared" si="23"/>
        <v>1051.0560549027421</v>
      </c>
      <c r="F296" s="136">
        <f t="shared" si="23"/>
        <v>0</v>
      </c>
      <c r="G296" s="137">
        <f t="shared" si="23"/>
        <v>0</v>
      </c>
      <c r="H296" s="138">
        <f t="shared" si="23"/>
        <v>738.61146801604241</v>
      </c>
    </row>
    <row r="297" spans="2:10" x14ac:dyDescent="0.55000000000000004">
      <c r="B297" s="127" t="str">
        <f>$B$36</f>
        <v>Agriculture</v>
      </c>
      <c r="C297" s="136">
        <f t="shared" si="23"/>
        <v>0</v>
      </c>
      <c r="D297" s="136">
        <f t="shared" si="23"/>
        <v>0</v>
      </c>
      <c r="E297" s="136">
        <f t="shared" si="23"/>
        <v>0</v>
      </c>
      <c r="F297" s="136">
        <f t="shared" si="23"/>
        <v>0</v>
      </c>
      <c r="G297" s="137">
        <f t="shared" si="23"/>
        <v>0</v>
      </c>
      <c r="H297" s="138">
        <f t="shared" si="23"/>
        <v>0</v>
      </c>
    </row>
    <row r="298" spans="2:10" x14ac:dyDescent="0.55000000000000004">
      <c r="B298" s="127" t="str">
        <f>$B$37</f>
        <v>Engineering</v>
      </c>
      <c r="C298" s="136">
        <f t="shared" si="23"/>
        <v>423.46944090490598</v>
      </c>
      <c r="D298" s="136">
        <f t="shared" si="23"/>
        <v>672.78869118423108</v>
      </c>
      <c r="E298" s="136">
        <f t="shared" si="23"/>
        <v>634.48357088481816</v>
      </c>
      <c r="F298" s="136">
        <f t="shared" si="23"/>
        <v>0</v>
      </c>
      <c r="G298" s="137">
        <f t="shared" si="23"/>
        <v>0</v>
      </c>
      <c r="H298" s="138">
        <f t="shared" si="23"/>
        <v>554.57687312873452</v>
      </c>
    </row>
    <row r="299" spans="2:10" x14ac:dyDescent="0.55000000000000004">
      <c r="B299" s="127" t="str">
        <f>$B$38</f>
        <v>Home Economics</v>
      </c>
      <c r="C299" s="136">
        <f t="shared" si="23"/>
        <v>0</v>
      </c>
      <c r="D299" s="136">
        <f t="shared" si="23"/>
        <v>0</v>
      </c>
      <c r="E299" s="136">
        <f t="shared" si="23"/>
        <v>656.29990947726867</v>
      </c>
      <c r="F299" s="136">
        <f t="shared" si="23"/>
        <v>0</v>
      </c>
      <c r="G299" s="137">
        <f t="shared" si="23"/>
        <v>0</v>
      </c>
      <c r="H299" s="138">
        <f t="shared" si="23"/>
        <v>656.29990947726867</v>
      </c>
    </row>
    <row r="300" spans="2:10" x14ac:dyDescent="0.55000000000000004">
      <c r="B300" s="127" t="str">
        <f>$B$39</f>
        <v>Law</v>
      </c>
      <c r="C300" s="136">
        <f t="shared" si="23"/>
        <v>0</v>
      </c>
      <c r="D300" s="136">
        <f t="shared" si="23"/>
        <v>0</v>
      </c>
      <c r="E300" s="136">
        <f t="shared" si="23"/>
        <v>0</v>
      </c>
      <c r="F300" s="136">
        <f t="shared" si="23"/>
        <v>0</v>
      </c>
      <c r="G300" s="137">
        <f t="shared" si="23"/>
        <v>0</v>
      </c>
      <c r="H300" s="138">
        <f t="shared" si="23"/>
        <v>0</v>
      </c>
    </row>
    <row r="301" spans="2:10" x14ac:dyDescent="0.55000000000000004">
      <c r="B301" s="127" t="str">
        <f>$B$40</f>
        <v>Social Service</v>
      </c>
      <c r="C301" s="136">
        <f t="shared" si="23"/>
        <v>0</v>
      </c>
      <c r="D301" s="136">
        <f t="shared" si="23"/>
        <v>0</v>
      </c>
      <c r="E301" s="136">
        <f t="shared" si="23"/>
        <v>0</v>
      </c>
      <c r="F301" s="136">
        <f t="shared" si="23"/>
        <v>0</v>
      </c>
      <c r="G301" s="137">
        <f t="shared" si="23"/>
        <v>0</v>
      </c>
      <c r="H301" s="138">
        <f t="shared" si="23"/>
        <v>0</v>
      </c>
    </row>
    <row r="302" spans="2:10" x14ac:dyDescent="0.55000000000000004">
      <c r="B302" s="127" t="str">
        <f>$B$41</f>
        <v>Library Science</v>
      </c>
      <c r="C302" s="136">
        <f t="shared" si="23"/>
        <v>0</v>
      </c>
      <c r="D302" s="136">
        <f t="shared" si="23"/>
        <v>0</v>
      </c>
      <c r="E302" s="136">
        <f t="shared" si="23"/>
        <v>0</v>
      </c>
      <c r="F302" s="136">
        <f t="shared" si="23"/>
        <v>0</v>
      </c>
      <c r="G302" s="137">
        <f t="shared" si="23"/>
        <v>0</v>
      </c>
      <c r="H302" s="138">
        <f t="shared" si="23"/>
        <v>0</v>
      </c>
    </row>
    <row r="303" spans="2:10" x14ac:dyDescent="0.55000000000000004">
      <c r="B303" s="127" t="str">
        <f>$B$42</f>
        <v>Veterinary Science</v>
      </c>
      <c r="C303" s="136">
        <f t="shared" si="23"/>
        <v>0</v>
      </c>
      <c r="D303" s="136">
        <f t="shared" si="23"/>
        <v>0</v>
      </c>
      <c r="E303" s="136">
        <f t="shared" si="23"/>
        <v>0</v>
      </c>
      <c r="F303" s="136">
        <f t="shared" si="23"/>
        <v>0</v>
      </c>
      <c r="G303" s="137">
        <f t="shared" si="23"/>
        <v>0</v>
      </c>
      <c r="H303" s="138">
        <f t="shared" si="23"/>
        <v>0</v>
      </c>
    </row>
    <row r="304" spans="2:10" x14ac:dyDescent="0.55000000000000004">
      <c r="B304" s="127" t="str">
        <f>$B$43</f>
        <v>Vocational Training</v>
      </c>
      <c r="C304" s="136">
        <f t="shared" si="23"/>
        <v>0</v>
      </c>
      <c r="D304" s="136">
        <f t="shared" si="23"/>
        <v>0</v>
      </c>
      <c r="E304" s="136">
        <f t="shared" si="23"/>
        <v>0</v>
      </c>
      <c r="F304" s="136">
        <f t="shared" si="23"/>
        <v>0</v>
      </c>
      <c r="G304" s="137">
        <f t="shared" si="23"/>
        <v>0</v>
      </c>
      <c r="H304" s="138">
        <f t="shared" si="23"/>
        <v>0</v>
      </c>
    </row>
    <row r="305" spans="2:10" x14ac:dyDescent="0.55000000000000004">
      <c r="B305" s="127" t="str">
        <f>$B$44</f>
        <v>Physical Training</v>
      </c>
      <c r="C305" s="136">
        <f t="shared" si="23"/>
        <v>0</v>
      </c>
      <c r="D305" s="136">
        <f t="shared" si="23"/>
        <v>0</v>
      </c>
      <c r="E305" s="136">
        <f t="shared" si="23"/>
        <v>0</v>
      </c>
      <c r="F305" s="136">
        <f t="shared" si="23"/>
        <v>0</v>
      </c>
      <c r="G305" s="137">
        <f t="shared" si="23"/>
        <v>0</v>
      </c>
      <c r="H305" s="138">
        <f t="shared" si="23"/>
        <v>0</v>
      </c>
    </row>
    <row r="306" spans="2:10" x14ac:dyDescent="0.55000000000000004">
      <c r="B306" s="127" t="str">
        <f>$B$45</f>
        <v>Health Services</v>
      </c>
      <c r="C306" s="136">
        <f t="shared" si="23"/>
        <v>270.70164117182708</v>
      </c>
      <c r="D306" s="136">
        <f t="shared" si="23"/>
        <v>504.43238887441652</v>
      </c>
      <c r="E306" s="136">
        <f t="shared" si="23"/>
        <v>701.40139353889549</v>
      </c>
      <c r="F306" s="136">
        <f t="shared" si="23"/>
        <v>0</v>
      </c>
      <c r="G306" s="137">
        <f t="shared" si="23"/>
        <v>0</v>
      </c>
      <c r="H306" s="138">
        <f t="shared" si="23"/>
        <v>314.1395204632156</v>
      </c>
    </row>
    <row r="307" spans="2:10" x14ac:dyDescent="0.55000000000000004">
      <c r="B307" s="127" t="str">
        <f>$B$46</f>
        <v>Pharmacy</v>
      </c>
      <c r="C307" s="136">
        <f t="shared" si="23"/>
        <v>0</v>
      </c>
      <c r="D307" s="136">
        <f t="shared" si="23"/>
        <v>0</v>
      </c>
      <c r="E307" s="136">
        <f t="shared" si="23"/>
        <v>0</v>
      </c>
      <c r="F307" s="136">
        <f t="shared" si="23"/>
        <v>0</v>
      </c>
      <c r="G307" s="137">
        <f t="shared" si="23"/>
        <v>0</v>
      </c>
      <c r="H307" s="138">
        <f t="shared" si="23"/>
        <v>0</v>
      </c>
    </row>
    <row r="308" spans="2:10" x14ac:dyDescent="0.55000000000000004">
      <c r="B308" s="127" t="str">
        <f>$B$47</f>
        <v>Business Administration</v>
      </c>
      <c r="C308" s="136">
        <f t="shared" si="23"/>
        <v>352.82248521157328</v>
      </c>
      <c r="D308" s="136">
        <f t="shared" si="23"/>
        <v>687.52176318427018</v>
      </c>
      <c r="E308" s="136">
        <f t="shared" si="23"/>
        <v>879.41190418753592</v>
      </c>
      <c r="F308" s="136">
        <f t="shared" si="23"/>
        <v>0</v>
      </c>
      <c r="G308" s="137">
        <f t="shared" si="23"/>
        <v>0</v>
      </c>
      <c r="H308" s="138">
        <f t="shared" si="23"/>
        <v>607.4059941888712</v>
      </c>
    </row>
    <row r="309" spans="2:10" x14ac:dyDescent="0.55000000000000004">
      <c r="B309" s="127" t="str">
        <f>$B$48</f>
        <v>Optometry</v>
      </c>
      <c r="C309" s="136">
        <f t="shared" ref="C309:H313" si="24">IF(C48=0,0,C284/C48)</f>
        <v>0</v>
      </c>
      <c r="D309" s="136">
        <f t="shared" si="24"/>
        <v>0</v>
      </c>
      <c r="E309" s="136">
        <f t="shared" si="24"/>
        <v>0</v>
      </c>
      <c r="F309" s="136">
        <f t="shared" si="24"/>
        <v>0</v>
      </c>
      <c r="G309" s="137">
        <f t="shared" si="24"/>
        <v>0</v>
      </c>
      <c r="H309" s="138">
        <f t="shared" si="24"/>
        <v>0</v>
      </c>
    </row>
    <row r="310" spans="2:10" x14ac:dyDescent="0.55000000000000004">
      <c r="B310" s="127" t="str">
        <f>$B$49</f>
        <v>Teacher Ed-Practice Teaching</v>
      </c>
      <c r="C310" s="136">
        <f t="shared" si="24"/>
        <v>0</v>
      </c>
      <c r="D310" s="136">
        <f t="shared" si="24"/>
        <v>987.7059957699862</v>
      </c>
      <c r="E310" s="136">
        <f t="shared" si="24"/>
        <v>0</v>
      </c>
      <c r="F310" s="136">
        <f t="shared" si="24"/>
        <v>0</v>
      </c>
      <c r="G310" s="137">
        <f t="shared" si="24"/>
        <v>0</v>
      </c>
      <c r="H310" s="138">
        <f t="shared" si="24"/>
        <v>987.7059957699862</v>
      </c>
    </row>
    <row r="311" spans="2:10" x14ac:dyDescent="0.55000000000000004">
      <c r="B311" s="127" t="str">
        <f>$B$50</f>
        <v>Technology</v>
      </c>
      <c r="C311" s="136">
        <f t="shared" si="24"/>
        <v>387.41070410797113</v>
      </c>
      <c r="D311" s="136">
        <f t="shared" si="24"/>
        <v>523.29268970361625</v>
      </c>
      <c r="E311" s="136">
        <f t="shared" si="24"/>
        <v>747.81062472275039</v>
      </c>
      <c r="F311" s="136">
        <f t="shared" si="24"/>
        <v>0</v>
      </c>
      <c r="G311" s="137">
        <f t="shared" si="24"/>
        <v>0</v>
      </c>
      <c r="H311" s="138">
        <f t="shared" si="24"/>
        <v>546.71581008644114</v>
      </c>
    </row>
    <row r="312" spans="2:10" x14ac:dyDescent="0.55000000000000004">
      <c r="B312" s="127" t="str">
        <f>$B$51</f>
        <v>Nursing</v>
      </c>
      <c r="C312" s="136">
        <f t="shared" si="24"/>
        <v>0</v>
      </c>
      <c r="D312" s="136">
        <f t="shared" si="24"/>
        <v>0</v>
      </c>
      <c r="E312" s="136">
        <f t="shared" si="24"/>
        <v>0</v>
      </c>
      <c r="F312" s="136">
        <f t="shared" si="24"/>
        <v>0</v>
      </c>
      <c r="G312" s="137">
        <f t="shared" si="24"/>
        <v>0</v>
      </c>
      <c r="H312" s="138">
        <f t="shared" si="24"/>
        <v>0</v>
      </c>
    </row>
    <row r="313" spans="2:10" x14ac:dyDescent="0.55000000000000004">
      <c r="B313" s="130" t="str">
        <f>$B$52</f>
        <v>Totals</v>
      </c>
      <c r="C313" s="135">
        <f t="shared" si="24"/>
        <v>368.25769081097644</v>
      </c>
      <c r="D313" s="135">
        <f t="shared" si="24"/>
        <v>649.40447187864527</v>
      </c>
      <c r="E313" s="135">
        <f t="shared" si="24"/>
        <v>978.04554231219822</v>
      </c>
      <c r="F313" s="135">
        <f t="shared" si="24"/>
        <v>0</v>
      </c>
      <c r="G313" s="135">
        <f t="shared" si="24"/>
        <v>0</v>
      </c>
      <c r="H313" s="135">
        <f t="shared" si="24"/>
        <v>533.25924881163871</v>
      </c>
      <c r="I313" s="349"/>
    </row>
    <row r="315" spans="2:10" x14ac:dyDescent="0.55000000000000004">
      <c r="B315" s="120" t="s">
        <v>37</v>
      </c>
      <c r="C315" s="121"/>
      <c r="D315" s="121"/>
      <c r="E315" s="121"/>
      <c r="F315" s="121"/>
      <c r="G315" s="121"/>
      <c r="H315" s="122"/>
      <c r="J315" s="358"/>
    </row>
    <row r="316" spans="2:10" ht="55.5" customHeight="1" thickBot="1" x14ac:dyDescent="0.6">
      <c r="B316" s="432" t="s">
        <v>230</v>
      </c>
      <c r="C316" s="432"/>
      <c r="D316" s="432"/>
      <c r="E316" s="432"/>
      <c r="F316" s="432"/>
      <c r="G316" s="432"/>
      <c r="H316" s="432"/>
    </row>
    <row r="317" spans="2:10" ht="19.8" thickBot="1" x14ac:dyDescent="0.6">
      <c r="B317" s="124" t="s">
        <v>31</v>
      </c>
      <c r="C317" s="125" t="s">
        <v>25</v>
      </c>
      <c r="D317" s="125" t="s">
        <v>26</v>
      </c>
      <c r="E317" s="125" t="s">
        <v>27</v>
      </c>
      <c r="F317" s="125" t="s">
        <v>28</v>
      </c>
      <c r="G317" s="125" t="s">
        <v>29</v>
      </c>
      <c r="H317" s="126" t="s">
        <v>1</v>
      </c>
    </row>
    <row r="318" spans="2:10" x14ac:dyDescent="0.55000000000000004">
      <c r="B318" s="127" t="str">
        <f>$B$32</f>
        <v>Liberal Arts</v>
      </c>
      <c r="C318" s="128">
        <f t="shared" ref="C318:H333" si="25">IF($C$293=0,"",C293/$C$293)</f>
        <v>1</v>
      </c>
      <c r="D318" s="128">
        <f t="shared" si="25"/>
        <v>1.6953071215353257</v>
      </c>
      <c r="E318" s="128">
        <f t="shared" si="25"/>
        <v>2.5659817922978467</v>
      </c>
      <c r="F318" s="128">
        <f t="shared" si="25"/>
        <v>0</v>
      </c>
      <c r="G318" s="128">
        <f t="shared" si="25"/>
        <v>0</v>
      </c>
      <c r="H318" s="128">
        <f t="shared" si="25"/>
        <v>1.2584696913070481</v>
      </c>
    </row>
    <row r="319" spans="2:10" x14ac:dyDescent="0.55000000000000004">
      <c r="B319" s="127" t="str">
        <f>$B$33</f>
        <v>Science</v>
      </c>
      <c r="C319" s="128">
        <f t="shared" si="25"/>
        <v>0.95395623833128118</v>
      </c>
      <c r="D319" s="128">
        <f t="shared" si="25"/>
        <v>1.7761742734582315</v>
      </c>
      <c r="E319" s="128">
        <f t="shared" si="25"/>
        <v>4.2419023986217814</v>
      </c>
      <c r="F319" s="128">
        <f t="shared" si="25"/>
        <v>0</v>
      </c>
      <c r="G319" s="128">
        <f t="shared" si="25"/>
        <v>0</v>
      </c>
      <c r="H319" s="128">
        <f t="shared" si="25"/>
        <v>1.2947682947770225</v>
      </c>
    </row>
    <row r="320" spans="2:10" x14ac:dyDescent="0.55000000000000004">
      <c r="B320" s="127" t="str">
        <f>$B$34</f>
        <v>Fine Arts</v>
      </c>
      <c r="C320" s="128">
        <f t="shared" si="25"/>
        <v>0.9374239234291053</v>
      </c>
      <c r="D320" s="128">
        <f t="shared" si="25"/>
        <v>0.80669161450484872</v>
      </c>
      <c r="E320" s="128">
        <f t="shared" si="25"/>
        <v>0</v>
      </c>
      <c r="F320" s="128">
        <f t="shared" si="25"/>
        <v>0</v>
      </c>
      <c r="G320" s="128">
        <f t="shared" si="25"/>
        <v>0</v>
      </c>
      <c r="H320" s="128">
        <f t="shared" si="25"/>
        <v>0.93495893713289024</v>
      </c>
    </row>
    <row r="321" spans="2:8" x14ac:dyDescent="0.55000000000000004">
      <c r="B321" s="127" t="str">
        <f>$B$35</f>
        <v>Teacher Education</v>
      </c>
      <c r="C321" s="128">
        <f t="shared" si="25"/>
        <v>1.3739988191634624</v>
      </c>
      <c r="D321" s="128">
        <f t="shared" si="25"/>
        <v>1.6465546967801303</v>
      </c>
      <c r="E321" s="128">
        <f t="shared" si="25"/>
        <v>2.8364695969896014</v>
      </c>
      <c r="F321" s="128">
        <f t="shared" si="25"/>
        <v>0</v>
      </c>
      <c r="G321" s="128">
        <f t="shared" si="25"/>
        <v>0</v>
      </c>
      <c r="H321" s="128">
        <f t="shared" si="25"/>
        <v>1.9932799618467769</v>
      </c>
    </row>
    <row r="322" spans="2:8" x14ac:dyDescent="0.55000000000000004">
      <c r="B322" s="127" t="str">
        <f>$B$36</f>
        <v>Agriculture</v>
      </c>
      <c r="C322" s="128">
        <f t="shared" si="25"/>
        <v>0</v>
      </c>
      <c r="D322" s="128">
        <f t="shared" si="25"/>
        <v>0</v>
      </c>
      <c r="E322" s="128">
        <f t="shared" si="25"/>
        <v>0</v>
      </c>
      <c r="F322" s="128">
        <f t="shared" si="25"/>
        <v>0</v>
      </c>
      <c r="G322" s="128">
        <f t="shared" si="25"/>
        <v>0</v>
      </c>
      <c r="H322" s="128">
        <f t="shared" si="25"/>
        <v>0</v>
      </c>
    </row>
    <row r="323" spans="2:8" x14ac:dyDescent="0.55000000000000004">
      <c r="B323" s="127" t="str">
        <f>$B$37</f>
        <v>Engineering</v>
      </c>
      <c r="C323" s="128">
        <f t="shared" si="25"/>
        <v>1.1428107842374762</v>
      </c>
      <c r="D323" s="128">
        <f t="shared" si="25"/>
        <v>1.8156449970873181</v>
      </c>
      <c r="E323" s="128">
        <f t="shared" si="25"/>
        <v>1.7122715293911848</v>
      </c>
      <c r="F323" s="128">
        <f t="shared" si="25"/>
        <v>0</v>
      </c>
      <c r="G323" s="128">
        <f t="shared" si="25"/>
        <v>0</v>
      </c>
      <c r="H323" s="128">
        <f t="shared" si="25"/>
        <v>1.4966284933002683</v>
      </c>
    </row>
    <row r="324" spans="2:8" x14ac:dyDescent="0.55000000000000004">
      <c r="B324" s="127" t="str">
        <f>$B$38</f>
        <v>Home Economics</v>
      </c>
      <c r="C324" s="128">
        <f t="shared" si="25"/>
        <v>0</v>
      </c>
      <c r="D324" s="128">
        <f t="shared" si="25"/>
        <v>0</v>
      </c>
      <c r="E324" s="128">
        <f t="shared" si="25"/>
        <v>1.7711469631479912</v>
      </c>
      <c r="F324" s="128">
        <f t="shared" si="25"/>
        <v>0</v>
      </c>
      <c r="G324" s="128">
        <f t="shared" si="25"/>
        <v>0</v>
      </c>
      <c r="H324" s="128">
        <f t="shared" si="25"/>
        <v>1.7711469631479912</v>
      </c>
    </row>
    <row r="325" spans="2:8" x14ac:dyDescent="0.55000000000000004">
      <c r="B325" s="127" t="str">
        <f>$B$39</f>
        <v>Law</v>
      </c>
      <c r="C325" s="128">
        <f t="shared" si="25"/>
        <v>0</v>
      </c>
      <c r="D325" s="128">
        <f t="shared" si="25"/>
        <v>0</v>
      </c>
      <c r="E325" s="128">
        <f t="shared" si="25"/>
        <v>0</v>
      </c>
      <c r="F325" s="128">
        <f t="shared" si="25"/>
        <v>0</v>
      </c>
      <c r="G325" s="128">
        <f t="shared" si="25"/>
        <v>0</v>
      </c>
      <c r="H325" s="128">
        <f t="shared" si="25"/>
        <v>0</v>
      </c>
    </row>
    <row r="326" spans="2:8" x14ac:dyDescent="0.55000000000000004">
      <c r="B326" s="127" t="str">
        <f>$B$40</f>
        <v>Social Service</v>
      </c>
      <c r="C326" s="128">
        <f t="shared" si="25"/>
        <v>0</v>
      </c>
      <c r="D326" s="128">
        <f t="shared" si="25"/>
        <v>0</v>
      </c>
      <c r="E326" s="128">
        <f t="shared" si="25"/>
        <v>0</v>
      </c>
      <c r="F326" s="128">
        <f t="shared" si="25"/>
        <v>0</v>
      </c>
      <c r="G326" s="128">
        <f t="shared" si="25"/>
        <v>0</v>
      </c>
      <c r="H326" s="128">
        <f t="shared" si="25"/>
        <v>0</v>
      </c>
    </row>
    <row r="327" spans="2:8" x14ac:dyDescent="0.55000000000000004">
      <c r="B327" s="127" t="str">
        <f>$B$41</f>
        <v>Library Science</v>
      </c>
      <c r="C327" s="128">
        <f t="shared" si="25"/>
        <v>0</v>
      </c>
      <c r="D327" s="128">
        <f t="shared" si="25"/>
        <v>0</v>
      </c>
      <c r="E327" s="128">
        <f t="shared" si="25"/>
        <v>0</v>
      </c>
      <c r="F327" s="128">
        <f t="shared" si="25"/>
        <v>0</v>
      </c>
      <c r="G327" s="128">
        <f t="shared" si="25"/>
        <v>0</v>
      </c>
      <c r="H327" s="128">
        <f t="shared" si="25"/>
        <v>0</v>
      </c>
    </row>
    <row r="328" spans="2:8" x14ac:dyDescent="0.55000000000000004">
      <c r="B328" s="127" t="str">
        <f>$B$42</f>
        <v>Veterinary Science</v>
      </c>
      <c r="C328" s="128">
        <f t="shared" si="25"/>
        <v>0</v>
      </c>
      <c r="D328" s="128">
        <f t="shared" si="25"/>
        <v>0</v>
      </c>
      <c r="E328" s="128">
        <f t="shared" si="25"/>
        <v>0</v>
      </c>
      <c r="F328" s="128">
        <f t="shared" si="25"/>
        <v>0</v>
      </c>
      <c r="G328" s="128">
        <f t="shared" si="25"/>
        <v>0</v>
      </c>
      <c r="H328" s="128">
        <f t="shared" si="25"/>
        <v>0</v>
      </c>
    </row>
    <row r="329" spans="2:8" x14ac:dyDescent="0.55000000000000004">
      <c r="B329" s="127" t="str">
        <f>$B$43</f>
        <v>Vocational Training</v>
      </c>
      <c r="C329" s="128">
        <f t="shared" si="25"/>
        <v>0</v>
      </c>
      <c r="D329" s="128">
        <f t="shared" si="25"/>
        <v>0</v>
      </c>
      <c r="E329" s="128">
        <f t="shared" si="25"/>
        <v>0</v>
      </c>
      <c r="F329" s="128">
        <f t="shared" si="25"/>
        <v>0</v>
      </c>
      <c r="G329" s="128">
        <f t="shared" si="25"/>
        <v>0</v>
      </c>
      <c r="H329" s="128">
        <f t="shared" si="25"/>
        <v>0</v>
      </c>
    </row>
    <row r="330" spans="2:8" x14ac:dyDescent="0.55000000000000004">
      <c r="B330" s="127" t="str">
        <f>$B$44</f>
        <v>Physical Training</v>
      </c>
      <c r="C330" s="128">
        <f t="shared" si="25"/>
        <v>0</v>
      </c>
      <c r="D330" s="128">
        <f t="shared" si="25"/>
        <v>0</v>
      </c>
      <c r="E330" s="128">
        <f t="shared" si="25"/>
        <v>0</v>
      </c>
      <c r="F330" s="128">
        <f t="shared" si="25"/>
        <v>0</v>
      </c>
      <c r="G330" s="128">
        <f t="shared" si="25"/>
        <v>0</v>
      </c>
      <c r="H330" s="128">
        <f t="shared" si="25"/>
        <v>0</v>
      </c>
    </row>
    <row r="331" spans="2:8" x14ac:dyDescent="0.55000000000000004">
      <c r="B331" s="127" t="str">
        <f>$B$45</f>
        <v>Health Services</v>
      </c>
      <c r="C331" s="128">
        <f t="shared" si="25"/>
        <v>0.73053855829804115</v>
      </c>
      <c r="D331" s="128">
        <f t="shared" si="25"/>
        <v>1.361304307324994</v>
      </c>
      <c r="E331" s="128">
        <f t="shared" si="25"/>
        <v>1.8928616782891865</v>
      </c>
      <c r="F331" s="128">
        <f t="shared" si="25"/>
        <v>0</v>
      </c>
      <c r="G331" s="128">
        <f t="shared" si="25"/>
        <v>0</v>
      </c>
      <c r="H331" s="128">
        <f t="shared" si="25"/>
        <v>0.84776372758658958</v>
      </c>
    </row>
    <row r="332" spans="2:8" x14ac:dyDescent="0.55000000000000004">
      <c r="B332" s="127" t="str">
        <f>$B$46</f>
        <v>Pharmacy</v>
      </c>
      <c r="C332" s="128">
        <f t="shared" si="25"/>
        <v>0</v>
      </c>
      <c r="D332" s="128">
        <f t="shared" si="25"/>
        <v>0</v>
      </c>
      <c r="E332" s="128">
        <f t="shared" si="25"/>
        <v>0</v>
      </c>
      <c r="F332" s="128">
        <f t="shared" si="25"/>
        <v>0</v>
      </c>
      <c r="G332" s="128">
        <f t="shared" si="25"/>
        <v>0</v>
      </c>
      <c r="H332" s="128">
        <f t="shared" si="25"/>
        <v>0</v>
      </c>
    </row>
    <row r="333" spans="2:8" x14ac:dyDescent="0.55000000000000004">
      <c r="B333" s="127" t="str">
        <f>$B$47</f>
        <v>Business Administration</v>
      </c>
      <c r="C333" s="128">
        <f t="shared" si="25"/>
        <v>0.95215687856871312</v>
      </c>
      <c r="D333" s="128">
        <f t="shared" si="25"/>
        <v>1.8554049229289866</v>
      </c>
      <c r="E333" s="128">
        <f t="shared" si="25"/>
        <v>2.3732560388413306</v>
      </c>
      <c r="F333" s="128">
        <f t="shared" si="25"/>
        <v>0</v>
      </c>
      <c r="G333" s="128">
        <f t="shared" si="25"/>
        <v>0</v>
      </c>
      <c r="H333" s="128">
        <f t="shared" si="25"/>
        <v>1.6391976693435257</v>
      </c>
    </row>
    <row r="334" spans="2:8" x14ac:dyDescent="0.55000000000000004">
      <c r="B334" s="127" t="str">
        <f>$B$48</f>
        <v>Optometry</v>
      </c>
      <c r="C334" s="128">
        <f t="shared" ref="C334:H338" si="26">IF($C$293=0,"",C309/$C$293)</f>
        <v>0</v>
      </c>
      <c r="D334" s="128">
        <f t="shared" si="26"/>
        <v>0</v>
      </c>
      <c r="E334" s="128">
        <f t="shared" si="26"/>
        <v>0</v>
      </c>
      <c r="F334" s="128">
        <f t="shared" si="26"/>
        <v>0</v>
      </c>
      <c r="G334" s="128">
        <f t="shared" si="26"/>
        <v>0</v>
      </c>
      <c r="H334" s="128">
        <f t="shared" si="26"/>
        <v>0</v>
      </c>
    </row>
    <row r="335" spans="2:8" x14ac:dyDescent="0.55000000000000004">
      <c r="B335" s="127" t="str">
        <f>$B$49</f>
        <v>Teacher Ed-Practice Teaching</v>
      </c>
      <c r="C335" s="128">
        <f t="shared" si="26"/>
        <v>0</v>
      </c>
      <c r="D335" s="128">
        <f t="shared" si="26"/>
        <v>2.665507719305368</v>
      </c>
      <c r="E335" s="128">
        <f t="shared" si="26"/>
        <v>0</v>
      </c>
      <c r="F335" s="128">
        <f t="shared" si="26"/>
        <v>0</v>
      </c>
      <c r="G335" s="128">
        <f t="shared" si="26"/>
        <v>0</v>
      </c>
      <c r="H335" s="128">
        <f t="shared" si="26"/>
        <v>2.665507719305368</v>
      </c>
    </row>
    <row r="336" spans="2:8" x14ac:dyDescent="0.55000000000000004">
      <c r="B336" s="127" t="str">
        <f>$B$50</f>
        <v>Technology</v>
      </c>
      <c r="C336" s="128">
        <f t="shared" si="26"/>
        <v>1.0454995988318412</v>
      </c>
      <c r="D336" s="128">
        <f t="shared" si="26"/>
        <v>1.4122023252209595</v>
      </c>
      <c r="E336" s="128">
        <f t="shared" si="26"/>
        <v>2.0181055914550234</v>
      </c>
      <c r="F336" s="128">
        <f t="shared" si="26"/>
        <v>0</v>
      </c>
      <c r="G336" s="128">
        <f t="shared" si="26"/>
        <v>0</v>
      </c>
      <c r="H336" s="128">
        <f t="shared" si="26"/>
        <v>1.4754139574860512</v>
      </c>
    </row>
    <row r="337" spans="2:10" x14ac:dyDescent="0.55000000000000004">
      <c r="B337" s="127" t="str">
        <f>$B$51</f>
        <v>Nursing</v>
      </c>
      <c r="C337" s="128">
        <f t="shared" si="26"/>
        <v>0</v>
      </c>
      <c r="D337" s="128">
        <f t="shared" si="26"/>
        <v>0</v>
      </c>
      <c r="E337" s="128">
        <f t="shared" si="26"/>
        <v>0</v>
      </c>
      <c r="F337" s="128">
        <f t="shared" si="26"/>
        <v>0</v>
      </c>
      <c r="G337" s="128">
        <f t="shared" si="26"/>
        <v>0</v>
      </c>
      <c r="H337" s="128">
        <f t="shared" si="26"/>
        <v>0</v>
      </c>
    </row>
    <row r="338" spans="2:10" x14ac:dyDescent="0.55000000000000004">
      <c r="B338" s="130" t="str">
        <f>$B$52</f>
        <v>Totals</v>
      </c>
      <c r="C338" s="128">
        <f t="shared" si="26"/>
        <v>0.99381164208181794</v>
      </c>
      <c r="D338" s="128">
        <f t="shared" si="26"/>
        <v>1.752538346590196</v>
      </c>
      <c r="E338" s="128">
        <f t="shared" si="26"/>
        <v>2.6394371949043793</v>
      </c>
      <c r="F338" s="128">
        <f t="shared" si="26"/>
        <v>0</v>
      </c>
      <c r="G338" s="128">
        <f t="shared" si="26"/>
        <v>0</v>
      </c>
      <c r="H338" s="128">
        <f t="shared" si="26"/>
        <v>1.4390989324614947</v>
      </c>
      <c r="I338" s="349"/>
    </row>
    <row r="340" spans="2:10" x14ac:dyDescent="0.55000000000000004">
      <c r="B340" s="120" t="s">
        <v>231</v>
      </c>
      <c r="C340" s="121"/>
      <c r="D340" s="121"/>
      <c r="E340" s="121"/>
      <c r="F340" s="121"/>
      <c r="G340" s="121"/>
      <c r="H340" s="122"/>
      <c r="J340" s="358"/>
    </row>
    <row r="341" spans="2:10" ht="55.5" customHeight="1" thickBot="1" x14ac:dyDescent="0.6">
      <c r="B341" s="432" t="s">
        <v>232</v>
      </c>
      <c r="C341" s="432"/>
      <c r="D341" s="432"/>
      <c r="E341" s="432"/>
      <c r="F341" s="432"/>
      <c r="G341" s="432"/>
      <c r="H341" s="432"/>
    </row>
    <row r="342" spans="2:10" ht="19.8" thickBot="1" x14ac:dyDescent="0.6">
      <c r="B342" s="124" t="s">
        <v>31</v>
      </c>
      <c r="C342" s="125" t="s">
        <v>25</v>
      </c>
      <c r="D342" s="125" t="s">
        <v>26</v>
      </c>
      <c r="E342" s="125" t="s">
        <v>27</v>
      </c>
      <c r="F342" s="125" t="s">
        <v>28</v>
      </c>
      <c r="G342" s="125" t="s">
        <v>29</v>
      </c>
      <c r="H342" s="126" t="s">
        <v>1</v>
      </c>
    </row>
    <row r="343" spans="2:10" x14ac:dyDescent="0.55000000000000004">
      <c r="B343" s="127" t="str">
        <f>$B$32</f>
        <v>Liberal Arts</v>
      </c>
      <c r="C343" s="135">
        <f t="shared" ref="C343:D358" si="27">C293*30</f>
        <v>11116.523752113342</v>
      </c>
      <c r="D343" s="135">
        <f t="shared" si="27"/>
        <v>18845.921883674349</v>
      </c>
      <c r="E343" s="135">
        <f>E293*24</f>
        <v>22819.838033255503</v>
      </c>
      <c r="F343" s="135">
        <f>F293*18</f>
        <v>0</v>
      </c>
      <c r="G343" s="135">
        <f>G293*24</f>
        <v>0</v>
      </c>
      <c r="H343" s="135">
        <f>IF((C32/30+D32/30+E32/24+F32/18+G32/24)=0,0,H268/(C32/30+D32/30+E32/24+F32/18+G32/24))</f>
        <v>13844.81879694105</v>
      </c>
    </row>
    <row r="344" spans="2:10" x14ac:dyDescent="0.55000000000000004">
      <c r="B344" s="127" t="str">
        <f>$B$33</f>
        <v>Science</v>
      </c>
      <c r="C344" s="138">
        <f t="shared" si="27"/>
        <v>10604.677181886384</v>
      </c>
      <c r="D344" s="138">
        <f t="shared" si="27"/>
        <v>19744.883498791089</v>
      </c>
      <c r="E344" s="138">
        <f>E294*24</f>
        <v>37724.167014740473</v>
      </c>
      <c r="F344" s="138">
        <f>F294*18</f>
        <v>0</v>
      </c>
      <c r="G344" s="138">
        <f>G294*24</f>
        <v>0</v>
      </c>
      <c r="H344" s="138">
        <f t="shared" ref="H344:H363" si="28">IF((C33/30+D33/30+E33/24+F33/18+G33/24)=0,0,H269/(C33/30+D33/30+E33/24+F33/18+G33/24))</f>
        <v>14288.397677323048</v>
      </c>
    </row>
    <row r="345" spans="2:10" x14ac:dyDescent="0.55000000000000004">
      <c r="B345" s="127" t="str">
        <f>$B$34</f>
        <v>Fine Arts</v>
      </c>
      <c r="C345" s="138">
        <f t="shared" si="27"/>
        <v>10420.895310598928</v>
      </c>
      <c r="D345" s="138">
        <f t="shared" si="27"/>
        <v>8967.60649327381</v>
      </c>
      <c r="E345" s="138">
        <f t="shared" ref="E345:E363" si="29">E295*24</f>
        <v>0</v>
      </c>
      <c r="F345" s="138">
        <f t="shared" ref="F345:F363" si="30">F295*18</f>
        <v>0</v>
      </c>
      <c r="G345" s="138">
        <f t="shared" ref="G345:G363" si="31">G295*24</f>
        <v>0</v>
      </c>
      <c r="H345" s="138">
        <f t="shared" si="28"/>
        <v>10393.49323188842</v>
      </c>
    </row>
    <row r="346" spans="2:10" x14ac:dyDescent="0.55000000000000004">
      <c r="B346" s="127" t="str">
        <f>$B$35</f>
        <v>Teacher Education</v>
      </c>
      <c r="C346" s="138">
        <f t="shared" si="27"/>
        <v>15274.090508606316</v>
      </c>
      <c r="D346" s="138">
        <f t="shared" si="27"/>
        <v>18303.964395910101</v>
      </c>
      <c r="E346" s="138">
        <f t="shared" si="29"/>
        <v>25225.345317665808</v>
      </c>
      <c r="F346" s="138">
        <f t="shared" si="30"/>
        <v>0</v>
      </c>
      <c r="G346" s="138">
        <f t="shared" si="31"/>
        <v>0</v>
      </c>
      <c r="H346" s="138">
        <f t="shared" si="28"/>
        <v>20582.931687236862</v>
      </c>
    </row>
    <row r="347" spans="2:10" x14ac:dyDescent="0.55000000000000004">
      <c r="B347" s="127" t="str">
        <f>$B$36</f>
        <v>Agriculture</v>
      </c>
      <c r="C347" s="138">
        <f t="shared" si="27"/>
        <v>0</v>
      </c>
      <c r="D347" s="138">
        <f t="shared" si="27"/>
        <v>0</v>
      </c>
      <c r="E347" s="138">
        <f t="shared" si="29"/>
        <v>0</v>
      </c>
      <c r="F347" s="138">
        <f t="shared" si="30"/>
        <v>0</v>
      </c>
      <c r="G347" s="138">
        <f t="shared" si="31"/>
        <v>0</v>
      </c>
      <c r="H347" s="138">
        <f t="shared" si="28"/>
        <v>0</v>
      </c>
    </row>
    <row r="348" spans="2:10" x14ac:dyDescent="0.55000000000000004">
      <c r="B348" s="127" t="str">
        <f>$B$37</f>
        <v>Engineering</v>
      </c>
      <c r="C348" s="138">
        <f t="shared" si="27"/>
        <v>12704.083227147179</v>
      </c>
      <c r="D348" s="138">
        <f t="shared" si="27"/>
        <v>20183.660735526933</v>
      </c>
      <c r="E348" s="138">
        <f t="shared" si="29"/>
        <v>15227.605701235636</v>
      </c>
      <c r="F348" s="138">
        <f t="shared" si="30"/>
        <v>0</v>
      </c>
      <c r="G348" s="138">
        <f t="shared" si="31"/>
        <v>0</v>
      </c>
      <c r="H348" s="138">
        <f t="shared" si="28"/>
        <v>16229.294840515146</v>
      </c>
    </row>
    <row r="349" spans="2:10" x14ac:dyDescent="0.55000000000000004">
      <c r="B349" s="127" t="str">
        <f>$B$38</f>
        <v>Home Economics</v>
      </c>
      <c r="C349" s="138">
        <f t="shared" si="27"/>
        <v>0</v>
      </c>
      <c r="D349" s="138">
        <f t="shared" si="27"/>
        <v>0</v>
      </c>
      <c r="E349" s="138">
        <f t="shared" si="29"/>
        <v>15751.197827454449</v>
      </c>
      <c r="F349" s="138">
        <f t="shared" si="30"/>
        <v>0</v>
      </c>
      <c r="G349" s="138">
        <f t="shared" si="31"/>
        <v>0</v>
      </c>
      <c r="H349" s="138">
        <f t="shared" si="28"/>
        <v>15751.197827454447</v>
      </c>
    </row>
    <row r="350" spans="2:10" x14ac:dyDescent="0.55000000000000004">
      <c r="B350" s="127" t="str">
        <f>$B$39</f>
        <v>Law</v>
      </c>
      <c r="C350" s="138">
        <f t="shared" si="27"/>
        <v>0</v>
      </c>
      <c r="D350" s="138">
        <f t="shared" si="27"/>
        <v>0</v>
      </c>
      <c r="E350" s="138">
        <f t="shared" si="29"/>
        <v>0</v>
      </c>
      <c r="F350" s="138">
        <f t="shared" si="30"/>
        <v>0</v>
      </c>
      <c r="G350" s="138">
        <f t="shared" si="31"/>
        <v>0</v>
      </c>
      <c r="H350" s="138">
        <f t="shared" si="28"/>
        <v>0</v>
      </c>
    </row>
    <row r="351" spans="2:10" x14ac:dyDescent="0.55000000000000004">
      <c r="B351" s="127" t="str">
        <f>$B$40</f>
        <v>Social Service</v>
      </c>
      <c r="C351" s="138">
        <f t="shared" si="27"/>
        <v>0</v>
      </c>
      <c r="D351" s="138">
        <f t="shared" si="27"/>
        <v>0</v>
      </c>
      <c r="E351" s="138">
        <f t="shared" si="29"/>
        <v>0</v>
      </c>
      <c r="F351" s="138">
        <f t="shared" si="30"/>
        <v>0</v>
      </c>
      <c r="G351" s="138">
        <f t="shared" si="31"/>
        <v>0</v>
      </c>
      <c r="H351" s="138">
        <f t="shared" si="28"/>
        <v>0</v>
      </c>
    </row>
    <row r="352" spans="2:10" x14ac:dyDescent="0.55000000000000004">
      <c r="B352" s="127" t="str">
        <f>$B$41</f>
        <v>Library Science</v>
      </c>
      <c r="C352" s="138">
        <f t="shared" si="27"/>
        <v>0</v>
      </c>
      <c r="D352" s="138">
        <f t="shared" si="27"/>
        <v>0</v>
      </c>
      <c r="E352" s="138">
        <f t="shared" si="29"/>
        <v>0</v>
      </c>
      <c r="F352" s="138">
        <f t="shared" si="30"/>
        <v>0</v>
      </c>
      <c r="G352" s="138">
        <f t="shared" si="31"/>
        <v>0</v>
      </c>
      <c r="H352" s="138">
        <f t="shared" si="28"/>
        <v>0</v>
      </c>
    </row>
    <row r="353" spans="2:9" x14ac:dyDescent="0.55000000000000004">
      <c r="B353" s="127" t="str">
        <f>$B$42</f>
        <v>Veterinary Science</v>
      </c>
      <c r="C353" s="138">
        <f t="shared" si="27"/>
        <v>0</v>
      </c>
      <c r="D353" s="138">
        <f t="shared" si="27"/>
        <v>0</v>
      </c>
      <c r="E353" s="138">
        <f t="shared" si="29"/>
        <v>0</v>
      </c>
      <c r="F353" s="138">
        <f t="shared" si="30"/>
        <v>0</v>
      </c>
      <c r="G353" s="138">
        <f t="shared" si="31"/>
        <v>0</v>
      </c>
      <c r="H353" s="138">
        <f t="shared" si="28"/>
        <v>0</v>
      </c>
    </row>
    <row r="354" spans="2:9" x14ac:dyDescent="0.55000000000000004">
      <c r="B354" s="127" t="str">
        <f>$B$43</f>
        <v>Vocational Training</v>
      </c>
      <c r="C354" s="138">
        <f t="shared" si="27"/>
        <v>0</v>
      </c>
      <c r="D354" s="138">
        <f t="shared" si="27"/>
        <v>0</v>
      </c>
      <c r="E354" s="138">
        <f t="shared" si="29"/>
        <v>0</v>
      </c>
      <c r="F354" s="138">
        <f t="shared" si="30"/>
        <v>0</v>
      </c>
      <c r="G354" s="138">
        <f t="shared" si="31"/>
        <v>0</v>
      </c>
      <c r="H354" s="138">
        <f t="shared" si="28"/>
        <v>0</v>
      </c>
    </row>
    <row r="355" spans="2:9" x14ac:dyDescent="0.55000000000000004">
      <c r="B355" s="127" t="str">
        <f>$B$44</f>
        <v>Physical Training</v>
      </c>
      <c r="C355" s="138">
        <f t="shared" si="27"/>
        <v>0</v>
      </c>
      <c r="D355" s="138">
        <f t="shared" si="27"/>
        <v>0</v>
      </c>
      <c r="E355" s="138">
        <f t="shared" si="29"/>
        <v>0</v>
      </c>
      <c r="F355" s="138">
        <f t="shared" si="30"/>
        <v>0</v>
      </c>
      <c r="G355" s="138">
        <f t="shared" si="31"/>
        <v>0</v>
      </c>
      <c r="H355" s="138">
        <f t="shared" si="28"/>
        <v>0</v>
      </c>
    </row>
    <row r="356" spans="2:9" x14ac:dyDescent="0.55000000000000004">
      <c r="B356" s="127" t="str">
        <f>$B$45</f>
        <v>Health Services</v>
      </c>
      <c r="C356" s="138">
        <f t="shared" si="27"/>
        <v>8121.0492351548128</v>
      </c>
      <c r="D356" s="138">
        <f t="shared" si="27"/>
        <v>15132.971666232495</v>
      </c>
      <c r="E356" s="138">
        <f t="shared" si="29"/>
        <v>16833.63344493349</v>
      </c>
      <c r="F356" s="138">
        <f t="shared" si="30"/>
        <v>0</v>
      </c>
      <c r="G356" s="138">
        <f t="shared" si="31"/>
        <v>0</v>
      </c>
      <c r="H356" s="138">
        <f t="shared" si="28"/>
        <v>9319.3059647752034</v>
      </c>
    </row>
    <row r="357" spans="2:9" x14ac:dyDescent="0.55000000000000004">
      <c r="B357" s="127" t="str">
        <f>$B$46</f>
        <v>Pharmacy</v>
      </c>
      <c r="C357" s="138">
        <f t="shared" si="27"/>
        <v>0</v>
      </c>
      <c r="D357" s="138">
        <f t="shared" si="27"/>
        <v>0</v>
      </c>
      <c r="E357" s="138">
        <f t="shared" si="29"/>
        <v>0</v>
      </c>
      <c r="F357" s="138">
        <f t="shared" si="30"/>
        <v>0</v>
      </c>
      <c r="G357" s="138">
        <f t="shared" si="31"/>
        <v>0</v>
      </c>
      <c r="H357" s="138">
        <f t="shared" si="28"/>
        <v>0</v>
      </c>
    </row>
    <row r="358" spans="2:9" x14ac:dyDescent="0.55000000000000004">
      <c r="B358" s="127" t="str">
        <f>$B$47</f>
        <v>Business Administration</v>
      </c>
      <c r="C358" s="138">
        <f t="shared" si="27"/>
        <v>10584.674556347198</v>
      </c>
      <c r="D358" s="138">
        <f t="shared" si="27"/>
        <v>20625.652895528106</v>
      </c>
      <c r="E358" s="138">
        <f t="shared" si="29"/>
        <v>21105.885700500861</v>
      </c>
      <c r="F358" s="138">
        <f t="shared" si="30"/>
        <v>0</v>
      </c>
      <c r="G358" s="138">
        <f t="shared" si="31"/>
        <v>0</v>
      </c>
      <c r="H358" s="138">
        <f t="shared" si="28"/>
        <v>17918.402916915071</v>
      </c>
    </row>
    <row r="359" spans="2:9" x14ac:dyDescent="0.55000000000000004">
      <c r="B359" s="127" t="str">
        <f>$B$48</f>
        <v>Optometry</v>
      </c>
      <c r="C359" s="138">
        <f t="shared" ref="C359:D363" si="32">C309*30</f>
        <v>0</v>
      </c>
      <c r="D359" s="138">
        <f t="shared" si="32"/>
        <v>0</v>
      </c>
      <c r="E359" s="138">
        <f t="shared" si="29"/>
        <v>0</v>
      </c>
      <c r="F359" s="138">
        <f t="shared" si="30"/>
        <v>0</v>
      </c>
      <c r="G359" s="138">
        <f t="shared" si="31"/>
        <v>0</v>
      </c>
      <c r="H359" s="138">
        <f t="shared" si="28"/>
        <v>0</v>
      </c>
    </row>
    <row r="360" spans="2:9" x14ac:dyDescent="0.55000000000000004">
      <c r="B360" s="127" t="str">
        <f>$B$49</f>
        <v>Teacher Ed-Practice Teaching</v>
      </c>
      <c r="C360" s="138">
        <f t="shared" si="32"/>
        <v>0</v>
      </c>
      <c r="D360" s="138">
        <f t="shared" si="32"/>
        <v>29631.179873099587</v>
      </c>
      <c r="E360" s="138">
        <f t="shared" si="29"/>
        <v>0</v>
      </c>
      <c r="F360" s="138">
        <f t="shared" si="30"/>
        <v>0</v>
      </c>
      <c r="G360" s="138">
        <f t="shared" si="31"/>
        <v>0</v>
      </c>
      <c r="H360" s="138">
        <f t="shared" si="28"/>
        <v>29631.179873099587</v>
      </c>
    </row>
    <row r="361" spans="2:9" x14ac:dyDescent="0.55000000000000004">
      <c r="B361" s="127" t="str">
        <f>$B$50</f>
        <v>Technology</v>
      </c>
      <c r="C361" s="138">
        <f t="shared" si="32"/>
        <v>11622.321123239133</v>
      </c>
      <c r="D361" s="138">
        <f t="shared" si="32"/>
        <v>15698.780691108488</v>
      </c>
      <c r="E361" s="138">
        <f t="shared" si="29"/>
        <v>17947.454993346008</v>
      </c>
      <c r="F361" s="138">
        <f t="shared" si="30"/>
        <v>0</v>
      </c>
      <c r="G361" s="138">
        <f t="shared" si="31"/>
        <v>0</v>
      </c>
      <c r="H361" s="138">
        <f t="shared" si="28"/>
        <v>15884.051728199958</v>
      </c>
    </row>
    <row r="362" spans="2:9" x14ac:dyDescent="0.55000000000000004">
      <c r="B362" s="127" t="str">
        <f>$B$51</f>
        <v>Nursing</v>
      </c>
      <c r="C362" s="138">
        <f t="shared" si="32"/>
        <v>0</v>
      </c>
      <c r="D362" s="138">
        <f t="shared" si="32"/>
        <v>0</v>
      </c>
      <c r="E362" s="138">
        <f t="shared" si="29"/>
        <v>0</v>
      </c>
      <c r="F362" s="138">
        <f t="shared" si="30"/>
        <v>0</v>
      </c>
      <c r="G362" s="138">
        <f t="shared" si="31"/>
        <v>0</v>
      </c>
      <c r="H362" s="138">
        <f t="shared" si="28"/>
        <v>0</v>
      </c>
    </row>
    <row r="363" spans="2:9" x14ac:dyDescent="0.55000000000000004">
      <c r="B363" s="130" t="str">
        <f>$B$52</f>
        <v>Totals</v>
      </c>
      <c r="C363" s="135">
        <f t="shared" si="32"/>
        <v>11047.730724329293</v>
      </c>
      <c r="D363" s="135">
        <f t="shared" si="32"/>
        <v>19482.13415635936</v>
      </c>
      <c r="E363" s="135">
        <f t="shared" si="29"/>
        <v>23473.093015492756</v>
      </c>
      <c r="F363" s="135">
        <f t="shared" si="30"/>
        <v>0</v>
      </c>
      <c r="G363" s="135">
        <f t="shared" si="31"/>
        <v>0</v>
      </c>
      <c r="H363" s="135">
        <f t="shared" si="28"/>
        <v>15673.703494628398</v>
      </c>
      <c r="I363" s="349"/>
    </row>
  </sheetData>
  <mergeCells count="45">
    <mergeCell ref="B341:H341"/>
    <mergeCell ref="B215:G215"/>
    <mergeCell ref="B216:H216"/>
    <mergeCell ref="B241:G241"/>
    <mergeCell ref="B264:H264"/>
    <mergeCell ref="B266:H266"/>
    <mergeCell ref="B291:H291"/>
    <mergeCell ref="I140:I141"/>
    <mergeCell ref="B165:G165"/>
    <mergeCell ref="B166:G166"/>
    <mergeCell ref="B190:G190"/>
    <mergeCell ref="B316:H316"/>
    <mergeCell ref="B191:H191"/>
    <mergeCell ref="B140:F141"/>
    <mergeCell ref="B87:G87"/>
    <mergeCell ref="B89:G89"/>
    <mergeCell ref="B113:H113"/>
    <mergeCell ref="B114:G114"/>
    <mergeCell ref="B139:G139"/>
    <mergeCell ref="B84:C84"/>
    <mergeCell ref="D84:F84"/>
    <mergeCell ref="B18:E18"/>
    <mergeCell ref="D20:F20"/>
    <mergeCell ref="B21:C21"/>
    <mergeCell ref="D21:F21"/>
    <mergeCell ref="D27:F27"/>
    <mergeCell ref="B28:C28"/>
    <mergeCell ref="D28:F28"/>
    <mergeCell ref="D54:F54"/>
    <mergeCell ref="B55:C55"/>
    <mergeCell ref="D55:F55"/>
    <mergeCell ref="B58:G58"/>
    <mergeCell ref="D83:F83"/>
    <mergeCell ref="B17:E17"/>
    <mergeCell ref="B1:H1"/>
    <mergeCell ref="B2:H2"/>
    <mergeCell ref="B8:H8"/>
    <mergeCell ref="B9:G9"/>
    <mergeCell ref="B10:G10"/>
    <mergeCell ref="B11:H11"/>
    <mergeCell ref="B12:E12"/>
    <mergeCell ref="B13:E13"/>
    <mergeCell ref="B14:E14"/>
    <mergeCell ref="B15:E15"/>
    <mergeCell ref="B16:E16"/>
  </mergeCells>
  <conditionalFormatting sqref="C61:G80">
    <cfRule type="expression" dxfId="149" priority="6" stopIfTrue="1">
      <formula>C32=0</formula>
    </cfRule>
  </conditionalFormatting>
  <conditionalFormatting sqref="C91:G110">
    <cfRule type="expression" dxfId="148" priority="5" stopIfTrue="1">
      <formula>C32=0</formula>
    </cfRule>
  </conditionalFormatting>
  <conditionalFormatting sqref="C143:H162">
    <cfRule type="expression" dxfId="147" priority="3" stopIfTrue="1">
      <formula>C32=0</formula>
    </cfRule>
  </conditionalFormatting>
  <conditionalFormatting sqref="H143:H162">
    <cfRule type="expression" dxfId="146" priority="1" stopIfTrue="1">
      <formula>OR(AND(#REF!&gt;0,H143&gt;0,H61=0),AND(#REF!&gt;0,H143&gt;0,H32=0))</formula>
    </cfRule>
    <cfRule type="expression" dxfId="145" priority="4" stopIfTrue="1">
      <formula>OR(AND(#REF!&gt;0,H143&gt;0,H61=0),AND(#REF!&gt;0,H143&gt;0,H32=0))</formula>
    </cfRule>
  </conditionalFormatting>
  <pageMargins left="0.25" right="0.25" top="0.5" bottom="0.5" header="0.17" footer="0.17"/>
  <pageSetup scale="68" fitToHeight="0" orientation="portrait" r:id="rId1"/>
  <headerFooter alignWithMargins="0"/>
  <rowBreaks count="6" manualBreakCount="6">
    <brk id="56" max="16383" man="1"/>
    <brk id="112" max="16383" man="1"/>
    <brk id="164" max="16383" man="1"/>
    <brk id="214" max="16383" man="1"/>
    <brk id="264" max="16383" man="1"/>
    <brk id="314" max="16383" man="1"/>
  </rowBreaks>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codeName="Sheet23">
    <tabColor rgb="FFFFC000"/>
    <pageSetUpPr fitToPage="1"/>
  </sheetPr>
  <dimension ref="B1:W363"/>
  <sheetViews>
    <sheetView showGridLines="0" showZeros="0" topLeftCell="A22" zoomScale="70" zoomScaleNormal="70" workbookViewId="0">
      <selection activeCell="H22" sqref="H22"/>
    </sheetView>
  </sheetViews>
  <sheetFormatPr defaultColWidth="9.109375" defaultRowHeight="19.2" x14ac:dyDescent="0.55000000000000004"/>
  <cols>
    <col min="1" max="1" width="1.88671875" style="107" customWidth="1"/>
    <col min="2" max="2" width="30.5546875" style="107" customWidth="1"/>
    <col min="3" max="3" width="14.5546875" style="107" bestFit="1" customWidth="1"/>
    <col min="4" max="5" width="15.88671875" style="107" bestFit="1" customWidth="1"/>
    <col min="6" max="6" width="16.6640625" style="107" bestFit="1" customWidth="1"/>
    <col min="7" max="7" width="17.5546875" style="107" bestFit="1" customWidth="1"/>
    <col min="8" max="8" width="21.33203125" style="107" bestFit="1" customWidth="1"/>
    <col min="9" max="9" width="16.33203125" style="107" bestFit="1" customWidth="1"/>
    <col min="10" max="10" width="15.88671875" style="107" bestFit="1" customWidth="1"/>
    <col min="11" max="16384" width="9.109375" style="107"/>
  </cols>
  <sheetData>
    <row r="1" spans="2:8" x14ac:dyDescent="0.55000000000000004">
      <c r="B1" s="442" t="str">
        <f>'Relative Weights'!A1</f>
        <v>THECB Texas Public University Expenditure Study - Fiscal Year 2025</v>
      </c>
      <c r="C1" s="442"/>
      <c r="D1" s="442"/>
      <c r="E1" s="442"/>
      <c r="F1" s="442"/>
      <c r="G1" s="442"/>
      <c r="H1" s="442"/>
    </row>
    <row r="2" spans="2:8" x14ac:dyDescent="0.55000000000000004">
      <c r="B2" s="443" t="str">
        <f>'Relative Weights'!A2</f>
        <v>Institution Survey for the Year Ended August 31, 2025</v>
      </c>
      <c r="C2" s="443"/>
      <c r="D2" s="443"/>
      <c r="E2" s="443"/>
      <c r="F2" s="443"/>
      <c r="G2" s="443"/>
      <c r="H2" s="443"/>
    </row>
    <row r="3" spans="2:8" x14ac:dyDescent="0.55000000000000004">
      <c r="B3" s="119" t="s">
        <v>120</v>
      </c>
      <c r="C3" s="119"/>
      <c r="D3" s="119"/>
      <c r="E3" s="119"/>
      <c r="F3" s="119"/>
      <c r="G3" s="119"/>
      <c r="H3" s="119"/>
    </row>
    <row r="4" spans="2:8" x14ac:dyDescent="0.55000000000000004">
      <c r="B4" s="292" t="s">
        <v>141</v>
      </c>
      <c r="C4" s="119"/>
      <c r="D4" s="119"/>
      <c r="E4" s="119"/>
      <c r="F4" s="119"/>
      <c r="G4" s="119"/>
      <c r="H4" s="119"/>
    </row>
    <row r="5" spans="2:8" ht="16.5" customHeight="1" x14ac:dyDescent="0.55000000000000004">
      <c r="B5" s="119"/>
      <c r="C5" s="119"/>
      <c r="D5" s="119"/>
      <c r="E5" s="119"/>
      <c r="F5" s="119"/>
      <c r="G5" s="119"/>
      <c r="H5" s="244"/>
    </row>
    <row r="6" spans="2:8" x14ac:dyDescent="0.55000000000000004">
      <c r="B6" s="293" t="s">
        <v>10</v>
      </c>
      <c r="C6" s="293"/>
      <c r="D6" s="293"/>
      <c r="E6" s="293"/>
      <c r="F6" s="293"/>
      <c r="G6" s="293"/>
      <c r="H6" s="294"/>
    </row>
    <row r="7" spans="2:8" x14ac:dyDescent="0.55000000000000004">
      <c r="B7" s="119"/>
      <c r="C7" s="119"/>
      <c r="D7" s="119"/>
      <c r="E7" s="119"/>
      <c r="F7" s="119"/>
      <c r="G7" s="119"/>
      <c r="H7" s="295"/>
    </row>
    <row r="8" spans="2:8" ht="171" customHeight="1" x14ac:dyDescent="0.55000000000000004">
      <c r="B8" s="431" t="s">
        <v>223</v>
      </c>
      <c r="C8" s="431"/>
      <c r="D8" s="431"/>
      <c r="E8" s="431"/>
      <c r="F8" s="431"/>
      <c r="G8" s="431"/>
      <c r="H8" s="431"/>
    </row>
    <row r="9" spans="2:8" ht="99.75" customHeight="1" x14ac:dyDescent="0.55000000000000004">
      <c r="B9" s="432" t="s">
        <v>41</v>
      </c>
      <c r="C9" s="432"/>
      <c r="D9" s="432"/>
      <c r="E9" s="432"/>
      <c r="F9" s="432"/>
      <c r="G9" s="432"/>
      <c r="H9" s="296"/>
    </row>
    <row r="10" spans="2:8" x14ac:dyDescent="0.55000000000000004">
      <c r="B10" s="442" t="s">
        <v>20</v>
      </c>
      <c r="C10" s="442"/>
      <c r="D10" s="442"/>
      <c r="E10" s="442"/>
      <c r="F10" s="442"/>
      <c r="G10" s="442"/>
      <c r="H10" s="296"/>
    </row>
    <row r="11" spans="2:8" ht="21" customHeight="1" thickBot="1" x14ac:dyDescent="0.6">
      <c r="B11" s="432" t="s">
        <v>851</v>
      </c>
      <c r="C11" s="432"/>
      <c r="D11" s="432"/>
      <c r="E11" s="432"/>
      <c r="F11" s="432"/>
      <c r="G11" s="432"/>
      <c r="H11" s="432"/>
    </row>
    <row r="12" spans="2:8" ht="19.8" thickBot="1" x14ac:dyDescent="0.6">
      <c r="B12" s="447" t="s">
        <v>16</v>
      </c>
      <c r="C12" s="448"/>
      <c r="D12" s="448"/>
      <c r="E12" s="448"/>
      <c r="F12" s="297"/>
      <c r="G12" s="298"/>
      <c r="H12" s="299" t="s">
        <v>17</v>
      </c>
    </row>
    <row r="13" spans="2:8" x14ac:dyDescent="0.55000000000000004">
      <c r="B13" s="449" t="s">
        <v>12</v>
      </c>
      <c r="C13" s="449"/>
      <c r="D13" s="449"/>
      <c r="E13" s="449"/>
      <c r="F13" s="352"/>
      <c r="G13" s="301"/>
      <c r="H13" s="353">
        <f>Data!$G18</f>
        <v>40813515</v>
      </c>
    </row>
    <row r="14" spans="2:8" x14ac:dyDescent="0.55000000000000004">
      <c r="B14" s="435" t="s">
        <v>13</v>
      </c>
      <c r="C14" s="435"/>
      <c r="D14" s="435"/>
      <c r="E14" s="435"/>
      <c r="F14" s="354"/>
      <c r="G14" s="301"/>
      <c r="H14" s="355">
        <f>Data!$H18</f>
        <v>10022862</v>
      </c>
    </row>
    <row r="15" spans="2:8" x14ac:dyDescent="0.55000000000000004">
      <c r="B15" s="435" t="s">
        <v>14</v>
      </c>
      <c r="C15" s="435"/>
      <c r="D15" s="435"/>
      <c r="E15" s="435"/>
      <c r="F15" s="354"/>
      <c r="G15" s="301"/>
      <c r="H15" s="355">
        <f>Data!$I18</f>
        <v>27348860</v>
      </c>
    </row>
    <row r="16" spans="2:8" x14ac:dyDescent="0.55000000000000004">
      <c r="B16" s="435" t="s">
        <v>18</v>
      </c>
      <c r="C16" s="435"/>
      <c r="D16" s="435"/>
      <c r="E16" s="435"/>
      <c r="F16" s="354"/>
      <c r="G16" s="301"/>
      <c r="H16" s="355">
        <f>Data!$J18</f>
        <v>16412225</v>
      </c>
    </row>
    <row r="17" spans="2:23" x14ac:dyDescent="0.55000000000000004">
      <c r="B17" s="435" t="s">
        <v>15</v>
      </c>
      <c r="C17" s="435"/>
      <c r="D17" s="435"/>
      <c r="E17" s="435"/>
      <c r="F17" s="354"/>
      <c r="G17" s="301"/>
      <c r="H17" s="355">
        <f>Data!$K18</f>
        <v>10758937</v>
      </c>
    </row>
    <row r="18" spans="2:23" x14ac:dyDescent="0.55000000000000004">
      <c r="B18" s="435" t="s">
        <v>1</v>
      </c>
      <c r="C18" s="435"/>
      <c r="D18" s="435"/>
      <c r="E18" s="435"/>
      <c r="F18" s="356"/>
      <c r="G18" s="301"/>
      <c r="H18" s="357">
        <f>SUM(H13:H17)</f>
        <v>105356399</v>
      </c>
    </row>
    <row r="19" spans="2:23" ht="13.5" customHeight="1" x14ac:dyDescent="0.55000000000000004">
      <c r="B19" s="306"/>
      <c r="D19" s="306"/>
      <c r="E19" s="306"/>
      <c r="F19" s="306"/>
      <c r="G19" s="306"/>
      <c r="H19" s="296"/>
    </row>
    <row r="20" spans="2:23" ht="13.5" customHeight="1" x14ac:dyDescent="0.55000000000000004">
      <c r="B20" s="306"/>
      <c r="D20" s="440" t="s">
        <v>22</v>
      </c>
      <c r="E20" s="440"/>
      <c r="F20" s="440"/>
      <c r="G20" s="307" t="s">
        <v>23</v>
      </c>
      <c r="H20" s="307" t="s">
        <v>24</v>
      </c>
    </row>
    <row r="21" spans="2:23" ht="17.25" customHeight="1" x14ac:dyDescent="0.55000000000000004">
      <c r="B21" s="438" t="s">
        <v>21</v>
      </c>
      <c r="C21" s="439"/>
      <c r="D21" s="434" t="str">
        <f>Data!L18</f>
        <v>Nancy Hranicky</v>
      </c>
      <c r="E21" s="434"/>
      <c r="F21" s="434"/>
      <c r="G21" s="308" t="str">
        <f>Data!M18</f>
        <v>979-458-6090</v>
      </c>
      <c r="H21" s="309" t="str">
        <f>Data!N18</f>
        <v>nhranicky@tamus.edu</v>
      </c>
    </row>
    <row r="22" spans="2:23" ht="13.5" customHeight="1" x14ac:dyDescent="0.55000000000000004">
      <c r="B22" s="306"/>
      <c r="C22" s="306"/>
      <c r="D22" s="306"/>
      <c r="E22" s="306"/>
      <c r="F22" s="306"/>
      <c r="G22" s="306"/>
      <c r="H22" s="296"/>
    </row>
    <row r="23" spans="2:23" ht="15.75" customHeight="1" thickBot="1" x14ac:dyDescent="0.6">
      <c r="B23" s="117" t="s">
        <v>900</v>
      </c>
      <c r="C23" s="306"/>
      <c r="D23" s="306"/>
      <c r="E23" s="306"/>
      <c r="F23" s="306"/>
      <c r="G23" s="306"/>
      <c r="H23" s="296"/>
    </row>
    <row r="24" spans="2:23" s="313" customFormat="1" x14ac:dyDescent="0.55000000000000004">
      <c r="B24" s="310"/>
      <c r="C24" s="123" t="s">
        <v>25</v>
      </c>
      <c r="D24" s="311" t="s">
        <v>26</v>
      </c>
      <c r="E24" s="311" t="s">
        <v>27</v>
      </c>
      <c r="F24" s="311" t="s">
        <v>28</v>
      </c>
      <c r="G24" s="311" t="s">
        <v>29</v>
      </c>
      <c r="H24" s="312" t="s">
        <v>30</v>
      </c>
      <c r="J24" s="107"/>
    </row>
    <row r="25" spans="2:23" s="313" customFormat="1" ht="19.8" thickBot="1" x14ac:dyDescent="0.6">
      <c r="B25" s="314" t="s">
        <v>675</v>
      </c>
      <c r="C25" s="315">
        <f>Data!O18</f>
        <v>2930</v>
      </c>
      <c r="D25" s="316">
        <f>Data!P18</f>
        <v>4258</v>
      </c>
      <c r="E25" s="316">
        <f>Data!Q18</f>
        <v>1505</v>
      </c>
      <c r="F25" s="316">
        <f>Data!R18</f>
        <v>25</v>
      </c>
      <c r="G25" s="316">
        <f>Data!S18</f>
        <v>0</v>
      </c>
      <c r="H25" s="317">
        <f>SUM(C25:G25)</f>
        <v>8718</v>
      </c>
    </row>
    <row r="26" spans="2:23" x14ac:dyDescent="0.55000000000000004">
      <c r="C26" s="318"/>
      <c r="D26" s="318"/>
      <c r="E26" s="318"/>
      <c r="F26" s="318"/>
      <c r="G26" s="318"/>
      <c r="H26" s="318"/>
      <c r="I26" s="318"/>
    </row>
    <row r="27" spans="2:23" ht="13.5" customHeight="1" x14ac:dyDescent="0.55000000000000004">
      <c r="B27" s="306"/>
      <c r="D27" s="440" t="s">
        <v>22</v>
      </c>
      <c r="E27" s="440"/>
      <c r="F27" s="440"/>
      <c r="G27" s="307" t="s">
        <v>23</v>
      </c>
      <c r="H27" s="307" t="s">
        <v>24</v>
      </c>
    </row>
    <row r="28" spans="2:23" ht="17.25" customHeight="1" x14ac:dyDescent="0.55000000000000004">
      <c r="B28" s="438" t="s">
        <v>893</v>
      </c>
      <c r="C28" s="439"/>
      <c r="D28" s="434" t="str">
        <f>Data!T18</f>
        <v>Wilkinson, Robert B</v>
      </c>
      <c r="E28" s="434"/>
      <c r="F28" s="434"/>
      <c r="G28" s="308" t="str">
        <f>Data!U18</f>
        <v>(956) 326-2276</v>
      </c>
      <c r="H28" s="309" t="str">
        <f>Data!V18</f>
        <v>robert.wilkinson@tamiu.edu</v>
      </c>
    </row>
    <row r="29" spans="2:23" ht="13.5" customHeight="1" x14ac:dyDescent="0.55000000000000004">
      <c r="B29" s="306"/>
      <c r="C29" s="306"/>
      <c r="D29" s="306"/>
      <c r="E29" s="306"/>
      <c r="F29" s="306"/>
      <c r="G29" s="306"/>
      <c r="H29" s="296"/>
    </row>
    <row r="30" spans="2:23" ht="19.8" thickBot="1" x14ac:dyDescent="0.6">
      <c r="B30" s="117" t="s">
        <v>901</v>
      </c>
    </row>
    <row r="31" spans="2:23" ht="19.8" thickBot="1" x14ac:dyDescent="0.6">
      <c r="B31" s="124" t="s">
        <v>31</v>
      </c>
      <c r="C31" s="125" t="s">
        <v>25</v>
      </c>
      <c r="D31" s="125" t="s">
        <v>26</v>
      </c>
      <c r="E31" s="125" t="s">
        <v>27</v>
      </c>
      <c r="F31" s="125" t="s">
        <v>28</v>
      </c>
      <c r="G31" s="125" t="s">
        <v>29</v>
      </c>
      <c r="H31" s="126" t="s">
        <v>30</v>
      </c>
    </row>
    <row r="32" spans="2:23" x14ac:dyDescent="0.55000000000000004">
      <c r="B32" s="127" t="s">
        <v>42</v>
      </c>
      <c r="C32" s="140">
        <f>Data!W18</f>
        <v>60680</v>
      </c>
      <c r="D32" s="140">
        <f>Data!AQ18</f>
        <v>32132</v>
      </c>
      <c r="E32" s="140">
        <f>Data!BK18</f>
        <v>6389</v>
      </c>
      <c r="F32" s="140">
        <f>Data!CE18</f>
        <v>214</v>
      </c>
      <c r="G32" s="140">
        <f>Data!CY18</f>
        <v>0</v>
      </c>
      <c r="H32" s="141">
        <f>SUM(C32:G32)</f>
        <v>99415</v>
      </c>
      <c r="W32" s="144"/>
    </row>
    <row r="33" spans="2:23" x14ac:dyDescent="0.55000000000000004">
      <c r="B33" s="129" t="s">
        <v>43</v>
      </c>
      <c r="C33" s="140">
        <f>Data!X18</f>
        <v>20499</v>
      </c>
      <c r="D33" s="140">
        <f>Data!AR18</f>
        <v>8673</v>
      </c>
      <c r="E33" s="140">
        <f>Data!BL18</f>
        <v>604</v>
      </c>
      <c r="F33" s="140">
        <f>Data!CF18</f>
        <v>0</v>
      </c>
      <c r="G33" s="140">
        <f>Data!CZ18</f>
        <v>0</v>
      </c>
      <c r="H33" s="141">
        <f t="shared" ref="H33:H52" si="0">SUM(C33:G33)</f>
        <v>29776</v>
      </c>
      <c r="W33" s="144"/>
    </row>
    <row r="34" spans="2:23" x14ac:dyDescent="0.55000000000000004">
      <c r="B34" s="129" t="s">
        <v>44</v>
      </c>
      <c r="C34" s="140">
        <f>Data!Y18</f>
        <v>5900</v>
      </c>
      <c r="D34" s="140">
        <f>Data!AS18</f>
        <v>2005</v>
      </c>
      <c r="E34" s="140">
        <f>Data!BM18</f>
        <v>0</v>
      </c>
      <c r="F34" s="140">
        <f>Data!CG18</f>
        <v>0</v>
      </c>
      <c r="G34" s="140">
        <f>Data!DA18</f>
        <v>0</v>
      </c>
      <c r="H34" s="141">
        <f t="shared" si="0"/>
        <v>7905</v>
      </c>
      <c r="W34" s="144"/>
    </row>
    <row r="35" spans="2:23" x14ac:dyDescent="0.55000000000000004">
      <c r="B35" s="129" t="s">
        <v>45</v>
      </c>
      <c r="C35" s="140">
        <f>Data!Z18</f>
        <v>782</v>
      </c>
      <c r="D35" s="140">
        <f>Data!AT18</f>
        <v>4660</v>
      </c>
      <c r="E35" s="140">
        <f>Data!BN18</f>
        <v>12249</v>
      </c>
      <c r="F35" s="140">
        <f>Data!CH18</f>
        <v>0</v>
      </c>
      <c r="G35" s="140">
        <f>Data!DB18</f>
        <v>0</v>
      </c>
      <c r="H35" s="141">
        <f t="shared" si="0"/>
        <v>17691</v>
      </c>
      <c r="W35" s="144"/>
    </row>
    <row r="36" spans="2:23" x14ac:dyDescent="0.55000000000000004">
      <c r="B36" s="129" t="s">
        <v>46</v>
      </c>
      <c r="C36" s="140">
        <f>Data!AA18</f>
        <v>0</v>
      </c>
      <c r="D36" s="140">
        <f>Data!AU18</f>
        <v>0</v>
      </c>
      <c r="E36" s="140">
        <f>Data!BO18</f>
        <v>0</v>
      </c>
      <c r="F36" s="140">
        <f>Data!CI18</f>
        <v>0</v>
      </c>
      <c r="G36" s="140">
        <f>Data!DC18</f>
        <v>0</v>
      </c>
      <c r="H36" s="141">
        <f t="shared" si="0"/>
        <v>0</v>
      </c>
      <c r="W36" s="144"/>
    </row>
    <row r="37" spans="2:23" x14ac:dyDescent="0.55000000000000004">
      <c r="B37" s="129" t="s">
        <v>47</v>
      </c>
      <c r="C37" s="140">
        <f>Data!AB18</f>
        <v>3955</v>
      </c>
      <c r="D37" s="140">
        <f>Data!AV18</f>
        <v>4720</v>
      </c>
      <c r="E37" s="140">
        <f>Data!BP18</f>
        <v>186</v>
      </c>
      <c r="F37" s="140">
        <f>Data!CJ18</f>
        <v>0</v>
      </c>
      <c r="G37" s="140">
        <f>Data!DD18</f>
        <v>0</v>
      </c>
      <c r="H37" s="141">
        <f t="shared" si="0"/>
        <v>8861</v>
      </c>
      <c r="W37" s="144"/>
    </row>
    <row r="38" spans="2:23" x14ac:dyDescent="0.55000000000000004">
      <c r="B38" s="129" t="s">
        <v>48</v>
      </c>
      <c r="C38" s="140">
        <f>Data!AC18</f>
        <v>9</v>
      </c>
      <c r="D38" s="140">
        <f>Data!AW18</f>
        <v>552</v>
      </c>
      <c r="E38" s="140">
        <f>Data!BQ18</f>
        <v>0</v>
      </c>
      <c r="F38" s="140">
        <f>Data!CK18</f>
        <v>0</v>
      </c>
      <c r="G38" s="140">
        <f>Data!DE18</f>
        <v>0</v>
      </c>
      <c r="H38" s="141">
        <f t="shared" si="0"/>
        <v>561</v>
      </c>
      <c r="W38" s="144"/>
    </row>
    <row r="39" spans="2:23" x14ac:dyDescent="0.55000000000000004">
      <c r="B39" s="129" t="s">
        <v>49</v>
      </c>
      <c r="C39" s="140">
        <f>Data!AD18</f>
        <v>0</v>
      </c>
      <c r="D39" s="140">
        <f>Data!AX18</f>
        <v>0</v>
      </c>
      <c r="E39" s="140">
        <f>Data!BR18</f>
        <v>0</v>
      </c>
      <c r="F39" s="140">
        <f>Data!CL18</f>
        <v>0</v>
      </c>
      <c r="G39" s="140">
        <f>Data!DF18</f>
        <v>0</v>
      </c>
      <c r="H39" s="141">
        <f t="shared" si="0"/>
        <v>0</v>
      </c>
      <c r="W39" s="144"/>
    </row>
    <row r="40" spans="2:23" x14ac:dyDescent="0.55000000000000004">
      <c r="B40" s="129" t="s">
        <v>50</v>
      </c>
      <c r="C40" s="140">
        <f>Data!AE18</f>
        <v>18</v>
      </c>
      <c r="D40" s="140">
        <f>Data!AY18</f>
        <v>54</v>
      </c>
      <c r="E40" s="140">
        <f>Data!BS18</f>
        <v>0</v>
      </c>
      <c r="F40" s="140">
        <f>Data!CM18</f>
        <v>0</v>
      </c>
      <c r="G40" s="140">
        <f>Data!DG18</f>
        <v>0</v>
      </c>
      <c r="H40" s="141">
        <f t="shared" si="0"/>
        <v>72</v>
      </c>
      <c r="W40" s="144"/>
    </row>
    <row r="41" spans="2:23" x14ac:dyDescent="0.55000000000000004">
      <c r="B41" s="129" t="s">
        <v>51</v>
      </c>
      <c r="C41" s="140">
        <f>Data!AF18</f>
        <v>0</v>
      </c>
      <c r="D41" s="140">
        <f>Data!AZ18</f>
        <v>0</v>
      </c>
      <c r="E41" s="140">
        <f>Data!BT18</f>
        <v>0</v>
      </c>
      <c r="F41" s="140">
        <f>Data!CN18</f>
        <v>0</v>
      </c>
      <c r="G41" s="140">
        <f>Data!DH18</f>
        <v>0</v>
      </c>
      <c r="H41" s="141">
        <f t="shared" si="0"/>
        <v>0</v>
      </c>
      <c r="W41" s="144"/>
    </row>
    <row r="42" spans="2:23" x14ac:dyDescent="0.55000000000000004">
      <c r="B42" s="129" t="s">
        <v>52</v>
      </c>
      <c r="C42" s="140">
        <f>Data!AG18</f>
        <v>0</v>
      </c>
      <c r="D42" s="140">
        <f>Data!BA18</f>
        <v>0</v>
      </c>
      <c r="E42" s="140">
        <f>Data!BU18</f>
        <v>0</v>
      </c>
      <c r="F42" s="140">
        <f>Data!CO18</f>
        <v>0</v>
      </c>
      <c r="G42" s="140">
        <f>Data!DI18</f>
        <v>0</v>
      </c>
      <c r="H42" s="141">
        <f t="shared" si="0"/>
        <v>0</v>
      </c>
      <c r="W42" s="144"/>
    </row>
    <row r="43" spans="2:23" x14ac:dyDescent="0.55000000000000004">
      <c r="B43" s="129" t="s">
        <v>53</v>
      </c>
      <c r="C43" s="140">
        <f>Data!AH18</f>
        <v>0</v>
      </c>
      <c r="D43" s="140">
        <f>Data!BB18</f>
        <v>0</v>
      </c>
      <c r="E43" s="140">
        <f>Data!BV18</f>
        <v>0</v>
      </c>
      <c r="F43" s="140">
        <f>Data!CP18</f>
        <v>0</v>
      </c>
      <c r="G43" s="140">
        <f>Data!DJ18</f>
        <v>0</v>
      </c>
      <c r="H43" s="141">
        <f t="shared" si="0"/>
        <v>0</v>
      </c>
      <c r="W43" s="144"/>
    </row>
    <row r="44" spans="2:23" x14ac:dyDescent="0.55000000000000004">
      <c r="B44" s="129" t="s">
        <v>54</v>
      </c>
      <c r="C44" s="140">
        <f>Data!AI18</f>
        <v>0</v>
      </c>
      <c r="D44" s="140">
        <f>Data!BC18</f>
        <v>0</v>
      </c>
      <c r="E44" s="140">
        <f>Data!BW18</f>
        <v>0</v>
      </c>
      <c r="F44" s="140">
        <f>Data!CQ18</f>
        <v>0</v>
      </c>
      <c r="G44" s="140">
        <f>Data!DK18</f>
        <v>0</v>
      </c>
      <c r="H44" s="141">
        <f t="shared" si="0"/>
        <v>0</v>
      </c>
      <c r="W44" s="144"/>
    </row>
    <row r="45" spans="2:23" x14ac:dyDescent="0.55000000000000004">
      <c r="B45" s="129" t="s">
        <v>55</v>
      </c>
      <c r="C45" s="140">
        <f>Data!AJ18</f>
        <v>1236</v>
      </c>
      <c r="D45" s="140">
        <f>Data!BD18</f>
        <v>4772</v>
      </c>
      <c r="E45" s="140">
        <f>Data!BX18</f>
        <v>27</v>
      </c>
      <c r="F45" s="140">
        <f>Data!CR18</f>
        <v>0</v>
      </c>
      <c r="G45" s="140">
        <f>Data!DL18</f>
        <v>0</v>
      </c>
      <c r="H45" s="141">
        <f t="shared" si="0"/>
        <v>6035</v>
      </c>
      <c r="W45" s="144"/>
    </row>
    <row r="46" spans="2:23" x14ac:dyDescent="0.55000000000000004">
      <c r="B46" s="129" t="s">
        <v>56</v>
      </c>
      <c r="C46" s="140">
        <f>Data!AK18</f>
        <v>0</v>
      </c>
      <c r="D46" s="140">
        <f>Data!BE18</f>
        <v>0</v>
      </c>
      <c r="E46" s="140">
        <f>Data!BY18</f>
        <v>0</v>
      </c>
      <c r="F46" s="140">
        <f>Data!CS18</f>
        <v>0</v>
      </c>
      <c r="G46" s="140">
        <f>Data!DM18</f>
        <v>0</v>
      </c>
      <c r="H46" s="141">
        <f t="shared" si="0"/>
        <v>0</v>
      </c>
      <c r="W46" s="144"/>
    </row>
    <row r="47" spans="2:23" x14ac:dyDescent="0.55000000000000004">
      <c r="B47" s="129" t="s">
        <v>57</v>
      </c>
      <c r="C47" s="140">
        <f>Data!AL18</f>
        <v>4902</v>
      </c>
      <c r="D47" s="140">
        <f>Data!BF18</f>
        <v>16890</v>
      </c>
      <c r="E47" s="140">
        <f>Data!BZ18</f>
        <v>7242</v>
      </c>
      <c r="F47" s="140">
        <f>Data!CT18</f>
        <v>315</v>
      </c>
      <c r="G47" s="140">
        <f>Data!DN18</f>
        <v>0</v>
      </c>
      <c r="H47" s="141">
        <f t="shared" si="0"/>
        <v>29349</v>
      </c>
      <c r="W47" s="144"/>
    </row>
    <row r="48" spans="2:23" x14ac:dyDescent="0.55000000000000004">
      <c r="B48" s="129" t="s">
        <v>58</v>
      </c>
      <c r="C48" s="140">
        <f>Data!AM18</f>
        <v>0</v>
      </c>
      <c r="D48" s="140">
        <f>Data!BG18</f>
        <v>0</v>
      </c>
      <c r="E48" s="140">
        <f>Data!CA18</f>
        <v>0</v>
      </c>
      <c r="F48" s="140">
        <f>Data!CU18</f>
        <v>0</v>
      </c>
      <c r="G48" s="140">
        <f>Data!DO18</f>
        <v>0</v>
      </c>
      <c r="H48" s="141">
        <f t="shared" si="0"/>
        <v>0</v>
      </c>
      <c r="W48" s="144"/>
    </row>
    <row r="49" spans="2:23" x14ac:dyDescent="0.55000000000000004">
      <c r="B49" s="129" t="s">
        <v>59</v>
      </c>
      <c r="C49" s="140">
        <f>Data!AN18</f>
        <v>0</v>
      </c>
      <c r="D49" s="140">
        <f>Data!BH18</f>
        <v>498</v>
      </c>
      <c r="E49" s="140">
        <f>Data!CB18</f>
        <v>0</v>
      </c>
      <c r="F49" s="140">
        <f>Data!CV18</f>
        <v>0</v>
      </c>
      <c r="G49" s="140">
        <f>Data!DP18</f>
        <v>0</v>
      </c>
      <c r="H49" s="141">
        <f t="shared" si="0"/>
        <v>498</v>
      </c>
      <c r="W49" s="144"/>
    </row>
    <row r="50" spans="2:23" x14ac:dyDescent="0.55000000000000004">
      <c r="B50" s="129" t="s">
        <v>60</v>
      </c>
      <c r="C50" s="140">
        <f>Data!AO18</f>
        <v>0</v>
      </c>
      <c r="D50" s="140">
        <f>Data!BI18</f>
        <v>0</v>
      </c>
      <c r="E50" s="140">
        <f>Data!CC18</f>
        <v>216</v>
      </c>
      <c r="F50" s="140">
        <f>Data!CW18</f>
        <v>0</v>
      </c>
      <c r="G50" s="140">
        <f>Data!DQ18</f>
        <v>0</v>
      </c>
      <c r="H50" s="141">
        <f t="shared" si="0"/>
        <v>216</v>
      </c>
      <c r="W50" s="144"/>
    </row>
    <row r="51" spans="2:23" x14ac:dyDescent="0.55000000000000004">
      <c r="B51" s="129" t="s">
        <v>0</v>
      </c>
      <c r="C51" s="140">
        <f>Data!AP18</f>
        <v>1842</v>
      </c>
      <c r="D51" s="140">
        <f>Data!BJ18</f>
        <v>8702</v>
      </c>
      <c r="E51" s="140">
        <f>Data!CD18</f>
        <v>5013</v>
      </c>
      <c r="F51" s="140">
        <f>Data!CX18</f>
        <v>0</v>
      </c>
      <c r="G51" s="140">
        <f>Data!DR18</f>
        <v>0</v>
      </c>
      <c r="H51" s="141">
        <f t="shared" si="0"/>
        <v>15557</v>
      </c>
      <c r="W51" s="144"/>
    </row>
    <row r="52" spans="2:23" x14ac:dyDescent="0.55000000000000004">
      <c r="B52" s="142" t="s">
        <v>33</v>
      </c>
      <c r="C52" s="141">
        <f>SUM(C32:C51)</f>
        <v>99823</v>
      </c>
      <c r="D52" s="141">
        <f>SUM(D32:D51)</f>
        <v>83658</v>
      </c>
      <c r="E52" s="141">
        <f>SUM(E32:E51)</f>
        <v>31926</v>
      </c>
      <c r="F52" s="141">
        <f>SUM(F32:F51)</f>
        <v>529</v>
      </c>
      <c r="G52" s="141">
        <f>SUM(G32:G51)</f>
        <v>0</v>
      </c>
      <c r="H52" s="141">
        <f t="shared" si="0"/>
        <v>215936</v>
      </c>
    </row>
    <row r="53" spans="2:23" x14ac:dyDescent="0.55000000000000004">
      <c r="B53" s="143"/>
      <c r="C53" s="144"/>
      <c r="D53" s="144"/>
      <c r="E53" s="144"/>
      <c r="F53" s="144"/>
      <c r="G53" s="144"/>
      <c r="H53" s="144"/>
    </row>
    <row r="54" spans="2:23" ht="13.5" customHeight="1" x14ac:dyDescent="0.55000000000000004">
      <c r="B54" s="306"/>
      <c r="D54" s="440" t="s">
        <v>22</v>
      </c>
      <c r="E54" s="440"/>
      <c r="F54" s="440"/>
      <c r="G54" s="307" t="s">
        <v>23</v>
      </c>
      <c r="H54" s="307" t="s">
        <v>24</v>
      </c>
    </row>
    <row r="55" spans="2:23" ht="38.4" x14ac:dyDescent="0.55000000000000004">
      <c r="B55" s="438" t="s">
        <v>894</v>
      </c>
      <c r="C55" s="439"/>
      <c r="D55" s="434" t="str">
        <f>Data!T18</f>
        <v>Wilkinson, Robert B</v>
      </c>
      <c r="E55" s="434"/>
      <c r="F55" s="434"/>
      <c r="G55" s="308" t="str">
        <f>Data!U18</f>
        <v>(956) 326-2276</v>
      </c>
      <c r="H55" s="309" t="str">
        <f>Data!V18</f>
        <v>robert.wilkinson@tamiu.edu</v>
      </c>
    </row>
    <row r="56" spans="2:23" ht="13.5" customHeight="1" x14ac:dyDescent="0.55000000000000004">
      <c r="B56" s="306"/>
      <c r="C56" s="306"/>
      <c r="D56" s="306"/>
      <c r="E56" s="306"/>
      <c r="F56" s="306"/>
      <c r="G56" s="306"/>
      <c r="H56" s="296"/>
    </row>
    <row r="57" spans="2:23" ht="16.5" customHeight="1" x14ac:dyDescent="0.55000000000000004">
      <c r="B57" s="117" t="s">
        <v>9</v>
      </c>
    </row>
    <row r="58" spans="2:23" ht="39.75" customHeight="1" x14ac:dyDescent="0.55000000000000004">
      <c r="B58" s="441" t="s">
        <v>39</v>
      </c>
      <c r="C58" s="441"/>
      <c r="D58" s="441"/>
      <c r="E58" s="441"/>
      <c r="F58" s="441"/>
      <c r="G58" s="441"/>
      <c r="H58" s="319"/>
    </row>
    <row r="59" spans="2:23" ht="8.25" customHeight="1" thickBot="1" x14ac:dyDescent="0.6">
      <c r="B59" s="318"/>
    </row>
    <row r="60" spans="2:23" ht="19.8" thickBot="1" x14ac:dyDescent="0.6">
      <c r="B60" s="124" t="s">
        <v>31</v>
      </c>
      <c r="C60" s="125" t="s">
        <v>25</v>
      </c>
      <c r="D60" s="125" t="s">
        <v>26</v>
      </c>
      <c r="E60" s="125" t="s">
        <v>27</v>
      </c>
      <c r="F60" s="125" t="s">
        <v>28</v>
      </c>
      <c r="G60" s="125" t="s">
        <v>29</v>
      </c>
      <c r="H60" s="126" t="s">
        <v>30</v>
      </c>
    </row>
    <row r="61" spans="2:23" x14ac:dyDescent="0.55000000000000004">
      <c r="B61" s="127" t="str">
        <f>$B$32</f>
        <v>Liberal Arts</v>
      </c>
      <c r="C61" s="320">
        <f>Data!DS18</f>
        <v>3970611.1808480909</v>
      </c>
      <c r="D61" s="320">
        <f>Data!EM18</f>
        <v>2894795.87527079</v>
      </c>
      <c r="E61" s="320">
        <f>Data!FG18</f>
        <v>1516253.8190476189</v>
      </c>
      <c r="F61" s="320">
        <f>Data!GA18</f>
        <v>244894.2666666666</v>
      </c>
      <c r="G61" s="320">
        <f>Data!GU18</f>
        <v>0</v>
      </c>
      <c r="H61" s="321">
        <f>SUM(C61:G61)</f>
        <v>8626555.1418331675</v>
      </c>
    </row>
    <row r="62" spans="2:23" x14ac:dyDescent="0.55000000000000004">
      <c r="B62" s="127" t="str">
        <f>$B$33</f>
        <v>Science</v>
      </c>
      <c r="C62" s="320">
        <f>Data!DT18</f>
        <v>1227604.389561604</v>
      </c>
      <c r="D62" s="320">
        <f>Data!EN18</f>
        <v>925011.01135137328</v>
      </c>
      <c r="E62" s="320">
        <f>Data!FH18</f>
        <v>312189.64894549886</v>
      </c>
      <c r="F62" s="320">
        <f>Data!GB18</f>
        <v>0</v>
      </c>
      <c r="G62" s="320">
        <f>Data!GV18</f>
        <v>0</v>
      </c>
      <c r="H62" s="141">
        <f t="shared" ref="H62:H81" si="1">SUM(C62:G62)</f>
        <v>2464805.049858476</v>
      </c>
    </row>
    <row r="63" spans="2:23" x14ac:dyDescent="0.55000000000000004">
      <c r="B63" s="127" t="str">
        <f>$B$34</f>
        <v>Fine Arts</v>
      </c>
      <c r="C63" s="320">
        <f>Data!DU18</f>
        <v>711966.27155045455</v>
      </c>
      <c r="D63" s="320">
        <f>Data!EO18</f>
        <v>679985.28186834918</v>
      </c>
      <c r="E63" s="320">
        <f>Data!FI18</f>
        <v>0</v>
      </c>
      <c r="F63" s="320">
        <f>Data!GC18</f>
        <v>0</v>
      </c>
      <c r="G63" s="320">
        <f>Data!GW18</f>
        <v>0</v>
      </c>
      <c r="H63" s="141">
        <f t="shared" si="1"/>
        <v>1391951.5534188037</v>
      </c>
    </row>
    <row r="64" spans="2:23" x14ac:dyDescent="0.55000000000000004">
      <c r="B64" s="127" t="str">
        <f>$B$35</f>
        <v>Teacher Education</v>
      </c>
      <c r="C64" s="320">
        <f>Data!DV18</f>
        <v>48577.816341820602</v>
      </c>
      <c r="D64" s="320">
        <f>Data!EP18</f>
        <v>384683.50460390031</v>
      </c>
      <c r="E64" s="320">
        <f>Data!FJ18</f>
        <v>1033118.641391941</v>
      </c>
      <c r="F64" s="320">
        <f>Data!GD18</f>
        <v>0</v>
      </c>
      <c r="G64" s="320">
        <f>Data!GX18</f>
        <v>0</v>
      </c>
      <c r="H64" s="141">
        <f t="shared" si="1"/>
        <v>1466379.962337662</v>
      </c>
    </row>
    <row r="65" spans="2:8" x14ac:dyDescent="0.55000000000000004">
      <c r="B65" s="127" t="str">
        <f>$B$36</f>
        <v>Agriculture</v>
      </c>
      <c r="C65" s="320">
        <f>Data!DW18</f>
        <v>0</v>
      </c>
      <c r="D65" s="320">
        <f>Data!EQ18</f>
        <v>0</v>
      </c>
      <c r="E65" s="320">
        <f>Data!FK18</f>
        <v>0</v>
      </c>
      <c r="F65" s="320">
        <f>Data!GE18</f>
        <v>0</v>
      </c>
      <c r="G65" s="320">
        <f>Data!GY18</f>
        <v>0</v>
      </c>
      <c r="H65" s="141">
        <f t="shared" si="1"/>
        <v>0</v>
      </c>
    </row>
    <row r="66" spans="2:8" x14ac:dyDescent="0.55000000000000004">
      <c r="B66" s="127" t="str">
        <f>$B$37</f>
        <v>Engineering</v>
      </c>
      <c r="C66" s="320">
        <f>Data!DX18</f>
        <v>387233.22063977126</v>
      </c>
      <c r="D66" s="320">
        <f>Data!ER18</f>
        <v>1442869.5341221334</v>
      </c>
      <c r="E66" s="320">
        <f>Data!FL18</f>
        <v>27397.5</v>
      </c>
      <c r="F66" s="320">
        <f>Data!GF18</f>
        <v>0</v>
      </c>
      <c r="G66" s="320">
        <f>Data!GZ18</f>
        <v>0</v>
      </c>
      <c r="H66" s="141">
        <f t="shared" si="1"/>
        <v>1857500.2547619047</v>
      </c>
    </row>
    <row r="67" spans="2:8" x14ac:dyDescent="0.55000000000000004">
      <c r="B67" s="127" t="str">
        <f>$B$38</f>
        <v>Home Economics</v>
      </c>
      <c r="C67" s="320">
        <f>Data!DY18</f>
        <v>1542.7613818348204</v>
      </c>
      <c r="D67" s="320">
        <f>Data!ES18</f>
        <v>53029.030775027932</v>
      </c>
      <c r="E67" s="320">
        <f>Data!FM18</f>
        <v>0</v>
      </c>
      <c r="F67" s="320">
        <f>Data!GG18</f>
        <v>0</v>
      </c>
      <c r="G67" s="320">
        <f>Data!HA18</f>
        <v>0</v>
      </c>
      <c r="H67" s="141">
        <f t="shared" si="1"/>
        <v>54571.79215686275</v>
      </c>
    </row>
    <row r="68" spans="2:8" x14ac:dyDescent="0.55000000000000004">
      <c r="B68" s="127" t="str">
        <f>$B$39</f>
        <v>Law</v>
      </c>
      <c r="C68" s="320">
        <f>Data!DZ18</f>
        <v>0</v>
      </c>
      <c r="D68" s="320">
        <f>Data!ET18</f>
        <v>0</v>
      </c>
      <c r="E68" s="320">
        <f>Data!FN18</f>
        <v>0</v>
      </c>
      <c r="F68" s="320">
        <f>Data!GH18</f>
        <v>0</v>
      </c>
      <c r="G68" s="320">
        <f>Data!HB18</f>
        <v>0</v>
      </c>
      <c r="H68" s="141">
        <f t="shared" si="1"/>
        <v>0</v>
      </c>
    </row>
    <row r="69" spans="2:8" x14ac:dyDescent="0.55000000000000004">
      <c r="B69" s="127" t="str">
        <f>$B$40</f>
        <v>Social Service</v>
      </c>
      <c r="C69" s="320">
        <f>Data!EA18</f>
        <v>4373.7</v>
      </c>
      <c r="D69" s="320">
        <f>Data!EU18</f>
        <v>13121.099999999999</v>
      </c>
      <c r="E69" s="320">
        <f>Data!FO18</f>
        <v>0</v>
      </c>
      <c r="F69" s="320">
        <f>Data!GI18</f>
        <v>0</v>
      </c>
      <c r="G69" s="320">
        <f>Data!HC18</f>
        <v>0</v>
      </c>
      <c r="H69" s="141">
        <f t="shared" si="1"/>
        <v>17494.8</v>
      </c>
    </row>
    <row r="70" spans="2:8" x14ac:dyDescent="0.55000000000000004">
      <c r="B70" s="127" t="str">
        <f>$B$41</f>
        <v>Library Science</v>
      </c>
      <c r="C70" s="320">
        <f>Data!EB18</f>
        <v>0</v>
      </c>
      <c r="D70" s="320">
        <f>Data!EV18</f>
        <v>0</v>
      </c>
      <c r="E70" s="320">
        <f>Data!FP18</f>
        <v>0</v>
      </c>
      <c r="F70" s="320">
        <f>Data!GJ18</f>
        <v>0</v>
      </c>
      <c r="G70" s="320">
        <f>Data!HD18</f>
        <v>0</v>
      </c>
      <c r="H70" s="141">
        <f t="shared" si="1"/>
        <v>0</v>
      </c>
    </row>
    <row r="71" spans="2:8" x14ac:dyDescent="0.55000000000000004">
      <c r="B71" s="127" t="str">
        <f>$B$42</f>
        <v>Veterinary Science</v>
      </c>
      <c r="C71" s="320">
        <f>Data!EC18</f>
        <v>0</v>
      </c>
      <c r="D71" s="320">
        <f>Data!EW18</f>
        <v>0</v>
      </c>
      <c r="E71" s="320">
        <f>Data!FQ18</f>
        <v>0</v>
      </c>
      <c r="F71" s="320">
        <f>Data!GK18</f>
        <v>0</v>
      </c>
      <c r="G71" s="320">
        <f>Data!HE18</f>
        <v>0</v>
      </c>
      <c r="H71" s="141">
        <f t="shared" si="1"/>
        <v>0</v>
      </c>
    </row>
    <row r="72" spans="2:8" x14ac:dyDescent="0.55000000000000004">
      <c r="B72" s="127" t="str">
        <f>$B$43</f>
        <v>Vocational Training</v>
      </c>
      <c r="C72" s="320">
        <f>Data!ED18</f>
        <v>0</v>
      </c>
      <c r="D72" s="320">
        <f>Data!EX18</f>
        <v>0</v>
      </c>
      <c r="E72" s="320">
        <f>Data!FR18</f>
        <v>0</v>
      </c>
      <c r="F72" s="320">
        <f>Data!GL18</f>
        <v>0</v>
      </c>
      <c r="G72" s="320">
        <f>Data!HF18</f>
        <v>0</v>
      </c>
      <c r="H72" s="141">
        <f t="shared" si="1"/>
        <v>0</v>
      </c>
    </row>
    <row r="73" spans="2:8" x14ac:dyDescent="0.55000000000000004">
      <c r="B73" s="127" t="str">
        <f>$B$44</f>
        <v>Physical Training</v>
      </c>
      <c r="C73" s="320">
        <f>Data!EE18</f>
        <v>0</v>
      </c>
      <c r="D73" s="320">
        <f>Data!EY18</f>
        <v>0</v>
      </c>
      <c r="E73" s="320">
        <f>Data!FS18</f>
        <v>0</v>
      </c>
      <c r="F73" s="320">
        <f>Data!GM18</f>
        <v>0</v>
      </c>
      <c r="G73" s="320">
        <f>Data!HG18</f>
        <v>0</v>
      </c>
      <c r="H73" s="141">
        <f t="shared" si="1"/>
        <v>0</v>
      </c>
    </row>
    <row r="74" spans="2:8" x14ac:dyDescent="0.55000000000000004">
      <c r="B74" s="127" t="str">
        <f>$B$45</f>
        <v>Health Services</v>
      </c>
      <c r="C74" s="320">
        <f>Data!EF18</f>
        <v>68878.039826805296</v>
      </c>
      <c r="D74" s="320">
        <f>Data!EZ18</f>
        <v>525719.53709627152</v>
      </c>
      <c r="E74" s="320">
        <f>Data!FT18</f>
        <v>13514.333333333332</v>
      </c>
      <c r="F74" s="320">
        <f>Data!GN18</f>
        <v>0</v>
      </c>
      <c r="G74" s="320">
        <f>Data!HH18</f>
        <v>0</v>
      </c>
      <c r="H74" s="141">
        <f t="shared" si="1"/>
        <v>608111.91025641013</v>
      </c>
    </row>
    <row r="75" spans="2:8" x14ac:dyDescent="0.55000000000000004">
      <c r="B75" s="127" t="str">
        <f>$B$46</f>
        <v>Pharmacy</v>
      </c>
      <c r="C75" s="320">
        <f>Data!EG18</f>
        <v>0</v>
      </c>
      <c r="D75" s="320">
        <f>Data!FA18</f>
        <v>0</v>
      </c>
      <c r="E75" s="320">
        <f>Data!FU18</f>
        <v>0</v>
      </c>
      <c r="F75" s="320">
        <f>Data!GO18</f>
        <v>0</v>
      </c>
      <c r="G75" s="320">
        <f>Data!HI18</f>
        <v>0</v>
      </c>
      <c r="H75" s="141">
        <f t="shared" si="1"/>
        <v>0</v>
      </c>
    </row>
    <row r="76" spans="2:8" x14ac:dyDescent="0.55000000000000004">
      <c r="B76" s="127" t="str">
        <f>$B$47</f>
        <v>Business Administration</v>
      </c>
      <c r="C76" s="320">
        <f>Data!EH18</f>
        <v>482509.460820009</v>
      </c>
      <c r="D76" s="320">
        <f>Data!FB18</f>
        <v>2275623.2871976602</v>
      </c>
      <c r="E76" s="320">
        <f>Data!FV18</f>
        <v>899731.78621435759</v>
      </c>
      <c r="F76" s="320">
        <f>Data!GP18</f>
        <v>676057.80694444454</v>
      </c>
      <c r="G76" s="320">
        <f>Data!HJ18</f>
        <v>0</v>
      </c>
      <c r="H76" s="141">
        <f t="shared" si="1"/>
        <v>4333922.3411764717</v>
      </c>
    </row>
    <row r="77" spans="2:8" x14ac:dyDescent="0.55000000000000004">
      <c r="B77" s="127" t="str">
        <f>$B$48</f>
        <v>Optometry</v>
      </c>
      <c r="C77" s="320">
        <f>Data!EI18</f>
        <v>0</v>
      </c>
      <c r="D77" s="320">
        <f>Data!FC18</f>
        <v>0</v>
      </c>
      <c r="E77" s="320">
        <f>Data!FW18</f>
        <v>0</v>
      </c>
      <c r="F77" s="320">
        <f>Data!GQ18</f>
        <v>0</v>
      </c>
      <c r="G77" s="320">
        <f>Data!HK18</f>
        <v>0</v>
      </c>
      <c r="H77" s="141">
        <f t="shared" si="1"/>
        <v>0</v>
      </c>
    </row>
    <row r="78" spans="2:8" x14ac:dyDescent="0.55000000000000004">
      <c r="B78" s="127" t="str">
        <f>$B$49</f>
        <v>Teacher Ed-Practice Teaching</v>
      </c>
      <c r="C78" s="320">
        <f>Data!EJ18</f>
        <v>0</v>
      </c>
      <c r="D78" s="320">
        <f>Data!FD18</f>
        <v>48864</v>
      </c>
      <c r="E78" s="320">
        <f>Data!FX18</f>
        <v>0</v>
      </c>
      <c r="F78" s="320">
        <f>Data!GR18</f>
        <v>0</v>
      </c>
      <c r="G78" s="320">
        <f>Data!HL18</f>
        <v>0</v>
      </c>
      <c r="H78" s="141">
        <f t="shared" si="1"/>
        <v>48864</v>
      </c>
    </row>
    <row r="79" spans="2:8" x14ac:dyDescent="0.55000000000000004">
      <c r="B79" s="127" t="str">
        <f>$B$50</f>
        <v>Technology</v>
      </c>
      <c r="C79" s="320">
        <f>Data!EK18</f>
        <v>0</v>
      </c>
      <c r="D79" s="320">
        <f>Data!FE18</f>
        <v>0</v>
      </c>
      <c r="E79" s="320">
        <f>Data!FY18</f>
        <v>6000</v>
      </c>
      <c r="F79" s="320">
        <f>Data!GS18</f>
        <v>0</v>
      </c>
      <c r="G79" s="320">
        <f>Data!HM18</f>
        <v>0</v>
      </c>
      <c r="H79" s="141">
        <f t="shared" si="1"/>
        <v>6000</v>
      </c>
    </row>
    <row r="80" spans="2:8" x14ac:dyDescent="0.55000000000000004">
      <c r="B80" s="127" t="str">
        <f>$B$51</f>
        <v>Nursing</v>
      </c>
      <c r="C80" s="320">
        <f>Data!EL18</f>
        <v>206117.73529411765</v>
      </c>
      <c r="D80" s="320">
        <f>Data!FF18</f>
        <v>1325434.6147058827</v>
      </c>
      <c r="E80" s="320">
        <f>Data!FZ18</f>
        <v>446139.64999999997</v>
      </c>
      <c r="F80" s="320">
        <f>Data!GT18</f>
        <v>0</v>
      </c>
      <c r="G80" s="320">
        <f>Data!HN18</f>
        <v>0</v>
      </c>
      <c r="H80" s="141">
        <f t="shared" si="1"/>
        <v>1977692.0000000002</v>
      </c>
    </row>
    <row r="81" spans="2:8" x14ac:dyDescent="0.55000000000000004">
      <c r="B81" s="130" t="str">
        <f>$B$52</f>
        <v>Totals</v>
      </c>
      <c r="C81" s="321">
        <f>SUM(C61:C80)</f>
        <v>7109414.5762645071</v>
      </c>
      <c r="D81" s="321">
        <f>SUM(D61:D80)</f>
        <v>10569136.776991388</v>
      </c>
      <c r="E81" s="321">
        <f>SUM(E61:E80)</f>
        <v>4254345.3789327499</v>
      </c>
      <c r="F81" s="321">
        <f>SUM(F61:F80)</f>
        <v>920952.07361111115</v>
      </c>
      <c r="G81" s="321">
        <f>SUM(G61:G80)</f>
        <v>0</v>
      </c>
      <c r="H81" s="321">
        <f t="shared" si="1"/>
        <v>22853848.805799752</v>
      </c>
    </row>
    <row r="82" spans="2:8" x14ac:dyDescent="0.55000000000000004">
      <c r="B82" s="143"/>
      <c r="C82" s="322"/>
      <c r="D82" s="322"/>
      <c r="E82" s="322"/>
      <c r="F82" s="322"/>
      <c r="G82" s="322"/>
      <c r="H82" s="323"/>
    </row>
    <row r="83" spans="2:8" ht="13.5" customHeight="1" x14ac:dyDescent="0.55000000000000004">
      <c r="B83" s="306"/>
      <c r="D83" s="440" t="s">
        <v>22</v>
      </c>
      <c r="E83" s="440"/>
      <c r="F83" s="440"/>
      <c r="G83" s="307" t="s">
        <v>23</v>
      </c>
      <c r="H83" s="307" t="s">
        <v>24</v>
      </c>
    </row>
    <row r="84" spans="2:8" ht="16.5" customHeight="1" x14ac:dyDescent="0.55000000000000004">
      <c r="B84" s="438" t="s">
        <v>38</v>
      </c>
      <c r="C84" s="439"/>
      <c r="D84" s="434" t="str">
        <f>Data!T18</f>
        <v>Wilkinson, Robert B</v>
      </c>
      <c r="E84" s="434"/>
      <c r="F84" s="434"/>
      <c r="G84" s="308" t="str">
        <f>Data!U18</f>
        <v>(956) 326-2276</v>
      </c>
      <c r="H84" s="309" t="str">
        <f>Data!V18</f>
        <v>robert.wilkinson@tamiu.edu</v>
      </c>
    </row>
    <row r="85" spans="2:8" ht="13.5" customHeight="1" x14ac:dyDescent="0.55000000000000004">
      <c r="B85" s="306"/>
      <c r="C85" s="306"/>
      <c r="D85" s="306"/>
      <c r="E85" s="306"/>
      <c r="F85" s="306"/>
      <c r="G85" s="306"/>
      <c r="H85" s="296"/>
    </row>
    <row r="86" spans="2:8" ht="15" customHeight="1" x14ac:dyDescent="0.55000000000000004">
      <c r="B86" s="120" t="s">
        <v>32</v>
      </c>
      <c r="C86" s="324"/>
      <c r="D86" s="324"/>
      <c r="E86" s="324"/>
      <c r="F86" s="324"/>
      <c r="G86" s="324"/>
      <c r="H86" s="122">
        <f>H13+H14</f>
        <v>50836377</v>
      </c>
    </row>
    <row r="87" spans="2:8" ht="42.75" customHeight="1" x14ac:dyDescent="0.55000000000000004">
      <c r="B87" s="432" t="s">
        <v>8</v>
      </c>
      <c r="C87" s="432"/>
      <c r="D87" s="432"/>
      <c r="E87" s="432"/>
      <c r="F87" s="432"/>
      <c r="G87" s="432"/>
      <c r="H87" s="319"/>
    </row>
    <row r="88" spans="2:8" x14ac:dyDescent="0.55000000000000004">
      <c r="B88" s="120" t="s">
        <v>5</v>
      </c>
      <c r="C88" s="325"/>
      <c r="D88" s="325"/>
      <c r="E88" s="325"/>
      <c r="F88" s="325"/>
      <c r="G88" s="325"/>
      <c r="H88" s="122"/>
    </row>
    <row r="89" spans="2:8" ht="98.25" customHeight="1" thickBot="1" x14ac:dyDescent="0.6">
      <c r="B89" s="433" t="s">
        <v>224</v>
      </c>
      <c r="C89" s="433"/>
      <c r="D89" s="433"/>
      <c r="E89" s="433"/>
      <c r="F89" s="433"/>
      <c r="G89" s="433"/>
      <c r="H89" s="326"/>
    </row>
    <row r="90" spans="2:8" ht="19.8" thickBot="1" x14ac:dyDescent="0.6">
      <c r="B90" s="124" t="s">
        <v>31</v>
      </c>
      <c r="C90" s="125" t="s">
        <v>25</v>
      </c>
      <c r="D90" s="125" t="s">
        <v>26</v>
      </c>
      <c r="E90" s="125" t="s">
        <v>27</v>
      </c>
      <c r="F90" s="125" t="s">
        <v>28</v>
      </c>
      <c r="G90" s="125" t="s">
        <v>29</v>
      </c>
      <c r="H90" s="126" t="s">
        <v>30</v>
      </c>
    </row>
    <row r="91" spans="2:8" x14ac:dyDescent="0.55000000000000004">
      <c r="B91" s="127" t="str">
        <f>$B$32</f>
        <v>Liberal Arts</v>
      </c>
      <c r="C91" s="327">
        <f>Data!HR18</f>
        <v>104525</v>
      </c>
      <c r="D91" s="327">
        <f>Data!IL18</f>
        <v>4000</v>
      </c>
      <c r="E91" s="327">
        <f>Data!JF18</f>
        <v>0</v>
      </c>
      <c r="F91" s="327">
        <f>Data!JZ18</f>
        <v>0</v>
      </c>
      <c r="G91" s="327">
        <f>Data!KT18</f>
        <v>0</v>
      </c>
      <c r="H91" s="133">
        <f t="shared" ref="H91:H111" si="2">SUM(C91:G91)</f>
        <v>108525</v>
      </c>
    </row>
    <row r="92" spans="2:8" x14ac:dyDescent="0.55000000000000004">
      <c r="B92" s="127" t="str">
        <f>$B$33</f>
        <v>Science</v>
      </c>
      <c r="C92" s="327">
        <f>Data!HS18</f>
        <v>7493</v>
      </c>
      <c r="D92" s="327">
        <f>Data!IM18</f>
        <v>0</v>
      </c>
      <c r="E92" s="327">
        <f>Data!JG18</f>
        <v>0</v>
      </c>
      <c r="F92" s="327">
        <f>Data!KA18</f>
        <v>0</v>
      </c>
      <c r="G92" s="327">
        <f>Data!KU18</f>
        <v>0</v>
      </c>
      <c r="H92" s="136">
        <f t="shared" si="2"/>
        <v>7493</v>
      </c>
    </row>
    <row r="93" spans="2:8" x14ac:dyDescent="0.55000000000000004">
      <c r="B93" s="127" t="str">
        <f>$B$34</f>
        <v>Fine Arts</v>
      </c>
      <c r="C93" s="327">
        <f>Data!HT18</f>
        <v>0</v>
      </c>
      <c r="D93" s="327">
        <f>Data!IN18</f>
        <v>0</v>
      </c>
      <c r="E93" s="327">
        <f>Data!JH18</f>
        <v>0</v>
      </c>
      <c r="F93" s="327">
        <f>Data!KB18</f>
        <v>0</v>
      </c>
      <c r="G93" s="327">
        <f>Data!KV18</f>
        <v>0</v>
      </c>
      <c r="H93" s="136">
        <f t="shared" si="2"/>
        <v>0</v>
      </c>
    </row>
    <row r="94" spans="2:8" x14ac:dyDescent="0.55000000000000004">
      <c r="B94" s="127" t="str">
        <f>$B$35</f>
        <v>Teacher Education</v>
      </c>
      <c r="C94" s="327">
        <f>Data!HU18</f>
        <v>0</v>
      </c>
      <c r="D94" s="327">
        <f>Data!IO18</f>
        <v>0</v>
      </c>
      <c r="E94" s="327">
        <f>Data!JI18</f>
        <v>0</v>
      </c>
      <c r="F94" s="327">
        <f>Data!KC18</f>
        <v>0</v>
      </c>
      <c r="G94" s="327">
        <f>Data!KW18</f>
        <v>0</v>
      </c>
      <c r="H94" s="136">
        <f t="shared" si="2"/>
        <v>0</v>
      </c>
    </row>
    <row r="95" spans="2:8" x14ac:dyDescent="0.55000000000000004">
      <c r="B95" s="127" t="str">
        <f>$B$36</f>
        <v>Agriculture</v>
      </c>
      <c r="C95" s="327">
        <f>Data!HV18</f>
        <v>0</v>
      </c>
      <c r="D95" s="327">
        <f>Data!IP18</f>
        <v>0</v>
      </c>
      <c r="E95" s="327">
        <f>Data!JJ18</f>
        <v>0</v>
      </c>
      <c r="F95" s="327">
        <f>Data!KD18</f>
        <v>0</v>
      </c>
      <c r="G95" s="327">
        <f>Data!KX18</f>
        <v>0</v>
      </c>
      <c r="H95" s="136">
        <f t="shared" si="2"/>
        <v>0</v>
      </c>
    </row>
    <row r="96" spans="2:8" x14ac:dyDescent="0.55000000000000004">
      <c r="B96" s="127" t="str">
        <f>$B$37</f>
        <v>Engineering</v>
      </c>
      <c r="C96" s="327">
        <f>Data!HW18</f>
        <v>0</v>
      </c>
      <c r="D96" s="327">
        <f>Data!IQ18</f>
        <v>0</v>
      </c>
      <c r="E96" s="327">
        <f>Data!JK18</f>
        <v>0</v>
      </c>
      <c r="F96" s="327">
        <f>Data!KE18</f>
        <v>0</v>
      </c>
      <c r="G96" s="327">
        <f>Data!KY18</f>
        <v>0</v>
      </c>
      <c r="H96" s="136">
        <f t="shared" si="2"/>
        <v>0</v>
      </c>
    </row>
    <row r="97" spans="2:8" x14ac:dyDescent="0.55000000000000004">
      <c r="B97" s="127" t="str">
        <f>$B$38</f>
        <v>Home Economics</v>
      </c>
      <c r="C97" s="327">
        <f>Data!HX18</f>
        <v>0</v>
      </c>
      <c r="D97" s="327">
        <f>Data!IR18</f>
        <v>0</v>
      </c>
      <c r="E97" s="327">
        <f>Data!JL18</f>
        <v>0</v>
      </c>
      <c r="F97" s="327">
        <f>Data!KF18</f>
        <v>0</v>
      </c>
      <c r="G97" s="327">
        <f>Data!KZ18</f>
        <v>0</v>
      </c>
      <c r="H97" s="136">
        <f t="shared" si="2"/>
        <v>0</v>
      </c>
    </row>
    <row r="98" spans="2:8" x14ac:dyDescent="0.55000000000000004">
      <c r="B98" s="127" t="str">
        <f>$B$39</f>
        <v>Law</v>
      </c>
      <c r="C98" s="327">
        <f>Data!HY18</f>
        <v>0</v>
      </c>
      <c r="D98" s="327">
        <f>Data!IS18</f>
        <v>0</v>
      </c>
      <c r="E98" s="327">
        <f>Data!JM18</f>
        <v>0</v>
      </c>
      <c r="F98" s="327">
        <f>Data!KG18</f>
        <v>0</v>
      </c>
      <c r="G98" s="327">
        <f>Data!LA18</f>
        <v>0</v>
      </c>
      <c r="H98" s="136">
        <f t="shared" si="2"/>
        <v>0</v>
      </c>
    </row>
    <row r="99" spans="2:8" x14ac:dyDescent="0.55000000000000004">
      <c r="B99" s="127" t="str">
        <f>$B$40</f>
        <v>Social Service</v>
      </c>
      <c r="C99" s="327">
        <f>Data!HZ18</f>
        <v>0</v>
      </c>
      <c r="D99" s="327">
        <f>Data!IT18</f>
        <v>4000</v>
      </c>
      <c r="E99" s="327">
        <f>Data!JN18</f>
        <v>0</v>
      </c>
      <c r="F99" s="327">
        <f>Data!KH18</f>
        <v>0</v>
      </c>
      <c r="G99" s="327">
        <f>Data!LB18</f>
        <v>0</v>
      </c>
      <c r="H99" s="136">
        <f t="shared" si="2"/>
        <v>4000</v>
      </c>
    </row>
    <row r="100" spans="2:8" x14ac:dyDescent="0.55000000000000004">
      <c r="B100" s="127" t="str">
        <f>$B$41</f>
        <v>Library Science</v>
      </c>
      <c r="C100" s="327">
        <f>Data!IA18</f>
        <v>0</v>
      </c>
      <c r="D100" s="327">
        <f>Data!IU18</f>
        <v>0</v>
      </c>
      <c r="E100" s="327">
        <f>Data!JO18</f>
        <v>0</v>
      </c>
      <c r="F100" s="327">
        <f>Data!KI18</f>
        <v>0</v>
      </c>
      <c r="G100" s="327">
        <f>Data!LC18</f>
        <v>0</v>
      </c>
      <c r="H100" s="136">
        <f t="shared" si="2"/>
        <v>0</v>
      </c>
    </row>
    <row r="101" spans="2:8" x14ac:dyDescent="0.55000000000000004">
      <c r="B101" s="127" t="str">
        <f>$B$42</f>
        <v>Veterinary Science</v>
      </c>
      <c r="C101" s="327">
        <f>Data!IB18</f>
        <v>0</v>
      </c>
      <c r="D101" s="327">
        <f>Data!IV18</f>
        <v>0</v>
      </c>
      <c r="E101" s="327">
        <f>Data!JP18</f>
        <v>0</v>
      </c>
      <c r="F101" s="327">
        <f>Data!KJ18</f>
        <v>0</v>
      </c>
      <c r="G101" s="327">
        <f>Data!LD18</f>
        <v>0</v>
      </c>
      <c r="H101" s="136">
        <f t="shared" si="2"/>
        <v>0</v>
      </c>
    </row>
    <row r="102" spans="2:8" x14ac:dyDescent="0.55000000000000004">
      <c r="B102" s="127" t="str">
        <f>$B$43</f>
        <v>Vocational Training</v>
      </c>
      <c r="C102" s="327">
        <f>Data!IC18</f>
        <v>0</v>
      </c>
      <c r="D102" s="327">
        <f>Data!IW18</f>
        <v>0</v>
      </c>
      <c r="E102" s="327">
        <f>Data!JQ18</f>
        <v>0</v>
      </c>
      <c r="F102" s="327">
        <f>Data!KK18</f>
        <v>0</v>
      </c>
      <c r="G102" s="327">
        <f>Data!LE18</f>
        <v>0</v>
      </c>
      <c r="H102" s="136">
        <f t="shared" si="2"/>
        <v>0</v>
      </c>
    </row>
    <row r="103" spans="2:8" x14ac:dyDescent="0.55000000000000004">
      <c r="B103" s="127" t="str">
        <f>$B$44</f>
        <v>Physical Training</v>
      </c>
      <c r="C103" s="327">
        <f>Data!ID18</f>
        <v>0</v>
      </c>
      <c r="D103" s="327">
        <f>Data!IX18</f>
        <v>0</v>
      </c>
      <c r="E103" s="327">
        <f>Data!JR18</f>
        <v>0</v>
      </c>
      <c r="F103" s="327">
        <f>Data!KL18</f>
        <v>0</v>
      </c>
      <c r="G103" s="327">
        <f>Data!LF18</f>
        <v>0</v>
      </c>
      <c r="H103" s="136">
        <f t="shared" si="2"/>
        <v>0</v>
      </c>
    </row>
    <row r="104" spans="2:8" x14ac:dyDescent="0.55000000000000004">
      <c r="B104" s="127" t="str">
        <f>$B$45</f>
        <v>Health Services</v>
      </c>
      <c r="C104" s="327">
        <f>Data!IE18</f>
        <v>0</v>
      </c>
      <c r="D104" s="327">
        <f>Data!IY18</f>
        <v>0</v>
      </c>
      <c r="E104" s="327">
        <f>Data!JS18</f>
        <v>0</v>
      </c>
      <c r="F104" s="327">
        <f>Data!KM18</f>
        <v>0</v>
      </c>
      <c r="G104" s="327">
        <f>Data!LG18</f>
        <v>0</v>
      </c>
      <c r="H104" s="136">
        <f t="shared" si="2"/>
        <v>0</v>
      </c>
    </row>
    <row r="105" spans="2:8" x14ac:dyDescent="0.55000000000000004">
      <c r="B105" s="127" t="str">
        <f>$B$46</f>
        <v>Pharmacy</v>
      </c>
      <c r="C105" s="327">
        <f>Data!IF18</f>
        <v>0</v>
      </c>
      <c r="D105" s="327">
        <f>Data!IZ18</f>
        <v>0</v>
      </c>
      <c r="E105" s="327">
        <f>Data!JT18</f>
        <v>0</v>
      </c>
      <c r="F105" s="327">
        <f>Data!KN18</f>
        <v>0</v>
      </c>
      <c r="G105" s="327">
        <f>Data!LH18</f>
        <v>0</v>
      </c>
      <c r="H105" s="136">
        <f t="shared" si="2"/>
        <v>0</v>
      </c>
    </row>
    <row r="106" spans="2:8" x14ac:dyDescent="0.55000000000000004">
      <c r="B106" s="127" t="str">
        <f>$B$47</f>
        <v>Business Administration</v>
      </c>
      <c r="C106" s="327">
        <f>Data!IG18</f>
        <v>7502</v>
      </c>
      <c r="D106" s="327">
        <f>Data!JA18</f>
        <v>52508</v>
      </c>
      <c r="E106" s="327">
        <f>Data!JU18</f>
        <v>0</v>
      </c>
      <c r="F106" s="327">
        <f>Data!KO18</f>
        <v>0</v>
      </c>
      <c r="G106" s="327">
        <f>Data!LI18</f>
        <v>0</v>
      </c>
      <c r="H106" s="136">
        <f t="shared" si="2"/>
        <v>60010</v>
      </c>
    </row>
    <row r="107" spans="2:8" x14ac:dyDescent="0.55000000000000004">
      <c r="B107" s="127" t="str">
        <f>$B$48</f>
        <v>Optometry</v>
      </c>
      <c r="C107" s="327">
        <f>Data!IH18</f>
        <v>0</v>
      </c>
      <c r="D107" s="327">
        <f>Data!JB18</f>
        <v>0</v>
      </c>
      <c r="E107" s="327">
        <f>Data!JV18</f>
        <v>0</v>
      </c>
      <c r="F107" s="327">
        <f>Data!KP18</f>
        <v>0</v>
      </c>
      <c r="G107" s="327">
        <f>Data!LJ18</f>
        <v>0</v>
      </c>
      <c r="H107" s="136">
        <f t="shared" si="2"/>
        <v>0</v>
      </c>
    </row>
    <row r="108" spans="2:8" x14ac:dyDescent="0.55000000000000004">
      <c r="B108" s="127" t="str">
        <f>$B$49</f>
        <v>Teacher Ed-Practice Teaching</v>
      </c>
      <c r="C108" s="327">
        <f>Data!II18</f>
        <v>0</v>
      </c>
      <c r="D108" s="327">
        <f>Data!JC18</f>
        <v>0</v>
      </c>
      <c r="E108" s="327">
        <f>Data!JW18</f>
        <v>0</v>
      </c>
      <c r="F108" s="327">
        <f>Data!KQ18</f>
        <v>0</v>
      </c>
      <c r="G108" s="327">
        <f>Data!LK18</f>
        <v>0</v>
      </c>
      <c r="H108" s="136">
        <f t="shared" si="2"/>
        <v>0</v>
      </c>
    </row>
    <row r="109" spans="2:8" x14ac:dyDescent="0.55000000000000004">
      <c r="B109" s="127" t="str">
        <f>$B$50</f>
        <v>Technology</v>
      </c>
      <c r="C109" s="327">
        <f>Data!IJ18</f>
        <v>0</v>
      </c>
      <c r="D109" s="327">
        <f>Data!JD18</f>
        <v>0</v>
      </c>
      <c r="E109" s="327">
        <f>Data!JX18</f>
        <v>0</v>
      </c>
      <c r="F109" s="327">
        <f>Data!KR18</f>
        <v>0</v>
      </c>
      <c r="G109" s="327">
        <f>Data!LL18</f>
        <v>0</v>
      </c>
      <c r="H109" s="136">
        <f t="shared" si="2"/>
        <v>0</v>
      </c>
    </row>
    <row r="110" spans="2:8" x14ac:dyDescent="0.55000000000000004">
      <c r="B110" s="127" t="str">
        <f>$B$51</f>
        <v>Nursing</v>
      </c>
      <c r="C110" s="327">
        <f>Data!IK18</f>
        <v>0</v>
      </c>
      <c r="D110" s="327">
        <f>Data!JE18</f>
        <v>0</v>
      </c>
      <c r="E110" s="327">
        <f>Data!JY18</f>
        <v>0</v>
      </c>
      <c r="F110" s="327">
        <f>Data!KS18</f>
        <v>0</v>
      </c>
      <c r="G110" s="327">
        <f>Data!HPM18</f>
        <v>0</v>
      </c>
      <c r="H110" s="136">
        <f t="shared" si="2"/>
        <v>0</v>
      </c>
    </row>
    <row r="111" spans="2:8" x14ac:dyDescent="0.55000000000000004">
      <c r="B111" s="130" t="str">
        <f>$B$52</f>
        <v>Totals</v>
      </c>
      <c r="C111" s="133">
        <f>SUM(C91:C110)</f>
        <v>119520</v>
      </c>
      <c r="D111" s="133">
        <f>SUM(D91:D110)</f>
        <v>60508</v>
      </c>
      <c r="E111" s="133">
        <f>SUM(E91:E110)</f>
        <v>0</v>
      </c>
      <c r="F111" s="133">
        <f>SUM(F91:F110)</f>
        <v>0</v>
      </c>
      <c r="G111" s="133">
        <f>SUM(G91:G110)</f>
        <v>0</v>
      </c>
      <c r="H111" s="133">
        <f t="shared" si="2"/>
        <v>180028</v>
      </c>
    </row>
    <row r="112" spans="2:8" x14ac:dyDescent="0.55000000000000004">
      <c r="B112" s="328"/>
      <c r="C112" s="329"/>
      <c r="D112" s="329"/>
      <c r="E112" s="329"/>
      <c r="F112" s="329"/>
      <c r="G112" s="329"/>
      <c r="H112" s="330"/>
    </row>
    <row r="113" spans="2:8" ht="16.5" customHeight="1" x14ac:dyDescent="0.55000000000000004">
      <c r="B113" s="445" t="s">
        <v>62</v>
      </c>
      <c r="C113" s="445"/>
      <c r="D113" s="445"/>
      <c r="E113" s="445"/>
      <c r="F113" s="445"/>
      <c r="G113" s="445"/>
      <c r="H113" s="445"/>
    </row>
    <row r="114" spans="2:8" ht="36.75" customHeight="1" thickBot="1" x14ac:dyDescent="0.6">
      <c r="B114" s="444" t="s">
        <v>36</v>
      </c>
      <c r="C114" s="444"/>
      <c r="D114" s="444"/>
      <c r="E114" s="444"/>
      <c r="F114" s="444"/>
      <c r="G114" s="444"/>
      <c r="H114" s="326"/>
    </row>
    <row r="115" spans="2:8" ht="19.8" thickBot="1" x14ac:dyDescent="0.6">
      <c r="B115" s="124" t="s">
        <v>31</v>
      </c>
      <c r="C115" s="125" t="s">
        <v>25</v>
      </c>
      <c r="D115" s="125" t="s">
        <v>26</v>
      </c>
      <c r="E115" s="125" t="s">
        <v>27</v>
      </c>
      <c r="F115" s="125" t="s">
        <v>28</v>
      </c>
      <c r="G115" s="125" t="s">
        <v>29</v>
      </c>
      <c r="H115" s="126" t="s">
        <v>30</v>
      </c>
    </row>
    <row r="116" spans="2:8" x14ac:dyDescent="0.55000000000000004">
      <c r="B116" s="127" t="str">
        <f>$B$32</f>
        <v>Liberal Arts</v>
      </c>
      <c r="C116" s="321">
        <f t="shared" ref="C116:G131" si="3">C91+C61</f>
        <v>4075136.1808480909</v>
      </c>
      <c r="D116" s="321">
        <f t="shared" si="3"/>
        <v>2898795.87527079</v>
      </c>
      <c r="E116" s="321">
        <f t="shared" si="3"/>
        <v>1516253.8190476189</v>
      </c>
      <c r="F116" s="321">
        <f t="shared" si="3"/>
        <v>244894.2666666666</v>
      </c>
      <c r="G116" s="321">
        <f t="shared" si="3"/>
        <v>0</v>
      </c>
      <c r="H116" s="133">
        <f t="shared" ref="H116:H136" si="4">SUM(C116:G116)</f>
        <v>8735080.1418331675</v>
      </c>
    </row>
    <row r="117" spans="2:8" x14ac:dyDescent="0.55000000000000004">
      <c r="B117" s="127" t="str">
        <f>$B$33</f>
        <v>Science</v>
      </c>
      <c r="C117" s="141">
        <f t="shared" si="3"/>
        <v>1235097.389561604</v>
      </c>
      <c r="D117" s="141">
        <f t="shared" si="3"/>
        <v>925011.01135137328</v>
      </c>
      <c r="E117" s="141">
        <f t="shared" si="3"/>
        <v>312189.64894549886</v>
      </c>
      <c r="F117" s="141">
        <f t="shared" si="3"/>
        <v>0</v>
      </c>
      <c r="G117" s="141">
        <f t="shared" si="3"/>
        <v>0</v>
      </c>
      <c r="H117" s="136">
        <f t="shared" si="4"/>
        <v>2472298.049858476</v>
      </c>
    </row>
    <row r="118" spans="2:8" x14ac:dyDescent="0.55000000000000004">
      <c r="B118" s="127" t="str">
        <f>$B$34</f>
        <v>Fine Arts</v>
      </c>
      <c r="C118" s="141">
        <f t="shared" si="3"/>
        <v>711966.27155045455</v>
      </c>
      <c r="D118" s="141">
        <f t="shared" si="3"/>
        <v>679985.28186834918</v>
      </c>
      <c r="E118" s="141">
        <f t="shared" si="3"/>
        <v>0</v>
      </c>
      <c r="F118" s="141">
        <f t="shared" si="3"/>
        <v>0</v>
      </c>
      <c r="G118" s="141">
        <f t="shared" si="3"/>
        <v>0</v>
      </c>
      <c r="H118" s="136">
        <f t="shared" si="4"/>
        <v>1391951.5534188037</v>
      </c>
    </row>
    <row r="119" spans="2:8" x14ac:dyDescent="0.55000000000000004">
      <c r="B119" s="127" t="str">
        <f>$B$35</f>
        <v>Teacher Education</v>
      </c>
      <c r="C119" s="141">
        <f t="shared" si="3"/>
        <v>48577.816341820602</v>
      </c>
      <c r="D119" s="141">
        <f t="shared" si="3"/>
        <v>384683.50460390031</v>
      </c>
      <c r="E119" s="141">
        <f t="shared" si="3"/>
        <v>1033118.641391941</v>
      </c>
      <c r="F119" s="141">
        <f t="shared" si="3"/>
        <v>0</v>
      </c>
      <c r="G119" s="141">
        <f t="shared" si="3"/>
        <v>0</v>
      </c>
      <c r="H119" s="136">
        <f t="shared" si="4"/>
        <v>1466379.962337662</v>
      </c>
    </row>
    <row r="120" spans="2:8" x14ac:dyDescent="0.55000000000000004">
      <c r="B120" s="127" t="str">
        <f>$B$36</f>
        <v>Agriculture</v>
      </c>
      <c r="C120" s="141">
        <f t="shared" si="3"/>
        <v>0</v>
      </c>
      <c r="D120" s="141">
        <f t="shared" si="3"/>
        <v>0</v>
      </c>
      <c r="E120" s="141">
        <f t="shared" si="3"/>
        <v>0</v>
      </c>
      <c r="F120" s="141">
        <f t="shared" si="3"/>
        <v>0</v>
      </c>
      <c r="G120" s="141">
        <f t="shared" si="3"/>
        <v>0</v>
      </c>
      <c r="H120" s="136">
        <f t="shared" si="4"/>
        <v>0</v>
      </c>
    </row>
    <row r="121" spans="2:8" x14ac:dyDescent="0.55000000000000004">
      <c r="B121" s="127" t="str">
        <f>$B$37</f>
        <v>Engineering</v>
      </c>
      <c r="C121" s="141">
        <f t="shared" si="3"/>
        <v>387233.22063977126</v>
      </c>
      <c r="D121" s="141">
        <f t="shared" si="3"/>
        <v>1442869.5341221334</v>
      </c>
      <c r="E121" s="141">
        <f t="shared" si="3"/>
        <v>27397.5</v>
      </c>
      <c r="F121" s="141">
        <f t="shared" si="3"/>
        <v>0</v>
      </c>
      <c r="G121" s="141">
        <f t="shared" si="3"/>
        <v>0</v>
      </c>
      <c r="H121" s="136">
        <f t="shared" si="4"/>
        <v>1857500.2547619047</v>
      </c>
    </row>
    <row r="122" spans="2:8" x14ac:dyDescent="0.55000000000000004">
      <c r="B122" s="127" t="str">
        <f>$B$38</f>
        <v>Home Economics</v>
      </c>
      <c r="C122" s="141">
        <f t="shared" si="3"/>
        <v>1542.7613818348204</v>
      </c>
      <c r="D122" s="141">
        <f t="shared" si="3"/>
        <v>53029.030775027932</v>
      </c>
      <c r="E122" s="141">
        <f t="shared" si="3"/>
        <v>0</v>
      </c>
      <c r="F122" s="141">
        <f t="shared" si="3"/>
        <v>0</v>
      </c>
      <c r="G122" s="141">
        <f t="shared" si="3"/>
        <v>0</v>
      </c>
      <c r="H122" s="136">
        <f t="shared" si="4"/>
        <v>54571.79215686275</v>
      </c>
    </row>
    <row r="123" spans="2:8" x14ac:dyDescent="0.55000000000000004">
      <c r="B123" s="127" t="str">
        <f>$B$39</f>
        <v>Law</v>
      </c>
      <c r="C123" s="141">
        <f t="shared" si="3"/>
        <v>0</v>
      </c>
      <c r="D123" s="141">
        <f t="shared" si="3"/>
        <v>0</v>
      </c>
      <c r="E123" s="141">
        <f t="shared" si="3"/>
        <v>0</v>
      </c>
      <c r="F123" s="141">
        <f t="shared" si="3"/>
        <v>0</v>
      </c>
      <c r="G123" s="141">
        <f t="shared" si="3"/>
        <v>0</v>
      </c>
      <c r="H123" s="136">
        <f t="shared" si="4"/>
        <v>0</v>
      </c>
    </row>
    <row r="124" spans="2:8" x14ac:dyDescent="0.55000000000000004">
      <c r="B124" s="127" t="str">
        <f>$B$40</f>
        <v>Social Service</v>
      </c>
      <c r="C124" s="141">
        <f t="shared" si="3"/>
        <v>4373.7</v>
      </c>
      <c r="D124" s="141">
        <f t="shared" si="3"/>
        <v>17121.099999999999</v>
      </c>
      <c r="E124" s="141">
        <f t="shared" si="3"/>
        <v>0</v>
      </c>
      <c r="F124" s="141">
        <f t="shared" si="3"/>
        <v>0</v>
      </c>
      <c r="G124" s="141">
        <f t="shared" si="3"/>
        <v>0</v>
      </c>
      <c r="H124" s="136">
        <f t="shared" si="4"/>
        <v>21494.799999999999</v>
      </c>
    </row>
    <row r="125" spans="2:8" x14ac:dyDescent="0.55000000000000004">
      <c r="B125" s="127" t="str">
        <f>$B$41</f>
        <v>Library Science</v>
      </c>
      <c r="C125" s="141">
        <f t="shared" si="3"/>
        <v>0</v>
      </c>
      <c r="D125" s="141">
        <f t="shared" si="3"/>
        <v>0</v>
      </c>
      <c r="E125" s="141">
        <f t="shared" si="3"/>
        <v>0</v>
      </c>
      <c r="F125" s="141">
        <f t="shared" si="3"/>
        <v>0</v>
      </c>
      <c r="G125" s="141">
        <f t="shared" si="3"/>
        <v>0</v>
      </c>
      <c r="H125" s="136">
        <f t="shared" si="4"/>
        <v>0</v>
      </c>
    </row>
    <row r="126" spans="2:8" x14ac:dyDescent="0.55000000000000004">
      <c r="B126" s="127" t="str">
        <f>$B$42</f>
        <v>Veterinary Science</v>
      </c>
      <c r="C126" s="141">
        <f t="shared" si="3"/>
        <v>0</v>
      </c>
      <c r="D126" s="141">
        <f t="shared" si="3"/>
        <v>0</v>
      </c>
      <c r="E126" s="141">
        <f t="shared" si="3"/>
        <v>0</v>
      </c>
      <c r="F126" s="141">
        <f t="shared" si="3"/>
        <v>0</v>
      </c>
      <c r="G126" s="141">
        <f t="shared" si="3"/>
        <v>0</v>
      </c>
      <c r="H126" s="136">
        <f t="shared" si="4"/>
        <v>0</v>
      </c>
    </row>
    <row r="127" spans="2:8" x14ac:dyDescent="0.55000000000000004">
      <c r="B127" s="127" t="str">
        <f>$B$43</f>
        <v>Vocational Training</v>
      </c>
      <c r="C127" s="141">
        <f t="shared" si="3"/>
        <v>0</v>
      </c>
      <c r="D127" s="141">
        <f t="shared" si="3"/>
        <v>0</v>
      </c>
      <c r="E127" s="141">
        <f t="shared" si="3"/>
        <v>0</v>
      </c>
      <c r="F127" s="141">
        <f t="shared" si="3"/>
        <v>0</v>
      </c>
      <c r="G127" s="141">
        <f t="shared" si="3"/>
        <v>0</v>
      </c>
      <c r="H127" s="136">
        <f t="shared" si="4"/>
        <v>0</v>
      </c>
    </row>
    <row r="128" spans="2:8" x14ac:dyDescent="0.55000000000000004">
      <c r="B128" s="127" t="str">
        <f>$B$44</f>
        <v>Physical Training</v>
      </c>
      <c r="C128" s="141">
        <f t="shared" si="3"/>
        <v>0</v>
      </c>
      <c r="D128" s="141">
        <f t="shared" si="3"/>
        <v>0</v>
      </c>
      <c r="E128" s="141">
        <f t="shared" si="3"/>
        <v>0</v>
      </c>
      <c r="F128" s="141">
        <f t="shared" si="3"/>
        <v>0</v>
      </c>
      <c r="G128" s="141">
        <f t="shared" si="3"/>
        <v>0</v>
      </c>
      <c r="H128" s="136">
        <f t="shared" si="4"/>
        <v>0</v>
      </c>
    </row>
    <row r="129" spans="2:12" x14ac:dyDescent="0.55000000000000004">
      <c r="B129" s="127" t="str">
        <f>$B$45</f>
        <v>Health Services</v>
      </c>
      <c r="C129" s="141">
        <f t="shared" si="3"/>
        <v>68878.039826805296</v>
      </c>
      <c r="D129" s="141">
        <f t="shared" si="3"/>
        <v>525719.53709627152</v>
      </c>
      <c r="E129" s="141">
        <f t="shared" si="3"/>
        <v>13514.333333333332</v>
      </c>
      <c r="F129" s="141">
        <f t="shared" si="3"/>
        <v>0</v>
      </c>
      <c r="G129" s="141">
        <f t="shared" si="3"/>
        <v>0</v>
      </c>
      <c r="H129" s="136">
        <f t="shared" si="4"/>
        <v>608111.91025641013</v>
      </c>
    </row>
    <row r="130" spans="2:12" x14ac:dyDescent="0.55000000000000004">
      <c r="B130" s="127" t="str">
        <f>$B$46</f>
        <v>Pharmacy</v>
      </c>
      <c r="C130" s="141">
        <f t="shared" si="3"/>
        <v>0</v>
      </c>
      <c r="D130" s="141">
        <f t="shared" si="3"/>
        <v>0</v>
      </c>
      <c r="E130" s="141">
        <f t="shared" si="3"/>
        <v>0</v>
      </c>
      <c r="F130" s="141">
        <f t="shared" si="3"/>
        <v>0</v>
      </c>
      <c r="G130" s="141">
        <f t="shared" si="3"/>
        <v>0</v>
      </c>
      <c r="H130" s="136">
        <f t="shared" si="4"/>
        <v>0</v>
      </c>
    </row>
    <row r="131" spans="2:12" x14ac:dyDescent="0.55000000000000004">
      <c r="B131" s="127" t="str">
        <f>$B$47</f>
        <v>Business Administration</v>
      </c>
      <c r="C131" s="141">
        <f t="shared" si="3"/>
        <v>490011.460820009</v>
      </c>
      <c r="D131" s="141">
        <f t="shared" si="3"/>
        <v>2328131.2871976602</v>
      </c>
      <c r="E131" s="141">
        <f t="shared" si="3"/>
        <v>899731.78621435759</v>
      </c>
      <c r="F131" s="141">
        <f t="shared" si="3"/>
        <v>676057.80694444454</v>
      </c>
      <c r="G131" s="141">
        <f t="shared" si="3"/>
        <v>0</v>
      </c>
      <c r="H131" s="136">
        <f t="shared" si="4"/>
        <v>4393932.3411764717</v>
      </c>
    </row>
    <row r="132" spans="2:12" x14ac:dyDescent="0.55000000000000004">
      <c r="B132" s="127" t="str">
        <f>$B$48</f>
        <v>Optometry</v>
      </c>
      <c r="C132" s="141">
        <f t="shared" ref="C132:G135" si="5">C107+C77</f>
        <v>0</v>
      </c>
      <c r="D132" s="141">
        <f t="shared" si="5"/>
        <v>0</v>
      </c>
      <c r="E132" s="141">
        <f t="shared" si="5"/>
        <v>0</v>
      </c>
      <c r="F132" s="141">
        <f t="shared" si="5"/>
        <v>0</v>
      </c>
      <c r="G132" s="141">
        <f t="shared" si="5"/>
        <v>0</v>
      </c>
      <c r="H132" s="136">
        <f t="shared" si="4"/>
        <v>0</v>
      </c>
    </row>
    <row r="133" spans="2:12" x14ac:dyDescent="0.55000000000000004">
      <c r="B133" s="127" t="str">
        <f>$B$49</f>
        <v>Teacher Ed-Practice Teaching</v>
      </c>
      <c r="C133" s="141">
        <f t="shared" si="5"/>
        <v>0</v>
      </c>
      <c r="D133" s="141">
        <f t="shared" si="5"/>
        <v>48864</v>
      </c>
      <c r="E133" s="141">
        <f t="shared" si="5"/>
        <v>0</v>
      </c>
      <c r="F133" s="141">
        <f t="shared" si="5"/>
        <v>0</v>
      </c>
      <c r="G133" s="141">
        <f t="shared" si="5"/>
        <v>0</v>
      </c>
      <c r="H133" s="136">
        <f t="shared" si="4"/>
        <v>48864</v>
      </c>
    </row>
    <row r="134" spans="2:12" x14ac:dyDescent="0.55000000000000004">
      <c r="B134" s="127" t="str">
        <f>$B$50</f>
        <v>Technology</v>
      </c>
      <c r="C134" s="141">
        <f t="shared" si="5"/>
        <v>0</v>
      </c>
      <c r="D134" s="141">
        <f t="shared" si="5"/>
        <v>0</v>
      </c>
      <c r="E134" s="141">
        <f t="shared" si="5"/>
        <v>6000</v>
      </c>
      <c r="F134" s="141">
        <f t="shared" si="5"/>
        <v>0</v>
      </c>
      <c r="G134" s="141">
        <f t="shared" si="5"/>
        <v>0</v>
      </c>
      <c r="H134" s="136">
        <f t="shared" si="4"/>
        <v>6000</v>
      </c>
    </row>
    <row r="135" spans="2:12" x14ac:dyDescent="0.55000000000000004">
      <c r="B135" s="127" t="str">
        <f>$B$51</f>
        <v>Nursing</v>
      </c>
      <c r="C135" s="141">
        <f t="shared" si="5"/>
        <v>206117.73529411765</v>
      </c>
      <c r="D135" s="141">
        <f t="shared" si="5"/>
        <v>1325434.6147058827</v>
      </c>
      <c r="E135" s="141">
        <f t="shared" si="5"/>
        <v>446139.64999999997</v>
      </c>
      <c r="F135" s="141">
        <f t="shared" si="5"/>
        <v>0</v>
      </c>
      <c r="G135" s="141">
        <f t="shared" si="5"/>
        <v>0</v>
      </c>
      <c r="H135" s="136">
        <f t="shared" si="4"/>
        <v>1977692.0000000002</v>
      </c>
    </row>
    <row r="136" spans="2:12" x14ac:dyDescent="0.55000000000000004">
      <c r="B136" s="130" t="str">
        <f>$B$52</f>
        <v>Totals</v>
      </c>
      <c r="C136" s="133">
        <f>SUM(C116:C135)</f>
        <v>7228934.5762645071</v>
      </c>
      <c r="D136" s="133">
        <f>SUM(D116:D135)</f>
        <v>10629644.776991388</v>
      </c>
      <c r="E136" s="133">
        <f>SUM(E116:E135)</f>
        <v>4254345.3789327499</v>
      </c>
      <c r="F136" s="133">
        <f>SUM(F116:F135)</f>
        <v>920952.07361111115</v>
      </c>
      <c r="G136" s="133">
        <f>SUM(G116:G135)</f>
        <v>0</v>
      </c>
      <c r="H136" s="133">
        <f t="shared" si="4"/>
        <v>23033876.805799752</v>
      </c>
    </row>
    <row r="137" spans="2:12" x14ac:dyDescent="0.55000000000000004">
      <c r="B137" s="328"/>
      <c r="C137" s="331"/>
      <c r="D137" s="331"/>
      <c r="E137" s="331"/>
      <c r="F137" s="331"/>
      <c r="G137" s="331"/>
      <c r="H137" s="332"/>
    </row>
    <row r="138" spans="2:12" x14ac:dyDescent="0.55000000000000004">
      <c r="B138" s="120" t="s">
        <v>4</v>
      </c>
      <c r="C138" s="325"/>
      <c r="D138" s="325"/>
      <c r="E138" s="325"/>
      <c r="F138" s="325"/>
      <c r="G138" s="325"/>
      <c r="H138" s="122">
        <f>H86-H81-H111</f>
        <v>27802500.194200248</v>
      </c>
    </row>
    <row r="139" spans="2:12" ht="202.5" customHeight="1" thickBot="1" x14ac:dyDescent="0.6">
      <c r="B139" s="432" t="s">
        <v>850</v>
      </c>
      <c r="C139" s="432"/>
      <c r="D139" s="432"/>
      <c r="E139" s="432"/>
      <c r="F139" s="432"/>
      <c r="G139" s="432"/>
      <c r="H139" s="319"/>
    </row>
    <row r="140" spans="2:12" ht="36.75" customHeight="1" thickTop="1" x14ac:dyDescent="0.55000000000000004">
      <c r="B140" s="479" t="s">
        <v>852</v>
      </c>
      <c r="C140" s="454"/>
      <c r="D140" s="454"/>
      <c r="E140" s="454"/>
      <c r="F140" s="455"/>
      <c r="G140" s="333" t="s">
        <v>2</v>
      </c>
      <c r="H140" s="334">
        <v>1</v>
      </c>
      <c r="I140" s="446" t="str">
        <f>IF(H140+H141=1,"","Error, the two cells on the left must equal 100%")</f>
        <v/>
      </c>
      <c r="L140" s="288"/>
    </row>
    <row r="141" spans="2:12" ht="67.5" customHeight="1" thickBot="1" x14ac:dyDescent="0.6">
      <c r="B141" s="456"/>
      <c r="C141" s="457"/>
      <c r="D141" s="457"/>
      <c r="E141" s="457"/>
      <c r="F141" s="458"/>
      <c r="G141" s="333" t="s">
        <v>3</v>
      </c>
      <c r="H141" s="335">
        <f>1-H140</f>
        <v>0</v>
      </c>
      <c r="I141" s="446"/>
    </row>
    <row r="142" spans="2:12" ht="58.2" thickBot="1" x14ac:dyDescent="0.6">
      <c r="B142" s="336" t="s">
        <v>31</v>
      </c>
      <c r="C142" s="337" t="s">
        <v>25</v>
      </c>
      <c r="D142" s="337" t="s">
        <v>26</v>
      </c>
      <c r="E142" s="337" t="s">
        <v>27</v>
      </c>
      <c r="F142" s="337" t="s">
        <v>28</v>
      </c>
      <c r="G142" s="338" t="s">
        <v>29</v>
      </c>
      <c r="H142" s="339" t="s">
        <v>6</v>
      </c>
      <c r="I142" s="340" t="s">
        <v>7</v>
      </c>
    </row>
    <row r="143" spans="2:12" x14ac:dyDescent="0.55000000000000004">
      <c r="B143" s="127" t="str">
        <f>$B$32</f>
        <v>Liberal Arts</v>
      </c>
      <c r="C143" s="327">
        <f>Data!LN18</f>
        <v>4918797.4484127527</v>
      </c>
      <c r="D143" s="327">
        <f>Data!MH18</f>
        <v>3498923.5014433232</v>
      </c>
      <c r="E143" s="327">
        <f>Data!NB18</f>
        <v>1830158.5726947114</v>
      </c>
      <c r="F143" s="327">
        <f>Data!NV18</f>
        <v>295593.8747941968</v>
      </c>
      <c r="G143" s="327">
        <f>Data!OP18</f>
        <v>0</v>
      </c>
      <c r="H143" s="341">
        <f>Data!PJ18</f>
        <v>0</v>
      </c>
      <c r="I143" s="342">
        <f t="shared" ref="I143:I162" si="6">SUM(C143:H143)</f>
        <v>10543473.397344984</v>
      </c>
    </row>
    <row r="144" spans="2:12" x14ac:dyDescent="0.55000000000000004">
      <c r="B144" s="127" t="str">
        <f>$B$33</f>
        <v>Science</v>
      </c>
      <c r="C144" s="327">
        <f>Data!LO18</f>
        <v>1490795.3056559055</v>
      </c>
      <c r="D144" s="327">
        <f>Data!MI18</f>
        <v>1116512.8232455608</v>
      </c>
      <c r="E144" s="327">
        <f>Data!NC18</f>
        <v>376821.18596940098</v>
      </c>
      <c r="F144" s="327">
        <f>Data!NW18</f>
        <v>0</v>
      </c>
      <c r="G144" s="327">
        <f>Data!OQ18</f>
        <v>0</v>
      </c>
      <c r="H144" s="341">
        <f>Data!PK18</f>
        <v>0</v>
      </c>
      <c r="I144" s="342">
        <f t="shared" si="6"/>
        <v>2984129.3148708674</v>
      </c>
    </row>
    <row r="145" spans="2:9" x14ac:dyDescent="0.55000000000000004">
      <c r="B145" s="127" t="str">
        <f>$B$34</f>
        <v>Fine Arts</v>
      </c>
      <c r="C145" s="327">
        <f>Data!LP18</f>
        <v>859362.1720708973</v>
      </c>
      <c r="D145" s="327">
        <f>Data!MJ18</f>
        <v>820760.2693454487</v>
      </c>
      <c r="E145" s="327">
        <f>Data!ND18</f>
        <v>0</v>
      </c>
      <c r="F145" s="327">
        <f>Data!NX18</f>
        <v>0</v>
      </c>
      <c r="G145" s="327">
        <f>Data!OR18</f>
        <v>0</v>
      </c>
      <c r="H145" s="341">
        <f>Data!PL18</f>
        <v>0</v>
      </c>
      <c r="I145" s="342">
        <f t="shared" si="6"/>
        <v>1680122.441416346</v>
      </c>
    </row>
    <row r="146" spans="2:9" x14ac:dyDescent="0.55000000000000004">
      <c r="B146" s="127" t="str">
        <f>$B$35</f>
        <v>Teacher Education</v>
      </c>
      <c r="C146" s="327">
        <f>Data!LQ18</f>
        <v>58634.712674039503</v>
      </c>
      <c r="D146" s="327">
        <f>Data!MK18</f>
        <v>464323.19238429767</v>
      </c>
      <c r="E146" s="327">
        <f>Data!NE18</f>
        <v>1247001.5998652487</v>
      </c>
      <c r="F146" s="327">
        <f>Data!NY18</f>
        <v>0</v>
      </c>
      <c r="G146" s="327">
        <f>Data!OS18</f>
        <v>0</v>
      </c>
      <c r="H146" s="341">
        <f>Data!PN18</f>
        <v>0</v>
      </c>
      <c r="I146" s="342">
        <f t="shared" si="6"/>
        <v>1769959.5049235858</v>
      </c>
    </row>
    <row r="147" spans="2:9" x14ac:dyDescent="0.55000000000000004">
      <c r="B147" s="127" t="str">
        <f>$B$36</f>
        <v>Agriculture</v>
      </c>
      <c r="C147" s="327">
        <f>Data!LR18</f>
        <v>0</v>
      </c>
      <c r="D147" s="327">
        <f>Data!ML18</f>
        <v>0</v>
      </c>
      <c r="E147" s="327">
        <f>Data!NF18</f>
        <v>0</v>
      </c>
      <c r="F147" s="327">
        <f>Data!NZ18</f>
        <v>0</v>
      </c>
      <c r="G147" s="327">
        <f>Data!OT18</f>
        <v>0</v>
      </c>
      <c r="H147" s="341">
        <f>Data!PM18</f>
        <v>0</v>
      </c>
      <c r="I147" s="342">
        <f t="shared" si="6"/>
        <v>0</v>
      </c>
    </row>
    <row r="148" spans="2:9" x14ac:dyDescent="0.55000000000000004">
      <c r="B148" s="127" t="str">
        <f>$B$37</f>
        <v>Engineering</v>
      </c>
      <c r="C148" s="327">
        <f>Data!LS18</f>
        <v>467400.76726151537</v>
      </c>
      <c r="D148" s="327">
        <f>Data!MM18</f>
        <v>1741581.7945390544</v>
      </c>
      <c r="E148" s="327">
        <f>Data!NG18</f>
        <v>33069.509118795249</v>
      </c>
      <c r="F148" s="327">
        <f>Data!OA18</f>
        <v>0</v>
      </c>
      <c r="G148" s="327">
        <f>Data!OU18</f>
        <v>0</v>
      </c>
      <c r="H148" s="341">
        <f>Data!PO18</f>
        <v>0</v>
      </c>
      <c r="I148" s="342">
        <f t="shared" si="6"/>
        <v>2242052.0709193652</v>
      </c>
    </row>
    <row r="149" spans="2:9" x14ac:dyDescent="0.55000000000000004">
      <c r="B149" s="127" t="str">
        <f>$B$38</f>
        <v>Home Economics</v>
      </c>
      <c r="C149" s="327">
        <f>Data!LT18</f>
        <v>1862.1539039953191</v>
      </c>
      <c r="D149" s="327">
        <f>Data!MN18</f>
        <v>64007.446547154308</v>
      </c>
      <c r="E149" s="327">
        <f>Data!NH18</f>
        <v>0</v>
      </c>
      <c r="F149" s="327">
        <f>Data!OB18</f>
        <v>0</v>
      </c>
      <c r="G149" s="327">
        <f>Data!OV18</f>
        <v>0</v>
      </c>
      <c r="H149" s="341">
        <f>Data!PP18</f>
        <v>0</v>
      </c>
      <c r="I149" s="342">
        <f t="shared" si="6"/>
        <v>65869.600451149628</v>
      </c>
    </row>
    <row r="150" spans="2:9" x14ac:dyDescent="0.55000000000000004">
      <c r="B150" s="127" t="str">
        <f>$B$39</f>
        <v>Law</v>
      </c>
      <c r="C150" s="327">
        <f>Data!LU18</f>
        <v>0</v>
      </c>
      <c r="D150" s="327">
        <f>Data!MO18</f>
        <v>0</v>
      </c>
      <c r="E150" s="327">
        <f>Data!NI18</f>
        <v>0</v>
      </c>
      <c r="F150" s="327">
        <f>Data!OC18</f>
        <v>0</v>
      </c>
      <c r="G150" s="327">
        <f>Data!OW18</f>
        <v>0</v>
      </c>
      <c r="H150" s="341">
        <f>Data!PQ18</f>
        <v>0</v>
      </c>
      <c r="I150" s="342">
        <f t="shared" si="6"/>
        <v>0</v>
      </c>
    </row>
    <row r="151" spans="2:9" x14ac:dyDescent="0.55000000000000004">
      <c r="B151" s="127" t="str">
        <f>$B$40</f>
        <v>Social Service</v>
      </c>
      <c r="C151" s="327">
        <f>Data!LV18</f>
        <v>5279.171896445835</v>
      </c>
      <c r="D151" s="327">
        <f>Data!MP18</f>
        <v>20665.621774753363</v>
      </c>
      <c r="E151" s="327">
        <f>Data!NJ18</f>
        <v>0</v>
      </c>
      <c r="F151" s="327">
        <f>Data!OD18</f>
        <v>0</v>
      </c>
      <c r="G151" s="327">
        <f>Data!OX18</f>
        <v>0</v>
      </c>
      <c r="H151" s="341">
        <f>Data!PR18</f>
        <v>0</v>
      </c>
      <c r="I151" s="342">
        <f t="shared" si="6"/>
        <v>25944.793671199197</v>
      </c>
    </row>
    <row r="152" spans="2:9" x14ac:dyDescent="0.55000000000000004">
      <c r="B152" s="127" t="str">
        <f>$B$41</f>
        <v>Library Science</v>
      </c>
      <c r="C152" s="327">
        <f>Data!LW18</f>
        <v>0</v>
      </c>
      <c r="D152" s="327">
        <f>Data!MQ18</f>
        <v>0</v>
      </c>
      <c r="E152" s="327">
        <f>Data!NK18</f>
        <v>0</v>
      </c>
      <c r="F152" s="327">
        <f>Data!OE18</f>
        <v>0</v>
      </c>
      <c r="G152" s="327">
        <f>Data!OY18</f>
        <v>0</v>
      </c>
      <c r="H152" s="341">
        <f>Data!PS18</f>
        <v>0</v>
      </c>
      <c r="I152" s="342">
        <f t="shared" si="6"/>
        <v>0</v>
      </c>
    </row>
    <row r="153" spans="2:9" x14ac:dyDescent="0.55000000000000004">
      <c r="B153" s="127" t="str">
        <f>$B$42</f>
        <v>Veterinary Science</v>
      </c>
      <c r="C153" s="327">
        <f>Data!LX18</f>
        <v>0</v>
      </c>
      <c r="D153" s="327">
        <f>Data!MR18</f>
        <v>0</v>
      </c>
      <c r="E153" s="327">
        <f>Data!NL18</f>
        <v>0</v>
      </c>
      <c r="F153" s="327">
        <f>Data!OF18</f>
        <v>0</v>
      </c>
      <c r="G153" s="327">
        <f>Data!OZ18</f>
        <v>0</v>
      </c>
      <c r="H153" s="341">
        <f>Data!PT18</f>
        <v>0</v>
      </c>
      <c r="I153" s="342">
        <f t="shared" si="6"/>
        <v>0</v>
      </c>
    </row>
    <row r="154" spans="2:9" x14ac:dyDescent="0.55000000000000004">
      <c r="B154" s="127" t="str">
        <f>$B$43</f>
        <v>Vocational Training</v>
      </c>
      <c r="C154" s="327">
        <f>Data!LY18</f>
        <v>0</v>
      </c>
      <c r="D154" s="327">
        <f>Data!MS18</f>
        <v>0</v>
      </c>
      <c r="E154" s="327">
        <f>Data!NM18</f>
        <v>0</v>
      </c>
      <c r="F154" s="327">
        <f>Data!OG18</f>
        <v>0</v>
      </c>
      <c r="G154" s="327">
        <f>Data!PA18</f>
        <v>0</v>
      </c>
      <c r="H154" s="341">
        <f>Data!PU18</f>
        <v>0</v>
      </c>
      <c r="I154" s="342">
        <f t="shared" si="6"/>
        <v>0</v>
      </c>
    </row>
    <row r="155" spans="2:9" x14ac:dyDescent="0.55000000000000004">
      <c r="B155" s="127" t="str">
        <f>$B$44</f>
        <v>Physical Training</v>
      </c>
      <c r="C155" s="327">
        <f>Data!LZ18</f>
        <v>0</v>
      </c>
      <c r="D155" s="327">
        <f>Data!MT18</f>
        <v>0</v>
      </c>
      <c r="E155" s="327">
        <f>Data!NN18</f>
        <v>0</v>
      </c>
      <c r="F155" s="327">
        <f>Data!OH18</f>
        <v>0</v>
      </c>
      <c r="G155" s="327">
        <f>Data!PB18</f>
        <v>0</v>
      </c>
      <c r="H155" s="341">
        <f>Data!PV18</f>
        <v>0</v>
      </c>
      <c r="I155" s="342">
        <f t="shared" si="6"/>
        <v>0</v>
      </c>
    </row>
    <row r="156" spans="2:9" x14ac:dyDescent="0.55000000000000004">
      <c r="B156" s="127" t="str">
        <f>$B$45</f>
        <v>Health Services</v>
      </c>
      <c r="C156" s="327">
        <f>Data!MA18</f>
        <v>83137.62080982863</v>
      </c>
      <c r="D156" s="327">
        <f>Data!MU18</f>
        <v>634557.42406912916</v>
      </c>
      <c r="E156" s="327">
        <f>Data!NO18</f>
        <v>16312.158751751263</v>
      </c>
      <c r="F156" s="327">
        <f>Data!OI18</f>
        <v>0</v>
      </c>
      <c r="G156" s="327">
        <f>Data!PC18</f>
        <v>0</v>
      </c>
      <c r="H156" s="341">
        <f>Data!PW18</f>
        <v>0</v>
      </c>
      <c r="I156" s="342">
        <f t="shared" si="6"/>
        <v>734007.20363070909</v>
      </c>
    </row>
    <row r="157" spans="2:9" x14ac:dyDescent="0.55000000000000004">
      <c r="B157" s="127" t="str">
        <f>$B$46</f>
        <v>Pharmacy</v>
      </c>
      <c r="C157" s="327">
        <f>Data!MB18</f>
        <v>0</v>
      </c>
      <c r="D157" s="327">
        <f>Data!MV18</f>
        <v>0</v>
      </c>
      <c r="E157" s="327">
        <f>Data!NP18</f>
        <v>0</v>
      </c>
      <c r="F157" s="327">
        <f>Data!OJ18</f>
        <v>0</v>
      </c>
      <c r="G157" s="327">
        <f>Data!PD18</f>
        <v>0</v>
      </c>
      <c r="H157" s="341">
        <f>Data!PX18</f>
        <v>0</v>
      </c>
      <c r="I157" s="342">
        <f t="shared" si="6"/>
        <v>0</v>
      </c>
    </row>
    <row r="158" spans="2:9" x14ac:dyDescent="0.55000000000000004">
      <c r="B158" s="127" t="str">
        <f>$B$47</f>
        <v>Business Administration</v>
      </c>
      <c r="C158" s="327">
        <f>Data!MC18</f>
        <v>591456.82897715003</v>
      </c>
      <c r="D158" s="327">
        <f>Data!MW18</f>
        <v>2810116.2088415199</v>
      </c>
      <c r="E158" s="327">
        <f>Data!NQ18</f>
        <v>1086000.1280659053</v>
      </c>
      <c r="F158" s="327">
        <f>Data!OK18</f>
        <v>816019.70295034314</v>
      </c>
      <c r="G158" s="327">
        <f>Data!PE18</f>
        <v>0</v>
      </c>
      <c r="H158" s="341">
        <f>Data!PY18</f>
        <v>0</v>
      </c>
      <c r="I158" s="342">
        <f t="shared" si="6"/>
        <v>5303592.8688349184</v>
      </c>
    </row>
    <row r="159" spans="2:9" x14ac:dyDescent="0.55000000000000004">
      <c r="B159" s="127" t="str">
        <f>$B$48</f>
        <v>Optometry</v>
      </c>
      <c r="C159" s="327">
        <f>Data!MD18</f>
        <v>0</v>
      </c>
      <c r="D159" s="327">
        <f>Data!MX18</f>
        <v>0</v>
      </c>
      <c r="E159" s="327">
        <f>Data!NR18</f>
        <v>0</v>
      </c>
      <c r="F159" s="327">
        <f>Data!OL18</f>
        <v>0</v>
      </c>
      <c r="G159" s="327">
        <f>Data!PF18</f>
        <v>0</v>
      </c>
      <c r="H159" s="341">
        <f>Data!PZ18</f>
        <v>0</v>
      </c>
      <c r="I159" s="342">
        <f t="shared" si="6"/>
        <v>0</v>
      </c>
    </row>
    <row r="160" spans="2:9" x14ac:dyDescent="0.55000000000000004">
      <c r="B160" s="127" t="str">
        <f>$B$49</f>
        <v>Teacher Ed-Practice Teaching</v>
      </c>
      <c r="C160" s="327">
        <f>Data!ME18</f>
        <v>0</v>
      </c>
      <c r="D160" s="327">
        <f>Data!MY18</f>
        <v>58980.143939440131</v>
      </c>
      <c r="E160" s="327">
        <f>Data!NS18</f>
        <v>0</v>
      </c>
      <c r="F160" s="327">
        <f>Data!OM18</f>
        <v>0</v>
      </c>
      <c r="G160" s="327">
        <f>Data!PG18</f>
        <v>0</v>
      </c>
      <c r="H160" s="341">
        <f>Data!QA18</f>
        <v>0</v>
      </c>
      <c r="I160" s="342">
        <f t="shared" si="6"/>
        <v>58980.143939440131</v>
      </c>
    </row>
    <row r="161" spans="2:10" x14ac:dyDescent="0.55000000000000004">
      <c r="B161" s="127" t="str">
        <f>$B$50</f>
        <v>Technology</v>
      </c>
      <c r="C161" s="327">
        <f>Data!MF18</f>
        <v>0</v>
      </c>
      <c r="D161" s="327">
        <f>Data!MZ18</f>
        <v>0</v>
      </c>
      <c r="E161" s="327">
        <f>Data!NT18</f>
        <v>7242.1591281237879</v>
      </c>
      <c r="F161" s="327">
        <f>Data!ON18</f>
        <v>0</v>
      </c>
      <c r="G161" s="327">
        <f>Data!PH18</f>
        <v>0</v>
      </c>
      <c r="H161" s="341">
        <f>Data!QB18</f>
        <v>0</v>
      </c>
      <c r="I161" s="342">
        <f t="shared" si="6"/>
        <v>7242.1591281237879</v>
      </c>
    </row>
    <row r="162" spans="2:10" x14ac:dyDescent="0.55000000000000004">
      <c r="B162" s="127" t="str">
        <f>$B$51</f>
        <v>Nursing</v>
      </c>
      <c r="C162" s="327">
        <f>Data!MG18</f>
        <v>248789.57302141614</v>
      </c>
      <c r="D162" s="327">
        <f>Data!NA18</f>
        <v>1599834.7322705742</v>
      </c>
      <c r="E162" s="327">
        <f>Data!NU18</f>
        <v>538502.38977757527</v>
      </c>
      <c r="F162" s="327">
        <f>Data!OO18</f>
        <v>0</v>
      </c>
      <c r="G162" s="327">
        <f>Data!PI18</f>
        <v>0</v>
      </c>
      <c r="H162" s="341">
        <f>Data!QC18</f>
        <v>0</v>
      </c>
      <c r="I162" s="342">
        <f t="shared" si="6"/>
        <v>2387126.6950695654</v>
      </c>
    </row>
    <row r="163" spans="2:10" ht="19.8" thickBot="1" x14ac:dyDescent="0.6">
      <c r="B163" s="130" t="str">
        <f>$B$52</f>
        <v>Totals</v>
      </c>
      <c r="C163" s="133">
        <f t="shared" ref="C163:H163" si="7">SUM(C143:C162)</f>
        <v>8725515.7546839453</v>
      </c>
      <c r="D163" s="133">
        <f t="shared" si="7"/>
        <v>12830263.158400254</v>
      </c>
      <c r="E163" s="133">
        <f t="shared" si="7"/>
        <v>5135107.7033715127</v>
      </c>
      <c r="F163" s="133">
        <f t="shared" si="7"/>
        <v>1111613.5777445398</v>
      </c>
      <c r="G163" s="134">
        <f t="shared" si="7"/>
        <v>0</v>
      </c>
      <c r="H163" s="343">
        <f t="shared" si="7"/>
        <v>0</v>
      </c>
      <c r="I163" s="342">
        <f>SUM(I143:I162)</f>
        <v>27802500.194200251</v>
      </c>
    </row>
    <row r="164" spans="2:10" ht="19.8" thickTop="1" x14ac:dyDescent="0.55000000000000004">
      <c r="B164" s="143"/>
      <c r="C164" s="329"/>
      <c r="D164" s="329"/>
      <c r="E164" s="329"/>
      <c r="F164" s="329"/>
      <c r="G164" s="329"/>
      <c r="H164" s="344"/>
      <c r="I164" s="345"/>
    </row>
    <row r="165" spans="2:10" ht="19.5" customHeight="1" x14ac:dyDescent="0.55000000000000004">
      <c r="B165" s="437" t="s">
        <v>63</v>
      </c>
      <c r="C165" s="437"/>
      <c r="D165" s="437"/>
      <c r="E165" s="437"/>
      <c r="F165" s="437"/>
      <c r="G165" s="437"/>
      <c r="H165" s="346"/>
      <c r="I165" s="346"/>
    </row>
    <row r="166" spans="2:10" ht="43.5" customHeight="1" thickBot="1" x14ac:dyDescent="0.6">
      <c r="B166" s="444" t="s">
        <v>40</v>
      </c>
      <c r="C166" s="444"/>
      <c r="D166" s="444"/>
      <c r="E166" s="444"/>
      <c r="F166" s="444"/>
      <c r="G166" s="444"/>
      <c r="H166" s="326"/>
    </row>
    <row r="167" spans="2:10" ht="19.8" thickBot="1" x14ac:dyDescent="0.6">
      <c r="B167" s="124" t="s">
        <v>31</v>
      </c>
      <c r="C167" s="125" t="s">
        <v>25</v>
      </c>
      <c r="D167" s="125" t="s">
        <v>26</v>
      </c>
      <c r="E167" s="125" t="s">
        <v>27</v>
      </c>
      <c r="F167" s="125" t="s">
        <v>28</v>
      </c>
      <c r="G167" s="125" t="s">
        <v>29</v>
      </c>
      <c r="H167" s="126" t="s">
        <v>1</v>
      </c>
    </row>
    <row r="168" spans="2:10" x14ac:dyDescent="0.55000000000000004">
      <c r="B168" s="127" t="str">
        <f>$B$32</f>
        <v>Liberal Arts</v>
      </c>
      <c r="C168" s="321">
        <f t="shared" ref="C168:G183" si="8">C143+$H$140*IF($H116=0,0,$H143*C116/$H116)+IF($H32=0,0,$H$141*$H143*C32/$H32)</f>
        <v>4918797.4484127527</v>
      </c>
      <c r="D168" s="321">
        <f t="shared" si="8"/>
        <v>3498923.5014433232</v>
      </c>
      <c r="E168" s="321">
        <f t="shared" si="8"/>
        <v>1830158.5726947114</v>
      </c>
      <c r="F168" s="321">
        <f t="shared" si="8"/>
        <v>295593.8747941968</v>
      </c>
      <c r="G168" s="321">
        <f t="shared" si="8"/>
        <v>0</v>
      </c>
      <c r="H168" s="133">
        <f t="shared" ref="H168:H188" si="9">SUM(C168:G168)</f>
        <v>10543473.397344984</v>
      </c>
      <c r="I168" s="347"/>
      <c r="J168" s="288"/>
    </row>
    <row r="169" spans="2:10" x14ac:dyDescent="0.55000000000000004">
      <c r="B169" s="127" t="str">
        <f>$B$33</f>
        <v>Science</v>
      </c>
      <c r="C169" s="141">
        <f t="shared" si="8"/>
        <v>1490795.3056559055</v>
      </c>
      <c r="D169" s="141">
        <f t="shared" si="8"/>
        <v>1116512.8232455608</v>
      </c>
      <c r="E169" s="141">
        <f t="shared" si="8"/>
        <v>376821.18596940098</v>
      </c>
      <c r="F169" s="141">
        <f t="shared" si="8"/>
        <v>0</v>
      </c>
      <c r="G169" s="141">
        <f t="shared" si="8"/>
        <v>0</v>
      </c>
      <c r="H169" s="136">
        <f t="shared" si="9"/>
        <v>2984129.3148708674</v>
      </c>
      <c r="I169" s="347"/>
      <c r="J169" s="288"/>
    </row>
    <row r="170" spans="2:10" x14ac:dyDescent="0.55000000000000004">
      <c r="B170" s="127" t="str">
        <f>$B$34</f>
        <v>Fine Arts</v>
      </c>
      <c r="C170" s="141">
        <f t="shared" si="8"/>
        <v>859362.1720708973</v>
      </c>
      <c r="D170" s="141">
        <f t="shared" si="8"/>
        <v>820760.2693454487</v>
      </c>
      <c r="E170" s="141">
        <f t="shared" si="8"/>
        <v>0</v>
      </c>
      <c r="F170" s="141">
        <f t="shared" si="8"/>
        <v>0</v>
      </c>
      <c r="G170" s="141">
        <f t="shared" si="8"/>
        <v>0</v>
      </c>
      <c r="H170" s="136">
        <f t="shared" si="9"/>
        <v>1680122.441416346</v>
      </c>
      <c r="I170" s="347"/>
      <c r="J170" s="288"/>
    </row>
    <row r="171" spans="2:10" x14ac:dyDescent="0.55000000000000004">
      <c r="B171" s="127" t="str">
        <f>$B$35</f>
        <v>Teacher Education</v>
      </c>
      <c r="C171" s="141">
        <f t="shared" si="8"/>
        <v>58634.712674039503</v>
      </c>
      <c r="D171" s="141">
        <f t="shared" si="8"/>
        <v>464323.19238429767</v>
      </c>
      <c r="E171" s="141">
        <f t="shared" si="8"/>
        <v>1247001.5998652487</v>
      </c>
      <c r="F171" s="141">
        <f t="shared" si="8"/>
        <v>0</v>
      </c>
      <c r="G171" s="141">
        <f t="shared" si="8"/>
        <v>0</v>
      </c>
      <c r="H171" s="136">
        <f t="shared" si="9"/>
        <v>1769959.5049235858</v>
      </c>
      <c r="I171" s="347"/>
      <c r="J171" s="288"/>
    </row>
    <row r="172" spans="2:10" x14ac:dyDescent="0.55000000000000004">
      <c r="B172" s="127" t="str">
        <f>$B$36</f>
        <v>Agriculture</v>
      </c>
      <c r="C172" s="141">
        <f t="shared" si="8"/>
        <v>0</v>
      </c>
      <c r="D172" s="141">
        <f t="shared" si="8"/>
        <v>0</v>
      </c>
      <c r="E172" s="141">
        <f t="shared" si="8"/>
        <v>0</v>
      </c>
      <c r="F172" s="141">
        <f t="shared" si="8"/>
        <v>0</v>
      </c>
      <c r="G172" s="141">
        <f t="shared" si="8"/>
        <v>0</v>
      </c>
      <c r="H172" s="136">
        <f t="shared" si="9"/>
        <v>0</v>
      </c>
      <c r="I172" s="347"/>
      <c r="J172" s="288"/>
    </row>
    <row r="173" spans="2:10" x14ac:dyDescent="0.55000000000000004">
      <c r="B173" s="127" t="str">
        <f>$B$37</f>
        <v>Engineering</v>
      </c>
      <c r="C173" s="141">
        <f t="shared" si="8"/>
        <v>467400.76726151537</v>
      </c>
      <c r="D173" s="141">
        <f t="shared" si="8"/>
        <v>1741581.7945390544</v>
      </c>
      <c r="E173" s="141">
        <f t="shared" si="8"/>
        <v>33069.509118795249</v>
      </c>
      <c r="F173" s="141">
        <f t="shared" si="8"/>
        <v>0</v>
      </c>
      <c r="G173" s="141">
        <f t="shared" si="8"/>
        <v>0</v>
      </c>
      <c r="H173" s="136">
        <f t="shared" si="9"/>
        <v>2242052.0709193652</v>
      </c>
      <c r="I173" s="347"/>
      <c r="J173" s="288"/>
    </row>
    <row r="174" spans="2:10" x14ac:dyDescent="0.55000000000000004">
      <c r="B174" s="127" t="str">
        <f>$B$38</f>
        <v>Home Economics</v>
      </c>
      <c r="C174" s="141">
        <f t="shared" si="8"/>
        <v>1862.1539039953191</v>
      </c>
      <c r="D174" s="141">
        <f t="shared" si="8"/>
        <v>64007.446547154308</v>
      </c>
      <c r="E174" s="141">
        <f t="shared" si="8"/>
        <v>0</v>
      </c>
      <c r="F174" s="141">
        <f t="shared" si="8"/>
        <v>0</v>
      </c>
      <c r="G174" s="141">
        <f t="shared" si="8"/>
        <v>0</v>
      </c>
      <c r="H174" s="136">
        <f t="shared" si="9"/>
        <v>65869.600451149628</v>
      </c>
      <c r="I174" s="347"/>
      <c r="J174" s="288"/>
    </row>
    <row r="175" spans="2:10" x14ac:dyDescent="0.55000000000000004">
      <c r="B175" s="127" t="str">
        <f>$B$39</f>
        <v>Law</v>
      </c>
      <c r="C175" s="141">
        <f t="shared" si="8"/>
        <v>0</v>
      </c>
      <c r="D175" s="141">
        <f t="shared" si="8"/>
        <v>0</v>
      </c>
      <c r="E175" s="141">
        <f t="shared" si="8"/>
        <v>0</v>
      </c>
      <c r="F175" s="141">
        <f t="shared" si="8"/>
        <v>0</v>
      </c>
      <c r="G175" s="141">
        <f t="shared" si="8"/>
        <v>0</v>
      </c>
      <c r="H175" s="136">
        <f t="shared" si="9"/>
        <v>0</v>
      </c>
      <c r="I175" s="347"/>
      <c r="J175" s="288"/>
    </row>
    <row r="176" spans="2:10" x14ac:dyDescent="0.55000000000000004">
      <c r="B176" s="127" t="str">
        <f>$B$40</f>
        <v>Social Service</v>
      </c>
      <c r="C176" s="141">
        <f t="shared" si="8"/>
        <v>5279.171896445835</v>
      </c>
      <c r="D176" s="141">
        <f t="shared" si="8"/>
        <v>20665.621774753363</v>
      </c>
      <c r="E176" s="141">
        <f t="shared" si="8"/>
        <v>0</v>
      </c>
      <c r="F176" s="141">
        <f t="shared" si="8"/>
        <v>0</v>
      </c>
      <c r="G176" s="141">
        <f t="shared" si="8"/>
        <v>0</v>
      </c>
      <c r="H176" s="136">
        <f t="shared" si="9"/>
        <v>25944.793671199197</v>
      </c>
      <c r="I176" s="347"/>
      <c r="J176" s="288"/>
    </row>
    <row r="177" spans="2:10" x14ac:dyDescent="0.55000000000000004">
      <c r="B177" s="127" t="str">
        <f>$B$41</f>
        <v>Library Science</v>
      </c>
      <c r="C177" s="141">
        <f t="shared" si="8"/>
        <v>0</v>
      </c>
      <c r="D177" s="141">
        <f t="shared" si="8"/>
        <v>0</v>
      </c>
      <c r="E177" s="141">
        <f t="shared" si="8"/>
        <v>0</v>
      </c>
      <c r="F177" s="141">
        <f t="shared" si="8"/>
        <v>0</v>
      </c>
      <c r="G177" s="141">
        <f t="shared" si="8"/>
        <v>0</v>
      </c>
      <c r="H177" s="136">
        <f t="shared" si="9"/>
        <v>0</v>
      </c>
      <c r="I177" s="347"/>
      <c r="J177" s="288"/>
    </row>
    <row r="178" spans="2:10" x14ac:dyDescent="0.55000000000000004">
      <c r="B178" s="127" t="str">
        <f>$B$42</f>
        <v>Veterinary Science</v>
      </c>
      <c r="C178" s="141">
        <f t="shared" si="8"/>
        <v>0</v>
      </c>
      <c r="D178" s="141">
        <f t="shared" si="8"/>
        <v>0</v>
      </c>
      <c r="E178" s="141">
        <f t="shared" si="8"/>
        <v>0</v>
      </c>
      <c r="F178" s="141">
        <f t="shared" si="8"/>
        <v>0</v>
      </c>
      <c r="G178" s="141">
        <f t="shared" si="8"/>
        <v>0</v>
      </c>
      <c r="H178" s="136">
        <f t="shared" si="9"/>
        <v>0</v>
      </c>
      <c r="I178" s="347"/>
      <c r="J178" s="288"/>
    </row>
    <row r="179" spans="2:10" x14ac:dyDescent="0.55000000000000004">
      <c r="B179" s="127" t="str">
        <f>$B$43</f>
        <v>Vocational Training</v>
      </c>
      <c r="C179" s="141">
        <f t="shared" si="8"/>
        <v>0</v>
      </c>
      <c r="D179" s="141">
        <f t="shared" si="8"/>
        <v>0</v>
      </c>
      <c r="E179" s="141">
        <f t="shared" si="8"/>
        <v>0</v>
      </c>
      <c r="F179" s="141">
        <f t="shared" si="8"/>
        <v>0</v>
      </c>
      <c r="G179" s="141">
        <f t="shared" si="8"/>
        <v>0</v>
      </c>
      <c r="H179" s="136">
        <f t="shared" si="9"/>
        <v>0</v>
      </c>
      <c r="I179" s="347"/>
      <c r="J179" s="288"/>
    </row>
    <row r="180" spans="2:10" x14ac:dyDescent="0.55000000000000004">
      <c r="B180" s="127" t="str">
        <f>$B$44</f>
        <v>Physical Training</v>
      </c>
      <c r="C180" s="141">
        <f t="shared" si="8"/>
        <v>0</v>
      </c>
      <c r="D180" s="141">
        <f t="shared" si="8"/>
        <v>0</v>
      </c>
      <c r="E180" s="141">
        <f t="shared" si="8"/>
        <v>0</v>
      </c>
      <c r="F180" s="141">
        <f t="shared" si="8"/>
        <v>0</v>
      </c>
      <c r="G180" s="141">
        <f t="shared" si="8"/>
        <v>0</v>
      </c>
      <c r="H180" s="136">
        <f t="shared" si="9"/>
        <v>0</v>
      </c>
      <c r="I180" s="347"/>
      <c r="J180" s="288"/>
    </row>
    <row r="181" spans="2:10" x14ac:dyDescent="0.55000000000000004">
      <c r="B181" s="127" t="str">
        <f>$B$45</f>
        <v>Health Services</v>
      </c>
      <c r="C181" s="141">
        <f t="shared" si="8"/>
        <v>83137.62080982863</v>
      </c>
      <c r="D181" s="141">
        <f t="shared" si="8"/>
        <v>634557.42406912916</v>
      </c>
      <c r="E181" s="141">
        <f t="shared" si="8"/>
        <v>16312.158751751263</v>
      </c>
      <c r="F181" s="141">
        <f t="shared" si="8"/>
        <v>0</v>
      </c>
      <c r="G181" s="141">
        <f t="shared" si="8"/>
        <v>0</v>
      </c>
      <c r="H181" s="136">
        <f t="shared" si="9"/>
        <v>734007.20363070909</v>
      </c>
      <c r="I181" s="347"/>
      <c r="J181" s="288"/>
    </row>
    <row r="182" spans="2:10" x14ac:dyDescent="0.55000000000000004">
      <c r="B182" s="127" t="str">
        <f>$B$46</f>
        <v>Pharmacy</v>
      </c>
      <c r="C182" s="141">
        <f t="shared" si="8"/>
        <v>0</v>
      </c>
      <c r="D182" s="141">
        <f t="shared" si="8"/>
        <v>0</v>
      </c>
      <c r="E182" s="141">
        <f t="shared" si="8"/>
        <v>0</v>
      </c>
      <c r="F182" s="141">
        <f t="shared" si="8"/>
        <v>0</v>
      </c>
      <c r="G182" s="141">
        <f t="shared" si="8"/>
        <v>0</v>
      </c>
      <c r="H182" s="136">
        <f t="shared" si="9"/>
        <v>0</v>
      </c>
      <c r="I182" s="347"/>
      <c r="J182" s="288"/>
    </row>
    <row r="183" spans="2:10" x14ac:dyDescent="0.55000000000000004">
      <c r="B183" s="127" t="str">
        <f>$B$47</f>
        <v>Business Administration</v>
      </c>
      <c r="C183" s="141">
        <f t="shared" si="8"/>
        <v>591456.82897715003</v>
      </c>
      <c r="D183" s="141">
        <f t="shared" si="8"/>
        <v>2810116.2088415199</v>
      </c>
      <c r="E183" s="141">
        <f t="shared" si="8"/>
        <v>1086000.1280659053</v>
      </c>
      <c r="F183" s="141">
        <f t="shared" si="8"/>
        <v>816019.70295034314</v>
      </c>
      <c r="G183" s="141">
        <f t="shared" si="8"/>
        <v>0</v>
      </c>
      <c r="H183" s="136">
        <f t="shared" si="9"/>
        <v>5303592.8688349184</v>
      </c>
      <c r="I183" s="347"/>
      <c r="J183" s="288"/>
    </row>
    <row r="184" spans="2:10" x14ac:dyDescent="0.55000000000000004">
      <c r="B184" s="127" t="str">
        <f>$B$48</f>
        <v>Optometry</v>
      </c>
      <c r="C184" s="141">
        <f t="shared" ref="C184:G187" si="10">C159+$H$140*IF($H132=0,0,$H159*C132/$H132)+IF($H48=0,0,$H$141*$H159*C48/$H48)</f>
        <v>0</v>
      </c>
      <c r="D184" s="141">
        <f t="shared" si="10"/>
        <v>0</v>
      </c>
      <c r="E184" s="141">
        <f t="shared" si="10"/>
        <v>0</v>
      </c>
      <c r="F184" s="141">
        <f t="shared" si="10"/>
        <v>0</v>
      </c>
      <c r="G184" s="141">
        <f t="shared" si="10"/>
        <v>0</v>
      </c>
      <c r="H184" s="136">
        <f t="shared" si="9"/>
        <v>0</v>
      </c>
      <c r="I184" s="347"/>
      <c r="J184" s="288"/>
    </row>
    <row r="185" spans="2:10" x14ac:dyDescent="0.55000000000000004">
      <c r="B185" s="127" t="str">
        <f>$B$49</f>
        <v>Teacher Ed-Practice Teaching</v>
      </c>
      <c r="C185" s="141">
        <f t="shared" si="10"/>
        <v>0</v>
      </c>
      <c r="D185" s="141">
        <f t="shared" si="10"/>
        <v>58980.143939440131</v>
      </c>
      <c r="E185" s="141">
        <f t="shared" si="10"/>
        <v>0</v>
      </c>
      <c r="F185" s="141">
        <f t="shared" si="10"/>
        <v>0</v>
      </c>
      <c r="G185" s="141">
        <f t="shared" si="10"/>
        <v>0</v>
      </c>
      <c r="H185" s="136">
        <f t="shared" si="9"/>
        <v>58980.143939440131</v>
      </c>
      <c r="I185" s="347"/>
      <c r="J185" s="288"/>
    </row>
    <row r="186" spans="2:10" x14ac:dyDescent="0.55000000000000004">
      <c r="B186" s="127" t="str">
        <f>$B$50</f>
        <v>Technology</v>
      </c>
      <c r="C186" s="141">
        <f t="shared" si="10"/>
        <v>0</v>
      </c>
      <c r="D186" s="141">
        <f t="shared" si="10"/>
        <v>0</v>
      </c>
      <c r="E186" s="141">
        <f t="shared" si="10"/>
        <v>7242.1591281237879</v>
      </c>
      <c r="F186" s="141">
        <f t="shared" si="10"/>
        <v>0</v>
      </c>
      <c r="G186" s="141">
        <f t="shared" si="10"/>
        <v>0</v>
      </c>
      <c r="H186" s="136">
        <f t="shared" si="9"/>
        <v>7242.1591281237879</v>
      </c>
      <c r="I186" s="347"/>
      <c r="J186" s="288"/>
    </row>
    <row r="187" spans="2:10" x14ac:dyDescent="0.55000000000000004">
      <c r="B187" s="127" t="str">
        <f>$B$51</f>
        <v>Nursing</v>
      </c>
      <c r="C187" s="141">
        <f t="shared" si="10"/>
        <v>248789.57302141614</v>
      </c>
      <c r="D187" s="141">
        <f t="shared" si="10"/>
        <v>1599834.7322705742</v>
      </c>
      <c r="E187" s="141">
        <f t="shared" si="10"/>
        <v>538502.38977757527</v>
      </c>
      <c r="F187" s="141">
        <f t="shared" si="10"/>
        <v>0</v>
      </c>
      <c r="G187" s="141">
        <f t="shared" si="10"/>
        <v>0</v>
      </c>
      <c r="H187" s="136">
        <f t="shared" si="9"/>
        <v>2387126.6950695654</v>
      </c>
      <c r="I187" s="347"/>
      <c r="J187" s="288"/>
    </row>
    <row r="188" spans="2:10" x14ac:dyDescent="0.55000000000000004">
      <c r="B188" s="130" t="str">
        <f>$B$52</f>
        <v>Totals</v>
      </c>
      <c r="C188" s="133">
        <f>SUM(C168:C187)</f>
        <v>8725515.7546839453</v>
      </c>
      <c r="D188" s="133">
        <f>SUM(D168:D187)</f>
        <v>12830263.158400254</v>
      </c>
      <c r="E188" s="133">
        <f>SUM(E168:E187)</f>
        <v>5135107.7033715127</v>
      </c>
      <c r="F188" s="133">
        <f>SUM(F168:F187)</f>
        <v>1111613.5777445398</v>
      </c>
      <c r="G188" s="133">
        <f>SUM(G168:G187)</f>
        <v>0</v>
      </c>
      <c r="H188" s="133">
        <f t="shared" si="9"/>
        <v>27802500.194200255</v>
      </c>
      <c r="I188" s="347"/>
      <c r="J188" s="288"/>
    </row>
    <row r="189" spans="2:10" x14ac:dyDescent="0.55000000000000004">
      <c r="B189" s="328"/>
      <c r="C189" s="329"/>
      <c r="D189" s="329"/>
      <c r="E189" s="329"/>
      <c r="F189" s="329"/>
      <c r="G189" s="329"/>
      <c r="H189" s="344"/>
    </row>
    <row r="190" spans="2:10" x14ac:dyDescent="0.55000000000000004">
      <c r="B190" s="442" t="s">
        <v>34</v>
      </c>
      <c r="C190" s="442"/>
      <c r="D190" s="442"/>
      <c r="E190" s="442"/>
      <c r="F190" s="442"/>
      <c r="G190" s="442"/>
      <c r="H190" s="122">
        <f>H15</f>
        <v>27348860</v>
      </c>
    </row>
    <row r="191" spans="2:10" ht="43.5" customHeight="1" thickBot="1" x14ac:dyDescent="0.6">
      <c r="B191" s="432" t="s">
        <v>225</v>
      </c>
      <c r="C191" s="432"/>
      <c r="D191" s="432"/>
      <c r="E191" s="432"/>
      <c r="F191" s="432"/>
      <c r="G191" s="432"/>
      <c r="H191" s="432"/>
    </row>
    <row r="192" spans="2:10" ht="19.8" thickBot="1" x14ac:dyDescent="0.6">
      <c r="B192" s="124" t="s">
        <v>31</v>
      </c>
      <c r="C192" s="125" t="s">
        <v>25</v>
      </c>
      <c r="D192" s="125" t="s">
        <v>26</v>
      </c>
      <c r="E192" s="125" t="s">
        <v>27</v>
      </c>
      <c r="F192" s="125" t="s">
        <v>28</v>
      </c>
      <c r="G192" s="125" t="s">
        <v>29</v>
      </c>
      <c r="H192" s="126" t="s">
        <v>1</v>
      </c>
    </row>
    <row r="193" spans="2:8" x14ac:dyDescent="0.55000000000000004">
      <c r="B193" s="127" t="str">
        <f>$B$32</f>
        <v>Liberal Arts</v>
      </c>
      <c r="C193" s="135">
        <f t="shared" ref="C193:G208" si="11">$H$190*IF($H$136=0,0,C116/$H$136)</f>
        <v>4838539.7660408942</v>
      </c>
      <c r="D193" s="135">
        <f t="shared" si="11"/>
        <v>3441833.2280650437</v>
      </c>
      <c r="E193" s="135">
        <f t="shared" si="11"/>
        <v>1800296.7442787306</v>
      </c>
      <c r="F193" s="135">
        <f t="shared" si="11"/>
        <v>290770.80989609758</v>
      </c>
      <c r="G193" s="135">
        <f t="shared" si="11"/>
        <v>0</v>
      </c>
      <c r="H193" s="135">
        <f>SUM(C193:G193)</f>
        <v>10371440.548280766</v>
      </c>
    </row>
    <row r="194" spans="2:8" x14ac:dyDescent="0.55000000000000004">
      <c r="B194" s="127" t="str">
        <f>$B$33</f>
        <v>Science</v>
      </c>
      <c r="C194" s="138">
        <f t="shared" si="11"/>
        <v>1466470.7065282473</v>
      </c>
      <c r="D194" s="138">
        <f t="shared" si="11"/>
        <v>1098295.2136627422</v>
      </c>
      <c r="E194" s="138">
        <f t="shared" si="11"/>
        <v>370672.77360404161</v>
      </c>
      <c r="F194" s="138">
        <f t="shared" si="11"/>
        <v>0</v>
      </c>
      <c r="G194" s="138">
        <f t="shared" si="11"/>
        <v>0</v>
      </c>
      <c r="H194" s="138">
        <f t="shared" ref="H194:H213" si="12">SUM(C194:G194)</f>
        <v>2935438.6937950309</v>
      </c>
    </row>
    <row r="195" spans="2:8" x14ac:dyDescent="0.55000000000000004">
      <c r="B195" s="127" t="str">
        <f>$B$34</f>
        <v>Fine Arts</v>
      </c>
      <c r="C195" s="138">
        <f t="shared" si="11"/>
        <v>845340.36756038386</v>
      </c>
      <c r="D195" s="138">
        <f t="shared" si="11"/>
        <v>807368.3137523547</v>
      </c>
      <c r="E195" s="138">
        <f t="shared" si="11"/>
        <v>0</v>
      </c>
      <c r="F195" s="138">
        <f t="shared" si="11"/>
        <v>0</v>
      </c>
      <c r="G195" s="138">
        <f t="shared" si="11"/>
        <v>0</v>
      </c>
      <c r="H195" s="138">
        <f t="shared" si="12"/>
        <v>1652708.6813127385</v>
      </c>
    </row>
    <row r="196" spans="2:8" x14ac:dyDescent="0.55000000000000004">
      <c r="B196" s="127" t="str">
        <f>$B$35</f>
        <v>Teacher Education</v>
      </c>
      <c r="C196" s="138">
        <f t="shared" si="11"/>
        <v>57677.997908873323</v>
      </c>
      <c r="D196" s="138">
        <f t="shared" si="11"/>
        <v>456747.05132886727</v>
      </c>
      <c r="E196" s="138">
        <f t="shared" si="11"/>
        <v>1226654.8668743467</v>
      </c>
      <c r="F196" s="138">
        <f t="shared" si="11"/>
        <v>0</v>
      </c>
      <c r="G196" s="138">
        <f t="shared" si="11"/>
        <v>0</v>
      </c>
      <c r="H196" s="138">
        <f t="shared" si="12"/>
        <v>1741079.9161120872</v>
      </c>
    </row>
    <row r="197" spans="2:8" x14ac:dyDescent="0.55000000000000004">
      <c r="B197" s="127" t="str">
        <f>$B$36</f>
        <v>Agriculture</v>
      </c>
      <c r="C197" s="138">
        <f t="shared" si="11"/>
        <v>0</v>
      </c>
      <c r="D197" s="138">
        <f t="shared" si="11"/>
        <v>0</v>
      </c>
      <c r="E197" s="138">
        <f t="shared" si="11"/>
        <v>0</v>
      </c>
      <c r="F197" s="138">
        <f t="shared" si="11"/>
        <v>0</v>
      </c>
      <c r="G197" s="138">
        <f t="shared" si="11"/>
        <v>0</v>
      </c>
      <c r="H197" s="138">
        <f t="shared" si="12"/>
        <v>0</v>
      </c>
    </row>
    <row r="198" spans="2:8" x14ac:dyDescent="0.55000000000000004">
      <c r="B198" s="127" t="str">
        <f>$B$37</f>
        <v>Engineering</v>
      </c>
      <c r="C198" s="138">
        <f t="shared" si="11"/>
        <v>459774.41087813914</v>
      </c>
      <c r="D198" s="138">
        <f t="shared" si="11"/>
        <v>1713165.2313533046</v>
      </c>
      <c r="E198" s="138">
        <f t="shared" si="11"/>
        <v>32529.929640907627</v>
      </c>
      <c r="F198" s="138">
        <f t="shared" si="11"/>
        <v>0</v>
      </c>
      <c r="G198" s="138">
        <f t="shared" si="11"/>
        <v>0</v>
      </c>
      <c r="H198" s="138">
        <f t="shared" si="12"/>
        <v>2205469.5718723517</v>
      </c>
    </row>
    <row r="199" spans="2:8" x14ac:dyDescent="0.55000000000000004">
      <c r="B199" s="127" t="str">
        <f>$B$38</f>
        <v>Home Economics</v>
      </c>
      <c r="C199" s="138">
        <f t="shared" si="11"/>
        <v>1831.770022950858</v>
      </c>
      <c r="D199" s="138">
        <f t="shared" si="11"/>
        <v>62963.067434517157</v>
      </c>
      <c r="E199" s="138">
        <f t="shared" si="11"/>
        <v>0</v>
      </c>
      <c r="F199" s="138">
        <f t="shared" si="11"/>
        <v>0</v>
      </c>
      <c r="G199" s="138">
        <f t="shared" si="11"/>
        <v>0</v>
      </c>
      <c r="H199" s="138">
        <f t="shared" si="12"/>
        <v>64794.837457468013</v>
      </c>
    </row>
    <row r="200" spans="2:8" x14ac:dyDescent="0.55000000000000004">
      <c r="B200" s="127" t="str">
        <f>$B$39</f>
        <v>Law</v>
      </c>
      <c r="C200" s="138">
        <f t="shared" si="11"/>
        <v>0</v>
      </c>
      <c r="D200" s="138">
        <f t="shared" si="11"/>
        <v>0</v>
      </c>
      <c r="E200" s="138">
        <f t="shared" si="11"/>
        <v>0</v>
      </c>
      <c r="F200" s="138">
        <f t="shared" si="11"/>
        <v>0</v>
      </c>
      <c r="G200" s="138">
        <f t="shared" si="11"/>
        <v>0</v>
      </c>
      <c r="H200" s="138">
        <f t="shared" si="12"/>
        <v>0</v>
      </c>
    </row>
    <row r="201" spans="2:8" x14ac:dyDescent="0.55000000000000004">
      <c r="B201" s="127" t="str">
        <f>$B$40</f>
        <v>Social Service</v>
      </c>
      <c r="C201" s="138">
        <f t="shared" si="11"/>
        <v>5193.034155322116</v>
      </c>
      <c r="D201" s="138">
        <f t="shared" si="11"/>
        <v>20328.430636917365</v>
      </c>
      <c r="E201" s="138">
        <f t="shared" si="11"/>
        <v>0</v>
      </c>
      <c r="F201" s="138">
        <f t="shared" si="11"/>
        <v>0</v>
      </c>
      <c r="G201" s="138">
        <f t="shared" si="11"/>
        <v>0</v>
      </c>
      <c r="H201" s="138">
        <f t="shared" si="12"/>
        <v>25521.46479223948</v>
      </c>
    </row>
    <row r="202" spans="2:8" x14ac:dyDescent="0.55000000000000004">
      <c r="B202" s="127" t="str">
        <f>$B$41</f>
        <v>Library Science</v>
      </c>
      <c r="C202" s="138">
        <f t="shared" si="11"/>
        <v>0</v>
      </c>
      <c r="D202" s="138">
        <f t="shared" si="11"/>
        <v>0</v>
      </c>
      <c r="E202" s="138">
        <f t="shared" si="11"/>
        <v>0</v>
      </c>
      <c r="F202" s="138">
        <f t="shared" si="11"/>
        <v>0</v>
      </c>
      <c r="G202" s="138">
        <f t="shared" si="11"/>
        <v>0</v>
      </c>
      <c r="H202" s="138">
        <f t="shared" si="12"/>
        <v>0</v>
      </c>
    </row>
    <row r="203" spans="2:8" x14ac:dyDescent="0.55000000000000004">
      <c r="B203" s="127" t="str">
        <f>$B$42</f>
        <v>Veterinary Science</v>
      </c>
      <c r="C203" s="138">
        <f t="shared" si="11"/>
        <v>0</v>
      </c>
      <c r="D203" s="138">
        <f t="shared" si="11"/>
        <v>0</v>
      </c>
      <c r="E203" s="138">
        <f t="shared" si="11"/>
        <v>0</v>
      </c>
      <c r="F203" s="138">
        <f t="shared" si="11"/>
        <v>0</v>
      </c>
      <c r="G203" s="138">
        <f t="shared" si="11"/>
        <v>0</v>
      </c>
      <c r="H203" s="138">
        <f t="shared" si="12"/>
        <v>0</v>
      </c>
    </row>
    <row r="204" spans="2:8" x14ac:dyDescent="0.55000000000000004">
      <c r="B204" s="127" t="str">
        <f>$B$43</f>
        <v>Vocational Training</v>
      </c>
      <c r="C204" s="138">
        <f t="shared" si="11"/>
        <v>0</v>
      </c>
      <c r="D204" s="138">
        <f t="shared" si="11"/>
        <v>0</v>
      </c>
      <c r="E204" s="138">
        <f t="shared" si="11"/>
        <v>0</v>
      </c>
      <c r="F204" s="138">
        <f t="shared" si="11"/>
        <v>0</v>
      </c>
      <c r="G204" s="138">
        <f t="shared" si="11"/>
        <v>0</v>
      </c>
      <c r="H204" s="138">
        <f t="shared" si="12"/>
        <v>0</v>
      </c>
    </row>
    <row r="205" spans="2:8" x14ac:dyDescent="0.55000000000000004">
      <c r="B205" s="127" t="str">
        <f>$B$44</f>
        <v>Physical Training</v>
      </c>
      <c r="C205" s="138">
        <f t="shared" si="11"/>
        <v>0</v>
      </c>
      <c r="D205" s="138">
        <f t="shared" si="11"/>
        <v>0</v>
      </c>
      <c r="E205" s="138">
        <f t="shared" si="11"/>
        <v>0</v>
      </c>
      <c r="F205" s="138">
        <f t="shared" si="11"/>
        <v>0</v>
      </c>
      <c r="G205" s="138">
        <f t="shared" si="11"/>
        <v>0</v>
      </c>
      <c r="H205" s="138">
        <f t="shared" si="12"/>
        <v>0</v>
      </c>
    </row>
    <row r="206" spans="2:8" x14ac:dyDescent="0.55000000000000004">
      <c r="B206" s="127" t="str">
        <f>$B$45</f>
        <v>Health Services</v>
      </c>
      <c r="C206" s="138">
        <f t="shared" si="11"/>
        <v>81781.103727333131</v>
      </c>
      <c r="D206" s="138">
        <f t="shared" si="11"/>
        <v>624203.65188766271</v>
      </c>
      <c r="E206" s="138">
        <f t="shared" si="11"/>
        <v>16046.00100290559</v>
      </c>
      <c r="F206" s="138">
        <f t="shared" si="11"/>
        <v>0</v>
      </c>
      <c r="G206" s="138">
        <f t="shared" si="11"/>
        <v>0</v>
      </c>
      <c r="H206" s="138">
        <f t="shared" si="12"/>
        <v>722030.75661790138</v>
      </c>
    </row>
    <row r="207" spans="2:8" x14ac:dyDescent="0.55000000000000004">
      <c r="B207" s="127" t="str">
        <f>$B$46</f>
        <v>Pharmacy</v>
      </c>
      <c r="C207" s="138">
        <f t="shared" si="11"/>
        <v>0</v>
      </c>
      <c r="D207" s="138">
        <f t="shared" si="11"/>
        <v>0</v>
      </c>
      <c r="E207" s="138">
        <f t="shared" si="11"/>
        <v>0</v>
      </c>
      <c r="F207" s="138">
        <f t="shared" si="11"/>
        <v>0</v>
      </c>
      <c r="G207" s="138">
        <f t="shared" si="11"/>
        <v>0</v>
      </c>
      <c r="H207" s="138">
        <f t="shared" si="12"/>
        <v>0</v>
      </c>
    </row>
    <row r="208" spans="2:8" x14ac:dyDescent="0.55000000000000004">
      <c r="B208" s="127" t="str">
        <f>$B$47</f>
        <v>Business Administration</v>
      </c>
      <c r="C208" s="138">
        <f t="shared" si="11"/>
        <v>581806.30874033237</v>
      </c>
      <c r="D208" s="138">
        <f t="shared" si="11"/>
        <v>2764264.8769900752</v>
      </c>
      <c r="E208" s="138">
        <f t="shared" si="11"/>
        <v>1068280.3796419818</v>
      </c>
      <c r="F208" s="138">
        <f t="shared" si="11"/>
        <v>802705.09692815377</v>
      </c>
      <c r="G208" s="138">
        <f t="shared" si="11"/>
        <v>0</v>
      </c>
      <c r="H208" s="138">
        <f t="shared" si="12"/>
        <v>5217056.6623005429</v>
      </c>
    </row>
    <row r="209" spans="2:8" x14ac:dyDescent="0.55000000000000004">
      <c r="B209" s="127" t="str">
        <f>$B$48</f>
        <v>Optometry</v>
      </c>
      <c r="C209" s="138">
        <f t="shared" ref="C209:G212" si="13">$H$190*IF($H$136=0,0,C132/$H$136)</f>
        <v>0</v>
      </c>
      <c r="D209" s="138">
        <f t="shared" si="13"/>
        <v>0</v>
      </c>
      <c r="E209" s="138">
        <f t="shared" si="13"/>
        <v>0</v>
      </c>
      <c r="F209" s="138">
        <f t="shared" si="13"/>
        <v>0</v>
      </c>
      <c r="G209" s="138">
        <f t="shared" si="13"/>
        <v>0</v>
      </c>
      <c r="H209" s="138">
        <f t="shared" si="12"/>
        <v>0</v>
      </c>
    </row>
    <row r="210" spans="2:8" x14ac:dyDescent="0.55000000000000004">
      <c r="B210" s="127" t="str">
        <f>$B$49</f>
        <v>Teacher Ed-Practice Teaching</v>
      </c>
      <c r="C210" s="138">
        <f t="shared" si="13"/>
        <v>0</v>
      </c>
      <c r="D210" s="138">
        <f t="shared" si="13"/>
        <v>58017.792936337632</v>
      </c>
      <c r="E210" s="138">
        <f t="shared" si="13"/>
        <v>0</v>
      </c>
      <c r="F210" s="138">
        <f t="shared" si="13"/>
        <v>0</v>
      </c>
      <c r="G210" s="138">
        <f t="shared" si="13"/>
        <v>0</v>
      </c>
      <c r="H210" s="138">
        <f t="shared" si="12"/>
        <v>58017.792936337632</v>
      </c>
    </row>
    <row r="211" spans="2:8" x14ac:dyDescent="0.55000000000000004">
      <c r="B211" s="127" t="str">
        <f>$B$50</f>
        <v>Technology</v>
      </c>
      <c r="C211" s="138">
        <f t="shared" si="13"/>
        <v>0</v>
      </c>
      <c r="D211" s="138">
        <f t="shared" si="13"/>
        <v>0</v>
      </c>
      <c r="E211" s="138">
        <f t="shared" si="13"/>
        <v>7123.9922564265253</v>
      </c>
      <c r="F211" s="138">
        <f t="shared" si="13"/>
        <v>0</v>
      </c>
      <c r="G211" s="138">
        <f t="shared" si="13"/>
        <v>0</v>
      </c>
      <c r="H211" s="138">
        <f t="shared" si="12"/>
        <v>7123.9922564265253</v>
      </c>
    </row>
    <row r="212" spans="2:8" x14ac:dyDescent="0.55000000000000004">
      <c r="B212" s="127" t="str">
        <f>$B$51</f>
        <v>Nursing</v>
      </c>
      <c r="C212" s="138">
        <f t="shared" si="13"/>
        <v>244730.19169124446</v>
      </c>
      <c r="D212" s="138">
        <f t="shared" si="13"/>
        <v>1573730.988594064</v>
      </c>
      <c r="E212" s="138">
        <f t="shared" si="13"/>
        <v>529715.90198080672</v>
      </c>
      <c r="F212" s="138">
        <f t="shared" si="13"/>
        <v>0</v>
      </c>
      <c r="G212" s="138">
        <f t="shared" si="13"/>
        <v>0</v>
      </c>
      <c r="H212" s="138">
        <f t="shared" si="12"/>
        <v>2348177.0822661151</v>
      </c>
    </row>
    <row r="213" spans="2:8" x14ac:dyDescent="0.55000000000000004">
      <c r="B213" s="130" t="str">
        <f>$B$52</f>
        <v>Totals</v>
      </c>
      <c r="C213" s="135">
        <f>SUM(C193:C212)</f>
        <v>8583145.6572537217</v>
      </c>
      <c r="D213" s="135">
        <f>SUM(D193:D212)</f>
        <v>12620917.846641887</v>
      </c>
      <c r="E213" s="135">
        <f>SUM(E193:E212)</f>
        <v>5051320.5892801471</v>
      </c>
      <c r="F213" s="135">
        <f>SUM(F193:F212)</f>
        <v>1093475.9068242514</v>
      </c>
      <c r="G213" s="135">
        <f>SUM(G193:G212)</f>
        <v>0</v>
      </c>
      <c r="H213" s="135">
        <f t="shared" si="12"/>
        <v>27348860.000000007</v>
      </c>
    </row>
    <row r="214" spans="2:8" x14ac:dyDescent="0.55000000000000004">
      <c r="B214" s="143"/>
      <c r="C214" s="144"/>
      <c r="D214" s="144"/>
      <c r="E214" s="144"/>
      <c r="F214" s="144"/>
      <c r="G214" s="144"/>
      <c r="H214" s="144"/>
    </row>
    <row r="215" spans="2:8" x14ac:dyDescent="0.55000000000000004">
      <c r="B215" s="442" t="s">
        <v>35</v>
      </c>
      <c r="C215" s="442"/>
      <c r="D215" s="442"/>
      <c r="E215" s="442"/>
      <c r="F215" s="442"/>
      <c r="G215" s="442"/>
      <c r="H215" s="122">
        <f>H17</f>
        <v>10758937</v>
      </c>
    </row>
    <row r="216" spans="2:8" ht="60.75" customHeight="1" thickBot="1" x14ac:dyDescent="0.6">
      <c r="B216" s="432" t="s">
        <v>226</v>
      </c>
      <c r="C216" s="432"/>
      <c r="D216" s="432"/>
      <c r="E216" s="432"/>
      <c r="F216" s="432"/>
      <c r="G216" s="432"/>
      <c r="H216" s="432"/>
    </row>
    <row r="217" spans="2:8" ht="19.8" thickBot="1" x14ac:dyDescent="0.6">
      <c r="B217" s="124" t="s">
        <v>31</v>
      </c>
      <c r="C217" s="125" t="s">
        <v>25</v>
      </c>
      <c r="D217" s="125" t="s">
        <v>26</v>
      </c>
      <c r="E217" s="125" t="s">
        <v>27</v>
      </c>
      <c r="F217" s="125" t="s">
        <v>28</v>
      </c>
      <c r="G217" s="125" t="s">
        <v>29</v>
      </c>
      <c r="H217" s="126" t="s">
        <v>1</v>
      </c>
    </row>
    <row r="218" spans="2:8" x14ac:dyDescent="0.55000000000000004">
      <c r="B218" s="127" t="str">
        <f>$B$32</f>
        <v>Liberal Arts</v>
      </c>
      <c r="C218" s="135">
        <f t="shared" ref="C218:G233" si="14">$H$215*IF($H$25=0,0,C$25/$H$25)*IF(C$52=0,0,C32/C$52)</f>
        <v>2198037.3840256557</v>
      </c>
      <c r="D218" s="135">
        <f t="shared" si="14"/>
        <v>2018312.6278031415</v>
      </c>
      <c r="E218" s="135">
        <f t="shared" si="14"/>
        <v>371687.00591974944</v>
      </c>
      <c r="F218" s="135">
        <f t="shared" si="14"/>
        <v>12481.035250276354</v>
      </c>
      <c r="G218" s="135">
        <f t="shared" si="14"/>
        <v>0</v>
      </c>
      <c r="H218" s="135">
        <f>SUM(C218:G218)</f>
        <v>4600518.0529988231</v>
      </c>
    </row>
    <row r="219" spans="2:8" x14ac:dyDescent="0.55000000000000004">
      <c r="B219" s="127" t="str">
        <f>$B$33</f>
        <v>Science</v>
      </c>
      <c r="C219" s="138">
        <f t="shared" si="14"/>
        <v>742543.9738817059</v>
      </c>
      <c r="D219" s="138">
        <f t="shared" si="14"/>
        <v>544778.58275042474</v>
      </c>
      <c r="E219" s="138">
        <f t="shared" si="14"/>
        <v>35138.355231730893</v>
      </c>
      <c r="F219" s="138">
        <f t="shared" si="14"/>
        <v>0</v>
      </c>
      <c r="G219" s="138">
        <f t="shared" si="14"/>
        <v>0</v>
      </c>
      <c r="H219" s="138">
        <f t="shared" ref="H219:H238" si="15">SUM(C219:G219)</f>
        <v>1322460.9118638616</v>
      </c>
    </row>
    <row r="220" spans="2:8" x14ac:dyDescent="0.55000000000000004">
      <c r="B220" s="127" t="str">
        <f>$B$34</f>
        <v>Fine Arts</v>
      </c>
      <c r="C220" s="138">
        <f t="shared" si="14"/>
        <v>213718.20312708252</v>
      </c>
      <c r="D220" s="138">
        <f t="shared" si="14"/>
        <v>125940.39645043256</v>
      </c>
      <c r="E220" s="138">
        <f t="shared" si="14"/>
        <v>0</v>
      </c>
      <c r="F220" s="138">
        <f t="shared" si="14"/>
        <v>0</v>
      </c>
      <c r="G220" s="138">
        <f t="shared" si="14"/>
        <v>0</v>
      </c>
      <c r="H220" s="138">
        <f t="shared" si="15"/>
        <v>339658.5995775151</v>
      </c>
    </row>
    <row r="221" spans="2:8" x14ac:dyDescent="0.55000000000000004">
      <c r="B221" s="127" t="str">
        <f>$B$35</f>
        <v>Teacher Education</v>
      </c>
      <c r="C221" s="138">
        <f t="shared" si="14"/>
        <v>28326.717770403142</v>
      </c>
      <c r="D221" s="138">
        <f t="shared" si="14"/>
        <v>292709.3503536238</v>
      </c>
      <c r="E221" s="138">
        <f t="shared" si="14"/>
        <v>712598.86296932399</v>
      </c>
      <c r="F221" s="138">
        <f t="shared" si="14"/>
        <v>0</v>
      </c>
      <c r="G221" s="138">
        <f t="shared" si="14"/>
        <v>0</v>
      </c>
      <c r="H221" s="138">
        <f t="shared" si="15"/>
        <v>1033634.931093351</v>
      </c>
    </row>
    <row r="222" spans="2:8" x14ac:dyDescent="0.55000000000000004">
      <c r="B222" s="127" t="str">
        <f>$B$36</f>
        <v>Agriculture</v>
      </c>
      <c r="C222" s="138">
        <f t="shared" si="14"/>
        <v>0</v>
      </c>
      <c r="D222" s="138">
        <f t="shared" si="14"/>
        <v>0</v>
      </c>
      <c r="E222" s="138">
        <f t="shared" si="14"/>
        <v>0</v>
      </c>
      <c r="F222" s="138">
        <f t="shared" si="14"/>
        <v>0</v>
      </c>
      <c r="G222" s="138">
        <f t="shared" si="14"/>
        <v>0</v>
      </c>
      <c r="H222" s="138">
        <f t="shared" si="15"/>
        <v>0</v>
      </c>
    </row>
    <row r="223" spans="2:8" x14ac:dyDescent="0.55000000000000004">
      <c r="B223" s="127" t="str">
        <f>$B$37</f>
        <v>Engineering</v>
      </c>
      <c r="C223" s="138">
        <f t="shared" si="14"/>
        <v>143263.64294366294</v>
      </c>
      <c r="D223" s="138">
        <f t="shared" si="14"/>
        <v>296478.14027233998</v>
      </c>
      <c r="E223" s="138">
        <f t="shared" si="14"/>
        <v>10820.751776658852</v>
      </c>
      <c r="F223" s="138">
        <f t="shared" si="14"/>
        <v>0</v>
      </c>
      <c r="G223" s="138">
        <f t="shared" si="14"/>
        <v>0</v>
      </c>
      <c r="H223" s="138">
        <f t="shared" si="15"/>
        <v>450562.53499266179</v>
      </c>
    </row>
    <row r="224" spans="2:8" x14ac:dyDescent="0.55000000000000004">
      <c r="B224" s="127" t="str">
        <f>$B$38</f>
        <v>Home Economics</v>
      </c>
      <c r="C224" s="138">
        <f t="shared" si="14"/>
        <v>326.01081832944794</v>
      </c>
      <c r="D224" s="138">
        <f t="shared" si="14"/>
        <v>34672.867252188909</v>
      </c>
      <c r="E224" s="138">
        <f t="shared" si="14"/>
        <v>0</v>
      </c>
      <c r="F224" s="138">
        <f t="shared" si="14"/>
        <v>0</v>
      </c>
      <c r="G224" s="138">
        <f t="shared" si="14"/>
        <v>0</v>
      </c>
      <c r="H224" s="138">
        <f t="shared" si="15"/>
        <v>34998.87807051836</v>
      </c>
    </row>
    <row r="225" spans="2:10" x14ac:dyDescent="0.55000000000000004">
      <c r="B225" s="127" t="str">
        <f>$B$39</f>
        <v>Law</v>
      </c>
      <c r="C225" s="138">
        <f t="shared" si="14"/>
        <v>0</v>
      </c>
      <c r="D225" s="138">
        <f t="shared" si="14"/>
        <v>0</v>
      </c>
      <c r="E225" s="138">
        <f t="shared" si="14"/>
        <v>0</v>
      </c>
      <c r="F225" s="138">
        <f t="shared" si="14"/>
        <v>0</v>
      </c>
      <c r="G225" s="138">
        <f t="shared" si="14"/>
        <v>0</v>
      </c>
      <c r="H225" s="138">
        <f t="shared" si="15"/>
        <v>0</v>
      </c>
    </row>
    <row r="226" spans="2:10" x14ac:dyDescent="0.55000000000000004">
      <c r="B226" s="127" t="str">
        <f>$B$40</f>
        <v>Social Service</v>
      </c>
      <c r="C226" s="138">
        <f t="shared" si="14"/>
        <v>652.02163665889589</v>
      </c>
      <c r="D226" s="138">
        <f t="shared" si="14"/>
        <v>3391.9109268445677</v>
      </c>
      <c r="E226" s="138">
        <f t="shared" si="14"/>
        <v>0</v>
      </c>
      <c r="F226" s="138">
        <f t="shared" si="14"/>
        <v>0</v>
      </c>
      <c r="G226" s="138">
        <f t="shared" si="14"/>
        <v>0</v>
      </c>
      <c r="H226" s="138">
        <f t="shared" si="15"/>
        <v>4043.9325635034638</v>
      </c>
    </row>
    <row r="227" spans="2:10" x14ac:dyDescent="0.55000000000000004">
      <c r="B227" s="127" t="str">
        <f>$B$41</f>
        <v>Library Science</v>
      </c>
      <c r="C227" s="138">
        <f t="shared" si="14"/>
        <v>0</v>
      </c>
      <c r="D227" s="138">
        <f t="shared" si="14"/>
        <v>0</v>
      </c>
      <c r="E227" s="138">
        <f t="shared" si="14"/>
        <v>0</v>
      </c>
      <c r="F227" s="138">
        <f t="shared" si="14"/>
        <v>0</v>
      </c>
      <c r="G227" s="138">
        <f t="shared" si="14"/>
        <v>0</v>
      </c>
      <c r="H227" s="138">
        <f t="shared" si="15"/>
        <v>0</v>
      </c>
    </row>
    <row r="228" spans="2:10" x14ac:dyDescent="0.55000000000000004">
      <c r="B228" s="127" t="str">
        <f>$B$42</f>
        <v>Veterinary Science</v>
      </c>
      <c r="C228" s="138">
        <f t="shared" si="14"/>
        <v>0</v>
      </c>
      <c r="D228" s="138">
        <f t="shared" si="14"/>
        <v>0</v>
      </c>
      <c r="E228" s="138">
        <f t="shared" si="14"/>
        <v>0</v>
      </c>
      <c r="F228" s="138">
        <f t="shared" si="14"/>
        <v>0</v>
      </c>
      <c r="G228" s="138">
        <f t="shared" si="14"/>
        <v>0</v>
      </c>
      <c r="H228" s="138">
        <f t="shared" si="15"/>
        <v>0</v>
      </c>
    </row>
    <row r="229" spans="2:10" x14ac:dyDescent="0.55000000000000004">
      <c r="B229" s="127" t="str">
        <f>$B$43</f>
        <v>Vocational Training</v>
      </c>
      <c r="C229" s="138">
        <f t="shared" si="14"/>
        <v>0</v>
      </c>
      <c r="D229" s="138">
        <f t="shared" si="14"/>
        <v>0</v>
      </c>
      <c r="E229" s="138">
        <f t="shared" si="14"/>
        <v>0</v>
      </c>
      <c r="F229" s="138">
        <f t="shared" si="14"/>
        <v>0</v>
      </c>
      <c r="G229" s="138">
        <f t="shared" si="14"/>
        <v>0</v>
      </c>
      <c r="H229" s="138">
        <f t="shared" si="15"/>
        <v>0</v>
      </c>
    </row>
    <row r="230" spans="2:10" x14ac:dyDescent="0.55000000000000004">
      <c r="B230" s="127" t="str">
        <f>$B$44</f>
        <v>Physical Training</v>
      </c>
      <c r="C230" s="138">
        <f t="shared" si="14"/>
        <v>0</v>
      </c>
      <c r="D230" s="138">
        <f t="shared" si="14"/>
        <v>0</v>
      </c>
      <c r="E230" s="138">
        <f t="shared" si="14"/>
        <v>0</v>
      </c>
      <c r="F230" s="138">
        <f t="shared" si="14"/>
        <v>0</v>
      </c>
      <c r="G230" s="138">
        <f t="shared" si="14"/>
        <v>0</v>
      </c>
      <c r="H230" s="138">
        <f t="shared" si="15"/>
        <v>0</v>
      </c>
    </row>
    <row r="231" spans="2:10" x14ac:dyDescent="0.55000000000000004">
      <c r="B231" s="127" t="str">
        <f>$B$45</f>
        <v>Health Services</v>
      </c>
      <c r="C231" s="138">
        <f t="shared" si="14"/>
        <v>44772.152383910849</v>
      </c>
      <c r="D231" s="138">
        <f t="shared" si="14"/>
        <v>299744.42486856069</v>
      </c>
      <c r="E231" s="138">
        <f t="shared" si="14"/>
        <v>1570.7542901601557</v>
      </c>
      <c r="F231" s="138">
        <f t="shared" si="14"/>
        <v>0</v>
      </c>
      <c r="G231" s="138">
        <f t="shared" si="14"/>
        <v>0</v>
      </c>
      <c r="H231" s="138">
        <f t="shared" si="15"/>
        <v>346087.33154263167</v>
      </c>
    </row>
    <row r="232" spans="2:10" x14ac:dyDescent="0.55000000000000004">
      <c r="B232" s="127" t="str">
        <f>$B$46</f>
        <v>Pharmacy</v>
      </c>
      <c r="C232" s="138">
        <f t="shared" si="14"/>
        <v>0</v>
      </c>
      <c r="D232" s="138">
        <f t="shared" si="14"/>
        <v>0</v>
      </c>
      <c r="E232" s="138">
        <f t="shared" si="14"/>
        <v>0</v>
      </c>
      <c r="F232" s="138">
        <f t="shared" si="14"/>
        <v>0</v>
      </c>
      <c r="G232" s="138">
        <f t="shared" si="14"/>
        <v>0</v>
      </c>
      <c r="H232" s="138">
        <f t="shared" si="15"/>
        <v>0</v>
      </c>
    </row>
    <row r="233" spans="2:10" x14ac:dyDescent="0.55000000000000004">
      <c r="B233" s="127" t="str">
        <f>$B$47</f>
        <v>Business Administration</v>
      </c>
      <c r="C233" s="138">
        <f t="shared" si="14"/>
        <v>177567.22571677263</v>
      </c>
      <c r="D233" s="138">
        <f t="shared" si="14"/>
        <v>1060914.3621186065</v>
      </c>
      <c r="E233" s="138">
        <f t="shared" si="14"/>
        <v>421311.2062718462</v>
      </c>
      <c r="F233" s="138">
        <f t="shared" si="14"/>
        <v>18371.617307649776</v>
      </c>
      <c r="G233" s="138">
        <f t="shared" si="14"/>
        <v>0</v>
      </c>
      <c r="H233" s="138">
        <f t="shared" si="15"/>
        <v>1678164.411414875</v>
      </c>
    </row>
    <row r="234" spans="2:10" x14ac:dyDescent="0.55000000000000004">
      <c r="B234" s="127" t="str">
        <f>$B$48</f>
        <v>Optometry</v>
      </c>
      <c r="C234" s="138">
        <f t="shared" ref="C234:G237" si="16">$H$215*IF($H$25=0,0,C$25/$H$25)*IF(C$52=0,0,C48/C$52)</f>
        <v>0</v>
      </c>
      <c r="D234" s="138">
        <f t="shared" si="16"/>
        <v>0</v>
      </c>
      <c r="E234" s="138">
        <f t="shared" si="16"/>
        <v>0</v>
      </c>
      <c r="F234" s="138">
        <f t="shared" si="16"/>
        <v>0</v>
      </c>
      <c r="G234" s="138">
        <f t="shared" si="16"/>
        <v>0</v>
      </c>
      <c r="H234" s="138">
        <f t="shared" si="15"/>
        <v>0</v>
      </c>
    </row>
    <row r="235" spans="2:10" x14ac:dyDescent="0.55000000000000004">
      <c r="B235" s="127" t="str">
        <f>$B$49</f>
        <v>Teacher Ed-Practice Teaching</v>
      </c>
      <c r="C235" s="138">
        <f t="shared" si="16"/>
        <v>0</v>
      </c>
      <c r="D235" s="138">
        <f t="shared" si="16"/>
        <v>31280.956325344345</v>
      </c>
      <c r="E235" s="138">
        <f t="shared" si="16"/>
        <v>0</v>
      </c>
      <c r="F235" s="138">
        <f t="shared" si="16"/>
        <v>0</v>
      </c>
      <c r="G235" s="138">
        <f t="shared" si="16"/>
        <v>0</v>
      </c>
      <c r="H235" s="138">
        <f t="shared" si="15"/>
        <v>31280.956325344345</v>
      </c>
    </row>
    <row r="236" spans="2:10" x14ac:dyDescent="0.55000000000000004">
      <c r="B236" s="127" t="str">
        <f>$B$50</f>
        <v>Technology</v>
      </c>
      <c r="C236" s="138">
        <f t="shared" si="16"/>
        <v>0</v>
      </c>
      <c r="D236" s="138">
        <f t="shared" si="16"/>
        <v>0</v>
      </c>
      <c r="E236" s="138">
        <f t="shared" si="16"/>
        <v>12566.034321281246</v>
      </c>
      <c r="F236" s="138">
        <f t="shared" si="16"/>
        <v>0</v>
      </c>
      <c r="G236" s="138">
        <f t="shared" si="16"/>
        <v>0</v>
      </c>
      <c r="H236" s="138">
        <f t="shared" si="15"/>
        <v>12566.034321281246</v>
      </c>
    </row>
    <row r="237" spans="2:10" x14ac:dyDescent="0.55000000000000004">
      <c r="B237" s="127" t="str">
        <f>$B$51</f>
        <v>Nursing</v>
      </c>
      <c r="C237" s="138">
        <f t="shared" si="16"/>
        <v>66723.547484760333</v>
      </c>
      <c r="D237" s="138">
        <f t="shared" si="16"/>
        <v>546600.16454447084</v>
      </c>
      <c r="E237" s="138">
        <f t="shared" si="16"/>
        <v>291636.71320640226</v>
      </c>
      <c r="F237" s="138">
        <f t="shared" si="16"/>
        <v>0</v>
      </c>
      <c r="G237" s="138">
        <f t="shared" si="16"/>
        <v>0</v>
      </c>
      <c r="H237" s="138">
        <f t="shared" si="15"/>
        <v>904960.42523563339</v>
      </c>
    </row>
    <row r="238" spans="2:10" x14ac:dyDescent="0.55000000000000004">
      <c r="B238" s="130" t="str">
        <f>$B$52</f>
        <v>Totals</v>
      </c>
      <c r="C238" s="135">
        <f>SUM(C218:C237)</f>
        <v>3615930.8797889422</v>
      </c>
      <c r="D238" s="135">
        <f>SUM(D218:D237)</f>
        <v>5254823.7836659774</v>
      </c>
      <c r="E238" s="135">
        <f>SUM(E218:E237)</f>
        <v>1857329.6839871532</v>
      </c>
      <c r="F238" s="135">
        <f>SUM(F218:F237)</f>
        <v>30852.652557926129</v>
      </c>
      <c r="G238" s="135">
        <f>SUM(G218:G237)</f>
        <v>0</v>
      </c>
      <c r="H238" s="135">
        <f t="shared" si="15"/>
        <v>10758937</v>
      </c>
    </row>
    <row r="239" spans="2:10" x14ac:dyDescent="0.55000000000000004">
      <c r="B239" s="328"/>
      <c r="C239" s="348"/>
      <c r="D239" s="348"/>
      <c r="E239" s="348"/>
      <c r="F239" s="348"/>
      <c r="G239" s="348"/>
      <c r="H239" s="348"/>
    </row>
    <row r="240" spans="2:10" x14ac:dyDescent="0.55000000000000004">
      <c r="B240" s="120" t="s">
        <v>11</v>
      </c>
      <c r="C240" s="121"/>
      <c r="D240" s="121"/>
      <c r="E240" s="121"/>
      <c r="F240" s="121"/>
      <c r="G240" s="121"/>
      <c r="H240" s="122">
        <f>H16</f>
        <v>16412225</v>
      </c>
      <c r="J240" s="358"/>
    </row>
    <row r="241" spans="2:8" ht="61.5" customHeight="1" thickBot="1" x14ac:dyDescent="0.6">
      <c r="B241" s="444" t="s">
        <v>917</v>
      </c>
      <c r="C241" s="444"/>
      <c r="D241" s="444"/>
      <c r="E241" s="444"/>
      <c r="F241" s="444"/>
      <c r="G241" s="444"/>
      <c r="H241" s="326"/>
    </row>
    <row r="242" spans="2:8" ht="19.8" thickBot="1" x14ac:dyDescent="0.6">
      <c r="B242" s="124" t="s">
        <v>31</v>
      </c>
      <c r="C242" s="125" t="s">
        <v>25</v>
      </c>
      <c r="D242" s="125" t="s">
        <v>26</v>
      </c>
      <c r="E242" s="125" t="s">
        <v>27</v>
      </c>
      <c r="F242" s="125" t="s">
        <v>28</v>
      </c>
      <c r="G242" s="125" t="s">
        <v>29</v>
      </c>
      <c r="H242" s="126" t="s">
        <v>1</v>
      </c>
    </row>
    <row r="243" spans="2:8" x14ac:dyDescent="0.55000000000000004">
      <c r="B243" s="127" t="str">
        <f>$B$32</f>
        <v>Liberal Arts</v>
      </c>
      <c r="C243" s="135">
        <f t="shared" ref="C243:G258" si="17">$H$240*IF($H$25=0,0,C$25/$H$25)*IF(C$52=0,0,C32/C$52)</f>
        <v>3352997.0577056515</v>
      </c>
      <c r="D243" s="135">
        <f t="shared" si="17"/>
        <v>3078835.8522636965</v>
      </c>
      <c r="E243" s="135">
        <f t="shared" si="17"/>
        <v>566990.10048402182</v>
      </c>
      <c r="F243" s="135">
        <f t="shared" si="17"/>
        <v>19039.200504702912</v>
      </c>
      <c r="G243" s="135">
        <f t="shared" si="17"/>
        <v>0</v>
      </c>
      <c r="H243" s="135">
        <f>SUM(C243:G243)</f>
        <v>7017862.2109580729</v>
      </c>
    </row>
    <row r="244" spans="2:8" x14ac:dyDescent="0.55000000000000004">
      <c r="B244" s="127" t="str">
        <f>$B$33</f>
        <v>Science</v>
      </c>
      <c r="C244" s="138">
        <f t="shared" si="17"/>
        <v>1132714.0192140432</v>
      </c>
      <c r="D244" s="138">
        <f t="shared" si="17"/>
        <v>831032.71961543139</v>
      </c>
      <c r="E244" s="138">
        <f t="shared" si="17"/>
        <v>53601.818859344057</v>
      </c>
      <c r="F244" s="138">
        <f t="shared" si="17"/>
        <v>0</v>
      </c>
      <c r="G244" s="138">
        <f t="shared" si="17"/>
        <v>0</v>
      </c>
      <c r="H244" s="138">
        <f t="shared" ref="H244:H263" si="18">SUM(C244:G244)</f>
        <v>2017348.5576888185</v>
      </c>
    </row>
    <row r="245" spans="2:8" x14ac:dyDescent="0.55000000000000004">
      <c r="B245" s="127" t="str">
        <f>$B$34</f>
        <v>Fine Arts</v>
      </c>
      <c r="C245" s="138">
        <f t="shared" si="17"/>
        <v>326016.52340908605</v>
      </c>
      <c r="D245" s="138">
        <f t="shared" si="17"/>
        <v>192115.83106525306</v>
      </c>
      <c r="E245" s="138">
        <f t="shared" si="17"/>
        <v>0</v>
      </c>
      <c r="F245" s="138">
        <f t="shared" si="17"/>
        <v>0</v>
      </c>
      <c r="G245" s="138">
        <f t="shared" si="17"/>
        <v>0</v>
      </c>
      <c r="H245" s="138">
        <f t="shared" si="18"/>
        <v>518132.35447433911</v>
      </c>
    </row>
    <row r="246" spans="2:8" x14ac:dyDescent="0.55000000000000004">
      <c r="B246" s="127" t="str">
        <f>$B$35</f>
        <v>Teacher Education</v>
      </c>
      <c r="C246" s="138">
        <f t="shared" si="17"/>
        <v>43211.003611170388</v>
      </c>
      <c r="D246" s="138">
        <f t="shared" si="17"/>
        <v>446513.60237609938</v>
      </c>
      <c r="E246" s="138">
        <f t="shared" si="17"/>
        <v>1087034.2370995122</v>
      </c>
      <c r="F246" s="138">
        <f t="shared" si="17"/>
        <v>0</v>
      </c>
      <c r="G246" s="138">
        <f t="shared" si="17"/>
        <v>0</v>
      </c>
      <c r="H246" s="138">
        <f t="shared" si="18"/>
        <v>1576758.8430867819</v>
      </c>
    </row>
    <row r="247" spans="2:8" x14ac:dyDescent="0.55000000000000004">
      <c r="B247" s="127" t="str">
        <f>$B$36</f>
        <v>Agriculture</v>
      </c>
      <c r="C247" s="138">
        <f t="shared" si="17"/>
        <v>0</v>
      </c>
      <c r="D247" s="138">
        <f t="shared" si="17"/>
        <v>0</v>
      </c>
      <c r="E247" s="138">
        <f t="shared" si="17"/>
        <v>0</v>
      </c>
      <c r="F247" s="138">
        <f t="shared" si="17"/>
        <v>0</v>
      </c>
      <c r="G247" s="138">
        <f t="shared" si="17"/>
        <v>0</v>
      </c>
      <c r="H247" s="138">
        <f t="shared" si="18"/>
        <v>0</v>
      </c>
    </row>
    <row r="248" spans="2:8" x14ac:dyDescent="0.55000000000000004">
      <c r="B248" s="127" t="str">
        <f>$B$37</f>
        <v>Engineering</v>
      </c>
      <c r="C248" s="138">
        <f t="shared" si="17"/>
        <v>218541.58475981955</v>
      </c>
      <c r="D248" s="138">
        <f t="shared" si="17"/>
        <v>452262.7045526157</v>
      </c>
      <c r="E248" s="138">
        <f t="shared" si="17"/>
        <v>16506.520377215224</v>
      </c>
      <c r="F248" s="138">
        <f t="shared" si="17"/>
        <v>0</v>
      </c>
      <c r="G248" s="138">
        <f t="shared" si="17"/>
        <v>0</v>
      </c>
      <c r="H248" s="138">
        <f t="shared" si="18"/>
        <v>687310.80968965054</v>
      </c>
    </row>
    <row r="249" spans="2:8" x14ac:dyDescent="0.55000000000000004">
      <c r="B249" s="127" t="str">
        <f>$B$38</f>
        <v>Home Economics</v>
      </c>
      <c r="C249" s="138">
        <f t="shared" si="17"/>
        <v>497.31334079352109</v>
      </c>
      <c r="D249" s="138">
        <f t="shared" si="17"/>
        <v>52891.740023949969</v>
      </c>
      <c r="E249" s="138">
        <f t="shared" si="17"/>
        <v>0</v>
      </c>
      <c r="F249" s="138">
        <f t="shared" si="17"/>
        <v>0</v>
      </c>
      <c r="G249" s="138">
        <f t="shared" si="17"/>
        <v>0</v>
      </c>
      <c r="H249" s="138">
        <f t="shared" si="18"/>
        <v>53389.053364743493</v>
      </c>
    </row>
    <row r="250" spans="2:8" x14ac:dyDescent="0.55000000000000004">
      <c r="B250" s="127" t="str">
        <f>$B$39</f>
        <v>Law</v>
      </c>
      <c r="C250" s="138">
        <f t="shared" si="17"/>
        <v>0</v>
      </c>
      <c r="D250" s="138">
        <f t="shared" si="17"/>
        <v>0</v>
      </c>
      <c r="E250" s="138">
        <f t="shared" si="17"/>
        <v>0</v>
      </c>
      <c r="F250" s="138">
        <f t="shared" si="17"/>
        <v>0</v>
      </c>
      <c r="G250" s="138">
        <f t="shared" si="17"/>
        <v>0</v>
      </c>
      <c r="H250" s="138">
        <f t="shared" si="18"/>
        <v>0</v>
      </c>
    </row>
    <row r="251" spans="2:8" x14ac:dyDescent="0.55000000000000004">
      <c r="B251" s="127" t="str">
        <f>$B$40</f>
        <v>Social Service</v>
      </c>
      <c r="C251" s="138">
        <f t="shared" si="17"/>
        <v>994.62668158704219</v>
      </c>
      <c r="D251" s="138">
        <f t="shared" si="17"/>
        <v>5174.1919588646715</v>
      </c>
      <c r="E251" s="138">
        <f t="shared" si="17"/>
        <v>0</v>
      </c>
      <c r="F251" s="138">
        <f t="shared" si="17"/>
        <v>0</v>
      </c>
      <c r="G251" s="138">
        <f t="shared" si="17"/>
        <v>0</v>
      </c>
      <c r="H251" s="138">
        <f t="shared" si="18"/>
        <v>6168.8186404517137</v>
      </c>
    </row>
    <row r="252" spans="2:8" x14ac:dyDescent="0.55000000000000004">
      <c r="B252" s="127" t="str">
        <f>$B$41</f>
        <v>Library Science</v>
      </c>
      <c r="C252" s="138">
        <f t="shared" si="17"/>
        <v>0</v>
      </c>
      <c r="D252" s="138">
        <f t="shared" si="17"/>
        <v>0</v>
      </c>
      <c r="E252" s="138">
        <f t="shared" si="17"/>
        <v>0</v>
      </c>
      <c r="F252" s="138">
        <f t="shared" si="17"/>
        <v>0</v>
      </c>
      <c r="G252" s="138">
        <f t="shared" si="17"/>
        <v>0</v>
      </c>
      <c r="H252" s="138">
        <f t="shared" si="18"/>
        <v>0</v>
      </c>
    </row>
    <row r="253" spans="2:8" x14ac:dyDescent="0.55000000000000004">
      <c r="B253" s="127" t="str">
        <f>$B$42</f>
        <v>Veterinary Science</v>
      </c>
      <c r="C253" s="138">
        <f t="shared" si="17"/>
        <v>0</v>
      </c>
      <c r="D253" s="138">
        <f t="shared" si="17"/>
        <v>0</v>
      </c>
      <c r="E253" s="138">
        <f t="shared" si="17"/>
        <v>0</v>
      </c>
      <c r="F253" s="138">
        <f t="shared" si="17"/>
        <v>0</v>
      </c>
      <c r="G253" s="138">
        <f t="shared" si="17"/>
        <v>0</v>
      </c>
      <c r="H253" s="138">
        <f t="shared" si="18"/>
        <v>0</v>
      </c>
    </row>
    <row r="254" spans="2:8" x14ac:dyDescent="0.55000000000000004">
      <c r="B254" s="127" t="str">
        <f>$B$43</f>
        <v>Vocational Training</v>
      </c>
      <c r="C254" s="138">
        <f t="shared" si="17"/>
        <v>0</v>
      </c>
      <c r="D254" s="138">
        <f t="shared" si="17"/>
        <v>0</v>
      </c>
      <c r="E254" s="138">
        <f t="shared" si="17"/>
        <v>0</v>
      </c>
      <c r="F254" s="138">
        <f t="shared" si="17"/>
        <v>0</v>
      </c>
      <c r="G254" s="138">
        <f t="shared" si="17"/>
        <v>0</v>
      </c>
      <c r="H254" s="138">
        <f t="shared" si="18"/>
        <v>0</v>
      </c>
    </row>
    <row r="255" spans="2:8" x14ac:dyDescent="0.55000000000000004">
      <c r="B255" s="127" t="str">
        <f>$B$44</f>
        <v>Physical Training</v>
      </c>
      <c r="C255" s="138">
        <f t="shared" si="17"/>
        <v>0</v>
      </c>
      <c r="D255" s="138">
        <f t="shared" si="17"/>
        <v>0</v>
      </c>
      <c r="E255" s="138">
        <f t="shared" si="17"/>
        <v>0</v>
      </c>
      <c r="F255" s="138">
        <f t="shared" si="17"/>
        <v>0</v>
      </c>
      <c r="G255" s="138">
        <f t="shared" si="17"/>
        <v>0</v>
      </c>
      <c r="H255" s="138">
        <f t="shared" si="18"/>
        <v>0</v>
      </c>
    </row>
    <row r="256" spans="2:8" x14ac:dyDescent="0.55000000000000004">
      <c r="B256" s="127" t="str">
        <f>$B$45</f>
        <v>Health Services</v>
      </c>
      <c r="C256" s="138">
        <f t="shared" si="17"/>
        <v>68297.698802310231</v>
      </c>
      <c r="D256" s="138">
        <f t="shared" si="17"/>
        <v>457245.25977226312</v>
      </c>
      <c r="E256" s="138">
        <f t="shared" si="17"/>
        <v>2396.1077966925322</v>
      </c>
      <c r="F256" s="138">
        <f t="shared" si="17"/>
        <v>0</v>
      </c>
      <c r="G256" s="138">
        <f t="shared" si="17"/>
        <v>0</v>
      </c>
      <c r="H256" s="138">
        <f t="shared" si="18"/>
        <v>527939.06637126592</v>
      </c>
    </row>
    <row r="257" spans="2:10" x14ac:dyDescent="0.55000000000000004">
      <c r="B257" s="127" t="str">
        <f>$B$46</f>
        <v>Pharmacy</v>
      </c>
      <c r="C257" s="138">
        <f t="shared" si="17"/>
        <v>0</v>
      </c>
      <c r="D257" s="138">
        <f t="shared" si="17"/>
        <v>0</v>
      </c>
      <c r="E257" s="138">
        <f t="shared" si="17"/>
        <v>0</v>
      </c>
      <c r="F257" s="138">
        <f t="shared" si="17"/>
        <v>0</v>
      </c>
      <c r="G257" s="138">
        <f t="shared" si="17"/>
        <v>0</v>
      </c>
      <c r="H257" s="138">
        <f t="shared" si="18"/>
        <v>0</v>
      </c>
    </row>
    <row r="258" spans="2:10" x14ac:dyDescent="0.55000000000000004">
      <c r="B258" s="127" t="str">
        <f>$B$47</f>
        <v>Business Administration</v>
      </c>
      <c r="C258" s="138">
        <f t="shared" si="17"/>
        <v>270869.99961887114</v>
      </c>
      <c r="D258" s="138">
        <f t="shared" si="17"/>
        <v>1618372.2626893388</v>
      </c>
      <c r="E258" s="138">
        <f t="shared" si="17"/>
        <v>642689.3579128636</v>
      </c>
      <c r="F258" s="138">
        <f t="shared" si="17"/>
        <v>28024.991397109432</v>
      </c>
      <c r="G258" s="138">
        <f t="shared" si="17"/>
        <v>0</v>
      </c>
      <c r="H258" s="138">
        <f t="shared" si="18"/>
        <v>2559956.6116181831</v>
      </c>
    </row>
    <row r="259" spans="2:10" x14ac:dyDescent="0.55000000000000004">
      <c r="B259" s="127" t="str">
        <f>$B$48</f>
        <v>Optometry</v>
      </c>
      <c r="C259" s="138">
        <f t="shared" ref="C259:G262" si="19">$H$240*IF($H$25=0,0,C$25/$H$25)*IF(C$52=0,0,C48/C$52)</f>
        <v>0</v>
      </c>
      <c r="D259" s="138">
        <f t="shared" si="19"/>
        <v>0</v>
      </c>
      <c r="E259" s="138">
        <f t="shared" si="19"/>
        <v>0</v>
      </c>
      <c r="F259" s="138">
        <f t="shared" si="19"/>
        <v>0</v>
      </c>
      <c r="G259" s="138">
        <f t="shared" si="19"/>
        <v>0</v>
      </c>
      <c r="H259" s="138">
        <f t="shared" si="18"/>
        <v>0</v>
      </c>
    </row>
    <row r="260" spans="2:10" x14ac:dyDescent="0.55000000000000004">
      <c r="B260" s="127" t="str">
        <f>$B$49</f>
        <v>Teacher Ed-Practice Teaching</v>
      </c>
      <c r="C260" s="138">
        <f t="shared" si="19"/>
        <v>0</v>
      </c>
      <c r="D260" s="138">
        <f t="shared" si="19"/>
        <v>47717.548065085299</v>
      </c>
      <c r="E260" s="138">
        <f t="shared" si="19"/>
        <v>0</v>
      </c>
      <c r="F260" s="138">
        <f t="shared" si="19"/>
        <v>0</v>
      </c>
      <c r="G260" s="138">
        <f t="shared" si="19"/>
        <v>0</v>
      </c>
      <c r="H260" s="138">
        <f t="shared" si="18"/>
        <v>47717.548065085299</v>
      </c>
    </row>
    <row r="261" spans="2:10" x14ac:dyDescent="0.55000000000000004">
      <c r="B261" s="127" t="str">
        <f>$B$50</f>
        <v>Technology</v>
      </c>
      <c r="C261" s="138">
        <f t="shared" si="19"/>
        <v>0</v>
      </c>
      <c r="D261" s="138">
        <f t="shared" si="19"/>
        <v>0</v>
      </c>
      <c r="E261" s="138">
        <f t="shared" si="19"/>
        <v>19168.862373540258</v>
      </c>
      <c r="F261" s="138">
        <f t="shared" si="19"/>
        <v>0</v>
      </c>
      <c r="G261" s="138">
        <f t="shared" si="19"/>
        <v>0</v>
      </c>
      <c r="H261" s="138">
        <f t="shared" si="18"/>
        <v>19168.862373540258</v>
      </c>
    </row>
    <row r="262" spans="2:10" x14ac:dyDescent="0.55000000000000004">
      <c r="B262" s="127" t="str">
        <f>$B$51</f>
        <v>Nursing</v>
      </c>
      <c r="C262" s="138">
        <f t="shared" si="19"/>
        <v>101783.46374907398</v>
      </c>
      <c r="D262" s="138">
        <f t="shared" si="19"/>
        <v>833811.45233408082</v>
      </c>
      <c r="E262" s="138">
        <f t="shared" si="19"/>
        <v>444877.34758591349</v>
      </c>
      <c r="F262" s="138">
        <f t="shared" si="19"/>
        <v>0</v>
      </c>
      <c r="G262" s="138">
        <f t="shared" si="19"/>
        <v>0</v>
      </c>
      <c r="H262" s="138">
        <f t="shared" si="18"/>
        <v>1380472.2636690685</v>
      </c>
    </row>
    <row r="263" spans="2:10" x14ac:dyDescent="0.55000000000000004">
      <c r="B263" s="130" t="str">
        <f>$B$52</f>
        <v>Totals</v>
      </c>
      <c r="C263" s="135">
        <f>SUM(C243:C262)</f>
        <v>5515923.2908924064</v>
      </c>
      <c r="D263" s="135">
        <f>SUM(D243:D262)</f>
        <v>8015973.1647166787</v>
      </c>
      <c r="E263" s="135">
        <f>SUM(E243:E262)</f>
        <v>2833264.3524891036</v>
      </c>
      <c r="F263" s="135">
        <f>SUM(F243:F262)</f>
        <v>47064.191901812344</v>
      </c>
      <c r="G263" s="135">
        <f>SUM(G243:G262)</f>
        <v>0</v>
      </c>
      <c r="H263" s="135">
        <f t="shared" si="18"/>
        <v>16412225.000000002</v>
      </c>
      <c r="I263" s="349"/>
    </row>
    <row r="264" spans="2:10" x14ac:dyDescent="0.55000000000000004">
      <c r="B264" s="451"/>
      <c r="C264" s="451"/>
      <c r="D264" s="451"/>
      <c r="E264" s="451"/>
      <c r="F264" s="451"/>
      <c r="G264" s="451"/>
      <c r="H264" s="452"/>
      <c r="I264" s="350"/>
    </row>
    <row r="265" spans="2:10" x14ac:dyDescent="0.55000000000000004">
      <c r="B265" s="120" t="s">
        <v>227</v>
      </c>
      <c r="C265" s="121"/>
      <c r="D265" s="121"/>
      <c r="E265" s="121"/>
      <c r="F265" s="121"/>
      <c r="G265" s="121"/>
      <c r="H265" s="122"/>
      <c r="J265" s="358"/>
    </row>
    <row r="266" spans="2:10" ht="45" customHeight="1" thickBot="1" x14ac:dyDescent="0.6">
      <c r="B266" s="432" t="s">
        <v>228</v>
      </c>
      <c r="C266" s="432"/>
      <c r="D266" s="432"/>
      <c r="E266" s="432"/>
      <c r="F266" s="432"/>
      <c r="G266" s="432"/>
      <c r="H266" s="432"/>
    </row>
    <row r="267" spans="2:10" ht="19.8" thickBot="1" x14ac:dyDescent="0.6">
      <c r="B267" s="124" t="s">
        <v>31</v>
      </c>
      <c r="C267" s="125" t="s">
        <v>25</v>
      </c>
      <c r="D267" s="125" t="s">
        <v>26</v>
      </c>
      <c r="E267" s="125" t="s">
        <v>27</v>
      </c>
      <c r="F267" s="125" t="s">
        <v>28</v>
      </c>
      <c r="G267" s="125" t="s">
        <v>29</v>
      </c>
      <c r="H267" s="126" t="s">
        <v>1</v>
      </c>
    </row>
    <row r="268" spans="2:10" x14ac:dyDescent="0.55000000000000004">
      <c r="B268" s="127" t="str">
        <f>$B$32</f>
        <v>Liberal Arts</v>
      </c>
      <c r="C268" s="135">
        <f t="shared" ref="C268:G283" si="20">C243+C218+C193+C168+C116</f>
        <v>19383507.837033048</v>
      </c>
      <c r="D268" s="135">
        <f t="shared" si="20"/>
        <v>14936701.084845994</v>
      </c>
      <c r="E268" s="135">
        <f t="shared" si="20"/>
        <v>6085386.2424248317</v>
      </c>
      <c r="F268" s="135">
        <f t="shared" si="20"/>
        <v>862779.18711194023</v>
      </c>
      <c r="G268" s="135">
        <f t="shared" si="20"/>
        <v>0</v>
      </c>
      <c r="H268" s="135">
        <f>SUM(C268:G268)</f>
        <v>41268374.351415813</v>
      </c>
    </row>
    <row r="269" spans="2:10" x14ac:dyDescent="0.55000000000000004">
      <c r="B269" s="127" t="str">
        <f>$B$33</f>
        <v>Science</v>
      </c>
      <c r="C269" s="138">
        <f t="shared" si="20"/>
        <v>6067621.3948415061</v>
      </c>
      <c r="D269" s="138">
        <f t="shared" si="20"/>
        <v>4515630.3506255327</v>
      </c>
      <c r="E269" s="138">
        <f t="shared" si="20"/>
        <v>1148423.7826100164</v>
      </c>
      <c r="F269" s="138">
        <f t="shared" si="20"/>
        <v>0</v>
      </c>
      <c r="G269" s="138">
        <f t="shared" si="20"/>
        <v>0</v>
      </c>
      <c r="H269" s="138">
        <f t="shared" ref="H269:H288" si="21">SUM(C269:G269)</f>
        <v>11731675.528077055</v>
      </c>
    </row>
    <row r="270" spans="2:10" x14ac:dyDescent="0.55000000000000004">
      <c r="B270" s="127" t="str">
        <f>$B$34</f>
        <v>Fine Arts</v>
      </c>
      <c r="C270" s="138">
        <f t="shared" si="20"/>
        <v>2956403.5377179044</v>
      </c>
      <c r="D270" s="138">
        <f t="shared" si="20"/>
        <v>2626170.0924818385</v>
      </c>
      <c r="E270" s="138">
        <f t="shared" si="20"/>
        <v>0</v>
      </c>
      <c r="F270" s="138">
        <f t="shared" si="20"/>
        <v>0</v>
      </c>
      <c r="G270" s="138">
        <f t="shared" si="20"/>
        <v>0</v>
      </c>
      <c r="H270" s="138">
        <f t="shared" si="21"/>
        <v>5582573.6301997434</v>
      </c>
    </row>
    <row r="271" spans="2:10" x14ac:dyDescent="0.55000000000000004">
      <c r="B271" s="127" t="str">
        <f>$B$35</f>
        <v>Teacher Education</v>
      </c>
      <c r="C271" s="138">
        <f t="shared" si="20"/>
        <v>236428.24830630698</v>
      </c>
      <c r="D271" s="138">
        <f t="shared" si="20"/>
        <v>2044976.7010467884</v>
      </c>
      <c r="E271" s="138">
        <f t="shared" si="20"/>
        <v>5306408.2082003728</v>
      </c>
      <c r="F271" s="138">
        <f t="shared" si="20"/>
        <v>0</v>
      </c>
      <c r="G271" s="138">
        <f t="shared" si="20"/>
        <v>0</v>
      </c>
      <c r="H271" s="138">
        <f t="shared" si="21"/>
        <v>7587813.1575534679</v>
      </c>
    </row>
    <row r="272" spans="2:10" x14ac:dyDescent="0.55000000000000004">
      <c r="B272" s="127" t="str">
        <f>$B$36</f>
        <v>Agriculture</v>
      </c>
      <c r="C272" s="138">
        <f t="shared" si="20"/>
        <v>0</v>
      </c>
      <c r="D272" s="138">
        <f t="shared" si="20"/>
        <v>0</v>
      </c>
      <c r="E272" s="138">
        <f t="shared" si="20"/>
        <v>0</v>
      </c>
      <c r="F272" s="138">
        <f t="shared" si="20"/>
        <v>0</v>
      </c>
      <c r="G272" s="138">
        <f t="shared" si="20"/>
        <v>0</v>
      </c>
      <c r="H272" s="138">
        <f t="shared" si="21"/>
        <v>0</v>
      </c>
    </row>
    <row r="273" spans="2:10" x14ac:dyDescent="0.55000000000000004">
      <c r="B273" s="127" t="str">
        <f>$B$37</f>
        <v>Engineering</v>
      </c>
      <c r="C273" s="138">
        <f t="shared" si="20"/>
        <v>1676213.6264829084</v>
      </c>
      <c r="D273" s="138">
        <f t="shared" si="20"/>
        <v>5646357.4048394486</v>
      </c>
      <c r="E273" s="138">
        <f t="shared" si="20"/>
        <v>120324.21091357694</v>
      </c>
      <c r="F273" s="138">
        <f t="shared" si="20"/>
        <v>0</v>
      </c>
      <c r="G273" s="138">
        <f t="shared" si="20"/>
        <v>0</v>
      </c>
      <c r="H273" s="138">
        <f t="shared" si="21"/>
        <v>7442895.2422359344</v>
      </c>
    </row>
    <row r="274" spans="2:10" x14ac:dyDescent="0.55000000000000004">
      <c r="B274" s="127" t="str">
        <f>$B$38</f>
        <v>Home Economics</v>
      </c>
      <c r="C274" s="138">
        <f t="shared" si="20"/>
        <v>6060.0094679039667</v>
      </c>
      <c r="D274" s="138">
        <f t="shared" si="20"/>
        <v>267564.15203283832</v>
      </c>
      <c r="E274" s="138">
        <f t="shared" si="20"/>
        <v>0</v>
      </c>
      <c r="F274" s="138">
        <f t="shared" si="20"/>
        <v>0</v>
      </c>
      <c r="G274" s="138">
        <f t="shared" si="20"/>
        <v>0</v>
      </c>
      <c r="H274" s="138">
        <f t="shared" si="21"/>
        <v>273624.16150074231</v>
      </c>
    </row>
    <row r="275" spans="2:10" x14ac:dyDescent="0.55000000000000004">
      <c r="B275" s="127" t="str">
        <f>$B$39</f>
        <v>Law</v>
      </c>
      <c r="C275" s="138">
        <f t="shared" si="20"/>
        <v>0</v>
      </c>
      <c r="D275" s="138">
        <f t="shared" si="20"/>
        <v>0</v>
      </c>
      <c r="E275" s="138">
        <f t="shared" si="20"/>
        <v>0</v>
      </c>
      <c r="F275" s="138">
        <f t="shared" si="20"/>
        <v>0</v>
      </c>
      <c r="G275" s="138">
        <f t="shared" si="20"/>
        <v>0</v>
      </c>
      <c r="H275" s="138">
        <f t="shared" si="21"/>
        <v>0</v>
      </c>
    </row>
    <row r="276" spans="2:10" x14ac:dyDescent="0.55000000000000004">
      <c r="B276" s="127" t="str">
        <f>$B$40</f>
        <v>Social Service</v>
      </c>
      <c r="C276" s="138">
        <f t="shared" si="20"/>
        <v>16492.554370013888</v>
      </c>
      <c r="D276" s="138">
        <f t="shared" si="20"/>
        <v>66681.255297379976</v>
      </c>
      <c r="E276" s="138">
        <f t="shared" si="20"/>
        <v>0</v>
      </c>
      <c r="F276" s="138">
        <f t="shared" si="20"/>
        <v>0</v>
      </c>
      <c r="G276" s="138">
        <f t="shared" si="20"/>
        <v>0</v>
      </c>
      <c r="H276" s="138">
        <f t="shared" si="21"/>
        <v>83173.809667393856</v>
      </c>
    </row>
    <row r="277" spans="2:10" x14ac:dyDescent="0.55000000000000004">
      <c r="B277" s="127" t="str">
        <f>$B$41</f>
        <v>Library Science</v>
      </c>
      <c r="C277" s="138">
        <f t="shared" si="20"/>
        <v>0</v>
      </c>
      <c r="D277" s="138">
        <f t="shared" si="20"/>
        <v>0</v>
      </c>
      <c r="E277" s="138">
        <f t="shared" si="20"/>
        <v>0</v>
      </c>
      <c r="F277" s="138">
        <f t="shared" si="20"/>
        <v>0</v>
      </c>
      <c r="G277" s="138">
        <f t="shared" si="20"/>
        <v>0</v>
      </c>
      <c r="H277" s="138">
        <f t="shared" si="21"/>
        <v>0</v>
      </c>
    </row>
    <row r="278" spans="2:10" x14ac:dyDescent="0.55000000000000004">
      <c r="B278" s="127" t="str">
        <f>$B$42</f>
        <v>Veterinary Science</v>
      </c>
      <c r="C278" s="138">
        <f t="shared" si="20"/>
        <v>0</v>
      </c>
      <c r="D278" s="138">
        <f t="shared" si="20"/>
        <v>0</v>
      </c>
      <c r="E278" s="138">
        <f t="shared" si="20"/>
        <v>0</v>
      </c>
      <c r="F278" s="138">
        <f t="shared" si="20"/>
        <v>0</v>
      </c>
      <c r="G278" s="138">
        <f t="shared" si="20"/>
        <v>0</v>
      </c>
      <c r="H278" s="138">
        <f t="shared" si="21"/>
        <v>0</v>
      </c>
    </row>
    <row r="279" spans="2:10" x14ac:dyDescent="0.55000000000000004">
      <c r="B279" s="127" t="str">
        <f>$B$43</f>
        <v>Vocational Training</v>
      </c>
      <c r="C279" s="138">
        <f t="shared" si="20"/>
        <v>0</v>
      </c>
      <c r="D279" s="138">
        <f t="shared" si="20"/>
        <v>0</v>
      </c>
      <c r="E279" s="138">
        <f t="shared" si="20"/>
        <v>0</v>
      </c>
      <c r="F279" s="138">
        <f t="shared" si="20"/>
        <v>0</v>
      </c>
      <c r="G279" s="138">
        <f t="shared" si="20"/>
        <v>0</v>
      </c>
      <c r="H279" s="138">
        <f t="shared" si="21"/>
        <v>0</v>
      </c>
    </row>
    <row r="280" spans="2:10" x14ac:dyDescent="0.55000000000000004">
      <c r="B280" s="127" t="str">
        <f>$B$44</f>
        <v>Physical Training</v>
      </c>
      <c r="C280" s="138">
        <f t="shared" si="20"/>
        <v>0</v>
      </c>
      <c r="D280" s="138">
        <f t="shared" si="20"/>
        <v>0</v>
      </c>
      <c r="E280" s="138">
        <f t="shared" si="20"/>
        <v>0</v>
      </c>
      <c r="F280" s="138">
        <f t="shared" si="20"/>
        <v>0</v>
      </c>
      <c r="G280" s="138">
        <f t="shared" si="20"/>
        <v>0</v>
      </c>
      <c r="H280" s="138">
        <f t="shared" si="21"/>
        <v>0</v>
      </c>
    </row>
    <row r="281" spans="2:10" x14ac:dyDescent="0.55000000000000004">
      <c r="B281" s="127" t="str">
        <f>$B$45</f>
        <v>Health Services</v>
      </c>
      <c r="C281" s="138">
        <f t="shared" si="20"/>
        <v>346866.61555018817</v>
      </c>
      <c r="D281" s="138">
        <f t="shared" si="20"/>
        <v>2541470.2976938873</v>
      </c>
      <c r="E281" s="138">
        <f t="shared" si="20"/>
        <v>49839.355174842873</v>
      </c>
      <c r="F281" s="138">
        <f t="shared" si="20"/>
        <v>0</v>
      </c>
      <c r="G281" s="138">
        <f t="shared" si="20"/>
        <v>0</v>
      </c>
      <c r="H281" s="138">
        <f t="shared" si="21"/>
        <v>2938176.2684189184</v>
      </c>
    </row>
    <row r="282" spans="2:10" x14ac:dyDescent="0.55000000000000004">
      <c r="B282" s="127" t="str">
        <f>$B$46</f>
        <v>Pharmacy</v>
      </c>
      <c r="C282" s="138">
        <f t="shared" si="20"/>
        <v>0</v>
      </c>
      <c r="D282" s="138">
        <f t="shared" si="20"/>
        <v>0</v>
      </c>
      <c r="E282" s="138">
        <f t="shared" si="20"/>
        <v>0</v>
      </c>
      <c r="F282" s="138">
        <f t="shared" si="20"/>
        <v>0</v>
      </c>
      <c r="G282" s="138">
        <f t="shared" si="20"/>
        <v>0</v>
      </c>
      <c r="H282" s="138">
        <f t="shared" si="21"/>
        <v>0</v>
      </c>
    </row>
    <row r="283" spans="2:10" x14ac:dyDescent="0.55000000000000004">
      <c r="B283" s="127" t="str">
        <f>$B$47</f>
        <v>Business Administration</v>
      </c>
      <c r="C283" s="138">
        <f t="shared" si="20"/>
        <v>2111711.8238731353</v>
      </c>
      <c r="D283" s="138">
        <f t="shared" si="20"/>
        <v>10581798.997837201</v>
      </c>
      <c r="E283" s="138">
        <f t="shared" si="20"/>
        <v>4118012.8581069545</v>
      </c>
      <c r="F283" s="138">
        <f t="shared" si="20"/>
        <v>2341179.2155277003</v>
      </c>
      <c r="G283" s="138">
        <f t="shared" si="20"/>
        <v>0</v>
      </c>
      <c r="H283" s="138">
        <f t="shared" si="21"/>
        <v>19152702.895344995</v>
      </c>
    </row>
    <row r="284" spans="2:10" x14ac:dyDescent="0.55000000000000004">
      <c r="B284" s="127" t="str">
        <f>$B$48</f>
        <v>Optometry</v>
      </c>
      <c r="C284" s="138">
        <f t="shared" ref="C284:G287" si="22">C259+C234+C209+C184+C132</f>
        <v>0</v>
      </c>
      <c r="D284" s="138">
        <f t="shared" si="22"/>
        <v>0</v>
      </c>
      <c r="E284" s="138">
        <f t="shared" si="22"/>
        <v>0</v>
      </c>
      <c r="F284" s="138">
        <f t="shared" si="22"/>
        <v>0</v>
      </c>
      <c r="G284" s="138">
        <f t="shared" si="22"/>
        <v>0</v>
      </c>
      <c r="H284" s="138">
        <f t="shared" si="21"/>
        <v>0</v>
      </c>
    </row>
    <row r="285" spans="2:10" x14ac:dyDescent="0.55000000000000004">
      <c r="B285" s="127" t="str">
        <f>$B$49</f>
        <v>Teacher Ed-Practice Teaching</v>
      </c>
      <c r="C285" s="138">
        <f t="shared" si="22"/>
        <v>0</v>
      </c>
      <c r="D285" s="138">
        <f t="shared" si="22"/>
        <v>244860.44126620743</v>
      </c>
      <c r="E285" s="138">
        <f t="shared" si="22"/>
        <v>0</v>
      </c>
      <c r="F285" s="138">
        <f t="shared" si="22"/>
        <v>0</v>
      </c>
      <c r="G285" s="138">
        <f t="shared" si="22"/>
        <v>0</v>
      </c>
      <c r="H285" s="138">
        <f t="shared" si="21"/>
        <v>244860.44126620743</v>
      </c>
    </row>
    <row r="286" spans="2:10" x14ac:dyDescent="0.55000000000000004">
      <c r="B286" s="127" t="str">
        <f>$B$50</f>
        <v>Technology</v>
      </c>
      <c r="C286" s="138">
        <f t="shared" si="22"/>
        <v>0</v>
      </c>
      <c r="D286" s="138">
        <f t="shared" si="22"/>
        <v>0</v>
      </c>
      <c r="E286" s="138">
        <f t="shared" si="22"/>
        <v>52101.048079371809</v>
      </c>
      <c r="F286" s="138">
        <f t="shared" si="22"/>
        <v>0</v>
      </c>
      <c r="G286" s="138">
        <f t="shared" si="22"/>
        <v>0</v>
      </c>
      <c r="H286" s="138">
        <f t="shared" si="21"/>
        <v>52101.048079371809</v>
      </c>
    </row>
    <row r="287" spans="2:10" x14ac:dyDescent="0.55000000000000004">
      <c r="B287" s="127" t="str">
        <f>$B$51</f>
        <v>Nursing</v>
      </c>
      <c r="C287" s="138">
        <f t="shared" si="22"/>
        <v>868144.51124061248</v>
      </c>
      <c r="D287" s="138">
        <f t="shared" si="22"/>
        <v>5879411.9524490731</v>
      </c>
      <c r="E287" s="138">
        <f t="shared" si="22"/>
        <v>2250872.0025506974</v>
      </c>
      <c r="F287" s="138">
        <f t="shared" si="22"/>
        <v>0</v>
      </c>
      <c r="G287" s="138">
        <f t="shared" si="22"/>
        <v>0</v>
      </c>
      <c r="H287" s="138">
        <f t="shared" si="21"/>
        <v>8998428.4662403837</v>
      </c>
    </row>
    <row r="288" spans="2:10" x14ac:dyDescent="0.55000000000000004">
      <c r="B288" s="130" t="str">
        <f>$B$52</f>
        <v>Totals</v>
      </c>
      <c r="C288" s="135">
        <f>SUM(C268:C287)</f>
        <v>33669450.158883527</v>
      </c>
      <c r="D288" s="135">
        <f>SUM(D268:D287)</f>
        <v>49351622.730416186</v>
      </c>
      <c r="E288" s="135">
        <f>SUM(E268:E287)</f>
        <v>19131367.708060667</v>
      </c>
      <c r="F288" s="135">
        <f>SUM(F268:F287)</f>
        <v>3203958.4026396405</v>
      </c>
      <c r="G288" s="135">
        <f>SUM(G268:G287)</f>
        <v>0</v>
      </c>
      <c r="H288" s="135">
        <f t="shared" si="21"/>
        <v>105356399.00000003</v>
      </c>
      <c r="I288" s="351"/>
      <c r="J288" s="139"/>
    </row>
    <row r="289" spans="2:10" x14ac:dyDescent="0.55000000000000004">
      <c r="H289" s="139"/>
    </row>
    <row r="290" spans="2:10" x14ac:dyDescent="0.55000000000000004">
      <c r="B290" s="120" t="s">
        <v>218</v>
      </c>
      <c r="C290" s="121"/>
      <c r="D290" s="121"/>
      <c r="E290" s="121"/>
      <c r="F290" s="121"/>
      <c r="G290" s="121"/>
      <c r="H290" s="122"/>
      <c r="J290" s="358"/>
    </row>
    <row r="291" spans="2:10" ht="30" customHeight="1" thickBot="1" x14ac:dyDescent="0.6">
      <c r="B291" s="432" t="s">
        <v>229</v>
      </c>
      <c r="C291" s="432"/>
      <c r="D291" s="432"/>
      <c r="E291" s="432"/>
      <c r="F291" s="432"/>
      <c r="G291" s="432"/>
      <c r="H291" s="432"/>
    </row>
    <row r="292" spans="2:10" ht="19.8" thickBot="1" x14ac:dyDescent="0.6">
      <c r="B292" s="124" t="s">
        <v>31</v>
      </c>
      <c r="C292" s="125" t="s">
        <v>25</v>
      </c>
      <c r="D292" s="125" t="s">
        <v>26</v>
      </c>
      <c r="E292" s="125" t="s">
        <v>27</v>
      </c>
      <c r="F292" s="125" t="s">
        <v>28</v>
      </c>
      <c r="G292" s="125" t="s">
        <v>29</v>
      </c>
      <c r="H292" s="126" t="s">
        <v>1</v>
      </c>
    </row>
    <row r="293" spans="2:10" x14ac:dyDescent="0.55000000000000004">
      <c r="B293" s="127" t="str">
        <f>$B$32</f>
        <v>Liberal Arts</v>
      </c>
      <c r="C293" s="133">
        <f t="shared" ref="C293:H308" si="23">IF(C32=0,0,C268/C32)</f>
        <v>319.43816475005025</v>
      </c>
      <c r="D293" s="133">
        <f t="shared" si="23"/>
        <v>464.85438456510622</v>
      </c>
      <c r="E293" s="133">
        <f t="shared" si="23"/>
        <v>952.47867309826756</v>
      </c>
      <c r="F293" s="133">
        <f t="shared" si="23"/>
        <v>4031.6784444483187</v>
      </c>
      <c r="G293" s="134">
        <f t="shared" si="23"/>
        <v>0</v>
      </c>
      <c r="H293" s="135">
        <f t="shared" si="23"/>
        <v>415.1121495892553</v>
      </c>
    </row>
    <row r="294" spans="2:10" x14ac:dyDescent="0.55000000000000004">
      <c r="B294" s="127" t="str">
        <f>$B$33</f>
        <v>Science</v>
      </c>
      <c r="C294" s="136">
        <f t="shared" si="23"/>
        <v>295.99597028350195</v>
      </c>
      <c r="D294" s="136">
        <f t="shared" si="23"/>
        <v>520.65379345388362</v>
      </c>
      <c r="E294" s="136">
        <f t="shared" si="23"/>
        <v>1901.3638784934046</v>
      </c>
      <c r="F294" s="136">
        <f t="shared" si="23"/>
        <v>0</v>
      </c>
      <c r="G294" s="137">
        <f t="shared" si="23"/>
        <v>0</v>
      </c>
      <c r="H294" s="138">
        <f t="shared" si="23"/>
        <v>393.99770043246423</v>
      </c>
    </row>
    <row r="295" spans="2:10" x14ac:dyDescent="0.55000000000000004">
      <c r="B295" s="127" t="str">
        <f>$B$34</f>
        <v>Fine Arts</v>
      </c>
      <c r="C295" s="136">
        <f t="shared" si="23"/>
        <v>501.08534537591601</v>
      </c>
      <c r="D295" s="136">
        <f t="shared" si="23"/>
        <v>1309.8105199410666</v>
      </c>
      <c r="E295" s="136">
        <f t="shared" si="23"/>
        <v>0</v>
      </c>
      <c r="F295" s="136">
        <f t="shared" si="23"/>
        <v>0</v>
      </c>
      <c r="G295" s="137">
        <f t="shared" si="23"/>
        <v>0</v>
      </c>
      <c r="H295" s="138">
        <f t="shared" si="23"/>
        <v>706.20792285891753</v>
      </c>
    </row>
    <row r="296" spans="2:10" x14ac:dyDescent="0.55000000000000004">
      <c r="B296" s="127" t="str">
        <f>$B$35</f>
        <v>Teacher Education</v>
      </c>
      <c r="C296" s="136">
        <f t="shared" si="23"/>
        <v>302.33791343517515</v>
      </c>
      <c r="D296" s="136">
        <f t="shared" si="23"/>
        <v>438.83620194137092</v>
      </c>
      <c r="E296" s="136">
        <f t="shared" si="23"/>
        <v>433.21154446896668</v>
      </c>
      <c r="F296" s="136">
        <f t="shared" si="23"/>
        <v>0</v>
      </c>
      <c r="G296" s="137">
        <f t="shared" si="23"/>
        <v>0</v>
      </c>
      <c r="H296" s="138">
        <f t="shared" si="23"/>
        <v>428.90809776459599</v>
      </c>
    </row>
    <row r="297" spans="2:10" x14ac:dyDescent="0.55000000000000004">
      <c r="B297" s="127" t="str">
        <f>$B$36</f>
        <v>Agriculture</v>
      </c>
      <c r="C297" s="136">
        <f t="shared" si="23"/>
        <v>0</v>
      </c>
      <c r="D297" s="136">
        <f t="shared" si="23"/>
        <v>0</v>
      </c>
      <c r="E297" s="136">
        <f t="shared" si="23"/>
        <v>0</v>
      </c>
      <c r="F297" s="136">
        <f t="shared" si="23"/>
        <v>0</v>
      </c>
      <c r="G297" s="137">
        <f t="shared" si="23"/>
        <v>0</v>
      </c>
      <c r="H297" s="138">
        <f t="shared" si="23"/>
        <v>0</v>
      </c>
    </row>
    <row r="298" spans="2:10" x14ac:dyDescent="0.55000000000000004">
      <c r="B298" s="127" t="str">
        <f>$B$37</f>
        <v>Engineering</v>
      </c>
      <c r="C298" s="136">
        <f t="shared" si="23"/>
        <v>423.82139734081125</v>
      </c>
      <c r="D298" s="136">
        <f t="shared" si="23"/>
        <v>1196.262162042256</v>
      </c>
      <c r="E298" s="136">
        <f t="shared" si="23"/>
        <v>646.90435975041362</v>
      </c>
      <c r="F298" s="136">
        <f t="shared" si="23"/>
        <v>0</v>
      </c>
      <c r="G298" s="137">
        <f t="shared" si="23"/>
        <v>0</v>
      </c>
      <c r="H298" s="138">
        <f t="shared" si="23"/>
        <v>839.96109267982558</v>
      </c>
    </row>
    <row r="299" spans="2:10" x14ac:dyDescent="0.55000000000000004">
      <c r="B299" s="127" t="str">
        <f>$B$38</f>
        <v>Home Economics</v>
      </c>
      <c r="C299" s="136">
        <f t="shared" si="23"/>
        <v>673.33438532266291</v>
      </c>
      <c r="D299" s="136">
        <f t="shared" si="23"/>
        <v>484.71766672615638</v>
      </c>
      <c r="E299" s="136">
        <f t="shared" si="23"/>
        <v>0</v>
      </c>
      <c r="F299" s="136">
        <f t="shared" si="23"/>
        <v>0</v>
      </c>
      <c r="G299" s="137">
        <f t="shared" si="23"/>
        <v>0</v>
      </c>
      <c r="H299" s="138">
        <f t="shared" si="23"/>
        <v>487.74360338813244</v>
      </c>
    </row>
    <row r="300" spans="2:10" x14ac:dyDescent="0.55000000000000004">
      <c r="B300" s="127" t="str">
        <f>$B$39</f>
        <v>Law</v>
      </c>
      <c r="C300" s="136">
        <f t="shared" si="23"/>
        <v>0</v>
      </c>
      <c r="D300" s="136">
        <f t="shared" si="23"/>
        <v>0</v>
      </c>
      <c r="E300" s="136">
        <f t="shared" si="23"/>
        <v>0</v>
      </c>
      <c r="F300" s="136">
        <f t="shared" si="23"/>
        <v>0</v>
      </c>
      <c r="G300" s="137">
        <f t="shared" si="23"/>
        <v>0</v>
      </c>
      <c r="H300" s="138">
        <f t="shared" si="23"/>
        <v>0</v>
      </c>
    </row>
    <row r="301" spans="2:10" x14ac:dyDescent="0.55000000000000004">
      <c r="B301" s="127" t="str">
        <f>$B$40</f>
        <v>Social Service</v>
      </c>
      <c r="C301" s="136">
        <f t="shared" si="23"/>
        <v>916.2530205563271</v>
      </c>
      <c r="D301" s="136">
        <f t="shared" si="23"/>
        <v>1234.838061062592</v>
      </c>
      <c r="E301" s="136">
        <f t="shared" si="23"/>
        <v>0</v>
      </c>
      <c r="F301" s="136">
        <f t="shared" si="23"/>
        <v>0</v>
      </c>
      <c r="G301" s="137">
        <f t="shared" si="23"/>
        <v>0</v>
      </c>
      <c r="H301" s="138">
        <f t="shared" si="23"/>
        <v>1155.1918009360259</v>
      </c>
    </row>
    <row r="302" spans="2:10" x14ac:dyDescent="0.55000000000000004">
      <c r="B302" s="127" t="str">
        <f>$B$41</f>
        <v>Library Science</v>
      </c>
      <c r="C302" s="136">
        <f t="shared" si="23"/>
        <v>0</v>
      </c>
      <c r="D302" s="136">
        <f t="shared" si="23"/>
        <v>0</v>
      </c>
      <c r="E302" s="136">
        <f t="shared" si="23"/>
        <v>0</v>
      </c>
      <c r="F302" s="136">
        <f t="shared" si="23"/>
        <v>0</v>
      </c>
      <c r="G302" s="137">
        <f t="shared" si="23"/>
        <v>0</v>
      </c>
      <c r="H302" s="138">
        <f t="shared" si="23"/>
        <v>0</v>
      </c>
    </row>
    <row r="303" spans="2:10" x14ac:dyDescent="0.55000000000000004">
      <c r="B303" s="127" t="str">
        <f>$B$42</f>
        <v>Veterinary Science</v>
      </c>
      <c r="C303" s="136">
        <f t="shared" si="23"/>
        <v>0</v>
      </c>
      <c r="D303" s="136">
        <f t="shared" si="23"/>
        <v>0</v>
      </c>
      <c r="E303" s="136">
        <f t="shared" si="23"/>
        <v>0</v>
      </c>
      <c r="F303" s="136">
        <f t="shared" si="23"/>
        <v>0</v>
      </c>
      <c r="G303" s="137">
        <f t="shared" si="23"/>
        <v>0</v>
      </c>
      <c r="H303" s="138">
        <f t="shared" si="23"/>
        <v>0</v>
      </c>
    </row>
    <row r="304" spans="2:10" x14ac:dyDescent="0.55000000000000004">
      <c r="B304" s="127" t="str">
        <f>$B$43</f>
        <v>Vocational Training</v>
      </c>
      <c r="C304" s="136">
        <f t="shared" si="23"/>
        <v>0</v>
      </c>
      <c r="D304" s="136">
        <f t="shared" si="23"/>
        <v>0</v>
      </c>
      <c r="E304" s="136">
        <f t="shared" si="23"/>
        <v>0</v>
      </c>
      <c r="F304" s="136">
        <f t="shared" si="23"/>
        <v>0</v>
      </c>
      <c r="G304" s="137">
        <f t="shared" si="23"/>
        <v>0</v>
      </c>
      <c r="H304" s="138">
        <f t="shared" si="23"/>
        <v>0</v>
      </c>
    </row>
    <row r="305" spans="2:10" x14ac:dyDescent="0.55000000000000004">
      <c r="B305" s="127" t="str">
        <f>$B$44</f>
        <v>Physical Training</v>
      </c>
      <c r="C305" s="136">
        <f t="shared" si="23"/>
        <v>0</v>
      </c>
      <c r="D305" s="136">
        <f t="shared" si="23"/>
        <v>0</v>
      </c>
      <c r="E305" s="136">
        <f t="shared" si="23"/>
        <v>0</v>
      </c>
      <c r="F305" s="136">
        <f t="shared" si="23"/>
        <v>0</v>
      </c>
      <c r="G305" s="137">
        <f t="shared" si="23"/>
        <v>0</v>
      </c>
      <c r="H305" s="138">
        <f t="shared" si="23"/>
        <v>0</v>
      </c>
    </row>
    <row r="306" spans="2:10" x14ac:dyDescent="0.55000000000000004">
      <c r="B306" s="127" t="str">
        <f>$B$45</f>
        <v>Health Services</v>
      </c>
      <c r="C306" s="136">
        <f t="shared" si="23"/>
        <v>280.63642034804866</v>
      </c>
      <c r="D306" s="136">
        <f t="shared" si="23"/>
        <v>532.57969356535773</v>
      </c>
      <c r="E306" s="136">
        <f t="shared" si="23"/>
        <v>1845.902043512699</v>
      </c>
      <c r="F306" s="136">
        <f t="shared" si="23"/>
        <v>0</v>
      </c>
      <c r="G306" s="137">
        <f t="shared" si="23"/>
        <v>0</v>
      </c>
      <c r="H306" s="138">
        <f t="shared" si="23"/>
        <v>486.85605110504031</v>
      </c>
    </row>
    <row r="307" spans="2:10" x14ac:dyDescent="0.55000000000000004">
      <c r="B307" s="127" t="str">
        <f>$B$46</f>
        <v>Pharmacy</v>
      </c>
      <c r="C307" s="136">
        <f t="shared" si="23"/>
        <v>0</v>
      </c>
      <c r="D307" s="136">
        <f t="shared" si="23"/>
        <v>0</v>
      </c>
      <c r="E307" s="136">
        <f t="shared" si="23"/>
        <v>0</v>
      </c>
      <c r="F307" s="136">
        <f t="shared" si="23"/>
        <v>0</v>
      </c>
      <c r="G307" s="137">
        <f t="shared" si="23"/>
        <v>0</v>
      </c>
      <c r="H307" s="138">
        <f t="shared" si="23"/>
        <v>0</v>
      </c>
    </row>
    <row r="308" spans="2:10" x14ac:dyDescent="0.55000000000000004">
      <c r="B308" s="127" t="str">
        <f>$B$47</f>
        <v>Business Administration</v>
      </c>
      <c r="C308" s="136">
        <f t="shared" si="23"/>
        <v>430.78576578399333</v>
      </c>
      <c r="D308" s="136">
        <f t="shared" si="23"/>
        <v>626.51267009101252</v>
      </c>
      <c r="E308" s="136">
        <f t="shared" si="23"/>
        <v>568.62922647154858</v>
      </c>
      <c r="F308" s="136">
        <f t="shared" si="23"/>
        <v>7432.3149699292071</v>
      </c>
      <c r="G308" s="137">
        <f t="shared" si="23"/>
        <v>0</v>
      </c>
      <c r="H308" s="138">
        <f t="shared" si="23"/>
        <v>652.58451379416658</v>
      </c>
    </row>
    <row r="309" spans="2:10" x14ac:dyDescent="0.55000000000000004">
      <c r="B309" s="127" t="str">
        <f>$B$48</f>
        <v>Optometry</v>
      </c>
      <c r="C309" s="136">
        <f t="shared" ref="C309:H313" si="24">IF(C48=0,0,C284/C48)</f>
        <v>0</v>
      </c>
      <c r="D309" s="136">
        <f t="shared" si="24"/>
        <v>0</v>
      </c>
      <c r="E309" s="136">
        <f t="shared" si="24"/>
        <v>0</v>
      </c>
      <c r="F309" s="136">
        <f t="shared" si="24"/>
        <v>0</v>
      </c>
      <c r="G309" s="137">
        <f t="shared" si="24"/>
        <v>0</v>
      </c>
      <c r="H309" s="138">
        <f t="shared" si="24"/>
        <v>0</v>
      </c>
    </row>
    <row r="310" spans="2:10" x14ac:dyDescent="0.55000000000000004">
      <c r="B310" s="127" t="str">
        <f>$B$49</f>
        <v>Teacher Ed-Practice Teaching</v>
      </c>
      <c r="C310" s="136">
        <f t="shared" si="24"/>
        <v>0</v>
      </c>
      <c r="D310" s="136">
        <f t="shared" si="24"/>
        <v>491.68763306467355</v>
      </c>
      <c r="E310" s="136">
        <f t="shared" si="24"/>
        <v>0</v>
      </c>
      <c r="F310" s="136">
        <f t="shared" si="24"/>
        <v>0</v>
      </c>
      <c r="G310" s="137">
        <f t="shared" si="24"/>
        <v>0</v>
      </c>
      <c r="H310" s="138">
        <f t="shared" si="24"/>
        <v>491.68763306467355</v>
      </c>
    </row>
    <row r="311" spans="2:10" x14ac:dyDescent="0.55000000000000004">
      <c r="B311" s="127" t="str">
        <f>$B$50</f>
        <v>Technology</v>
      </c>
      <c r="C311" s="136">
        <f t="shared" si="24"/>
        <v>0</v>
      </c>
      <c r="D311" s="136">
        <f t="shared" si="24"/>
        <v>0</v>
      </c>
      <c r="E311" s="136">
        <f t="shared" si="24"/>
        <v>241.20855592301763</v>
      </c>
      <c r="F311" s="136">
        <f t="shared" si="24"/>
        <v>0</v>
      </c>
      <c r="G311" s="137">
        <f t="shared" si="24"/>
        <v>0</v>
      </c>
      <c r="H311" s="138">
        <f t="shared" si="24"/>
        <v>241.20855592301763</v>
      </c>
    </row>
    <row r="312" spans="2:10" x14ac:dyDescent="0.55000000000000004">
      <c r="B312" s="127" t="str">
        <f>$B$51</f>
        <v>Nursing</v>
      </c>
      <c r="C312" s="136">
        <f t="shared" si="24"/>
        <v>471.30538069522936</v>
      </c>
      <c r="D312" s="136">
        <f t="shared" si="24"/>
        <v>675.63915794634261</v>
      </c>
      <c r="E312" s="136">
        <f t="shared" si="24"/>
        <v>449.00698235601385</v>
      </c>
      <c r="F312" s="136">
        <f t="shared" si="24"/>
        <v>0</v>
      </c>
      <c r="G312" s="137">
        <f t="shared" si="24"/>
        <v>0</v>
      </c>
      <c r="H312" s="138">
        <f t="shared" si="24"/>
        <v>578.41669127983437</v>
      </c>
    </row>
    <row r="313" spans="2:10" x14ac:dyDescent="0.55000000000000004">
      <c r="B313" s="130" t="str">
        <f>$B$52</f>
        <v>Totals</v>
      </c>
      <c r="C313" s="135">
        <f t="shared" si="24"/>
        <v>337.29150755721156</v>
      </c>
      <c r="D313" s="135">
        <f t="shared" si="24"/>
        <v>589.92114000354047</v>
      </c>
      <c r="E313" s="135">
        <f t="shared" si="24"/>
        <v>599.24098565622592</v>
      </c>
      <c r="F313" s="135">
        <f t="shared" si="24"/>
        <v>6056.6321410957289</v>
      </c>
      <c r="G313" s="135">
        <f t="shared" si="24"/>
        <v>0</v>
      </c>
      <c r="H313" s="135">
        <f t="shared" si="24"/>
        <v>487.90567112477783</v>
      </c>
      <c r="I313" s="349"/>
    </row>
    <row r="315" spans="2:10" x14ac:dyDescent="0.55000000000000004">
      <c r="B315" s="120" t="s">
        <v>37</v>
      </c>
      <c r="C315" s="121"/>
      <c r="D315" s="121"/>
      <c r="E315" s="121"/>
      <c r="F315" s="121"/>
      <c r="G315" s="121"/>
      <c r="H315" s="122"/>
      <c r="J315" s="358"/>
    </row>
    <row r="316" spans="2:10" ht="55.5" customHeight="1" thickBot="1" x14ac:dyDescent="0.6">
      <c r="B316" s="432" t="s">
        <v>230</v>
      </c>
      <c r="C316" s="432"/>
      <c r="D316" s="432"/>
      <c r="E316" s="432"/>
      <c r="F316" s="432"/>
      <c r="G316" s="432"/>
      <c r="H316" s="432"/>
    </row>
    <row r="317" spans="2:10" ht="19.8" thickBot="1" x14ac:dyDescent="0.6">
      <c r="B317" s="124" t="s">
        <v>31</v>
      </c>
      <c r="C317" s="125" t="s">
        <v>25</v>
      </c>
      <c r="D317" s="125" t="s">
        <v>26</v>
      </c>
      <c r="E317" s="125" t="s">
        <v>27</v>
      </c>
      <c r="F317" s="125" t="s">
        <v>28</v>
      </c>
      <c r="G317" s="125" t="s">
        <v>29</v>
      </c>
      <c r="H317" s="126" t="s">
        <v>1</v>
      </c>
    </row>
    <row r="318" spans="2:10" x14ac:dyDescent="0.55000000000000004">
      <c r="B318" s="127" t="str">
        <f>$B$32</f>
        <v>Liberal Arts</v>
      </c>
      <c r="C318" s="128">
        <f t="shared" ref="C318:H318" si="25">IF($C$293=0,"",C293/$C$293)</f>
        <v>1</v>
      </c>
      <c r="D318" s="128">
        <f t="shared" si="25"/>
        <v>1.4552249413555181</v>
      </c>
      <c r="E318" s="128">
        <f t="shared" si="25"/>
        <v>2.9817309833455576</v>
      </c>
      <c r="F318" s="128">
        <f t="shared" si="25"/>
        <v>12.621154543643755</v>
      </c>
      <c r="G318" s="128">
        <f t="shared" si="25"/>
        <v>0</v>
      </c>
      <c r="H318" s="128">
        <f t="shared" si="25"/>
        <v>1.2995070576932057</v>
      </c>
    </row>
    <row r="319" spans="2:10" x14ac:dyDescent="0.55000000000000004">
      <c r="B319" s="127" t="str">
        <f>$B$33</f>
        <v>Science</v>
      </c>
      <c r="C319" s="128">
        <f t="shared" ref="C319:H334" si="26">IF($C$293=0,"",C294/$C$293)</f>
        <v>0.92661429643232818</v>
      </c>
      <c r="D319" s="128">
        <f t="shared" si="26"/>
        <v>1.6299047856766831</v>
      </c>
      <c r="E319" s="128">
        <f t="shared" si="26"/>
        <v>5.9522126292616244</v>
      </c>
      <c r="F319" s="128">
        <f t="shared" si="26"/>
        <v>0</v>
      </c>
      <c r="G319" s="128">
        <f t="shared" si="26"/>
        <v>0</v>
      </c>
      <c r="H319" s="128">
        <f t="shared" si="26"/>
        <v>1.2334083522573276</v>
      </c>
    </row>
    <row r="320" spans="2:10" x14ac:dyDescent="0.55000000000000004">
      <c r="B320" s="127" t="str">
        <f>$B$34</f>
        <v>Fine Arts</v>
      </c>
      <c r="C320" s="128">
        <f t="shared" si="26"/>
        <v>1.5686458309325646</v>
      </c>
      <c r="D320" s="128">
        <f t="shared" si="26"/>
        <v>4.1003570157809719</v>
      </c>
      <c r="E320" s="128">
        <f t="shared" si="26"/>
        <v>0</v>
      </c>
      <c r="F320" s="128">
        <f t="shared" si="26"/>
        <v>0</v>
      </c>
      <c r="G320" s="128">
        <f t="shared" si="26"/>
        <v>0</v>
      </c>
      <c r="H320" s="128">
        <f t="shared" si="26"/>
        <v>2.2107813053944314</v>
      </c>
    </row>
    <row r="321" spans="2:8" x14ac:dyDescent="0.55000000000000004">
      <c r="B321" s="127" t="str">
        <f>$B$35</f>
        <v>Teacher Education</v>
      </c>
      <c r="C321" s="128">
        <f t="shared" si="26"/>
        <v>0.94646772614582397</v>
      </c>
      <c r="D321" s="128">
        <f t="shared" si="26"/>
        <v>1.3737751163350993</v>
      </c>
      <c r="E321" s="128">
        <f t="shared" si="26"/>
        <v>1.3561671468027008</v>
      </c>
      <c r="F321" s="128">
        <f t="shared" si="26"/>
        <v>0</v>
      </c>
      <c r="G321" s="128">
        <f t="shared" si="26"/>
        <v>0</v>
      </c>
      <c r="H321" s="128">
        <f t="shared" si="26"/>
        <v>1.3426952227208115</v>
      </c>
    </row>
    <row r="322" spans="2:8" x14ac:dyDescent="0.55000000000000004">
      <c r="B322" s="127" t="str">
        <f>$B$36</f>
        <v>Agriculture</v>
      </c>
      <c r="C322" s="128">
        <f t="shared" si="26"/>
        <v>0</v>
      </c>
      <c r="D322" s="128">
        <f t="shared" si="26"/>
        <v>0</v>
      </c>
      <c r="E322" s="128">
        <f t="shared" si="26"/>
        <v>0</v>
      </c>
      <c r="F322" s="128">
        <f t="shared" si="26"/>
        <v>0</v>
      </c>
      <c r="G322" s="128">
        <f t="shared" si="26"/>
        <v>0</v>
      </c>
      <c r="H322" s="128">
        <f t="shared" si="26"/>
        <v>0</v>
      </c>
    </row>
    <row r="323" spans="2:8" x14ac:dyDescent="0.55000000000000004">
      <c r="B323" s="127" t="str">
        <f>$B$37</f>
        <v>Engineering</v>
      </c>
      <c r="C323" s="128">
        <f t="shared" si="26"/>
        <v>1.3267713257507519</v>
      </c>
      <c r="D323" s="128">
        <f t="shared" si="26"/>
        <v>3.7448942989585836</v>
      </c>
      <c r="E323" s="128">
        <f t="shared" si="26"/>
        <v>2.0251317191751173</v>
      </c>
      <c r="F323" s="128">
        <f t="shared" si="26"/>
        <v>0</v>
      </c>
      <c r="G323" s="128">
        <f t="shared" si="26"/>
        <v>0</v>
      </c>
      <c r="H323" s="128">
        <f t="shared" si="26"/>
        <v>2.6294951116347267</v>
      </c>
    </row>
    <row r="324" spans="2:8" x14ac:dyDescent="0.55000000000000004">
      <c r="B324" s="127" t="str">
        <f>$B$38</f>
        <v>Home Economics</v>
      </c>
      <c r="C324" s="128">
        <f t="shared" si="26"/>
        <v>2.1078708170312859</v>
      </c>
      <c r="D324" s="128">
        <f t="shared" si="26"/>
        <v>1.5174068731124593</v>
      </c>
      <c r="E324" s="128">
        <f t="shared" si="26"/>
        <v>0</v>
      </c>
      <c r="F324" s="128">
        <f t="shared" si="26"/>
        <v>0</v>
      </c>
      <c r="G324" s="128">
        <f t="shared" si="26"/>
        <v>0</v>
      </c>
      <c r="H324" s="128">
        <f t="shared" si="26"/>
        <v>1.52687955670474</v>
      </c>
    </row>
    <row r="325" spans="2:8" x14ac:dyDescent="0.55000000000000004">
      <c r="B325" s="127" t="str">
        <f>$B$39</f>
        <v>Law</v>
      </c>
      <c r="C325" s="128">
        <f t="shared" si="26"/>
        <v>0</v>
      </c>
      <c r="D325" s="128">
        <f t="shared" si="26"/>
        <v>0</v>
      </c>
      <c r="E325" s="128">
        <f t="shared" si="26"/>
        <v>0</v>
      </c>
      <c r="F325" s="128">
        <f t="shared" si="26"/>
        <v>0</v>
      </c>
      <c r="G325" s="128">
        <f t="shared" si="26"/>
        <v>0</v>
      </c>
      <c r="H325" s="128">
        <f t="shared" si="26"/>
        <v>0</v>
      </c>
    </row>
    <row r="326" spans="2:8" x14ac:dyDescent="0.55000000000000004">
      <c r="B326" s="127" t="str">
        <f>$B$40</f>
        <v>Social Service</v>
      </c>
      <c r="C326" s="128">
        <f t="shared" si="26"/>
        <v>2.8683267112846851</v>
      </c>
      <c r="D326" s="128">
        <f t="shared" si="26"/>
        <v>3.8656560089769227</v>
      </c>
      <c r="E326" s="128">
        <f t="shared" si="26"/>
        <v>0</v>
      </c>
      <c r="F326" s="128">
        <f t="shared" si="26"/>
        <v>0</v>
      </c>
      <c r="G326" s="128">
        <f t="shared" si="26"/>
        <v>0</v>
      </c>
      <c r="H326" s="128">
        <f t="shared" si="26"/>
        <v>3.6163236845538638</v>
      </c>
    </row>
    <row r="327" spans="2:8" x14ac:dyDescent="0.55000000000000004">
      <c r="B327" s="127" t="str">
        <f>$B$41</f>
        <v>Library Science</v>
      </c>
      <c r="C327" s="128">
        <f t="shared" si="26"/>
        <v>0</v>
      </c>
      <c r="D327" s="128">
        <f t="shared" si="26"/>
        <v>0</v>
      </c>
      <c r="E327" s="128">
        <f t="shared" si="26"/>
        <v>0</v>
      </c>
      <c r="F327" s="128">
        <f t="shared" si="26"/>
        <v>0</v>
      </c>
      <c r="G327" s="128">
        <f t="shared" si="26"/>
        <v>0</v>
      </c>
      <c r="H327" s="128">
        <f t="shared" si="26"/>
        <v>0</v>
      </c>
    </row>
    <row r="328" spans="2:8" x14ac:dyDescent="0.55000000000000004">
      <c r="B328" s="127" t="str">
        <f>$B$42</f>
        <v>Veterinary Science</v>
      </c>
      <c r="C328" s="128">
        <f t="shared" si="26"/>
        <v>0</v>
      </c>
      <c r="D328" s="128">
        <f t="shared" si="26"/>
        <v>0</v>
      </c>
      <c r="E328" s="128">
        <f t="shared" si="26"/>
        <v>0</v>
      </c>
      <c r="F328" s="128">
        <f t="shared" si="26"/>
        <v>0</v>
      </c>
      <c r="G328" s="128">
        <f t="shared" si="26"/>
        <v>0</v>
      </c>
      <c r="H328" s="128">
        <f t="shared" si="26"/>
        <v>0</v>
      </c>
    </row>
    <row r="329" spans="2:8" x14ac:dyDescent="0.55000000000000004">
      <c r="B329" s="127" t="str">
        <f>$B$43</f>
        <v>Vocational Training</v>
      </c>
      <c r="C329" s="128">
        <f t="shared" si="26"/>
        <v>0</v>
      </c>
      <c r="D329" s="128">
        <f t="shared" si="26"/>
        <v>0</v>
      </c>
      <c r="E329" s="128">
        <f t="shared" si="26"/>
        <v>0</v>
      </c>
      <c r="F329" s="128">
        <f t="shared" si="26"/>
        <v>0</v>
      </c>
      <c r="G329" s="128">
        <f t="shared" si="26"/>
        <v>0</v>
      </c>
      <c r="H329" s="128">
        <f t="shared" si="26"/>
        <v>0</v>
      </c>
    </row>
    <row r="330" spans="2:8" x14ac:dyDescent="0.55000000000000004">
      <c r="B330" s="127" t="str">
        <f>$B$44</f>
        <v>Physical Training</v>
      </c>
      <c r="C330" s="128">
        <f t="shared" si="26"/>
        <v>0</v>
      </c>
      <c r="D330" s="128">
        <f t="shared" si="26"/>
        <v>0</v>
      </c>
      <c r="E330" s="128">
        <f t="shared" si="26"/>
        <v>0</v>
      </c>
      <c r="F330" s="128">
        <f t="shared" si="26"/>
        <v>0</v>
      </c>
      <c r="G330" s="128">
        <f t="shared" si="26"/>
        <v>0</v>
      </c>
      <c r="H330" s="128">
        <f t="shared" si="26"/>
        <v>0</v>
      </c>
    </row>
    <row r="331" spans="2:8" x14ac:dyDescent="0.55000000000000004">
      <c r="B331" s="127" t="str">
        <f>$B$45</f>
        <v>Health Services</v>
      </c>
      <c r="C331" s="128">
        <f t="shared" si="26"/>
        <v>0.87853128184491458</v>
      </c>
      <c r="D331" s="128">
        <f t="shared" si="26"/>
        <v>1.667238772117551</v>
      </c>
      <c r="E331" s="128">
        <f t="shared" si="26"/>
        <v>5.7785895588182337</v>
      </c>
      <c r="F331" s="128">
        <f t="shared" si="26"/>
        <v>0</v>
      </c>
      <c r="G331" s="128">
        <f t="shared" si="26"/>
        <v>0</v>
      </c>
      <c r="H331" s="128">
        <f t="shared" si="26"/>
        <v>1.5241010775465387</v>
      </c>
    </row>
    <row r="332" spans="2:8" x14ac:dyDescent="0.55000000000000004">
      <c r="B332" s="127" t="str">
        <f>$B$46</f>
        <v>Pharmacy</v>
      </c>
      <c r="C332" s="128">
        <f t="shared" si="26"/>
        <v>0</v>
      </c>
      <c r="D332" s="128">
        <f t="shared" si="26"/>
        <v>0</v>
      </c>
      <c r="E332" s="128">
        <f t="shared" si="26"/>
        <v>0</v>
      </c>
      <c r="F332" s="128">
        <f t="shared" si="26"/>
        <v>0</v>
      </c>
      <c r="G332" s="128">
        <f t="shared" si="26"/>
        <v>0</v>
      </c>
      <c r="H332" s="128">
        <f t="shared" si="26"/>
        <v>0</v>
      </c>
    </row>
    <row r="333" spans="2:8" x14ac:dyDescent="0.55000000000000004">
      <c r="B333" s="127" t="str">
        <f>$B$47</f>
        <v>Business Administration</v>
      </c>
      <c r="C333" s="128">
        <f t="shared" si="26"/>
        <v>1.3485732555503156</v>
      </c>
      <c r="D333" s="128">
        <f t="shared" si="26"/>
        <v>1.9612956096878338</v>
      </c>
      <c r="E333" s="128">
        <f t="shared" si="26"/>
        <v>1.780091702306398</v>
      </c>
      <c r="F333" s="128">
        <f t="shared" si="26"/>
        <v>23.266834680648589</v>
      </c>
      <c r="G333" s="128">
        <f t="shared" si="26"/>
        <v>0</v>
      </c>
      <c r="H333" s="128">
        <f t="shared" si="26"/>
        <v>2.0429134205200317</v>
      </c>
    </row>
    <row r="334" spans="2:8" x14ac:dyDescent="0.55000000000000004">
      <c r="B334" s="127" t="str">
        <f>$B$48</f>
        <v>Optometry</v>
      </c>
      <c r="C334" s="128">
        <f t="shared" si="26"/>
        <v>0</v>
      </c>
      <c r="D334" s="128">
        <f t="shared" si="26"/>
        <v>0</v>
      </c>
      <c r="E334" s="128">
        <f t="shared" si="26"/>
        <v>0</v>
      </c>
      <c r="F334" s="128">
        <f t="shared" si="26"/>
        <v>0</v>
      </c>
      <c r="G334" s="128">
        <f t="shared" si="26"/>
        <v>0</v>
      </c>
      <c r="H334" s="128">
        <f t="shared" si="26"/>
        <v>0</v>
      </c>
    </row>
    <row r="335" spans="2:8" x14ac:dyDescent="0.55000000000000004">
      <c r="B335" s="127" t="str">
        <f>$B$49</f>
        <v>Teacher Ed-Practice Teaching</v>
      </c>
      <c r="C335" s="128">
        <f t="shared" ref="C335:H338" si="27">IF($C$293=0,"",C310/$C$293)</f>
        <v>0</v>
      </c>
      <c r="D335" s="128">
        <f t="shared" si="27"/>
        <v>1.5392263271027831</v>
      </c>
      <c r="E335" s="128">
        <f t="shared" si="27"/>
        <v>0</v>
      </c>
      <c r="F335" s="128">
        <f t="shared" si="27"/>
        <v>0</v>
      </c>
      <c r="G335" s="128">
        <f t="shared" si="27"/>
        <v>0</v>
      </c>
      <c r="H335" s="128">
        <f t="shared" si="27"/>
        <v>1.5392263271027831</v>
      </c>
    </row>
    <row r="336" spans="2:8" x14ac:dyDescent="0.55000000000000004">
      <c r="B336" s="127" t="str">
        <f>$B$50</f>
        <v>Technology</v>
      </c>
      <c r="C336" s="128">
        <f t="shared" si="27"/>
        <v>0</v>
      </c>
      <c r="D336" s="128">
        <f t="shared" si="27"/>
        <v>0</v>
      </c>
      <c r="E336" s="128">
        <f t="shared" si="27"/>
        <v>0.75510249726032364</v>
      </c>
      <c r="F336" s="128">
        <f t="shared" si="27"/>
        <v>0</v>
      </c>
      <c r="G336" s="128">
        <f t="shared" si="27"/>
        <v>0</v>
      </c>
      <c r="H336" s="128">
        <f t="shared" si="27"/>
        <v>0.75510249726032364</v>
      </c>
    </row>
    <row r="337" spans="2:10" x14ac:dyDescent="0.55000000000000004">
      <c r="B337" s="127" t="str">
        <f>$B$51</f>
        <v>Nursing</v>
      </c>
      <c r="C337" s="128">
        <f t="shared" si="27"/>
        <v>1.4754197610170037</v>
      </c>
      <c r="D337" s="128">
        <f t="shared" si="27"/>
        <v>2.1150858992537969</v>
      </c>
      <c r="E337" s="128">
        <f t="shared" si="27"/>
        <v>1.4056147070195788</v>
      </c>
      <c r="F337" s="128">
        <f t="shared" si="27"/>
        <v>0</v>
      </c>
      <c r="G337" s="128">
        <f t="shared" si="27"/>
        <v>0</v>
      </c>
      <c r="H337" s="128">
        <f t="shared" si="27"/>
        <v>1.8107313248948391</v>
      </c>
    </row>
    <row r="338" spans="2:10" x14ac:dyDescent="0.55000000000000004">
      <c r="B338" s="130" t="str">
        <f>$B$52</f>
        <v>Totals</v>
      </c>
      <c r="C338" s="128">
        <f t="shared" si="27"/>
        <v>1.055889824001246</v>
      </c>
      <c r="D338" s="128">
        <f t="shared" si="27"/>
        <v>1.8467459593162081</v>
      </c>
      <c r="E338" s="128">
        <f t="shared" si="27"/>
        <v>1.8759217018577354</v>
      </c>
      <c r="F338" s="128">
        <f t="shared" si="27"/>
        <v>18.960264644128678</v>
      </c>
      <c r="G338" s="128">
        <f t="shared" si="27"/>
        <v>0</v>
      </c>
      <c r="H338" s="128">
        <f t="shared" si="27"/>
        <v>1.5273869091582961</v>
      </c>
      <c r="I338" s="349"/>
    </row>
    <row r="340" spans="2:10" x14ac:dyDescent="0.55000000000000004">
      <c r="B340" s="120" t="s">
        <v>231</v>
      </c>
      <c r="C340" s="121"/>
      <c r="D340" s="121"/>
      <c r="E340" s="121"/>
      <c r="F340" s="121"/>
      <c r="G340" s="121"/>
      <c r="H340" s="122"/>
      <c r="J340" s="358"/>
    </row>
    <row r="341" spans="2:10" ht="55.5" customHeight="1" thickBot="1" x14ac:dyDescent="0.6">
      <c r="B341" s="432" t="s">
        <v>232</v>
      </c>
      <c r="C341" s="432"/>
      <c r="D341" s="432"/>
      <c r="E341" s="432"/>
      <c r="F341" s="432"/>
      <c r="G341" s="432"/>
      <c r="H341" s="432"/>
    </row>
    <row r="342" spans="2:10" ht="19.8" thickBot="1" x14ac:dyDescent="0.6">
      <c r="B342" s="124" t="s">
        <v>31</v>
      </c>
      <c r="C342" s="125" t="s">
        <v>25</v>
      </c>
      <c r="D342" s="125" t="s">
        <v>26</v>
      </c>
      <c r="E342" s="125" t="s">
        <v>27</v>
      </c>
      <c r="F342" s="125" t="s">
        <v>28</v>
      </c>
      <c r="G342" s="125" t="s">
        <v>29</v>
      </c>
      <c r="H342" s="126" t="s">
        <v>1</v>
      </c>
    </row>
    <row r="343" spans="2:10" x14ac:dyDescent="0.55000000000000004">
      <c r="B343" s="127" t="str">
        <f>$B$32</f>
        <v>Liberal Arts</v>
      </c>
      <c r="C343" s="135">
        <f t="shared" ref="C343:D358" si="28">C293*30</f>
        <v>9583.1449425015071</v>
      </c>
      <c r="D343" s="135">
        <f t="shared" si="28"/>
        <v>13945.631536953186</v>
      </c>
      <c r="E343" s="135">
        <f>E293*24</f>
        <v>22859.48815435842</v>
      </c>
      <c r="F343" s="135">
        <f>F293*18</f>
        <v>72570.212000069732</v>
      </c>
      <c r="G343" s="135">
        <f>G293*24</f>
        <v>0</v>
      </c>
      <c r="H343" s="135">
        <f>IF((C32/30+D32/30+E32/24+F32/18+G32/24)=0,0,H268/(C32/30+D32/30+E32/24+F32/18+G32/24))</f>
        <v>12239.160204364503</v>
      </c>
    </row>
    <row r="344" spans="2:10" x14ac:dyDescent="0.55000000000000004">
      <c r="B344" s="127" t="str">
        <f>$B$33</f>
        <v>Science</v>
      </c>
      <c r="C344" s="138">
        <f t="shared" si="28"/>
        <v>8879.879108505058</v>
      </c>
      <c r="D344" s="138">
        <f t="shared" si="28"/>
        <v>15619.613803616508</v>
      </c>
      <c r="E344" s="138">
        <f>E294*24</f>
        <v>45632.733083841711</v>
      </c>
      <c r="F344" s="138">
        <f>F294*18</f>
        <v>0</v>
      </c>
      <c r="G344" s="138">
        <f>G294*24</f>
        <v>0</v>
      </c>
      <c r="H344" s="138">
        <f t="shared" ref="H344:H363" si="29">IF((C33/30+D33/30+E33/24+F33/18+G33/24)=0,0,H269/(C33/30+D33/30+E33/24+F33/18+G33/24))</f>
        <v>11760.292239192424</v>
      </c>
    </row>
    <row r="345" spans="2:10" x14ac:dyDescent="0.55000000000000004">
      <c r="B345" s="127" t="str">
        <f>$B$34</f>
        <v>Fine Arts</v>
      </c>
      <c r="C345" s="138">
        <f t="shared" si="28"/>
        <v>15032.560361277479</v>
      </c>
      <c r="D345" s="138">
        <f t="shared" si="28"/>
        <v>39294.315598231995</v>
      </c>
      <c r="E345" s="138">
        <f t="shared" ref="E345:E363" si="30">E295*24</f>
        <v>0</v>
      </c>
      <c r="F345" s="138">
        <f t="shared" ref="F345:F363" si="31">F295*18</f>
        <v>0</v>
      </c>
      <c r="G345" s="138">
        <f t="shared" ref="G345:G363" si="32">G295*24</f>
        <v>0</v>
      </c>
      <c r="H345" s="138">
        <f t="shared" si="29"/>
        <v>21186.237685767526</v>
      </c>
    </row>
    <row r="346" spans="2:10" x14ac:dyDescent="0.55000000000000004">
      <c r="B346" s="127" t="str">
        <f>$B$35</f>
        <v>Teacher Education</v>
      </c>
      <c r="C346" s="138">
        <f t="shared" si="28"/>
        <v>9070.1374030552543</v>
      </c>
      <c r="D346" s="138">
        <f t="shared" si="28"/>
        <v>13165.086058241128</v>
      </c>
      <c r="E346" s="138">
        <f t="shared" si="30"/>
        <v>10397.077067255201</v>
      </c>
      <c r="F346" s="138">
        <f t="shared" si="31"/>
        <v>0</v>
      </c>
      <c r="G346" s="138">
        <f t="shared" si="32"/>
        <v>0</v>
      </c>
      <c r="H346" s="138">
        <f t="shared" si="29"/>
        <v>10968.614300247144</v>
      </c>
    </row>
    <row r="347" spans="2:10" x14ac:dyDescent="0.55000000000000004">
      <c r="B347" s="127" t="str">
        <f>$B$36</f>
        <v>Agriculture</v>
      </c>
      <c r="C347" s="138">
        <f t="shared" si="28"/>
        <v>0</v>
      </c>
      <c r="D347" s="138">
        <f t="shared" si="28"/>
        <v>0</v>
      </c>
      <c r="E347" s="138">
        <f t="shared" si="30"/>
        <v>0</v>
      </c>
      <c r="F347" s="138">
        <f t="shared" si="31"/>
        <v>0</v>
      </c>
      <c r="G347" s="138">
        <f t="shared" si="32"/>
        <v>0</v>
      </c>
      <c r="H347" s="138">
        <f t="shared" si="29"/>
        <v>0</v>
      </c>
    </row>
    <row r="348" spans="2:10" x14ac:dyDescent="0.55000000000000004">
      <c r="B348" s="127" t="str">
        <f>$B$37</f>
        <v>Engineering</v>
      </c>
      <c r="C348" s="138">
        <f t="shared" si="28"/>
        <v>12714.641920224338</v>
      </c>
      <c r="D348" s="138">
        <f t="shared" si="28"/>
        <v>35887.864861267677</v>
      </c>
      <c r="E348" s="138">
        <f t="shared" si="30"/>
        <v>15525.704634009926</v>
      </c>
      <c r="F348" s="138">
        <f t="shared" si="31"/>
        <v>0</v>
      </c>
      <c r="G348" s="138">
        <f t="shared" si="32"/>
        <v>0</v>
      </c>
      <c r="H348" s="138">
        <f t="shared" si="29"/>
        <v>25067.286810786194</v>
      </c>
    </row>
    <row r="349" spans="2:10" x14ac:dyDescent="0.55000000000000004">
      <c r="B349" s="127" t="str">
        <f>$B$38</f>
        <v>Home Economics</v>
      </c>
      <c r="C349" s="138">
        <f t="shared" si="28"/>
        <v>20200.031559679886</v>
      </c>
      <c r="D349" s="138">
        <f t="shared" si="28"/>
        <v>14541.530001784691</v>
      </c>
      <c r="E349" s="138">
        <f t="shared" si="30"/>
        <v>0</v>
      </c>
      <c r="F349" s="138">
        <f t="shared" si="31"/>
        <v>0</v>
      </c>
      <c r="G349" s="138">
        <f t="shared" si="32"/>
        <v>0</v>
      </c>
      <c r="H349" s="138">
        <f t="shared" si="29"/>
        <v>14632.308101643974</v>
      </c>
    </row>
    <row r="350" spans="2:10" x14ac:dyDescent="0.55000000000000004">
      <c r="B350" s="127" t="str">
        <f>$B$39</f>
        <v>Law</v>
      </c>
      <c r="C350" s="138">
        <f t="shared" si="28"/>
        <v>0</v>
      </c>
      <c r="D350" s="138">
        <f t="shared" si="28"/>
        <v>0</v>
      </c>
      <c r="E350" s="138">
        <f t="shared" si="30"/>
        <v>0</v>
      </c>
      <c r="F350" s="138">
        <f t="shared" si="31"/>
        <v>0</v>
      </c>
      <c r="G350" s="138">
        <f t="shared" si="32"/>
        <v>0</v>
      </c>
      <c r="H350" s="138">
        <f t="shared" si="29"/>
        <v>0</v>
      </c>
    </row>
    <row r="351" spans="2:10" x14ac:dyDescent="0.55000000000000004">
      <c r="B351" s="127" t="str">
        <f>$B$40</f>
        <v>Social Service</v>
      </c>
      <c r="C351" s="138">
        <f t="shared" si="28"/>
        <v>27487.590616689813</v>
      </c>
      <c r="D351" s="138">
        <f t="shared" si="28"/>
        <v>37045.141831877758</v>
      </c>
      <c r="E351" s="138">
        <f t="shared" si="30"/>
        <v>0</v>
      </c>
      <c r="F351" s="138">
        <f t="shared" si="31"/>
        <v>0</v>
      </c>
      <c r="G351" s="138">
        <f t="shared" si="32"/>
        <v>0</v>
      </c>
      <c r="H351" s="138">
        <f t="shared" si="29"/>
        <v>34655.754028080773</v>
      </c>
    </row>
    <row r="352" spans="2:10" x14ac:dyDescent="0.55000000000000004">
      <c r="B352" s="127" t="str">
        <f>$B$41</f>
        <v>Library Science</v>
      </c>
      <c r="C352" s="138">
        <f t="shared" si="28"/>
        <v>0</v>
      </c>
      <c r="D352" s="138">
        <f t="shared" si="28"/>
        <v>0</v>
      </c>
      <c r="E352" s="138">
        <f t="shared" si="30"/>
        <v>0</v>
      </c>
      <c r="F352" s="138">
        <f t="shared" si="31"/>
        <v>0</v>
      </c>
      <c r="G352" s="138">
        <f t="shared" si="32"/>
        <v>0</v>
      </c>
      <c r="H352" s="138">
        <f t="shared" si="29"/>
        <v>0</v>
      </c>
    </row>
    <row r="353" spans="2:9" x14ac:dyDescent="0.55000000000000004">
      <c r="B353" s="127" t="str">
        <f>$B$42</f>
        <v>Veterinary Science</v>
      </c>
      <c r="C353" s="138">
        <f t="shared" si="28"/>
        <v>0</v>
      </c>
      <c r="D353" s="138">
        <f t="shared" si="28"/>
        <v>0</v>
      </c>
      <c r="E353" s="138">
        <f t="shared" si="30"/>
        <v>0</v>
      </c>
      <c r="F353" s="138">
        <f t="shared" si="31"/>
        <v>0</v>
      </c>
      <c r="G353" s="138">
        <f t="shared" si="32"/>
        <v>0</v>
      </c>
      <c r="H353" s="138">
        <f t="shared" si="29"/>
        <v>0</v>
      </c>
    </row>
    <row r="354" spans="2:9" x14ac:dyDescent="0.55000000000000004">
      <c r="B354" s="127" t="str">
        <f>$B$43</f>
        <v>Vocational Training</v>
      </c>
      <c r="C354" s="138">
        <f t="shared" si="28"/>
        <v>0</v>
      </c>
      <c r="D354" s="138">
        <f t="shared" si="28"/>
        <v>0</v>
      </c>
      <c r="E354" s="138">
        <f t="shared" si="30"/>
        <v>0</v>
      </c>
      <c r="F354" s="138">
        <f t="shared" si="31"/>
        <v>0</v>
      </c>
      <c r="G354" s="138">
        <f t="shared" si="32"/>
        <v>0</v>
      </c>
      <c r="H354" s="138">
        <f t="shared" si="29"/>
        <v>0</v>
      </c>
    </row>
    <row r="355" spans="2:9" x14ac:dyDescent="0.55000000000000004">
      <c r="B355" s="127" t="str">
        <f>$B$44</f>
        <v>Physical Training</v>
      </c>
      <c r="C355" s="138">
        <f t="shared" si="28"/>
        <v>0</v>
      </c>
      <c r="D355" s="138">
        <f t="shared" si="28"/>
        <v>0</v>
      </c>
      <c r="E355" s="138">
        <f t="shared" si="30"/>
        <v>0</v>
      </c>
      <c r="F355" s="138">
        <f t="shared" si="31"/>
        <v>0</v>
      </c>
      <c r="G355" s="138">
        <f t="shared" si="32"/>
        <v>0</v>
      </c>
      <c r="H355" s="138">
        <f t="shared" si="29"/>
        <v>0</v>
      </c>
    </row>
    <row r="356" spans="2:9" x14ac:dyDescent="0.55000000000000004">
      <c r="B356" s="127" t="str">
        <f>$B$45</f>
        <v>Health Services</v>
      </c>
      <c r="C356" s="138">
        <f t="shared" si="28"/>
        <v>8419.0926104414593</v>
      </c>
      <c r="D356" s="138">
        <f t="shared" si="28"/>
        <v>15977.390806960731</v>
      </c>
      <c r="E356" s="138">
        <f t="shared" si="30"/>
        <v>44301.649044304781</v>
      </c>
      <c r="F356" s="138">
        <f t="shared" si="31"/>
        <v>0</v>
      </c>
      <c r="G356" s="138">
        <f t="shared" si="32"/>
        <v>0</v>
      </c>
      <c r="H356" s="138">
        <f t="shared" si="29"/>
        <v>14589.363686443094</v>
      </c>
    </row>
    <row r="357" spans="2:9" x14ac:dyDescent="0.55000000000000004">
      <c r="B357" s="127" t="str">
        <f>$B$46</f>
        <v>Pharmacy</v>
      </c>
      <c r="C357" s="138">
        <f t="shared" si="28"/>
        <v>0</v>
      </c>
      <c r="D357" s="138">
        <f t="shared" si="28"/>
        <v>0</v>
      </c>
      <c r="E357" s="138">
        <f t="shared" si="30"/>
        <v>0</v>
      </c>
      <c r="F357" s="138">
        <f t="shared" si="31"/>
        <v>0</v>
      </c>
      <c r="G357" s="138">
        <f t="shared" si="32"/>
        <v>0</v>
      </c>
      <c r="H357" s="138">
        <f t="shared" si="29"/>
        <v>0</v>
      </c>
    </row>
    <row r="358" spans="2:9" x14ac:dyDescent="0.55000000000000004">
      <c r="B358" s="127" t="str">
        <f>$B$47</f>
        <v>Business Administration</v>
      </c>
      <c r="C358" s="138">
        <f t="shared" si="28"/>
        <v>12923.5729735198</v>
      </c>
      <c r="D358" s="138">
        <f t="shared" si="28"/>
        <v>18795.380102730374</v>
      </c>
      <c r="E358" s="138">
        <f t="shared" si="30"/>
        <v>13647.101435317167</v>
      </c>
      <c r="F358" s="138">
        <f t="shared" si="31"/>
        <v>133781.66945872572</v>
      </c>
      <c r="G358" s="138">
        <f t="shared" si="32"/>
        <v>0</v>
      </c>
      <c r="H358" s="138">
        <f t="shared" si="29"/>
        <v>18316.55228359871</v>
      </c>
    </row>
    <row r="359" spans="2:9" x14ac:dyDescent="0.55000000000000004">
      <c r="B359" s="127" t="str">
        <f>$B$48</f>
        <v>Optometry</v>
      </c>
      <c r="C359" s="138">
        <f t="shared" ref="C359:D363" si="33">C309*30</f>
        <v>0</v>
      </c>
      <c r="D359" s="138">
        <f t="shared" si="33"/>
        <v>0</v>
      </c>
      <c r="E359" s="138">
        <f t="shared" si="30"/>
        <v>0</v>
      </c>
      <c r="F359" s="138">
        <f t="shared" si="31"/>
        <v>0</v>
      </c>
      <c r="G359" s="138">
        <f t="shared" si="32"/>
        <v>0</v>
      </c>
      <c r="H359" s="138">
        <f t="shared" si="29"/>
        <v>0</v>
      </c>
    </row>
    <row r="360" spans="2:9" x14ac:dyDescent="0.55000000000000004">
      <c r="B360" s="127" t="str">
        <f>$B$49</f>
        <v>Teacher Ed-Practice Teaching</v>
      </c>
      <c r="C360" s="138">
        <f t="shared" si="33"/>
        <v>0</v>
      </c>
      <c r="D360" s="138">
        <f t="shared" si="33"/>
        <v>14750.628991940206</v>
      </c>
      <c r="E360" s="138">
        <f t="shared" si="30"/>
        <v>0</v>
      </c>
      <c r="F360" s="138">
        <f t="shared" si="31"/>
        <v>0</v>
      </c>
      <c r="G360" s="138">
        <f t="shared" si="32"/>
        <v>0</v>
      </c>
      <c r="H360" s="138">
        <f t="shared" si="29"/>
        <v>14750.628991940206</v>
      </c>
    </row>
    <row r="361" spans="2:9" x14ac:dyDescent="0.55000000000000004">
      <c r="B361" s="127" t="str">
        <f>$B$50</f>
        <v>Technology</v>
      </c>
      <c r="C361" s="138">
        <f t="shared" si="33"/>
        <v>0</v>
      </c>
      <c r="D361" s="138">
        <f t="shared" si="33"/>
        <v>0</v>
      </c>
      <c r="E361" s="138">
        <f t="shared" si="30"/>
        <v>5789.0053421524226</v>
      </c>
      <c r="F361" s="138">
        <f t="shared" si="31"/>
        <v>0</v>
      </c>
      <c r="G361" s="138">
        <f t="shared" si="32"/>
        <v>0</v>
      </c>
      <c r="H361" s="138">
        <f t="shared" si="29"/>
        <v>5789.0053421524235</v>
      </c>
    </row>
    <row r="362" spans="2:9" x14ac:dyDescent="0.55000000000000004">
      <c r="B362" s="127" t="str">
        <f>$B$51</f>
        <v>Nursing</v>
      </c>
      <c r="C362" s="138">
        <f t="shared" si="33"/>
        <v>14139.161420856881</v>
      </c>
      <c r="D362" s="138">
        <f t="shared" si="33"/>
        <v>20269.174738390277</v>
      </c>
      <c r="E362" s="138">
        <f t="shared" si="30"/>
        <v>10776.167576544332</v>
      </c>
      <c r="F362" s="138">
        <f t="shared" si="31"/>
        <v>0</v>
      </c>
      <c r="G362" s="138">
        <f t="shared" si="32"/>
        <v>0</v>
      </c>
      <c r="H362" s="138">
        <f t="shared" si="29"/>
        <v>16058.824466454187</v>
      </c>
    </row>
    <row r="363" spans="2:9" x14ac:dyDescent="0.55000000000000004">
      <c r="B363" s="130" t="str">
        <f>$B$52</f>
        <v>Totals</v>
      </c>
      <c r="C363" s="135">
        <f t="shared" si="33"/>
        <v>10118.745226716346</v>
      </c>
      <c r="D363" s="135">
        <f t="shared" si="33"/>
        <v>17697.634200106215</v>
      </c>
      <c r="E363" s="135">
        <f t="shared" si="30"/>
        <v>14381.783655749423</v>
      </c>
      <c r="F363" s="135">
        <f t="shared" si="31"/>
        <v>109019.37853972313</v>
      </c>
      <c r="G363" s="135">
        <f t="shared" si="32"/>
        <v>0</v>
      </c>
      <c r="H363" s="135">
        <f t="shared" si="29"/>
        <v>14093.234142451705</v>
      </c>
      <c r="I363" s="349"/>
    </row>
  </sheetData>
  <mergeCells count="45">
    <mergeCell ref="B316:H316"/>
    <mergeCell ref="B341:H341"/>
    <mergeCell ref="B215:G215"/>
    <mergeCell ref="B216:H216"/>
    <mergeCell ref="B241:G241"/>
    <mergeCell ref="B264:H264"/>
    <mergeCell ref="B266:H266"/>
    <mergeCell ref="B291:H291"/>
    <mergeCell ref="I140:I141"/>
    <mergeCell ref="B165:G165"/>
    <mergeCell ref="B166:G166"/>
    <mergeCell ref="B190:G190"/>
    <mergeCell ref="B191:H191"/>
    <mergeCell ref="B89:G89"/>
    <mergeCell ref="B113:H113"/>
    <mergeCell ref="B114:G114"/>
    <mergeCell ref="B139:G139"/>
    <mergeCell ref="B140:F141"/>
    <mergeCell ref="B58:G58"/>
    <mergeCell ref="D83:F83"/>
    <mergeCell ref="B84:C84"/>
    <mergeCell ref="D84:F84"/>
    <mergeCell ref="B87:G87"/>
    <mergeCell ref="D27:F27"/>
    <mergeCell ref="B28:C28"/>
    <mergeCell ref="D28:F28"/>
    <mergeCell ref="D54:F54"/>
    <mergeCell ref="B55:C55"/>
    <mergeCell ref="D55:F55"/>
    <mergeCell ref="B16:E16"/>
    <mergeCell ref="B17:E17"/>
    <mergeCell ref="B18:E18"/>
    <mergeCell ref="D20:F20"/>
    <mergeCell ref="B21:C21"/>
    <mergeCell ref="D21:F21"/>
    <mergeCell ref="B11:H11"/>
    <mergeCell ref="B12:E12"/>
    <mergeCell ref="B13:E13"/>
    <mergeCell ref="B14:E14"/>
    <mergeCell ref="B15:E15"/>
    <mergeCell ref="B1:H1"/>
    <mergeCell ref="B2:H2"/>
    <mergeCell ref="B8:H8"/>
    <mergeCell ref="B9:G9"/>
    <mergeCell ref="B10:G10"/>
  </mergeCells>
  <conditionalFormatting sqref="C61:G80">
    <cfRule type="expression" dxfId="144" priority="6" stopIfTrue="1">
      <formula>C32=0</formula>
    </cfRule>
  </conditionalFormatting>
  <conditionalFormatting sqref="C91:G110">
    <cfRule type="expression" dxfId="143" priority="5" stopIfTrue="1">
      <formula>C32=0</formula>
    </cfRule>
  </conditionalFormatting>
  <conditionalFormatting sqref="C143:H162">
    <cfRule type="expression" dxfId="142" priority="3" stopIfTrue="1">
      <formula>C32=0</formula>
    </cfRule>
  </conditionalFormatting>
  <conditionalFormatting sqref="H143:H162">
    <cfRule type="expression" dxfId="141" priority="1" stopIfTrue="1">
      <formula>OR(AND(#REF!&gt;0,H143&gt;0,H61=0),AND(#REF!&gt;0,H143&gt;0,H32=0))</formula>
    </cfRule>
    <cfRule type="expression" dxfId="140" priority="4" stopIfTrue="1">
      <formula>OR(AND(#REF!&gt;0,H143&gt;0,H61=0),AND(#REF!&gt;0,H143&gt;0,H32=0))</formula>
    </cfRule>
  </conditionalFormatting>
  <pageMargins left="0.25" right="0.25" top="0.5" bottom="0.5" header="0.17" footer="0.17"/>
  <pageSetup scale="69" fitToHeight="0" orientation="portrait" r:id="rId1"/>
  <headerFooter alignWithMargins="0"/>
  <rowBreaks count="6" manualBreakCount="6">
    <brk id="56" max="16383" man="1"/>
    <brk id="112" max="16383" man="1"/>
    <brk id="164" max="16383" man="1"/>
    <brk id="214" max="16383" man="1"/>
    <brk id="264" max="16383" man="1"/>
    <brk id="314" max="16383" man="1"/>
  </rowBreaks>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codeName="Sheet24">
    <tabColor rgb="FFFFC000"/>
    <pageSetUpPr fitToPage="1"/>
  </sheetPr>
  <dimension ref="B1:W363"/>
  <sheetViews>
    <sheetView showGridLines="0" showZeros="0" zoomScale="70" zoomScaleNormal="70" workbookViewId="0">
      <selection activeCell="B242" sqref="B242"/>
    </sheetView>
  </sheetViews>
  <sheetFormatPr defaultColWidth="9.109375" defaultRowHeight="19.2" x14ac:dyDescent="0.55000000000000004"/>
  <cols>
    <col min="1" max="1" width="1.88671875" style="107" customWidth="1"/>
    <col min="2" max="2" width="30.5546875" style="107" customWidth="1"/>
    <col min="3" max="5" width="15.88671875" style="107" bestFit="1" customWidth="1"/>
    <col min="6" max="6" width="16.6640625" style="107" bestFit="1" customWidth="1"/>
    <col min="7" max="7" width="17.5546875" style="107" bestFit="1" customWidth="1"/>
    <col min="8" max="8" width="21.33203125" style="107" bestFit="1" customWidth="1"/>
    <col min="9" max="9" width="16.33203125" style="107" bestFit="1" customWidth="1"/>
    <col min="10" max="10" width="15.88671875" style="107" bestFit="1" customWidth="1"/>
    <col min="11" max="16384" width="9.109375" style="107"/>
  </cols>
  <sheetData>
    <row r="1" spans="2:8" x14ac:dyDescent="0.55000000000000004">
      <c r="B1" s="442" t="str">
        <f>'Relative Weights'!A1</f>
        <v>THECB Texas Public University Expenditure Study - Fiscal Year 2025</v>
      </c>
      <c r="C1" s="442"/>
      <c r="D1" s="442"/>
      <c r="E1" s="442"/>
      <c r="F1" s="442"/>
      <c r="G1" s="442"/>
      <c r="H1" s="442"/>
    </row>
    <row r="2" spans="2:8" x14ac:dyDescent="0.55000000000000004">
      <c r="B2" s="443" t="str">
        <f>'Relative Weights'!A2</f>
        <v>Institution Survey for the Year Ended August 31, 2025</v>
      </c>
      <c r="C2" s="443"/>
      <c r="D2" s="443"/>
      <c r="E2" s="443"/>
      <c r="F2" s="443"/>
      <c r="G2" s="443"/>
      <c r="H2" s="443"/>
    </row>
    <row r="3" spans="2:8" x14ac:dyDescent="0.55000000000000004">
      <c r="B3" s="119" t="s">
        <v>118</v>
      </c>
      <c r="C3" s="119"/>
      <c r="D3" s="119"/>
      <c r="E3" s="119"/>
      <c r="F3" s="119"/>
      <c r="G3" s="119"/>
      <c r="H3" s="119"/>
    </row>
    <row r="4" spans="2:8" x14ac:dyDescent="0.55000000000000004">
      <c r="B4" s="292" t="s">
        <v>142</v>
      </c>
      <c r="C4" s="119"/>
      <c r="D4" s="119"/>
      <c r="E4" s="119"/>
      <c r="F4" s="119"/>
      <c r="G4" s="119"/>
      <c r="H4" s="119"/>
    </row>
    <row r="5" spans="2:8" ht="16.5" customHeight="1" x14ac:dyDescent="0.55000000000000004">
      <c r="B5" s="119"/>
      <c r="C5" s="119"/>
      <c r="D5" s="119"/>
      <c r="E5" s="119"/>
      <c r="F5" s="119"/>
      <c r="G5" s="119"/>
      <c r="H5" s="244"/>
    </row>
    <row r="6" spans="2:8" x14ac:dyDescent="0.55000000000000004">
      <c r="B6" s="293" t="s">
        <v>10</v>
      </c>
      <c r="C6" s="293"/>
      <c r="D6" s="293"/>
      <c r="E6" s="293"/>
      <c r="F6" s="293"/>
      <c r="G6" s="293"/>
      <c r="H6" s="294"/>
    </row>
    <row r="7" spans="2:8" x14ac:dyDescent="0.55000000000000004">
      <c r="B7" s="119"/>
      <c r="C7" s="119"/>
      <c r="D7" s="119"/>
      <c r="E7" s="119"/>
      <c r="F7" s="119"/>
      <c r="G7" s="119"/>
      <c r="H7" s="295"/>
    </row>
    <row r="8" spans="2:8" ht="171" customHeight="1" x14ac:dyDescent="0.55000000000000004">
      <c r="B8" s="431" t="s">
        <v>223</v>
      </c>
      <c r="C8" s="431"/>
      <c r="D8" s="431"/>
      <c r="E8" s="431"/>
      <c r="F8" s="431"/>
      <c r="G8" s="431"/>
      <c r="H8" s="431"/>
    </row>
    <row r="9" spans="2:8" ht="99.75" customHeight="1" x14ac:dyDescent="0.55000000000000004">
      <c r="B9" s="432" t="s">
        <v>41</v>
      </c>
      <c r="C9" s="432"/>
      <c r="D9" s="432"/>
      <c r="E9" s="432"/>
      <c r="F9" s="432"/>
      <c r="G9" s="432"/>
      <c r="H9" s="296"/>
    </row>
    <row r="10" spans="2:8" x14ac:dyDescent="0.55000000000000004">
      <c r="B10" s="442" t="s">
        <v>20</v>
      </c>
      <c r="C10" s="442"/>
      <c r="D10" s="442"/>
      <c r="E10" s="442"/>
      <c r="F10" s="442"/>
      <c r="G10" s="442"/>
      <c r="H10" s="296"/>
    </row>
    <row r="11" spans="2:8" ht="21" customHeight="1" thickBot="1" x14ac:dyDescent="0.6">
      <c r="B11" s="432" t="s">
        <v>851</v>
      </c>
      <c r="C11" s="432"/>
      <c r="D11" s="432"/>
      <c r="E11" s="432"/>
      <c r="F11" s="432"/>
      <c r="G11" s="432"/>
      <c r="H11" s="432"/>
    </row>
    <row r="12" spans="2:8" ht="19.8" thickBot="1" x14ac:dyDescent="0.6">
      <c r="B12" s="447" t="s">
        <v>16</v>
      </c>
      <c r="C12" s="448"/>
      <c r="D12" s="448"/>
      <c r="E12" s="448"/>
      <c r="F12" s="297"/>
      <c r="G12" s="298"/>
      <c r="H12" s="299" t="s">
        <v>17</v>
      </c>
    </row>
    <row r="13" spans="2:8" x14ac:dyDescent="0.55000000000000004">
      <c r="B13" s="449" t="s">
        <v>12</v>
      </c>
      <c r="C13" s="449"/>
      <c r="D13" s="449"/>
      <c r="E13" s="449"/>
      <c r="F13" s="352"/>
      <c r="G13" s="301"/>
      <c r="H13" s="353">
        <f>Data!$G19</f>
        <v>45205406</v>
      </c>
    </row>
    <row r="14" spans="2:8" x14ac:dyDescent="0.55000000000000004">
      <c r="B14" s="435" t="s">
        <v>13</v>
      </c>
      <c r="C14" s="435"/>
      <c r="D14" s="435"/>
      <c r="E14" s="435"/>
      <c r="F14" s="354"/>
      <c r="G14" s="301"/>
      <c r="H14" s="355">
        <f>Data!$H19</f>
        <v>13154591</v>
      </c>
    </row>
    <row r="15" spans="2:8" x14ac:dyDescent="0.55000000000000004">
      <c r="B15" s="435" t="s">
        <v>14</v>
      </c>
      <c r="C15" s="435"/>
      <c r="D15" s="435"/>
      <c r="E15" s="435"/>
      <c r="F15" s="354"/>
      <c r="G15" s="301"/>
      <c r="H15" s="355">
        <f>Data!$I19</f>
        <v>21988801</v>
      </c>
    </row>
    <row r="16" spans="2:8" x14ac:dyDescent="0.55000000000000004">
      <c r="B16" s="435" t="s">
        <v>18</v>
      </c>
      <c r="C16" s="435"/>
      <c r="D16" s="435"/>
      <c r="E16" s="435"/>
      <c r="F16" s="354"/>
      <c r="G16" s="301"/>
      <c r="H16" s="355">
        <f>Data!$J19</f>
        <v>11831469</v>
      </c>
    </row>
    <row r="17" spans="2:23" x14ac:dyDescent="0.55000000000000004">
      <c r="B17" s="435" t="s">
        <v>15</v>
      </c>
      <c r="C17" s="435"/>
      <c r="D17" s="435"/>
      <c r="E17" s="435"/>
      <c r="F17" s="354"/>
      <c r="G17" s="301"/>
      <c r="H17" s="355">
        <f>Data!$K19</f>
        <v>15768326</v>
      </c>
    </row>
    <row r="18" spans="2:23" x14ac:dyDescent="0.55000000000000004">
      <c r="B18" s="435" t="s">
        <v>1</v>
      </c>
      <c r="C18" s="435"/>
      <c r="D18" s="435"/>
      <c r="E18" s="435"/>
      <c r="F18" s="356"/>
      <c r="G18" s="301"/>
      <c r="H18" s="357">
        <f>SUM(H13:H17)</f>
        <v>107948593</v>
      </c>
    </row>
    <row r="19" spans="2:23" ht="13.5" customHeight="1" x14ac:dyDescent="0.55000000000000004">
      <c r="B19" s="306"/>
      <c r="D19" s="306"/>
      <c r="E19" s="306"/>
      <c r="F19" s="306"/>
      <c r="G19" s="306"/>
      <c r="H19" s="296"/>
    </row>
    <row r="20" spans="2:23" ht="13.5" customHeight="1" x14ac:dyDescent="0.55000000000000004">
      <c r="B20" s="306"/>
      <c r="D20" s="440" t="s">
        <v>22</v>
      </c>
      <c r="E20" s="440"/>
      <c r="F20" s="440"/>
      <c r="G20" s="307" t="s">
        <v>23</v>
      </c>
      <c r="H20" s="307" t="s">
        <v>24</v>
      </c>
    </row>
    <row r="21" spans="2:23" ht="17.25" customHeight="1" x14ac:dyDescent="0.55000000000000004">
      <c r="B21" s="438" t="s">
        <v>21</v>
      </c>
      <c r="C21" s="439"/>
      <c r="D21" s="434" t="str">
        <f>Data!L19</f>
        <v>Nancy Hranicky</v>
      </c>
      <c r="E21" s="434"/>
      <c r="F21" s="434"/>
      <c r="G21" s="308" t="str">
        <f>Data!M19</f>
        <v>979-458-6090</v>
      </c>
      <c r="H21" s="309" t="str">
        <f>Data!N19</f>
        <v>nhranicky@tamus.edu</v>
      </c>
    </row>
    <row r="22" spans="2:23" ht="13.5" customHeight="1" x14ac:dyDescent="0.55000000000000004">
      <c r="B22" s="306"/>
      <c r="C22" s="306"/>
      <c r="D22" s="306"/>
      <c r="E22" s="306"/>
      <c r="F22" s="306"/>
      <c r="G22" s="306"/>
      <c r="H22" s="296"/>
    </row>
    <row r="23" spans="2:23" ht="15.75" customHeight="1" thickBot="1" x14ac:dyDescent="0.6">
      <c r="B23" s="117" t="s">
        <v>900</v>
      </c>
      <c r="C23" s="306"/>
      <c r="D23" s="306"/>
      <c r="E23" s="306"/>
      <c r="F23" s="306"/>
      <c r="G23" s="306"/>
      <c r="H23" s="296"/>
    </row>
    <row r="24" spans="2:23" s="313" customFormat="1" x14ac:dyDescent="0.55000000000000004">
      <c r="B24" s="310"/>
      <c r="C24" s="123" t="s">
        <v>25</v>
      </c>
      <c r="D24" s="311" t="s">
        <v>26</v>
      </c>
      <c r="E24" s="311" t="s">
        <v>27</v>
      </c>
      <c r="F24" s="311" t="s">
        <v>28</v>
      </c>
      <c r="G24" s="311" t="s">
        <v>29</v>
      </c>
      <c r="H24" s="312" t="s">
        <v>30</v>
      </c>
      <c r="J24" s="107"/>
    </row>
    <row r="25" spans="2:23" s="313" customFormat="1" ht="19.8" thickBot="1" x14ac:dyDescent="0.6">
      <c r="B25" s="314" t="s">
        <v>675</v>
      </c>
      <c r="C25" s="315">
        <f>Data!O19</f>
        <v>2614</v>
      </c>
      <c r="D25" s="316">
        <f>Data!P19</f>
        <v>4490</v>
      </c>
      <c r="E25" s="316">
        <f>Data!Q19</f>
        <v>1830</v>
      </c>
      <c r="F25" s="316">
        <f>Data!R19</f>
        <v>103</v>
      </c>
      <c r="G25" s="316">
        <f>Data!S19</f>
        <v>0</v>
      </c>
      <c r="H25" s="317">
        <f>SUM(C25:G25)</f>
        <v>9037</v>
      </c>
    </row>
    <row r="26" spans="2:23" x14ac:dyDescent="0.55000000000000004">
      <c r="C26" s="318"/>
      <c r="D26" s="318"/>
      <c r="E26" s="318"/>
      <c r="F26" s="318"/>
      <c r="G26" s="318"/>
      <c r="H26" s="318"/>
      <c r="I26" s="318"/>
    </row>
    <row r="27" spans="2:23" ht="13.5" customHeight="1" x14ac:dyDescent="0.55000000000000004">
      <c r="B27" s="306"/>
      <c r="D27" s="440" t="s">
        <v>22</v>
      </c>
      <c r="E27" s="440"/>
      <c r="F27" s="440"/>
      <c r="G27" s="307" t="s">
        <v>23</v>
      </c>
      <c r="H27" s="307" t="s">
        <v>24</v>
      </c>
    </row>
    <row r="28" spans="2:23" ht="17.25" customHeight="1" x14ac:dyDescent="0.55000000000000004">
      <c r="B28" s="438" t="s">
        <v>893</v>
      </c>
      <c r="C28" s="439"/>
      <c r="D28" s="434" t="str">
        <f>Data!T19</f>
        <v>Hampton, Jarvis</v>
      </c>
      <c r="E28" s="434"/>
      <c r="F28" s="434"/>
      <c r="G28" s="308" t="str">
        <f>Data!U19</f>
        <v>(806) 651-3451</v>
      </c>
      <c r="H28" s="309" t="str">
        <f>Data!V19</f>
        <v>jhampton@wtamu.edu</v>
      </c>
    </row>
    <row r="29" spans="2:23" ht="13.5" customHeight="1" x14ac:dyDescent="0.55000000000000004">
      <c r="B29" s="306"/>
      <c r="C29" s="306"/>
      <c r="D29" s="306"/>
      <c r="E29" s="306"/>
      <c r="F29" s="306"/>
      <c r="G29" s="306"/>
      <c r="H29" s="296"/>
    </row>
    <row r="30" spans="2:23" ht="19.8" thickBot="1" x14ac:dyDescent="0.6">
      <c r="B30" s="117" t="s">
        <v>901</v>
      </c>
    </row>
    <row r="31" spans="2:23" ht="19.8" thickBot="1" x14ac:dyDescent="0.6">
      <c r="B31" s="124" t="s">
        <v>31</v>
      </c>
      <c r="C31" s="125" t="s">
        <v>25</v>
      </c>
      <c r="D31" s="125" t="s">
        <v>26</v>
      </c>
      <c r="E31" s="125" t="s">
        <v>27</v>
      </c>
      <c r="F31" s="125" t="s">
        <v>28</v>
      </c>
      <c r="G31" s="125" t="s">
        <v>29</v>
      </c>
      <c r="H31" s="126" t="s">
        <v>30</v>
      </c>
    </row>
    <row r="32" spans="2:23" x14ac:dyDescent="0.55000000000000004">
      <c r="B32" s="127" t="s">
        <v>42</v>
      </c>
      <c r="C32" s="140">
        <f>Data!W19</f>
        <v>44245</v>
      </c>
      <c r="D32" s="140">
        <f>Data!AQ19</f>
        <v>16422</v>
      </c>
      <c r="E32" s="140">
        <f>Data!BK19</f>
        <v>6207</v>
      </c>
      <c r="F32" s="140">
        <f>Data!CE19</f>
        <v>96</v>
      </c>
      <c r="G32" s="140">
        <f>Data!CY19</f>
        <v>0</v>
      </c>
      <c r="H32" s="141">
        <f>SUM(C32:G32)</f>
        <v>66970</v>
      </c>
      <c r="W32" s="144"/>
    </row>
    <row r="33" spans="2:23" x14ac:dyDescent="0.55000000000000004">
      <c r="B33" s="129" t="s">
        <v>43</v>
      </c>
      <c r="C33" s="140">
        <f>Data!X19</f>
        <v>18273</v>
      </c>
      <c r="D33" s="140">
        <f>Data!AR19</f>
        <v>8727</v>
      </c>
      <c r="E33" s="140">
        <f>Data!BL19</f>
        <v>1647</v>
      </c>
      <c r="F33" s="140">
        <f>Data!CF19</f>
        <v>9</v>
      </c>
      <c r="G33" s="140">
        <f>Data!CZ19</f>
        <v>0</v>
      </c>
      <c r="H33" s="141">
        <f t="shared" ref="H33:H52" si="0">SUM(C33:G33)</f>
        <v>28656</v>
      </c>
      <c r="W33" s="144"/>
    </row>
    <row r="34" spans="2:23" x14ac:dyDescent="0.55000000000000004">
      <c r="B34" s="129" t="s">
        <v>44</v>
      </c>
      <c r="C34" s="140">
        <f>Data!Y19</f>
        <v>8068</v>
      </c>
      <c r="D34" s="140">
        <f>Data!AS19</f>
        <v>4983</v>
      </c>
      <c r="E34" s="140">
        <f>Data!BM19</f>
        <v>505</v>
      </c>
      <c r="F34" s="140">
        <f>Data!CG19</f>
        <v>0</v>
      </c>
      <c r="G34" s="140">
        <f>Data!DA19</f>
        <v>0</v>
      </c>
      <c r="H34" s="141">
        <f t="shared" si="0"/>
        <v>13556</v>
      </c>
      <c r="W34" s="144"/>
    </row>
    <row r="35" spans="2:23" x14ac:dyDescent="0.55000000000000004">
      <c r="B35" s="129" t="s">
        <v>45</v>
      </c>
      <c r="C35" s="140">
        <f>Data!Z19</f>
        <v>1314</v>
      </c>
      <c r="D35" s="140">
        <f>Data!AT19</f>
        <v>5616</v>
      </c>
      <c r="E35" s="140">
        <f>Data!BN19</f>
        <v>5548.7499999999991</v>
      </c>
      <c r="F35" s="140">
        <f>Data!CH19</f>
        <v>1408</v>
      </c>
      <c r="G35" s="140">
        <f>Data!DB19</f>
        <v>0</v>
      </c>
      <c r="H35" s="141">
        <f t="shared" si="0"/>
        <v>13886.75</v>
      </c>
      <c r="W35" s="144"/>
    </row>
    <row r="36" spans="2:23" x14ac:dyDescent="0.55000000000000004">
      <c r="B36" s="129" t="s">
        <v>46</v>
      </c>
      <c r="C36" s="140">
        <f>Data!AA19</f>
        <v>8814</v>
      </c>
      <c r="D36" s="140">
        <f>Data!AU19</f>
        <v>8424</v>
      </c>
      <c r="E36" s="140">
        <f>Data!BO19</f>
        <v>1148</v>
      </c>
      <c r="F36" s="140">
        <f>Data!CI19</f>
        <v>163</v>
      </c>
      <c r="G36" s="140">
        <f>Data!DC19</f>
        <v>0</v>
      </c>
      <c r="H36" s="141">
        <f t="shared" si="0"/>
        <v>18549</v>
      </c>
      <c r="W36" s="144"/>
    </row>
    <row r="37" spans="2:23" x14ac:dyDescent="0.55000000000000004">
      <c r="B37" s="129" t="s">
        <v>47</v>
      </c>
      <c r="C37" s="140">
        <f>Data!AB19</f>
        <v>2915</v>
      </c>
      <c r="D37" s="140">
        <f>Data!AV19</f>
        <v>3831</v>
      </c>
      <c r="E37" s="140">
        <f>Data!BP19</f>
        <v>1773</v>
      </c>
      <c r="F37" s="140">
        <f>Data!CJ19</f>
        <v>0</v>
      </c>
      <c r="G37" s="140">
        <f>Data!DD19</f>
        <v>0</v>
      </c>
      <c r="H37" s="141">
        <f t="shared" si="0"/>
        <v>8519</v>
      </c>
      <c r="W37" s="144"/>
    </row>
    <row r="38" spans="2:23" x14ac:dyDescent="0.55000000000000004">
      <c r="B38" s="129" t="s">
        <v>48</v>
      </c>
      <c r="C38" s="140">
        <f>Data!AC19</f>
        <v>0</v>
      </c>
      <c r="D38" s="140">
        <f>Data!AW19</f>
        <v>0</v>
      </c>
      <c r="E38" s="140">
        <f>Data!BQ19</f>
        <v>0</v>
      </c>
      <c r="F38" s="140">
        <f>Data!CK19</f>
        <v>0</v>
      </c>
      <c r="G38" s="140">
        <f>Data!DE19</f>
        <v>0</v>
      </c>
      <c r="H38" s="141">
        <f t="shared" si="0"/>
        <v>0</v>
      </c>
      <c r="W38" s="144"/>
    </row>
    <row r="39" spans="2:23" x14ac:dyDescent="0.55000000000000004">
      <c r="B39" s="129" t="s">
        <v>49</v>
      </c>
      <c r="C39" s="140">
        <f>Data!AD19</f>
        <v>0</v>
      </c>
      <c r="D39" s="140">
        <f>Data!AX19</f>
        <v>0</v>
      </c>
      <c r="E39" s="140">
        <f>Data!BR19</f>
        <v>0</v>
      </c>
      <c r="F39" s="140">
        <f>Data!CL19</f>
        <v>0</v>
      </c>
      <c r="G39" s="140">
        <f>Data!DF19</f>
        <v>0</v>
      </c>
      <c r="H39" s="141">
        <f t="shared" si="0"/>
        <v>0</v>
      </c>
      <c r="W39" s="144"/>
    </row>
    <row r="40" spans="2:23" x14ac:dyDescent="0.55000000000000004">
      <c r="B40" s="129" t="s">
        <v>50</v>
      </c>
      <c r="C40" s="140">
        <f>Data!AE19</f>
        <v>138</v>
      </c>
      <c r="D40" s="140">
        <f>Data!AY19</f>
        <v>1182</v>
      </c>
      <c r="E40" s="140">
        <f>Data!BS19</f>
        <v>848</v>
      </c>
      <c r="F40" s="140">
        <f>Data!CM19</f>
        <v>0</v>
      </c>
      <c r="G40" s="140">
        <f>Data!DG19</f>
        <v>0</v>
      </c>
      <c r="H40" s="141">
        <f t="shared" si="0"/>
        <v>2168</v>
      </c>
      <c r="W40" s="144"/>
    </row>
    <row r="41" spans="2:23" x14ac:dyDescent="0.55000000000000004">
      <c r="B41" s="129" t="s">
        <v>51</v>
      </c>
      <c r="C41" s="140">
        <f>Data!AF19</f>
        <v>0</v>
      </c>
      <c r="D41" s="140">
        <f>Data!AZ19</f>
        <v>0</v>
      </c>
      <c r="E41" s="140">
        <f>Data!BT19</f>
        <v>0</v>
      </c>
      <c r="F41" s="140">
        <f>Data!CN19</f>
        <v>0</v>
      </c>
      <c r="G41" s="140">
        <f>Data!DH19</f>
        <v>0</v>
      </c>
      <c r="H41" s="141">
        <f t="shared" si="0"/>
        <v>0</v>
      </c>
      <c r="W41" s="144"/>
    </row>
    <row r="42" spans="2:23" x14ac:dyDescent="0.55000000000000004">
      <c r="B42" s="129" t="s">
        <v>52</v>
      </c>
      <c r="C42" s="140">
        <f>Data!AG19</f>
        <v>0</v>
      </c>
      <c r="D42" s="140">
        <f>Data!BA19</f>
        <v>0</v>
      </c>
      <c r="E42" s="140">
        <f>Data!BU19</f>
        <v>0</v>
      </c>
      <c r="F42" s="140">
        <f>Data!CO19</f>
        <v>0</v>
      </c>
      <c r="G42" s="140">
        <f>Data!DI19</f>
        <v>0</v>
      </c>
      <c r="H42" s="141">
        <f t="shared" si="0"/>
        <v>0</v>
      </c>
      <c r="W42" s="144"/>
    </row>
    <row r="43" spans="2:23" x14ac:dyDescent="0.55000000000000004">
      <c r="B43" s="129" t="s">
        <v>53</v>
      </c>
      <c r="C43" s="140">
        <f>Data!AH19</f>
        <v>0</v>
      </c>
      <c r="D43" s="140">
        <f>Data!BB19</f>
        <v>126</v>
      </c>
      <c r="E43" s="140">
        <f>Data!BV19</f>
        <v>0</v>
      </c>
      <c r="F43" s="140">
        <f>Data!CP19</f>
        <v>0</v>
      </c>
      <c r="G43" s="140">
        <f>Data!DJ19</f>
        <v>0</v>
      </c>
      <c r="H43" s="141">
        <f t="shared" si="0"/>
        <v>126</v>
      </c>
      <c r="W43" s="144"/>
    </row>
    <row r="44" spans="2:23" x14ac:dyDescent="0.55000000000000004">
      <c r="B44" s="129" t="s">
        <v>54</v>
      </c>
      <c r="C44" s="140">
        <f>Data!AI19</f>
        <v>0</v>
      </c>
      <c r="D44" s="140">
        <f>Data!BC19</f>
        <v>0</v>
      </c>
      <c r="E44" s="140">
        <f>Data!BW19</f>
        <v>0</v>
      </c>
      <c r="F44" s="140">
        <f>Data!CQ19</f>
        <v>0</v>
      </c>
      <c r="G44" s="140">
        <f>Data!DK19</f>
        <v>0</v>
      </c>
      <c r="H44" s="141">
        <f t="shared" si="0"/>
        <v>0</v>
      </c>
      <c r="W44" s="144"/>
    </row>
    <row r="45" spans="2:23" x14ac:dyDescent="0.55000000000000004">
      <c r="B45" s="129" t="s">
        <v>55</v>
      </c>
      <c r="C45" s="140">
        <f>Data!AJ19</f>
        <v>1237</v>
      </c>
      <c r="D45" s="140">
        <f>Data!BD19</f>
        <v>2702</v>
      </c>
      <c r="E45" s="140">
        <f>Data!BX19</f>
        <v>2185</v>
      </c>
      <c r="F45" s="140">
        <f>Data!CR19</f>
        <v>0</v>
      </c>
      <c r="G45" s="140">
        <f>Data!DL19</f>
        <v>0</v>
      </c>
      <c r="H45" s="141">
        <f t="shared" si="0"/>
        <v>6124</v>
      </c>
      <c r="W45" s="144"/>
    </row>
    <row r="46" spans="2:23" x14ac:dyDescent="0.55000000000000004">
      <c r="B46" s="129" t="s">
        <v>56</v>
      </c>
      <c r="C46" s="140">
        <f>Data!AK19</f>
        <v>0</v>
      </c>
      <c r="D46" s="140">
        <f>Data!BE19</f>
        <v>0</v>
      </c>
      <c r="E46" s="140">
        <f>Data!BY19</f>
        <v>0</v>
      </c>
      <c r="F46" s="140">
        <f>Data!CS19</f>
        <v>0</v>
      </c>
      <c r="G46" s="140">
        <f>Data!DM19</f>
        <v>0</v>
      </c>
      <c r="H46" s="141">
        <f t="shared" si="0"/>
        <v>0</v>
      </c>
      <c r="W46" s="144"/>
    </row>
    <row r="47" spans="2:23" x14ac:dyDescent="0.55000000000000004">
      <c r="B47" s="129" t="s">
        <v>57</v>
      </c>
      <c r="C47" s="140">
        <f>Data!AL19</f>
        <v>7233</v>
      </c>
      <c r="D47" s="140">
        <f>Data!BF19</f>
        <v>20463</v>
      </c>
      <c r="E47" s="140">
        <f>Data!BZ19</f>
        <v>8740</v>
      </c>
      <c r="F47" s="140">
        <f>Data!CT19</f>
        <v>0</v>
      </c>
      <c r="G47" s="140">
        <f>Data!DN19</f>
        <v>0</v>
      </c>
      <c r="H47" s="141">
        <f t="shared" si="0"/>
        <v>36436</v>
      </c>
      <c r="W47" s="144"/>
    </row>
    <row r="48" spans="2:23" x14ac:dyDescent="0.55000000000000004">
      <c r="B48" s="129" t="s">
        <v>58</v>
      </c>
      <c r="C48" s="140">
        <f>Data!AM19</f>
        <v>0</v>
      </c>
      <c r="D48" s="140">
        <f>Data!BG19</f>
        <v>0</v>
      </c>
      <c r="E48" s="140">
        <f>Data!CA19</f>
        <v>0</v>
      </c>
      <c r="F48" s="140">
        <f>Data!CU19</f>
        <v>0</v>
      </c>
      <c r="G48" s="140">
        <f>Data!DO19</f>
        <v>0</v>
      </c>
      <c r="H48" s="141">
        <f t="shared" si="0"/>
        <v>0</v>
      </c>
      <c r="W48" s="144"/>
    </row>
    <row r="49" spans="2:23" x14ac:dyDescent="0.55000000000000004">
      <c r="B49" s="129" t="s">
        <v>59</v>
      </c>
      <c r="C49" s="140">
        <f>Data!AN19</f>
        <v>0</v>
      </c>
      <c r="D49" s="140">
        <f>Data!BH19</f>
        <v>495</v>
      </c>
      <c r="E49" s="140">
        <f>Data!CB19</f>
        <v>0</v>
      </c>
      <c r="F49" s="140">
        <f>Data!CV19</f>
        <v>0</v>
      </c>
      <c r="G49" s="140">
        <f>Data!DP19</f>
        <v>0</v>
      </c>
      <c r="H49" s="141">
        <f t="shared" si="0"/>
        <v>495</v>
      </c>
      <c r="W49" s="144"/>
    </row>
    <row r="50" spans="2:23" x14ac:dyDescent="0.55000000000000004">
      <c r="B50" s="129" t="s">
        <v>60</v>
      </c>
      <c r="C50" s="140">
        <f>Data!AO19</f>
        <v>2889</v>
      </c>
      <c r="D50" s="140">
        <f>Data!BI19</f>
        <v>3114</v>
      </c>
      <c r="E50" s="140">
        <f>Data!CC19</f>
        <v>261</v>
      </c>
      <c r="F50" s="140">
        <f>Data!CW19</f>
        <v>0</v>
      </c>
      <c r="G50" s="140">
        <f>Data!DQ19</f>
        <v>0</v>
      </c>
      <c r="H50" s="141">
        <f t="shared" si="0"/>
        <v>6264</v>
      </c>
      <c r="W50" s="144"/>
    </row>
    <row r="51" spans="2:23" x14ac:dyDescent="0.55000000000000004">
      <c r="B51" s="129" t="s">
        <v>0</v>
      </c>
      <c r="C51" s="140">
        <f>Data!AP19</f>
        <v>375</v>
      </c>
      <c r="D51" s="140">
        <f>Data!BJ19</f>
        <v>8009.0000000000018</v>
      </c>
      <c r="E51" s="140">
        <f>Data!CD19</f>
        <v>1318</v>
      </c>
      <c r="F51" s="140">
        <f>Data!CX19</f>
        <v>0</v>
      </c>
      <c r="G51" s="140">
        <f>Data!DR19</f>
        <v>0</v>
      </c>
      <c r="H51" s="141">
        <f t="shared" si="0"/>
        <v>9702.0000000000018</v>
      </c>
      <c r="W51" s="144"/>
    </row>
    <row r="52" spans="2:23" x14ac:dyDescent="0.55000000000000004">
      <c r="B52" s="142" t="s">
        <v>33</v>
      </c>
      <c r="C52" s="141">
        <f>SUM(C32:C51)</f>
        <v>95501</v>
      </c>
      <c r="D52" s="141">
        <f>SUM(D32:D51)</f>
        <v>84094</v>
      </c>
      <c r="E52" s="141">
        <f>SUM(E32:E51)</f>
        <v>30180.75</v>
      </c>
      <c r="F52" s="141">
        <f>SUM(F32:F51)</f>
        <v>1676</v>
      </c>
      <c r="G52" s="141">
        <f>SUM(G32:G51)</f>
        <v>0</v>
      </c>
      <c r="H52" s="141">
        <f t="shared" si="0"/>
        <v>211451.75</v>
      </c>
    </row>
    <row r="53" spans="2:23" x14ac:dyDescent="0.55000000000000004">
      <c r="B53" s="143"/>
      <c r="C53" s="144"/>
      <c r="D53" s="144"/>
      <c r="E53" s="144"/>
      <c r="F53" s="144"/>
      <c r="G53" s="144"/>
      <c r="H53" s="144"/>
    </row>
    <row r="54" spans="2:23" ht="13.5" customHeight="1" x14ac:dyDescent="0.55000000000000004">
      <c r="B54" s="306"/>
      <c r="D54" s="440" t="s">
        <v>22</v>
      </c>
      <c r="E54" s="440"/>
      <c r="F54" s="440"/>
      <c r="G54" s="307" t="s">
        <v>23</v>
      </c>
      <c r="H54" s="307" t="s">
        <v>24</v>
      </c>
    </row>
    <row r="55" spans="2:23" ht="38.4" x14ac:dyDescent="0.55000000000000004">
      <c r="B55" s="438" t="s">
        <v>894</v>
      </c>
      <c r="C55" s="439"/>
      <c r="D55" s="434" t="str">
        <f>Data!T19</f>
        <v>Hampton, Jarvis</v>
      </c>
      <c r="E55" s="434"/>
      <c r="F55" s="434"/>
      <c r="G55" s="308" t="str">
        <f>Data!U19</f>
        <v>(806) 651-3451</v>
      </c>
      <c r="H55" s="309" t="str">
        <f>Data!V19</f>
        <v>jhampton@wtamu.edu</v>
      </c>
    </row>
    <row r="56" spans="2:23" ht="13.5" customHeight="1" x14ac:dyDescent="0.55000000000000004">
      <c r="B56" s="306"/>
      <c r="C56" s="306"/>
      <c r="D56" s="306"/>
      <c r="E56" s="306"/>
      <c r="F56" s="306"/>
      <c r="G56" s="306"/>
      <c r="H56" s="296"/>
    </row>
    <row r="57" spans="2:23" ht="16.5" customHeight="1" x14ac:dyDescent="0.55000000000000004">
      <c r="B57" s="117" t="s">
        <v>9</v>
      </c>
    </row>
    <row r="58" spans="2:23" ht="39.75" customHeight="1" x14ac:dyDescent="0.55000000000000004">
      <c r="B58" s="441" t="s">
        <v>39</v>
      </c>
      <c r="C58" s="441"/>
      <c r="D58" s="441"/>
      <c r="E58" s="441"/>
      <c r="F58" s="441"/>
      <c r="G58" s="441"/>
      <c r="H58" s="319"/>
    </row>
    <row r="59" spans="2:23" ht="8.25" customHeight="1" thickBot="1" x14ac:dyDescent="0.6">
      <c r="B59" s="318"/>
    </row>
    <row r="60" spans="2:23" ht="19.8" thickBot="1" x14ac:dyDescent="0.6">
      <c r="B60" s="124" t="s">
        <v>31</v>
      </c>
      <c r="C60" s="125" t="s">
        <v>25</v>
      </c>
      <c r="D60" s="125" t="s">
        <v>26</v>
      </c>
      <c r="E60" s="125" t="s">
        <v>27</v>
      </c>
      <c r="F60" s="125" t="s">
        <v>28</v>
      </c>
      <c r="G60" s="125" t="s">
        <v>29</v>
      </c>
      <c r="H60" s="126" t="s">
        <v>30</v>
      </c>
    </row>
    <row r="61" spans="2:23" x14ac:dyDescent="0.55000000000000004">
      <c r="B61" s="127" t="str">
        <f>$B$32</f>
        <v>Liberal Arts</v>
      </c>
      <c r="C61" s="320">
        <f>Data!DS19</f>
        <v>3893812.8056162847</v>
      </c>
      <c r="D61" s="320">
        <f>Data!EM19</f>
        <v>2298814.1544104763</v>
      </c>
      <c r="E61" s="320">
        <f>Data!FG19</f>
        <v>1309911.6937719258</v>
      </c>
      <c r="F61" s="320">
        <f>Data!GA19</f>
        <v>12308.707170795306</v>
      </c>
      <c r="G61" s="320">
        <f>Data!GU19</f>
        <v>0</v>
      </c>
      <c r="H61" s="321">
        <f>SUM(C61:G61)</f>
        <v>7514847.3609694829</v>
      </c>
    </row>
    <row r="62" spans="2:23" x14ac:dyDescent="0.55000000000000004">
      <c r="B62" s="127" t="str">
        <f>$B$33</f>
        <v>Science</v>
      </c>
      <c r="C62" s="320">
        <f>Data!DT19</f>
        <v>1320958.3955862529</v>
      </c>
      <c r="D62" s="320">
        <f>Data!EN19</f>
        <v>1362893.3415708104</v>
      </c>
      <c r="E62" s="320">
        <f>Data!FH19</f>
        <v>587502.50241592492</v>
      </c>
      <c r="F62" s="320">
        <f>Data!GB19</f>
        <v>3494.8000221004704</v>
      </c>
      <c r="G62" s="320">
        <f>Data!GV19</f>
        <v>0</v>
      </c>
      <c r="H62" s="141">
        <f t="shared" ref="H62:H81" si="1">SUM(C62:G62)</f>
        <v>3274849.0395950889</v>
      </c>
    </row>
    <row r="63" spans="2:23" x14ac:dyDescent="0.55000000000000004">
      <c r="B63" s="127" t="str">
        <f>$B$34</f>
        <v>Fine Arts</v>
      </c>
      <c r="C63" s="320">
        <f>Data!DU19</f>
        <v>1651935.1399295565</v>
      </c>
      <c r="D63" s="320">
        <f>Data!EO19</f>
        <v>1386363.9504771347</v>
      </c>
      <c r="E63" s="320">
        <f>Data!FI19</f>
        <v>283984.33129336115</v>
      </c>
      <c r="F63" s="320">
        <f>Data!GC19</f>
        <v>0</v>
      </c>
      <c r="G63" s="320">
        <f>Data!GW19</f>
        <v>0</v>
      </c>
      <c r="H63" s="141">
        <f t="shared" si="1"/>
        <v>3322283.4217000525</v>
      </c>
    </row>
    <row r="64" spans="2:23" x14ac:dyDescent="0.55000000000000004">
      <c r="B64" s="127" t="str">
        <f>$B$35</f>
        <v>Teacher Education</v>
      </c>
      <c r="C64" s="320">
        <f>Data!DV19</f>
        <v>136759.10421260347</v>
      </c>
      <c r="D64" s="320">
        <f>Data!EP19</f>
        <v>741236.52687034511</v>
      </c>
      <c r="E64" s="320">
        <f>Data!FJ19</f>
        <v>727632.49226846313</v>
      </c>
      <c r="F64" s="320">
        <f>Data!GD19</f>
        <v>1307825.3326983713</v>
      </c>
      <c r="G64" s="320">
        <f>Data!GX19</f>
        <v>0</v>
      </c>
      <c r="H64" s="141">
        <f t="shared" si="1"/>
        <v>2913453.4560497832</v>
      </c>
    </row>
    <row r="65" spans="2:8" x14ac:dyDescent="0.55000000000000004">
      <c r="B65" s="127" t="str">
        <f>$B$36</f>
        <v>Agriculture</v>
      </c>
      <c r="C65" s="320">
        <f>Data!DW19</f>
        <v>810717.51135727181</v>
      </c>
      <c r="D65" s="320">
        <f>Data!EQ19</f>
        <v>1339653.4625956372</v>
      </c>
      <c r="E65" s="320">
        <f>Data!FK19</f>
        <v>719964.58051058557</v>
      </c>
      <c r="F65" s="320">
        <f>Data!GE19</f>
        <v>316231.16710294021</v>
      </c>
      <c r="G65" s="320">
        <f>Data!GY19</f>
        <v>0</v>
      </c>
      <c r="H65" s="141">
        <f t="shared" si="1"/>
        <v>3186566.7215664349</v>
      </c>
    </row>
    <row r="66" spans="2:8" x14ac:dyDescent="0.55000000000000004">
      <c r="B66" s="127" t="str">
        <f>$B$37</f>
        <v>Engineering</v>
      </c>
      <c r="C66" s="320">
        <f>Data!DX19</f>
        <v>376172.79456254892</v>
      </c>
      <c r="D66" s="320">
        <f>Data!ER19</f>
        <v>1156296.5877307251</v>
      </c>
      <c r="E66" s="320">
        <f>Data!FL19</f>
        <v>737060.15642196778</v>
      </c>
      <c r="F66" s="320">
        <f>Data!GF19</f>
        <v>0</v>
      </c>
      <c r="G66" s="320">
        <f>Data!GZ19</f>
        <v>0</v>
      </c>
      <c r="H66" s="141">
        <f t="shared" si="1"/>
        <v>2269529.5387152415</v>
      </c>
    </row>
    <row r="67" spans="2:8" x14ac:dyDescent="0.55000000000000004">
      <c r="B67" s="127" t="str">
        <f>$B$38</f>
        <v>Home Economics</v>
      </c>
      <c r="C67" s="320">
        <f>Data!DY19</f>
        <v>0</v>
      </c>
      <c r="D67" s="320">
        <f>Data!ES19</f>
        <v>0</v>
      </c>
      <c r="E67" s="320">
        <f>Data!FM19</f>
        <v>0</v>
      </c>
      <c r="F67" s="320">
        <f>Data!GG19</f>
        <v>0</v>
      </c>
      <c r="G67" s="320">
        <f>Data!HA19</f>
        <v>0</v>
      </c>
      <c r="H67" s="141">
        <f t="shared" si="1"/>
        <v>0</v>
      </c>
    </row>
    <row r="68" spans="2:8" x14ac:dyDescent="0.55000000000000004">
      <c r="B68" s="127" t="str">
        <f>$B$39</f>
        <v>Law</v>
      </c>
      <c r="C68" s="320">
        <f>Data!DZ19</f>
        <v>0</v>
      </c>
      <c r="D68" s="320">
        <f>Data!ET19</f>
        <v>0</v>
      </c>
      <c r="E68" s="320">
        <f>Data!FN19</f>
        <v>0</v>
      </c>
      <c r="F68" s="320">
        <f>Data!GH19</f>
        <v>0</v>
      </c>
      <c r="G68" s="320">
        <f>Data!HB19</f>
        <v>0</v>
      </c>
      <c r="H68" s="141">
        <f t="shared" si="1"/>
        <v>0</v>
      </c>
    </row>
    <row r="69" spans="2:8" x14ac:dyDescent="0.55000000000000004">
      <c r="B69" s="127" t="str">
        <f>$B$40</f>
        <v>Social Service</v>
      </c>
      <c r="C69" s="320">
        <f>Data!EA19</f>
        <v>22062.35508560322</v>
      </c>
      <c r="D69" s="320">
        <f>Data!EU19</f>
        <v>124093.94642335433</v>
      </c>
      <c r="E69" s="320">
        <f>Data!FO19</f>
        <v>197447.34837184567</v>
      </c>
      <c r="F69" s="320">
        <f>Data!GI19</f>
        <v>0</v>
      </c>
      <c r="G69" s="320">
        <f>Data!HC19</f>
        <v>0</v>
      </c>
      <c r="H69" s="141">
        <f t="shared" si="1"/>
        <v>343603.64988080319</v>
      </c>
    </row>
    <row r="70" spans="2:8" x14ac:dyDescent="0.55000000000000004">
      <c r="B70" s="127" t="str">
        <f>$B$41</f>
        <v>Library Science</v>
      </c>
      <c r="C70" s="320">
        <f>Data!EB19</f>
        <v>0</v>
      </c>
      <c r="D70" s="320">
        <f>Data!EV19</f>
        <v>0</v>
      </c>
      <c r="E70" s="320">
        <f>Data!FP19</f>
        <v>0</v>
      </c>
      <c r="F70" s="320">
        <f>Data!GJ19</f>
        <v>0</v>
      </c>
      <c r="G70" s="320">
        <f>Data!HD19</f>
        <v>0</v>
      </c>
      <c r="H70" s="141">
        <f t="shared" si="1"/>
        <v>0</v>
      </c>
    </row>
    <row r="71" spans="2:8" x14ac:dyDescent="0.55000000000000004">
      <c r="B71" s="127" t="str">
        <f>$B$42</f>
        <v>Veterinary Science</v>
      </c>
      <c r="C71" s="320">
        <f>Data!EC19</f>
        <v>0</v>
      </c>
      <c r="D71" s="320">
        <f>Data!EW19</f>
        <v>0</v>
      </c>
      <c r="E71" s="320">
        <f>Data!FQ19</f>
        <v>0</v>
      </c>
      <c r="F71" s="320">
        <f>Data!GK19</f>
        <v>0</v>
      </c>
      <c r="G71" s="320">
        <f>Data!HE19</f>
        <v>0</v>
      </c>
      <c r="H71" s="141">
        <f t="shared" si="1"/>
        <v>0</v>
      </c>
    </row>
    <row r="72" spans="2:8" x14ac:dyDescent="0.55000000000000004">
      <c r="B72" s="127" t="str">
        <f>$B$43</f>
        <v>Vocational Training</v>
      </c>
      <c r="C72" s="320">
        <f>Data!ED19</f>
        <v>0</v>
      </c>
      <c r="D72" s="320">
        <f>Data!EX19</f>
        <v>35921.875</v>
      </c>
      <c r="E72" s="320">
        <f>Data!FR19</f>
        <v>0</v>
      </c>
      <c r="F72" s="320">
        <f>Data!GL19</f>
        <v>0</v>
      </c>
      <c r="G72" s="320">
        <f>Data!HF19</f>
        <v>0</v>
      </c>
      <c r="H72" s="141">
        <f t="shared" si="1"/>
        <v>35921.875</v>
      </c>
    </row>
    <row r="73" spans="2:8" x14ac:dyDescent="0.55000000000000004">
      <c r="B73" s="127" t="str">
        <f>$B$44</f>
        <v>Physical Training</v>
      </c>
      <c r="C73" s="320">
        <f>Data!EE19</f>
        <v>0</v>
      </c>
      <c r="D73" s="320">
        <f>Data!EY19</f>
        <v>0</v>
      </c>
      <c r="E73" s="320">
        <f>Data!FS19</f>
        <v>0</v>
      </c>
      <c r="F73" s="320">
        <f>Data!GM19</f>
        <v>0</v>
      </c>
      <c r="G73" s="320">
        <f>Data!HG19</f>
        <v>0</v>
      </c>
      <c r="H73" s="141">
        <f t="shared" si="1"/>
        <v>0</v>
      </c>
    </row>
    <row r="74" spans="2:8" x14ac:dyDescent="0.55000000000000004">
      <c r="B74" s="127" t="str">
        <f>$B$45</f>
        <v>Health Services</v>
      </c>
      <c r="C74" s="320">
        <f>Data!EF19</f>
        <v>132837.83113954231</v>
      </c>
      <c r="D74" s="320">
        <f>Data!EZ19</f>
        <v>324713.69248553488</v>
      </c>
      <c r="E74" s="320">
        <f>Data!FT19</f>
        <v>627965.68745900993</v>
      </c>
      <c r="F74" s="320">
        <f>Data!GN19</f>
        <v>0</v>
      </c>
      <c r="G74" s="320">
        <f>Data!HH19</f>
        <v>0</v>
      </c>
      <c r="H74" s="141">
        <f t="shared" si="1"/>
        <v>1085517.2110840871</v>
      </c>
    </row>
    <row r="75" spans="2:8" x14ac:dyDescent="0.55000000000000004">
      <c r="B75" s="127" t="str">
        <f>$B$46</f>
        <v>Pharmacy</v>
      </c>
      <c r="C75" s="320">
        <f>Data!EG19</f>
        <v>0</v>
      </c>
      <c r="D75" s="320">
        <f>Data!FA19</f>
        <v>0</v>
      </c>
      <c r="E75" s="320">
        <f>Data!FU19</f>
        <v>0</v>
      </c>
      <c r="F75" s="320">
        <f>Data!GO19</f>
        <v>0</v>
      </c>
      <c r="G75" s="320">
        <f>Data!HI19</f>
        <v>0</v>
      </c>
      <c r="H75" s="141">
        <f t="shared" si="1"/>
        <v>0</v>
      </c>
    </row>
    <row r="76" spans="2:8" x14ac:dyDescent="0.55000000000000004">
      <c r="B76" s="127" t="str">
        <f>$B$47</f>
        <v>Business Administration</v>
      </c>
      <c r="C76" s="320">
        <f>Data!EH19</f>
        <v>682515.91877807898</v>
      </c>
      <c r="D76" s="320">
        <f>Data!FB19</f>
        <v>2343419.2467648694</v>
      </c>
      <c r="E76" s="320">
        <f>Data!FV19</f>
        <v>1695703.0045161212</v>
      </c>
      <c r="F76" s="320">
        <f>Data!GP19</f>
        <v>0</v>
      </c>
      <c r="G76" s="320">
        <f>Data!HJ19</f>
        <v>0</v>
      </c>
      <c r="H76" s="141">
        <f t="shared" si="1"/>
        <v>4721638.17005907</v>
      </c>
    </row>
    <row r="77" spans="2:8" x14ac:dyDescent="0.55000000000000004">
      <c r="B77" s="127" t="str">
        <f>$B$48</f>
        <v>Optometry</v>
      </c>
      <c r="C77" s="320">
        <f>Data!EI19</f>
        <v>0</v>
      </c>
      <c r="D77" s="320">
        <f>Data!FC19</f>
        <v>0</v>
      </c>
      <c r="E77" s="320">
        <f>Data!FW19</f>
        <v>0</v>
      </c>
      <c r="F77" s="320">
        <f>Data!GQ19</f>
        <v>0</v>
      </c>
      <c r="G77" s="320">
        <f>Data!HK19</f>
        <v>0</v>
      </c>
      <c r="H77" s="141">
        <f t="shared" si="1"/>
        <v>0</v>
      </c>
    </row>
    <row r="78" spans="2:8" x14ac:dyDescent="0.55000000000000004">
      <c r="B78" s="127" t="str">
        <f>$B$49</f>
        <v>Teacher Ed-Practice Teaching</v>
      </c>
      <c r="C78" s="320">
        <f>Data!EJ19</f>
        <v>0</v>
      </c>
      <c r="D78" s="320">
        <f>Data!FD19</f>
        <v>116104.75691466968</v>
      </c>
      <c r="E78" s="320">
        <f>Data!FX19</f>
        <v>0</v>
      </c>
      <c r="F78" s="320">
        <f>Data!GR19</f>
        <v>0</v>
      </c>
      <c r="G78" s="320">
        <f>Data!HL19</f>
        <v>0</v>
      </c>
      <c r="H78" s="141">
        <f t="shared" si="1"/>
        <v>116104.75691466968</v>
      </c>
    </row>
    <row r="79" spans="2:8" x14ac:dyDescent="0.55000000000000004">
      <c r="B79" s="127" t="str">
        <f>$B$50</f>
        <v>Technology</v>
      </c>
      <c r="C79" s="320">
        <f>Data!EK19</f>
        <v>344149.361336865</v>
      </c>
      <c r="D79" s="320">
        <f>Data!FE19</f>
        <v>615613.65512535069</v>
      </c>
      <c r="E79" s="320">
        <f>Data!FY19</f>
        <v>111554.34031061863</v>
      </c>
      <c r="F79" s="320">
        <f>Data!GS19</f>
        <v>0</v>
      </c>
      <c r="G79" s="320">
        <f>Data!HM19</f>
        <v>0</v>
      </c>
      <c r="H79" s="141">
        <f t="shared" si="1"/>
        <v>1071317.3567728344</v>
      </c>
    </row>
    <row r="80" spans="2:8" x14ac:dyDescent="0.55000000000000004">
      <c r="B80" s="127" t="str">
        <f>$B$51</f>
        <v>Nursing</v>
      </c>
      <c r="C80" s="320">
        <f>Data!EL19</f>
        <v>36465.524998489745</v>
      </c>
      <c r="D80" s="320">
        <f>Data!FF19</f>
        <v>1297955.6288256461</v>
      </c>
      <c r="E80" s="320">
        <f>Data!FZ19</f>
        <v>560265.12139754009</v>
      </c>
      <c r="F80" s="320">
        <f>Data!GT19</f>
        <v>0</v>
      </c>
      <c r="G80" s="320">
        <f>Data!HN19</f>
        <v>0</v>
      </c>
      <c r="H80" s="141">
        <f t="shared" si="1"/>
        <v>1894686.2752216761</v>
      </c>
    </row>
    <row r="81" spans="2:8" x14ac:dyDescent="0.55000000000000004">
      <c r="B81" s="130" t="str">
        <f>$B$52</f>
        <v>Totals</v>
      </c>
      <c r="C81" s="321">
        <f>SUM(C61:C80)</f>
        <v>9408386.7426030971</v>
      </c>
      <c r="D81" s="321">
        <f>SUM(D61:D80)</f>
        <v>13143080.825194556</v>
      </c>
      <c r="E81" s="321">
        <f>SUM(E61:E80)</f>
        <v>7558991.2587373629</v>
      </c>
      <c r="F81" s="321">
        <f>SUM(F61:F80)</f>
        <v>1639860.0069942072</v>
      </c>
      <c r="G81" s="321">
        <f>SUM(G61:G80)</f>
        <v>0</v>
      </c>
      <c r="H81" s="321">
        <f t="shared" si="1"/>
        <v>31750318.833529223</v>
      </c>
    </row>
    <row r="82" spans="2:8" x14ac:dyDescent="0.55000000000000004">
      <c r="B82" s="143"/>
      <c r="C82" s="322"/>
      <c r="D82" s="322"/>
      <c r="E82" s="322"/>
      <c r="F82" s="322"/>
      <c r="G82" s="322"/>
      <c r="H82" s="323"/>
    </row>
    <row r="83" spans="2:8" ht="13.5" customHeight="1" x14ac:dyDescent="0.55000000000000004">
      <c r="B83" s="306"/>
      <c r="D83" s="440" t="s">
        <v>22</v>
      </c>
      <c r="E83" s="440"/>
      <c r="F83" s="440"/>
      <c r="G83" s="307" t="s">
        <v>23</v>
      </c>
      <c r="H83" s="307" t="s">
        <v>24</v>
      </c>
    </row>
    <row r="84" spans="2:8" ht="16.5" customHeight="1" x14ac:dyDescent="0.55000000000000004">
      <c r="B84" s="438" t="s">
        <v>38</v>
      </c>
      <c r="C84" s="439"/>
      <c r="D84" s="434" t="str">
        <f>Data!T19</f>
        <v>Hampton, Jarvis</v>
      </c>
      <c r="E84" s="434"/>
      <c r="F84" s="434"/>
      <c r="G84" s="308" t="str">
        <f>Data!U19</f>
        <v>(806) 651-3451</v>
      </c>
      <c r="H84" s="309" t="str">
        <f>Data!V19</f>
        <v>jhampton@wtamu.edu</v>
      </c>
    </row>
    <row r="85" spans="2:8" ht="13.5" customHeight="1" x14ac:dyDescent="0.55000000000000004">
      <c r="B85" s="306"/>
      <c r="C85" s="306"/>
      <c r="D85" s="306"/>
      <c r="E85" s="306"/>
      <c r="F85" s="306"/>
      <c r="G85" s="306"/>
      <c r="H85" s="296"/>
    </row>
    <row r="86" spans="2:8" ht="15" customHeight="1" x14ac:dyDescent="0.55000000000000004">
      <c r="B86" s="120" t="s">
        <v>32</v>
      </c>
      <c r="C86" s="324"/>
      <c r="D86" s="324"/>
      <c r="E86" s="324"/>
      <c r="F86" s="324"/>
      <c r="G86" s="324"/>
      <c r="H86" s="122">
        <f>H13+H14</f>
        <v>58359997</v>
      </c>
    </row>
    <row r="87" spans="2:8" ht="42.75" customHeight="1" x14ac:dyDescent="0.55000000000000004">
      <c r="B87" s="432" t="s">
        <v>8</v>
      </c>
      <c r="C87" s="432"/>
      <c r="D87" s="432"/>
      <c r="E87" s="432"/>
      <c r="F87" s="432"/>
      <c r="G87" s="432"/>
      <c r="H87" s="319"/>
    </row>
    <row r="88" spans="2:8" x14ac:dyDescent="0.55000000000000004">
      <c r="B88" s="120" t="s">
        <v>5</v>
      </c>
      <c r="C88" s="325"/>
      <c r="D88" s="325"/>
      <c r="E88" s="325"/>
      <c r="F88" s="325"/>
      <c r="G88" s="325"/>
      <c r="H88" s="122"/>
    </row>
    <row r="89" spans="2:8" ht="98.25" customHeight="1" thickBot="1" x14ac:dyDescent="0.6">
      <c r="B89" s="433" t="s">
        <v>224</v>
      </c>
      <c r="C89" s="433"/>
      <c r="D89" s="433"/>
      <c r="E89" s="433"/>
      <c r="F89" s="433"/>
      <c r="G89" s="433"/>
      <c r="H89" s="326"/>
    </row>
    <row r="90" spans="2:8" ht="19.8" thickBot="1" x14ac:dyDescent="0.6">
      <c r="B90" s="124" t="s">
        <v>31</v>
      </c>
      <c r="C90" s="125" t="s">
        <v>25</v>
      </c>
      <c r="D90" s="125" t="s">
        <v>26</v>
      </c>
      <c r="E90" s="125" t="s">
        <v>27</v>
      </c>
      <c r="F90" s="125" t="s">
        <v>28</v>
      </c>
      <c r="G90" s="125" t="s">
        <v>29</v>
      </c>
      <c r="H90" s="126" t="s">
        <v>30</v>
      </c>
    </row>
    <row r="91" spans="2:8" x14ac:dyDescent="0.55000000000000004">
      <c r="B91" s="127" t="str">
        <f>$B$32</f>
        <v>Liberal Arts</v>
      </c>
      <c r="C91" s="327">
        <f>Data!HR19</f>
        <v>0</v>
      </c>
      <c r="D91" s="327">
        <f>Data!IL19</f>
        <v>0</v>
      </c>
      <c r="E91" s="327">
        <f>Data!JF19</f>
        <v>0</v>
      </c>
      <c r="F91" s="327">
        <f>Data!JZ19</f>
        <v>0</v>
      </c>
      <c r="G91" s="327">
        <f>Data!KT19</f>
        <v>0</v>
      </c>
      <c r="H91" s="133">
        <f t="shared" ref="H91:H111" si="2">SUM(C91:G91)</f>
        <v>0</v>
      </c>
    </row>
    <row r="92" spans="2:8" x14ac:dyDescent="0.55000000000000004">
      <c r="B92" s="127" t="str">
        <f>$B$33</f>
        <v>Science</v>
      </c>
      <c r="C92" s="327">
        <f>Data!HS19</f>
        <v>0</v>
      </c>
      <c r="D92" s="327">
        <f>Data!IM19</f>
        <v>0</v>
      </c>
      <c r="E92" s="327">
        <f>Data!JG19</f>
        <v>0</v>
      </c>
      <c r="F92" s="327">
        <f>Data!KA19</f>
        <v>0</v>
      </c>
      <c r="G92" s="327">
        <f>Data!KU19</f>
        <v>0</v>
      </c>
      <c r="H92" s="136">
        <f t="shared" si="2"/>
        <v>0</v>
      </c>
    </row>
    <row r="93" spans="2:8" x14ac:dyDescent="0.55000000000000004">
      <c r="B93" s="127" t="str">
        <f>$B$34</f>
        <v>Fine Arts</v>
      </c>
      <c r="C93" s="327">
        <f>Data!HT19</f>
        <v>0</v>
      </c>
      <c r="D93" s="327">
        <f>Data!IN19</f>
        <v>0</v>
      </c>
      <c r="E93" s="327">
        <f>Data!JH19</f>
        <v>0</v>
      </c>
      <c r="F93" s="327">
        <f>Data!KB19</f>
        <v>0</v>
      </c>
      <c r="G93" s="327">
        <f>Data!KV19</f>
        <v>0</v>
      </c>
      <c r="H93" s="136">
        <f t="shared" si="2"/>
        <v>0</v>
      </c>
    </row>
    <row r="94" spans="2:8" x14ac:dyDescent="0.55000000000000004">
      <c r="B94" s="127" t="str">
        <f>$B$35</f>
        <v>Teacher Education</v>
      </c>
      <c r="C94" s="327">
        <f>Data!HU19</f>
        <v>0</v>
      </c>
      <c r="D94" s="327">
        <f>Data!IO19</f>
        <v>0</v>
      </c>
      <c r="E94" s="327">
        <f>Data!JI19</f>
        <v>0</v>
      </c>
      <c r="F94" s="327">
        <f>Data!KC19</f>
        <v>0</v>
      </c>
      <c r="G94" s="327">
        <f>Data!KW19</f>
        <v>0</v>
      </c>
      <c r="H94" s="136">
        <f t="shared" si="2"/>
        <v>0</v>
      </c>
    </row>
    <row r="95" spans="2:8" x14ac:dyDescent="0.55000000000000004">
      <c r="B95" s="127" t="str">
        <f>$B$36</f>
        <v>Agriculture</v>
      </c>
      <c r="C95" s="327">
        <f>Data!HV19</f>
        <v>0</v>
      </c>
      <c r="D95" s="327">
        <f>Data!IP19</f>
        <v>0</v>
      </c>
      <c r="E95" s="327">
        <f>Data!JJ19</f>
        <v>0</v>
      </c>
      <c r="F95" s="327">
        <f>Data!KD19</f>
        <v>0</v>
      </c>
      <c r="G95" s="327">
        <f>Data!KX19</f>
        <v>0</v>
      </c>
      <c r="H95" s="136">
        <f t="shared" si="2"/>
        <v>0</v>
      </c>
    </row>
    <row r="96" spans="2:8" x14ac:dyDescent="0.55000000000000004">
      <c r="B96" s="127" t="str">
        <f>$B$37</f>
        <v>Engineering</v>
      </c>
      <c r="C96" s="327">
        <f>Data!HW19</f>
        <v>0</v>
      </c>
      <c r="D96" s="327">
        <f>Data!IQ19</f>
        <v>0</v>
      </c>
      <c r="E96" s="327">
        <f>Data!JK19</f>
        <v>0</v>
      </c>
      <c r="F96" s="327">
        <f>Data!KE19</f>
        <v>0</v>
      </c>
      <c r="G96" s="327">
        <f>Data!KY19</f>
        <v>0</v>
      </c>
      <c r="H96" s="136">
        <f t="shared" si="2"/>
        <v>0</v>
      </c>
    </row>
    <row r="97" spans="2:8" x14ac:dyDescent="0.55000000000000004">
      <c r="B97" s="127" t="str">
        <f>$B$38</f>
        <v>Home Economics</v>
      </c>
      <c r="C97" s="327">
        <f>Data!HX19</f>
        <v>0</v>
      </c>
      <c r="D97" s="327">
        <f>Data!IR19</f>
        <v>0</v>
      </c>
      <c r="E97" s="327">
        <f>Data!JL19</f>
        <v>0</v>
      </c>
      <c r="F97" s="327">
        <f>Data!KF19</f>
        <v>0</v>
      </c>
      <c r="G97" s="327">
        <f>Data!KZ19</f>
        <v>0</v>
      </c>
      <c r="H97" s="136">
        <f t="shared" si="2"/>
        <v>0</v>
      </c>
    </row>
    <row r="98" spans="2:8" x14ac:dyDescent="0.55000000000000004">
      <c r="B98" s="127" t="str">
        <f>$B$39</f>
        <v>Law</v>
      </c>
      <c r="C98" s="327">
        <f>Data!HY19</f>
        <v>0</v>
      </c>
      <c r="D98" s="327">
        <f>Data!IS19</f>
        <v>0</v>
      </c>
      <c r="E98" s="327">
        <f>Data!JM19</f>
        <v>0</v>
      </c>
      <c r="F98" s="327">
        <f>Data!KG19</f>
        <v>0</v>
      </c>
      <c r="G98" s="327">
        <f>Data!LA19</f>
        <v>0</v>
      </c>
      <c r="H98" s="136">
        <f t="shared" si="2"/>
        <v>0</v>
      </c>
    </row>
    <row r="99" spans="2:8" x14ac:dyDescent="0.55000000000000004">
      <c r="B99" s="127" t="str">
        <f>$B$40</f>
        <v>Social Service</v>
      </c>
      <c r="C99" s="327">
        <f>Data!HZ19</f>
        <v>0</v>
      </c>
      <c r="D99" s="327">
        <f>Data!IT19</f>
        <v>0</v>
      </c>
      <c r="E99" s="327">
        <f>Data!JN19</f>
        <v>0</v>
      </c>
      <c r="F99" s="327">
        <f>Data!KH19</f>
        <v>0</v>
      </c>
      <c r="G99" s="327">
        <f>Data!LB19</f>
        <v>0</v>
      </c>
      <c r="H99" s="136">
        <f t="shared" si="2"/>
        <v>0</v>
      </c>
    </row>
    <row r="100" spans="2:8" x14ac:dyDescent="0.55000000000000004">
      <c r="B100" s="127" t="str">
        <f>$B$41</f>
        <v>Library Science</v>
      </c>
      <c r="C100" s="327">
        <f>Data!IA19</f>
        <v>0</v>
      </c>
      <c r="D100" s="327">
        <f>Data!IU19</f>
        <v>0</v>
      </c>
      <c r="E100" s="327">
        <f>Data!JO19</f>
        <v>0</v>
      </c>
      <c r="F100" s="327">
        <f>Data!KI19</f>
        <v>0</v>
      </c>
      <c r="G100" s="327">
        <f>Data!LC19</f>
        <v>0</v>
      </c>
      <c r="H100" s="136">
        <f t="shared" si="2"/>
        <v>0</v>
      </c>
    </row>
    <row r="101" spans="2:8" x14ac:dyDescent="0.55000000000000004">
      <c r="B101" s="127" t="str">
        <f>$B$42</f>
        <v>Veterinary Science</v>
      </c>
      <c r="C101" s="327">
        <f>Data!IB19</f>
        <v>0</v>
      </c>
      <c r="D101" s="327">
        <f>Data!IV19</f>
        <v>0</v>
      </c>
      <c r="E101" s="327">
        <f>Data!JP19</f>
        <v>0</v>
      </c>
      <c r="F101" s="327">
        <f>Data!KJ19</f>
        <v>0</v>
      </c>
      <c r="G101" s="327">
        <f>Data!LD19</f>
        <v>0</v>
      </c>
      <c r="H101" s="136">
        <f t="shared" si="2"/>
        <v>0</v>
      </c>
    </row>
    <row r="102" spans="2:8" x14ac:dyDescent="0.55000000000000004">
      <c r="B102" s="127" t="str">
        <f>$B$43</f>
        <v>Vocational Training</v>
      </c>
      <c r="C102" s="327">
        <f>Data!IC19</f>
        <v>0</v>
      </c>
      <c r="D102" s="327">
        <f>Data!IW19</f>
        <v>0</v>
      </c>
      <c r="E102" s="327">
        <f>Data!JQ19</f>
        <v>0</v>
      </c>
      <c r="F102" s="327">
        <f>Data!KK19</f>
        <v>0</v>
      </c>
      <c r="G102" s="327">
        <f>Data!LE19</f>
        <v>0</v>
      </c>
      <c r="H102" s="136">
        <f t="shared" si="2"/>
        <v>0</v>
      </c>
    </row>
    <row r="103" spans="2:8" x14ac:dyDescent="0.55000000000000004">
      <c r="B103" s="127" t="str">
        <f>$B$44</f>
        <v>Physical Training</v>
      </c>
      <c r="C103" s="327">
        <f>Data!ID19</f>
        <v>0</v>
      </c>
      <c r="D103" s="327">
        <f>Data!IX19</f>
        <v>0</v>
      </c>
      <c r="E103" s="327">
        <f>Data!JR19</f>
        <v>0</v>
      </c>
      <c r="F103" s="327">
        <f>Data!KL19</f>
        <v>0</v>
      </c>
      <c r="G103" s="327">
        <f>Data!LF19</f>
        <v>0</v>
      </c>
      <c r="H103" s="136">
        <f t="shared" si="2"/>
        <v>0</v>
      </c>
    </row>
    <row r="104" spans="2:8" x14ac:dyDescent="0.55000000000000004">
      <c r="B104" s="127" t="str">
        <f>$B$45</f>
        <v>Health Services</v>
      </c>
      <c r="C104" s="327">
        <f>Data!IE19</f>
        <v>0</v>
      </c>
      <c r="D104" s="327">
        <f>Data!IY19</f>
        <v>0</v>
      </c>
      <c r="E104" s="327">
        <f>Data!JS19</f>
        <v>0</v>
      </c>
      <c r="F104" s="327">
        <f>Data!KM19</f>
        <v>0</v>
      </c>
      <c r="G104" s="327">
        <f>Data!LG19</f>
        <v>0</v>
      </c>
      <c r="H104" s="136">
        <f t="shared" si="2"/>
        <v>0</v>
      </c>
    </row>
    <row r="105" spans="2:8" x14ac:dyDescent="0.55000000000000004">
      <c r="B105" s="127" t="str">
        <f>$B$46</f>
        <v>Pharmacy</v>
      </c>
      <c r="C105" s="327">
        <f>Data!IF19</f>
        <v>0</v>
      </c>
      <c r="D105" s="327">
        <f>Data!IZ19</f>
        <v>0</v>
      </c>
      <c r="E105" s="327">
        <f>Data!JT19</f>
        <v>0</v>
      </c>
      <c r="F105" s="327">
        <f>Data!KN19</f>
        <v>0</v>
      </c>
      <c r="G105" s="327">
        <f>Data!LH19</f>
        <v>0</v>
      </c>
      <c r="H105" s="136">
        <f t="shared" si="2"/>
        <v>0</v>
      </c>
    </row>
    <row r="106" spans="2:8" x14ac:dyDescent="0.55000000000000004">
      <c r="B106" s="127" t="str">
        <f>$B$47</f>
        <v>Business Administration</v>
      </c>
      <c r="C106" s="327">
        <f>Data!IG19</f>
        <v>0</v>
      </c>
      <c r="D106" s="327">
        <f>Data!JA19</f>
        <v>0</v>
      </c>
      <c r="E106" s="327">
        <f>Data!JU19</f>
        <v>0</v>
      </c>
      <c r="F106" s="327">
        <f>Data!KO19</f>
        <v>0</v>
      </c>
      <c r="G106" s="327">
        <f>Data!LI19</f>
        <v>0</v>
      </c>
      <c r="H106" s="136">
        <f t="shared" si="2"/>
        <v>0</v>
      </c>
    </row>
    <row r="107" spans="2:8" x14ac:dyDescent="0.55000000000000004">
      <c r="B107" s="127" t="str">
        <f>$B$48</f>
        <v>Optometry</v>
      </c>
      <c r="C107" s="327">
        <f>Data!IH19</f>
        <v>0</v>
      </c>
      <c r="D107" s="327">
        <f>Data!JB19</f>
        <v>0</v>
      </c>
      <c r="E107" s="327">
        <f>Data!JV19</f>
        <v>0</v>
      </c>
      <c r="F107" s="327">
        <f>Data!KP19</f>
        <v>0</v>
      </c>
      <c r="G107" s="327">
        <f>Data!LJ19</f>
        <v>0</v>
      </c>
      <c r="H107" s="136">
        <f t="shared" si="2"/>
        <v>0</v>
      </c>
    </row>
    <row r="108" spans="2:8" x14ac:dyDescent="0.55000000000000004">
      <c r="B108" s="127" t="str">
        <f>$B$49</f>
        <v>Teacher Ed-Practice Teaching</v>
      </c>
      <c r="C108" s="327">
        <f>Data!II19</f>
        <v>0</v>
      </c>
      <c r="D108" s="327">
        <f>Data!JC19</f>
        <v>0</v>
      </c>
      <c r="E108" s="327">
        <f>Data!JW19</f>
        <v>0</v>
      </c>
      <c r="F108" s="327">
        <f>Data!KQ19</f>
        <v>0</v>
      </c>
      <c r="G108" s="327">
        <f>Data!LK19</f>
        <v>0</v>
      </c>
      <c r="H108" s="136">
        <f t="shared" si="2"/>
        <v>0</v>
      </c>
    </row>
    <row r="109" spans="2:8" x14ac:dyDescent="0.55000000000000004">
      <c r="B109" s="127" t="str">
        <f>$B$50</f>
        <v>Technology</v>
      </c>
      <c r="C109" s="327">
        <f>Data!IJ19</f>
        <v>0</v>
      </c>
      <c r="D109" s="327">
        <f>Data!JD19</f>
        <v>0</v>
      </c>
      <c r="E109" s="327">
        <f>Data!JX19</f>
        <v>75000</v>
      </c>
      <c r="F109" s="327">
        <f>Data!KR19</f>
        <v>0</v>
      </c>
      <c r="G109" s="327">
        <f>Data!LL19</f>
        <v>0</v>
      </c>
      <c r="H109" s="136">
        <f t="shared" si="2"/>
        <v>75000</v>
      </c>
    </row>
    <row r="110" spans="2:8" x14ac:dyDescent="0.55000000000000004">
      <c r="B110" s="127" t="str">
        <f>$B$51</f>
        <v>Nursing</v>
      </c>
      <c r="C110" s="327">
        <f>Data!IK19</f>
        <v>0</v>
      </c>
      <c r="D110" s="327">
        <f>Data!JE19</f>
        <v>0</v>
      </c>
      <c r="E110" s="327">
        <f>Data!JY19</f>
        <v>0</v>
      </c>
      <c r="F110" s="327">
        <f>Data!KS19</f>
        <v>0</v>
      </c>
      <c r="G110" s="327">
        <f>Data!HPM19</f>
        <v>0</v>
      </c>
      <c r="H110" s="136">
        <f t="shared" si="2"/>
        <v>0</v>
      </c>
    </row>
    <row r="111" spans="2:8" x14ac:dyDescent="0.55000000000000004">
      <c r="B111" s="130" t="str">
        <f>$B$52</f>
        <v>Totals</v>
      </c>
      <c r="C111" s="133">
        <f>SUM(C91:C110)</f>
        <v>0</v>
      </c>
      <c r="D111" s="133">
        <f>SUM(D91:D110)</f>
        <v>0</v>
      </c>
      <c r="E111" s="133">
        <f>SUM(E91:E110)</f>
        <v>75000</v>
      </c>
      <c r="F111" s="133">
        <f>SUM(F91:F110)</f>
        <v>0</v>
      </c>
      <c r="G111" s="133">
        <f>SUM(G91:G110)</f>
        <v>0</v>
      </c>
      <c r="H111" s="133">
        <f t="shared" si="2"/>
        <v>75000</v>
      </c>
    </row>
    <row r="112" spans="2:8" x14ac:dyDescent="0.55000000000000004">
      <c r="B112" s="328"/>
      <c r="C112" s="329"/>
      <c r="D112" s="329"/>
      <c r="E112" s="329"/>
      <c r="F112" s="329"/>
      <c r="G112" s="329"/>
      <c r="H112" s="330"/>
    </row>
    <row r="113" spans="2:8" ht="16.5" customHeight="1" x14ac:dyDescent="0.55000000000000004">
      <c r="B113" s="445" t="s">
        <v>62</v>
      </c>
      <c r="C113" s="445"/>
      <c r="D113" s="445"/>
      <c r="E113" s="445"/>
      <c r="F113" s="445"/>
      <c r="G113" s="445"/>
      <c r="H113" s="445"/>
    </row>
    <row r="114" spans="2:8" ht="36.75" customHeight="1" thickBot="1" x14ac:dyDescent="0.6">
      <c r="B114" s="444" t="s">
        <v>36</v>
      </c>
      <c r="C114" s="444"/>
      <c r="D114" s="444"/>
      <c r="E114" s="444"/>
      <c r="F114" s="444"/>
      <c r="G114" s="444"/>
      <c r="H114" s="326"/>
    </row>
    <row r="115" spans="2:8" ht="19.8" thickBot="1" x14ac:dyDescent="0.6">
      <c r="B115" s="124" t="s">
        <v>31</v>
      </c>
      <c r="C115" s="125" t="s">
        <v>25</v>
      </c>
      <c r="D115" s="125" t="s">
        <v>26</v>
      </c>
      <c r="E115" s="125" t="s">
        <v>27</v>
      </c>
      <c r="F115" s="125" t="s">
        <v>28</v>
      </c>
      <c r="G115" s="125" t="s">
        <v>29</v>
      </c>
      <c r="H115" s="126" t="s">
        <v>30</v>
      </c>
    </row>
    <row r="116" spans="2:8" x14ac:dyDescent="0.55000000000000004">
      <c r="B116" s="127" t="str">
        <f>$B$32</f>
        <v>Liberal Arts</v>
      </c>
      <c r="C116" s="321">
        <f t="shared" ref="C116:G131" si="3">C91+C61</f>
        <v>3893812.8056162847</v>
      </c>
      <c r="D116" s="321">
        <f t="shared" si="3"/>
        <v>2298814.1544104763</v>
      </c>
      <c r="E116" s="321">
        <f t="shared" si="3"/>
        <v>1309911.6937719258</v>
      </c>
      <c r="F116" s="321">
        <f t="shared" si="3"/>
        <v>12308.707170795306</v>
      </c>
      <c r="G116" s="321">
        <f t="shared" si="3"/>
        <v>0</v>
      </c>
      <c r="H116" s="133">
        <f t="shared" ref="H116:H136" si="4">SUM(C116:G116)</f>
        <v>7514847.3609694829</v>
      </c>
    </row>
    <row r="117" spans="2:8" x14ac:dyDescent="0.55000000000000004">
      <c r="B117" s="127" t="str">
        <f>$B$33</f>
        <v>Science</v>
      </c>
      <c r="C117" s="141">
        <f t="shared" si="3"/>
        <v>1320958.3955862529</v>
      </c>
      <c r="D117" s="141">
        <f t="shared" si="3"/>
        <v>1362893.3415708104</v>
      </c>
      <c r="E117" s="141">
        <f t="shared" si="3"/>
        <v>587502.50241592492</v>
      </c>
      <c r="F117" s="141">
        <f t="shared" si="3"/>
        <v>3494.8000221004704</v>
      </c>
      <c r="G117" s="141">
        <f t="shared" si="3"/>
        <v>0</v>
      </c>
      <c r="H117" s="136">
        <f t="shared" si="4"/>
        <v>3274849.0395950889</v>
      </c>
    </row>
    <row r="118" spans="2:8" x14ac:dyDescent="0.55000000000000004">
      <c r="B118" s="127" t="str">
        <f>$B$34</f>
        <v>Fine Arts</v>
      </c>
      <c r="C118" s="141">
        <f t="shared" si="3"/>
        <v>1651935.1399295565</v>
      </c>
      <c r="D118" s="141">
        <f t="shared" si="3"/>
        <v>1386363.9504771347</v>
      </c>
      <c r="E118" s="141">
        <f t="shared" si="3"/>
        <v>283984.33129336115</v>
      </c>
      <c r="F118" s="141">
        <f t="shared" si="3"/>
        <v>0</v>
      </c>
      <c r="G118" s="141">
        <f t="shared" si="3"/>
        <v>0</v>
      </c>
      <c r="H118" s="136">
        <f t="shared" si="4"/>
        <v>3322283.4217000525</v>
      </c>
    </row>
    <row r="119" spans="2:8" x14ac:dyDescent="0.55000000000000004">
      <c r="B119" s="127" t="str">
        <f>$B$35</f>
        <v>Teacher Education</v>
      </c>
      <c r="C119" s="141">
        <f t="shared" si="3"/>
        <v>136759.10421260347</v>
      </c>
      <c r="D119" s="141">
        <f t="shared" si="3"/>
        <v>741236.52687034511</v>
      </c>
      <c r="E119" s="141">
        <f t="shared" si="3"/>
        <v>727632.49226846313</v>
      </c>
      <c r="F119" s="141">
        <f t="shared" si="3"/>
        <v>1307825.3326983713</v>
      </c>
      <c r="G119" s="141">
        <f t="shared" si="3"/>
        <v>0</v>
      </c>
      <c r="H119" s="136">
        <f t="shared" si="4"/>
        <v>2913453.4560497832</v>
      </c>
    </row>
    <row r="120" spans="2:8" x14ac:dyDescent="0.55000000000000004">
      <c r="B120" s="127" t="str">
        <f>$B$36</f>
        <v>Agriculture</v>
      </c>
      <c r="C120" s="141">
        <f t="shared" si="3"/>
        <v>810717.51135727181</v>
      </c>
      <c r="D120" s="141">
        <f t="shared" si="3"/>
        <v>1339653.4625956372</v>
      </c>
      <c r="E120" s="141">
        <f t="shared" si="3"/>
        <v>719964.58051058557</v>
      </c>
      <c r="F120" s="141">
        <f t="shared" si="3"/>
        <v>316231.16710294021</v>
      </c>
      <c r="G120" s="141">
        <f t="shared" si="3"/>
        <v>0</v>
      </c>
      <c r="H120" s="136">
        <f t="shared" si="4"/>
        <v>3186566.7215664349</v>
      </c>
    </row>
    <row r="121" spans="2:8" x14ac:dyDescent="0.55000000000000004">
      <c r="B121" s="127" t="str">
        <f>$B$37</f>
        <v>Engineering</v>
      </c>
      <c r="C121" s="141">
        <f t="shared" si="3"/>
        <v>376172.79456254892</v>
      </c>
      <c r="D121" s="141">
        <f t="shared" si="3"/>
        <v>1156296.5877307251</v>
      </c>
      <c r="E121" s="141">
        <f t="shared" si="3"/>
        <v>737060.15642196778</v>
      </c>
      <c r="F121" s="141">
        <f t="shared" si="3"/>
        <v>0</v>
      </c>
      <c r="G121" s="141">
        <f t="shared" si="3"/>
        <v>0</v>
      </c>
      <c r="H121" s="136">
        <f t="shared" si="4"/>
        <v>2269529.5387152415</v>
      </c>
    </row>
    <row r="122" spans="2:8" x14ac:dyDescent="0.55000000000000004">
      <c r="B122" s="127" t="str">
        <f>$B$38</f>
        <v>Home Economics</v>
      </c>
      <c r="C122" s="141">
        <f t="shared" si="3"/>
        <v>0</v>
      </c>
      <c r="D122" s="141">
        <f t="shared" si="3"/>
        <v>0</v>
      </c>
      <c r="E122" s="141">
        <f t="shared" si="3"/>
        <v>0</v>
      </c>
      <c r="F122" s="141">
        <f t="shared" si="3"/>
        <v>0</v>
      </c>
      <c r="G122" s="141">
        <f t="shared" si="3"/>
        <v>0</v>
      </c>
      <c r="H122" s="136">
        <f t="shared" si="4"/>
        <v>0</v>
      </c>
    </row>
    <row r="123" spans="2:8" x14ac:dyDescent="0.55000000000000004">
      <c r="B123" s="127" t="str">
        <f>$B$39</f>
        <v>Law</v>
      </c>
      <c r="C123" s="141">
        <f t="shared" si="3"/>
        <v>0</v>
      </c>
      <c r="D123" s="141">
        <f t="shared" si="3"/>
        <v>0</v>
      </c>
      <c r="E123" s="141">
        <f t="shared" si="3"/>
        <v>0</v>
      </c>
      <c r="F123" s="141">
        <f t="shared" si="3"/>
        <v>0</v>
      </c>
      <c r="G123" s="141">
        <f t="shared" si="3"/>
        <v>0</v>
      </c>
      <c r="H123" s="136">
        <f t="shared" si="4"/>
        <v>0</v>
      </c>
    </row>
    <row r="124" spans="2:8" x14ac:dyDescent="0.55000000000000004">
      <c r="B124" s="127" t="str">
        <f>$B$40</f>
        <v>Social Service</v>
      </c>
      <c r="C124" s="141">
        <f t="shared" si="3"/>
        <v>22062.35508560322</v>
      </c>
      <c r="D124" s="141">
        <f t="shared" si="3"/>
        <v>124093.94642335433</v>
      </c>
      <c r="E124" s="141">
        <f t="shared" si="3"/>
        <v>197447.34837184567</v>
      </c>
      <c r="F124" s="141">
        <f t="shared" si="3"/>
        <v>0</v>
      </c>
      <c r="G124" s="141">
        <f t="shared" si="3"/>
        <v>0</v>
      </c>
      <c r="H124" s="136">
        <f t="shared" si="4"/>
        <v>343603.64988080319</v>
      </c>
    </row>
    <row r="125" spans="2:8" x14ac:dyDescent="0.55000000000000004">
      <c r="B125" s="127" t="str">
        <f>$B$41</f>
        <v>Library Science</v>
      </c>
      <c r="C125" s="141">
        <f t="shared" si="3"/>
        <v>0</v>
      </c>
      <c r="D125" s="141">
        <f t="shared" si="3"/>
        <v>0</v>
      </c>
      <c r="E125" s="141">
        <f t="shared" si="3"/>
        <v>0</v>
      </c>
      <c r="F125" s="141">
        <f t="shared" si="3"/>
        <v>0</v>
      </c>
      <c r="G125" s="141">
        <f t="shared" si="3"/>
        <v>0</v>
      </c>
      <c r="H125" s="136">
        <f t="shared" si="4"/>
        <v>0</v>
      </c>
    </row>
    <row r="126" spans="2:8" x14ac:dyDescent="0.55000000000000004">
      <c r="B126" s="127" t="str">
        <f>$B$42</f>
        <v>Veterinary Science</v>
      </c>
      <c r="C126" s="141">
        <f t="shared" si="3"/>
        <v>0</v>
      </c>
      <c r="D126" s="141">
        <f t="shared" si="3"/>
        <v>0</v>
      </c>
      <c r="E126" s="141">
        <f t="shared" si="3"/>
        <v>0</v>
      </c>
      <c r="F126" s="141">
        <f t="shared" si="3"/>
        <v>0</v>
      </c>
      <c r="G126" s="141">
        <f t="shared" si="3"/>
        <v>0</v>
      </c>
      <c r="H126" s="136">
        <f t="shared" si="4"/>
        <v>0</v>
      </c>
    </row>
    <row r="127" spans="2:8" x14ac:dyDescent="0.55000000000000004">
      <c r="B127" s="127" t="str">
        <f>$B$43</f>
        <v>Vocational Training</v>
      </c>
      <c r="C127" s="141">
        <f t="shared" si="3"/>
        <v>0</v>
      </c>
      <c r="D127" s="141">
        <f t="shared" si="3"/>
        <v>35921.875</v>
      </c>
      <c r="E127" s="141">
        <f t="shared" si="3"/>
        <v>0</v>
      </c>
      <c r="F127" s="141">
        <f t="shared" si="3"/>
        <v>0</v>
      </c>
      <c r="G127" s="141">
        <f t="shared" si="3"/>
        <v>0</v>
      </c>
      <c r="H127" s="136">
        <f t="shared" si="4"/>
        <v>35921.875</v>
      </c>
    </row>
    <row r="128" spans="2:8" x14ac:dyDescent="0.55000000000000004">
      <c r="B128" s="127" t="str">
        <f>$B$44</f>
        <v>Physical Training</v>
      </c>
      <c r="C128" s="141">
        <f t="shared" si="3"/>
        <v>0</v>
      </c>
      <c r="D128" s="141">
        <f t="shared" si="3"/>
        <v>0</v>
      </c>
      <c r="E128" s="141">
        <f t="shared" si="3"/>
        <v>0</v>
      </c>
      <c r="F128" s="141">
        <f t="shared" si="3"/>
        <v>0</v>
      </c>
      <c r="G128" s="141">
        <f t="shared" si="3"/>
        <v>0</v>
      </c>
      <c r="H128" s="136">
        <f t="shared" si="4"/>
        <v>0</v>
      </c>
    </row>
    <row r="129" spans="2:12" x14ac:dyDescent="0.55000000000000004">
      <c r="B129" s="127" t="str">
        <f>$B$45</f>
        <v>Health Services</v>
      </c>
      <c r="C129" s="141">
        <f t="shared" si="3"/>
        <v>132837.83113954231</v>
      </c>
      <c r="D129" s="141">
        <f t="shared" si="3"/>
        <v>324713.69248553488</v>
      </c>
      <c r="E129" s="141">
        <f t="shared" si="3"/>
        <v>627965.68745900993</v>
      </c>
      <c r="F129" s="141">
        <f t="shared" si="3"/>
        <v>0</v>
      </c>
      <c r="G129" s="141">
        <f t="shared" si="3"/>
        <v>0</v>
      </c>
      <c r="H129" s="136">
        <f t="shared" si="4"/>
        <v>1085517.2110840871</v>
      </c>
    </row>
    <row r="130" spans="2:12" x14ac:dyDescent="0.55000000000000004">
      <c r="B130" s="127" t="str">
        <f>$B$46</f>
        <v>Pharmacy</v>
      </c>
      <c r="C130" s="141">
        <f t="shared" si="3"/>
        <v>0</v>
      </c>
      <c r="D130" s="141">
        <f t="shared" si="3"/>
        <v>0</v>
      </c>
      <c r="E130" s="141">
        <f t="shared" si="3"/>
        <v>0</v>
      </c>
      <c r="F130" s="141">
        <f t="shared" si="3"/>
        <v>0</v>
      </c>
      <c r="G130" s="141">
        <f t="shared" si="3"/>
        <v>0</v>
      </c>
      <c r="H130" s="136">
        <f t="shared" si="4"/>
        <v>0</v>
      </c>
    </row>
    <row r="131" spans="2:12" x14ac:dyDescent="0.55000000000000004">
      <c r="B131" s="127" t="str">
        <f>$B$47</f>
        <v>Business Administration</v>
      </c>
      <c r="C131" s="141">
        <f t="shared" si="3"/>
        <v>682515.91877807898</v>
      </c>
      <c r="D131" s="141">
        <f t="shared" si="3"/>
        <v>2343419.2467648694</v>
      </c>
      <c r="E131" s="141">
        <f t="shared" si="3"/>
        <v>1695703.0045161212</v>
      </c>
      <c r="F131" s="141">
        <f t="shared" si="3"/>
        <v>0</v>
      </c>
      <c r="G131" s="141">
        <f t="shared" si="3"/>
        <v>0</v>
      </c>
      <c r="H131" s="136">
        <f t="shared" si="4"/>
        <v>4721638.17005907</v>
      </c>
    </row>
    <row r="132" spans="2:12" x14ac:dyDescent="0.55000000000000004">
      <c r="B132" s="127" t="str">
        <f>$B$48</f>
        <v>Optometry</v>
      </c>
      <c r="C132" s="141">
        <f t="shared" ref="C132:G135" si="5">C107+C77</f>
        <v>0</v>
      </c>
      <c r="D132" s="141">
        <f t="shared" si="5"/>
        <v>0</v>
      </c>
      <c r="E132" s="141">
        <f t="shared" si="5"/>
        <v>0</v>
      </c>
      <c r="F132" s="141">
        <f t="shared" si="5"/>
        <v>0</v>
      </c>
      <c r="G132" s="141">
        <f t="shared" si="5"/>
        <v>0</v>
      </c>
      <c r="H132" s="136">
        <f t="shared" si="4"/>
        <v>0</v>
      </c>
    </row>
    <row r="133" spans="2:12" x14ac:dyDescent="0.55000000000000004">
      <c r="B133" s="127" t="str">
        <f>$B$49</f>
        <v>Teacher Ed-Practice Teaching</v>
      </c>
      <c r="C133" s="141">
        <f t="shared" si="5"/>
        <v>0</v>
      </c>
      <c r="D133" s="141">
        <f t="shared" si="5"/>
        <v>116104.75691466968</v>
      </c>
      <c r="E133" s="141">
        <f t="shared" si="5"/>
        <v>0</v>
      </c>
      <c r="F133" s="141">
        <f t="shared" si="5"/>
        <v>0</v>
      </c>
      <c r="G133" s="141">
        <f t="shared" si="5"/>
        <v>0</v>
      </c>
      <c r="H133" s="136">
        <f t="shared" si="4"/>
        <v>116104.75691466968</v>
      </c>
    </row>
    <row r="134" spans="2:12" x14ac:dyDescent="0.55000000000000004">
      <c r="B134" s="127" t="str">
        <f>$B$50</f>
        <v>Technology</v>
      </c>
      <c r="C134" s="141">
        <f t="shared" si="5"/>
        <v>344149.361336865</v>
      </c>
      <c r="D134" s="141">
        <f t="shared" si="5"/>
        <v>615613.65512535069</v>
      </c>
      <c r="E134" s="141">
        <f t="shared" si="5"/>
        <v>186554.34031061863</v>
      </c>
      <c r="F134" s="141">
        <f t="shared" si="5"/>
        <v>0</v>
      </c>
      <c r="G134" s="141">
        <f t="shared" si="5"/>
        <v>0</v>
      </c>
      <c r="H134" s="136">
        <f t="shared" si="4"/>
        <v>1146317.3567728344</v>
      </c>
    </row>
    <row r="135" spans="2:12" x14ac:dyDescent="0.55000000000000004">
      <c r="B135" s="127" t="str">
        <f>$B$51</f>
        <v>Nursing</v>
      </c>
      <c r="C135" s="141">
        <f t="shared" si="5"/>
        <v>36465.524998489745</v>
      </c>
      <c r="D135" s="141">
        <f t="shared" si="5"/>
        <v>1297955.6288256461</v>
      </c>
      <c r="E135" s="141">
        <f t="shared" si="5"/>
        <v>560265.12139754009</v>
      </c>
      <c r="F135" s="141">
        <f t="shared" si="5"/>
        <v>0</v>
      </c>
      <c r="G135" s="141">
        <f t="shared" si="5"/>
        <v>0</v>
      </c>
      <c r="H135" s="136">
        <f t="shared" si="4"/>
        <v>1894686.2752216761</v>
      </c>
    </row>
    <row r="136" spans="2:12" x14ac:dyDescent="0.55000000000000004">
      <c r="B136" s="130" t="str">
        <f>$B$52</f>
        <v>Totals</v>
      </c>
      <c r="C136" s="133">
        <f>SUM(C116:C135)</f>
        <v>9408386.7426030971</v>
      </c>
      <c r="D136" s="133">
        <f>SUM(D116:D135)</f>
        <v>13143080.825194556</v>
      </c>
      <c r="E136" s="133">
        <f>SUM(E116:E135)</f>
        <v>7633991.2587373629</v>
      </c>
      <c r="F136" s="133">
        <f>SUM(F116:F135)</f>
        <v>1639860.0069942072</v>
      </c>
      <c r="G136" s="133">
        <f>SUM(G116:G135)</f>
        <v>0</v>
      </c>
      <c r="H136" s="133">
        <f t="shared" si="4"/>
        <v>31825318.833529223</v>
      </c>
    </row>
    <row r="137" spans="2:12" x14ac:dyDescent="0.55000000000000004">
      <c r="B137" s="328"/>
      <c r="C137" s="331"/>
      <c r="D137" s="331"/>
      <c r="E137" s="331"/>
      <c r="F137" s="331"/>
      <c r="G137" s="331"/>
      <c r="H137" s="332"/>
    </row>
    <row r="138" spans="2:12" x14ac:dyDescent="0.55000000000000004">
      <c r="B138" s="120" t="s">
        <v>4</v>
      </c>
      <c r="C138" s="325"/>
      <c r="D138" s="325"/>
      <c r="E138" s="325"/>
      <c r="F138" s="325"/>
      <c r="G138" s="325"/>
      <c r="H138" s="122">
        <f>H86-H81-H111</f>
        <v>26534678.166470777</v>
      </c>
    </row>
    <row r="139" spans="2:12" ht="202.5" customHeight="1" thickBot="1" x14ac:dyDescent="0.6">
      <c r="B139" s="432" t="s">
        <v>850</v>
      </c>
      <c r="C139" s="432"/>
      <c r="D139" s="432"/>
      <c r="E139" s="432"/>
      <c r="F139" s="432"/>
      <c r="G139" s="432"/>
      <c r="H139" s="319"/>
    </row>
    <row r="140" spans="2:12" ht="36.75" customHeight="1" thickTop="1" x14ac:dyDescent="0.55000000000000004">
      <c r="B140" s="479" t="s">
        <v>852</v>
      </c>
      <c r="C140" s="454"/>
      <c r="D140" s="454"/>
      <c r="E140" s="454"/>
      <c r="F140" s="455"/>
      <c r="G140" s="333" t="s">
        <v>2</v>
      </c>
      <c r="H140" s="334">
        <v>1</v>
      </c>
      <c r="I140" s="446" t="str">
        <f>IF(H140+H141=1,"","Error, the two cells on the left must equal 100%")</f>
        <v/>
      </c>
      <c r="L140" s="288"/>
    </row>
    <row r="141" spans="2:12" ht="67.5" customHeight="1" thickBot="1" x14ac:dyDescent="0.6">
      <c r="B141" s="456"/>
      <c r="C141" s="457"/>
      <c r="D141" s="457"/>
      <c r="E141" s="457"/>
      <c r="F141" s="458"/>
      <c r="G141" s="333" t="s">
        <v>3</v>
      </c>
      <c r="H141" s="335">
        <f>1-H140</f>
        <v>0</v>
      </c>
      <c r="I141" s="446"/>
    </row>
    <row r="142" spans="2:12" ht="58.2" thickBot="1" x14ac:dyDescent="0.6">
      <c r="B142" s="336" t="s">
        <v>31</v>
      </c>
      <c r="C142" s="337" t="s">
        <v>25</v>
      </c>
      <c r="D142" s="337" t="s">
        <v>26</v>
      </c>
      <c r="E142" s="337" t="s">
        <v>27</v>
      </c>
      <c r="F142" s="337" t="s">
        <v>28</v>
      </c>
      <c r="G142" s="338" t="s">
        <v>29</v>
      </c>
      <c r="H142" s="339" t="s">
        <v>6</v>
      </c>
      <c r="I142" s="340" t="s">
        <v>7</v>
      </c>
    </row>
    <row r="143" spans="2:12" x14ac:dyDescent="0.55000000000000004">
      <c r="B143" s="127" t="str">
        <f>$B$32</f>
        <v>Liberal Arts</v>
      </c>
      <c r="C143" s="327">
        <f>Data!LN19</f>
        <v>0</v>
      </c>
      <c r="D143" s="327">
        <f>Data!MH19</f>
        <v>0</v>
      </c>
      <c r="E143" s="327">
        <f>Data!NB19</f>
        <v>0</v>
      </c>
      <c r="F143" s="327">
        <f>Data!NV19</f>
        <v>0</v>
      </c>
      <c r="G143" s="327">
        <f>Data!OP19</f>
        <v>0</v>
      </c>
      <c r="H143" s="341">
        <f>Data!PJ19</f>
        <v>6021552.5</v>
      </c>
      <c r="I143" s="342">
        <f t="shared" ref="I143:I162" si="6">SUM(C143:H143)</f>
        <v>6021552.5</v>
      </c>
    </row>
    <row r="144" spans="2:12" x14ac:dyDescent="0.55000000000000004">
      <c r="B144" s="127" t="str">
        <f>$B$33</f>
        <v>Science</v>
      </c>
      <c r="C144" s="327">
        <f>Data!LO19</f>
        <v>0</v>
      </c>
      <c r="D144" s="327">
        <f>Data!MI19</f>
        <v>0</v>
      </c>
      <c r="E144" s="327">
        <f>Data!NC19</f>
        <v>0</v>
      </c>
      <c r="F144" s="327">
        <f>Data!NW19</f>
        <v>0</v>
      </c>
      <c r="G144" s="327">
        <f>Data!OQ19</f>
        <v>0</v>
      </c>
      <c r="H144" s="341">
        <f>Data!PK19</f>
        <v>2624094.5</v>
      </c>
      <c r="I144" s="342">
        <f t="shared" si="6"/>
        <v>2624094.5</v>
      </c>
    </row>
    <row r="145" spans="2:9" x14ac:dyDescent="0.55000000000000004">
      <c r="B145" s="127" t="str">
        <f>$B$34</f>
        <v>Fine Arts</v>
      </c>
      <c r="C145" s="327">
        <f>Data!LP19</f>
        <v>0</v>
      </c>
      <c r="D145" s="327">
        <f>Data!MJ19</f>
        <v>0</v>
      </c>
      <c r="E145" s="327">
        <f>Data!ND19</f>
        <v>0</v>
      </c>
      <c r="F145" s="327">
        <f>Data!NX19</f>
        <v>0</v>
      </c>
      <c r="G145" s="327">
        <f>Data!OR19</f>
        <v>0</v>
      </c>
      <c r="H145" s="341">
        <f>Data!PL19</f>
        <v>2662102.5</v>
      </c>
      <c r="I145" s="342">
        <f t="shared" si="6"/>
        <v>2662102.5</v>
      </c>
    </row>
    <row r="146" spans="2:9" x14ac:dyDescent="0.55000000000000004">
      <c r="B146" s="127" t="str">
        <f>$B$35</f>
        <v>Teacher Education</v>
      </c>
      <c r="C146" s="327">
        <f>Data!LQ19</f>
        <v>0</v>
      </c>
      <c r="D146" s="327">
        <f>Data!MK19</f>
        <v>0</v>
      </c>
      <c r="E146" s="327">
        <f>Data!NE19</f>
        <v>0</v>
      </c>
      <c r="F146" s="327">
        <f>Data!NY19</f>
        <v>0</v>
      </c>
      <c r="G146" s="327">
        <f>Data!OS19</f>
        <v>0</v>
      </c>
      <c r="H146" s="341">
        <f>Data!PN19</f>
        <v>2334513</v>
      </c>
      <c r="I146" s="342">
        <f t="shared" si="6"/>
        <v>2334513</v>
      </c>
    </row>
    <row r="147" spans="2:9" x14ac:dyDescent="0.55000000000000004">
      <c r="B147" s="127" t="str">
        <f>$B$36</f>
        <v>Agriculture</v>
      </c>
      <c r="C147" s="327">
        <f>Data!LR19</f>
        <v>0</v>
      </c>
      <c r="D147" s="327">
        <f>Data!ML19</f>
        <v>0</v>
      </c>
      <c r="E147" s="327">
        <f>Data!NF19</f>
        <v>0</v>
      </c>
      <c r="F147" s="327">
        <f>Data!NZ19</f>
        <v>0</v>
      </c>
      <c r="G147" s="327">
        <f>Data!OT19</f>
        <v>0</v>
      </c>
      <c r="H147" s="341">
        <f>Data!PM19</f>
        <v>3646908</v>
      </c>
      <c r="I147" s="342">
        <f t="shared" si="6"/>
        <v>3646908</v>
      </c>
    </row>
    <row r="148" spans="2:9" x14ac:dyDescent="0.55000000000000004">
      <c r="B148" s="127" t="str">
        <f>$B$37</f>
        <v>Engineering</v>
      </c>
      <c r="C148" s="327">
        <f>Data!LS19</f>
        <v>0</v>
      </c>
      <c r="D148" s="327">
        <f>Data!MM19</f>
        <v>0</v>
      </c>
      <c r="E148" s="327">
        <f>Data!NG19</f>
        <v>0</v>
      </c>
      <c r="F148" s="327">
        <f>Data!OA19</f>
        <v>0</v>
      </c>
      <c r="G148" s="327">
        <f>Data!OU19</f>
        <v>0</v>
      </c>
      <c r="H148" s="341">
        <f>Data!PO19</f>
        <v>1818545</v>
      </c>
      <c r="I148" s="342">
        <f t="shared" si="6"/>
        <v>1818545</v>
      </c>
    </row>
    <row r="149" spans="2:9" x14ac:dyDescent="0.55000000000000004">
      <c r="B149" s="127" t="str">
        <f>$B$38</f>
        <v>Home Economics</v>
      </c>
      <c r="C149" s="327">
        <f>Data!LT19</f>
        <v>0</v>
      </c>
      <c r="D149" s="327">
        <f>Data!MN19</f>
        <v>0</v>
      </c>
      <c r="E149" s="327">
        <f>Data!NH19</f>
        <v>0</v>
      </c>
      <c r="F149" s="327">
        <f>Data!OB19</f>
        <v>0</v>
      </c>
      <c r="G149" s="327">
        <f>Data!OV19</f>
        <v>0</v>
      </c>
      <c r="H149" s="341">
        <f>Data!PP19</f>
        <v>0</v>
      </c>
      <c r="I149" s="342">
        <f t="shared" si="6"/>
        <v>0</v>
      </c>
    </row>
    <row r="150" spans="2:9" x14ac:dyDescent="0.55000000000000004">
      <c r="B150" s="127" t="str">
        <f>$B$39</f>
        <v>Law</v>
      </c>
      <c r="C150" s="327">
        <f>Data!LU19</f>
        <v>0</v>
      </c>
      <c r="D150" s="327">
        <f>Data!MO19</f>
        <v>0</v>
      </c>
      <c r="E150" s="327">
        <f>Data!NI19</f>
        <v>0</v>
      </c>
      <c r="F150" s="327">
        <f>Data!OC19</f>
        <v>0</v>
      </c>
      <c r="G150" s="327">
        <f>Data!OW19</f>
        <v>0</v>
      </c>
      <c r="H150" s="341">
        <f>Data!PQ19</f>
        <v>0</v>
      </c>
      <c r="I150" s="342">
        <f t="shared" si="6"/>
        <v>0</v>
      </c>
    </row>
    <row r="151" spans="2:9" x14ac:dyDescent="0.55000000000000004">
      <c r="B151" s="127" t="str">
        <f>$B$40</f>
        <v>Social Service</v>
      </c>
      <c r="C151" s="327">
        <f>Data!LV19</f>
        <v>0</v>
      </c>
      <c r="D151" s="327">
        <f>Data!MP19</f>
        <v>0</v>
      </c>
      <c r="E151" s="327">
        <f>Data!NJ19</f>
        <v>0</v>
      </c>
      <c r="F151" s="327">
        <f>Data!OD19</f>
        <v>0</v>
      </c>
      <c r="G151" s="327">
        <f>Data!OX19</f>
        <v>0</v>
      </c>
      <c r="H151" s="341">
        <f>Data!PR19</f>
        <v>275326</v>
      </c>
      <c r="I151" s="342">
        <f t="shared" si="6"/>
        <v>275326</v>
      </c>
    </row>
    <row r="152" spans="2:9" x14ac:dyDescent="0.55000000000000004">
      <c r="B152" s="127" t="str">
        <f>$B$41</f>
        <v>Library Science</v>
      </c>
      <c r="C152" s="327">
        <f>Data!LW19</f>
        <v>0</v>
      </c>
      <c r="D152" s="327">
        <f>Data!MQ19</f>
        <v>0</v>
      </c>
      <c r="E152" s="327">
        <f>Data!NK19</f>
        <v>0</v>
      </c>
      <c r="F152" s="327">
        <f>Data!OE19</f>
        <v>0</v>
      </c>
      <c r="G152" s="327">
        <f>Data!OY19</f>
        <v>0</v>
      </c>
      <c r="H152" s="341">
        <f>Data!PS19</f>
        <v>0</v>
      </c>
      <c r="I152" s="342">
        <f t="shared" si="6"/>
        <v>0</v>
      </c>
    </row>
    <row r="153" spans="2:9" x14ac:dyDescent="0.55000000000000004">
      <c r="B153" s="127" t="str">
        <f>$B$42</f>
        <v>Veterinary Science</v>
      </c>
      <c r="C153" s="327">
        <f>Data!LX19</f>
        <v>0</v>
      </c>
      <c r="D153" s="327">
        <f>Data!MR19</f>
        <v>0</v>
      </c>
      <c r="E153" s="327">
        <f>Data!NL19</f>
        <v>0</v>
      </c>
      <c r="F153" s="327">
        <f>Data!OF19</f>
        <v>0</v>
      </c>
      <c r="G153" s="327">
        <f>Data!OZ19</f>
        <v>0</v>
      </c>
      <c r="H153" s="341">
        <f>Data!PT19</f>
        <v>0</v>
      </c>
      <c r="I153" s="342">
        <f t="shared" si="6"/>
        <v>0</v>
      </c>
    </row>
    <row r="154" spans="2:9" x14ac:dyDescent="0.55000000000000004">
      <c r="B154" s="127" t="str">
        <f>$B$43</f>
        <v>Vocational Training</v>
      </c>
      <c r="C154" s="327">
        <f>Data!LY19</f>
        <v>0</v>
      </c>
      <c r="D154" s="327">
        <f>Data!MS19</f>
        <v>0</v>
      </c>
      <c r="E154" s="327">
        <f>Data!NM19</f>
        <v>0</v>
      </c>
      <c r="F154" s="327">
        <f>Data!OG19</f>
        <v>0</v>
      </c>
      <c r="G154" s="327">
        <f>Data!PA19</f>
        <v>0</v>
      </c>
      <c r="H154" s="341">
        <f>Data!PU19</f>
        <v>28784</v>
      </c>
      <c r="I154" s="342">
        <f t="shared" si="6"/>
        <v>28784</v>
      </c>
    </row>
    <row r="155" spans="2:9" x14ac:dyDescent="0.55000000000000004">
      <c r="B155" s="127" t="str">
        <f>$B$44</f>
        <v>Physical Training</v>
      </c>
      <c r="C155" s="327">
        <f>Data!LZ19</f>
        <v>0</v>
      </c>
      <c r="D155" s="327">
        <f>Data!MT19</f>
        <v>0</v>
      </c>
      <c r="E155" s="327">
        <f>Data!NN19</f>
        <v>0</v>
      </c>
      <c r="F155" s="327">
        <f>Data!OH19</f>
        <v>0</v>
      </c>
      <c r="G155" s="327">
        <f>Data!PB19</f>
        <v>0</v>
      </c>
      <c r="H155" s="341">
        <f>Data!PV19</f>
        <v>0</v>
      </c>
      <c r="I155" s="342">
        <f t="shared" si="6"/>
        <v>0</v>
      </c>
    </row>
    <row r="156" spans="2:9" x14ac:dyDescent="0.55000000000000004">
      <c r="B156" s="127" t="str">
        <f>$B$45</f>
        <v>Health Services</v>
      </c>
      <c r="C156" s="327">
        <f>Data!MA19</f>
        <v>0</v>
      </c>
      <c r="D156" s="327">
        <f>Data!MU19</f>
        <v>0</v>
      </c>
      <c r="E156" s="327">
        <f>Data!NO19</f>
        <v>0</v>
      </c>
      <c r="F156" s="327">
        <f>Data!OI19</f>
        <v>0</v>
      </c>
      <c r="G156" s="327">
        <f>Data!PC19</f>
        <v>0</v>
      </c>
      <c r="H156" s="341">
        <f>Data!PW19</f>
        <v>869811</v>
      </c>
      <c r="I156" s="342">
        <f t="shared" si="6"/>
        <v>869811</v>
      </c>
    </row>
    <row r="157" spans="2:9" x14ac:dyDescent="0.55000000000000004">
      <c r="B157" s="127" t="str">
        <f>$B$46</f>
        <v>Pharmacy</v>
      </c>
      <c r="C157" s="327">
        <f>Data!MB19</f>
        <v>0</v>
      </c>
      <c r="D157" s="327">
        <f>Data!MV19</f>
        <v>0</v>
      </c>
      <c r="E157" s="327">
        <f>Data!NP19</f>
        <v>0</v>
      </c>
      <c r="F157" s="327">
        <f>Data!OJ19</f>
        <v>0</v>
      </c>
      <c r="G157" s="327">
        <f>Data!PD19</f>
        <v>0</v>
      </c>
      <c r="H157" s="341">
        <f>Data!PX19</f>
        <v>0</v>
      </c>
      <c r="I157" s="342">
        <f t="shared" si="6"/>
        <v>0</v>
      </c>
    </row>
    <row r="158" spans="2:9" x14ac:dyDescent="0.55000000000000004">
      <c r="B158" s="127" t="str">
        <f>$B$47</f>
        <v>Business Administration</v>
      </c>
      <c r="C158" s="327">
        <f>Data!MC19</f>
        <v>0</v>
      </c>
      <c r="D158" s="327">
        <f>Data!MW19</f>
        <v>0</v>
      </c>
      <c r="E158" s="327">
        <f>Data!NQ19</f>
        <v>0</v>
      </c>
      <c r="F158" s="327">
        <f>Data!OK19</f>
        <v>0</v>
      </c>
      <c r="G158" s="327">
        <f>Data!PE19</f>
        <v>0</v>
      </c>
      <c r="H158" s="341">
        <f>Data!PY19</f>
        <v>3783388</v>
      </c>
      <c r="I158" s="342">
        <f t="shared" si="6"/>
        <v>3783388</v>
      </c>
    </row>
    <row r="159" spans="2:9" x14ac:dyDescent="0.55000000000000004">
      <c r="B159" s="127" t="str">
        <f>$B$48</f>
        <v>Optometry</v>
      </c>
      <c r="C159" s="327">
        <f>Data!MD19</f>
        <v>0</v>
      </c>
      <c r="D159" s="327">
        <f>Data!MX19</f>
        <v>0</v>
      </c>
      <c r="E159" s="327">
        <f>Data!NR19</f>
        <v>0</v>
      </c>
      <c r="F159" s="327">
        <f>Data!OL19</f>
        <v>0</v>
      </c>
      <c r="G159" s="327">
        <f>Data!PF19</f>
        <v>0</v>
      </c>
      <c r="H159" s="341">
        <f>Data!PZ19</f>
        <v>0</v>
      </c>
      <c r="I159" s="342">
        <f t="shared" si="6"/>
        <v>0</v>
      </c>
    </row>
    <row r="160" spans="2:9" x14ac:dyDescent="0.55000000000000004">
      <c r="B160" s="127" t="str">
        <f>$B$49</f>
        <v>Teacher Ed-Practice Teaching</v>
      </c>
      <c r="C160" s="327">
        <f>Data!ME19</f>
        <v>0</v>
      </c>
      <c r="D160" s="327">
        <f>Data!MY19</f>
        <v>0</v>
      </c>
      <c r="E160" s="327">
        <f>Data!NS19</f>
        <v>0</v>
      </c>
      <c r="F160" s="327">
        <f>Data!OM19</f>
        <v>0</v>
      </c>
      <c r="G160" s="327">
        <f>Data!PG19</f>
        <v>0</v>
      </c>
      <c r="H160" s="341">
        <f>Data!QA19</f>
        <v>93033</v>
      </c>
      <c r="I160" s="342">
        <f t="shared" si="6"/>
        <v>93033</v>
      </c>
    </row>
    <row r="161" spans="2:10" x14ac:dyDescent="0.55000000000000004">
      <c r="B161" s="127" t="str">
        <f>$B$50</f>
        <v>Technology</v>
      </c>
      <c r="C161" s="327">
        <f>Data!MF19</f>
        <v>0</v>
      </c>
      <c r="D161" s="327">
        <f>Data!MZ19</f>
        <v>0</v>
      </c>
      <c r="E161" s="327">
        <f>Data!NT19</f>
        <v>0</v>
      </c>
      <c r="F161" s="327">
        <f>Data!ON19</f>
        <v>0</v>
      </c>
      <c r="G161" s="327">
        <f>Data!PH19</f>
        <v>0</v>
      </c>
      <c r="H161" s="341">
        <f>Data!QB19</f>
        <v>858433</v>
      </c>
      <c r="I161" s="342">
        <f t="shared" si="6"/>
        <v>858433</v>
      </c>
    </row>
    <row r="162" spans="2:10" x14ac:dyDescent="0.55000000000000004">
      <c r="B162" s="127" t="str">
        <f>$B$51</f>
        <v>Nursing</v>
      </c>
      <c r="C162" s="327">
        <f>Data!MG19</f>
        <v>0</v>
      </c>
      <c r="D162" s="327">
        <f>Data!NA19</f>
        <v>0</v>
      </c>
      <c r="E162" s="327">
        <f>Data!NU19</f>
        <v>0</v>
      </c>
      <c r="F162" s="327">
        <f>Data!OO19</f>
        <v>0</v>
      </c>
      <c r="G162" s="327">
        <f>Data!PI19</f>
        <v>0</v>
      </c>
      <c r="H162" s="341">
        <f>Data!QC19</f>
        <v>1518188</v>
      </c>
      <c r="I162" s="342">
        <f t="shared" si="6"/>
        <v>1518188</v>
      </c>
    </row>
    <row r="163" spans="2:10" ht="19.8" thickBot="1" x14ac:dyDescent="0.6">
      <c r="B163" s="130" t="str">
        <f>$B$52</f>
        <v>Totals</v>
      </c>
      <c r="C163" s="133">
        <f t="shared" ref="C163:H163" si="7">SUM(C143:C162)</f>
        <v>0</v>
      </c>
      <c r="D163" s="133">
        <f t="shared" si="7"/>
        <v>0</v>
      </c>
      <c r="E163" s="133">
        <f t="shared" si="7"/>
        <v>0</v>
      </c>
      <c r="F163" s="133">
        <f t="shared" si="7"/>
        <v>0</v>
      </c>
      <c r="G163" s="134">
        <f t="shared" si="7"/>
        <v>0</v>
      </c>
      <c r="H163" s="343">
        <f t="shared" si="7"/>
        <v>26534678.5</v>
      </c>
      <c r="I163" s="342">
        <f>SUM(I143:I162)</f>
        <v>26534678.5</v>
      </c>
    </row>
    <row r="164" spans="2:10" ht="19.8" thickTop="1" x14ac:dyDescent="0.55000000000000004">
      <c r="B164" s="143"/>
      <c r="C164" s="329"/>
      <c r="D164" s="329"/>
      <c r="E164" s="329"/>
      <c r="F164" s="329"/>
      <c r="G164" s="329"/>
      <c r="H164" s="344"/>
      <c r="I164" s="345"/>
    </row>
    <row r="165" spans="2:10" ht="19.5" customHeight="1" x14ac:dyDescent="0.55000000000000004">
      <c r="B165" s="437" t="s">
        <v>63</v>
      </c>
      <c r="C165" s="437"/>
      <c r="D165" s="437"/>
      <c r="E165" s="437"/>
      <c r="F165" s="437"/>
      <c r="G165" s="437"/>
      <c r="H165" s="346"/>
      <c r="I165" s="346"/>
    </row>
    <row r="166" spans="2:10" ht="43.5" customHeight="1" thickBot="1" x14ac:dyDescent="0.6">
      <c r="B166" s="444" t="s">
        <v>40</v>
      </c>
      <c r="C166" s="444"/>
      <c r="D166" s="444"/>
      <c r="E166" s="444"/>
      <c r="F166" s="444"/>
      <c r="G166" s="444"/>
      <c r="H166" s="326"/>
    </row>
    <row r="167" spans="2:10" ht="19.8" thickBot="1" x14ac:dyDescent="0.6">
      <c r="B167" s="124" t="s">
        <v>31</v>
      </c>
      <c r="C167" s="125" t="s">
        <v>25</v>
      </c>
      <c r="D167" s="125" t="s">
        <v>26</v>
      </c>
      <c r="E167" s="125" t="s">
        <v>27</v>
      </c>
      <c r="F167" s="125" t="s">
        <v>28</v>
      </c>
      <c r="G167" s="125" t="s">
        <v>29</v>
      </c>
      <c r="H167" s="126" t="s">
        <v>1</v>
      </c>
    </row>
    <row r="168" spans="2:10" x14ac:dyDescent="0.55000000000000004">
      <c r="B168" s="127" t="str">
        <f>$B$32</f>
        <v>Liberal Arts</v>
      </c>
      <c r="C168" s="321">
        <f t="shared" ref="C168:G183" si="8">C143+$H$140*IF($H116=0,0,$H143*C116/$H116)+IF($H32=0,0,$H$141*$H143*C32/$H32)</f>
        <v>3120063.1374056153</v>
      </c>
      <c r="D168" s="321">
        <f t="shared" si="8"/>
        <v>1842010.815871048</v>
      </c>
      <c r="E168" s="321">
        <f t="shared" si="8"/>
        <v>1049615.7347624409</v>
      </c>
      <c r="F168" s="321">
        <f t="shared" si="8"/>
        <v>9862.8119608950474</v>
      </c>
      <c r="G168" s="321">
        <f t="shared" si="8"/>
        <v>0</v>
      </c>
      <c r="H168" s="133">
        <f t="shared" ref="H168:H188" si="9">SUM(C168:G168)</f>
        <v>6021552.4999999981</v>
      </c>
      <c r="I168" s="347"/>
      <c r="J168" s="288"/>
    </row>
    <row r="169" spans="2:10" x14ac:dyDescent="0.55000000000000004">
      <c r="B169" s="127" t="str">
        <f>$B$33</f>
        <v>Science</v>
      </c>
      <c r="C169" s="141">
        <f t="shared" si="8"/>
        <v>1058467.006776989</v>
      </c>
      <c r="D169" s="141">
        <f t="shared" si="8"/>
        <v>1092068.9407242953</v>
      </c>
      <c r="E169" s="141">
        <f t="shared" si="8"/>
        <v>470758.21409968886</v>
      </c>
      <c r="F169" s="141">
        <f t="shared" si="8"/>
        <v>2800.3383990266652</v>
      </c>
      <c r="G169" s="141">
        <f t="shared" si="8"/>
        <v>0</v>
      </c>
      <c r="H169" s="136">
        <f t="shared" si="9"/>
        <v>2624094.4999999995</v>
      </c>
      <c r="I169" s="347"/>
      <c r="J169" s="288"/>
    </row>
    <row r="170" spans="2:10" x14ac:dyDescent="0.55000000000000004">
      <c r="B170" s="127" t="str">
        <f>$B$34</f>
        <v>Fine Arts</v>
      </c>
      <c r="C170" s="141">
        <f t="shared" si="8"/>
        <v>1323674.1444515311</v>
      </c>
      <c r="D170" s="141">
        <f t="shared" si="8"/>
        <v>1110875.4040576434</v>
      </c>
      <c r="E170" s="141">
        <f t="shared" si="8"/>
        <v>227552.95149082522</v>
      </c>
      <c r="F170" s="141">
        <f t="shared" si="8"/>
        <v>0</v>
      </c>
      <c r="G170" s="141">
        <f t="shared" si="8"/>
        <v>0</v>
      </c>
      <c r="H170" s="136">
        <f t="shared" si="9"/>
        <v>2662102.4999999995</v>
      </c>
      <c r="I170" s="347"/>
      <c r="J170" s="288"/>
    </row>
    <row r="171" spans="2:10" x14ac:dyDescent="0.55000000000000004">
      <c r="B171" s="127" t="str">
        <f>$B$35</f>
        <v>Teacher Education</v>
      </c>
      <c r="C171" s="141">
        <f t="shared" si="8"/>
        <v>109583.32146673639</v>
      </c>
      <c r="D171" s="141">
        <f t="shared" si="8"/>
        <v>593943.35078888643</v>
      </c>
      <c r="E171" s="141">
        <f t="shared" si="8"/>
        <v>583042.61181720451</v>
      </c>
      <c r="F171" s="141">
        <f t="shared" si="8"/>
        <v>1047943.7159271725</v>
      </c>
      <c r="G171" s="141">
        <f t="shared" si="8"/>
        <v>0</v>
      </c>
      <c r="H171" s="136">
        <f t="shared" si="9"/>
        <v>2334513</v>
      </c>
      <c r="I171" s="347"/>
      <c r="J171" s="288"/>
    </row>
    <row r="172" spans="2:10" x14ac:dyDescent="0.55000000000000004">
      <c r="B172" s="127" t="str">
        <f>$B$36</f>
        <v>Agriculture</v>
      </c>
      <c r="C172" s="141">
        <f t="shared" si="8"/>
        <v>927836.26901605562</v>
      </c>
      <c r="D172" s="141">
        <f t="shared" si="8"/>
        <v>1533183.9427376238</v>
      </c>
      <c r="E172" s="141">
        <f t="shared" si="8"/>
        <v>823972.88925743848</v>
      </c>
      <c r="F172" s="141">
        <f t="shared" si="8"/>
        <v>361914.89898888214</v>
      </c>
      <c r="G172" s="141">
        <f t="shared" si="8"/>
        <v>0</v>
      </c>
      <c r="H172" s="136">
        <f t="shared" si="9"/>
        <v>3646908</v>
      </c>
      <c r="I172" s="347"/>
      <c r="J172" s="288"/>
    </row>
    <row r="173" spans="2:10" x14ac:dyDescent="0.55000000000000004">
      <c r="B173" s="127" t="str">
        <f>$B$37</f>
        <v>Engineering</v>
      </c>
      <c r="C173" s="141">
        <f t="shared" si="8"/>
        <v>301422.45034405042</v>
      </c>
      <c r="D173" s="141">
        <f t="shared" si="8"/>
        <v>926525.67074545915</v>
      </c>
      <c r="E173" s="141">
        <f t="shared" si="8"/>
        <v>590596.87891049078</v>
      </c>
      <c r="F173" s="141">
        <f t="shared" si="8"/>
        <v>0</v>
      </c>
      <c r="G173" s="141">
        <f t="shared" si="8"/>
        <v>0</v>
      </c>
      <c r="H173" s="136">
        <f t="shared" si="9"/>
        <v>1818545.0000000005</v>
      </c>
      <c r="I173" s="347"/>
      <c r="J173" s="288"/>
    </row>
    <row r="174" spans="2:10" x14ac:dyDescent="0.55000000000000004">
      <c r="B174" s="127" t="str">
        <f>$B$38</f>
        <v>Home Economics</v>
      </c>
      <c r="C174" s="141">
        <f t="shared" si="8"/>
        <v>0</v>
      </c>
      <c r="D174" s="141">
        <f t="shared" si="8"/>
        <v>0</v>
      </c>
      <c r="E174" s="141">
        <f t="shared" si="8"/>
        <v>0</v>
      </c>
      <c r="F174" s="141">
        <f t="shared" si="8"/>
        <v>0</v>
      </c>
      <c r="G174" s="141">
        <f t="shared" si="8"/>
        <v>0</v>
      </c>
      <c r="H174" s="136">
        <f t="shared" si="9"/>
        <v>0</v>
      </c>
      <c r="I174" s="347"/>
      <c r="J174" s="288"/>
    </row>
    <row r="175" spans="2:10" x14ac:dyDescent="0.55000000000000004">
      <c r="B175" s="127" t="str">
        <f>$B$39</f>
        <v>Law</v>
      </c>
      <c r="C175" s="141">
        <f t="shared" si="8"/>
        <v>0</v>
      </c>
      <c r="D175" s="141">
        <f t="shared" si="8"/>
        <v>0</v>
      </c>
      <c r="E175" s="141">
        <f t="shared" si="8"/>
        <v>0</v>
      </c>
      <c r="F175" s="141">
        <f t="shared" si="8"/>
        <v>0</v>
      </c>
      <c r="G175" s="141">
        <f t="shared" si="8"/>
        <v>0</v>
      </c>
      <c r="H175" s="136">
        <f t="shared" si="9"/>
        <v>0</v>
      </c>
      <c r="I175" s="347"/>
      <c r="J175" s="288"/>
    </row>
    <row r="176" spans="2:10" x14ac:dyDescent="0.55000000000000004">
      <c r="B176" s="127" t="str">
        <f>$B$40</f>
        <v>Social Service</v>
      </c>
      <c r="C176" s="141">
        <f t="shared" si="8"/>
        <v>17678.33368011659</v>
      </c>
      <c r="D176" s="141">
        <f t="shared" si="8"/>
        <v>99435.177434258367</v>
      </c>
      <c r="E176" s="141">
        <f t="shared" si="8"/>
        <v>158212.48888562506</v>
      </c>
      <c r="F176" s="141">
        <f t="shared" si="8"/>
        <v>0</v>
      </c>
      <c r="G176" s="141">
        <f t="shared" si="8"/>
        <v>0</v>
      </c>
      <c r="H176" s="136">
        <f t="shared" si="9"/>
        <v>275326</v>
      </c>
      <c r="I176" s="347"/>
      <c r="J176" s="288"/>
    </row>
    <row r="177" spans="2:10" x14ac:dyDescent="0.55000000000000004">
      <c r="B177" s="127" t="str">
        <f>$B$41</f>
        <v>Library Science</v>
      </c>
      <c r="C177" s="141">
        <f t="shared" si="8"/>
        <v>0</v>
      </c>
      <c r="D177" s="141">
        <f t="shared" si="8"/>
        <v>0</v>
      </c>
      <c r="E177" s="141">
        <f t="shared" si="8"/>
        <v>0</v>
      </c>
      <c r="F177" s="141">
        <f t="shared" si="8"/>
        <v>0</v>
      </c>
      <c r="G177" s="141">
        <f t="shared" si="8"/>
        <v>0</v>
      </c>
      <c r="H177" s="136">
        <f t="shared" si="9"/>
        <v>0</v>
      </c>
      <c r="I177" s="347"/>
      <c r="J177" s="288"/>
    </row>
    <row r="178" spans="2:10" x14ac:dyDescent="0.55000000000000004">
      <c r="B178" s="127" t="str">
        <f>$B$42</f>
        <v>Veterinary Science</v>
      </c>
      <c r="C178" s="141">
        <f t="shared" si="8"/>
        <v>0</v>
      </c>
      <c r="D178" s="141">
        <f t="shared" si="8"/>
        <v>0</v>
      </c>
      <c r="E178" s="141">
        <f t="shared" si="8"/>
        <v>0</v>
      </c>
      <c r="F178" s="141">
        <f t="shared" si="8"/>
        <v>0</v>
      </c>
      <c r="G178" s="141">
        <f t="shared" si="8"/>
        <v>0</v>
      </c>
      <c r="H178" s="136">
        <f t="shared" si="9"/>
        <v>0</v>
      </c>
      <c r="I178" s="347"/>
      <c r="J178" s="288"/>
    </row>
    <row r="179" spans="2:10" x14ac:dyDescent="0.55000000000000004">
      <c r="B179" s="127" t="str">
        <f>$B$43</f>
        <v>Vocational Training</v>
      </c>
      <c r="C179" s="141">
        <f t="shared" si="8"/>
        <v>0</v>
      </c>
      <c r="D179" s="141">
        <f t="shared" si="8"/>
        <v>28784</v>
      </c>
      <c r="E179" s="141">
        <f t="shared" si="8"/>
        <v>0</v>
      </c>
      <c r="F179" s="141">
        <f t="shared" si="8"/>
        <v>0</v>
      </c>
      <c r="G179" s="141">
        <f t="shared" si="8"/>
        <v>0</v>
      </c>
      <c r="H179" s="136">
        <f t="shared" si="9"/>
        <v>28784</v>
      </c>
      <c r="I179" s="347"/>
      <c r="J179" s="288"/>
    </row>
    <row r="180" spans="2:10" x14ac:dyDescent="0.55000000000000004">
      <c r="B180" s="127" t="str">
        <f>$B$44</f>
        <v>Physical Training</v>
      </c>
      <c r="C180" s="141">
        <f t="shared" si="8"/>
        <v>0</v>
      </c>
      <c r="D180" s="141">
        <f t="shared" si="8"/>
        <v>0</v>
      </c>
      <c r="E180" s="141">
        <f t="shared" si="8"/>
        <v>0</v>
      </c>
      <c r="F180" s="141">
        <f t="shared" si="8"/>
        <v>0</v>
      </c>
      <c r="G180" s="141">
        <f t="shared" si="8"/>
        <v>0</v>
      </c>
      <c r="H180" s="136">
        <f t="shared" si="9"/>
        <v>0</v>
      </c>
      <c r="I180" s="347"/>
      <c r="J180" s="288"/>
    </row>
    <row r="181" spans="2:10" x14ac:dyDescent="0.55000000000000004">
      <c r="B181" s="127" t="str">
        <f>$B$45</f>
        <v>Health Services</v>
      </c>
      <c r="C181" s="141">
        <f t="shared" si="8"/>
        <v>106441.24806268603</v>
      </c>
      <c r="D181" s="141">
        <f t="shared" si="8"/>
        <v>260188.91150741692</v>
      </c>
      <c r="E181" s="141">
        <f t="shared" si="8"/>
        <v>503180.84042989701</v>
      </c>
      <c r="F181" s="141">
        <f t="shared" si="8"/>
        <v>0</v>
      </c>
      <c r="G181" s="141">
        <f t="shared" si="8"/>
        <v>0</v>
      </c>
      <c r="H181" s="136">
        <f t="shared" si="9"/>
        <v>869811</v>
      </c>
      <c r="I181" s="347"/>
      <c r="J181" s="288"/>
    </row>
    <row r="182" spans="2:10" x14ac:dyDescent="0.55000000000000004">
      <c r="B182" s="127" t="str">
        <f>$B$46</f>
        <v>Pharmacy</v>
      </c>
      <c r="C182" s="141">
        <f t="shared" si="8"/>
        <v>0</v>
      </c>
      <c r="D182" s="141">
        <f t="shared" si="8"/>
        <v>0</v>
      </c>
      <c r="E182" s="141">
        <f t="shared" si="8"/>
        <v>0</v>
      </c>
      <c r="F182" s="141">
        <f t="shared" si="8"/>
        <v>0</v>
      </c>
      <c r="G182" s="141">
        <f t="shared" si="8"/>
        <v>0</v>
      </c>
      <c r="H182" s="136">
        <f t="shared" si="9"/>
        <v>0</v>
      </c>
      <c r="I182" s="347"/>
      <c r="J182" s="288"/>
    </row>
    <row r="183" spans="2:10" x14ac:dyDescent="0.55000000000000004">
      <c r="B183" s="127" t="str">
        <f>$B$47</f>
        <v>Business Administration</v>
      </c>
      <c r="C183" s="141">
        <f t="shared" si="8"/>
        <v>546891.23645441339</v>
      </c>
      <c r="D183" s="141">
        <f t="shared" si="8"/>
        <v>1877751.733159241</v>
      </c>
      <c r="E183" s="141">
        <f t="shared" si="8"/>
        <v>1358745.0303863455</v>
      </c>
      <c r="F183" s="141">
        <f t="shared" si="8"/>
        <v>0</v>
      </c>
      <c r="G183" s="141">
        <f t="shared" si="8"/>
        <v>0</v>
      </c>
      <c r="H183" s="136">
        <f t="shared" si="9"/>
        <v>3783388</v>
      </c>
      <c r="I183" s="347"/>
      <c r="J183" s="288"/>
    </row>
    <row r="184" spans="2:10" x14ac:dyDescent="0.55000000000000004">
      <c r="B184" s="127" t="str">
        <f>$B$48</f>
        <v>Optometry</v>
      </c>
      <c r="C184" s="141">
        <f t="shared" ref="C184:G187" si="10">C159+$H$140*IF($H132=0,0,$H159*C132/$H132)+IF($H48=0,0,$H$141*$H159*C48/$H48)</f>
        <v>0</v>
      </c>
      <c r="D184" s="141">
        <f t="shared" si="10"/>
        <v>0</v>
      </c>
      <c r="E184" s="141">
        <f t="shared" si="10"/>
        <v>0</v>
      </c>
      <c r="F184" s="141">
        <f t="shared" si="10"/>
        <v>0</v>
      </c>
      <c r="G184" s="141">
        <f t="shared" si="10"/>
        <v>0</v>
      </c>
      <c r="H184" s="136">
        <f t="shared" si="9"/>
        <v>0</v>
      </c>
      <c r="I184" s="347"/>
      <c r="J184" s="288"/>
    </row>
    <row r="185" spans="2:10" x14ac:dyDescent="0.55000000000000004">
      <c r="B185" s="127" t="str">
        <f>$B$49</f>
        <v>Teacher Ed-Practice Teaching</v>
      </c>
      <c r="C185" s="141">
        <f t="shared" si="10"/>
        <v>0</v>
      </c>
      <c r="D185" s="141">
        <f t="shared" si="10"/>
        <v>93033</v>
      </c>
      <c r="E185" s="141">
        <f t="shared" si="10"/>
        <v>0</v>
      </c>
      <c r="F185" s="141">
        <f t="shared" si="10"/>
        <v>0</v>
      </c>
      <c r="G185" s="141">
        <f t="shared" si="10"/>
        <v>0</v>
      </c>
      <c r="H185" s="136">
        <f t="shared" si="9"/>
        <v>93033</v>
      </c>
      <c r="I185" s="347"/>
      <c r="J185" s="288"/>
    </row>
    <row r="186" spans="2:10" x14ac:dyDescent="0.55000000000000004">
      <c r="B186" s="127" t="str">
        <f>$B$50</f>
        <v>Technology</v>
      </c>
      <c r="C186" s="141">
        <f t="shared" si="10"/>
        <v>257720.22638843648</v>
      </c>
      <c r="D186" s="141">
        <f t="shared" si="10"/>
        <v>461009.39996056049</v>
      </c>
      <c r="E186" s="141">
        <f t="shared" si="10"/>
        <v>139703.37365100291</v>
      </c>
      <c r="F186" s="141">
        <f t="shared" si="10"/>
        <v>0</v>
      </c>
      <c r="G186" s="141">
        <f t="shared" si="10"/>
        <v>0</v>
      </c>
      <c r="H186" s="136">
        <f t="shared" si="9"/>
        <v>858432.99999999988</v>
      </c>
      <c r="I186" s="347"/>
      <c r="J186" s="288"/>
    </row>
    <row r="187" spans="2:10" x14ac:dyDescent="0.55000000000000004">
      <c r="B187" s="127" t="str">
        <f>$B$51</f>
        <v>Nursing</v>
      </c>
      <c r="C187" s="141">
        <f t="shared" si="10"/>
        <v>29219.361110287198</v>
      </c>
      <c r="D187" s="141">
        <f t="shared" si="10"/>
        <v>1040035.3272126801</v>
      </c>
      <c r="E187" s="141">
        <f t="shared" si="10"/>
        <v>448933.31167703256</v>
      </c>
      <c r="F187" s="141">
        <f t="shared" si="10"/>
        <v>0</v>
      </c>
      <c r="G187" s="141">
        <f t="shared" si="10"/>
        <v>0</v>
      </c>
      <c r="H187" s="136">
        <f t="shared" si="9"/>
        <v>1518188</v>
      </c>
      <c r="I187" s="347"/>
      <c r="J187" s="288"/>
    </row>
    <row r="188" spans="2:10" x14ac:dyDescent="0.55000000000000004">
      <c r="B188" s="130" t="str">
        <f>$B$52</f>
        <v>Totals</v>
      </c>
      <c r="C188" s="133">
        <f>SUM(C168:C187)</f>
        <v>7798996.735156917</v>
      </c>
      <c r="D188" s="133">
        <f>SUM(D168:D187)</f>
        <v>10958845.674199114</v>
      </c>
      <c r="E188" s="133">
        <f>SUM(E168:E187)</f>
        <v>6354314.3253679918</v>
      </c>
      <c r="F188" s="133">
        <f>SUM(F168:F187)</f>
        <v>1422521.7652759762</v>
      </c>
      <c r="G188" s="133">
        <f>SUM(G168:G187)</f>
        <v>0</v>
      </c>
      <c r="H188" s="133">
        <f t="shared" si="9"/>
        <v>26534678.5</v>
      </c>
      <c r="I188" s="347"/>
      <c r="J188" s="288"/>
    </row>
    <row r="189" spans="2:10" x14ac:dyDescent="0.55000000000000004">
      <c r="B189" s="328"/>
      <c r="C189" s="329"/>
      <c r="D189" s="329"/>
      <c r="E189" s="329"/>
      <c r="F189" s="329"/>
      <c r="G189" s="329"/>
      <c r="H189" s="344"/>
    </row>
    <row r="190" spans="2:10" x14ac:dyDescent="0.55000000000000004">
      <c r="B190" s="442" t="s">
        <v>34</v>
      </c>
      <c r="C190" s="442"/>
      <c r="D190" s="442"/>
      <c r="E190" s="442"/>
      <c r="F190" s="442"/>
      <c r="G190" s="442"/>
      <c r="H190" s="122">
        <f>H15</f>
        <v>21988801</v>
      </c>
    </row>
    <row r="191" spans="2:10" ht="43.5" customHeight="1" thickBot="1" x14ac:dyDescent="0.6">
      <c r="B191" s="432" t="s">
        <v>225</v>
      </c>
      <c r="C191" s="432"/>
      <c r="D191" s="432"/>
      <c r="E191" s="432"/>
      <c r="F191" s="432"/>
      <c r="G191" s="432"/>
      <c r="H191" s="432"/>
    </row>
    <row r="192" spans="2:10" ht="19.8" thickBot="1" x14ac:dyDescent="0.6">
      <c r="B192" s="124" t="s">
        <v>31</v>
      </c>
      <c r="C192" s="125" t="s">
        <v>25</v>
      </c>
      <c r="D192" s="125" t="s">
        <v>26</v>
      </c>
      <c r="E192" s="125" t="s">
        <v>27</v>
      </c>
      <c r="F192" s="125" t="s">
        <v>28</v>
      </c>
      <c r="G192" s="125" t="s">
        <v>29</v>
      </c>
      <c r="H192" s="126" t="s">
        <v>1</v>
      </c>
    </row>
    <row r="193" spans="2:8" x14ac:dyDescent="0.55000000000000004">
      <c r="B193" s="127" t="str">
        <f>$B$32</f>
        <v>Liberal Arts</v>
      </c>
      <c r="C193" s="135">
        <f t="shared" ref="C193:G208" si="11">$H$190*IF($H$136=0,0,C116/$H$136)</f>
        <v>2690319.4705387792</v>
      </c>
      <c r="D193" s="135">
        <f t="shared" si="11"/>
        <v>1588300.4108056494</v>
      </c>
      <c r="E193" s="135">
        <f t="shared" si="11"/>
        <v>905046.3158778575</v>
      </c>
      <c r="F193" s="135">
        <f t="shared" si="11"/>
        <v>8504.3519583139787</v>
      </c>
      <c r="G193" s="135">
        <f t="shared" si="11"/>
        <v>0</v>
      </c>
      <c r="H193" s="135">
        <f>SUM(C193:G193)</f>
        <v>5192170.5491805999</v>
      </c>
    </row>
    <row r="194" spans="2:8" x14ac:dyDescent="0.55000000000000004">
      <c r="B194" s="127" t="str">
        <f>$B$33</f>
        <v>Science</v>
      </c>
      <c r="C194" s="138">
        <f t="shared" si="11"/>
        <v>912678.72104470432</v>
      </c>
      <c r="D194" s="138">
        <f t="shared" si="11"/>
        <v>941652.48206257413</v>
      </c>
      <c r="E194" s="138">
        <f t="shared" si="11"/>
        <v>405918.18357576587</v>
      </c>
      <c r="F194" s="138">
        <f t="shared" si="11"/>
        <v>2414.6329098139963</v>
      </c>
      <c r="G194" s="138">
        <f t="shared" si="11"/>
        <v>0</v>
      </c>
      <c r="H194" s="138">
        <f t="shared" ref="H194:H213" si="12">SUM(C194:G194)</f>
        <v>2262664.0195928579</v>
      </c>
    </row>
    <row r="195" spans="2:8" x14ac:dyDescent="0.55000000000000004">
      <c r="B195" s="127" t="str">
        <f>$B$34</f>
        <v>Fine Arts</v>
      </c>
      <c r="C195" s="138">
        <f t="shared" si="11"/>
        <v>1141357.711035697</v>
      </c>
      <c r="D195" s="138">
        <f t="shared" si="11"/>
        <v>957868.83330447495</v>
      </c>
      <c r="E195" s="138">
        <f t="shared" si="11"/>
        <v>196210.91561065498</v>
      </c>
      <c r="F195" s="138">
        <f t="shared" si="11"/>
        <v>0</v>
      </c>
      <c r="G195" s="138">
        <f t="shared" si="11"/>
        <v>0</v>
      </c>
      <c r="H195" s="138">
        <f t="shared" si="12"/>
        <v>2295437.4599508271</v>
      </c>
    </row>
    <row r="196" spans="2:8" x14ac:dyDescent="0.55000000000000004">
      <c r="B196" s="127" t="str">
        <f>$B$35</f>
        <v>Teacher Education</v>
      </c>
      <c r="C196" s="138">
        <f t="shared" si="11"/>
        <v>94489.822496327324</v>
      </c>
      <c r="D196" s="138">
        <f t="shared" si="11"/>
        <v>512136.34554735827</v>
      </c>
      <c r="E196" s="138">
        <f t="shared" si="11"/>
        <v>502737.02385563822</v>
      </c>
      <c r="F196" s="138">
        <f t="shared" si="11"/>
        <v>903604.80389488232</v>
      </c>
      <c r="G196" s="138">
        <f t="shared" si="11"/>
        <v>0</v>
      </c>
      <c r="H196" s="138">
        <f t="shared" si="12"/>
        <v>2012967.9957942062</v>
      </c>
    </row>
    <row r="197" spans="2:8" x14ac:dyDescent="0.55000000000000004">
      <c r="B197" s="127" t="str">
        <f>$B$36</f>
        <v>Agriculture</v>
      </c>
      <c r="C197" s="138">
        <f t="shared" si="11"/>
        <v>560142.26024561166</v>
      </c>
      <c r="D197" s="138">
        <f t="shared" si="11"/>
        <v>925595.54711960687</v>
      </c>
      <c r="E197" s="138">
        <f t="shared" si="11"/>
        <v>497439.09780463844</v>
      </c>
      <c r="F197" s="138">
        <f t="shared" si="11"/>
        <v>218490.95180465144</v>
      </c>
      <c r="G197" s="138">
        <f t="shared" si="11"/>
        <v>0</v>
      </c>
      <c r="H197" s="138">
        <f t="shared" si="12"/>
        <v>2201667.8569745086</v>
      </c>
    </row>
    <row r="198" spans="2:8" x14ac:dyDescent="0.55000000000000004">
      <c r="B198" s="127" t="str">
        <f>$B$37</f>
        <v>Engineering</v>
      </c>
      <c r="C198" s="138">
        <f t="shared" si="11"/>
        <v>259905.91844551536</v>
      </c>
      <c r="D198" s="138">
        <f t="shared" si="11"/>
        <v>798910.31720955181</v>
      </c>
      <c r="E198" s="138">
        <f t="shared" si="11"/>
        <v>509250.80089116772</v>
      </c>
      <c r="F198" s="138">
        <f t="shared" si="11"/>
        <v>0</v>
      </c>
      <c r="G198" s="138">
        <f t="shared" si="11"/>
        <v>0</v>
      </c>
      <c r="H198" s="138">
        <f t="shared" si="12"/>
        <v>1568067.036546235</v>
      </c>
    </row>
    <row r="199" spans="2:8" x14ac:dyDescent="0.55000000000000004">
      <c r="B199" s="127" t="str">
        <f>$B$38</f>
        <v>Home Economics</v>
      </c>
      <c r="C199" s="138">
        <f t="shared" si="11"/>
        <v>0</v>
      </c>
      <c r="D199" s="138">
        <f t="shared" si="11"/>
        <v>0</v>
      </c>
      <c r="E199" s="138">
        <f t="shared" si="11"/>
        <v>0</v>
      </c>
      <c r="F199" s="138">
        <f t="shared" si="11"/>
        <v>0</v>
      </c>
      <c r="G199" s="138">
        <f t="shared" si="11"/>
        <v>0</v>
      </c>
      <c r="H199" s="138">
        <f t="shared" si="12"/>
        <v>0</v>
      </c>
    </row>
    <row r="200" spans="2:8" x14ac:dyDescent="0.55000000000000004">
      <c r="B200" s="127" t="str">
        <f>$B$39</f>
        <v>Law</v>
      </c>
      <c r="C200" s="138">
        <f t="shared" si="11"/>
        <v>0</v>
      </c>
      <c r="D200" s="138">
        <f t="shared" si="11"/>
        <v>0</v>
      </c>
      <c r="E200" s="138">
        <f t="shared" si="11"/>
        <v>0</v>
      </c>
      <c r="F200" s="138">
        <f t="shared" si="11"/>
        <v>0</v>
      </c>
      <c r="G200" s="138">
        <f t="shared" si="11"/>
        <v>0</v>
      </c>
      <c r="H200" s="138">
        <f t="shared" si="12"/>
        <v>0</v>
      </c>
    </row>
    <row r="201" spans="2:8" x14ac:dyDescent="0.55000000000000004">
      <c r="B201" s="127" t="str">
        <f>$B$40</f>
        <v>Social Service</v>
      </c>
      <c r="C201" s="138">
        <f t="shared" si="11"/>
        <v>15243.358223879573</v>
      </c>
      <c r="D201" s="138">
        <f t="shared" si="11"/>
        <v>85739.191097530551</v>
      </c>
      <c r="E201" s="138">
        <f t="shared" si="11"/>
        <v>136420.64276044615</v>
      </c>
      <c r="F201" s="138">
        <f t="shared" si="11"/>
        <v>0</v>
      </c>
      <c r="G201" s="138">
        <f t="shared" si="11"/>
        <v>0</v>
      </c>
      <c r="H201" s="138">
        <f t="shared" si="12"/>
        <v>237403.19208185628</v>
      </c>
    </row>
    <row r="202" spans="2:8" x14ac:dyDescent="0.55000000000000004">
      <c r="B202" s="127" t="str">
        <f>$B$41</f>
        <v>Library Science</v>
      </c>
      <c r="C202" s="138">
        <f t="shared" si="11"/>
        <v>0</v>
      </c>
      <c r="D202" s="138">
        <f t="shared" si="11"/>
        <v>0</v>
      </c>
      <c r="E202" s="138">
        <f t="shared" si="11"/>
        <v>0</v>
      </c>
      <c r="F202" s="138">
        <f t="shared" si="11"/>
        <v>0</v>
      </c>
      <c r="G202" s="138">
        <f t="shared" si="11"/>
        <v>0</v>
      </c>
      <c r="H202" s="138">
        <f t="shared" si="12"/>
        <v>0</v>
      </c>
    </row>
    <row r="203" spans="2:8" x14ac:dyDescent="0.55000000000000004">
      <c r="B203" s="127" t="str">
        <f>$B$42</f>
        <v>Veterinary Science</v>
      </c>
      <c r="C203" s="138">
        <f t="shared" si="11"/>
        <v>0</v>
      </c>
      <c r="D203" s="138">
        <f t="shared" si="11"/>
        <v>0</v>
      </c>
      <c r="E203" s="138">
        <f t="shared" si="11"/>
        <v>0</v>
      </c>
      <c r="F203" s="138">
        <f t="shared" si="11"/>
        <v>0</v>
      </c>
      <c r="G203" s="138">
        <f t="shared" si="11"/>
        <v>0</v>
      </c>
      <c r="H203" s="138">
        <f t="shared" si="12"/>
        <v>0</v>
      </c>
    </row>
    <row r="204" spans="2:8" x14ac:dyDescent="0.55000000000000004">
      <c r="B204" s="127" t="str">
        <f>$B$43</f>
        <v>Vocational Training</v>
      </c>
      <c r="C204" s="138">
        <f t="shared" si="11"/>
        <v>0</v>
      </c>
      <c r="D204" s="138">
        <f t="shared" si="11"/>
        <v>24819.20024284899</v>
      </c>
      <c r="E204" s="138">
        <f t="shared" si="11"/>
        <v>0</v>
      </c>
      <c r="F204" s="138">
        <f t="shared" si="11"/>
        <v>0</v>
      </c>
      <c r="G204" s="138">
        <f t="shared" si="11"/>
        <v>0</v>
      </c>
      <c r="H204" s="138">
        <f t="shared" si="12"/>
        <v>24819.20024284899</v>
      </c>
    </row>
    <row r="205" spans="2:8" x14ac:dyDescent="0.55000000000000004">
      <c r="B205" s="127" t="str">
        <f>$B$44</f>
        <v>Physical Training</v>
      </c>
      <c r="C205" s="138">
        <f t="shared" si="11"/>
        <v>0</v>
      </c>
      <c r="D205" s="138">
        <f t="shared" si="11"/>
        <v>0</v>
      </c>
      <c r="E205" s="138">
        <f t="shared" si="11"/>
        <v>0</v>
      </c>
      <c r="F205" s="138">
        <f t="shared" si="11"/>
        <v>0</v>
      </c>
      <c r="G205" s="138">
        <f t="shared" si="11"/>
        <v>0</v>
      </c>
      <c r="H205" s="138">
        <f t="shared" si="12"/>
        <v>0</v>
      </c>
    </row>
    <row r="206" spans="2:8" x14ac:dyDescent="0.55000000000000004">
      <c r="B206" s="127" t="str">
        <f>$B$45</f>
        <v>Health Services</v>
      </c>
      <c r="C206" s="138">
        <f t="shared" si="11"/>
        <v>91780.530133186578</v>
      </c>
      <c r="D206" s="138">
        <f t="shared" si="11"/>
        <v>224351.71202487007</v>
      </c>
      <c r="E206" s="138">
        <f t="shared" si="11"/>
        <v>433875.07313255483</v>
      </c>
      <c r="F206" s="138">
        <f t="shared" si="11"/>
        <v>0</v>
      </c>
      <c r="G206" s="138">
        <f t="shared" si="11"/>
        <v>0</v>
      </c>
      <c r="H206" s="138">
        <f t="shared" si="12"/>
        <v>750007.31529061147</v>
      </c>
    </row>
    <row r="207" spans="2:8" x14ac:dyDescent="0.55000000000000004">
      <c r="B207" s="127" t="str">
        <f>$B$46</f>
        <v>Pharmacy</v>
      </c>
      <c r="C207" s="138">
        <f t="shared" si="11"/>
        <v>0</v>
      </c>
      <c r="D207" s="138">
        <f t="shared" si="11"/>
        <v>0</v>
      </c>
      <c r="E207" s="138">
        <f t="shared" si="11"/>
        <v>0</v>
      </c>
      <c r="F207" s="138">
        <f t="shared" si="11"/>
        <v>0</v>
      </c>
      <c r="G207" s="138">
        <f t="shared" si="11"/>
        <v>0</v>
      </c>
      <c r="H207" s="138">
        <f t="shared" si="12"/>
        <v>0</v>
      </c>
    </row>
    <row r="208" spans="2:8" x14ac:dyDescent="0.55000000000000004">
      <c r="B208" s="127" t="str">
        <f>$B$47</f>
        <v>Business Administration</v>
      </c>
      <c r="C208" s="138">
        <f t="shared" si="11"/>
        <v>471565.00759175845</v>
      </c>
      <c r="D208" s="138">
        <f t="shared" si="11"/>
        <v>1619119.0336919674</v>
      </c>
      <c r="E208" s="138">
        <f t="shared" si="11"/>
        <v>1171597.8751522931</v>
      </c>
      <c r="F208" s="138">
        <f t="shared" si="11"/>
        <v>0</v>
      </c>
      <c r="G208" s="138">
        <f t="shared" si="11"/>
        <v>0</v>
      </c>
      <c r="H208" s="138">
        <f t="shared" si="12"/>
        <v>3262281.9164360189</v>
      </c>
    </row>
    <row r="209" spans="2:8" x14ac:dyDescent="0.55000000000000004">
      <c r="B209" s="127" t="str">
        <f>$B$48</f>
        <v>Optometry</v>
      </c>
      <c r="C209" s="138">
        <f t="shared" ref="C209:G212" si="13">$H$190*IF($H$136=0,0,C132/$H$136)</f>
        <v>0</v>
      </c>
      <c r="D209" s="138">
        <f t="shared" si="13"/>
        <v>0</v>
      </c>
      <c r="E209" s="138">
        <f t="shared" si="13"/>
        <v>0</v>
      </c>
      <c r="F209" s="138">
        <f t="shared" si="13"/>
        <v>0</v>
      </c>
      <c r="G209" s="138">
        <f t="shared" si="13"/>
        <v>0</v>
      </c>
      <c r="H209" s="138">
        <f t="shared" si="12"/>
        <v>0</v>
      </c>
    </row>
    <row r="210" spans="2:8" x14ac:dyDescent="0.55000000000000004">
      <c r="B210" s="127" t="str">
        <f>$B$49</f>
        <v>Teacher Ed-Practice Teaching</v>
      </c>
      <c r="C210" s="138">
        <f t="shared" si="13"/>
        <v>0</v>
      </c>
      <c r="D210" s="138">
        <f t="shared" si="13"/>
        <v>80219.287300913231</v>
      </c>
      <c r="E210" s="138">
        <f t="shared" si="13"/>
        <v>0</v>
      </c>
      <c r="F210" s="138">
        <f t="shared" si="13"/>
        <v>0</v>
      </c>
      <c r="G210" s="138">
        <f t="shared" si="13"/>
        <v>0</v>
      </c>
      <c r="H210" s="138">
        <f t="shared" si="12"/>
        <v>80219.287300913231</v>
      </c>
    </row>
    <row r="211" spans="2:8" x14ac:dyDescent="0.55000000000000004">
      <c r="B211" s="127" t="str">
        <f>$B$50</f>
        <v>Technology</v>
      </c>
      <c r="C211" s="138">
        <f t="shared" si="13"/>
        <v>237780.2359277806</v>
      </c>
      <c r="D211" s="138">
        <f t="shared" si="13"/>
        <v>425340.78688231774</v>
      </c>
      <c r="E211" s="138">
        <f t="shared" si="13"/>
        <v>128894.42793122126</v>
      </c>
      <c r="F211" s="138">
        <f t="shared" si="13"/>
        <v>0</v>
      </c>
      <c r="G211" s="138">
        <f t="shared" si="13"/>
        <v>0</v>
      </c>
      <c r="H211" s="138">
        <f t="shared" si="12"/>
        <v>792015.45074131968</v>
      </c>
    </row>
    <row r="212" spans="2:8" x14ac:dyDescent="0.55000000000000004">
      <c r="B212" s="127" t="str">
        <f>$B$51</f>
        <v>Nursing</v>
      </c>
      <c r="C212" s="138">
        <f t="shared" si="13"/>
        <v>25194.819783158106</v>
      </c>
      <c r="D212" s="138">
        <f t="shared" si="13"/>
        <v>896785.61205829843</v>
      </c>
      <c r="E212" s="138">
        <f t="shared" si="13"/>
        <v>387099.28802574048</v>
      </c>
      <c r="F212" s="138">
        <f t="shared" si="13"/>
        <v>0</v>
      </c>
      <c r="G212" s="138">
        <f t="shared" si="13"/>
        <v>0</v>
      </c>
      <c r="H212" s="138">
        <f t="shared" si="12"/>
        <v>1309079.7198671971</v>
      </c>
    </row>
    <row r="213" spans="2:8" x14ac:dyDescent="0.55000000000000004">
      <c r="B213" s="130" t="str">
        <f>$B$52</f>
        <v>Totals</v>
      </c>
      <c r="C213" s="135">
        <f>SUM(C193:C212)</f>
        <v>6500457.8554663984</v>
      </c>
      <c r="D213" s="135">
        <f>SUM(D193:D212)</f>
        <v>9080838.7593479641</v>
      </c>
      <c r="E213" s="135">
        <f>SUM(E193:E212)</f>
        <v>5274489.6446179785</v>
      </c>
      <c r="F213" s="135">
        <f>SUM(F193:F212)</f>
        <v>1133014.7405676618</v>
      </c>
      <c r="G213" s="135">
        <f>SUM(G193:G212)</f>
        <v>0</v>
      </c>
      <c r="H213" s="135">
        <f t="shared" si="12"/>
        <v>21988801.000000004</v>
      </c>
    </row>
    <row r="214" spans="2:8" x14ac:dyDescent="0.55000000000000004">
      <c r="B214" s="143"/>
      <c r="C214" s="144"/>
      <c r="D214" s="144"/>
      <c r="E214" s="144"/>
      <c r="F214" s="144"/>
      <c r="G214" s="144"/>
      <c r="H214" s="144"/>
    </row>
    <row r="215" spans="2:8" x14ac:dyDescent="0.55000000000000004">
      <c r="B215" s="442" t="s">
        <v>35</v>
      </c>
      <c r="C215" s="442"/>
      <c r="D215" s="442"/>
      <c r="E215" s="442"/>
      <c r="F215" s="442"/>
      <c r="G215" s="442"/>
      <c r="H215" s="122">
        <f>H17</f>
        <v>15768326</v>
      </c>
    </row>
    <row r="216" spans="2:8" ht="60.75" customHeight="1" thickBot="1" x14ac:dyDescent="0.6">
      <c r="B216" s="432" t="s">
        <v>226</v>
      </c>
      <c r="C216" s="432"/>
      <c r="D216" s="432"/>
      <c r="E216" s="432"/>
      <c r="F216" s="432"/>
      <c r="G216" s="432"/>
      <c r="H216" s="432"/>
    </row>
    <row r="217" spans="2:8" ht="19.8" thickBot="1" x14ac:dyDescent="0.6">
      <c r="B217" s="124" t="s">
        <v>31</v>
      </c>
      <c r="C217" s="125" t="s">
        <v>25</v>
      </c>
      <c r="D217" s="125" t="s">
        <v>26</v>
      </c>
      <c r="E217" s="125" t="s">
        <v>27</v>
      </c>
      <c r="F217" s="125" t="s">
        <v>28</v>
      </c>
      <c r="G217" s="125" t="s">
        <v>29</v>
      </c>
      <c r="H217" s="126" t="s">
        <v>1</v>
      </c>
    </row>
    <row r="218" spans="2:8" x14ac:dyDescent="0.55000000000000004">
      <c r="B218" s="127" t="str">
        <f>$B$32</f>
        <v>Liberal Arts</v>
      </c>
      <c r="C218" s="135">
        <f t="shared" ref="C218:G233" si="14">$H$215*IF($H$25=0,0,C$25/$H$25)*IF(C$52=0,0,C32/C$52)</f>
        <v>2113115.187318027</v>
      </c>
      <c r="D218" s="135">
        <f t="shared" si="14"/>
        <v>1529919.8734620255</v>
      </c>
      <c r="E218" s="135">
        <f t="shared" si="14"/>
        <v>656695.61302601872</v>
      </c>
      <c r="F218" s="135">
        <f t="shared" si="14"/>
        <v>10294.274657117663</v>
      </c>
      <c r="G218" s="135">
        <f t="shared" si="14"/>
        <v>0</v>
      </c>
      <c r="H218" s="135">
        <f>SUM(C218:G218)</f>
        <v>4310024.9484631885</v>
      </c>
    </row>
    <row r="219" spans="2:8" x14ac:dyDescent="0.55000000000000004">
      <c r="B219" s="127" t="str">
        <f>$B$33</f>
        <v>Science</v>
      </c>
      <c r="C219" s="138">
        <f t="shared" si="14"/>
        <v>872707.73687111086</v>
      </c>
      <c r="D219" s="138">
        <f t="shared" si="14"/>
        <v>813031.95321538765</v>
      </c>
      <c r="E219" s="138">
        <f t="shared" si="14"/>
        <v>174251.27672850859</v>
      </c>
      <c r="F219" s="138">
        <f t="shared" si="14"/>
        <v>965.08824910478074</v>
      </c>
      <c r="G219" s="138">
        <f t="shared" si="14"/>
        <v>0</v>
      </c>
      <c r="H219" s="138">
        <f t="shared" ref="H219:H238" si="15">SUM(C219:G219)</f>
        <v>1860956.0550641117</v>
      </c>
    </row>
    <row r="220" spans="2:8" x14ac:dyDescent="0.55000000000000004">
      <c r="B220" s="127" t="str">
        <f>$B$34</f>
        <v>Fine Arts</v>
      </c>
      <c r="C220" s="138">
        <f t="shared" si="14"/>
        <v>385322.93663197738</v>
      </c>
      <c r="D220" s="138">
        <f t="shared" si="14"/>
        <v>464230.34523573698</v>
      </c>
      <c r="E220" s="138">
        <f t="shared" si="14"/>
        <v>53428.594261018116</v>
      </c>
      <c r="F220" s="138">
        <f t="shared" si="14"/>
        <v>0</v>
      </c>
      <c r="G220" s="138">
        <f t="shared" si="14"/>
        <v>0</v>
      </c>
      <c r="H220" s="138">
        <f t="shared" si="15"/>
        <v>902981.87612873246</v>
      </c>
    </row>
    <row r="221" spans="2:8" x14ac:dyDescent="0.55000000000000004">
      <c r="B221" s="127" t="str">
        <f>$B$35</f>
        <v>Teacher Education</v>
      </c>
      <c r="C221" s="138">
        <f t="shared" si="14"/>
        <v>62755.867468321558</v>
      </c>
      <c r="D221" s="138">
        <f t="shared" si="14"/>
        <v>523202.41196947603</v>
      </c>
      <c r="E221" s="138">
        <f t="shared" si="14"/>
        <v>587053.2918927212</v>
      </c>
      <c r="F221" s="138">
        <f t="shared" si="14"/>
        <v>150982.69497105904</v>
      </c>
      <c r="G221" s="138">
        <f t="shared" si="14"/>
        <v>0</v>
      </c>
      <c r="H221" s="138">
        <f t="shared" si="15"/>
        <v>1323994.2663015779</v>
      </c>
    </row>
    <row r="222" spans="2:8" x14ac:dyDescent="0.55000000000000004">
      <c r="B222" s="127" t="str">
        <f>$B$36</f>
        <v>Agriculture</v>
      </c>
      <c r="C222" s="138">
        <f t="shared" si="14"/>
        <v>420951.45804093318</v>
      </c>
      <c r="D222" s="138">
        <f t="shared" si="14"/>
        <v>784803.61795421399</v>
      </c>
      <c r="E222" s="138">
        <f t="shared" si="14"/>
        <v>121457.47764682931</v>
      </c>
      <c r="F222" s="138">
        <f t="shared" si="14"/>
        <v>17478.820511564365</v>
      </c>
      <c r="G222" s="138">
        <f t="shared" si="14"/>
        <v>0</v>
      </c>
      <c r="H222" s="138">
        <f t="shared" si="15"/>
        <v>1344691.3741535409</v>
      </c>
    </row>
    <row r="223" spans="2:8" x14ac:dyDescent="0.55000000000000004">
      <c r="B223" s="127" t="str">
        <f>$B$37</f>
        <v>Engineering</v>
      </c>
      <c r="C223" s="138">
        <f t="shared" si="14"/>
        <v>139218.68620255505</v>
      </c>
      <c r="D223" s="138">
        <f t="shared" si="14"/>
        <v>356906.77354969067</v>
      </c>
      <c r="E223" s="138">
        <f t="shared" si="14"/>
        <v>187581.975494624</v>
      </c>
      <c r="F223" s="138">
        <f t="shared" si="14"/>
        <v>0</v>
      </c>
      <c r="G223" s="138">
        <f t="shared" si="14"/>
        <v>0</v>
      </c>
      <c r="H223" s="138">
        <f t="shared" si="15"/>
        <v>683707.43524686969</v>
      </c>
    </row>
    <row r="224" spans="2:8" x14ac:dyDescent="0.55000000000000004">
      <c r="B224" s="127" t="str">
        <f>$B$38</f>
        <v>Home Economics</v>
      </c>
      <c r="C224" s="138">
        <f t="shared" si="14"/>
        <v>0</v>
      </c>
      <c r="D224" s="138">
        <f t="shared" si="14"/>
        <v>0</v>
      </c>
      <c r="E224" s="138">
        <f t="shared" si="14"/>
        <v>0</v>
      </c>
      <c r="F224" s="138">
        <f t="shared" si="14"/>
        <v>0</v>
      </c>
      <c r="G224" s="138">
        <f t="shared" si="14"/>
        <v>0</v>
      </c>
      <c r="H224" s="138">
        <f t="shared" si="15"/>
        <v>0</v>
      </c>
    </row>
    <row r="225" spans="2:10" x14ac:dyDescent="0.55000000000000004">
      <c r="B225" s="127" t="str">
        <f>$B$39</f>
        <v>Law</v>
      </c>
      <c r="C225" s="138">
        <f t="shared" si="14"/>
        <v>0</v>
      </c>
      <c r="D225" s="138">
        <f t="shared" si="14"/>
        <v>0</v>
      </c>
      <c r="E225" s="138">
        <f t="shared" si="14"/>
        <v>0</v>
      </c>
      <c r="F225" s="138">
        <f t="shared" si="14"/>
        <v>0</v>
      </c>
      <c r="G225" s="138">
        <f t="shared" si="14"/>
        <v>0</v>
      </c>
      <c r="H225" s="138">
        <f t="shared" si="15"/>
        <v>0</v>
      </c>
    </row>
    <row r="226" spans="2:10" x14ac:dyDescent="0.55000000000000004">
      <c r="B226" s="127" t="str">
        <f>$B$40</f>
        <v>Social Service</v>
      </c>
      <c r="C226" s="138">
        <f t="shared" si="14"/>
        <v>6590.7988665360535</v>
      </c>
      <c r="D226" s="138">
        <f t="shared" si="14"/>
        <v>110118.4563653705</v>
      </c>
      <c r="E226" s="138">
        <f t="shared" si="14"/>
        <v>89717.718679887839</v>
      </c>
      <c r="F226" s="138">
        <f t="shared" si="14"/>
        <v>0</v>
      </c>
      <c r="G226" s="138">
        <f t="shared" si="14"/>
        <v>0</v>
      </c>
      <c r="H226" s="138">
        <f t="shared" si="15"/>
        <v>206426.97391179437</v>
      </c>
    </row>
    <row r="227" spans="2:10" x14ac:dyDescent="0.55000000000000004">
      <c r="B227" s="127" t="str">
        <f>$B$41</f>
        <v>Library Science</v>
      </c>
      <c r="C227" s="138">
        <f t="shared" si="14"/>
        <v>0</v>
      </c>
      <c r="D227" s="138">
        <f t="shared" si="14"/>
        <v>0</v>
      </c>
      <c r="E227" s="138">
        <f t="shared" si="14"/>
        <v>0</v>
      </c>
      <c r="F227" s="138">
        <f t="shared" si="14"/>
        <v>0</v>
      </c>
      <c r="G227" s="138">
        <f t="shared" si="14"/>
        <v>0</v>
      </c>
      <c r="H227" s="138">
        <f t="shared" si="15"/>
        <v>0</v>
      </c>
    </row>
    <row r="228" spans="2:10" x14ac:dyDescent="0.55000000000000004">
      <c r="B228" s="127" t="str">
        <f>$B$42</f>
        <v>Veterinary Science</v>
      </c>
      <c r="C228" s="138">
        <f t="shared" si="14"/>
        <v>0</v>
      </c>
      <c r="D228" s="138">
        <f t="shared" si="14"/>
        <v>0</v>
      </c>
      <c r="E228" s="138">
        <f t="shared" si="14"/>
        <v>0</v>
      </c>
      <c r="F228" s="138">
        <f t="shared" si="14"/>
        <v>0</v>
      </c>
      <c r="G228" s="138">
        <f t="shared" si="14"/>
        <v>0</v>
      </c>
      <c r="H228" s="138">
        <f t="shared" si="15"/>
        <v>0</v>
      </c>
    </row>
    <row r="229" spans="2:10" x14ac:dyDescent="0.55000000000000004">
      <c r="B229" s="127" t="str">
        <f>$B$43</f>
        <v>Vocational Training</v>
      </c>
      <c r="C229" s="138">
        <f t="shared" si="14"/>
        <v>0</v>
      </c>
      <c r="D229" s="138">
        <f t="shared" si="14"/>
        <v>11738.515653161321</v>
      </c>
      <c r="E229" s="138">
        <f t="shared" si="14"/>
        <v>0</v>
      </c>
      <c r="F229" s="138">
        <f t="shared" si="14"/>
        <v>0</v>
      </c>
      <c r="G229" s="138">
        <f t="shared" si="14"/>
        <v>0</v>
      </c>
      <c r="H229" s="138">
        <f t="shared" si="15"/>
        <v>11738.515653161321</v>
      </c>
    </row>
    <row r="230" spans="2:10" x14ac:dyDescent="0.55000000000000004">
      <c r="B230" s="127" t="str">
        <f>$B$44</f>
        <v>Physical Training</v>
      </c>
      <c r="C230" s="138">
        <f t="shared" si="14"/>
        <v>0</v>
      </c>
      <c r="D230" s="138">
        <f t="shared" si="14"/>
        <v>0</v>
      </c>
      <c r="E230" s="138">
        <f t="shared" si="14"/>
        <v>0</v>
      </c>
      <c r="F230" s="138">
        <f t="shared" si="14"/>
        <v>0</v>
      </c>
      <c r="G230" s="138">
        <f t="shared" si="14"/>
        <v>0</v>
      </c>
      <c r="H230" s="138">
        <f t="shared" si="15"/>
        <v>0</v>
      </c>
    </row>
    <row r="231" spans="2:10" x14ac:dyDescent="0.55000000000000004">
      <c r="B231" s="127" t="str">
        <f>$B$45</f>
        <v>Health Services</v>
      </c>
      <c r="C231" s="138">
        <f t="shared" si="14"/>
        <v>59078.392738442737</v>
      </c>
      <c r="D231" s="138">
        <f t="shared" si="14"/>
        <v>251725.94678445943</v>
      </c>
      <c r="E231" s="138">
        <f t="shared" si="14"/>
        <v>231171.24447589027</v>
      </c>
      <c r="F231" s="138">
        <f t="shared" si="14"/>
        <v>0</v>
      </c>
      <c r="G231" s="138">
        <f t="shared" si="14"/>
        <v>0</v>
      </c>
      <c r="H231" s="138">
        <f t="shared" si="15"/>
        <v>541975.58399879246</v>
      </c>
    </row>
    <row r="232" spans="2:10" x14ac:dyDescent="0.55000000000000004">
      <c r="B232" s="127" t="str">
        <f>$B$46</f>
        <v>Pharmacy</v>
      </c>
      <c r="C232" s="138">
        <f t="shared" si="14"/>
        <v>0</v>
      </c>
      <c r="D232" s="138">
        <f t="shared" si="14"/>
        <v>0</v>
      </c>
      <c r="E232" s="138">
        <f t="shared" si="14"/>
        <v>0</v>
      </c>
      <c r="F232" s="138">
        <f t="shared" si="14"/>
        <v>0</v>
      </c>
      <c r="G232" s="138">
        <f t="shared" si="14"/>
        <v>0</v>
      </c>
      <c r="H232" s="138">
        <f t="shared" si="15"/>
        <v>0</v>
      </c>
    </row>
    <row r="233" spans="2:10" x14ac:dyDescent="0.55000000000000004">
      <c r="B233" s="127" t="str">
        <f>$B$47</f>
        <v>Business Administration</v>
      </c>
      <c r="C233" s="138">
        <f t="shared" si="14"/>
        <v>345443.82754822663</v>
      </c>
      <c r="D233" s="138">
        <f t="shared" si="14"/>
        <v>1906390.839766985</v>
      </c>
      <c r="E233" s="138">
        <f t="shared" si="14"/>
        <v>924684.97790356108</v>
      </c>
      <c r="F233" s="138">
        <f t="shared" si="14"/>
        <v>0</v>
      </c>
      <c r="G233" s="138">
        <f t="shared" si="14"/>
        <v>0</v>
      </c>
      <c r="H233" s="138">
        <f t="shared" si="15"/>
        <v>3176519.6452187728</v>
      </c>
    </row>
    <row r="234" spans="2:10" x14ac:dyDescent="0.55000000000000004">
      <c r="B234" s="127" t="str">
        <f>$B$48</f>
        <v>Optometry</v>
      </c>
      <c r="C234" s="138">
        <f t="shared" ref="C234:G237" si="16">$H$215*IF($H$25=0,0,C$25/$H$25)*IF(C$52=0,0,C48/C$52)</f>
        <v>0</v>
      </c>
      <c r="D234" s="138">
        <f t="shared" si="16"/>
        <v>0</v>
      </c>
      <c r="E234" s="138">
        <f t="shared" si="16"/>
        <v>0</v>
      </c>
      <c r="F234" s="138">
        <f t="shared" si="16"/>
        <v>0</v>
      </c>
      <c r="G234" s="138">
        <f t="shared" si="16"/>
        <v>0</v>
      </c>
      <c r="H234" s="138">
        <f t="shared" si="15"/>
        <v>0</v>
      </c>
    </row>
    <row r="235" spans="2:10" x14ac:dyDescent="0.55000000000000004">
      <c r="B235" s="127" t="str">
        <f>$B$49</f>
        <v>Teacher Ed-Practice Teaching</v>
      </c>
      <c r="C235" s="138">
        <f t="shared" si="16"/>
        <v>0</v>
      </c>
      <c r="D235" s="138">
        <f t="shared" si="16"/>
        <v>46115.597208848041</v>
      </c>
      <c r="E235" s="138">
        <f t="shared" si="16"/>
        <v>0</v>
      </c>
      <c r="F235" s="138">
        <f t="shared" si="16"/>
        <v>0</v>
      </c>
      <c r="G235" s="138">
        <f t="shared" si="16"/>
        <v>0</v>
      </c>
      <c r="H235" s="138">
        <f t="shared" si="15"/>
        <v>46115.597208848041</v>
      </c>
    </row>
    <row r="236" spans="2:10" x14ac:dyDescent="0.55000000000000004">
      <c r="B236" s="127" t="str">
        <f>$B$50</f>
        <v>Technology</v>
      </c>
      <c r="C236" s="138">
        <f t="shared" si="16"/>
        <v>137976.94148856998</v>
      </c>
      <c r="D236" s="138">
        <f t="shared" si="16"/>
        <v>290109.02971384407</v>
      </c>
      <c r="E236" s="138">
        <f t="shared" si="16"/>
        <v>27613.590301239063</v>
      </c>
      <c r="F236" s="138">
        <f t="shared" si="16"/>
        <v>0</v>
      </c>
      <c r="G236" s="138">
        <f t="shared" si="16"/>
        <v>0</v>
      </c>
      <c r="H236" s="138">
        <f t="shared" si="15"/>
        <v>455699.56150365307</v>
      </c>
    </row>
    <row r="237" spans="2:10" x14ac:dyDescent="0.55000000000000004">
      <c r="B237" s="127" t="str">
        <f>$B$51</f>
        <v>Nursing</v>
      </c>
      <c r="C237" s="138">
        <f t="shared" si="16"/>
        <v>17909.779528630581</v>
      </c>
      <c r="D237" s="138">
        <f t="shared" si="16"/>
        <v>746141.04655689711</v>
      </c>
      <c r="E237" s="138">
        <f t="shared" si="16"/>
        <v>139443.34106142947</v>
      </c>
      <c r="F237" s="138">
        <f t="shared" si="16"/>
        <v>0</v>
      </c>
      <c r="G237" s="138">
        <f t="shared" si="16"/>
        <v>0</v>
      </c>
      <c r="H237" s="138">
        <f t="shared" si="15"/>
        <v>903494.16714695713</v>
      </c>
    </row>
    <row r="238" spans="2:10" x14ac:dyDescent="0.55000000000000004">
      <c r="B238" s="130" t="str">
        <f>$B$52</f>
        <v>Totals</v>
      </c>
      <c r="C238" s="135">
        <f>SUM(C218:C237)</f>
        <v>4561071.6127033308</v>
      </c>
      <c r="D238" s="135">
        <f>SUM(D218:D237)</f>
        <v>7834434.4074360961</v>
      </c>
      <c r="E238" s="135">
        <f>SUM(E218:E237)</f>
        <v>3193099.1014717277</v>
      </c>
      <c r="F238" s="135">
        <f>SUM(F218:F237)</f>
        <v>179720.87838884583</v>
      </c>
      <c r="G238" s="135">
        <f>SUM(G218:G237)</f>
        <v>0</v>
      </c>
      <c r="H238" s="135">
        <f t="shared" si="15"/>
        <v>15768326</v>
      </c>
    </row>
    <row r="239" spans="2:10" x14ac:dyDescent="0.55000000000000004">
      <c r="B239" s="328"/>
      <c r="C239" s="348"/>
      <c r="D239" s="348"/>
      <c r="E239" s="348"/>
      <c r="F239" s="348"/>
      <c r="G239" s="348"/>
      <c r="H239" s="348"/>
    </row>
    <row r="240" spans="2:10" x14ac:dyDescent="0.55000000000000004">
      <c r="B240" s="120" t="s">
        <v>11</v>
      </c>
      <c r="C240" s="121"/>
      <c r="D240" s="121"/>
      <c r="E240" s="121"/>
      <c r="F240" s="121"/>
      <c r="G240" s="121"/>
      <c r="H240" s="122">
        <f>H16</f>
        <v>11831469</v>
      </c>
      <c r="J240" s="358"/>
    </row>
    <row r="241" spans="2:8" ht="61.5" customHeight="1" thickBot="1" x14ac:dyDescent="0.6">
      <c r="B241" s="444" t="s">
        <v>917</v>
      </c>
      <c r="C241" s="444"/>
      <c r="D241" s="444"/>
      <c r="E241" s="444"/>
      <c r="F241" s="444"/>
      <c r="G241" s="444"/>
      <c r="H241" s="326"/>
    </row>
    <row r="242" spans="2:8" ht="19.8" thickBot="1" x14ac:dyDescent="0.6">
      <c r="B242" s="124" t="s">
        <v>31</v>
      </c>
      <c r="C242" s="125" t="s">
        <v>25</v>
      </c>
      <c r="D242" s="125" t="s">
        <v>26</v>
      </c>
      <c r="E242" s="125" t="s">
        <v>27</v>
      </c>
      <c r="F242" s="125" t="s">
        <v>28</v>
      </c>
      <c r="G242" s="125" t="s">
        <v>29</v>
      </c>
      <c r="H242" s="126" t="s">
        <v>1</v>
      </c>
    </row>
    <row r="243" spans="2:8" x14ac:dyDescent="0.55000000000000004">
      <c r="B243" s="127" t="str">
        <f>$B$32</f>
        <v>Liberal Arts</v>
      </c>
      <c r="C243" s="135">
        <f t="shared" ref="C243:G258" si="17">$H$240*IF($H$25=0,0,C$25/$H$25)*IF(C$52=0,0,C32/C$52)</f>
        <v>1585536.5263365579</v>
      </c>
      <c r="D243" s="135">
        <f t="shared" si="17"/>
        <v>1147946.8115607121</v>
      </c>
      <c r="E243" s="135">
        <f t="shared" si="17"/>
        <v>492739.29191680433</v>
      </c>
      <c r="F243" s="135">
        <f t="shared" si="17"/>
        <v>7724.1167821602148</v>
      </c>
      <c r="G243" s="135">
        <f t="shared" si="17"/>
        <v>0</v>
      </c>
      <c r="H243" s="135">
        <f>SUM(C243:G243)</f>
        <v>3233946.7465962344</v>
      </c>
    </row>
    <row r="244" spans="2:8" x14ac:dyDescent="0.55000000000000004">
      <c r="B244" s="127" t="str">
        <f>$B$33</f>
        <v>Science</v>
      </c>
      <c r="C244" s="138">
        <f t="shared" si="17"/>
        <v>654819.95583112037</v>
      </c>
      <c r="D244" s="138">
        <f t="shared" si="17"/>
        <v>610043.34578555194</v>
      </c>
      <c r="E244" s="138">
        <f t="shared" si="17"/>
        <v>130746.19200692391</v>
      </c>
      <c r="F244" s="138">
        <f t="shared" si="17"/>
        <v>724.13594832752005</v>
      </c>
      <c r="G244" s="138">
        <f t="shared" si="17"/>
        <v>0</v>
      </c>
      <c r="H244" s="138">
        <f t="shared" ref="H244:H263" si="18">SUM(C244:G244)</f>
        <v>1396333.629571924</v>
      </c>
    </row>
    <row r="245" spans="2:8" x14ac:dyDescent="0.55000000000000004">
      <c r="B245" s="127" t="str">
        <f>$B$34</f>
        <v>Fine Arts</v>
      </c>
      <c r="C245" s="138">
        <f t="shared" si="17"/>
        <v>289119.87104719965</v>
      </c>
      <c r="D245" s="138">
        <f t="shared" si="17"/>
        <v>348326.57179436297</v>
      </c>
      <c r="E245" s="138">
        <f t="shared" si="17"/>
        <v>40089.14812598456</v>
      </c>
      <c r="F245" s="138">
        <f t="shared" si="17"/>
        <v>0</v>
      </c>
      <c r="G245" s="138">
        <f t="shared" si="17"/>
        <v>0</v>
      </c>
      <c r="H245" s="138">
        <f t="shared" si="18"/>
        <v>677535.59096754726</v>
      </c>
    </row>
    <row r="246" spans="2:8" x14ac:dyDescent="0.55000000000000004">
      <c r="B246" s="127" t="str">
        <f>$B$35</f>
        <v>Teacher Education</v>
      </c>
      <c r="C246" s="138">
        <f t="shared" si="17"/>
        <v>47087.693425386758</v>
      </c>
      <c r="D246" s="138">
        <f t="shared" si="17"/>
        <v>392575.16098678351</v>
      </c>
      <c r="E246" s="138">
        <f t="shared" si="17"/>
        <v>440484.47656248877</v>
      </c>
      <c r="F246" s="138">
        <f t="shared" si="17"/>
        <v>113287.0461383498</v>
      </c>
      <c r="G246" s="138">
        <f t="shared" si="17"/>
        <v>0</v>
      </c>
      <c r="H246" s="138">
        <f t="shared" si="18"/>
        <v>993434.37711300876</v>
      </c>
    </row>
    <row r="247" spans="2:8" x14ac:dyDescent="0.55000000000000004">
      <c r="B247" s="127" t="str">
        <f>$B$36</f>
        <v>Agriculture</v>
      </c>
      <c r="C247" s="138">
        <f t="shared" si="17"/>
        <v>315853.06685795955</v>
      </c>
      <c r="D247" s="138">
        <f t="shared" si="17"/>
        <v>588862.74148017529</v>
      </c>
      <c r="E247" s="138">
        <f t="shared" si="17"/>
        <v>91133.350591347087</v>
      </c>
      <c r="F247" s="138">
        <f t="shared" si="17"/>
        <v>13114.906619709531</v>
      </c>
      <c r="G247" s="138">
        <f t="shared" si="17"/>
        <v>0</v>
      </c>
      <c r="H247" s="138">
        <f t="shared" si="18"/>
        <v>1008964.0655491914</v>
      </c>
    </row>
    <row r="248" spans="2:8" x14ac:dyDescent="0.55000000000000004">
      <c r="B248" s="127" t="str">
        <f>$B$37</f>
        <v>Engineering</v>
      </c>
      <c r="C248" s="138">
        <f t="shared" si="17"/>
        <v>104460.14180745996</v>
      </c>
      <c r="D248" s="138">
        <f t="shared" si="17"/>
        <v>267798.33364322787</v>
      </c>
      <c r="E248" s="138">
        <f t="shared" si="17"/>
        <v>140748.6329254864</v>
      </c>
      <c r="F248" s="138">
        <f t="shared" si="17"/>
        <v>0</v>
      </c>
      <c r="G248" s="138">
        <f t="shared" si="17"/>
        <v>0</v>
      </c>
      <c r="H248" s="138">
        <f t="shared" si="18"/>
        <v>513007.10837617423</v>
      </c>
    </row>
    <row r="249" spans="2:8" x14ac:dyDescent="0.55000000000000004">
      <c r="B249" s="127" t="str">
        <f>$B$38</f>
        <v>Home Economics</v>
      </c>
      <c r="C249" s="138">
        <f t="shared" si="17"/>
        <v>0</v>
      </c>
      <c r="D249" s="138">
        <f t="shared" si="17"/>
        <v>0</v>
      </c>
      <c r="E249" s="138">
        <f t="shared" si="17"/>
        <v>0</v>
      </c>
      <c r="F249" s="138">
        <f t="shared" si="17"/>
        <v>0</v>
      </c>
      <c r="G249" s="138">
        <f t="shared" si="17"/>
        <v>0</v>
      </c>
      <c r="H249" s="138">
        <f t="shared" si="18"/>
        <v>0</v>
      </c>
    </row>
    <row r="250" spans="2:8" x14ac:dyDescent="0.55000000000000004">
      <c r="B250" s="127" t="str">
        <f>$B$39</f>
        <v>Law</v>
      </c>
      <c r="C250" s="138">
        <f t="shared" si="17"/>
        <v>0</v>
      </c>
      <c r="D250" s="138">
        <f t="shared" si="17"/>
        <v>0</v>
      </c>
      <c r="E250" s="138">
        <f t="shared" si="17"/>
        <v>0</v>
      </c>
      <c r="F250" s="138">
        <f t="shared" si="17"/>
        <v>0</v>
      </c>
      <c r="G250" s="138">
        <f t="shared" si="17"/>
        <v>0</v>
      </c>
      <c r="H250" s="138">
        <f t="shared" si="18"/>
        <v>0</v>
      </c>
    </row>
    <row r="251" spans="2:8" x14ac:dyDescent="0.55000000000000004">
      <c r="B251" s="127" t="str">
        <f>$B$40</f>
        <v>Social Service</v>
      </c>
      <c r="C251" s="138">
        <f t="shared" si="17"/>
        <v>4945.2828711593393</v>
      </c>
      <c r="D251" s="138">
        <f t="shared" si="17"/>
        <v>82625.327686320888</v>
      </c>
      <c r="E251" s="138">
        <f t="shared" si="17"/>
        <v>67318.015070960217</v>
      </c>
      <c r="F251" s="138">
        <f t="shared" si="17"/>
        <v>0</v>
      </c>
      <c r="G251" s="138">
        <f t="shared" si="17"/>
        <v>0</v>
      </c>
      <c r="H251" s="138">
        <f t="shared" si="18"/>
        <v>154888.62562844044</v>
      </c>
    </row>
    <row r="252" spans="2:8" x14ac:dyDescent="0.55000000000000004">
      <c r="B252" s="127" t="str">
        <f>$B$41</f>
        <v>Library Science</v>
      </c>
      <c r="C252" s="138">
        <f t="shared" si="17"/>
        <v>0</v>
      </c>
      <c r="D252" s="138">
        <f t="shared" si="17"/>
        <v>0</v>
      </c>
      <c r="E252" s="138">
        <f t="shared" si="17"/>
        <v>0</v>
      </c>
      <c r="F252" s="138">
        <f t="shared" si="17"/>
        <v>0</v>
      </c>
      <c r="G252" s="138">
        <f t="shared" si="17"/>
        <v>0</v>
      </c>
      <c r="H252" s="138">
        <f t="shared" si="18"/>
        <v>0</v>
      </c>
    </row>
    <row r="253" spans="2:8" x14ac:dyDescent="0.55000000000000004">
      <c r="B253" s="127" t="str">
        <f>$B$42</f>
        <v>Veterinary Science</v>
      </c>
      <c r="C253" s="138">
        <f t="shared" si="17"/>
        <v>0</v>
      </c>
      <c r="D253" s="138">
        <f t="shared" si="17"/>
        <v>0</v>
      </c>
      <c r="E253" s="138">
        <f t="shared" si="17"/>
        <v>0</v>
      </c>
      <c r="F253" s="138">
        <f t="shared" si="17"/>
        <v>0</v>
      </c>
      <c r="G253" s="138">
        <f t="shared" si="17"/>
        <v>0</v>
      </c>
      <c r="H253" s="138">
        <f t="shared" si="18"/>
        <v>0</v>
      </c>
    </row>
    <row r="254" spans="2:8" x14ac:dyDescent="0.55000000000000004">
      <c r="B254" s="127" t="str">
        <f>$B$43</f>
        <v>Vocational Training</v>
      </c>
      <c r="C254" s="138">
        <f t="shared" si="17"/>
        <v>0</v>
      </c>
      <c r="D254" s="138">
        <f t="shared" si="17"/>
        <v>8807.7760477804004</v>
      </c>
      <c r="E254" s="138">
        <f t="shared" si="17"/>
        <v>0</v>
      </c>
      <c r="F254" s="138">
        <f t="shared" si="17"/>
        <v>0</v>
      </c>
      <c r="G254" s="138">
        <f t="shared" si="17"/>
        <v>0</v>
      </c>
      <c r="H254" s="138">
        <f t="shared" si="18"/>
        <v>8807.7760477804004</v>
      </c>
    </row>
    <row r="255" spans="2:8" x14ac:dyDescent="0.55000000000000004">
      <c r="B255" s="127" t="str">
        <f>$B$44</f>
        <v>Physical Training</v>
      </c>
      <c r="C255" s="138">
        <f t="shared" si="17"/>
        <v>0</v>
      </c>
      <c r="D255" s="138">
        <f t="shared" si="17"/>
        <v>0</v>
      </c>
      <c r="E255" s="138">
        <f t="shared" si="17"/>
        <v>0</v>
      </c>
      <c r="F255" s="138">
        <f t="shared" si="17"/>
        <v>0</v>
      </c>
      <c r="G255" s="138">
        <f t="shared" si="17"/>
        <v>0</v>
      </c>
      <c r="H255" s="138">
        <f t="shared" si="18"/>
        <v>0</v>
      </c>
    </row>
    <row r="256" spans="2:8" x14ac:dyDescent="0.55000000000000004">
      <c r="B256" s="127" t="str">
        <f>$B$45</f>
        <v>Health Services</v>
      </c>
      <c r="C256" s="138">
        <f t="shared" si="17"/>
        <v>44328.368924812341</v>
      </c>
      <c r="D256" s="138">
        <f t="shared" si="17"/>
        <v>188877.86413573523</v>
      </c>
      <c r="E256" s="138">
        <f t="shared" si="17"/>
        <v>173455.02704015104</v>
      </c>
      <c r="F256" s="138">
        <f t="shared" si="17"/>
        <v>0</v>
      </c>
      <c r="G256" s="138">
        <f t="shared" si="17"/>
        <v>0</v>
      </c>
      <c r="H256" s="138">
        <f t="shared" si="18"/>
        <v>406661.26010069856</v>
      </c>
    </row>
    <row r="257" spans="2:10" x14ac:dyDescent="0.55000000000000004">
      <c r="B257" s="127" t="str">
        <f>$B$46</f>
        <v>Pharmacy</v>
      </c>
      <c r="C257" s="138">
        <f t="shared" si="17"/>
        <v>0</v>
      </c>
      <c r="D257" s="138">
        <f t="shared" si="17"/>
        <v>0</v>
      </c>
      <c r="E257" s="138">
        <f t="shared" si="17"/>
        <v>0</v>
      </c>
      <c r="F257" s="138">
        <f t="shared" si="17"/>
        <v>0</v>
      </c>
      <c r="G257" s="138">
        <f t="shared" si="17"/>
        <v>0</v>
      </c>
      <c r="H257" s="138">
        <f t="shared" si="18"/>
        <v>0</v>
      </c>
    </row>
    <row r="258" spans="2:10" x14ac:dyDescent="0.55000000000000004">
      <c r="B258" s="127" t="str">
        <f>$B$47</f>
        <v>Business Administration</v>
      </c>
      <c r="C258" s="138">
        <f t="shared" si="17"/>
        <v>259197.3261383732</v>
      </c>
      <c r="D258" s="138">
        <f t="shared" si="17"/>
        <v>1430424.7719502405</v>
      </c>
      <c r="E258" s="138">
        <f t="shared" si="17"/>
        <v>693820.10816060414</v>
      </c>
      <c r="F258" s="138">
        <f t="shared" si="17"/>
        <v>0</v>
      </c>
      <c r="G258" s="138">
        <f t="shared" si="17"/>
        <v>0</v>
      </c>
      <c r="H258" s="138">
        <f t="shared" si="18"/>
        <v>2383442.206249218</v>
      </c>
    </row>
    <row r="259" spans="2:10" x14ac:dyDescent="0.55000000000000004">
      <c r="B259" s="127" t="str">
        <f>$B$48</f>
        <v>Optometry</v>
      </c>
      <c r="C259" s="138">
        <f t="shared" ref="C259:G262" si="19">$H$240*IF($H$25=0,0,C$25/$H$25)*IF(C$52=0,0,C48/C$52)</f>
        <v>0</v>
      </c>
      <c r="D259" s="138">
        <f t="shared" si="19"/>
        <v>0</v>
      </c>
      <c r="E259" s="138">
        <f t="shared" si="19"/>
        <v>0</v>
      </c>
      <c r="F259" s="138">
        <f t="shared" si="19"/>
        <v>0</v>
      </c>
      <c r="G259" s="138">
        <f t="shared" si="19"/>
        <v>0</v>
      </c>
      <c r="H259" s="138">
        <f t="shared" si="18"/>
        <v>0</v>
      </c>
    </row>
    <row r="260" spans="2:10" x14ac:dyDescent="0.55000000000000004">
      <c r="B260" s="127" t="str">
        <f>$B$49</f>
        <v>Teacher Ed-Practice Teaching</v>
      </c>
      <c r="C260" s="138">
        <f t="shared" si="19"/>
        <v>0</v>
      </c>
      <c r="D260" s="138">
        <f t="shared" si="19"/>
        <v>34601.977330565853</v>
      </c>
      <c r="E260" s="138">
        <f t="shared" si="19"/>
        <v>0</v>
      </c>
      <c r="F260" s="138">
        <f t="shared" si="19"/>
        <v>0</v>
      </c>
      <c r="G260" s="138">
        <f t="shared" si="19"/>
        <v>0</v>
      </c>
      <c r="H260" s="138">
        <f t="shared" si="18"/>
        <v>34601.977330565853</v>
      </c>
    </row>
    <row r="261" spans="2:10" x14ac:dyDescent="0.55000000000000004">
      <c r="B261" s="127" t="str">
        <f>$B$50</f>
        <v>Technology</v>
      </c>
      <c r="C261" s="138">
        <f t="shared" si="19"/>
        <v>103528.42184622704</v>
      </c>
      <c r="D261" s="138">
        <f t="shared" si="19"/>
        <v>217677.89375228703</v>
      </c>
      <c r="E261" s="138">
        <f t="shared" si="19"/>
        <v>20719.341902736574</v>
      </c>
      <c r="F261" s="138">
        <f t="shared" si="19"/>
        <v>0</v>
      </c>
      <c r="G261" s="138">
        <f t="shared" si="19"/>
        <v>0</v>
      </c>
      <c r="H261" s="138">
        <f t="shared" si="18"/>
        <v>341925.65750125062</v>
      </c>
    </row>
    <row r="262" spans="2:10" x14ac:dyDescent="0.55000000000000004">
      <c r="B262" s="127" t="str">
        <f>$B$51</f>
        <v>Nursing</v>
      </c>
      <c r="C262" s="138">
        <f t="shared" si="19"/>
        <v>13438.268671628641</v>
      </c>
      <c r="D262" s="138">
        <f t="shared" si="19"/>
        <v>559853.00291010505</v>
      </c>
      <c r="E262" s="138">
        <f t="shared" si="19"/>
        <v>104628.70738623299</v>
      </c>
      <c r="F262" s="138">
        <f t="shared" si="19"/>
        <v>0</v>
      </c>
      <c r="G262" s="138">
        <f t="shared" si="19"/>
        <v>0</v>
      </c>
      <c r="H262" s="138">
        <f t="shared" si="18"/>
        <v>677919.97896796674</v>
      </c>
    </row>
    <row r="263" spans="2:10" x14ac:dyDescent="0.55000000000000004">
      <c r="B263" s="130" t="str">
        <f>$B$52</f>
        <v>Totals</v>
      </c>
      <c r="C263" s="135">
        <f>SUM(C243:C262)</f>
        <v>3422314.9237578847</v>
      </c>
      <c r="D263" s="135">
        <f>SUM(D243:D262)</f>
        <v>5878421.5790638477</v>
      </c>
      <c r="E263" s="135">
        <f>SUM(E243:E262)</f>
        <v>2395882.29168972</v>
      </c>
      <c r="F263" s="135">
        <f>SUM(F243:F262)</f>
        <v>134850.20548854707</v>
      </c>
      <c r="G263" s="135">
        <f>SUM(G243:G262)</f>
        <v>0</v>
      </c>
      <c r="H263" s="135">
        <f t="shared" si="18"/>
        <v>11831469</v>
      </c>
      <c r="I263" s="349"/>
    </row>
    <row r="264" spans="2:10" x14ac:dyDescent="0.55000000000000004">
      <c r="B264" s="451"/>
      <c r="C264" s="451"/>
      <c r="D264" s="451"/>
      <c r="E264" s="451"/>
      <c r="F264" s="451"/>
      <c r="G264" s="451"/>
      <c r="H264" s="452"/>
      <c r="I264" s="350"/>
    </row>
    <row r="265" spans="2:10" x14ac:dyDescent="0.55000000000000004">
      <c r="B265" s="120" t="s">
        <v>227</v>
      </c>
      <c r="C265" s="121"/>
      <c r="D265" s="121"/>
      <c r="E265" s="121"/>
      <c r="F265" s="121"/>
      <c r="G265" s="121"/>
      <c r="H265" s="122"/>
      <c r="J265" s="358"/>
    </row>
    <row r="266" spans="2:10" ht="45" customHeight="1" thickBot="1" x14ac:dyDescent="0.6">
      <c r="B266" s="432" t="s">
        <v>228</v>
      </c>
      <c r="C266" s="432"/>
      <c r="D266" s="432"/>
      <c r="E266" s="432"/>
      <c r="F266" s="432"/>
      <c r="G266" s="432"/>
      <c r="H266" s="432"/>
    </row>
    <row r="267" spans="2:10" ht="19.8" thickBot="1" x14ac:dyDescent="0.6">
      <c r="B267" s="124" t="s">
        <v>31</v>
      </c>
      <c r="C267" s="125" t="s">
        <v>25</v>
      </c>
      <c r="D267" s="125" t="s">
        <v>26</v>
      </c>
      <c r="E267" s="125" t="s">
        <v>27</v>
      </c>
      <c r="F267" s="125" t="s">
        <v>28</v>
      </c>
      <c r="G267" s="125" t="s">
        <v>29</v>
      </c>
      <c r="H267" s="126" t="s">
        <v>1</v>
      </c>
    </row>
    <row r="268" spans="2:10" x14ac:dyDescent="0.55000000000000004">
      <c r="B268" s="127" t="str">
        <f>$B$32</f>
        <v>Liberal Arts</v>
      </c>
      <c r="C268" s="135">
        <f t="shared" ref="C268:G283" si="20">C243+C218+C193+C168+C116</f>
        <v>13402847.127215266</v>
      </c>
      <c r="D268" s="135">
        <f t="shared" si="20"/>
        <v>8406992.0661099106</v>
      </c>
      <c r="E268" s="135">
        <f t="shared" si="20"/>
        <v>4414008.6493550474</v>
      </c>
      <c r="F268" s="135">
        <f t="shared" si="20"/>
        <v>48694.262529282212</v>
      </c>
      <c r="G268" s="135">
        <f t="shared" si="20"/>
        <v>0</v>
      </c>
      <c r="H268" s="135">
        <f>SUM(C268:G268)</f>
        <v>26272542.105209507</v>
      </c>
    </row>
    <row r="269" spans="2:10" x14ac:dyDescent="0.55000000000000004">
      <c r="B269" s="127" t="str">
        <f>$B$33</f>
        <v>Science</v>
      </c>
      <c r="C269" s="138">
        <f t="shared" si="20"/>
        <v>4819631.816110177</v>
      </c>
      <c r="D269" s="138">
        <f t="shared" si="20"/>
        <v>4819690.0633586198</v>
      </c>
      <c r="E269" s="138">
        <f t="shared" si="20"/>
        <v>1769176.3688268121</v>
      </c>
      <c r="F269" s="138">
        <f t="shared" si="20"/>
        <v>10398.995528373434</v>
      </c>
      <c r="G269" s="138">
        <f t="shared" si="20"/>
        <v>0</v>
      </c>
      <c r="H269" s="138">
        <f t="shared" ref="H269:H288" si="21">SUM(C269:G269)</f>
        <v>11418897.243823983</v>
      </c>
    </row>
    <row r="270" spans="2:10" x14ac:dyDescent="0.55000000000000004">
      <c r="B270" s="127" t="str">
        <f>$B$34</f>
        <v>Fine Arts</v>
      </c>
      <c r="C270" s="138">
        <f t="shared" si="20"/>
        <v>4791409.8030959619</v>
      </c>
      <c r="D270" s="138">
        <f t="shared" si="20"/>
        <v>4267665.1048693527</v>
      </c>
      <c r="E270" s="138">
        <f t="shared" si="20"/>
        <v>801265.94078184408</v>
      </c>
      <c r="F270" s="138">
        <f t="shared" si="20"/>
        <v>0</v>
      </c>
      <c r="G270" s="138">
        <f t="shared" si="20"/>
        <v>0</v>
      </c>
      <c r="H270" s="138">
        <f t="shared" si="21"/>
        <v>9860340.8487471584</v>
      </c>
    </row>
    <row r="271" spans="2:10" x14ac:dyDescent="0.55000000000000004">
      <c r="B271" s="127" t="str">
        <f>$B$35</f>
        <v>Teacher Education</v>
      </c>
      <c r="C271" s="138">
        <f t="shared" si="20"/>
        <v>450675.80906937551</v>
      </c>
      <c r="D271" s="138">
        <f t="shared" si="20"/>
        <v>2763093.7961628493</v>
      </c>
      <c r="E271" s="138">
        <f t="shared" si="20"/>
        <v>2840949.8963965159</v>
      </c>
      <c r="F271" s="138">
        <f t="shared" si="20"/>
        <v>3523643.5936298352</v>
      </c>
      <c r="G271" s="138">
        <f t="shared" si="20"/>
        <v>0</v>
      </c>
      <c r="H271" s="138">
        <f t="shared" si="21"/>
        <v>9578363.0952585749</v>
      </c>
    </row>
    <row r="272" spans="2:10" x14ac:dyDescent="0.55000000000000004">
      <c r="B272" s="127" t="str">
        <f>$B$36</f>
        <v>Agriculture</v>
      </c>
      <c r="C272" s="138">
        <f t="shared" si="20"/>
        <v>3035500.5655178316</v>
      </c>
      <c r="D272" s="138">
        <f t="shared" si="20"/>
        <v>5172099.3118872568</v>
      </c>
      <c r="E272" s="138">
        <f t="shared" si="20"/>
        <v>2253967.3958108388</v>
      </c>
      <c r="F272" s="138">
        <f t="shared" si="20"/>
        <v>927230.7450277477</v>
      </c>
      <c r="G272" s="138">
        <f t="shared" si="20"/>
        <v>0</v>
      </c>
      <c r="H272" s="138">
        <f t="shared" si="21"/>
        <v>11388798.018243674</v>
      </c>
    </row>
    <row r="273" spans="2:10" x14ac:dyDescent="0.55000000000000004">
      <c r="B273" s="127" t="str">
        <f>$B$37</f>
        <v>Engineering</v>
      </c>
      <c r="C273" s="138">
        <f t="shared" si="20"/>
        <v>1181179.9913621298</v>
      </c>
      <c r="D273" s="138">
        <f t="shared" si="20"/>
        <v>3506437.6828786545</v>
      </c>
      <c r="E273" s="138">
        <f t="shared" si="20"/>
        <v>2165238.4446437368</v>
      </c>
      <c r="F273" s="138">
        <f t="shared" si="20"/>
        <v>0</v>
      </c>
      <c r="G273" s="138">
        <f t="shared" si="20"/>
        <v>0</v>
      </c>
      <c r="H273" s="138">
        <f t="shared" si="21"/>
        <v>6852856.1188845215</v>
      </c>
    </row>
    <row r="274" spans="2:10" x14ac:dyDescent="0.55000000000000004">
      <c r="B274" s="127" t="str">
        <f>$B$38</f>
        <v>Home Economics</v>
      </c>
      <c r="C274" s="138">
        <f t="shared" si="20"/>
        <v>0</v>
      </c>
      <c r="D274" s="138">
        <f t="shared" si="20"/>
        <v>0</v>
      </c>
      <c r="E274" s="138">
        <f t="shared" si="20"/>
        <v>0</v>
      </c>
      <c r="F274" s="138">
        <f t="shared" si="20"/>
        <v>0</v>
      </c>
      <c r="G274" s="138">
        <f t="shared" si="20"/>
        <v>0</v>
      </c>
      <c r="H274" s="138">
        <f t="shared" si="21"/>
        <v>0</v>
      </c>
    </row>
    <row r="275" spans="2:10" x14ac:dyDescent="0.55000000000000004">
      <c r="B275" s="127" t="str">
        <f>$B$39</f>
        <v>Law</v>
      </c>
      <c r="C275" s="138">
        <f t="shared" si="20"/>
        <v>0</v>
      </c>
      <c r="D275" s="138">
        <f t="shared" si="20"/>
        <v>0</v>
      </c>
      <c r="E275" s="138">
        <f t="shared" si="20"/>
        <v>0</v>
      </c>
      <c r="F275" s="138">
        <f t="shared" si="20"/>
        <v>0</v>
      </c>
      <c r="G275" s="138">
        <f t="shared" si="20"/>
        <v>0</v>
      </c>
      <c r="H275" s="138">
        <f t="shared" si="21"/>
        <v>0</v>
      </c>
    </row>
    <row r="276" spans="2:10" x14ac:dyDescent="0.55000000000000004">
      <c r="B276" s="127" t="str">
        <f>$B$40</f>
        <v>Social Service</v>
      </c>
      <c r="C276" s="138">
        <f t="shared" si="20"/>
        <v>66520.128727294781</v>
      </c>
      <c r="D276" s="138">
        <f t="shared" si="20"/>
        <v>502012.09900683467</v>
      </c>
      <c r="E276" s="138">
        <f t="shared" si="20"/>
        <v>649116.21376876486</v>
      </c>
      <c r="F276" s="138">
        <f t="shared" si="20"/>
        <v>0</v>
      </c>
      <c r="G276" s="138">
        <f t="shared" si="20"/>
        <v>0</v>
      </c>
      <c r="H276" s="138">
        <f t="shared" si="21"/>
        <v>1217648.4415028943</v>
      </c>
    </row>
    <row r="277" spans="2:10" x14ac:dyDescent="0.55000000000000004">
      <c r="B277" s="127" t="str">
        <f>$B$41</f>
        <v>Library Science</v>
      </c>
      <c r="C277" s="138">
        <f t="shared" si="20"/>
        <v>0</v>
      </c>
      <c r="D277" s="138">
        <f t="shared" si="20"/>
        <v>0</v>
      </c>
      <c r="E277" s="138">
        <f t="shared" si="20"/>
        <v>0</v>
      </c>
      <c r="F277" s="138">
        <f t="shared" si="20"/>
        <v>0</v>
      </c>
      <c r="G277" s="138">
        <f t="shared" si="20"/>
        <v>0</v>
      </c>
      <c r="H277" s="138">
        <f t="shared" si="21"/>
        <v>0</v>
      </c>
    </row>
    <row r="278" spans="2:10" x14ac:dyDescent="0.55000000000000004">
      <c r="B278" s="127" t="str">
        <f>$B$42</f>
        <v>Veterinary Science</v>
      </c>
      <c r="C278" s="138">
        <f t="shared" si="20"/>
        <v>0</v>
      </c>
      <c r="D278" s="138">
        <f t="shared" si="20"/>
        <v>0</v>
      </c>
      <c r="E278" s="138">
        <f t="shared" si="20"/>
        <v>0</v>
      </c>
      <c r="F278" s="138">
        <f t="shared" si="20"/>
        <v>0</v>
      </c>
      <c r="G278" s="138">
        <f t="shared" si="20"/>
        <v>0</v>
      </c>
      <c r="H278" s="138">
        <f t="shared" si="21"/>
        <v>0</v>
      </c>
    </row>
    <row r="279" spans="2:10" x14ac:dyDescent="0.55000000000000004">
      <c r="B279" s="127" t="str">
        <f>$B$43</f>
        <v>Vocational Training</v>
      </c>
      <c r="C279" s="138">
        <f t="shared" si="20"/>
        <v>0</v>
      </c>
      <c r="D279" s="138">
        <f t="shared" si="20"/>
        <v>110071.36694379071</v>
      </c>
      <c r="E279" s="138">
        <f t="shared" si="20"/>
        <v>0</v>
      </c>
      <c r="F279" s="138">
        <f t="shared" si="20"/>
        <v>0</v>
      </c>
      <c r="G279" s="138">
        <f t="shared" si="20"/>
        <v>0</v>
      </c>
      <c r="H279" s="138">
        <f t="shared" si="21"/>
        <v>110071.36694379071</v>
      </c>
    </row>
    <row r="280" spans="2:10" x14ac:dyDescent="0.55000000000000004">
      <c r="B280" s="127" t="str">
        <f>$B$44</f>
        <v>Physical Training</v>
      </c>
      <c r="C280" s="138">
        <f t="shared" si="20"/>
        <v>0</v>
      </c>
      <c r="D280" s="138">
        <f t="shared" si="20"/>
        <v>0</v>
      </c>
      <c r="E280" s="138">
        <f t="shared" si="20"/>
        <v>0</v>
      </c>
      <c r="F280" s="138">
        <f t="shared" si="20"/>
        <v>0</v>
      </c>
      <c r="G280" s="138">
        <f t="shared" si="20"/>
        <v>0</v>
      </c>
      <c r="H280" s="138">
        <f t="shared" si="21"/>
        <v>0</v>
      </c>
    </row>
    <row r="281" spans="2:10" x14ac:dyDescent="0.55000000000000004">
      <c r="B281" s="127" t="str">
        <f>$B$45</f>
        <v>Health Services</v>
      </c>
      <c r="C281" s="138">
        <f t="shared" si="20"/>
        <v>434466.37099867</v>
      </c>
      <c r="D281" s="138">
        <f t="shared" si="20"/>
        <v>1249858.1269380164</v>
      </c>
      <c r="E281" s="138">
        <f t="shared" si="20"/>
        <v>1969647.872537503</v>
      </c>
      <c r="F281" s="138">
        <f t="shared" si="20"/>
        <v>0</v>
      </c>
      <c r="G281" s="138">
        <f t="shared" si="20"/>
        <v>0</v>
      </c>
      <c r="H281" s="138">
        <f t="shared" si="21"/>
        <v>3653972.3704741895</v>
      </c>
    </row>
    <row r="282" spans="2:10" x14ac:dyDescent="0.55000000000000004">
      <c r="B282" s="127" t="str">
        <f>$B$46</f>
        <v>Pharmacy</v>
      </c>
      <c r="C282" s="138">
        <f t="shared" si="20"/>
        <v>0</v>
      </c>
      <c r="D282" s="138">
        <f t="shared" si="20"/>
        <v>0</v>
      </c>
      <c r="E282" s="138">
        <f t="shared" si="20"/>
        <v>0</v>
      </c>
      <c r="F282" s="138">
        <f t="shared" si="20"/>
        <v>0</v>
      </c>
      <c r="G282" s="138">
        <f t="shared" si="20"/>
        <v>0</v>
      </c>
      <c r="H282" s="138">
        <f t="shared" si="21"/>
        <v>0</v>
      </c>
    </row>
    <row r="283" spans="2:10" x14ac:dyDescent="0.55000000000000004">
      <c r="B283" s="127" t="str">
        <f>$B$47</f>
        <v>Business Administration</v>
      </c>
      <c r="C283" s="138">
        <f t="shared" si="20"/>
        <v>2305613.3165108506</v>
      </c>
      <c r="D283" s="138">
        <f t="shared" si="20"/>
        <v>9177105.6253333036</v>
      </c>
      <c r="E283" s="138">
        <f t="shared" si="20"/>
        <v>5844550.9961189246</v>
      </c>
      <c r="F283" s="138">
        <f t="shared" si="20"/>
        <v>0</v>
      </c>
      <c r="G283" s="138">
        <f t="shared" si="20"/>
        <v>0</v>
      </c>
      <c r="H283" s="138">
        <f t="shared" si="21"/>
        <v>17327269.93796308</v>
      </c>
    </row>
    <row r="284" spans="2:10" x14ac:dyDescent="0.55000000000000004">
      <c r="B284" s="127" t="str">
        <f>$B$48</f>
        <v>Optometry</v>
      </c>
      <c r="C284" s="138">
        <f t="shared" ref="C284:G287" si="22">C259+C234+C209+C184+C132</f>
        <v>0</v>
      </c>
      <c r="D284" s="138">
        <f t="shared" si="22"/>
        <v>0</v>
      </c>
      <c r="E284" s="138">
        <f t="shared" si="22"/>
        <v>0</v>
      </c>
      <c r="F284" s="138">
        <f t="shared" si="22"/>
        <v>0</v>
      </c>
      <c r="G284" s="138">
        <f t="shared" si="22"/>
        <v>0</v>
      </c>
      <c r="H284" s="138">
        <f t="shared" si="21"/>
        <v>0</v>
      </c>
    </row>
    <row r="285" spans="2:10" x14ac:dyDescent="0.55000000000000004">
      <c r="B285" s="127" t="str">
        <f>$B$49</f>
        <v>Teacher Ed-Practice Teaching</v>
      </c>
      <c r="C285" s="138">
        <f t="shared" si="22"/>
        <v>0</v>
      </c>
      <c r="D285" s="138">
        <f t="shared" si="22"/>
        <v>370074.6187549968</v>
      </c>
      <c r="E285" s="138">
        <f t="shared" si="22"/>
        <v>0</v>
      </c>
      <c r="F285" s="138">
        <f t="shared" si="22"/>
        <v>0</v>
      </c>
      <c r="G285" s="138">
        <f t="shared" si="22"/>
        <v>0</v>
      </c>
      <c r="H285" s="138">
        <f t="shared" si="21"/>
        <v>370074.6187549968</v>
      </c>
    </row>
    <row r="286" spans="2:10" x14ac:dyDescent="0.55000000000000004">
      <c r="B286" s="127" t="str">
        <f>$B$50</f>
        <v>Technology</v>
      </c>
      <c r="C286" s="138">
        <f t="shared" si="22"/>
        <v>1081155.1869878792</v>
      </c>
      <c r="D286" s="138">
        <f t="shared" si="22"/>
        <v>2009750.7654343601</v>
      </c>
      <c r="E286" s="138">
        <f t="shared" si="22"/>
        <v>503485.07409681845</v>
      </c>
      <c r="F286" s="138">
        <f t="shared" si="22"/>
        <v>0</v>
      </c>
      <c r="G286" s="138">
        <f t="shared" si="22"/>
        <v>0</v>
      </c>
      <c r="H286" s="138">
        <f t="shared" si="21"/>
        <v>3594391.0265190578</v>
      </c>
    </row>
    <row r="287" spans="2:10" x14ac:dyDescent="0.55000000000000004">
      <c r="B287" s="127" t="str">
        <f>$B$51</f>
        <v>Nursing</v>
      </c>
      <c r="C287" s="138">
        <f t="shared" si="22"/>
        <v>122227.75409219426</v>
      </c>
      <c r="D287" s="138">
        <f t="shared" si="22"/>
        <v>4540770.6175636267</v>
      </c>
      <c r="E287" s="138">
        <f t="shared" si="22"/>
        <v>1640369.7695479756</v>
      </c>
      <c r="F287" s="138">
        <f t="shared" si="22"/>
        <v>0</v>
      </c>
      <c r="G287" s="138">
        <f t="shared" si="22"/>
        <v>0</v>
      </c>
      <c r="H287" s="138">
        <f t="shared" si="21"/>
        <v>6303368.1412037965</v>
      </c>
    </row>
    <row r="288" spans="2:10" x14ac:dyDescent="0.55000000000000004">
      <c r="B288" s="130" t="str">
        <f>$B$52</f>
        <v>Totals</v>
      </c>
      <c r="C288" s="135">
        <f>SUM(C268:C287)</f>
        <v>31691227.869687635</v>
      </c>
      <c r="D288" s="135">
        <f>SUM(D268:D287)</f>
        <v>46895621.245241575</v>
      </c>
      <c r="E288" s="135">
        <f>SUM(E268:E287)</f>
        <v>24851776.621884782</v>
      </c>
      <c r="F288" s="135">
        <f>SUM(F268:F287)</f>
        <v>4509967.5967152389</v>
      </c>
      <c r="G288" s="135">
        <f>SUM(G268:G287)</f>
        <v>0</v>
      </c>
      <c r="H288" s="135">
        <f t="shared" si="21"/>
        <v>107948593.33352923</v>
      </c>
      <c r="I288" s="351"/>
      <c r="J288" s="139"/>
    </row>
    <row r="289" spans="2:10" x14ac:dyDescent="0.55000000000000004">
      <c r="H289" s="139"/>
    </row>
    <row r="290" spans="2:10" x14ac:dyDescent="0.55000000000000004">
      <c r="B290" s="120" t="s">
        <v>218</v>
      </c>
      <c r="C290" s="121"/>
      <c r="D290" s="121"/>
      <c r="E290" s="121"/>
      <c r="F290" s="121"/>
      <c r="G290" s="121"/>
      <c r="H290" s="122"/>
      <c r="J290" s="358"/>
    </row>
    <row r="291" spans="2:10" ht="30" customHeight="1" thickBot="1" x14ac:dyDescent="0.6">
      <c r="B291" s="432" t="s">
        <v>229</v>
      </c>
      <c r="C291" s="432"/>
      <c r="D291" s="432"/>
      <c r="E291" s="432"/>
      <c r="F291" s="432"/>
      <c r="G291" s="432"/>
      <c r="H291" s="432"/>
    </row>
    <row r="292" spans="2:10" ht="19.8" thickBot="1" x14ac:dyDescent="0.6">
      <c r="B292" s="124" t="s">
        <v>31</v>
      </c>
      <c r="C292" s="125" t="s">
        <v>25</v>
      </c>
      <c r="D292" s="125" t="s">
        <v>26</v>
      </c>
      <c r="E292" s="125" t="s">
        <v>27</v>
      </c>
      <c r="F292" s="125" t="s">
        <v>28</v>
      </c>
      <c r="G292" s="125" t="s">
        <v>29</v>
      </c>
      <c r="H292" s="126" t="s">
        <v>1</v>
      </c>
    </row>
    <row r="293" spans="2:10" x14ac:dyDescent="0.55000000000000004">
      <c r="B293" s="127" t="str">
        <f>$B$32</f>
        <v>Liberal Arts</v>
      </c>
      <c r="C293" s="133">
        <f t="shared" ref="C293:H308" si="23">IF(C32=0,0,C268/C32)</f>
        <v>302.92342925110785</v>
      </c>
      <c r="D293" s="133">
        <f t="shared" si="23"/>
        <v>511.93472574046467</v>
      </c>
      <c r="E293" s="133">
        <f t="shared" si="23"/>
        <v>711.13398571855123</v>
      </c>
      <c r="F293" s="133">
        <f t="shared" si="23"/>
        <v>507.23190134668971</v>
      </c>
      <c r="G293" s="134">
        <f t="shared" si="23"/>
        <v>0</v>
      </c>
      <c r="H293" s="135">
        <f t="shared" si="23"/>
        <v>392.3031522354712</v>
      </c>
    </row>
    <row r="294" spans="2:10" x14ac:dyDescent="0.55000000000000004">
      <c r="B294" s="127" t="str">
        <f>$B$33</f>
        <v>Science</v>
      </c>
      <c r="C294" s="136">
        <f t="shared" si="23"/>
        <v>263.75700848848993</v>
      </c>
      <c r="D294" s="136">
        <f t="shared" si="23"/>
        <v>552.27341163728886</v>
      </c>
      <c r="E294" s="136">
        <f t="shared" si="23"/>
        <v>1074.1811589719564</v>
      </c>
      <c r="F294" s="136">
        <f t="shared" si="23"/>
        <v>1155.4439475970482</v>
      </c>
      <c r="G294" s="137">
        <f t="shared" si="23"/>
        <v>0</v>
      </c>
      <c r="H294" s="138">
        <f t="shared" si="23"/>
        <v>398.48189711836903</v>
      </c>
    </row>
    <row r="295" spans="2:10" x14ac:dyDescent="0.55000000000000004">
      <c r="B295" s="127" t="str">
        <f>$B$34</f>
        <v>Fine Arts</v>
      </c>
      <c r="C295" s="136">
        <f t="shared" si="23"/>
        <v>593.87826017550344</v>
      </c>
      <c r="D295" s="136">
        <f t="shared" si="23"/>
        <v>856.44493374861588</v>
      </c>
      <c r="E295" s="136">
        <f t="shared" si="23"/>
        <v>1586.6652292709784</v>
      </c>
      <c r="F295" s="136">
        <f t="shared" si="23"/>
        <v>0</v>
      </c>
      <c r="G295" s="137">
        <f t="shared" si="23"/>
        <v>0</v>
      </c>
      <c r="H295" s="138">
        <f t="shared" si="23"/>
        <v>727.37834528969893</v>
      </c>
    </row>
    <row r="296" spans="2:10" x14ac:dyDescent="0.55000000000000004">
      <c r="B296" s="127" t="str">
        <f>$B$35</f>
        <v>Teacher Education</v>
      </c>
      <c r="C296" s="136">
        <f t="shared" si="23"/>
        <v>342.98006778491288</v>
      </c>
      <c r="D296" s="136">
        <f t="shared" si="23"/>
        <v>492.00388108312842</v>
      </c>
      <c r="E296" s="136">
        <f t="shared" si="23"/>
        <v>511.9981791207959</v>
      </c>
      <c r="F296" s="136">
        <f t="shared" si="23"/>
        <v>2502.5877795666443</v>
      </c>
      <c r="G296" s="137">
        <f t="shared" si="23"/>
        <v>0</v>
      </c>
      <c r="H296" s="138">
        <f t="shared" si="23"/>
        <v>689.74836410668979</v>
      </c>
    </row>
    <row r="297" spans="2:10" x14ac:dyDescent="0.55000000000000004">
      <c r="B297" s="127" t="str">
        <f>$B$36</f>
        <v>Agriculture</v>
      </c>
      <c r="C297" s="136">
        <f t="shared" si="23"/>
        <v>344.39534439730335</v>
      </c>
      <c r="D297" s="136">
        <f t="shared" si="23"/>
        <v>613.97190312051953</v>
      </c>
      <c r="E297" s="136">
        <f t="shared" si="23"/>
        <v>1963.3862332847027</v>
      </c>
      <c r="F297" s="136">
        <f t="shared" si="23"/>
        <v>5688.5321780843415</v>
      </c>
      <c r="G297" s="137">
        <f t="shared" si="23"/>
        <v>0</v>
      </c>
      <c r="H297" s="138">
        <f t="shared" si="23"/>
        <v>613.98447454006543</v>
      </c>
    </row>
    <row r="298" spans="2:10" x14ac:dyDescent="0.55000000000000004">
      <c r="B298" s="127" t="str">
        <f>$B$37</f>
        <v>Engineering</v>
      </c>
      <c r="C298" s="136">
        <f t="shared" si="23"/>
        <v>405.20754420656255</v>
      </c>
      <c r="D298" s="136">
        <f t="shared" si="23"/>
        <v>915.28000075141074</v>
      </c>
      <c r="E298" s="136">
        <f t="shared" si="23"/>
        <v>1221.2286771820286</v>
      </c>
      <c r="F298" s="136">
        <f t="shared" si="23"/>
        <v>0</v>
      </c>
      <c r="G298" s="137">
        <f t="shared" si="23"/>
        <v>0</v>
      </c>
      <c r="H298" s="138">
        <f t="shared" si="23"/>
        <v>804.42025107225277</v>
      </c>
    </row>
    <row r="299" spans="2:10" x14ac:dyDescent="0.55000000000000004">
      <c r="B299" s="127" t="str">
        <f>$B$38</f>
        <v>Home Economics</v>
      </c>
      <c r="C299" s="136">
        <f t="shared" si="23"/>
        <v>0</v>
      </c>
      <c r="D299" s="136">
        <f t="shared" si="23"/>
        <v>0</v>
      </c>
      <c r="E299" s="136">
        <f t="shared" si="23"/>
        <v>0</v>
      </c>
      <c r="F299" s="136">
        <f t="shared" si="23"/>
        <v>0</v>
      </c>
      <c r="G299" s="137">
        <f t="shared" si="23"/>
        <v>0</v>
      </c>
      <c r="H299" s="138">
        <f t="shared" si="23"/>
        <v>0</v>
      </c>
    </row>
    <row r="300" spans="2:10" x14ac:dyDescent="0.55000000000000004">
      <c r="B300" s="127" t="str">
        <f>$B$39</f>
        <v>Law</v>
      </c>
      <c r="C300" s="136">
        <f t="shared" si="23"/>
        <v>0</v>
      </c>
      <c r="D300" s="136">
        <f t="shared" si="23"/>
        <v>0</v>
      </c>
      <c r="E300" s="136">
        <f t="shared" si="23"/>
        <v>0</v>
      </c>
      <c r="F300" s="136">
        <f t="shared" si="23"/>
        <v>0</v>
      </c>
      <c r="G300" s="137">
        <f t="shared" si="23"/>
        <v>0</v>
      </c>
      <c r="H300" s="138">
        <f t="shared" si="23"/>
        <v>0</v>
      </c>
    </row>
    <row r="301" spans="2:10" x14ac:dyDescent="0.55000000000000004">
      <c r="B301" s="127" t="str">
        <f>$B$40</f>
        <v>Social Service</v>
      </c>
      <c r="C301" s="136">
        <f t="shared" si="23"/>
        <v>482.02991831373032</v>
      </c>
      <c r="D301" s="136">
        <f t="shared" si="23"/>
        <v>424.7141277553593</v>
      </c>
      <c r="E301" s="136">
        <f t="shared" si="23"/>
        <v>765.46723321788306</v>
      </c>
      <c r="F301" s="136">
        <f t="shared" si="23"/>
        <v>0</v>
      </c>
      <c r="G301" s="137">
        <f t="shared" si="23"/>
        <v>0</v>
      </c>
      <c r="H301" s="138">
        <f t="shared" si="23"/>
        <v>561.64596010281105</v>
      </c>
    </row>
    <row r="302" spans="2:10" x14ac:dyDescent="0.55000000000000004">
      <c r="B302" s="127" t="str">
        <f>$B$41</f>
        <v>Library Science</v>
      </c>
      <c r="C302" s="136">
        <f t="shared" si="23"/>
        <v>0</v>
      </c>
      <c r="D302" s="136">
        <f t="shared" si="23"/>
        <v>0</v>
      </c>
      <c r="E302" s="136">
        <f t="shared" si="23"/>
        <v>0</v>
      </c>
      <c r="F302" s="136">
        <f t="shared" si="23"/>
        <v>0</v>
      </c>
      <c r="G302" s="137">
        <f t="shared" si="23"/>
        <v>0</v>
      </c>
      <c r="H302" s="138">
        <f t="shared" si="23"/>
        <v>0</v>
      </c>
    </row>
    <row r="303" spans="2:10" x14ac:dyDescent="0.55000000000000004">
      <c r="B303" s="127" t="str">
        <f>$B$42</f>
        <v>Veterinary Science</v>
      </c>
      <c r="C303" s="136">
        <f t="shared" si="23"/>
        <v>0</v>
      </c>
      <c r="D303" s="136">
        <f t="shared" si="23"/>
        <v>0</v>
      </c>
      <c r="E303" s="136">
        <f t="shared" si="23"/>
        <v>0</v>
      </c>
      <c r="F303" s="136">
        <f t="shared" si="23"/>
        <v>0</v>
      </c>
      <c r="G303" s="137">
        <f t="shared" si="23"/>
        <v>0</v>
      </c>
      <c r="H303" s="138">
        <f t="shared" si="23"/>
        <v>0</v>
      </c>
    </row>
    <row r="304" spans="2:10" x14ac:dyDescent="0.55000000000000004">
      <c r="B304" s="127" t="str">
        <f>$B$43</f>
        <v>Vocational Training</v>
      </c>
      <c r="C304" s="136">
        <f t="shared" si="23"/>
        <v>0</v>
      </c>
      <c r="D304" s="136">
        <f t="shared" si="23"/>
        <v>873.58227733167234</v>
      </c>
      <c r="E304" s="136">
        <f t="shared" si="23"/>
        <v>0</v>
      </c>
      <c r="F304" s="136">
        <f t="shared" si="23"/>
        <v>0</v>
      </c>
      <c r="G304" s="137">
        <f t="shared" si="23"/>
        <v>0</v>
      </c>
      <c r="H304" s="138">
        <f t="shared" si="23"/>
        <v>873.58227733167234</v>
      </c>
    </row>
    <row r="305" spans="2:10" x14ac:dyDescent="0.55000000000000004">
      <c r="B305" s="127" t="str">
        <f>$B$44</f>
        <v>Physical Training</v>
      </c>
      <c r="C305" s="136">
        <f t="shared" si="23"/>
        <v>0</v>
      </c>
      <c r="D305" s="136">
        <f t="shared" si="23"/>
        <v>0</v>
      </c>
      <c r="E305" s="136">
        <f t="shared" si="23"/>
        <v>0</v>
      </c>
      <c r="F305" s="136">
        <f t="shared" si="23"/>
        <v>0</v>
      </c>
      <c r="G305" s="137">
        <f t="shared" si="23"/>
        <v>0</v>
      </c>
      <c r="H305" s="138">
        <f t="shared" si="23"/>
        <v>0</v>
      </c>
    </row>
    <row r="306" spans="2:10" x14ac:dyDescent="0.55000000000000004">
      <c r="B306" s="127" t="str">
        <f>$B$45</f>
        <v>Health Services</v>
      </c>
      <c r="C306" s="136">
        <f t="shared" si="23"/>
        <v>351.22584559310428</v>
      </c>
      <c r="D306" s="136">
        <f t="shared" si="23"/>
        <v>462.56777458845909</v>
      </c>
      <c r="E306" s="136">
        <f t="shared" si="23"/>
        <v>901.44067393020737</v>
      </c>
      <c r="F306" s="136">
        <f t="shared" si="23"/>
        <v>0</v>
      </c>
      <c r="G306" s="137">
        <f t="shared" si="23"/>
        <v>0</v>
      </c>
      <c r="H306" s="138">
        <f t="shared" si="23"/>
        <v>596.66433221329021</v>
      </c>
    </row>
    <row r="307" spans="2:10" x14ac:dyDescent="0.55000000000000004">
      <c r="B307" s="127" t="str">
        <f>$B$46</f>
        <v>Pharmacy</v>
      </c>
      <c r="C307" s="136">
        <f t="shared" si="23"/>
        <v>0</v>
      </c>
      <c r="D307" s="136">
        <f t="shared" si="23"/>
        <v>0</v>
      </c>
      <c r="E307" s="136">
        <f t="shared" si="23"/>
        <v>0</v>
      </c>
      <c r="F307" s="136">
        <f t="shared" si="23"/>
        <v>0</v>
      </c>
      <c r="G307" s="137">
        <f t="shared" si="23"/>
        <v>0</v>
      </c>
      <c r="H307" s="138">
        <f t="shared" si="23"/>
        <v>0</v>
      </c>
    </row>
    <row r="308" spans="2:10" x14ac:dyDescent="0.55000000000000004">
      <c r="B308" s="127" t="str">
        <f>$B$47</f>
        <v>Business Administration</v>
      </c>
      <c r="C308" s="136">
        <f t="shared" si="23"/>
        <v>318.76307431368042</v>
      </c>
      <c r="D308" s="136">
        <f t="shared" si="23"/>
        <v>448.47312834546761</v>
      </c>
      <c r="E308" s="136">
        <f t="shared" si="23"/>
        <v>668.71292861772588</v>
      </c>
      <c r="F308" s="136">
        <f t="shared" si="23"/>
        <v>0</v>
      </c>
      <c r="G308" s="137">
        <f t="shared" si="23"/>
        <v>0</v>
      </c>
      <c r="H308" s="138">
        <f t="shared" si="23"/>
        <v>475.55357168632889</v>
      </c>
    </row>
    <row r="309" spans="2:10" x14ac:dyDescent="0.55000000000000004">
      <c r="B309" s="127" t="str">
        <f>$B$48</f>
        <v>Optometry</v>
      </c>
      <c r="C309" s="136">
        <f t="shared" ref="C309:H313" si="24">IF(C48=0,0,C284/C48)</f>
        <v>0</v>
      </c>
      <c r="D309" s="136">
        <f t="shared" si="24"/>
        <v>0</v>
      </c>
      <c r="E309" s="136">
        <f t="shared" si="24"/>
        <v>0</v>
      </c>
      <c r="F309" s="136">
        <f t="shared" si="24"/>
        <v>0</v>
      </c>
      <c r="G309" s="137">
        <f t="shared" si="24"/>
        <v>0</v>
      </c>
      <c r="H309" s="138">
        <f t="shared" si="24"/>
        <v>0</v>
      </c>
    </row>
    <row r="310" spans="2:10" x14ac:dyDescent="0.55000000000000004">
      <c r="B310" s="127" t="str">
        <f>$B$49</f>
        <v>Teacher Ed-Practice Teaching</v>
      </c>
      <c r="C310" s="136">
        <f t="shared" si="24"/>
        <v>0</v>
      </c>
      <c r="D310" s="136">
        <f t="shared" si="24"/>
        <v>747.62549243433693</v>
      </c>
      <c r="E310" s="136">
        <f t="shared" si="24"/>
        <v>0</v>
      </c>
      <c r="F310" s="136">
        <f t="shared" si="24"/>
        <v>0</v>
      </c>
      <c r="G310" s="137">
        <f t="shared" si="24"/>
        <v>0</v>
      </c>
      <c r="H310" s="138">
        <f t="shared" si="24"/>
        <v>747.62549243433693</v>
      </c>
    </row>
    <row r="311" spans="2:10" x14ac:dyDescent="0.55000000000000004">
      <c r="B311" s="127" t="str">
        <f>$B$50</f>
        <v>Technology</v>
      </c>
      <c r="C311" s="136">
        <f t="shared" si="24"/>
        <v>374.23163274069896</v>
      </c>
      <c r="D311" s="136">
        <f t="shared" si="24"/>
        <v>645.39202486652539</v>
      </c>
      <c r="E311" s="136">
        <f t="shared" si="24"/>
        <v>1929.0615865778484</v>
      </c>
      <c r="F311" s="136">
        <f t="shared" si="24"/>
        <v>0</v>
      </c>
      <c r="G311" s="137">
        <f t="shared" si="24"/>
        <v>0</v>
      </c>
      <c r="H311" s="138">
        <f t="shared" si="24"/>
        <v>573.81721368439617</v>
      </c>
    </row>
    <row r="312" spans="2:10" x14ac:dyDescent="0.55000000000000004">
      <c r="B312" s="127" t="str">
        <f>$B$51</f>
        <v>Nursing</v>
      </c>
      <c r="C312" s="136">
        <f t="shared" si="24"/>
        <v>325.94067757918469</v>
      </c>
      <c r="D312" s="136">
        <f t="shared" si="24"/>
        <v>566.95849888420844</v>
      </c>
      <c r="E312" s="136">
        <f t="shared" si="24"/>
        <v>1244.5901134658388</v>
      </c>
      <c r="F312" s="136">
        <f t="shared" si="24"/>
        <v>0</v>
      </c>
      <c r="G312" s="137">
        <f t="shared" si="24"/>
        <v>0</v>
      </c>
      <c r="H312" s="138">
        <f t="shared" si="24"/>
        <v>649.69780882331429</v>
      </c>
    </row>
    <row r="313" spans="2:10" x14ac:dyDescent="0.55000000000000004">
      <c r="B313" s="130" t="str">
        <f>$B$52</f>
        <v>Totals</v>
      </c>
      <c r="C313" s="135">
        <f t="shared" si="24"/>
        <v>331.84184322350171</v>
      </c>
      <c r="D313" s="135">
        <f t="shared" si="24"/>
        <v>557.65716038292362</v>
      </c>
      <c r="E313" s="135">
        <f t="shared" si="24"/>
        <v>823.43137999833607</v>
      </c>
      <c r="F313" s="135">
        <f t="shared" si="24"/>
        <v>2690.9114538873741</v>
      </c>
      <c r="G313" s="135">
        <f t="shared" si="24"/>
        <v>0</v>
      </c>
      <c r="H313" s="135">
        <f t="shared" si="24"/>
        <v>510.51170460177906</v>
      </c>
      <c r="I313" s="349"/>
    </row>
    <row r="315" spans="2:10" x14ac:dyDescent="0.55000000000000004">
      <c r="B315" s="120" t="s">
        <v>37</v>
      </c>
      <c r="C315" s="121"/>
      <c r="D315" s="121"/>
      <c r="E315" s="121"/>
      <c r="F315" s="121"/>
      <c r="G315" s="121"/>
      <c r="H315" s="122"/>
      <c r="J315" s="358"/>
    </row>
    <row r="316" spans="2:10" ht="55.5" customHeight="1" thickBot="1" x14ac:dyDescent="0.6">
      <c r="B316" s="432" t="s">
        <v>230</v>
      </c>
      <c r="C316" s="432"/>
      <c r="D316" s="432"/>
      <c r="E316" s="432"/>
      <c r="F316" s="432"/>
      <c r="G316" s="432"/>
      <c r="H316" s="432"/>
    </row>
    <row r="317" spans="2:10" ht="19.8" thickBot="1" x14ac:dyDescent="0.6">
      <c r="B317" s="124" t="s">
        <v>31</v>
      </c>
      <c r="C317" s="125" t="s">
        <v>25</v>
      </c>
      <c r="D317" s="125" t="s">
        <v>26</v>
      </c>
      <c r="E317" s="125" t="s">
        <v>27</v>
      </c>
      <c r="F317" s="125" t="s">
        <v>28</v>
      </c>
      <c r="G317" s="125" t="s">
        <v>29</v>
      </c>
      <c r="H317" s="126" t="s">
        <v>1</v>
      </c>
    </row>
    <row r="318" spans="2:10" x14ac:dyDescent="0.55000000000000004">
      <c r="B318" s="127" t="str">
        <f>$B$32</f>
        <v>Liberal Arts</v>
      </c>
      <c r="C318" s="128">
        <f t="shared" ref="C318:H318" si="25">IF($C$293=0,"",C293/$C$293)</f>
        <v>1</v>
      </c>
      <c r="D318" s="128">
        <f t="shared" si="25"/>
        <v>1.6899806231762196</v>
      </c>
      <c r="E318" s="128">
        <f t="shared" si="25"/>
        <v>2.3475701020440316</v>
      </c>
      <c r="F318" s="128">
        <f t="shared" si="25"/>
        <v>1.674455827337874</v>
      </c>
      <c r="G318" s="128">
        <f t="shared" si="25"/>
        <v>0</v>
      </c>
      <c r="H318" s="128">
        <f t="shared" si="25"/>
        <v>1.2950571476274693</v>
      </c>
    </row>
    <row r="319" spans="2:10" x14ac:dyDescent="0.55000000000000004">
      <c r="B319" s="127" t="str">
        <f>$B$33</f>
        <v>Science</v>
      </c>
      <c r="C319" s="128">
        <f t="shared" ref="C319:H334" si="26">IF($C$293=0,"",C294/$C$293)</f>
        <v>0.87070521134847256</v>
      </c>
      <c r="D319" s="128">
        <f t="shared" si="26"/>
        <v>1.8231452515991518</v>
      </c>
      <c r="E319" s="128">
        <f t="shared" si="26"/>
        <v>3.5460484572869264</v>
      </c>
      <c r="F319" s="128">
        <f t="shared" si="26"/>
        <v>3.8143102712575097</v>
      </c>
      <c r="G319" s="128">
        <f t="shared" si="26"/>
        <v>0</v>
      </c>
      <c r="H319" s="128">
        <f t="shared" si="26"/>
        <v>1.3154541994440718</v>
      </c>
    </row>
    <row r="320" spans="2:10" x14ac:dyDescent="0.55000000000000004">
      <c r="B320" s="127" t="str">
        <f>$B$34</f>
        <v>Fine Arts</v>
      </c>
      <c r="C320" s="128">
        <f t="shared" si="26"/>
        <v>1.9604896908888785</v>
      </c>
      <c r="D320" s="128">
        <f t="shared" si="26"/>
        <v>2.8272654111500479</v>
      </c>
      <c r="E320" s="128">
        <f t="shared" si="26"/>
        <v>5.2378425570896168</v>
      </c>
      <c r="F320" s="128">
        <f t="shared" si="26"/>
        <v>0</v>
      </c>
      <c r="G320" s="128">
        <f t="shared" si="26"/>
        <v>0</v>
      </c>
      <c r="H320" s="128">
        <f t="shared" si="26"/>
        <v>2.4011954013855425</v>
      </c>
    </row>
    <row r="321" spans="2:8" x14ac:dyDescent="0.55000000000000004">
      <c r="B321" s="127" t="str">
        <f>$B$35</f>
        <v>Teacher Education</v>
      </c>
      <c r="C321" s="128">
        <f t="shared" si="26"/>
        <v>1.1322335437467934</v>
      </c>
      <c r="D321" s="128">
        <f t="shared" si="26"/>
        <v>1.6241856310007723</v>
      </c>
      <c r="E321" s="128">
        <f t="shared" si="26"/>
        <v>1.6901900932079303</v>
      </c>
      <c r="F321" s="128">
        <f t="shared" si="26"/>
        <v>8.2614533506159695</v>
      </c>
      <c r="G321" s="128">
        <f t="shared" si="26"/>
        <v>0</v>
      </c>
      <c r="H321" s="128">
        <f t="shared" si="26"/>
        <v>2.2769726521711995</v>
      </c>
    </row>
    <row r="322" spans="2:8" x14ac:dyDescent="0.55000000000000004">
      <c r="B322" s="127" t="str">
        <f>$B$36</f>
        <v>Agriculture</v>
      </c>
      <c r="C322" s="128">
        <f t="shared" si="26"/>
        <v>1.1369056043262253</v>
      </c>
      <c r="D322" s="128">
        <f t="shared" si="26"/>
        <v>2.0268221069541918</v>
      </c>
      <c r="E322" s="128">
        <f t="shared" si="26"/>
        <v>6.4814604738188049</v>
      </c>
      <c r="F322" s="128">
        <f t="shared" si="26"/>
        <v>18.778779152697503</v>
      </c>
      <c r="G322" s="128">
        <f t="shared" si="26"/>
        <v>0</v>
      </c>
      <c r="H322" s="128">
        <f t="shared" si="26"/>
        <v>2.0268636072751707</v>
      </c>
    </row>
    <row r="323" spans="2:8" x14ac:dyDescent="0.55000000000000004">
      <c r="B323" s="127" t="str">
        <f>$B$37</f>
        <v>Engineering</v>
      </c>
      <c r="C323" s="128">
        <f t="shared" si="26"/>
        <v>1.3376566652778332</v>
      </c>
      <c r="D323" s="128">
        <f t="shared" si="26"/>
        <v>3.0214896319316753</v>
      </c>
      <c r="E323" s="128">
        <f t="shared" si="26"/>
        <v>4.0314764698167114</v>
      </c>
      <c r="F323" s="128">
        <f t="shared" si="26"/>
        <v>0</v>
      </c>
      <c r="G323" s="128">
        <f t="shared" si="26"/>
        <v>0</v>
      </c>
      <c r="H323" s="128">
        <f t="shared" si="26"/>
        <v>2.6555233877450597</v>
      </c>
    </row>
    <row r="324" spans="2:8" x14ac:dyDescent="0.55000000000000004">
      <c r="B324" s="127" t="str">
        <f>$B$38</f>
        <v>Home Economics</v>
      </c>
      <c r="C324" s="128">
        <f t="shared" si="26"/>
        <v>0</v>
      </c>
      <c r="D324" s="128">
        <f t="shared" si="26"/>
        <v>0</v>
      </c>
      <c r="E324" s="128">
        <f t="shared" si="26"/>
        <v>0</v>
      </c>
      <c r="F324" s="128">
        <f t="shared" si="26"/>
        <v>0</v>
      </c>
      <c r="G324" s="128">
        <f t="shared" si="26"/>
        <v>0</v>
      </c>
      <c r="H324" s="128">
        <f t="shared" si="26"/>
        <v>0</v>
      </c>
    </row>
    <row r="325" spans="2:8" x14ac:dyDescent="0.55000000000000004">
      <c r="B325" s="127" t="str">
        <f>$B$39</f>
        <v>Law</v>
      </c>
      <c r="C325" s="128">
        <f t="shared" si="26"/>
        <v>0</v>
      </c>
      <c r="D325" s="128">
        <f t="shared" si="26"/>
        <v>0</v>
      </c>
      <c r="E325" s="128">
        <f t="shared" si="26"/>
        <v>0</v>
      </c>
      <c r="F325" s="128">
        <f t="shared" si="26"/>
        <v>0</v>
      </c>
      <c r="G325" s="128">
        <f t="shared" si="26"/>
        <v>0</v>
      </c>
      <c r="H325" s="128">
        <f t="shared" si="26"/>
        <v>0</v>
      </c>
    </row>
    <row r="326" spans="2:8" x14ac:dyDescent="0.55000000000000004">
      <c r="B326" s="127" t="str">
        <f>$B$40</f>
        <v>Social Service</v>
      </c>
      <c r="C326" s="128">
        <f t="shared" si="26"/>
        <v>1.5912599415152944</v>
      </c>
      <c r="D326" s="128">
        <f t="shared" si="26"/>
        <v>1.4020511018422852</v>
      </c>
      <c r="E326" s="128">
        <f t="shared" si="26"/>
        <v>2.526933077148517</v>
      </c>
      <c r="F326" s="128">
        <f t="shared" si="26"/>
        <v>0</v>
      </c>
      <c r="G326" s="128">
        <f t="shared" si="26"/>
        <v>0</v>
      </c>
      <c r="H326" s="128">
        <f t="shared" si="26"/>
        <v>1.8540855736755695</v>
      </c>
    </row>
    <row r="327" spans="2:8" x14ac:dyDescent="0.55000000000000004">
      <c r="B327" s="127" t="str">
        <f>$B$41</f>
        <v>Library Science</v>
      </c>
      <c r="C327" s="128">
        <f t="shared" si="26"/>
        <v>0</v>
      </c>
      <c r="D327" s="128">
        <f t="shared" si="26"/>
        <v>0</v>
      </c>
      <c r="E327" s="128">
        <f t="shared" si="26"/>
        <v>0</v>
      </c>
      <c r="F327" s="128">
        <f t="shared" si="26"/>
        <v>0</v>
      </c>
      <c r="G327" s="128">
        <f t="shared" si="26"/>
        <v>0</v>
      </c>
      <c r="H327" s="128">
        <f t="shared" si="26"/>
        <v>0</v>
      </c>
    </row>
    <row r="328" spans="2:8" x14ac:dyDescent="0.55000000000000004">
      <c r="B328" s="127" t="str">
        <f>$B$42</f>
        <v>Veterinary Science</v>
      </c>
      <c r="C328" s="128">
        <f t="shared" si="26"/>
        <v>0</v>
      </c>
      <c r="D328" s="128">
        <f t="shared" si="26"/>
        <v>0</v>
      </c>
      <c r="E328" s="128">
        <f t="shared" si="26"/>
        <v>0</v>
      </c>
      <c r="F328" s="128">
        <f t="shared" si="26"/>
        <v>0</v>
      </c>
      <c r="G328" s="128">
        <f t="shared" si="26"/>
        <v>0</v>
      </c>
      <c r="H328" s="128">
        <f t="shared" si="26"/>
        <v>0</v>
      </c>
    </row>
    <row r="329" spans="2:8" x14ac:dyDescent="0.55000000000000004">
      <c r="B329" s="127" t="str">
        <f>$B$43</f>
        <v>Vocational Training</v>
      </c>
      <c r="C329" s="128">
        <f t="shared" si="26"/>
        <v>0</v>
      </c>
      <c r="D329" s="128">
        <f t="shared" si="26"/>
        <v>2.8838385974018466</v>
      </c>
      <c r="E329" s="128">
        <f t="shared" si="26"/>
        <v>0</v>
      </c>
      <c r="F329" s="128">
        <f t="shared" si="26"/>
        <v>0</v>
      </c>
      <c r="G329" s="128">
        <f t="shared" si="26"/>
        <v>0</v>
      </c>
      <c r="H329" s="128">
        <f t="shared" si="26"/>
        <v>2.8838385974018466</v>
      </c>
    </row>
    <row r="330" spans="2:8" x14ac:dyDescent="0.55000000000000004">
      <c r="B330" s="127" t="str">
        <f>$B$44</f>
        <v>Physical Training</v>
      </c>
      <c r="C330" s="128">
        <f t="shared" si="26"/>
        <v>0</v>
      </c>
      <c r="D330" s="128">
        <f t="shared" si="26"/>
        <v>0</v>
      </c>
      <c r="E330" s="128">
        <f t="shared" si="26"/>
        <v>0</v>
      </c>
      <c r="F330" s="128">
        <f t="shared" si="26"/>
        <v>0</v>
      </c>
      <c r="G330" s="128">
        <f t="shared" si="26"/>
        <v>0</v>
      </c>
      <c r="H330" s="128">
        <f t="shared" si="26"/>
        <v>0</v>
      </c>
    </row>
    <row r="331" spans="2:8" x14ac:dyDescent="0.55000000000000004">
      <c r="B331" s="127" t="str">
        <f>$B$45</f>
        <v>Health Services</v>
      </c>
      <c r="C331" s="128">
        <f t="shared" si="26"/>
        <v>1.1594542107931711</v>
      </c>
      <c r="D331" s="128">
        <f t="shared" si="26"/>
        <v>1.5270122081082553</v>
      </c>
      <c r="E331" s="128">
        <f t="shared" si="26"/>
        <v>2.9758037407630153</v>
      </c>
      <c r="F331" s="128">
        <f t="shared" si="26"/>
        <v>0</v>
      </c>
      <c r="G331" s="128">
        <f t="shared" si="26"/>
        <v>0</v>
      </c>
      <c r="H331" s="128">
        <f t="shared" si="26"/>
        <v>1.9696869723427248</v>
      </c>
    </row>
    <row r="332" spans="2:8" x14ac:dyDescent="0.55000000000000004">
      <c r="B332" s="127" t="str">
        <f>$B$46</f>
        <v>Pharmacy</v>
      </c>
      <c r="C332" s="128">
        <f t="shared" si="26"/>
        <v>0</v>
      </c>
      <c r="D332" s="128">
        <f t="shared" si="26"/>
        <v>0</v>
      </c>
      <c r="E332" s="128">
        <f t="shared" si="26"/>
        <v>0</v>
      </c>
      <c r="F332" s="128">
        <f t="shared" si="26"/>
        <v>0</v>
      </c>
      <c r="G332" s="128">
        <f t="shared" si="26"/>
        <v>0</v>
      </c>
      <c r="H332" s="128">
        <f t="shared" si="26"/>
        <v>0</v>
      </c>
    </row>
    <row r="333" spans="2:8" x14ac:dyDescent="0.55000000000000004">
      <c r="B333" s="127" t="str">
        <f>$B$47</f>
        <v>Business Administration</v>
      </c>
      <c r="C333" s="128">
        <f t="shared" si="26"/>
        <v>1.0522892702678417</v>
      </c>
      <c r="D333" s="128">
        <f t="shared" si="26"/>
        <v>1.4804834655879542</v>
      </c>
      <c r="E333" s="128">
        <f t="shared" si="26"/>
        <v>2.2075312242137515</v>
      </c>
      <c r="F333" s="128">
        <f t="shared" si="26"/>
        <v>0</v>
      </c>
      <c r="G333" s="128">
        <f t="shared" si="26"/>
        <v>0</v>
      </c>
      <c r="H333" s="128">
        <f t="shared" si="26"/>
        <v>1.5698804574542156</v>
      </c>
    </row>
    <row r="334" spans="2:8" x14ac:dyDescent="0.55000000000000004">
      <c r="B334" s="127" t="str">
        <f>$B$48</f>
        <v>Optometry</v>
      </c>
      <c r="C334" s="128">
        <f t="shared" si="26"/>
        <v>0</v>
      </c>
      <c r="D334" s="128">
        <f t="shared" si="26"/>
        <v>0</v>
      </c>
      <c r="E334" s="128">
        <f t="shared" si="26"/>
        <v>0</v>
      </c>
      <c r="F334" s="128">
        <f t="shared" si="26"/>
        <v>0</v>
      </c>
      <c r="G334" s="128">
        <f t="shared" si="26"/>
        <v>0</v>
      </c>
      <c r="H334" s="128">
        <f t="shared" si="26"/>
        <v>0</v>
      </c>
    </row>
    <row r="335" spans="2:8" x14ac:dyDescent="0.55000000000000004">
      <c r="B335" s="127" t="str">
        <f>$B$49</f>
        <v>Teacher Ed-Practice Teaching</v>
      </c>
      <c r="C335" s="128">
        <f t="shared" ref="C335:H338" si="27">IF($C$293=0,"",C310/$C$293)</f>
        <v>0</v>
      </c>
      <c r="D335" s="128">
        <f t="shared" si="27"/>
        <v>2.4680345600293401</v>
      </c>
      <c r="E335" s="128">
        <f t="shared" si="27"/>
        <v>0</v>
      </c>
      <c r="F335" s="128">
        <f t="shared" si="27"/>
        <v>0</v>
      </c>
      <c r="G335" s="128">
        <f t="shared" si="27"/>
        <v>0</v>
      </c>
      <c r="H335" s="128">
        <f t="shared" si="27"/>
        <v>2.4680345600293401</v>
      </c>
    </row>
    <row r="336" spans="2:8" x14ac:dyDescent="0.55000000000000004">
      <c r="B336" s="127" t="str">
        <f>$B$50</f>
        <v>Technology</v>
      </c>
      <c r="C336" s="128">
        <f t="shared" si="27"/>
        <v>1.2354000932376885</v>
      </c>
      <c r="D336" s="128">
        <f t="shared" si="27"/>
        <v>2.1305450900977645</v>
      </c>
      <c r="E336" s="128">
        <f t="shared" si="27"/>
        <v>6.3681491766645628</v>
      </c>
      <c r="F336" s="128">
        <f t="shared" si="27"/>
        <v>0</v>
      </c>
      <c r="G336" s="128">
        <f t="shared" si="27"/>
        <v>0</v>
      </c>
      <c r="H336" s="128">
        <f t="shared" si="27"/>
        <v>1.8942648810724092</v>
      </c>
    </row>
    <row r="337" spans="2:10" x14ac:dyDescent="0.55000000000000004">
      <c r="B337" s="127" t="str">
        <f>$B$51</f>
        <v>Nursing</v>
      </c>
      <c r="C337" s="128">
        <f t="shared" si="27"/>
        <v>1.0759837176839719</v>
      </c>
      <c r="D337" s="128">
        <f t="shared" si="27"/>
        <v>1.8716231368628446</v>
      </c>
      <c r="E337" s="128">
        <f t="shared" si="27"/>
        <v>4.1085964084809632</v>
      </c>
      <c r="F337" s="128">
        <f t="shared" si="27"/>
        <v>0</v>
      </c>
      <c r="G337" s="128">
        <f t="shared" si="27"/>
        <v>0</v>
      </c>
      <c r="H337" s="128">
        <f t="shared" si="27"/>
        <v>2.1447591902333456</v>
      </c>
    </row>
    <row r="338" spans="2:10" x14ac:dyDescent="0.55000000000000004">
      <c r="B338" s="130" t="str">
        <f>$B$52</f>
        <v>Totals</v>
      </c>
      <c r="C338" s="128">
        <f t="shared" si="27"/>
        <v>1.095464434837168</v>
      </c>
      <c r="D338" s="128">
        <f t="shared" si="27"/>
        <v>1.8409178905757557</v>
      </c>
      <c r="E338" s="128">
        <f t="shared" si="27"/>
        <v>2.7182822472135495</v>
      </c>
      <c r="F338" s="128">
        <f t="shared" si="27"/>
        <v>8.8831407347391007</v>
      </c>
      <c r="G338" s="128">
        <f t="shared" si="27"/>
        <v>0</v>
      </c>
      <c r="H338" s="128">
        <f t="shared" si="27"/>
        <v>1.6852829966433243</v>
      </c>
      <c r="I338" s="349"/>
    </row>
    <row r="340" spans="2:10" x14ac:dyDescent="0.55000000000000004">
      <c r="B340" s="120" t="s">
        <v>231</v>
      </c>
      <c r="C340" s="121"/>
      <c r="D340" s="121"/>
      <c r="E340" s="121"/>
      <c r="F340" s="121"/>
      <c r="G340" s="121"/>
      <c r="H340" s="122"/>
      <c r="J340" s="358"/>
    </row>
    <row r="341" spans="2:10" ht="55.5" customHeight="1" thickBot="1" x14ac:dyDescent="0.6">
      <c r="B341" s="432" t="s">
        <v>232</v>
      </c>
      <c r="C341" s="432"/>
      <c r="D341" s="432"/>
      <c r="E341" s="432"/>
      <c r="F341" s="432"/>
      <c r="G341" s="432"/>
      <c r="H341" s="432"/>
    </row>
    <row r="342" spans="2:10" ht="19.8" thickBot="1" x14ac:dyDescent="0.6">
      <c r="B342" s="124" t="s">
        <v>31</v>
      </c>
      <c r="C342" s="125" t="s">
        <v>25</v>
      </c>
      <c r="D342" s="125" t="s">
        <v>26</v>
      </c>
      <c r="E342" s="125" t="s">
        <v>27</v>
      </c>
      <c r="F342" s="125" t="s">
        <v>28</v>
      </c>
      <c r="G342" s="125" t="s">
        <v>29</v>
      </c>
      <c r="H342" s="126" t="s">
        <v>1</v>
      </c>
    </row>
    <row r="343" spans="2:10" x14ac:dyDescent="0.55000000000000004">
      <c r="B343" s="127" t="str">
        <f>$B$32</f>
        <v>Liberal Arts</v>
      </c>
      <c r="C343" s="135">
        <f t="shared" ref="C343:D358" si="28">C293*30</f>
        <v>9087.7028775332346</v>
      </c>
      <c r="D343" s="135">
        <f t="shared" si="28"/>
        <v>15358.041772213941</v>
      </c>
      <c r="E343" s="135">
        <f>E293*24</f>
        <v>17067.21565724523</v>
      </c>
      <c r="F343" s="135">
        <f>F293*18</f>
        <v>9130.1742242404143</v>
      </c>
      <c r="G343" s="135">
        <f>G293*24</f>
        <v>0</v>
      </c>
      <c r="H343" s="135">
        <f>IF((C32/30+D32/30+E32/24+F32/18+G32/24)=0,0,H268/(C32/30+D32/30+E32/24+F32/18+G32/24))</f>
        <v>11491.837052977991</v>
      </c>
    </row>
    <row r="344" spans="2:10" x14ac:dyDescent="0.55000000000000004">
      <c r="B344" s="127" t="str">
        <f>$B$33</f>
        <v>Science</v>
      </c>
      <c r="C344" s="138">
        <f t="shared" si="28"/>
        <v>7912.7102546546976</v>
      </c>
      <c r="D344" s="138">
        <f t="shared" si="28"/>
        <v>16568.202349118666</v>
      </c>
      <c r="E344" s="138">
        <f>E294*24</f>
        <v>25780.347815326953</v>
      </c>
      <c r="F344" s="138">
        <f>F294*18</f>
        <v>20797.991056746869</v>
      </c>
      <c r="G344" s="138">
        <f>G294*24</f>
        <v>0</v>
      </c>
      <c r="H344" s="138">
        <f t="shared" ref="H344:H363" si="29">IF((C33/30+D33/30+E33/24+F33/18+G33/24)=0,0,H269/(C33/30+D33/30+E33/24+F33/18+G33/24))</f>
        <v>11782.687727407696</v>
      </c>
    </row>
    <row r="345" spans="2:10" x14ac:dyDescent="0.55000000000000004">
      <c r="B345" s="127" t="str">
        <f>$B$34</f>
        <v>Fine Arts</v>
      </c>
      <c r="C345" s="138">
        <f t="shared" si="28"/>
        <v>17816.347805265104</v>
      </c>
      <c r="D345" s="138">
        <f t="shared" si="28"/>
        <v>25693.348012458475</v>
      </c>
      <c r="E345" s="138">
        <f t="shared" ref="E345:E363" si="30">E295*24</f>
        <v>38079.965502503481</v>
      </c>
      <c r="F345" s="138">
        <f t="shared" ref="F345:F363" si="31">F295*18</f>
        <v>0</v>
      </c>
      <c r="G345" s="138">
        <f t="shared" ref="G345:G363" si="32">G295*24</f>
        <v>0</v>
      </c>
      <c r="H345" s="138">
        <f t="shared" si="29"/>
        <v>21619.998572048804</v>
      </c>
    </row>
    <row r="346" spans="2:10" x14ac:dyDescent="0.55000000000000004">
      <c r="B346" s="127" t="str">
        <f>$B$35</f>
        <v>Teacher Education</v>
      </c>
      <c r="C346" s="138">
        <f t="shared" si="28"/>
        <v>10289.402033547387</v>
      </c>
      <c r="D346" s="138">
        <f t="shared" si="28"/>
        <v>14760.116432493853</v>
      </c>
      <c r="E346" s="138">
        <f t="shared" si="30"/>
        <v>12287.956298899102</v>
      </c>
      <c r="F346" s="138">
        <f t="shared" si="31"/>
        <v>45046.580032199599</v>
      </c>
      <c r="G346" s="138">
        <f t="shared" si="32"/>
        <v>0</v>
      </c>
      <c r="H346" s="138">
        <f t="shared" si="29"/>
        <v>17723.919606237876</v>
      </c>
    </row>
    <row r="347" spans="2:10" x14ac:dyDescent="0.55000000000000004">
      <c r="B347" s="127" t="str">
        <f>$B$36</f>
        <v>Agriculture</v>
      </c>
      <c r="C347" s="138">
        <f t="shared" si="28"/>
        <v>10331.860331919101</v>
      </c>
      <c r="D347" s="138">
        <f t="shared" si="28"/>
        <v>18419.157093615584</v>
      </c>
      <c r="E347" s="138">
        <f t="shared" si="30"/>
        <v>47121.269598832863</v>
      </c>
      <c r="F347" s="138">
        <f t="shared" si="31"/>
        <v>102393.57920551815</v>
      </c>
      <c r="G347" s="138">
        <f t="shared" si="32"/>
        <v>0</v>
      </c>
      <c r="H347" s="138">
        <f t="shared" si="29"/>
        <v>18034.835162788659</v>
      </c>
    </row>
    <row r="348" spans="2:10" x14ac:dyDescent="0.55000000000000004">
      <c r="B348" s="127" t="str">
        <f>$B$37</f>
        <v>Engineering</v>
      </c>
      <c r="C348" s="138">
        <f t="shared" si="28"/>
        <v>12156.226326196876</v>
      </c>
      <c r="D348" s="138">
        <f t="shared" si="28"/>
        <v>27458.400022542322</v>
      </c>
      <c r="E348" s="138">
        <f t="shared" si="30"/>
        <v>29309.488252368687</v>
      </c>
      <c r="F348" s="138">
        <f t="shared" si="31"/>
        <v>0</v>
      </c>
      <c r="G348" s="138">
        <f t="shared" si="32"/>
        <v>0</v>
      </c>
      <c r="H348" s="138">
        <f t="shared" si="29"/>
        <v>22939.070385956165</v>
      </c>
    </row>
    <row r="349" spans="2:10" x14ac:dyDescent="0.55000000000000004">
      <c r="B349" s="127" t="str">
        <f>$B$38</f>
        <v>Home Economics</v>
      </c>
      <c r="C349" s="138">
        <f t="shared" si="28"/>
        <v>0</v>
      </c>
      <c r="D349" s="138">
        <f t="shared" si="28"/>
        <v>0</v>
      </c>
      <c r="E349" s="138">
        <f t="shared" si="30"/>
        <v>0</v>
      </c>
      <c r="F349" s="138">
        <f t="shared" si="31"/>
        <v>0</v>
      </c>
      <c r="G349" s="138">
        <f t="shared" si="32"/>
        <v>0</v>
      </c>
      <c r="H349" s="138">
        <f t="shared" si="29"/>
        <v>0</v>
      </c>
    </row>
    <row r="350" spans="2:10" x14ac:dyDescent="0.55000000000000004">
      <c r="B350" s="127" t="str">
        <f>$B$39</f>
        <v>Law</v>
      </c>
      <c r="C350" s="138">
        <f t="shared" si="28"/>
        <v>0</v>
      </c>
      <c r="D350" s="138">
        <f t="shared" si="28"/>
        <v>0</v>
      </c>
      <c r="E350" s="138">
        <f t="shared" si="30"/>
        <v>0</v>
      </c>
      <c r="F350" s="138">
        <f t="shared" si="31"/>
        <v>0</v>
      </c>
      <c r="G350" s="138">
        <f t="shared" si="32"/>
        <v>0</v>
      </c>
      <c r="H350" s="138">
        <f t="shared" si="29"/>
        <v>0</v>
      </c>
    </row>
    <row r="351" spans="2:10" x14ac:dyDescent="0.55000000000000004">
      <c r="B351" s="127" t="str">
        <f>$B$40</f>
        <v>Social Service</v>
      </c>
      <c r="C351" s="138">
        <f t="shared" si="28"/>
        <v>14460.897549411909</v>
      </c>
      <c r="D351" s="138">
        <f t="shared" si="28"/>
        <v>12741.423832660779</v>
      </c>
      <c r="E351" s="138">
        <f t="shared" si="30"/>
        <v>18371.213597229194</v>
      </c>
      <c r="F351" s="138">
        <f t="shared" si="31"/>
        <v>0</v>
      </c>
      <c r="G351" s="138">
        <f t="shared" si="32"/>
        <v>0</v>
      </c>
      <c r="H351" s="138">
        <f t="shared" si="29"/>
        <v>15348.509766843203</v>
      </c>
    </row>
    <row r="352" spans="2:10" x14ac:dyDescent="0.55000000000000004">
      <c r="B352" s="127" t="str">
        <f>$B$41</f>
        <v>Library Science</v>
      </c>
      <c r="C352" s="138">
        <f t="shared" si="28"/>
        <v>0</v>
      </c>
      <c r="D352" s="138">
        <f t="shared" si="28"/>
        <v>0</v>
      </c>
      <c r="E352" s="138">
        <f t="shared" si="30"/>
        <v>0</v>
      </c>
      <c r="F352" s="138">
        <f t="shared" si="31"/>
        <v>0</v>
      </c>
      <c r="G352" s="138">
        <f t="shared" si="32"/>
        <v>0</v>
      </c>
      <c r="H352" s="138">
        <f t="shared" si="29"/>
        <v>0</v>
      </c>
    </row>
    <row r="353" spans="2:9" x14ac:dyDescent="0.55000000000000004">
      <c r="B353" s="127" t="str">
        <f>$B$42</f>
        <v>Veterinary Science</v>
      </c>
      <c r="C353" s="138">
        <f t="shared" si="28"/>
        <v>0</v>
      </c>
      <c r="D353" s="138">
        <f t="shared" si="28"/>
        <v>0</v>
      </c>
      <c r="E353" s="138">
        <f t="shared" si="30"/>
        <v>0</v>
      </c>
      <c r="F353" s="138">
        <f t="shared" si="31"/>
        <v>0</v>
      </c>
      <c r="G353" s="138">
        <f t="shared" si="32"/>
        <v>0</v>
      </c>
      <c r="H353" s="138">
        <f t="shared" si="29"/>
        <v>0</v>
      </c>
    </row>
    <row r="354" spans="2:9" x14ac:dyDescent="0.55000000000000004">
      <c r="B354" s="127" t="str">
        <f>$B$43</f>
        <v>Vocational Training</v>
      </c>
      <c r="C354" s="138">
        <f t="shared" si="28"/>
        <v>0</v>
      </c>
      <c r="D354" s="138">
        <f t="shared" si="28"/>
        <v>26207.468319950171</v>
      </c>
      <c r="E354" s="138">
        <f t="shared" si="30"/>
        <v>0</v>
      </c>
      <c r="F354" s="138">
        <f t="shared" si="31"/>
        <v>0</v>
      </c>
      <c r="G354" s="138">
        <f t="shared" si="32"/>
        <v>0</v>
      </c>
      <c r="H354" s="138">
        <f t="shared" si="29"/>
        <v>26207.468319950167</v>
      </c>
    </row>
    <row r="355" spans="2:9" x14ac:dyDescent="0.55000000000000004">
      <c r="B355" s="127" t="str">
        <f>$B$44</f>
        <v>Physical Training</v>
      </c>
      <c r="C355" s="138">
        <f t="shared" si="28"/>
        <v>0</v>
      </c>
      <c r="D355" s="138">
        <f t="shared" si="28"/>
        <v>0</v>
      </c>
      <c r="E355" s="138">
        <f t="shared" si="30"/>
        <v>0</v>
      </c>
      <c r="F355" s="138">
        <f t="shared" si="31"/>
        <v>0</v>
      </c>
      <c r="G355" s="138">
        <f t="shared" si="32"/>
        <v>0</v>
      </c>
      <c r="H355" s="138">
        <f t="shared" si="29"/>
        <v>0</v>
      </c>
    </row>
    <row r="356" spans="2:9" x14ac:dyDescent="0.55000000000000004">
      <c r="B356" s="127" t="str">
        <f>$B$45</f>
        <v>Health Services</v>
      </c>
      <c r="C356" s="138">
        <f t="shared" si="28"/>
        <v>10536.775367793129</v>
      </c>
      <c r="D356" s="138">
        <f t="shared" si="28"/>
        <v>13877.033237653774</v>
      </c>
      <c r="E356" s="138">
        <f t="shared" si="30"/>
        <v>21634.576174324975</v>
      </c>
      <c r="F356" s="138">
        <f t="shared" si="31"/>
        <v>0</v>
      </c>
      <c r="G356" s="138">
        <f t="shared" si="32"/>
        <v>0</v>
      </c>
      <c r="H356" s="138">
        <f t="shared" si="29"/>
        <v>16434.042369360319</v>
      </c>
    </row>
    <row r="357" spans="2:9" x14ac:dyDescent="0.55000000000000004">
      <c r="B357" s="127" t="str">
        <f>$B$46</f>
        <v>Pharmacy</v>
      </c>
      <c r="C357" s="138">
        <f t="shared" si="28"/>
        <v>0</v>
      </c>
      <c r="D357" s="138">
        <f t="shared" si="28"/>
        <v>0</v>
      </c>
      <c r="E357" s="138">
        <f t="shared" si="30"/>
        <v>0</v>
      </c>
      <c r="F357" s="138">
        <f t="shared" si="31"/>
        <v>0</v>
      </c>
      <c r="G357" s="138">
        <f t="shared" si="32"/>
        <v>0</v>
      </c>
      <c r="H357" s="138">
        <f t="shared" si="29"/>
        <v>0</v>
      </c>
    </row>
    <row r="358" spans="2:9" x14ac:dyDescent="0.55000000000000004">
      <c r="B358" s="127" t="str">
        <f>$B$47</f>
        <v>Business Administration</v>
      </c>
      <c r="C358" s="138">
        <f t="shared" si="28"/>
        <v>9562.8922294104123</v>
      </c>
      <c r="D358" s="138">
        <f t="shared" si="28"/>
        <v>13454.193850364029</v>
      </c>
      <c r="E358" s="138">
        <f t="shared" si="30"/>
        <v>16049.11028682542</v>
      </c>
      <c r="F358" s="138">
        <f t="shared" si="31"/>
        <v>0</v>
      </c>
      <c r="G358" s="138">
        <f t="shared" si="32"/>
        <v>0</v>
      </c>
      <c r="H358" s="138">
        <f t="shared" si="29"/>
        <v>13459.46759894597</v>
      </c>
    </row>
    <row r="359" spans="2:9" x14ac:dyDescent="0.55000000000000004">
      <c r="B359" s="127" t="str">
        <f>$B$48</f>
        <v>Optometry</v>
      </c>
      <c r="C359" s="138">
        <f t="shared" ref="C359:D363" si="33">C309*30</f>
        <v>0</v>
      </c>
      <c r="D359" s="138">
        <f t="shared" si="33"/>
        <v>0</v>
      </c>
      <c r="E359" s="138">
        <f t="shared" si="30"/>
        <v>0</v>
      </c>
      <c r="F359" s="138">
        <f t="shared" si="31"/>
        <v>0</v>
      </c>
      <c r="G359" s="138">
        <f t="shared" si="32"/>
        <v>0</v>
      </c>
      <c r="H359" s="138">
        <f t="shared" si="29"/>
        <v>0</v>
      </c>
    </row>
    <row r="360" spans="2:9" x14ac:dyDescent="0.55000000000000004">
      <c r="B360" s="127" t="str">
        <f>$B$49</f>
        <v>Teacher Ed-Practice Teaching</v>
      </c>
      <c r="C360" s="138">
        <f t="shared" si="33"/>
        <v>0</v>
      </c>
      <c r="D360" s="138">
        <f t="shared" si="33"/>
        <v>22428.764773030107</v>
      </c>
      <c r="E360" s="138">
        <f t="shared" si="30"/>
        <v>0</v>
      </c>
      <c r="F360" s="138">
        <f t="shared" si="31"/>
        <v>0</v>
      </c>
      <c r="G360" s="138">
        <f t="shared" si="32"/>
        <v>0</v>
      </c>
      <c r="H360" s="138">
        <f t="shared" si="29"/>
        <v>22428.764773030111</v>
      </c>
    </row>
    <row r="361" spans="2:9" x14ac:dyDescent="0.55000000000000004">
      <c r="B361" s="127" t="str">
        <f>$B$50</f>
        <v>Technology</v>
      </c>
      <c r="C361" s="138">
        <f t="shared" si="33"/>
        <v>11226.948982220969</v>
      </c>
      <c r="D361" s="138">
        <f t="shared" si="33"/>
        <v>19361.760745995762</v>
      </c>
      <c r="E361" s="138">
        <f t="shared" si="30"/>
        <v>46297.478077868363</v>
      </c>
      <c r="F361" s="138">
        <f t="shared" si="31"/>
        <v>0</v>
      </c>
      <c r="G361" s="138">
        <f t="shared" si="32"/>
        <v>0</v>
      </c>
      <c r="H361" s="138">
        <f t="shared" si="29"/>
        <v>17037.047169186197</v>
      </c>
    </row>
    <row r="362" spans="2:9" x14ac:dyDescent="0.55000000000000004">
      <c r="B362" s="127" t="str">
        <f>$B$51</f>
        <v>Nursing</v>
      </c>
      <c r="C362" s="138">
        <f t="shared" si="33"/>
        <v>9778.2203273755404</v>
      </c>
      <c r="D362" s="138">
        <f t="shared" si="33"/>
        <v>17008.754966526252</v>
      </c>
      <c r="E362" s="138">
        <f t="shared" si="30"/>
        <v>29870.162723180132</v>
      </c>
      <c r="F362" s="138">
        <f t="shared" si="31"/>
        <v>0</v>
      </c>
      <c r="G362" s="138">
        <f t="shared" si="32"/>
        <v>0</v>
      </c>
      <c r="H362" s="138">
        <f t="shared" si="29"/>
        <v>18850.724640992259</v>
      </c>
    </row>
    <row r="363" spans="2:9" x14ac:dyDescent="0.55000000000000004">
      <c r="B363" s="130" t="str">
        <f>$B$52</f>
        <v>Totals</v>
      </c>
      <c r="C363" s="135">
        <f t="shared" si="33"/>
        <v>9955.2552967050506</v>
      </c>
      <c r="D363" s="135">
        <f t="shared" si="33"/>
        <v>16729.714811487709</v>
      </c>
      <c r="E363" s="135">
        <f t="shared" si="30"/>
        <v>19762.353119960066</v>
      </c>
      <c r="F363" s="135">
        <f t="shared" si="31"/>
        <v>48436.406169972732</v>
      </c>
      <c r="G363" s="135">
        <f t="shared" si="32"/>
        <v>0</v>
      </c>
      <c r="H363" s="135">
        <f t="shared" si="29"/>
        <v>14712.620802573862</v>
      </c>
      <c r="I363" s="349"/>
    </row>
  </sheetData>
  <mergeCells count="45">
    <mergeCell ref="B316:H316"/>
    <mergeCell ref="B341:H341"/>
    <mergeCell ref="B215:G215"/>
    <mergeCell ref="B216:H216"/>
    <mergeCell ref="B241:G241"/>
    <mergeCell ref="B264:H264"/>
    <mergeCell ref="B266:H266"/>
    <mergeCell ref="B291:H291"/>
    <mergeCell ref="I140:I141"/>
    <mergeCell ref="B165:G165"/>
    <mergeCell ref="B166:G166"/>
    <mergeCell ref="B190:G190"/>
    <mergeCell ref="B191:H191"/>
    <mergeCell ref="B89:G89"/>
    <mergeCell ref="B113:H113"/>
    <mergeCell ref="B114:G114"/>
    <mergeCell ref="B139:G139"/>
    <mergeCell ref="B140:F141"/>
    <mergeCell ref="B58:G58"/>
    <mergeCell ref="D83:F83"/>
    <mergeCell ref="B84:C84"/>
    <mergeCell ref="D84:F84"/>
    <mergeCell ref="B87:G87"/>
    <mergeCell ref="D27:F27"/>
    <mergeCell ref="B28:C28"/>
    <mergeCell ref="D28:F28"/>
    <mergeCell ref="D54:F54"/>
    <mergeCell ref="B55:C55"/>
    <mergeCell ref="D55:F55"/>
    <mergeCell ref="B16:E16"/>
    <mergeCell ref="B17:E17"/>
    <mergeCell ref="B18:E18"/>
    <mergeCell ref="D20:F20"/>
    <mergeCell ref="B21:C21"/>
    <mergeCell ref="D21:F21"/>
    <mergeCell ref="B11:H11"/>
    <mergeCell ref="B12:E12"/>
    <mergeCell ref="B13:E13"/>
    <mergeCell ref="B14:E14"/>
    <mergeCell ref="B15:E15"/>
    <mergeCell ref="B1:H1"/>
    <mergeCell ref="B2:H2"/>
    <mergeCell ref="B8:H8"/>
    <mergeCell ref="B9:G9"/>
    <mergeCell ref="B10:G10"/>
  </mergeCells>
  <conditionalFormatting sqref="C61:G80">
    <cfRule type="expression" dxfId="139" priority="6" stopIfTrue="1">
      <formula>C32=0</formula>
    </cfRule>
  </conditionalFormatting>
  <conditionalFormatting sqref="C91:G110">
    <cfRule type="expression" dxfId="138" priority="5" stopIfTrue="1">
      <formula>C32=0</formula>
    </cfRule>
  </conditionalFormatting>
  <conditionalFormatting sqref="C143:H162">
    <cfRule type="expression" dxfId="137" priority="3" stopIfTrue="1">
      <formula>C32=0</formula>
    </cfRule>
  </conditionalFormatting>
  <conditionalFormatting sqref="H143:H162">
    <cfRule type="expression" dxfId="136" priority="1" stopIfTrue="1">
      <formula>OR(AND(#REF!&gt;0,H143&gt;0,H61=0),AND(#REF!&gt;0,H143&gt;0,H32=0))</formula>
    </cfRule>
    <cfRule type="expression" dxfId="135" priority="4" stopIfTrue="1">
      <formula>OR(AND(#REF!&gt;0,H143&gt;0,H61=0),AND(#REF!&gt;0,H143&gt;0,H32=0))</formula>
    </cfRule>
  </conditionalFormatting>
  <pageMargins left="0.25" right="0.25" top="0.5" bottom="0.5" header="0.17" footer="0.17"/>
  <pageSetup scale="68" fitToHeight="0" orientation="portrait" r:id="rId1"/>
  <headerFooter alignWithMargins="0"/>
  <rowBreaks count="6" manualBreakCount="6">
    <brk id="56" max="16383" man="1"/>
    <brk id="112" max="16383" man="1"/>
    <brk id="164" max="16383" man="1"/>
    <brk id="214" max="16383" man="1"/>
    <brk id="264" max="16383" man="1"/>
    <brk id="314" max="16383" man="1"/>
  </rowBreaks>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sheetPr codeName="Sheet25">
    <tabColor rgb="FFFFC000"/>
    <pageSetUpPr fitToPage="1"/>
  </sheetPr>
  <dimension ref="B1:W363"/>
  <sheetViews>
    <sheetView showGridLines="0" showZeros="0" topLeftCell="A268" zoomScale="70" zoomScaleNormal="70" workbookViewId="0">
      <selection activeCell="Z272" sqref="Z272"/>
    </sheetView>
  </sheetViews>
  <sheetFormatPr defaultColWidth="9.109375" defaultRowHeight="19.2" x14ac:dyDescent="0.55000000000000004"/>
  <cols>
    <col min="1" max="1" width="1.88671875" style="107" customWidth="1"/>
    <col min="2" max="2" width="30.5546875" style="107" customWidth="1"/>
    <col min="3" max="5" width="15.88671875" style="107" bestFit="1" customWidth="1"/>
    <col min="6" max="6" width="16.6640625" style="107" bestFit="1" customWidth="1"/>
    <col min="7" max="7" width="17.5546875" style="107" bestFit="1" customWidth="1"/>
    <col min="8" max="8" width="21.33203125" style="107" bestFit="1" customWidth="1"/>
    <col min="9" max="9" width="16.33203125" style="107" bestFit="1" customWidth="1"/>
    <col min="10" max="10" width="15.88671875" style="107" bestFit="1" customWidth="1"/>
    <col min="11" max="16384" width="9.109375" style="107"/>
  </cols>
  <sheetData>
    <row r="1" spans="2:8" x14ac:dyDescent="0.55000000000000004">
      <c r="B1" s="442" t="str">
        <f>'Relative Weights'!A1</f>
        <v>THECB Texas Public University Expenditure Study - Fiscal Year 2025</v>
      </c>
      <c r="C1" s="442"/>
      <c r="D1" s="442"/>
      <c r="E1" s="442"/>
      <c r="F1" s="442"/>
      <c r="G1" s="442"/>
      <c r="H1" s="442"/>
    </row>
    <row r="2" spans="2:8" x14ac:dyDescent="0.55000000000000004">
      <c r="B2" s="443" t="str">
        <f>'Relative Weights'!A2</f>
        <v>Institution Survey for the Year Ended August 31, 2025</v>
      </c>
      <c r="C2" s="443"/>
      <c r="D2" s="443"/>
      <c r="E2" s="443"/>
      <c r="F2" s="443"/>
      <c r="G2" s="443"/>
      <c r="H2" s="443"/>
    </row>
    <row r="3" spans="2:8" x14ac:dyDescent="0.55000000000000004">
      <c r="B3" s="119" t="s">
        <v>916</v>
      </c>
      <c r="C3" s="119"/>
      <c r="D3" s="119"/>
      <c r="E3" s="119"/>
      <c r="F3" s="119"/>
      <c r="G3" s="119"/>
      <c r="H3" s="119"/>
    </row>
    <row r="4" spans="2:8" x14ac:dyDescent="0.55000000000000004">
      <c r="B4" s="292" t="s">
        <v>143</v>
      </c>
      <c r="C4" s="119"/>
      <c r="D4" s="119"/>
      <c r="E4" s="119"/>
      <c r="F4" s="119"/>
      <c r="G4" s="119"/>
      <c r="H4" s="119"/>
    </row>
    <row r="5" spans="2:8" ht="16.5" customHeight="1" x14ac:dyDescent="0.55000000000000004">
      <c r="B5" s="119"/>
      <c r="C5" s="119"/>
      <c r="D5" s="119"/>
      <c r="E5" s="119"/>
      <c r="F5" s="119"/>
      <c r="G5" s="119"/>
      <c r="H5" s="244"/>
    </row>
    <row r="6" spans="2:8" x14ac:dyDescent="0.55000000000000004">
      <c r="B6" s="293" t="s">
        <v>10</v>
      </c>
      <c r="C6" s="293"/>
      <c r="D6" s="293"/>
      <c r="E6" s="293"/>
      <c r="F6" s="293"/>
      <c r="G6" s="293"/>
      <c r="H6" s="294"/>
    </row>
    <row r="7" spans="2:8" x14ac:dyDescent="0.55000000000000004">
      <c r="B7" s="119"/>
      <c r="C7" s="119"/>
      <c r="D7" s="119"/>
      <c r="E7" s="119"/>
      <c r="F7" s="119"/>
      <c r="G7" s="119"/>
      <c r="H7" s="295"/>
    </row>
    <row r="8" spans="2:8" ht="171" customHeight="1" x14ac:dyDescent="0.55000000000000004">
      <c r="B8" s="431" t="s">
        <v>223</v>
      </c>
      <c r="C8" s="431"/>
      <c r="D8" s="431"/>
      <c r="E8" s="431"/>
      <c r="F8" s="431"/>
      <c r="G8" s="431"/>
      <c r="H8" s="431"/>
    </row>
    <row r="9" spans="2:8" ht="99.75" customHeight="1" x14ac:dyDescent="0.55000000000000004">
      <c r="B9" s="432" t="s">
        <v>41</v>
      </c>
      <c r="C9" s="432"/>
      <c r="D9" s="432"/>
      <c r="E9" s="432"/>
      <c r="F9" s="432"/>
      <c r="G9" s="432"/>
      <c r="H9" s="296"/>
    </row>
    <row r="10" spans="2:8" x14ac:dyDescent="0.55000000000000004">
      <c r="B10" s="442" t="s">
        <v>20</v>
      </c>
      <c r="C10" s="442"/>
      <c r="D10" s="442"/>
      <c r="E10" s="442"/>
      <c r="F10" s="442"/>
      <c r="G10" s="442"/>
      <c r="H10" s="296"/>
    </row>
    <row r="11" spans="2:8" ht="21" customHeight="1" thickBot="1" x14ac:dyDescent="0.6">
      <c r="B11" s="432" t="s">
        <v>851</v>
      </c>
      <c r="C11" s="432"/>
      <c r="D11" s="432"/>
      <c r="E11" s="432"/>
      <c r="F11" s="432"/>
      <c r="G11" s="432"/>
      <c r="H11" s="432"/>
    </row>
    <row r="12" spans="2:8" ht="19.8" thickBot="1" x14ac:dyDescent="0.6">
      <c r="B12" s="447" t="s">
        <v>16</v>
      </c>
      <c r="C12" s="448"/>
      <c r="D12" s="448"/>
      <c r="E12" s="448"/>
      <c r="F12" s="297"/>
      <c r="G12" s="298"/>
      <c r="H12" s="299" t="s">
        <v>17</v>
      </c>
    </row>
    <row r="13" spans="2:8" x14ac:dyDescent="0.55000000000000004">
      <c r="B13" s="449" t="s">
        <v>12</v>
      </c>
      <c r="C13" s="449"/>
      <c r="D13" s="449"/>
      <c r="E13" s="449"/>
      <c r="F13" s="352"/>
      <c r="G13" s="301"/>
      <c r="H13" s="353">
        <f>Data!$G20</f>
        <v>60134374</v>
      </c>
    </row>
    <row r="14" spans="2:8" x14ac:dyDescent="0.55000000000000004">
      <c r="B14" s="435" t="s">
        <v>13</v>
      </c>
      <c r="C14" s="435"/>
      <c r="D14" s="435"/>
      <c r="E14" s="435"/>
      <c r="F14" s="354"/>
      <c r="G14" s="301"/>
      <c r="H14" s="355">
        <f>Data!$H20</f>
        <v>6682212</v>
      </c>
    </row>
    <row r="15" spans="2:8" x14ac:dyDescent="0.55000000000000004">
      <c r="B15" s="435" t="s">
        <v>14</v>
      </c>
      <c r="C15" s="435"/>
      <c r="D15" s="435"/>
      <c r="E15" s="435"/>
      <c r="F15" s="354"/>
      <c r="G15" s="301"/>
      <c r="H15" s="355">
        <f>Data!$I20</f>
        <v>18400882</v>
      </c>
    </row>
    <row r="16" spans="2:8" x14ac:dyDescent="0.55000000000000004">
      <c r="B16" s="435" t="s">
        <v>18</v>
      </c>
      <c r="C16" s="435"/>
      <c r="D16" s="435"/>
      <c r="E16" s="435"/>
      <c r="F16" s="354"/>
      <c r="G16" s="301"/>
      <c r="H16" s="355">
        <f>Data!$J20</f>
        <v>22372047</v>
      </c>
    </row>
    <row r="17" spans="2:23" x14ac:dyDescent="0.55000000000000004">
      <c r="B17" s="435" t="s">
        <v>15</v>
      </c>
      <c r="C17" s="435"/>
      <c r="D17" s="435"/>
      <c r="E17" s="435"/>
      <c r="F17" s="354"/>
      <c r="G17" s="301"/>
      <c r="H17" s="355">
        <f>Data!$K20</f>
        <v>18029926</v>
      </c>
    </row>
    <row r="18" spans="2:23" x14ac:dyDescent="0.55000000000000004">
      <c r="B18" s="435" t="s">
        <v>1</v>
      </c>
      <c r="C18" s="435"/>
      <c r="D18" s="435"/>
      <c r="E18" s="435"/>
      <c r="F18" s="356"/>
      <c r="G18" s="301"/>
      <c r="H18" s="357">
        <f>SUM(H13:H17)</f>
        <v>125619441</v>
      </c>
    </row>
    <row r="19" spans="2:23" ht="13.5" customHeight="1" x14ac:dyDescent="0.55000000000000004">
      <c r="B19" s="306"/>
      <c r="D19" s="306"/>
      <c r="E19" s="306"/>
      <c r="F19" s="306"/>
      <c r="G19" s="306"/>
      <c r="H19" s="296"/>
    </row>
    <row r="20" spans="2:23" ht="13.5" customHeight="1" x14ac:dyDescent="0.55000000000000004">
      <c r="B20" s="306"/>
      <c r="D20" s="440" t="s">
        <v>22</v>
      </c>
      <c r="E20" s="440"/>
      <c r="F20" s="440"/>
      <c r="G20" s="307" t="s">
        <v>23</v>
      </c>
      <c r="H20" s="307" t="s">
        <v>24</v>
      </c>
    </row>
    <row r="21" spans="2:23" ht="17.25" customHeight="1" x14ac:dyDescent="0.55000000000000004">
      <c r="B21" s="438" t="s">
        <v>21</v>
      </c>
      <c r="C21" s="439"/>
      <c r="D21" s="434" t="str">
        <f>Data!L20</f>
        <v>Nancy Hranicky</v>
      </c>
      <c r="E21" s="434"/>
      <c r="F21" s="434"/>
      <c r="G21" s="308" t="str">
        <f>Data!M20</f>
        <v>979-458-6090</v>
      </c>
      <c r="H21" s="309" t="str">
        <f>Data!N20</f>
        <v>nhranicky@tamus.edu</v>
      </c>
    </row>
    <row r="22" spans="2:23" ht="13.5" customHeight="1" x14ac:dyDescent="0.55000000000000004">
      <c r="B22" s="306"/>
      <c r="C22" s="306"/>
      <c r="D22" s="306"/>
      <c r="E22" s="306"/>
      <c r="F22" s="306"/>
      <c r="G22" s="306"/>
      <c r="H22" s="296"/>
    </row>
    <row r="23" spans="2:23" ht="15.75" customHeight="1" thickBot="1" x14ac:dyDescent="0.6">
      <c r="B23" s="117" t="s">
        <v>900</v>
      </c>
      <c r="C23" s="306"/>
      <c r="D23" s="306"/>
      <c r="E23" s="306"/>
      <c r="F23" s="306"/>
      <c r="G23" s="306"/>
      <c r="H23" s="296"/>
    </row>
    <row r="24" spans="2:23" s="313" customFormat="1" x14ac:dyDescent="0.55000000000000004">
      <c r="B24" s="310"/>
      <c r="C24" s="123" t="s">
        <v>25</v>
      </c>
      <c r="D24" s="311" t="s">
        <v>26</v>
      </c>
      <c r="E24" s="311" t="s">
        <v>27</v>
      </c>
      <c r="F24" s="311" t="s">
        <v>28</v>
      </c>
      <c r="G24" s="311" t="s">
        <v>29</v>
      </c>
      <c r="H24" s="312" t="s">
        <v>30</v>
      </c>
      <c r="J24" s="107"/>
    </row>
    <row r="25" spans="2:23" s="313" customFormat="1" ht="19.8" thickBot="1" x14ac:dyDescent="0.6">
      <c r="B25" s="314" t="s">
        <v>675</v>
      </c>
      <c r="C25" s="315">
        <f>Data!O20</f>
        <v>5297</v>
      </c>
      <c r="D25" s="316">
        <f>Data!P20</f>
        <v>4363</v>
      </c>
      <c r="E25" s="316">
        <f>Data!Q20</f>
        <v>2716</v>
      </c>
      <c r="F25" s="316">
        <f>Data!R20</f>
        <v>359</v>
      </c>
      <c r="G25" s="316">
        <f>Data!S20</f>
        <v>0</v>
      </c>
      <c r="H25" s="317">
        <f>SUM(C25:G25)</f>
        <v>12735</v>
      </c>
    </row>
    <row r="26" spans="2:23" x14ac:dyDescent="0.55000000000000004">
      <c r="C26" s="318"/>
      <c r="D26" s="318"/>
      <c r="E26" s="318"/>
      <c r="F26" s="318"/>
      <c r="G26" s="318"/>
      <c r="H26" s="318"/>
      <c r="I26" s="318"/>
    </row>
    <row r="27" spans="2:23" ht="13.5" customHeight="1" x14ac:dyDescent="0.55000000000000004">
      <c r="B27" s="306"/>
      <c r="D27" s="440" t="s">
        <v>22</v>
      </c>
      <c r="E27" s="440"/>
      <c r="F27" s="440"/>
      <c r="G27" s="307" t="s">
        <v>23</v>
      </c>
      <c r="H27" s="307" t="s">
        <v>24</v>
      </c>
    </row>
    <row r="28" spans="2:23" ht="17.25" customHeight="1" x14ac:dyDescent="0.55000000000000004">
      <c r="B28" s="438" t="s">
        <v>893</v>
      </c>
      <c r="C28" s="439"/>
      <c r="D28" s="434" t="str">
        <f>Data!T20</f>
        <v>Bussell, Paige</v>
      </c>
      <c r="E28" s="434"/>
      <c r="F28" s="434"/>
      <c r="G28" s="308" t="str">
        <f>Data!U20</f>
        <v>(903) 468-3209</v>
      </c>
      <c r="H28" s="309" t="str">
        <f>Data!V20</f>
        <v>Paige.Bussell@tamuc.edu</v>
      </c>
    </row>
    <row r="29" spans="2:23" ht="13.5" customHeight="1" x14ac:dyDescent="0.55000000000000004">
      <c r="B29" s="306"/>
      <c r="C29" s="306"/>
      <c r="D29" s="306"/>
      <c r="E29" s="306"/>
      <c r="F29" s="306"/>
      <c r="G29" s="306"/>
      <c r="H29" s="296"/>
    </row>
    <row r="30" spans="2:23" ht="19.8" thickBot="1" x14ac:dyDescent="0.6">
      <c r="B30" s="117" t="s">
        <v>901</v>
      </c>
    </row>
    <row r="31" spans="2:23" ht="19.8" thickBot="1" x14ac:dyDescent="0.6">
      <c r="B31" s="124" t="s">
        <v>31</v>
      </c>
      <c r="C31" s="125" t="s">
        <v>25</v>
      </c>
      <c r="D31" s="125" t="s">
        <v>26</v>
      </c>
      <c r="E31" s="125" t="s">
        <v>27</v>
      </c>
      <c r="F31" s="125" t="s">
        <v>28</v>
      </c>
      <c r="G31" s="125" t="s">
        <v>29</v>
      </c>
      <c r="H31" s="126" t="s">
        <v>30</v>
      </c>
    </row>
    <row r="32" spans="2:23" x14ac:dyDescent="0.55000000000000004">
      <c r="B32" s="127" t="s">
        <v>42</v>
      </c>
      <c r="C32" s="140">
        <f>Data!W20</f>
        <v>77101</v>
      </c>
      <c r="D32" s="140">
        <f>Data!AQ20</f>
        <v>27480</v>
      </c>
      <c r="E32" s="140">
        <f>Data!BK20</f>
        <v>8478</v>
      </c>
      <c r="F32" s="140">
        <f>Data!CE20</f>
        <v>1197</v>
      </c>
      <c r="G32" s="140">
        <f>Data!CY20</f>
        <v>0</v>
      </c>
      <c r="H32" s="141">
        <f>SUM(C32:G32)</f>
        <v>114256</v>
      </c>
      <c r="W32" s="144"/>
    </row>
    <row r="33" spans="2:23" x14ac:dyDescent="0.55000000000000004">
      <c r="B33" s="129" t="s">
        <v>43</v>
      </c>
      <c r="C33" s="140">
        <f>Data!X20</f>
        <v>22009</v>
      </c>
      <c r="D33" s="140">
        <f>Data!AR20</f>
        <v>7704</v>
      </c>
      <c r="E33" s="140">
        <f>Data!BL20</f>
        <v>9417</v>
      </c>
      <c r="F33" s="140">
        <f>Data!CF20</f>
        <v>0</v>
      </c>
      <c r="G33" s="140">
        <f>Data!CZ20</f>
        <v>0</v>
      </c>
      <c r="H33" s="141">
        <f t="shared" ref="H33:H52" si="0">SUM(C33:G33)</f>
        <v>39130</v>
      </c>
      <c r="W33" s="144"/>
    </row>
    <row r="34" spans="2:23" x14ac:dyDescent="0.55000000000000004">
      <c r="B34" s="129" t="s">
        <v>44</v>
      </c>
      <c r="C34" s="140">
        <f>Data!Y20</f>
        <v>12312</v>
      </c>
      <c r="D34" s="140">
        <f>Data!AS20</f>
        <v>2890</v>
      </c>
      <c r="E34" s="140">
        <f>Data!BM20</f>
        <v>884</v>
      </c>
      <c r="F34" s="140">
        <f>Data!CG20</f>
        <v>6</v>
      </c>
      <c r="G34" s="140">
        <f>Data!DA20</f>
        <v>0</v>
      </c>
      <c r="H34" s="141">
        <f t="shared" si="0"/>
        <v>16092</v>
      </c>
      <c r="W34" s="144"/>
    </row>
    <row r="35" spans="2:23" x14ac:dyDescent="0.55000000000000004">
      <c r="B35" s="129" t="s">
        <v>45</v>
      </c>
      <c r="C35" s="140">
        <f>Data!Z20</f>
        <v>1303</v>
      </c>
      <c r="D35" s="140">
        <f>Data!AT20</f>
        <v>5515</v>
      </c>
      <c r="E35" s="140">
        <f>Data!BN20</f>
        <v>10225</v>
      </c>
      <c r="F35" s="140">
        <f>Data!CH20</f>
        <v>3555</v>
      </c>
      <c r="G35" s="140">
        <f>Data!DB20</f>
        <v>0</v>
      </c>
      <c r="H35" s="141">
        <f t="shared" si="0"/>
        <v>20598</v>
      </c>
      <c r="W35" s="144"/>
    </row>
    <row r="36" spans="2:23" x14ac:dyDescent="0.55000000000000004">
      <c r="B36" s="129" t="s">
        <v>46</v>
      </c>
      <c r="C36" s="140">
        <f>Data!AA20</f>
        <v>4547</v>
      </c>
      <c r="D36" s="140">
        <f>Data!AU20</f>
        <v>5390</v>
      </c>
      <c r="E36" s="140">
        <f>Data!BO20</f>
        <v>1527</v>
      </c>
      <c r="F36" s="140">
        <f>Data!CI20</f>
        <v>0</v>
      </c>
      <c r="G36" s="140">
        <f>Data!DC20</f>
        <v>0</v>
      </c>
      <c r="H36" s="141">
        <f t="shared" si="0"/>
        <v>11464</v>
      </c>
      <c r="W36" s="144"/>
    </row>
    <row r="37" spans="2:23" x14ac:dyDescent="0.55000000000000004">
      <c r="B37" s="129" t="s">
        <v>47</v>
      </c>
      <c r="C37" s="140">
        <f>Data!AB20</f>
        <v>3621</v>
      </c>
      <c r="D37" s="140">
        <f>Data!AV20</f>
        <v>3952</v>
      </c>
      <c r="E37" s="140">
        <f>Data!BP20</f>
        <v>1836</v>
      </c>
      <c r="F37" s="140">
        <f>Data!CJ20</f>
        <v>0</v>
      </c>
      <c r="G37" s="140">
        <f>Data!DD20</f>
        <v>0</v>
      </c>
      <c r="H37" s="141">
        <f t="shared" si="0"/>
        <v>9409</v>
      </c>
      <c r="W37" s="144"/>
    </row>
    <row r="38" spans="2:23" x14ac:dyDescent="0.55000000000000004">
      <c r="B38" s="129" t="s">
        <v>48</v>
      </c>
      <c r="C38" s="140">
        <f>Data!AC20</f>
        <v>444</v>
      </c>
      <c r="D38" s="140">
        <f>Data!AW20</f>
        <v>546</v>
      </c>
      <c r="E38" s="140">
        <f>Data!BQ20</f>
        <v>0</v>
      </c>
      <c r="F38" s="140">
        <f>Data!CK20</f>
        <v>0</v>
      </c>
      <c r="G38" s="140">
        <f>Data!DE20</f>
        <v>0</v>
      </c>
      <c r="H38" s="141">
        <f t="shared" si="0"/>
        <v>990</v>
      </c>
      <c r="W38" s="144"/>
    </row>
    <row r="39" spans="2:23" x14ac:dyDescent="0.55000000000000004">
      <c r="B39" s="129" t="s">
        <v>49</v>
      </c>
      <c r="C39" s="140">
        <f>Data!AD20</f>
        <v>0</v>
      </c>
      <c r="D39" s="140">
        <f>Data!AX20</f>
        <v>0</v>
      </c>
      <c r="E39" s="140">
        <f>Data!BR20</f>
        <v>0</v>
      </c>
      <c r="F39" s="140">
        <f>Data!CL20</f>
        <v>0</v>
      </c>
      <c r="G39" s="140">
        <f>Data!DF20</f>
        <v>0</v>
      </c>
      <c r="H39" s="141">
        <f t="shared" si="0"/>
        <v>0</v>
      </c>
      <c r="W39" s="144"/>
    </row>
    <row r="40" spans="2:23" x14ac:dyDescent="0.55000000000000004">
      <c r="B40" s="129" t="s">
        <v>50</v>
      </c>
      <c r="C40" s="140">
        <f>Data!AE20</f>
        <v>528</v>
      </c>
      <c r="D40" s="140">
        <f>Data!AY20</f>
        <v>1491</v>
      </c>
      <c r="E40" s="140">
        <f>Data!BS20</f>
        <v>4962</v>
      </c>
      <c r="F40" s="140">
        <f>Data!CM20</f>
        <v>0</v>
      </c>
      <c r="G40" s="140">
        <f>Data!DG20</f>
        <v>0</v>
      </c>
      <c r="H40" s="141">
        <f t="shared" si="0"/>
        <v>6981</v>
      </c>
      <c r="W40" s="144"/>
    </row>
    <row r="41" spans="2:23" x14ac:dyDescent="0.55000000000000004">
      <c r="B41" s="129" t="s">
        <v>51</v>
      </c>
      <c r="C41" s="140">
        <f>Data!AF20</f>
        <v>0</v>
      </c>
      <c r="D41" s="140">
        <f>Data!AZ20</f>
        <v>0</v>
      </c>
      <c r="E41" s="140">
        <f>Data!BT20</f>
        <v>456</v>
      </c>
      <c r="F41" s="140">
        <f>Data!CN20</f>
        <v>0</v>
      </c>
      <c r="G41" s="140">
        <f>Data!DH20</f>
        <v>0</v>
      </c>
      <c r="H41" s="141">
        <f t="shared" si="0"/>
        <v>456</v>
      </c>
      <c r="W41" s="144"/>
    </row>
    <row r="42" spans="2:23" x14ac:dyDescent="0.55000000000000004">
      <c r="B42" s="129" t="s">
        <v>52</v>
      </c>
      <c r="C42" s="140">
        <f>Data!AG20</f>
        <v>0</v>
      </c>
      <c r="D42" s="140">
        <f>Data!BA20</f>
        <v>0</v>
      </c>
      <c r="E42" s="140">
        <f>Data!BU20</f>
        <v>0</v>
      </c>
      <c r="F42" s="140">
        <f>Data!CO20</f>
        <v>0</v>
      </c>
      <c r="G42" s="140">
        <f>Data!DI20</f>
        <v>0</v>
      </c>
      <c r="H42" s="141">
        <f t="shared" si="0"/>
        <v>0</v>
      </c>
      <c r="W42" s="144"/>
    </row>
    <row r="43" spans="2:23" x14ac:dyDescent="0.55000000000000004">
      <c r="B43" s="129" t="s">
        <v>53</v>
      </c>
      <c r="C43" s="140">
        <f>Data!AH20</f>
        <v>285</v>
      </c>
      <c r="D43" s="140">
        <f>Data!BB20</f>
        <v>813</v>
      </c>
      <c r="E43" s="140">
        <f>Data!BV20</f>
        <v>0</v>
      </c>
      <c r="F43" s="140">
        <f>Data!CP20</f>
        <v>0</v>
      </c>
      <c r="G43" s="140">
        <f>Data!DJ20</f>
        <v>0</v>
      </c>
      <c r="H43" s="141">
        <f t="shared" si="0"/>
        <v>1098</v>
      </c>
      <c r="W43" s="144"/>
    </row>
    <row r="44" spans="2:23" x14ac:dyDescent="0.55000000000000004">
      <c r="B44" s="129" t="s">
        <v>54</v>
      </c>
      <c r="C44" s="140">
        <f>Data!AI20</f>
        <v>0</v>
      </c>
      <c r="D44" s="140">
        <f>Data!BC20</f>
        <v>0</v>
      </c>
      <c r="E44" s="140">
        <f>Data!BW20</f>
        <v>0</v>
      </c>
      <c r="F44" s="140">
        <f>Data!CQ20</f>
        <v>0</v>
      </c>
      <c r="G44" s="140">
        <f>Data!DK20</f>
        <v>0</v>
      </c>
      <c r="H44" s="141">
        <f t="shared" si="0"/>
        <v>0</v>
      </c>
      <c r="W44" s="144"/>
    </row>
    <row r="45" spans="2:23" x14ac:dyDescent="0.55000000000000004">
      <c r="B45" s="129" t="s">
        <v>55</v>
      </c>
      <c r="C45" s="140">
        <f>Data!AJ20</f>
        <v>2929</v>
      </c>
      <c r="D45" s="140">
        <f>Data!BD20</f>
        <v>2055</v>
      </c>
      <c r="E45" s="140">
        <f>Data!BX20</f>
        <v>2116</v>
      </c>
      <c r="F45" s="140">
        <f>Data!CR20</f>
        <v>33</v>
      </c>
      <c r="G45" s="140">
        <f>Data!DL20</f>
        <v>0</v>
      </c>
      <c r="H45" s="141">
        <f t="shared" si="0"/>
        <v>7133</v>
      </c>
      <c r="W45" s="144"/>
    </row>
    <row r="46" spans="2:23" x14ac:dyDescent="0.55000000000000004">
      <c r="B46" s="129" t="s">
        <v>56</v>
      </c>
      <c r="C46" s="140">
        <f>Data!AK20</f>
        <v>0</v>
      </c>
      <c r="D46" s="140">
        <f>Data!BE20</f>
        <v>0</v>
      </c>
      <c r="E46" s="140">
        <f>Data!BY20</f>
        <v>0</v>
      </c>
      <c r="F46" s="140">
        <f>Data!CS20</f>
        <v>0</v>
      </c>
      <c r="G46" s="140">
        <f>Data!DM20</f>
        <v>0</v>
      </c>
      <c r="H46" s="141">
        <f t="shared" si="0"/>
        <v>0</v>
      </c>
      <c r="W46" s="144"/>
    </row>
    <row r="47" spans="2:23" x14ac:dyDescent="0.55000000000000004">
      <c r="B47" s="129" t="s">
        <v>57</v>
      </c>
      <c r="C47" s="140">
        <f>Data!AL20</f>
        <v>6480</v>
      </c>
      <c r="D47" s="140">
        <f>Data!BF20</f>
        <v>32751</v>
      </c>
      <c r="E47" s="140">
        <f>Data!BZ20</f>
        <v>10116</v>
      </c>
      <c r="F47" s="140">
        <f>Data!CT20</f>
        <v>0</v>
      </c>
      <c r="G47" s="140">
        <f>Data!DN20</f>
        <v>0</v>
      </c>
      <c r="H47" s="141">
        <f t="shared" si="0"/>
        <v>49347</v>
      </c>
      <c r="W47" s="144"/>
    </row>
    <row r="48" spans="2:23" x14ac:dyDescent="0.55000000000000004">
      <c r="B48" s="129" t="s">
        <v>58</v>
      </c>
      <c r="C48" s="140">
        <f>Data!AM20</f>
        <v>0</v>
      </c>
      <c r="D48" s="140">
        <f>Data!BG20</f>
        <v>0</v>
      </c>
      <c r="E48" s="140">
        <f>Data!CA20</f>
        <v>0</v>
      </c>
      <c r="F48" s="140">
        <f>Data!CU20</f>
        <v>0</v>
      </c>
      <c r="G48" s="140">
        <f>Data!DO20</f>
        <v>0</v>
      </c>
      <c r="H48" s="141">
        <f t="shared" si="0"/>
        <v>0</v>
      </c>
      <c r="W48" s="144"/>
    </row>
    <row r="49" spans="2:23" x14ac:dyDescent="0.55000000000000004">
      <c r="B49" s="129" t="s">
        <v>59</v>
      </c>
      <c r="C49" s="140">
        <f>Data!AN20</f>
        <v>0</v>
      </c>
      <c r="D49" s="140">
        <f>Data!BH20</f>
        <v>1071</v>
      </c>
      <c r="E49" s="140">
        <f>Data!CB20</f>
        <v>0</v>
      </c>
      <c r="F49" s="140">
        <f>Data!CV20</f>
        <v>0</v>
      </c>
      <c r="G49" s="140">
        <f>Data!DP20</f>
        <v>0</v>
      </c>
      <c r="H49" s="141">
        <f t="shared" si="0"/>
        <v>1071</v>
      </c>
      <c r="W49" s="144"/>
    </row>
    <row r="50" spans="2:23" x14ac:dyDescent="0.55000000000000004">
      <c r="B50" s="129" t="s">
        <v>60</v>
      </c>
      <c r="C50" s="140">
        <f>Data!AO20</f>
        <v>715</v>
      </c>
      <c r="D50" s="140">
        <f>Data!BI20</f>
        <v>1814</v>
      </c>
      <c r="E50" s="140">
        <f>Data!CC20</f>
        <v>486</v>
      </c>
      <c r="F50" s="140">
        <f>Data!CW20</f>
        <v>0</v>
      </c>
      <c r="G50" s="140">
        <f>Data!DQ20</f>
        <v>0</v>
      </c>
      <c r="H50" s="141">
        <f t="shared" si="0"/>
        <v>3015</v>
      </c>
      <c r="W50" s="144"/>
    </row>
    <row r="51" spans="2:23" x14ac:dyDescent="0.55000000000000004">
      <c r="B51" s="129" t="s">
        <v>0</v>
      </c>
      <c r="C51" s="140">
        <f>Data!AP20</f>
        <v>100</v>
      </c>
      <c r="D51" s="140">
        <f>Data!BJ20</f>
        <v>3765</v>
      </c>
      <c r="E51" s="140">
        <f>Data!CD20</f>
        <v>95</v>
      </c>
      <c r="F51" s="140">
        <f>Data!CX20</f>
        <v>0</v>
      </c>
      <c r="G51" s="140">
        <f>Data!DR20</f>
        <v>0</v>
      </c>
      <c r="H51" s="141">
        <f t="shared" si="0"/>
        <v>3960</v>
      </c>
      <c r="W51" s="144"/>
    </row>
    <row r="52" spans="2:23" x14ac:dyDescent="0.55000000000000004">
      <c r="B52" s="142" t="s">
        <v>33</v>
      </c>
      <c r="C52" s="141">
        <f>SUM(C32:C51)</f>
        <v>132374</v>
      </c>
      <c r="D52" s="141">
        <f>SUM(D32:D51)</f>
        <v>97237</v>
      </c>
      <c r="E52" s="141">
        <f>SUM(E32:E51)</f>
        <v>50598</v>
      </c>
      <c r="F52" s="141">
        <f>SUM(F32:F51)</f>
        <v>4791</v>
      </c>
      <c r="G52" s="141">
        <f>SUM(G32:G51)</f>
        <v>0</v>
      </c>
      <c r="H52" s="141">
        <f t="shared" si="0"/>
        <v>285000</v>
      </c>
    </row>
    <row r="53" spans="2:23" x14ac:dyDescent="0.55000000000000004">
      <c r="B53" s="143"/>
      <c r="C53" s="144"/>
      <c r="D53" s="144"/>
      <c r="E53" s="144"/>
      <c r="F53" s="144"/>
      <c r="G53" s="144"/>
      <c r="H53" s="144"/>
    </row>
    <row r="54" spans="2:23" ht="13.5" customHeight="1" x14ac:dyDescent="0.55000000000000004">
      <c r="B54" s="306"/>
      <c r="D54" s="440" t="s">
        <v>22</v>
      </c>
      <c r="E54" s="440"/>
      <c r="F54" s="440"/>
      <c r="G54" s="307" t="s">
        <v>23</v>
      </c>
      <c r="H54" s="307" t="s">
        <v>24</v>
      </c>
    </row>
    <row r="55" spans="2:23" ht="38.4" x14ac:dyDescent="0.55000000000000004">
      <c r="B55" s="438" t="s">
        <v>894</v>
      </c>
      <c r="C55" s="439"/>
      <c r="D55" s="434" t="str">
        <f>Data!T20</f>
        <v>Bussell, Paige</v>
      </c>
      <c r="E55" s="434"/>
      <c r="F55" s="434"/>
      <c r="G55" s="308" t="str">
        <f>Data!U20</f>
        <v>(903) 468-3209</v>
      </c>
      <c r="H55" s="309" t="str">
        <f>Data!V20</f>
        <v>Paige.Bussell@tamuc.edu</v>
      </c>
    </row>
    <row r="56" spans="2:23" ht="13.5" customHeight="1" x14ac:dyDescent="0.55000000000000004">
      <c r="B56" s="306"/>
      <c r="C56" s="306"/>
      <c r="D56" s="306"/>
      <c r="E56" s="306"/>
      <c r="F56" s="306"/>
      <c r="G56" s="306"/>
      <c r="H56" s="296"/>
    </row>
    <row r="57" spans="2:23" ht="16.5" customHeight="1" x14ac:dyDescent="0.55000000000000004">
      <c r="B57" s="117" t="s">
        <v>9</v>
      </c>
    </row>
    <row r="58" spans="2:23" ht="39.75" customHeight="1" x14ac:dyDescent="0.55000000000000004">
      <c r="B58" s="441" t="s">
        <v>39</v>
      </c>
      <c r="C58" s="441"/>
      <c r="D58" s="441"/>
      <c r="E58" s="441"/>
      <c r="F58" s="441"/>
      <c r="G58" s="441"/>
      <c r="H58" s="319"/>
    </row>
    <row r="59" spans="2:23" ht="8.25" customHeight="1" thickBot="1" x14ac:dyDescent="0.6">
      <c r="B59" s="318"/>
    </row>
    <row r="60" spans="2:23" ht="19.8" thickBot="1" x14ac:dyDescent="0.6">
      <c r="B60" s="124" t="s">
        <v>31</v>
      </c>
      <c r="C60" s="125" t="s">
        <v>25</v>
      </c>
      <c r="D60" s="125" t="s">
        <v>26</v>
      </c>
      <c r="E60" s="125" t="s">
        <v>27</v>
      </c>
      <c r="F60" s="125" t="s">
        <v>28</v>
      </c>
      <c r="G60" s="125" t="s">
        <v>29</v>
      </c>
      <c r="H60" s="126" t="s">
        <v>30</v>
      </c>
    </row>
    <row r="61" spans="2:23" x14ac:dyDescent="0.55000000000000004">
      <c r="B61" s="127" t="str">
        <f>$B$32</f>
        <v>Liberal Arts</v>
      </c>
      <c r="C61" s="320">
        <f>Data!DS20</f>
        <v>4066191.7195326625</v>
      </c>
      <c r="D61" s="320">
        <f>Data!EM20</f>
        <v>1931381.3746850325</v>
      </c>
      <c r="E61" s="320">
        <f>Data!FG20</f>
        <v>1845811.8521332128</v>
      </c>
      <c r="F61" s="320">
        <f>Data!GA20</f>
        <v>285863.88020918239</v>
      </c>
      <c r="G61" s="320">
        <f>Data!GU20</f>
        <v>0</v>
      </c>
      <c r="H61" s="321">
        <f>SUM(C61:G61)</f>
        <v>8129248.8265600903</v>
      </c>
    </row>
    <row r="62" spans="2:23" x14ac:dyDescent="0.55000000000000004">
      <c r="B62" s="127" t="str">
        <f>$B$33</f>
        <v>Science</v>
      </c>
      <c r="C62" s="320">
        <f>Data!DT20</f>
        <v>1558470.99446757</v>
      </c>
      <c r="D62" s="320">
        <f>Data!EN20</f>
        <v>1102657.1139257189</v>
      </c>
      <c r="E62" s="320">
        <f>Data!FH20</f>
        <v>1342275.3101127925</v>
      </c>
      <c r="F62" s="320">
        <f>Data!GB20</f>
        <v>0</v>
      </c>
      <c r="G62" s="320">
        <f>Data!GV20</f>
        <v>0</v>
      </c>
      <c r="H62" s="141">
        <f t="shared" ref="H62:H81" si="1">SUM(C62:G62)</f>
        <v>4003403.4185060817</v>
      </c>
    </row>
    <row r="63" spans="2:23" x14ac:dyDescent="0.55000000000000004">
      <c r="B63" s="127" t="str">
        <f>$B$34</f>
        <v>Fine Arts</v>
      </c>
      <c r="C63" s="320">
        <f>Data!DU20</f>
        <v>943307.83147440536</v>
      </c>
      <c r="D63" s="320">
        <f>Data!EO20</f>
        <v>890636.95993840403</v>
      </c>
      <c r="E63" s="320">
        <f>Data!FI20</f>
        <v>725736.08331837284</v>
      </c>
      <c r="F63" s="320">
        <f>Data!GC20</f>
        <v>2996.1000000000004</v>
      </c>
      <c r="G63" s="320">
        <f>Data!GW20</f>
        <v>0</v>
      </c>
      <c r="H63" s="141">
        <f t="shared" si="1"/>
        <v>2562676.9747311822</v>
      </c>
    </row>
    <row r="64" spans="2:23" x14ac:dyDescent="0.55000000000000004">
      <c r="B64" s="127" t="str">
        <f>$B$35</f>
        <v>Teacher Education</v>
      </c>
      <c r="C64" s="320">
        <f>Data!DV20</f>
        <v>209192.41760592762</v>
      </c>
      <c r="D64" s="320">
        <f>Data!EP20</f>
        <v>930306.08056463941</v>
      </c>
      <c r="E64" s="320">
        <f>Data!FJ20</f>
        <v>1901181.2257208982</v>
      </c>
      <c r="F64" s="320">
        <f>Data!GD20</f>
        <v>723850.94290848332</v>
      </c>
      <c r="G64" s="320">
        <f>Data!GX20</f>
        <v>0</v>
      </c>
      <c r="H64" s="141">
        <f t="shared" si="1"/>
        <v>3764530.6667999486</v>
      </c>
    </row>
    <row r="65" spans="2:8" x14ac:dyDescent="0.55000000000000004">
      <c r="B65" s="127" t="str">
        <f>$B$36</f>
        <v>Agriculture</v>
      </c>
      <c r="C65" s="320">
        <f>Data!DW20</f>
        <v>373424.65323278651</v>
      </c>
      <c r="D65" s="320">
        <f>Data!EQ20</f>
        <v>576248.04101610649</v>
      </c>
      <c r="E65" s="320">
        <f>Data!FK20</f>
        <v>227619.45707799567</v>
      </c>
      <c r="F65" s="320">
        <f>Data!GE20</f>
        <v>0</v>
      </c>
      <c r="G65" s="320">
        <f>Data!GY20</f>
        <v>0</v>
      </c>
      <c r="H65" s="141">
        <f t="shared" si="1"/>
        <v>1177292.1513268887</v>
      </c>
    </row>
    <row r="66" spans="2:8" x14ac:dyDescent="0.55000000000000004">
      <c r="B66" s="127" t="str">
        <f>$B$37</f>
        <v>Engineering</v>
      </c>
      <c r="C66" s="320">
        <f>Data!DX20</f>
        <v>531141.10634436156</v>
      </c>
      <c r="D66" s="320">
        <f>Data!ER20</f>
        <v>833791.83350248809</v>
      </c>
      <c r="E66" s="320">
        <f>Data!FL20</f>
        <v>493915.3983942187</v>
      </c>
      <c r="F66" s="320">
        <f>Data!GF20</f>
        <v>0</v>
      </c>
      <c r="G66" s="320">
        <f>Data!GZ20</f>
        <v>0</v>
      </c>
      <c r="H66" s="141">
        <f t="shared" si="1"/>
        <v>1858848.3382410682</v>
      </c>
    </row>
    <row r="67" spans="2:8" x14ac:dyDescent="0.55000000000000004">
      <c r="B67" s="127" t="str">
        <f>$B$38</f>
        <v>Home Economics</v>
      </c>
      <c r="C67" s="320">
        <f>Data!DY20</f>
        <v>40462.038927635658</v>
      </c>
      <c r="D67" s="320">
        <f>Data!ES20</f>
        <v>56614.611072364336</v>
      </c>
      <c r="E67" s="320">
        <f>Data!FM20</f>
        <v>0</v>
      </c>
      <c r="F67" s="320">
        <f>Data!GG20</f>
        <v>0</v>
      </c>
      <c r="G67" s="320">
        <f>Data!HA20</f>
        <v>0</v>
      </c>
      <c r="H67" s="141">
        <f t="shared" si="1"/>
        <v>97076.65</v>
      </c>
    </row>
    <row r="68" spans="2:8" x14ac:dyDescent="0.55000000000000004">
      <c r="B68" s="127" t="str">
        <f>$B$39</f>
        <v>Law</v>
      </c>
      <c r="C68" s="320">
        <f>Data!DZ20</f>
        <v>0</v>
      </c>
      <c r="D68" s="320">
        <f>Data!ET20</f>
        <v>0</v>
      </c>
      <c r="E68" s="320">
        <f>Data!FN20</f>
        <v>0</v>
      </c>
      <c r="F68" s="320">
        <f>Data!GH20</f>
        <v>0</v>
      </c>
      <c r="G68" s="320">
        <f>Data!HB20</f>
        <v>0</v>
      </c>
      <c r="H68" s="141">
        <f t="shared" si="1"/>
        <v>0</v>
      </c>
    </row>
    <row r="69" spans="2:8" x14ac:dyDescent="0.55000000000000004">
      <c r="B69" s="127" t="str">
        <f>$B$40</f>
        <v>Social Service</v>
      </c>
      <c r="C69" s="320">
        <f>Data!EA20</f>
        <v>67679.469271742346</v>
      </c>
      <c r="D69" s="320">
        <f>Data!EU20</f>
        <v>209653.46425511685</v>
      </c>
      <c r="E69" s="320">
        <f>Data!FO20</f>
        <v>840197.64425091853</v>
      </c>
      <c r="F69" s="320">
        <f>Data!GI20</f>
        <v>0</v>
      </c>
      <c r="G69" s="320">
        <f>Data!HC20</f>
        <v>0</v>
      </c>
      <c r="H69" s="141">
        <f t="shared" si="1"/>
        <v>1117530.5777777778</v>
      </c>
    </row>
    <row r="70" spans="2:8" x14ac:dyDescent="0.55000000000000004">
      <c r="B70" s="127" t="str">
        <f>$B$41</f>
        <v>Library Science</v>
      </c>
      <c r="C70" s="320">
        <f>Data!EB20</f>
        <v>0</v>
      </c>
      <c r="D70" s="320">
        <f>Data!EV20</f>
        <v>0</v>
      </c>
      <c r="E70" s="320">
        <f>Data!FP20</f>
        <v>78461.666666666672</v>
      </c>
      <c r="F70" s="320">
        <f>Data!GJ20</f>
        <v>0</v>
      </c>
      <c r="G70" s="320">
        <f>Data!HD20</f>
        <v>0</v>
      </c>
      <c r="H70" s="141">
        <f t="shared" si="1"/>
        <v>78461.666666666672</v>
      </c>
    </row>
    <row r="71" spans="2:8" x14ac:dyDescent="0.55000000000000004">
      <c r="B71" s="127" t="str">
        <f>$B$42</f>
        <v>Veterinary Science</v>
      </c>
      <c r="C71" s="320">
        <f>Data!EC20</f>
        <v>0</v>
      </c>
      <c r="D71" s="320">
        <f>Data!EW20</f>
        <v>0</v>
      </c>
      <c r="E71" s="320">
        <f>Data!FQ20</f>
        <v>0</v>
      </c>
      <c r="F71" s="320">
        <f>Data!GK20</f>
        <v>0</v>
      </c>
      <c r="G71" s="320">
        <f>Data!HE20</f>
        <v>0</v>
      </c>
      <c r="H71" s="141">
        <f t="shared" si="1"/>
        <v>0</v>
      </c>
    </row>
    <row r="72" spans="2:8" x14ac:dyDescent="0.55000000000000004">
      <c r="B72" s="127" t="str">
        <f>$B$43</f>
        <v>Vocational Training</v>
      </c>
      <c r="C72" s="320">
        <f>Data!ED20</f>
        <v>53742.774752197052</v>
      </c>
      <c r="D72" s="320">
        <f>Data!EX20</f>
        <v>48628.625247802949</v>
      </c>
      <c r="E72" s="320">
        <f>Data!FR20</f>
        <v>0</v>
      </c>
      <c r="F72" s="320">
        <f>Data!GL20</f>
        <v>0</v>
      </c>
      <c r="G72" s="320">
        <f>Data!HF20</f>
        <v>0</v>
      </c>
      <c r="H72" s="141">
        <f t="shared" si="1"/>
        <v>102371.4</v>
      </c>
    </row>
    <row r="73" spans="2:8" x14ac:dyDescent="0.55000000000000004">
      <c r="B73" s="127" t="str">
        <f>$B$44</f>
        <v>Physical Training</v>
      </c>
      <c r="C73" s="320">
        <f>Data!EE20</f>
        <v>0</v>
      </c>
      <c r="D73" s="320">
        <f>Data!EY20</f>
        <v>0</v>
      </c>
      <c r="E73" s="320">
        <f>Data!FS20</f>
        <v>0</v>
      </c>
      <c r="F73" s="320">
        <f>Data!GM20</f>
        <v>0</v>
      </c>
      <c r="G73" s="320">
        <f>Data!HG20</f>
        <v>0</v>
      </c>
      <c r="H73" s="141">
        <f t="shared" si="1"/>
        <v>0</v>
      </c>
    </row>
    <row r="74" spans="2:8" x14ac:dyDescent="0.55000000000000004">
      <c r="B74" s="127" t="str">
        <f>$B$45</f>
        <v>Health Services</v>
      </c>
      <c r="C74" s="320">
        <f>Data!EF20</f>
        <v>201350.41779861433</v>
      </c>
      <c r="D74" s="320">
        <f>Data!EZ20</f>
        <v>231454.30791567129</v>
      </c>
      <c r="E74" s="320">
        <f>Data!FT20</f>
        <v>390590.19670668291</v>
      </c>
      <c r="F74" s="320">
        <f>Data!GN20</f>
        <v>10839.885416666666</v>
      </c>
      <c r="G74" s="320">
        <f>Data!HH20</f>
        <v>0</v>
      </c>
      <c r="H74" s="141">
        <f t="shared" si="1"/>
        <v>834234.80783763516</v>
      </c>
    </row>
    <row r="75" spans="2:8" x14ac:dyDescent="0.55000000000000004">
      <c r="B75" s="127" t="str">
        <f>$B$46</f>
        <v>Pharmacy</v>
      </c>
      <c r="C75" s="320">
        <f>Data!EG20</f>
        <v>0</v>
      </c>
      <c r="D75" s="320">
        <f>Data!FA20</f>
        <v>0</v>
      </c>
      <c r="E75" s="320">
        <f>Data!FU20</f>
        <v>0</v>
      </c>
      <c r="F75" s="320">
        <f>Data!GO20</f>
        <v>0</v>
      </c>
      <c r="G75" s="320">
        <f>Data!HI20</f>
        <v>0</v>
      </c>
      <c r="H75" s="141">
        <f t="shared" si="1"/>
        <v>0</v>
      </c>
    </row>
    <row r="76" spans="2:8" x14ac:dyDescent="0.55000000000000004">
      <c r="B76" s="127" t="str">
        <f>$B$47</f>
        <v>Business Administration</v>
      </c>
      <c r="C76" s="320">
        <f>Data!EH20</f>
        <v>398479.07771749533</v>
      </c>
      <c r="D76" s="320">
        <f>Data!FB20</f>
        <v>2052386.3197859752</v>
      </c>
      <c r="E76" s="320">
        <f>Data!FV20</f>
        <v>1362999.2813414631</v>
      </c>
      <c r="F76" s="320">
        <f>Data!GP20</f>
        <v>0</v>
      </c>
      <c r="G76" s="320">
        <f>Data!HJ20</f>
        <v>0</v>
      </c>
      <c r="H76" s="141">
        <f t="shared" si="1"/>
        <v>3813864.6788449334</v>
      </c>
    </row>
    <row r="77" spans="2:8" x14ac:dyDescent="0.55000000000000004">
      <c r="B77" s="127" t="str">
        <f>$B$48</f>
        <v>Optometry</v>
      </c>
      <c r="C77" s="320">
        <f>Data!EI20</f>
        <v>0</v>
      </c>
      <c r="D77" s="320">
        <f>Data!FC20</f>
        <v>0</v>
      </c>
      <c r="E77" s="320">
        <f>Data!FW20</f>
        <v>0</v>
      </c>
      <c r="F77" s="320">
        <f>Data!GQ20</f>
        <v>0</v>
      </c>
      <c r="G77" s="320">
        <f>Data!HK20</f>
        <v>0</v>
      </c>
      <c r="H77" s="141">
        <f t="shared" si="1"/>
        <v>0</v>
      </c>
    </row>
    <row r="78" spans="2:8" x14ac:dyDescent="0.55000000000000004">
      <c r="B78" s="127" t="str">
        <f>$B$49</f>
        <v>Teacher Ed-Practice Teaching</v>
      </c>
      <c r="C78" s="320">
        <f>Data!EJ20</f>
        <v>0</v>
      </c>
      <c r="D78" s="320">
        <f>Data!FD20</f>
        <v>41676.941666666673</v>
      </c>
      <c r="E78" s="320">
        <f>Data!FX20</f>
        <v>0</v>
      </c>
      <c r="F78" s="320">
        <f>Data!GR20</f>
        <v>0</v>
      </c>
      <c r="G78" s="320">
        <f>Data!HL20</f>
        <v>0</v>
      </c>
      <c r="H78" s="141">
        <f t="shared" si="1"/>
        <v>41676.941666666673</v>
      </c>
    </row>
    <row r="79" spans="2:8" x14ac:dyDescent="0.55000000000000004">
      <c r="B79" s="127" t="str">
        <f>$B$50</f>
        <v>Technology</v>
      </c>
      <c r="C79" s="320">
        <f>Data!EK20</f>
        <v>103275.09938214747</v>
      </c>
      <c r="D79" s="320">
        <f>Data!FE20</f>
        <v>260434.39288029712</v>
      </c>
      <c r="E79" s="320">
        <f>Data!FY20</f>
        <v>138368.57978723405</v>
      </c>
      <c r="F79" s="320">
        <f>Data!GS20</f>
        <v>0</v>
      </c>
      <c r="G79" s="320">
        <f>Data!HM20</f>
        <v>0</v>
      </c>
      <c r="H79" s="141">
        <f t="shared" si="1"/>
        <v>502078.07204967865</v>
      </c>
    </row>
    <row r="80" spans="2:8" x14ac:dyDescent="0.55000000000000004">
      <c r="B80" s="127" t="str">
        <f>$B$51</f>
        <v>Nursing</v>
      </c>
      <c r="C80" s="320">
        <f>Data!EL20</f>
        <v>14215.00773483251</v>
      </c>
      <c r="D80" s="320">
        <f>Data!FF20</f>
        <v>500035.11938651215</v>
      </c>
      <c r="E80" s="320">
        <f>Data!FZ20</f>
        <v>136537.61366586073</v>
      </c>
      <c r="F80" s="320">
        <f>Data!GT20</f>
        <v>0</v>
      </c>
      <c r="G80" s="320">
        <f>Data!HN20</f>
        <v>0</v>
      </c>
      <c r="H80" s="141">
        <f t="shared" si="1"/>
        <v>650787.7407872054</v>
      </c>
    </row>
    <row r="81" spans="2:8" x14ac:dyDescent="0.55000000000000004">
      <c r="B81" s="130" t="str">
        <f>$B$52</f>
        <v>Totals</v>
      </c>
      <c r="C81" s="321">
        <f>SUM(C61:C80)</f>
        <v>8560932.6082423795</v>
      </c>
      <c r="D81" s="321">
        <f>SUM(D61:D80)</f>
        <v>9665905.1858427953</v>
      </c>
      <c r="E81" s="321">
        <f>SUM(E61:E80)</f>
        <v>9483694.3091763165</v>
      </c>
      <c r="F81" s="321">
        <f>SUM(F61:F80)</f>
        <v>1023550.8085343323</v>
      </c>
      <c r="G81" s="321">
        <f>SUM(G61:G80)</f>
        <v>0</v>
      </c>
      <c r="H81" s="321">
        <f t="shared" si="1"/>
        <v>28734082.911795825</v>
      </c>
    </row>
    <row r="82" spans="2:8" x14ac:dyDescent="0.55000000000000004">
      <c r="B82" s="143"/>
      <c r="C82" s="322"/>
      <c r="D82" s="322"/>
      <c r="E82" s="322"/>
      <c r="F82" s="322"/>
      <c r="G82" s="322"/>
      <c r="H82" s="323"/>
    </row>
    <row r="83" spans="2:8" ht="13.5" customHeight="1" x14ac:dyDescent="0.55000000000000004">
      <c r="B83" s="306"/>
      <c r="D83" s="440" t="s">
        <v>22</v>
      </c>
      <c r="E83" s="440"/>
      <c r="F83" s="440"/>
      <c r="G83" s="307" t="s">
        <v>23</v>
      </c>
      <c r="H83" s="307" t="s">
        <v>24</v>
      </c>
    </row>
    <row r="84" spans="2:8" ht="16.5" customHeight="1" x14ac:dyDescent="0.55000000000000004">
      <c r="B84" s="438" t="s">
        <v>38</v>
      </c>
      <c r="C84" s="439"/>
      <c r="D84" s="434" t="str">
        <f>Data!T20</f>
        <v>Bussell, Paige</v>
      </c>
      <c r="E84" s="434"/>
      <c r="F84" s="434"/>
      <c r="G84" s="308" t="str">
        <f>Data!U20</f>
        <v>(903) 468-3209</v>
      </c>
      <c r="H84" s="309" t="str">
        <f>Data!V20</f>
        <v>Paige.Bussell@tamuc.edu</v>
      </c>
    </row>
    <row r="85" spans="2:8" ht="13.5" customHeight="1" x14ac:dyDescent="0.55000000000000004">
      <c r="B85" s="306"/>
      <c r="C85" s="306"/>
      <c r="D85" s="306"/>
      <c r="E85" s="306"/>
      <c r="F85" s="306"/>
      <c r="G85" s="306"/>
      <c r="H85" s="296"/>
    </row>
    <row r="86" spans="2:8" ht="15" customHeight="1" x14ac:dyDescent="0.55000000000000004">
      <c r="B86" s="120" t="s">
        <v>32</v>
      </c>
      <c r="C86" s="324"/>
      <c r="D86" s="324"/>
      <c r="E86" s="324"/>
      <c r="F86" s="324"/>
      <c r="G86" s="324"/>
      <c r="H86" s="122">
        <f>H13+H14</f>
        <v>66816586</v>
      </c>
    </row>
    <row r="87" spans="2:8" ht="42.75" customHeight="1" x14ac:dyDescent="0.55000000000000004">
      <c r="B87" s="432" t="s">
        <v>8</v>
      </c>
      <c r="C87" s="432"/>
      <c r="D87" s="432"/>
      <c r="E87" s="432"/>
      <c r="F87" s="432"/>
      <c r="G87" s="432"/>
      <c r="H87" s="319"/>
    </row>
    <row r="88" spans="2:8" x14ac:dyDescent="0.55000000000000004">
      <c r="B88" s="120" t="s">
        <v>5</v>
      </c>
      <c r="C88" s="325"/>
      <c r="D88" s="325"/>
      <c r="E88" s="325"/>
      <c r="F88" s="325"/>
      <c r="G88" s="325"/>
      <c r="H88" s="122"/>
    </row>
    <row r="89" spans="2:8" ht="98.25" customHeight="1" thickBot="1" x14ac:dyDescent="0.6">
      <c r="B89" s="433" t="s">
        <v>224</v>
      </c>
      <c r="C89" s="433"/>
      <c r="D89" s="433"/>
      <c r="E89" s="433"/>
      <c r="F89" s="433"/>
      <c r="G89" s="433"/>
      <c r="H89" s="326"/>
    </row>
    <row r="90" spans="2:8" ht="19.8" thickBot="1" x14ac:dyDescent="0.6">
      <c r="B90" s="124" t="s">
        <v>31</v>
      </c>
      <c r="C90" s="125" t="s">
        <v>25</v>
      </c>
      <c r="D90" s="125" t="s">
        <v>26</v>
      </c>
      <c r="E90" s="125" t="s">
        <v>27</v>
      </c>
      <c r="F90" s="125" t="s">
        <v>28</v>
      </c>
      <c r="G90" s="125" t="s">
        <v>29</v>
      </c>
      <c r="H90" s="126" t="s">
        <v>30</v>
      </c>
    </row>
    <row r="91" spans="2:8" x14ac:dyDescent="0.55000000000000004">
      <c r="B91" s="127" t="str">
        <f>$B$32</f>
        <v>Liberal Arts</v>
      </c>
      <c r="C91" s="327">
        <f>Data!HR20</f>
        <v>316270.24872946652</v>
      </c>
      <c r="D91" s="327">
        <f>Data!IL20</f>
        <v>150223.72526824666</v>
      </c>
      <c r="E91" s="327">
        <f>Data!JF20</f>
        <v>143568.08872973241</v>
      </c>
      <c r="F91" s="327">
        <f>Data!JZ20</f>
        <v>22234.623139442032</v>
      </c>
      <c r="G91" s="327">
        <f>Data!KT20</f>
        <v>0</v>
      </c>
      <c r="H91" s="133">
        <f t="shared" ref="H91:H111" si="2">SUM(C91:G91)</f>
        <v>632296.68586688768</v>
      </c>
    </row>
    <row r="92" spans="2:8" x14ac:dyDescent="0.55000000000000004">
      <c r="B92" s="127" t="str">
        <f>$B$33</f>
        <v>Science</v>
      </c>
      <c r="C92" s="327">
        <f>Data!HS20</f>
        <v>121218.58560928046</v>
      </c>
      <c r="D92" s="327">
        <f>Data!IM20</f>
        <v>85765.17383806096</v>
      </c>
      <c r="E92" s="327">
        <f>Data!JG20</f>
        <v>104402.78655665208</v>
      </c>
      <c r="F92" s="327">
        <f>Data!KA20</f>
        <v>0</v>
      </c>
      <c r="G92" s="327">
        <f>Data!KU20</f>
        <v>0</v>
      </c>
      <c r="H92" s="136">
        <f t="shared" si="2"/>
        <v>311386.54600399348</v>
      </c>
    </row>
    <row r="93" spans="2:8" x14ac:dyDescent="0.55000000000000004">
      <c r="B93" s="127" t="str">
        <f>$B$34</f>
        <v>Fine Arts</v>
      </c>
      <c r="C93" s="327">
        <f>Data!HT20</f>
        <v>73370.913883803005</v>
      </c>
      <c r="D93" s="327">
        <f>Data!IN20</f>
        <v>69274.149444126393</v>
      </c>
      <c r="E93" s="327">
        <f>Data!JH20</f>
        <v>56448.083960347765</v>
      </c>
      <c r="F93" s="327">
        <f>Data!KB20</f>
        <v>233.03802613794662</v>
      </c>
      <c r="G93" s="327">
        <f>Data!KV20</f>
        <v>0</v>
      </c>
      <c r="H93" s="136">
        <f t="shared" si="2"/>
        <v>199326.18531441511</v>
      </c>
    </row>
    <row r="94" spans="2:8" x14ac:dyDescent="0.55000000000000004">
      <c r="B94" s="127" t="str">
        <f>$B$35</f>
        <v>Teacher Education</v>
      </c>
      <c r="C94" s="327">
        <f>Data!HU20</f>
        <v>16271.081766933814</v>
      </c>
      <c r="D94" s="327">
        <f>Data!IO20</f>
        <v>72359.631760926888</v>
      </c>
      <c r="E94" s="327">
        <f>Data!JI20</f>
        <v>147874.74389123195</v>
      </c>
      <c r="F94" s="327">
        <f>Data!KC20</f>
        <v>56301.456878436773</v>
      </c>
      <c r="G94" s="327">
        <f>Data!KW20</f>
        <v>0</v>
      </c>
      <c r="H94" s="136">
        <f t="shared" si="2"/>
        <v>292806.91429752944</v>
      </c>
    </row>
    <row r="95" spans="2:8" x14ac:dyDescent="0.55000000000000004">
      <c r="B95" s="127" t="str">
        <f>$B$36</f>
        <v>Agriculture</v>
      </c>
      <c r="C95" s="327">
        <f>Data!HV20</f>
        <v>29045.140048935533</v>
      </c>
      <c r="D95" s="327">
        <f>Data!IP20</f>
        <v>44820.835767915603</v>
      </c>
      <c r="E95" s="327">
        <f>Data!JJ20</f>
        <v>17704.345311587454</v>
      </c>
      <c r="F95" s="327">
        <f>Data!KD20</f>
        <v>0</v>
      </c>
      <c r="G95" s="327">
        <f>Data!KX20</f>
        <v>0</v>
      </c>
      <c r="H95" s="136">
        <f t="shared" si="2"/>
        <v>91570.321128438591</v>
      </c>
    </row>
    <row r="96" spans="2:8" x14ac:dyDescent="0.55000000000000004">
      <c r="B96" s="127" t="str">
        <f>$B$37</f>
        <v>Engineering</v>
      </c>
      <c r="C96" s="327">
        <f>Data!HW20</f>
        <v>41312.397791534058</v>
      </c>
      <c r="D96" s="327">
        <f>Data!IQ20</f>
        <v>64852.709552204273</v>
      </c>
      <c r="E96" s="327">
        <f>Data!JK20</f>
        <v>38416.965228439054</v>
      </c>
      <c r="F96" s="327">
        <f>Data!KE20</f>
        <v>0</v>
      </c>
      <c r="G96" s="327">
        <f>Data!KY20</f>
        <v>0</v>
      </c>
      <c r="H96" s="136">
        <f t="shared" si="2"/>
        <v>144582.07257217739</v>
      </c>
    </row>
    <row r="97" spans="2:8" x14ac:dyDescent="0.55000000000000004">
      <c r="B97" s="127" t="str">
        <f>$B$38</f>
        <v>Home Economics</v>
      </c>
      <c r="C97" s="327">
        <f>Data!HX20</f>
        <v>3147.1558643613266</v>
      </c>
      <c r="D97" s="327">
        <f>Data!IR20</f>
        <v>4403.5103016826279</v>
      </c>
      <c r="E97" s="327">
        <f>Data!JL20</f>
        <v>0</v>
      </c>
      <c r="F97" s="327">
        <f>Data!KF20</f>
        <v>0</v>
      </c>
      <c r="G97" s="327">
        <f>Data!KZ20</f>
        <v>0</v>
      </c>
      <c r="H97" s="136">
        <f t="shared" si="2"/>
        <v>7550.6661660439549</v>
      </c>
    </row>
    <row r="98" spans="2:8" x14ac:dyDescent="0.55000000000000004">
      <c r="B98" s="127" t="str">
        <f>$B$39</f>
        <v>Law</v>
      </c>
      <c r="C98" s="327">
        <f>Data!HY20</f>
        <v>0</v>
      </c>
      <c r="D98" s="327">
        <f>Data!IS20</f>
        <v>0</v>
      </c>
      <c r="E98" s="327">
        <f>Data!JM20</f>
        <v>0</v>
      </c>
      <c r="F98" s="327">
        <f>Data!KG20</f>
        <v>0</v>
      </c>
      <c r="G98" s="327">
        <f>Data!LA20</f>
        <v>0</v>
      </c>
      <c r="H98" s="136">
        <f t="shared" si="2"/>
        <v>0</v>
      </c>
    </row>
    <row r="99" spans="2:8" x14ac:dyDescent="0.55000000000000004">
      <c r="B99" s="127" t="str">
        <f>$B$40</f>
        <v>Social Service</v>
      </c>
      <c r="C99" s="327">
        <f>Data!HZ20</f>
        <v>5264.1400250828228</v>
      </c>
      <c r="D99" s="327">
        <f>Data!IT20</f>
        <v>16306.942185839915</v>
      </c>
      <c r="E99" s="327">
        <f>Data!JN20</f>
        <v>65350.956437364141</v>
      </c>
      <c r="F99" s="327">
        <f>Data!KH20</f>
        <v>0</v>
      </c>
      <c r="G99" s="327">
        <f>Data!LB20</f>
        <v>0</v>
      </c>
      <c r="H99" s="136">
        <f t="shared" si="2"/>
        <v>86922.038648286878</v>
      </c>
    </row>
    <row r="100" spans="2:8" x14ac:dyDescent="0.55000000000000004">
      <c r="B100" s="127" t="str">
        <f>$B$41</f>
        <v>Library Science</v>
      </c>
      <c r="C100" s="327">
        <f>Data!IA20</f>
        <v>0</v>
      </c>
      <c r="D100" s="327">
        <f>Data!IU20</f>
        <v>0</v>
      </c>
      <c r="E100" s="327">
        <f>Data!JO20</f>
        <v>6102.7842620384899</v>
      </c>
      <c r="F100" s="327">
        <f>Data!KI20</f>
        <v>0</v>
      </c>
      <c r="G100" s="327">
        <f>Data!LC20</f>
        <v>0</v>
      </c>
      <c r="H100" s="136">
        <f t="shared" si="2"/>
        <v>6102.7842620384899</v>
      </c>
    </row>
    <row r="101" spans="2:8" x14ac:dyDescent="0.55000000000000004">
      <c r="B101" s="127" t="str">
        <f>$B$42</f>
        <v>Veterinary Science</v>
      </c>
      <c r="C101" s="327">
        <f>Data!IB20</f>
        <v>0</v>
      </c>
      <c r="D101" s="327">
        <f>Data!IV20</f>
        <v>0</v>
      </c>
      <c r="E101" s="327">
        <f>Data!JP20</f>
        <v>0</v>
      </c>
      <c r="F101" s="327">
        <f>Data!KJ20</f>
        <v>0</v>
      </c>
      <c r="G101" s="327">
        <f>Data!LD20</f>
        <v>0</v>
      </c>
      <c r="H101" s="136">
        <f t="shared" si="2"/>
        <v>0</v>
      </c>
    </row>
    <row r="102" spans="2:8" x14ac:dyDescent="0.55000000000000004">
      <c r="B102" s="127" t="str">
        <f>$B$43</f>
        <v>Vocational Training</v>
      </c>
      <c r="C102" s="327">
        <f>Data!IC20</f>
        <v>4180.137561305788</v>
      </c>
      <c r="D102" s="327">
        <f>Data!IW20</f>
        <v>3782.3566775307609</v>
      </c>
      <c r="E102" s="327">
        <f>Data!JQ20</f>
        <v>0</v>
      </c>
      <c r="F102" s="327">
        <f>Data!KK20</f>
        <v>0</v>
      </c>
      <c r="G102" s="327">
        <f>Data!LE20</f>
        <v>0</v>
      </c>
      <c r="H102" s="136">
        <f t="shared" si="2"/>
        <v>7962.4942388365489</v>
      </c>
    </row>
    <row r="103" spans="2:8" x14ac:dyDescent="0.55000000000000004">
      <c r="B103" s="127" t="str">
        <f>$B$44</f>
        <v>Physical Training</v>
      </c>
      <c r="C103" s="327">
        <f>Data!ID20</f>
        <v>0</v>
      </c>
      <c r="D103" s="327">
        <f>Data!IX20</f>
        <v>0</v>
      </c>
      <c r="E103" s="327">
        <f>Data!JR20</f>
        <v>0</v>
      </c>
      <c r="F103" s="327">
        <f>Data!KL20</f>
        <v>0</v>
      </c>
      <c r="G103" s="327">
        <f>Data!LF20</f>
        <v>0</v>
      </c>
      <c r="H103" s="136">
        <f t="shared" si="2"/>
        <v>0</v>
      </c>
    </row>
    <row r="104" spans="2:8" x14ac:dyDescent="0.55000000000000004">
      <c r="B104" s="127" t="str">
        <f>$B$45</f>
        <v>Health Services</v>
      </c>
      <c r="C104" s="327">
        <f>Data!IE20</f>
        <v>15661.127440953223</v>
      </c>
      <c r="D104" s="327">
        <f>Data!IY20</f>
        <v>18002.621760886668</v>
      </c>
      <c r="E104" s="327">
        <f>Data!JS20</f>
        <v>30380.283858802333</v>
      </c>
      <c r="F104" s="327">
        <f>Data!KM20</f>
        <v>843.13123762942246</v>
      </c>
      <c r="G104" s="327">
        <f>Data!LG20</f>
        <v>0</v>
      </c>
      <c r="H104" s="136">
        <f t="shared" si="2"/>
        <v>64887.164298271644</v>
      </c>
    </row>
    <row r="105" spans="2:8" x14ac:dyDescent="0.55000000000000004">
      <c r="B105" s="127" t="str">
        <f>$B$46</f>
        <v>Pharmacy</v>
      </c>
      <c r="C105" s="327">
        <f>Data!IF20</f>
        <v>0</v>
      </c>
      <c r="D105" s="327">
        <f>Data!IZ20</f>
        <v>0</v>
      </c>
      <c r="E105" s="327">
        <f>Data!JT20</f>
        <v>0</v>
      </c>
      <c r="F105" s="327">
        <f>Data!KN20</f>
        <v>0</v>
      </c>
      <c r="G105" s="327">
        <f>Data!LH20</f>
        <v>0</v>
      </c>
      <c r="H105" s="136">
        <f t="shared" si="2"/>
        <v>0</v>
      </c>
    </row>
    <row r="106" spans="2:8" x14ac:dyDescent="0.55000000000000004">
      <c r="B106" s="127" t="str">
        <f>$B$47</f>
        <v>Business Administration</v>
      </c>
      <c r="C106" s="327">
        <f>Data!IG20</f>
        <v>30993.884626198898</v>
      </c>
      <c r="D106" s="327">
        <f>Data!JA20</f>
        <v>159635.54515384935</v>
      </c>
      <c r="E106" s="327">
        <f>Data!JU20</f>
        <v>106014.7065022043</v>
      </c>
      <c r="F106" s="327">
        <f>Data!KO20</f>
        <v>0</v>
      </c>
      <c r="G106" s="327">
        <f>Data!LI20</f>
        <v>0</v>
      </c>
      <c r="H106" s="136">
        <f t="shared" si="2"/>
        <v>296644.13628225256</v>
      </c>
    </row>
    <row r="107" spans="2:8" x14ac:dyDescent="0.55000000000000004">
      <c r="B107" s="127" t="str">
        <f>$B$48</f>
        <v>Optometry</v>
      </c>
      <c r="C107" s="327">
        <f>Data!IH20</f>
        <v>0</v>
      </c>
      <c r="D107" s="327">
        <f>Data!JB20</f>
        <v>0</v>
      </c>
      <c r="E107" s="327">
        <f>Data!JV20</f>
        <v>0</v>
      </c>
      <c r="F107" s="327">
        <f>Data!KP20</f>
        <v>0</v>
      </c>
      <c r="G107" s="327">
        <f>Data!LJ20</f>
        <v>0</v>
      </c>
      <c r="H107" s="136">
        <f t="shared" si="2"/>
        <v>0</v>
      </c>
    </row>
    <row r="108" spans="2:8" x14ac:dyDescent="0.55000000000000004">
      <c r="B108" s="127" t="str">
        <f>$B$49</f>
        <v>Teacher Ed-Practice Teaching</v>
      </c>
      <c r="C108" s="327">
        <f>Data!II20</f>
        <v>0</v>
      </c>
      <c r="D108" s="327">
        <f>Data!JC20</f>
        <v>3241.6515541758763</v>
      </c>
      <c r="E108" s="327">
        <f>Data!JW20</f>
        <v>0</v>
      </c>
      <c r="F108" s="327">
        <f>Data!KQ20</f>
        <v>0</v>
      </c>
      <c r="G108" s="327">
        <f>Data!LK20</f>
        <v>0</v>
      </c>
      <c r="H108" s="136">
        <f t="shared" si="2"/>
        <v>3241.6515541758763</v>
      </c>
    </row>
    <row r="109" spans="2:8" x14ac:dyDescent="0.55000000000000004">
      <c r="B109" s="127" t="str">
        <f>$B$50</f>
        <v>Technology</v>
      </c>
      <c r="C109" s="327">
        <f>Data!IJ20</f>
        <v>8032.7843894449161</v>
      </c>
      <c r="D109" s="327">
        <f>Data!JD20</f>
        <v>20256.706002890067</v>
      </c>
      <c r="E109" s="327">
        <f>Data!JX20</f>
        <v>10762.371320425884</v>
      </c>
      <c r="F109" s="327">
        <f>Data!KR20</f>
        <v>0</v>
      </c>
      <c r="G109" s="327">
        <f>Data!LL20</f>
        <v>0</v>
      </c>
      <c r="H109" s="136">
        <f t="shared" si="2"/>
        <v>39051.861712760867</v>
      </c>
    </row>
    <row r="110" spans="2:8" x14ac:dyDescent="0.55000000000000004">
      <c r="B110" s="127" t="str">
        <f>$B$51</f>
        <v>Nursing</v>
      </c>
      <c r="C110" s="327">
        <f>Data!IK20</f>
        <v>1105.6497927509133</v>
      </c>
      <c r="D110" s="327">
        <f>Data!JE20</f>
        <v>38892.959921726659</v>
      </c>
      <c r="E110" s="327">
        <f>Data!JY20</f>
        <v>10619.957939413805</v>
      </c>
      <c r="F110" s="327">
        <f>Data!KS20</f>
        <v>0</v>
      </c>
      <c r="G110" s="327">
        <f>Data!HPM20</f>
        <v>0</v>
      </c>
      <c r="H110" s="136">
        <f t="shared" si="2"/>
        <v>50618.567653891376</v>
      </c>
    </row>
    <row r="111" spans="2:8" x14ac:dyDescent="0.55000000000000004">
      <c r="B111" s="130" t="str">
        <f>$B$52</f>
        <v>Totals</v>
      </c>
      <c r="C111" s="133">
        <f>SUM(C91:C110)</f>
        <v>665873.24753005139</v>
      </c>
      <c r="D111" s="133">
        <f>SUM(D91:D110)</f>
        <v>751818.51919006254</v>
      </c>
      <c r="E111" s="133">
        <f>SUM(E91:E110)</f>
        <v>737646.07399823971</v>
      </c>
      <c r="F111" s="133">
        <f>SUM(F91:F110)</f>
        <v>79612.249281646174</v>
      </c>
      <c r="G111" s="133">
        <f>SUM(G91:G110)</f>
        <v>0</v>
      </c>
      <c r="H111" s="133">
        <f t="shared" si="2"/>
        <v>2234950.09</v>
      </c>
    </row>
    <row r="112" spans="2:8" x14ac:dyDescent="0.55000000000000004">
      <c r="B112" s="328"/>
      <c r="C112" s="329"/>
      <c r="D112" s="329"/>
      <c r="E112" s="329"/>
      <c r="F112" s="329"/>
      <c r="G112" s="329"/>
      <c r="H112" s="330"/>
    </row>
    <row r="113" spans="2:8" ht="16.5" customHeight="1" x14ac:dyDescent="0.55000000000000004">
      <c r="B113" s="445" t="s">
        <v>62</v>
      </c>
      <c r="C113" s="445"/>
      <c r="D113" s="445"/>
      <c r="E113" s="445"/>
      <c r="F113" s="445"/>
      <c r="G113" s="445"/>
      <c r="H113" s="445"/>
    </row>
    <row r="114" spans="2:8" ht="36.75" customHeight="1" thickBot="1" x14ac:dyDescent="0.6">
      <c r="B114" s="444" t="s">
        <v>36</v>
      </c>
      <c r="C114" s="444"/>
      <c r="D114" s="444"/>
      <c r="E114" s="444"/>
      <c r="F114" s="444"/>
      <c r="G114" s="444"/>
      <c r="H114" s="326"/>
    </row>
    <row r="115" spans="2:8" ht="19.8" thickBot="1" x14ac:dyDescent="0.6">
      <c r="B115" s="124" t="s">
        <v>31</v>
      </c>
      <c r="C115" s="125" t="s">
        <v>25</v>
      </c>
      <c r="D115" s="125" t="s">
        <v>26</v>
      </c>
      <c r="E115" s="125" t="s">
        <v>27</v>
      </c>
      <c r="F115" s="125" t="s">
        <v>28</v>
      </c>
      <c r="G115" s="125" t="s">
        <v>29</v>
      </c>
      <c r="H115" s="126" t="s">
        <v>30</v>
      </c>
    </row>
    <row r="116" spans="2:8" x14ac:dyDescent="0.55000000000000004">
      <c r="B116" s="127" t="str">
        <f>$B$32</f>
        <v>Liberal Arts</v>
      </c>
      <c r="C116" s="321">
        <f t="shared" ref="C116:G131" si="3">C91+C61</f>
        <v>4382461.9682621295</v>
      </c>
      <c r="D116" s="321">
        <f t="shared" si="3"/>
        <v>2081605.0999532791</v>
      </c>
      <c r="E116" s="321">
        <f t="shared" si="3"/>
        <v>1989379.9408629453</v>
      </c>
      <c r="F116" s="321">
        <f t="shared" si="3"/>
        <v>308098.50334862445</v>
      </c>
      <c r="G116" s="321">
        <f t="shared" si="3"/>
        <v>0</v>
      </c>
      <c r="H116" s="133">
        <f t="shared" ref="H116:H136" si="4">SUM(C116:G116)</f>
        <v>8761545.512426978</v>
      </c>
    </row>
    <row r="117" spans="2:8" x14ac:dyDescent="0.55000000000000004">
      <c r="B117" s="127" t="str">
        <f>$B$33</f>
        <v>Science</v>
      </c>
      <c r="C117" s="141">
        <f t="shared" si="3"/>
        <v>1679689.5800768505</v>
      </c>
      <c r="D117" s="141">
        <f t="shared" si="3"/>
        <v>1188422.28776378</v>
      </c>
      <c r="E117" s="141">
        <f t="shared" si="3"/>
        <v>1446678.0966694446</v>
      </c>
      <c r="F117" s="141">
        <f t="shared" si="3"/>
        <v>0</v>
      </c>
      <c r="G117" s="141">
        <f t="shared" si="3"/>
        <v>0</v>
      </c>
      <c r="H117" s="136">
        <f t="shared" si="4"/>
        <v>4314789.9645100748</v>
      </c>
    </row>
    <row r="118" spans="2:8" x14ac:dyDescent="0.55000000000000004">
      <c r="B118" s="127" t="str">
        <f>$B$34</f>
        <v>Fine Arts</v>
      </c>
      <c r="C118" s="141">
        <f t="shared" si="3"/>
        <v>1016678.7453582084</v>
      </c>
      <c r="D118" s="141">
        <f t="shared" si="3"/>
        <v>959911.10938253044</v>
      </c>
      <c r="E118" s="141">
        <f t="shared" si="3"/>
        <v>782184.16727872065</v>
      </c>
      <c r="F118" s="141">
        <f t="shared" si="3"/>
        <v>3229.1380261379468</v>
      </c>
      <c r="G118" s="141">
        <f t="shared" si="3"/>
        <v>0</v>
      </c>
      <c r="H118" s="136">
        <f t="shared" si="4"/>
        <v>2762003.1600455972</v>
      </c>
    </row>
    <row r="119" spans="2:8" x14ac:dyDescent="0.55000000000000004">
      <c r="B119" s="127" t="str">
        <f>$B$35</f>
        <v>Teacher Education</v>
      </c>
      <c r="C119" s="141">
        <f t="shared" si="3"/>
        <v>225463.49937286144</v>
      </c>
      <c r="D119" s="141">
        <f t="shared" si="3"/>
        <v>1002665.7123255663</v>
      </c>
      <c r="E119" s="141">
        <f t="shared" si="3"/>
        <v>2049055.9696121302</v>
      </c>
      <c r="F119" s="141">
        <f t="shared" si="3"/>
        <v>780152.39978692005</v>
      </c>
      <c r="G119" s="141">
        <f t="shared" si="3"/>
        <v>0</v>
      </c>
      <c r="H119" s="136">
        <f t="shared" si="4"/>
        <v>4057337.581097478</v>
      </c>
    </row>
    <row r="120" spans="2:8" x14ac:dyDescent="0.55000000000000004">
      <c r="B120" s="127" t="str">
        <f>$B$36</f>
        <v>Agriculture</v>
      </c>
      <c r="C120" s="141">
        <f t="shared" si="3"/>
        <v>402469.79328172206</v>
      </c>
      <c r="D120" s="141">
        <f t="shared" si="3"/>
        <v>621068.87678402208</v>
      </c>
      <c r="E120" s="141">
        <f t="shared" si="3"/>
        <v>245323.80238958311</v>
      </c>
      <c r="F120" s="141">
        <f t="shared" si="3"/>
        <v>0</v>
      </c>
      <c r="G120" s="141">
        <f t="shared" si="3"/>
        <v>0</v>
      </c>
      <c r="H120" s="136">
        <f t="shared" si="4"/>
        <v>1268862.4724553272</v>
      </c>
    </row>
    <row r="121" spans="2:8" x14ac:dyDescent="0.55000000000000004">
      <c r="B121" s="127" t="str">
        <f>$B$37</f>
        <v>Engineering</v>
      </c>
      <c r="C121" s="141">
        <f t="shared" si="3"/>
        <v>572453.50413589564</v>
      </c>
      <c r="D121" s="141">
        <f t="shared" si="3"/>
        <v>898644.54305469233</v>
      </c>
      <c r="E121" s="141">
        <f t="shared" si="3"/>
        <v>532332.36362265772</v>
      </c>
      <c r="F121" s="141">
        <f t="shared" si="3"/>
        <v>0</v>
      </c>
      <c r="G121" s="141">
        <f t="shared" si="3"/>
        <v>0</v>
      </c>
      <c r="H121" s="136">
        <f t="shared" si="4"/>
        <v>2003430.4108132457</v>
      </c>
    </row>
    <row r="122" spans="2:8" x14ac:dyDescent="0.55000000000000004">
      <c r="B122" s="127" t="str">
        <f>$B$38</f>
        <v>Home Economics</v>
      </c>
      <c r="C122" s="141">
        <f t="shared" si="3"/>
        <v>43609.194791996983</v>
      </c>
      <c r="D122" s="141">
        <f t="shared" si="3"/>
        <v>61018.121374046961</v>
      </c>
      <c r="E122" s="141">
        <f t="shared" si="3"/>
        <v>0</v>
      </c>
      <c r="F122" s="141">
        <f t="shared" si="3"/>
        <v>0</v>
      </c>
      <c r="G122" s="141">
        <f t="shared" si="3"/>
        <v>0</v>
      </c>
      <c r="H122" s="136">
        <f t="shared" si="4"/>
        <v>104627.31616604395</v>
      </c>
    </row>
    <row r="123" spans="2:8" x14ac:dyDescent="0.55000000000000004">
      <c r="B123" s="127" t="str">
        <f>$B$39</f>
        <v>Law</v>
      </c>
      <c r="C123" s="141">
        <f t="shared" si="3"/>
        <v>0</v>
      </c>
      <c r="D123" s="141">
        <f t="shared" si="3"/>
        <v>0</v>
      </c>
      <c r="E123" s="141">
        <f t="shared" si="3"/>
        <v>0</v>
      </c>
      <c r="F123" s="141">
        <f t="shared" si="3"/>
        <v>0</v>
      </c>
      <c r="G123" s="141">
        <f t="shared" si="3"/>
        <v>0</v>
      </c>
      <c r="H123" s="136">
        <f t="shared" si="4"/>
        <v>0</v>
      </c>
    </row>
    <row r="124" spans="2:8" x14ac:dyDescent="0.55000000000000004">
      <c r="B124" s="127" t="str">
        <f>$B$40</f>
        <v>Social Service</v>
      </c>
      <c r="C124" s="141">
        <f t="shared" si="3"/>
        <v>72943.609296825161</v>
      </c>
      <c r="D124" s="141">
        <f t="shared" si="3"/>
        <v>225960.40644095675</v>
      </c>
      <c r="E124" s="141">
        <f t="shared" si="3"/>
        <v>905548.60068828263</v>
      </c>
      <c r="F124" s="141">
        <f t="shared" si="3"/>
        <v>0</v>
      </c>
      <c r="G124" s="141">
        <f t="shared" si="3"/>
        <v>0</v>
      </c>
      <c r="H124" s="136">
        <f t="shared" si="4"/>
        <v>1204452.6164260646</v>
      </c>
    </row>
    <row r="125" spans="2:8" x14ac:dyDescent="0.55000000000000004">
      <c r="B125" s="127" t="str">
        <f>$B$41</f>
        <v>Library Science</v>
      </c>
      <c r="C125" s="141">
        <f t="shared" si="3"/>
        <v>0</v>
      </c>
      <c r="D125" s="141">
        <f t="shared" si="3"/>
        <v>0</v>
      </c>
      <c r="E125" s="141">
        <f t="shared" si="3"/>
        <v>84564.450928705162</v>
      </c>
      <c r="F125" s="141">
        <f t="shared" si="3"/>
        <v>0</v>
      </c>
      <c r="G125" s="141">
        <f t="shared" si="3"/>
        <v>0</v>
      </c>
      <c r="H125" s="136">
        <f t="shared" si="4"/>
        <v>84564.450928705162</v>
      </c>
    </row>
    <row r="126" spans="2:8" x14ac:dyDescent="0.55000000000000004">
      <c r="B126" s="127" t="str">
        <f>$B$42</f>
        <v>Veterinary Science</v>
      </c>
      <c r="C126" s="141">
        <f t="shared" si="3"/>
        <v>0</v>
      </c>
      <c r="D126" s="141">
        <f t="shared" si="3"/>
        <v>0</v>
      </c>
      <c r="E126" s="141">
        <f t="shared" si="3"/>
        <v>0</v>
      </c>
      <c r="F126" s="141">
        <f t="shared" si="3"/>
        <v>0</v>
      </c>
      <c r="G126" s="141">
        <f t="shared" si="3"/>
        <v>0</v>
      </c>
      <c r="H126" s="136">
        <f t="shared" si="4"/>
        <v>0</v>
      </c>
    </row>
    <row r="127" spans="2:8" x14ac:dyDescent="0.55000000000000004">
      <c r="B127" s="127" t="str">
        <f>$B$43</f>
        <v>Vocational Training</v>
      </c>
      <c r="C127" s="141">
        <f t="shared" si="3"/>
        <v>57922.912313502842</v>
      </c>
      <c r="D127" s="141">
        <f t="shared" si="3"/>
        <v>52410.981925333712</v>
      </c>
      <c r="E127" s="141">
        <f t="shared" si="3"/>
        <v>0</v>
      </c>
      <c r="F127" s="141">
        <f t="shared" si="3"/>
        <v>0</v>
      </c>
      <c r="G127" s="141">
        <f t="shared" si="3"/>
        <v>0</v>
      </c>
      <c r="H127" s="136">
        <f t="shared" si="4"/>
        <v>110333.89423883655</v>
      </c>
    </row>
    <row r="128" spans="2:8" x14ac:dyDescent="0.55000000000000004">
      <c r="B128" s="127" t="str">
        <f>$B$44</f>
        <v>Physical Training</v>
      </c>
      <c r="C128" s="141">
        <f t="shared" si="3"/>
        <v>0</v>
      </c>
      <c r="D128" s="141">
        <f t="shared" si="3"/>
        <v>0</v>
      </c>
      <c r="E128" s="141">
        <f t="shared" si="3"/>
        <v>0</v>
      </c>
      <c r="F128" s="141">
        <f t="shared" si="3"/>
        <v>0</v>
      </c>
      <c r="G128" s="141">
        <f t="shared" si="3"/>
        <v>0</v>
      </c>
      <c r="H128" s="136">
        <f t="shared" si="4"/>
        <v>0</v>
      </c>
    </row>
    <row r="129" spans="2:12" x14ac:dyDescent="0.55000000000000004">
      <c r="B129" s="127" t="str">
        <f>$B$45</f>
        <v>Health Services</v>
      </c>
      <c r="C129" s="141">
        <f t="shared" si="3"/>
        <v>217011.54523956755</v>
      </c>
      <c r="D129" s="141">
        <f t="shared" si="3"/>
        <v>249456.92967655795</v>
      </c>
      <c r="E129" s="141">
        <f t="shared" si="3"/>
        <v>420970.48056548525</v>
      </c>
      <c r="F129" s="141">
        <f t="shared" si="3"/>
        <v>11683.016654296089</v>
      </c>
      <c r="G129" s="141">
        <f t="shared" si="3"/>
        <v>0</v>
      </c>
      <c r="H129" s="136">
        <f t="shared" si="4"/>
        <v>899121.97213590681</v>
      </c>
    </row>
    <row r="130" spans="2:12" x14ac:dyDescent="0.55000000000000004">
      <c r="B130" s="127" t="str">
        <f>$B$46</f>
        <v>Pharmacy</v>
      </c>
      <c r="C130" s="141">
        <f t="shared" si="3"/>
        <v>0</v>
      </c>
      <c r="D130" s="141">
        <f t="shared" si="3"/>
        <v>0</v>
      </c>
      <c r="E130" s="141">
        <f t="shared" si="3"/>
        <v>0</v>
      </c>
      <c r="F130" s="141">
        <f t="shared" si="3"/>
        <v>0</v>
      </c>
      <c r="G130" s="141">
        <f t="shared" si="3"/>
        <v>0</v>
      </c>
      <c r="H130" s="136">
        <f t="shared" si="4"/>
        <v>0</v>
      </c>
    </row>
    <row r="131" spans="2:12" x14ac:dyDescent="0.55000000000000004">
      <c r="B131" s="127" t="str">
        <f>$B$47</f>
        <v>Business Administration</v>
      </c>
      <c r="C131" s="141">
        <f t="shared" si="3"/>
        <v>429472.96234369423</v>
      </c>
      <c r="D131" s="141">
        <f t="shared" si="3"/>
        <v>2212021.8649398247</v>
      </c>
      <c r="E131" s="141">
        <f t="shared" si="3"/>
        <v>1469013.9878436674</v>
      </c>
      <c r="F131" s="141">
        <f t="shared" si="3"/>
        <v>0</v>
      </c>
      <c r="G131" s="141">
        <f t="shared" si="3"/>
        <v>0</v>
      </c>
      <c r="H131" s="136">
        <f t="shared" si="4"/>
        <v>4110508.8151271865</v>
      </c>
    </row>
    <row r="132" spans="2:12" x14ac:dyDescent="0.55000000000000004">
      <c r="B132" s="127" t="str">
        <f>$B$48</f>
        <v>Optometry</v>
      </c>
      <c r="C132" s="141">
        <f t="shared" ref="C132:G135" si="5">C107+C77</f>
        <v>0</v>
      </c>
      <c r="D132" s="141">
        <f t="shared" si="5"/>
        <v>0</v>
      </c>
      <c r="E132" s="141">
        <f t="shared" si="5"/>
        <v>0</v>
      </c>
      <c r="F132" s="141">
        <f t="shared" si="5"/>
        <v>0</v>
      </c>
      <c r="G132" s="141">
        <f t="shared" si="5"/>
        <v>0</v>
      </c>
      <c r="H132" s="136">
        <f t="shared" si="4"/>
        <v>0</v>
      </c>
    </row>
    <row r="133" spans="2:12" x14ac:dyDescent="0.55000000000000004">
      <c r="B133" s="127" t="str">
        <f>$B$49</f>
        <v>Teacher Ed-Practice Teaching</v>
      </c>
      <c r="C133" s="141">
        <f t="shared" si="5"/>
        <v>0</v>
      </c>
      <c r="D133" s="141">
        <f t="shared" si="5"/>
        <v>44918.593220842551</v>
      </c>
      <c r="E133" s="141">
        <f t="shared" si="5"/>
        <v>0</v>
      </c>
      <c r="F133" s="141">
        <f t="shared" si="5"/>
        <v>0</v>
      </c>
      <c r="G133" s="141">
        <f t="shared" si="5"/>
        <v>0</v>
      </c>
      <c r="H133" s="136">
        <f t="shared" si="4"/>
        <v>44918.593220842551</v>
      </c>
    </row>
    <row r="134" spans="2:12" x14ac:dyDescent="0.55000000000000004">
      <c r="B134" s="127" t="str">
        <f>$B$50</f>
        <v>Technology</v>
      </c>
      <c r="C134" s="141">
        <f t="shared" si="5"/>
        <v>111307.88377159239</v>
      </c>
      <c r="D134" s="141">
        <f t="shared" si="5"/>
        <v>280691.09888318717</v>
      </c>
      <c r="E134" s="141">
        <f t="shared" si="5"/>
        <v>149130.95110765993</v>
      </c>
      <c r="F134" s="141">
        <f t="shared" si="5"/>
        <v>0</v>
      </c>
      <c r="G134" s="141">
        <f t="shared" si="5"/>
        <v>0</v>
      </c>
      <c r="H134" s="136">
        <f t="shared" si="4"/>
        <v>541129.93376243953</v>
      </c>
    </row>
    <row r="135" spans="2:12" x14ac:dyDescent="0.55000000000000004">
      <c r="B135" s="127" t="str">
        <f>$B$51</f>
        <v>Nursing</v>
      </c>
      <c r="C135" s="141">
        <f t="shared" si="5"/>
        <v>15320.657527583424</v>
      </c>
      <c r="D135" s="141">
        <f t="shared" si="5"/>
        <v>538928.07930823881</v>
      </c>
      <c r="E135" s="141">
        <f t="shared" si="5"/>
        <v>147157.57160527454</v>
      </c>
      <c r="F135" s="141">
        <f t="shared" si="5"/>
        <v>0</v>
      </c>
      <c r="G135" s="141">
        <f t="shared" si="5"/>
        <v>0</v>
      </c>
      <c r="H135" s="136">
        <f t="shared" si="4"/>
        <v>701406.3084410968</v>
      </c>
    </row>
    <row r="136" spans="2:12" x14ac:dyDescent="0.55000000000000004">
      <c r="B136" s="130" t="str">
        <f>$B$52</f>
        <v>Totals</v>
      </c>
      <c r="C136" s="133">
        <f>SUM(C116:C135)</f>
        <v>9226805.8557724282</v>
      </c>
      <c r="D136" s="133">
        <f>SUM(D116:D135)</f>
        <v>10417723.705032859</v>
      </c>
      <c r="E136" s="133">
        <f>SUM(E116:E135)</f>
        <v>10221340.383174557</v>
      </c>
      <c r="F136" s="133">
        <f>SUM(F116:F135)</f>
        <v>1103163.0578159785</v>
      </c>
      <c r="G136" s="133">
        <f>SUM(G116:G135)</f>
        <v>0</v>
      </c>
      <c r="H136" s="133">
        <f t="shared" si="4"/>
        <v>30969033.001795825</v>
      </c>
    </row>
    <row r="137" spans="2:12" x14ac:dyDescent="0.55000000000000004">
      <c r="B137" s="328"/>
      <c r="C137" s="331"/>
      <c r="D137" s="331"/>
      <c r="E137" s="331"/>
      <c r="F137" s="331"/>
      <c r="G137" s="331"/>
      <c r="H137" s="332"/>
    </row>
    <row r="138" spans="2:12" x14ac:dyDescent="0.55000000000000004">
      <c r="B138" s="120" t="s">
        <v>4</v>
      </c>
      <c r="C138" s="325"/>
      <c r="D138" s="325"/>
      <c r="E138" s="325"/>
      <c r="F138" s="325"/>
      <c r="G138" s="325"/>
      <c r="H138" s="122">
        <f>H86-H81-H111</f>
        <v>35847552.998204172</v>
      </c>
    </row>
    <row r="139" spans="2:12" ht="202.5" customHeight="1" thickBot="1" x14ac:dyDescent="0.6">
      <c r="B139" s="432" t="s">
        <v>850</v>
      </c>
      <c r="C139" s="432"/>
      <c r="D139" s="432"/>
      <c r="E139" s="432"/>
      <c r="F139" s="432"/>
      <c r="G139" s="432"/>
      <c r="H139" s="319"/>
    </row>
    <row r="140" spans="2:12" ht="36.75" customHeight="1" thickTop="1" x14ac:dyDescent="0.55000000000000004">
      <c r="B140" s="479" t="s">
        <v>852</v>
      </c>
      <c r="C140" s="454"/>
      <c r="D140" s="454"/>
      <c r="E140" s="454"/>
      <c r="F140" s="455"/>
      <c r="G140" s="333" t="s">
        <v>2</v>
      </c>
      <c r="H140" s="334">
        <v>1</v>
      </c>
      <c r="I140" s="446" t="str">
        <f>IF(H140+H141=1,"","Error, the two cells on the left must equal 100%")</f>
        <v/>
      </c>
      <c r="L140" s="288"/>
    </row>
    <row r="141" spans="2:12" ht="67.5" customHeight="1" thickBot="1" x14ac:dyDescent="0.6">
      <c r="B141" s="456"/>
      <c r="C141" s="457"/>
      <c r="D141" s="457"/>
      <c r="E141" s="457"/>
      <c r="F141" s="458"/>
      <c r="G141" s="333" t="s">
        <v>3</v>
      </c>
      <c r="H141" s="335">
        <f>1-H140</f>
        <v>0</v>
      </c>
      <c r="I141" s="446"/>
    </row>
    <row r="142" spans="2:12" ht="58.2" thickBot="1" x14ac:dyDescent="0.6">
      <c r="B142" s="336" t="s">
        <v>31</v>
      </c>
      <c r="C142" s="337" t="s">
        <v>25</v>
      </c>
      <c r="D142" s="337" t="s">
        <v>26</v>
      </c>
      <c r="E142" s="337" t="s">
        <v>27</v>
      </c>
      <c r="F142" s="337" t="s">
        <v>28</v>
      </c>
      <c r="G142" s="338" t="s">
        <v>29</v>
      </c>
      <c r="H142" s="339" t="s">
        <v>6</v>
      </c>
      <c r="I142" s="340" t="s">
        <v>7</v>
      </c>
    </row>
    <row r="143" spans="2:12" x14ac:dyDescent="0.55000000000000004">
      <c r="B143" s="127" t="str">
        <f>$B$32</f>
        <v>Liberal Arts</v>
      </c>
      <c r="C143" s="327">
        <f>Data!LN20</f>
        <v>0</v>
      </c>
      <c r="D143" s="327">
        <f>Data!MH20</f>
        <v>0</v>
      </c>
      <c r="E143" s="327">
        <f>Data!NB20</f>
        <v>0</v>
      </c>
      <c r="F143" s="327">
        <f>Data!NV20</f>
        <v>0</v>
      </c>
      <c r="G143" s="327">
        <f>Data!OP20</f>
        <v>0</v>
      </c>
      <c r="H143" s="341">
        <f>Data!PJ20</f>
        <v>10141742.788181063</v>
      </c>
      <c r="I143" s="342">
        <f t="shared" ref="I143:I162" si="6">SUM(C143:H143)</f>
        <v>10141742.788181063</v>
      </c>
    </row>
    <row r="144" spans="2:12" x14ac:dyDescent="0.55000000000000004">
      <c r="B144" s="127" t="str">
        <f>$B$33</f>
        <v>Science</v>
      </c>
      <c r="C144" s="327">
        <f>Data!LO20</f>
        <v>0</v>
      </c>
      <c r="D144" s="327">
        <f>Data!MI20</f>
        <v>823141.67000000016</v>
      </c>
      <c r="E144" s="327">
        <f>Data!NC20</f>
        <v>0</v>
      </c>
      <c r="F144" s="327">
        <f>Data!NW20</f>
        <v>0</v>
      </c>
      <c r="G144" s="327">
        <f>Data!OQ20</f>
        <v>0</v>
      </c>
      <c r="H144" s="341">
        <f>Data!PK20</f>
        <v>4171352.7309044516</v>
      </c>
      <c r="I144" s="342">
        <f t="shared" si="6"/>
        <v>4994494.4009044515</v>
      </c>
    </row>
    <row r="145" spans="2:9" x14ac:dyDescent="0.55000000000000004">
      <c r="B145" s="127" t="str">
        <f>$B$34</f>
        <v>Fine Arts</v>
      </c>
      <c r="C145" s="327">
        <f>Data!LP20</f>
        <v>0</v>
      </c>
      <c r="D145" s="327">
        <f>Data!MJ20</f>
        <v>2534</v>
      </c>
      <c r="E145" s="327">
        <f>Data!ND20</f>
        <v>0</v>
      </c>
      <c r="F145" s="327">
        <f>Data!NX20</f>
        <v>0</v>
      </c>
      <c r="G145" s="327">
        <f>Data!OR20</f>
        <v>0</v>
      </c>
      <c r="H145" s="341">
        <f>Data!PL20</f>
        <v>3194564.6841985197</v>
      </c>
      <c r="I145" s="342">
        <f t="shared" si="6"/>
        <v>3197098.6841985197</v>
      </c>
    </row>
    <row r="146" spans="2:9" x14ac:dyDescent="0.55000000000000004">
      <c r="B146" s="127" t="str">
        <f>$B$35</f>
        <v>Teacher Education</v>
      </c>
      <c r="C146" s="327">
        <f>Data!LQ20</f>
        <v>0</v>
      </c>
      <c r="D146" s="327">
        <f>Data!MK20</f>
        <v>106448.92</v>
      </c>
      <c r="E146" s="327">
        <f>Data!NE20</f>
        <v>0</v>
      </c>
      <c r="F146" s="327">
        <f>Data!NY20</f>
        <v>0</v>
      </c>
      <c r="G146" s="327">
        <f>Data!OS20</f>
        <v>0</v>
      </c>
      <c r="H146" s="341">
        <f>Data!PN20</f>
        <v>4590036.8876635237</v>
      </c>
      <c r="I146" s="342">
        <f t="shared" si="6"/>
        <v>4696485.8076635236</v>
      </c>
    </row>
    <row r="147" spans="2:9" x14ac:dyDescent="0.55000000000000004">
      <c r="B147" s="127" t="str">
        <f>$B$36</f>
        <v>Agriculture</v>
      </c>
      <c r="C147" s="327">
        <f>Data!LR20</f>
        <v>0</v>
      </c>
      <c r="D147" s="327">
        <f>Data!ML20</f>
        <v>220260.57</v>
      </c>
      <c r="E147" s="327">
        <f>Data!NF20</f>
        <v>126378.15</v>
      </c>
      <c r="F147" s="327">
        <f>Data!NZ20</f>
        <v>0</v>
      </c>
      <c r="G147" s="327">
        <f>Data!OT20</f>
        <v>0</v>
      </c>
      <c r="H147" s="341">
        <f>Data!PM20</f>
        <v>1122106.355964662</v>
      </c>
      <c r="I147" s="342">
        <f t="shared" si="6"/>
        <v>1468745.075964662</v>
      </c>
    </row>
    <row r="148" spans="2:9" x14ac:dyDescent="0.55000000000000004">
      <c r="B148" s="127" t="str">
        <f>$B$37</f>
        <v>Engineering</v>
      </c>
      <c r="C148" s="327">
        <f>Data!LS20</f>
        <v>0</v>
      </c>
      <c r="D148" s="327">
        <f>Data!MM20</f>
        <v>548298.94000000006</v>
      </c>
      <c r="E148" s="327">
        <f>Data!NG20</f>
        <v>5471.99</v>
      </c>
      <c r="F148" s="327">
        <f>Data!OA20</f>
        <v>0</v>
      </c>
      <c r="G148" s="327">
        <f>Data!OU20</f>
        <v>0</v>
      </c>
      <c r="H148" s="341">
        <f>Data!PO20</f>
        <v>1765257.8180295951</v>
      </c>
      <c r="I148" s="342">
        <f t="shared" si="6"/>
        <v>2319028.7480295952</v>
      </c>
    </row>
    <row r="149" spans="2:9" x14ac:dyDescent="0.55000000000000004">
      <c r="B149" s="127" t="str">
        <f>$B$38</f>
        <v>Home Economics</v>
      </c>
      <c r="C149" s="327">
        <f>Data!LT20</f>
        <v>0</v>
      </c>
      <c r="D149" s="327">
        <f>Data!MN20</f>
        <v>0</v>
      </c>
      <c r="E149" s="327">
        <f>Data!NH20</f>
        <v>0</v>
      </c>
      <c r="F149" s="327">
        <f>Data!OB20</f>
        <v>0</v>
      </c>
      <c r="G149" s="327">
        <f>Data!OV20</f>
        <v>0</v>
      </c>
      <c r="H149" s="341">
        <f>Data!PP20</f>
        <v>121109.1499403496</v>
      </c>
      <c r="I149" s="342">
        <f t="shared" si="6"/>
        <v>121109.1499403496</v>
      </c>
    </row>
    <row r="150" spans="2:9" x14ac:dyDescent="0.55000000000000004">
      <c r="B150" s="127" t="str">
        <f>$B$39</f>
        <v>Law</v>
      </c>
      <c r="C150" s="327">
        <f>Data!LU20</f>
        <v>0</v>
      </c>
      <c r="D150" s="327">
        <f>Data!MO20</f>
        <v>0</v>
      </c>
      <c r="E150" s="327">
        <f>Data!NI20</f>
        <v>0</v>
      </c>
      <c r="F150" s="327">
        <f>Data!OC20</f>
        <v>0</v>
      </c>
      <c r="G150" s="327">
        <f>Data!OW20</f>
        <v>0</v>
      </c>
      <c r="H150" s="341">
        <f>Data!PQ20</f>
        <v>0</v>
      </c>
      <c r="I150" s="342">
        <f t="shared" si="6"/>
        <v>0</v>
      </c>
    </row>
    <row r="151" spans="2:9" x14ac:dyDescent="0.55000000000000004">
      <c r="B151" s="127" t="str">
        <f>$B$40</f>
        <v>Social Service</v>
      </c>
      <c r="C151" s="327">
        <f>Data!LV20</f>
        <v>0</v>
      </c>
      <c r="D151" s="327">
        <f>Data!MP20</f>
        <v>0</v>
      </c>
      <c r="E151" s="327">
        <f>Data!NJ20</f>
        <v>0</v>
      </c>
      <c r="F151" s="327">
        <f>Data!OD20</f>
        <v>0</v>
      </c>
      <c r="G151" s="327">
        <f>Data!OX20</f>
        <v>0</v>
      </c>
      <c r="H151" s="341">
        <f>Data!PR20</f>
        <v>1394188.8013957466</v>
      </c>
      <c r="I151" s="342">
        <f t="shared" si="6"/>
        <v>1394188.8013957466</v>
      </c>
    </row>
    <row r="152" spans="2:9" x14ac:dyDescent="0.55000000000000004">
      <c r="B152" s="127" t="str">
        <f>$B$41</f>
        <v>Library Science</v>
      </c>
      <c r="C152" s="327">
        <f>Data!LW20</f>
        <v>0</v>
      </c>
      <c r="D152" s="327">
        <f>Data!MQ20</f>
        <v>0</v>
      </c>
      <c r="E152" s="327">
        <f>Data!NK20</f>
        <v>0</v>
      </c>
      <c r="F152" s="327">
        <f>Data!OE20</f>
        <v>0</v>
      </c>
      <c r="G152" s="327">
        <f>Data!OY20</f>
        <v>0</v>
      </c>
      <c r="H152" s="341">
        <f>Data!PS20</f>
        <v>97885.802125465445</v>
      </c>
      <c r="I152" s="342">
        <f t="shared" si="6"/>
        <v>97885.802125465445</v>
      </c>
    </row>
    <row r="153" spans="2:9" x14ac:dyDescent="0.55000000000000004">
      <c r="B153" s="127" t="str">
        <f>$B$42</f>
        <v>Veterinary Science</v>
      </c>
      <c r="C153" s="327">
        <f>Data!LX20</f>
        <v>0</v>
      </c>
      <c r="D153" s="327">
        <f>Data!MR20</f>
        <v>0</v>
      </c>
      <c r="E153" s="327">
        <f>Data!NL20</f>
        <v>0</v>
      </c>
      <c r="F153" s="327">
        <f>Data!OF20</f>
        <v>0</v>
      </c>
      <c r="G153" s="327">
        <f>Data!OZ20</f>
        <v>0</v>
      </c>
      <c r="H153" s="341">
        <f>Data!PT20</f>
        <v>0</v>
      </c>
      <c r="I153" s="342">
        <f t="shared" si="6"/>
        <v>0</v>
      </c>
    </row>
    <row r="154" spans="2:9" x14ac:dyDescent="0.55000000000000004">
      <c r="B154" s="127" t="str">
        <f>$B$43</f>
        <v>Vocational Training</v>
      </c>
      <c r="C154" s="327">
        <f>Data!LY20</f>
        <v>0</v>
      </c>
      <c r="D154" s="327">
        <f>Data!MS20</f>
        <v>0</v>
      </c>
      <c r="E154" s="327">
        <f>Data!NM20</f>
        <v>0</v>
      </c>
      <c r="F154" s="327">
        <f>Data!OG20</f>
        <v>0</v>
      </c>
      <c r="G154" s="327">
        <f>Data!PA20</f>
        <v>0</v>
      </c>
      <c r="H154" s="341">
        <f>Data!PU20</f>
        <v>127714.67940234346</v>
      </c>
      <c r="I154" s="342">
        <f t="shared" si="6"/>
        <v>127714.67940234346</v>
      </c>
    </row>
    <row r="155" spans="2:9" x14ac:dyDescent="0.55000000000000004">
      <c r="B155" s="127" t="str">
        <f>$B$44</f>
        <v>Physical Training</v>
      </c>
      <c r="C155" s="327">
        <f>Data!LZ20</f>
        <v>0</v>
      </c>
      <c r="D155" s="327">
        <f>Data!MT20</f>
        <v>0</v>
      </c>
      <c r="E155" s="327">
        <f>Data!NN20</f>
        <v>0</v>
      </c>
      <c r="F155" s="327">
        <f>Data!OH20</f>
        <v>0</v>
      </c>
      <c r="G155" s="327">
        <f>Data!PB20</f>
        <v>0</v>
      </c>
      <c r="H155" s="341">
        <f>Data!PV20</f>
        <v>0</v>
      </c>
      <c r="I155" s="342">
        <f t="shared" si="6"/>
        <v>0</v>
      </c>
    </row>
    <row r="156" spans="2:9" x14ac:dyDescent="0.55000000000000004">
      <c r="B156" s="127" t="str">
        <f>$B$45</f>
        <v>Health Services</v>
      </c>
      <c r="C156" s="327">
        <f>Data!MA20</f>
        <v>0</v>
      </c>
      <c r="D156" s="327">
        <f>Data!MU20</f>
        <v>58826.43</v>
      </c>
      <c r="E156" s="327">
        <f>Data!NO20</f>
        <v>0</v>
      </c>
      <c r="F156" s="327">
        <f>Data!OI20</f>
        <v>0</v>
      </c>
      <c r="G156" s="327">
        <f>Data!PC20</f>
        <v>0</v>
      </c>
      <c r="H156" s="341">
        <f>Data!PW20</f>
        <v>981933.30396143033</v>
      </c>
      <c r="I156" s="342">
        <f t="shared" si="6"/>
        <v>1040759.7339614304</v>
      </c>
    </row>
    <row r="157" spans="2:9" x14ac:dyDescent="0.55000000000000004">
      <c r="B157" s="127" t="str">
        <f>$B$46</f>
        <v>Pharmacy</v>
      </c>
      <c r="C157" s="327">
        <f>Data!MB20</f>
        <v>0</v>
      </c>
      <c r="D157" s="327">
        <f>Data!MV20</f>
        <v>0</v>
      </c>
      <c r="E157" s="327">
        <f>Data!NP20</f>
        <v>0</v>
      </c>
      <c r="F157" s="327">
        <f>Data!OJ20</f>
        <v>0</v>
      </c>
      <c r="G157" s="327">
        <f>Data!PD20</f>
        <v>0</v>
      </c>
      <c r="H157" s="341">
        <f>Data!PX20</f>
        <v>0</v>
      </c>
      <c r="I157" s="342">
        <f t="shared" si="6"/>
        <v>0</v>
      </c>
    </row>
    <row r="158" spans="2:9" x14ac:dyDescent="0.55000000000000004">
      <c r="B158" s="127" t="str">
        <f>$B$47</f>
        <v>Business Administration</v>
      </c>
      <c r="C158" s="327">
        <f>Data!MC20</f>
        <v>0</v>
      </c>
      <c r="D158" s="327">
        <f>Data!MW20</f>
        <v>0</v>
      </c>
      <c r="E158" s="327">
        <f>Data!NQ20</f>
        <v>0</v>
      </c>
      <c r="F158" s="327">
        <f>Data!OK20</f>
        <v>0</v>
      </c>
      <c r="G158" s="327">
        <f>Data!PE20</f>
        <v>0</v>
      </c>
      <c r="H158" s="341">
        <f>Data!PY20</f>
        <v>4758033.0516394451</v>
      </c>
      <c r="I158" s="342">
        <f t="shared" si="6"/>
        <v>4758033.0516394451</v>
      </c>
    </row>
    <row r="159" spans="2:9" x14ac:dyDescent="0.55000000000000004">
      <c r="B159" s="127" t="str">
        <f>$B$48</f>
        <v>Optometry</v>
      </c>
      <c r="C159" s="327">
        <f>Data!MD20</f>
        <v>0</v>
      </c>
      <c r="D159" s="327">
        <f>Data!MX20</f>
        <v>0</v>
      </c>
      <c r="E159" s="327">
        <f>Data!NR20</f>
        <v>0</v>
      </c>
      <c r="F159" s="327">
        <f>Data!OL20</f>
        <v>0</v>
      </c>
      <c r="G159" s="327">
        <f>Data!PF20</f>
        <v>0</v>
      </c>
      <c r="H159" s="341">
        <f>Data!PZ20</f>
        <v>0</v>
      </c>
      <c r="I159" s="342">
        <f t="shared" si="6"/>
        <v>0</v>
      </c>
    </row>
    <row r="160" spans="2:9" x14ac:dyDescent="0.55000000000000004">
      <c r="B160" s="127" t="str">
        <f>$B$49</f>
        <v>Teacher Ed-Practice Teaching</v>
      </c>
      <c r="C160" s="327">
        <f>Data!ME20</f>
        <v>0</v>
      </c>
      <c r="D160" s="327">
        <f>Data!MY20</f>
        <v>51995</v>
      </c>
      <c r="E160" s="327">
        <f>Data!NS20</f>
        <v>0</v>
      </c>
      <c r="F160" s="327">
        <f>Data!OM20</f>
        <v>0</v>
      </c>
      <c r="G160" s="327">
        <f>Data!PG20</f>
        <v>0</v>
      </c>
      <c r="H160" s="366">
        <f>Data!QA20</f>
        <v>0</v>
      </c>
      <c r="I160" s="342">
        <f t="shared" si="6"/>
        <v>51995</v>
      </c>
    </row>
    <row r="161" spans="2:10" x14ac:dyDescent="0.55000000000000004">
      <c r="B161" s="127" t="str">
        <f>$B$50</f>
        <v>Technology</v>
      </c>
      <c r="C161" s="327">
        <f>Data!MF20</f>
        <v>0</v>
      </c>
      <c r="D161" s="327">
        <f>Data!MZ20</f>
        <v>0</v>
      </c>
      <c r="E161" s="327">
        <f>Data!NT20</f>
        <v>0</v>
      </c>
      <c r="F161" s="327">
        <f>Data!ON20</f>
        <v>0</v>
      </c>
      <c r="G161" s="327">
        <f>Data!PH20</f>
        <v>0</v>
      </c>
      <c r="H161" s="341">
        <f>Data!QB20</f>
        <v>626373.57706128282</v>
      </c>
      <c r="I161" s="342">
        <f t="shared" si="6"/>
        <v>626373.57706128282</v>
      </c>
    </row>
    <row r="162" spans="2:10" x14ac:dyDescent="0.55000000000000004">
      <c r="B162" s="127" t="str">
        <f>$B$51</f>
        <v>Nursing</v>
      </c>
      <c r="C162" s="327">
        <f>Data!MG20</f>
        <v>0</v>
      </c>
      <c r="D162" s="327">
        <f>Data!NA20</f>
        <v>15.71</v>
      </c>
      <c r="E162" s="327">
        <f>Data!NU20</f>
        <v>0</v>
      </c>
      <c r="F162" s="327">
        <f>Data!OO20</f>
        <v>0</v>
      </c>
      <c r="G162" s="327">
        <f>Data!PI20</f>
        <v>0</v>
      </c>
      <c r="H162" s="341">
        <f>Data!QC20</f>
        <v>811882.41460915201</v>
      </c>
      <c r="I162" s="342">
        <f t="shared" si="6"/>
        <v>811898.12460915197</v>
      </c>
    </row>
    <row r="163" spans="2:10" ht="19.8" thickBot="1" x14ac:dyDescent="0.6">
      <c r="B163" s="130" t="str">
        <f>$B$52</f>
        <v>Totals</v>
      </c>
      <c r="C163" s="133">
        <f t="shared" ref="C163:H163" si="7">SUM(C143:C162)</f>
        <v>0</v>
      </c>
      <c r="D163" s="133">
        <f t="shared" si="7"/>
        <v>1811521.24</v>
      </c>
      <c r="E163" s="133">
        <f t="shared" si="7"/>
        <v>131850.13999999998</v>
      </c>
      <c r="F163" s="133">
        <f t="shared" si="7"/>
        <v>0</v>
      </c>
      <c r="G163" s="134">
        <f t="shared" si="7"/>
        <v>0</v>
      </c>
      <c r="H163" s="343">
        <f t="shared" si="7"/>
        <v>33904182.045077033</v>
      </c>
      <c r="I163" s="342">
        <f>SUM(I143:I162)</f>
        <v>35847553.425077029</v>
      </c>
    </row>
    <row r="164" spans="2:10" ht="19.8" thickTop="1" x14ac:dyDescent="0.55000000000000004">
      <c r="B164" s="143"/>
      <c r="C164" s="329"/>
      <c r="D164" s="329"/>
      <c r="E164" s="329"/>
      <c r="F164" s="329"/>
      <c r="G164" s="329"/>
      <c r="H164" s="344"/>
      <c r="I164" s="345"/>
    </row>
    <row r="165" spans="2:10" ht="19.5" customHeight="1" x14ac:dyDescent="0.55000000000000004">
      <c r="B165" s="437" t="s">
        <v>63</v>
      </c>
      <c r="C165" s="437"/>
      <c r="D165" s="437"/>
      <c r="E165" s="437"/>
      <c r="F165" s="437"/>
      <c r="G165" s="437"/>
      <c r="H165" s="346"/>
      <c r="I165" s="346"/>
    </row>
    <row r="166" spans="2:10" ht="43.5" customHeight="1" thickBot="1" x14ac:dyDescent="0.6">
      <c r="B166" s="444" t="s">
        <v>40</v>
      </c>
      <c r="C166" s="444"/>
      <c r="D166" s="444"/>
      <c r="E166" s="444"/>
      <c r="F166" s="444"/>
      <c r="G166" s="444"/>
      <c r="H166" s="326"/>
    </row>
    <row r="167" spans="2:10" ht="19.8" thickBot="1" x14ac:dyDescent="0.6">
      <c r="B167" s="124" t="s">
        <v>31</v>
      </c>
      <c r="C167" s="125" t="s">
        <v>25</v>
      </c>
      <c r="D167" s="125" t="s">
        <v>26</v>
      </c>
      <c r="E167" s="125" t="s">
        <v>27</v>
      </c>
      <c r="F167" s="125" t="s">
        <v>28</v>
      </c>
      <c r="G167" s="125" t="s">
        <v>29</v>
      </c>
      <c r="H167" s="126" t="s">
        <v>1</v>
      </c>
    </row>
    <row r="168" spans="2:10" x14ac:dyDescent="0.55000000000000004">
      <c r="B168" s="127" t="str">
        <f>$B$32</f>
        <v>Liberal Arts</v>
      </c>
      <c r="C168" s="321">
        <f t="shared" ref="C168:G183" si="8">C143+$H$140*IF($H116=0,0,$H143*C116/$H116)+IF($H32=0,0,$H$141*$H143*C32/$H32)</f>
        <v>5072826.705980164</v>
      </c>
      <c r="D168" s="321">
        <f t="shared" si="8"/>
        <v>2409518.2157473313</v>
      </c>
      <c r="E168" s="321">
        <f t="shared" si="8"/>
        <v>2302764.9219629611</v>
      </c>
      <c r="F168" s="321">
        <f t="shared" si="8"/>
        <v>356632.94449060626</v>
      </c>
      <c r="G168" s="321">
        <f t="shared" si="8"/>
        <v>0</v>
      </c>
      <c r="H168" s="133">
        <f t="shared" ref="H168:H188" si="9">SUM(C168:G168)</f>
        <v>10141742.788181063</v>
      </c>
      <c r="I168" s="347"/>
      <c r="J168" s="288"/>
    </row>
    <row r="169" spans="2:10" x14ac:dyDescent="0.55000000000000004">
      <c r="B169" s="127" t="str">
        <f>$B$33</f>
        <v>Science</v>
      </c>
      <c r="C169" s="141">
        <f t="shared" si="8"/>
        <v>1623851.3982269557</v>
      </c>
      <c r="D169" s="141">
        <f t="shared" si="8"/>
        <v>1972057.0508890075</v>
      </c>
      <c r="E169" s="141">
        <f t="shared" si="8"/>
        <v>1398585.9517884885</v>
      </c>
      <c r="F169" s="141">
        <f t="shared" si="8"/>
        <v>0</v>
      </c>
      <c r="G169" s="141">
        <f t="shared" si="8"/>
        <v>0</v>
      </c>
      <c r="H169" s="136">
        <f t="shared" si="9"/>
        <v>4994494.4009044515</v>
      </c>
      <c r="I169" s="347"/>
      <c r="J169" s="288"/>
    </row>
    <row r="170" spans="2:10" x14ac:dyDescent="0.55000000000000004">
      <c r="B170" s="127" t="str">
        <f>$B$34</f>
        <v>Fine Arts</v>
      </c>
      <c r="C170" s="141">
        <f t="shared" si="8"/>
        <v>1175902.3530744165</v>
      </c>
      <c r="D170" s="141">
        <f t="shared" si="8"/>
        <v>1112778.2511154222</v>
      </c>
      <c r="E170" s="141">
        <f t="shared" si="8"/>
        <v>904683.22175510367</v>
      </c>
      <c r="F170" s="141">
        <f t="shared" si="8"/>
        <v>3734.8582535772703</v>
      </c>
      <c r="G170" s="141">
        <f t="shared" si="8"/>
        <v>0</v>
      </c>
      <c r="H170" s="136">
        <f t="shared" si="9"/>
        <v>3197098.6841985197</v>
      </c>
      <c r="I170" s="347"/>
      <c r="J170" s="288"/>
    </row>
    <row r="171" spans="2:10" x14ac:dyDescent="0.55000000000000004">
      <c r="B171" s="127" t="str">
        <f>$B$35</f>
        <v>Teacher Education</v>
      </c>
      <c r="C171" s="141">
        <f t="shared" si="8"/>
        <v>255065.23878232663</v>
      </c>
      <c r="D171" s="141">
        <f t="shared" si="8"/>
        <v>1240757.4446372064</v>
      </c>
      <c r="E171" s="141">
        <f t="shared" si="8"/>
        <v>2318082.3131958325</v>
      </c>
      <c r="F171" s="141">
        <f t="shared" si="8"/>
        <v>882580.81104815798</v>
      </c>
      <c r="G171" s="141">
        <f t="shared" si="8"/>
        <v>0</v>
      </c>
      <c r="H171" s="136">
        <f t="shared" si="9"/>
        <v>4696485.8076635236</v>
      </c>
      <c r="I171" s="347"/>
      <c r="J171" s="288"/>
    </row>
    <row r="172" spans="2:10" x14ac:dyDescent="0.55000000000000004">
      <c r="B172" s="127" t="str">
        <f>$B$36</f>
        <v>Agriculture</v>
      </c>
      <c r="C172" s="141">
        <f t="shared" si="8"/>
        <v>355920.30100102432</v>
      </c>
      <c r="D172" s="141">
        <f t="shared" si="8"/>
        <v>769496.87358665257</v>
      </c>
      <c r="E172" s="141">
        <f t="shared" si="8"/>
        <v>343327.90137698519</v>
      </c>
      <c r="F172" s="141">
        <f t="shared" si="8"/>
        <v>0</v>
      </c>
      <c r="G172" s="141">
        <f t="shared" si="8"/>
        <v>0</v>
      </c>
      <c r="H172" s="136">
        <f t="shared" si="9"/>
        <v>1468745.075964662</v>
      </c>
      <c r="I172" s="347"/>
      <c r="J172" s="288"/>
    </row>
    <row r="173" spans="2:10" x14ac:dyDescent="0.55000000000000004">
      <c r="B173" s="127" t="str">
        <f>$B$37</f>
        <v>Engineering</v>
      </c>
      <c r="C173" s="141">
        <f t="shared" si="8"/>
        <v>504398.86415826477</v>
      </c>
      <c r="D173" s="141">
        <f t="shared" si="8"/>
        <v>1340110.4732056838</v>
      </c>
      <c r="E173" s="141">
        <f t="shared" si="8"/>
        <v>474519.4106656466</v>
      </c>
      <c r="F173" s="141">
        <f t="shared" si="8"/>
        <v>0</v>
      </c>
      <c r="G173" s="141">
        <f t="shared" si="8"/>
        <v>0</v>
      </c>
      <c r="H173" s="136">
        <f t="shared" si="9"/>
        <v>2319028.7480295952</v>
      </c>
      <c r="I173" s="347"/>
      <c r="J173" s="288"/>
    </row>
    <row r="174" spans="2:10" x14ac:dyDescent="0.55000000000000004">
      <c r="B174" s="127" t="str">
        <f>$B$38</f>
        <v>Home Economics</v>
      </c>
      <c r="C174" s="141">
        <f t="shared" si="8"/>
        <v>50478.90650717025</v>
      </c>
      <c r="D174" s="141">
        <f t="shared" si="8"/>
        <v>70630.243433179334</v>
      </c>
      <c r="E174" s="141">
        <f t="shared" si="8"/>
        <v>0</v>
      </c>
      <c r="F174" s="141">
        <f t="shared" si="8"/>
        <v>0</v>
      </c>
      <c r="G174" s="141">
        <f t="shared" si="8"/>
        <v>0</v>
      </c>
      <c r="H174" s="136">
        <f t="shared" si="9"/>
        <v>121109.14994034958</v>
      </c>
      <c r="I174" s="347"/>
      <c r="J174" s="288"/>
    </row>
    <row r="175" spans="2:10" x14ac:dyDescent="0.55000000000000004">
      <c r="B175" s="127" t="str">
        <f>$B$39</f>
        <v>Law</v>
      </c>
      <c r="C175" s="141">
        <f t="shared" si="8"/>
        <v>0</v>
      </c>
      <c r="D175" s="141">
        <f t="shared" si="8"/>
        <v>0</v>
      </c>
      <c r="E175" s="141">
        <f t="shared" si="8"/>
        <v>0</v>
      </c>
      <c r="F175" s="141">
        <f t="shared" si="8"/>
        <v>0</v>
      </c>
      <c r="G175" s="141">
        <f t="shared" si="8"/>
        <v>0</v>
      </c>
      <c r="H175" s="136">
        <f t="shared" si="9"/>
        <v>0</v>
      </c>
      <c r="I175" s="347"/>
      <c r="J175" s="288"/>
    </row>
    <row r="176" spans="2:10" x14ac:dyDescent="0.55000000000000004">
      <c r="B176" s="127" t="str">
        <f>$B$40</f>
        <v>Social Service</v>
      </c>
      <c r="C176" s="141">
        <f t="shared" si="8"/>
        <v>84434.341233599698</v>
      </c>
      <c r="D176" s="141">
        <f t="shared" si="8"/>
        <v>261555.71744581906</v>
      </c>
      <c r="E176" s="141">
        <f t="shared" si="8"/>
        <v>1048198.7427163278</v>
      </c>
      <c r="F176" s="141">
        <f t="shared" si="8"/>
        <v>0</v>
      </c>
      <c r="G176" s="141">
        <f t="shared" si="8"/>
        <v>0</v>
      </c>
      <c r="H176" s="136">
        <f t="shared" si="9"/>
        <v>1394188.8013957464</v>
      </c>
      <c r="I176" s="347"/>
      <c r="J176" s="288"/>
    </row>
    <row r="177" spans="2:10" x14ac:dyDescent="0.55000000000000004">
      <c r="B177" s="127" t="str">
        <f>$B$41</f>
        <v>Library Science</v>
      </c>
      <c r="C177" s="141">
        <f t="shared" si="8"/>
        <v>0</v>
      </c>
      <c r="D177" s="141">
        <f t="shared" si="8"/>
        <v>0</v>
      </c>
      <c r="E177" s="141">
        <f t="shared" si="8"/>
        <v>97885.802125465445</v>
      </c>
      <c r="F177" s="141">
        <f t="shared" si="8"/>
        <v>0</v>
      </c>
      <c r="G177" s="141">
        <f t="shared" si="8"/>
        <v>0</v>
      </c>
      <c r="H177" s="136">
        <f t="shared" si="9"/>
        <v>97885.802125465445</v>
      </c>
      <c r="I177" s="347"/>
      <c r="J177" s="288"/>
    </row>
    <row r="178" spans="2:10" x14ac:dyDescent="0.55000000000000004">
      <c r="B178" s="127" t="str">
        <f>$B$42</f>
        <v>Veterinary Science</v>
      </c>
      <c r="C178" s="141">
        <f t="shared" si="8"/>
        <v>0</v>
      </c>
      <c r="D178" s="141">
        <f t="shared" si="8"/>
        <v>0</v>
      </c>
      <c r="E178" s="141">
        <f t="shared" si="8"/>
        <v>0</v>
      </c>
      <c r="F178" s="141">
        <f t="shared" si="8"/>
        <v>0</v>
      </c>
      <c r="G178" s="141">
        <f t="shared" si="8"/>
        <v>0</v>
      </c>
      <c r="H178" s="136">
        <f t="shared" si="9"/>
        <v>0</v>
      </c>
      <c r="I178" s="347"/>
      <c r="J178" s="288"/>
    </row>
    <row r="179" spans="2:10" x14ac:dyDescent="0.55000000000000004">
      <c r="B179" s="127" t="str">
        <f>$B$43</f>
        <v>Vocational Training</v>
      </c>
      <c r="C179" s="141">
        <f t="shared" si="8"/>
        <v>67047.449264825977</v>
      </c>
      <c r="D179" s="141">
        <f t="shared" si="8"/>
        <v>60667.230137517494</v>
      </c>
      <c r="E179" s="141">
        <f t="shared" si="8"/>
        <v>0</v>
      </c>
      <c r="F179" s="141">
        <f t="shared" si="8"/>
        <v>0</v>
      </c>
      <c r="G179" s="141">
        <f t="shared" si="8"/>
        <v>0</v>
      </c>
      <c r="H179" s="136">
        <f t="shared" si="9"/>
        <v>127714.67940234346</v>
      </c>
      <c r="I179" s="347"/>
      <c r="J179" s="288"/>
    </row>
    <row r="180" spans="2:10" x14ac:dyDescent="0.55000000000000004">
      <c r="B180" s="127" t="str">
        <f>$B$44</f>
        <v>Physical Training</v>
      </c>
      <c r="C180" s="141">
        <f t="shared" si="8"/>
        <v>0</v>
      </c>
      <c r="D180" s="141">
        <f t="shared" si="8"/>
        <v>0</v>
      </c>
      <c r="E180" s="141">
        <f t="shared" si="8"/>
        <v>0</v>
      </c>
      <c r="F180" s="141">
        <f t="shared" si="8"/>
        <v>0</v>
      </c>
      <c r="G180" s="141">
        <f t="shared" si="8"/>
        <v>0</v>
      </c>
      <c r="H180" s="136">
        <f t="shared" si="9"/>
        <v>0</v>
      </c>
      <c r="I180" s="347"/>
      <c r="J180" s="288"/>
    </row>
    <row r="181" spans="2:10" x14ac:dyDescent="0.55000000000000004">
      <c r="B181" s="127" t="str">
        <f>$B$45</f>
        <v>Health Services</v>
      </c>
      <c r="C181" s="141">
        <f t="shared" si="8"/>
        <v>236998.83911040073</v>
      </c>
      <c r="D181" s="141">
        <f t="shared" si="8"/>
        <v>331258.95277717808</v>
      </c>
      <c r="E181" s="141">
        <f t="shared" si="8"/>
        <v>459742.89102281648</v>
      </c>
      <c r="F181" s="141">
        <f t="shared" si="8"/>
        <v>12759.05105103508</v>
      </c>
      <c r="G181" s="141">
        <f t="shared" si="8"/>
        <v>0</v>
      </c>
      <c r="H181" s="136">
        <f t="shared" si="9"/>
        <v>1040759.7339614304</v>
      </c>
      <c r="I181" s="347"/>
      <c r="J181" s="288"/>
    </row>
    <row r="182" spans="2:10" x14ac:dyDescent="0.55000000000000004">
      <c r="B182" s="127" t="str">
        <f>$B$46</f>
        <v>Pharmacy</v>
      </c>
      <c r="C182" s="141">
        <f t="shared" si="8"/>
        <v>0</v>
      </c>
      <c r="D182" s="141">
        <f t="shared" si="8"/>
        <v>0</v>
      </c>
      <c r="E182" s="141">
        <f t="shared" si="8"/>
        <v>0</v>
      </c>
      <c r="F182" s="141">
        <f t="shared" si="8"/>
        <v>0</v>
      </c>
      <c r="G182" s="141">
        <f t="shared" si="8"/>
        <v>0</v>
      </c>
      <c r="H182" s="136">
        <f t="shared" si="9"/>
        <v>0</v>
      </c>
      <c r="I182" s="347"/>
      <c r="J182" s="288"/>
    </row>
    <row r="183" spans="2:10" x14ac:dyDescent="0.55000000000000004">
      <c r="B183" s="127" t="str">
        <f>$B$47</f>
        <v>Business Administration</v>
      </c>
      <c r="C183" s="141">
        <f t="shared" si="8"/>
        <v>497127.39748827717</v>
      </c>
      <c r="D183" s="141">
        <f t="shared" si="8"/>
        <v>2560479.3999224529</v>
      </c>
      <c r="E183" s="141">
        <f t="shared" si="8"/>
        <v>1700426.2542287151</v>
      </c>
      <c r="F183" s="141">
        <f t="shared" si="8"/>
        <v>0</v>
      </c>
      <c r="G183" s="141">
        <f t="shared" si="8"/>
        <v>0</v>
      </c>
      <c r="H183" s="136">
        <f t="shared" si="9"/>
        <v>4758033.0516394451</v>
      </c>
      <c r="I183" s="347"/>
      <c r="J183" s="288"/>
    </row>
    <row r="184" spans="2:10" x14ac:dyDescent="0.55000000000000004">
      <c r="B184" s="127" t="str">
        <f>$B$48</f>
        <v>Optometry</v>
      </c>
      <c r="C184" s="141">
        <f t="shared" ref="C184:G187" si="10">C159+$H$140*IF($H132=0,0,$H159*C132/$H132)+IF($H48=0,0,$H$141*$H159*C48/$H48)</f>
        <v>0</v>
      </c>
      <c r="D184" s="141">
        <f t="shared" si="10"/>
        <v>0</v>
      </c>
      <c r="E184" s="141">
        <f t="shared" si="10"/>
        <v>0</v>
      </c>
      <c r="F184" s="141">
        <f t="shared" si="10"/>
        <v>0</v>
      </c>
      <c r="G184" s="141">
        <f t="shared" si="10"/>
        <v>0</v>
      </c>
      <c r="H184" s="136">
        <f t="shared" si="9"/>
        <v>0</v>
      </c>
      <c r="I184" s="347"/>
      <c r="J184" s="288"/>
    </row>
    <row r="185" spans="2:10" x14ac:dyDescent="0.55000000000000004">
      <c r="B185" s="127" t="str">
        <f>$B$49</f>
        <v>Teacher Ed-Practice Teaching</v>
      </c>
      <c r="C185" s="141">
        <f t="shared" si="10"/>
        <v>0</v>
      </c>
      <c r="D185" s="141">
        <f t="shared" si="10"/>
        <v>51995</v>
      </c>
      <c r="E185" s="141">
        <f t="shared" si="10"/>
        <v>0</v>
      </c>
      <c r="F185" s="141">
        <f t="shared" si="10"/>
        <v>0</v>
      </c>
      <c r="G185" s="141">
        <f t="shared" si="10"/>
        <v>0</v>
      </c>
      <c r="H185" s="136">
        <f t="shared" si="9"/>
        <v>51995</v>
      </c>
      <c r="I185" s="347"/>
      <c r="J185" s="288"/>
    </row>
    <row r="186" spans="2:10" x14ac:dyDescent="0.55000000000000004">
      <c r="B186" s="127" t="str">
        <f>$B$50</f>
        <v>Technology</v>
      </c>
      <c r="C186" s="141">
        <f t="shared" si="10"/>
        <v>128842.10050693966</v>
      </c>
      <c r="D186" s="141">
        <f t="shared" si="10"/>
        <v>324908.07971807657</v>
      </c>
      <c r="E186" s="141">
        <f t="shared" si="10"/>
        <v>172623.39683626656</v>
      </c>
      <c r="F186" s="141">
        <f t="shared" si="10"/>
        <v>0</v>
      </c>
      <c r="G186" s="141">
        <f t="shared" si="10"/>
        <v>0</v>
      </c>
      <c r="H186" s="136">
        <f t="shared" si="9"/>
        <v>626373.5770612827</v>
      </c>
      <c r="I186" s="347"/>
      <c r="J186" s="288"/>
    </row>
    <row r="187" spans="2:10" x14ac:dyDescent="0.55000000000000004">
      <c r="B187" s="127" t="str">
        <f>$B$51</f>
        <v>Nursing</v>
      </c>
      <c r="C187" s="141">
        <f t="shared" si="10"/>
        <v>17733.761839894953</v>
      </c>
      <c r="D187" s="141">
        <f t="shared" si="10"/>
        <v>623828.50589844189</v>
      </c>
      <c r="E187" s="141">
        <f t="shared" si="10"/>
        <v>170335.85687081516</v>
      </c>
      <c r="F187" s="141">
        <f t="shared" si="10"/>
        <v>0</v>
      </c>
      <c r="G187" s="141">
        <f t="shared" si="10"/>
        <v>0</v>
      </c>
      <c r="H187" s="136">
        <f t="shared" si="9"/>
        <v>811898.12460915197</v>
      </c>
      <c r="I187" s="347"/>
      <c r="J187" s="288"/>
    </row>
    <row r="188" spans="2:10" x14ac:dyDescent="0.55000000000000004">
      <c r="B188" s="130" t="str">
        <f>$B$52</f>
        <v>Totals</v>
      </c>
      <c r="C188" s="133">
        <f>SUM(C168:C187)</f>
        <v>10070627.657174259</v>
      </c>
      <c r="D188" s="133">
        <f>SUM(D168:D187)</f>
        <v>13130041.438513968</v>
      </c>
      <c r="E188" s="133">
        <f>SUM(E168:E187)</f>
        <v>11391176.664545421</v>
      </c>
      <c r="F188" s="133">
        <f>SUM(F168:F187)</f>
        <v>1255707.6648433765</v>
      </c>
      <c r="G188" s="133">
        <f>SUM(G168:G187)</f>
        <v>0</v>
      </c>
      <c r="H188" s="133">
        <f t="shared" si="9"/>
        <v>35847553.425077021</v>
      </c>
      <c r="I188" s="347"/>
      <c r="J188" s="288"/>
    </row>
    <row r="189" spans="2:10" x14ac:dyDescent="0.55000000000000004">
      <c r="B189" s="328"/>
      <c r="C189" s="329"/>
      <c r="D189" s="329"/>
      <c r="E189" s="329"/>
      <c r="F189" s="329"/>
      <c r="G189" s="329"/>
      <c r="H189" s="344"/>
    </row>
    <row r="190" spans="2:10" x14ac:dyDescent="0.55000000000000004">
      <c r="B190" s="442" t="s">
        <v>34</v>
      </c>
      <c r="C190" s="442"/>
      <c r="D190" s="442"/>
      <c r="E190" s="442"/>
      <c r="F190" s="442"/>
      <c r="G190" s="442"/>
      <c r="H190" s="122">
        <f>H15</f>
        <v>18400882</v>
      </c>
    </row>
    <row r="191" spans="2:10" ht="43.5" customHeight="1" thickBot="1" x14ac:dyDescent="0.6">
      <c r="B191" s="432" t="s">
        <v>225</v>
      </c>
      <c r="C191" s="432"/>
      <c r="D191" s="432"/>
      <c r="E191" s="432"/>
      <c r="F191" s="432"/>
      <c r="G191" s="432"/>
      <c r="H191" s="432"/>
    </row>
    <row r="192" spans="2:10" ht="19.8" thickBot="1" x14ac:dyDescent="0.6">
      <c r="B192" s="124" t="s">
        <v>31</v>
      </c>
      <c r="C192" s="125" t="s">
        <v>25</v>
      </c>
      <c r="D192" s="125" t="s">
        <v>26</v>
      </c>
      <c r="E192" s="125" t="s">
        <v>27</v>
      </c>
      <c r="F192" s="125" t="s">
        <v>28</v>
      </c>
      <c r="G192" s="125" t="s">
        <v>29</v>
      </c>
      <c r="H192" s="126" t="s">
        <v>1</v>
      </c>
    </row>
    <row r="193" spans="2:8" x14ac:dyDescent="0.55000000000000004">
      <c r="B193" s="127" t="str">
        <f>$B$32</f>
        <v>Liberal Arts</v>
      </c>
      <c r="C193" s="135">
        <f t="shared" ref="C193:G208" si="11">$H$190*IF($H$136=0,0,C116/$H$136)</f>
        <v>2603929.0778889675</v>
      </c>
      <c r="D193" s="135">
        <f t="shared" si="11"/>
        <v>1236828.0860631771</v>
      </c>
      <c r="E193" s="135">
        <f t="shared" si="11"/>
        <v>1182030.6285592874</v>
      </c>
      <c r="F193" s="135">
        <f t="shared" si="11"/>
        <v>183063.00374848302</v>
      </c>
      <c r="G193" s="135">
        <f t="shared" si="11"/>
        <v>0</v>
      </c>
      <c r="H193" s="135">
        <f>SUM(C193:G193)</f>
        <v>5205850.7962599155</v>
      </c>
    </row>
    <row r="194" spans="2:8" x14ac:dyDescent="0.55000000000000004">
      <c r="B194" s="127" t="str">
        <f>$B$33</f>
        <v>Science</v>
      </c>
      <c r="C194" s="138">
        <f t="shared" si="11"/>
        <v>998021.79027777212</v>
      </c>
      <c r="D194" s="138">
        <f t="shared" si="11"/>
        <v>706125.31821846939</v>
      </c>
      <c r="E194" s="138">
        <f t="shared" si="11"/>
        <v>859573.26944161928</v>
      </c>
      <c r="F194" s="138">
        <f t="shared" si="11"/>
        <v>0</v>
      </c>
      <c r="G194" s="138">
        <f t="shared" si="11"/>
        <v>0</v>
      </c>
      <c r="H194" s="138">
        <f t="shared" ref="H194:H213" si="12">SUM(C194:G194)</f>
        <v>2563720.3779378608</v>
      </c>
    </row>
    <row r="195" spans="2:8" x14ac:dyDescent="0.55000000000000004">
      <c r="B195" s="127" t="str">
        <f>$B$34</f>
        <v>Fine Arts</v>
      </c>
      <c r="C195" s="138">
        <f t="shared" si="11"/>
        <v>604080.39295768831</v>
      </c>
      <c r="D195" s="138">
        <f t="shared" si="11"/>
        <v>570350.74531428819</v>
      </c>
      <c r="E195" s="138">
        <f t="shared" si="11"/>
        <v>464750.6612017685</v>
      </c>
      <c r="F195" s="138">
        <f t="shared" si="11"/>
        <v>1918.6581569153836</v>
      </c>
      <c r="G195" s="138">
        <f t="shared" si="11"/>
        <v>0</v>
      </c>
      <c r="H195" s="138">
        <f t="shared" si="12"/>
        <v>1641100.4576306604</v>
      </c>
    </row>
    <row r="196" spans="2:8" x14ac:dyDescent="0.55000000000000004">
      <c r="B196" s="127" t="str">
        <f>$B$35</f>
        <v>Teacher Education</v>
      </c>
      <c r="C196" s="138">
        <f t="shared" si="11"/>
        <v>133963.73232017035</v>
      </c>
      <c r="D196" s="138">
        <f t="shared" si="11"/>
        <v>595754.26384410576</v>
      </c>
      <c r="E196" s="138">
        <f t="shared" si="11"/>
        <v>1217488.3570320713</v>
      </c>
      <c r="F196" s="138">
        <f t="shared" si="11"/>
        <v>463543.44514610764</v>
      </c>
      <c r="G196" s="138">
        <f t="shared" si="11"/>
        <v>0</v>
      </c>
      <c r="H196" s="138">
        <f t="shared" si="12"/>
        <v>2410749.7983424552</v>
      </c>
    </row>
    <row r="197" spans="2:8" x14ac:dyDescent="0.55000000000000004">
      <c r="B197" s="127" t="str">
        <f>$B$36</f>
        <v>Agriculture</v>
      </c>
      <c r="C197" s="138">
        <f t="shared" si="11"/>
        <v>239135.6286233385</v>
      </c>
      <c r="D197" s="138">
        <f t="shared" si="11"/>
        <v>369020.72838091629</v>
      </c>
      <c r="E197" s="138">
        <f t="shared" si="11"/>
        <v>145764.1360419704</v>
      </c>
      <c r="F197" s="138">
        <f t="shared" si="11"/>
        <v>0</v>
      </c>
      <c r="G197" s="138">
        <f t="shared" si="11"/>
        <v>0</v>
      </c>
      <c r="H197" s="138">
        <f t="shared" si="12"/>
        <v>753920.49304622528</v>
      </c>
    </row>
    <row r="198" spans="2:8" x14ac:dyDescent="0.55000000000000004">
      <c r="B198" s="127" t="str">
        <f>$B$37</f>
        <v>Engineering</v>
      </c>
      <c r="C198" s="138">
        <f t="shared" si="11"/>
        <v>340134.91410856473</v>
      </c>
      <c r="D198" s="138">
        <f t="shared" si="11"/>
        <v>533947.96652948239</v>
      </c>
      <c r="E198" s="138">
        <f t="shared" si="11"/>
        <v>316296.12094228464</v>
      </c>
      <c r="F198" s="138">
        <f t="shared" si="11"/>
        <v>0</v>
      </c>
      <c r="G198" s="138">
        <f t="shared" si="11"/>
        <v>0</v>
      </c>
      <c r="H198" s="138">
        <f t="shared" si="12"/>
        <v>1190379.0015803317</v>
      </c>
    </row>
    <row r="199" spans="2:8" x14ac:dyDescent="0.55000000000000004">
      <c r="B199" s="127" t="str">
        <f>$B$38</f>
        <v>Home Economics</v>
      </c>
      <c r="C199" s="138">
        <f t="shared" si="11"/>
        <v>25911.291690509643</v>
      </c>
      <c r="D199" s="138">
        <f t="shared" si="11"/>
        <v>36255.160153060257</v>
      </c>
      <c r="E199" s="138">
        <f t="shared" si="11"/>
        <v>0</v>
      </c>
      <c r="F199" s="138">
        <f t="shared" si="11"/>
        <v>0</v>
      </c>
      <c r="G199" s="138">
        <f t="shared" si="11"/>
        <v>0</v>
      </c>
      <c r="H199" s="138">
        <f t="shared" si="12"/>
        <v>62166.451843569899</v>
      </c>
    </row>
    <row r="200" spans="2:8" x14ac:dyDescent="0.55000000000000004">
      <c r="B200" s="127" t="str">
        <f>$B$39</f>
        <v>Law</v>
      </c>
      <c r="C200" s="138">
        <f t="shared" si="11"/>
        <v>0</v>
      </c>
      <c r="D200" s="138">
        <f t="shared" si="11"/>
        <v>0</v>
      </c>
      <c r="E200" s="138">
        <f t="shared" si="11"/>
        <v>0</v>
      </c>
      <c r="F200" s="138">
        <f t="shared" si="11"/>
        <v>0</v>
      </c>
      <c r="G200" s="138">
        <f t="shared" si="11"/>
        <v>0</v>
      </c>
      <c r="H200" s="138">
        <f t="shared" si="12"/>
        <v>0</v>
      </c>
    </row>
    <row r="201" spans="2:8" x14ac:dyDescent="0.55000000000000004">
      <c r="B201" s="127" t="str">
        <f>$B$40</f>
        <v>Social Service</v>
      </c>
      <c r="C201" s="138">
        <f t="shared" si="11"/>
        <v>43340.93180265429</v>
      </c>
      <c r="D201" s="138">
        <f t="shared" si="11"/>
        <v>134258.97977992982</v>
      </c>
      <c r="E201" s="138">
        <f t="shared" si="11"/>
        <v>538050.15305334085</v>
      </c>
      <c r="F201" s="138">
        <f t="shared" si="11"/>
        <v>0</v>
      </c>
      <c r="G201" s="138">
        <f t="shared" si="11"/>
        <v>0</v>
      </c>
      <c r="H201" s="138">
        <f t="shared" si="12"/>
        <v>715650.06463592499</v>
      </c>
    </row>
    <row r="202" spans="2:8" x14ac:dyDescent="0.55000000000000004">
      <c r="B202" s="127" t="str">
        <f>$B$41</f>
        <v>Library Science</v>
      </c>
      <c r="C202" s="138">
        <f t="shared" si="11"/>
        <v>0</v>
      </c>
      <c r="D202" s="138">
        <f t="shared" si="11"/>
        <v>0</v>
      </c>
      <c r="E202" s="138">
        <f t="shared" si="11"/>
        <v>50245.69165087142</v>
      </c>
      <c r="F202" s="138">
        <f t="shared" si="11"/>
        <v>0</v>
      </c>
      <c r="G202" s="138">
        <f t="shared" si="11"/>
        <v>0</v>
      </c>
      <c r="H202" s="138">
        <f t="shared" si="12"/>
        <v>50245.69165087142</v>
      </c>
    </row>
    <row r="203" spans="2:8" x14ac:dyDescent="0.55000000000000004">
      <c r="B203" s="127" t="str">
        <f>$B$42</f>
        <v>Veterinary Science</v>
      </c>
      <c r="C203" s="138">
        <f t="shared" si="11"/>
        <v>0</v>
      </c>
      <c r="D203" s="138">
        <f t="shared" si="11"/>
        <v>0</v>
      </c>
      <c r="E203" s="138">
        <f t="shared" si="11"/>
        <v>0</v>
      </c>
      <c r="F203" s="138">
        <f t="shared" si="11"/>
        <v>0</v>
      </c>
      <c r="G203" s="138">
        <f t="shared" si="11"/>
        <v>0</v>
      </c>
      <c r="H203" s="138">
        <f t="shared" si="12"/>
        <v>0</v>
      </c>
    </row>
    <row r="204" spans="2:8" x14ac:dyDescent="0.55000000000000004">
      <c r="B204" s="127" t="str">
        <f>$B$43</f>
        <v>Vocational Training</v>
      </c>
      <c r="C204" s="138">
        <f t="shared" si="11"/>
        <v>34416.078620062421</v>
      </c>
      <c r="D204" s="138">
        <f t="shared" si="11"/>
        <v>31141.052865818401</v>
      </c>
      <c r="E204" s="138">
        <f t="shared" si="11"/>
        <v>0</v>
      </c>
      <c r="F204" s="138">
        <f t="shared" si="11"/>
        <v>0</v>
      </c>
      <c r="G204" s="138">
        <f t="shared" si="11"/>
        <v>0</v>
      </c>
      <c r="H204" s="138">
        <f t="shared" si="12"/>
        <v>65557.131485880818</v>
      </c>
    </row>
    <row r="205" spans="2:8" x14ac:dyDescent="0.55000000000000004">
      <c r="B205" s="127" t="str">
        <f>$B$44</f>
        <v>Physical Training</v>
      </c>
      <c r="C205" s="138">
        <f t="shared" si="11"/>
        <v>0</v>
      </c>
      <c r="D205" s="138">
        <f t="shared" si="11"/>
        <v>0</v>
      </c>
      <c r="E205" s="138">
        <f t="shared" si="11"/>
        <v>0</v>
      </c>
      <c r="F205" s="138">
        <f t="shared" si="11"/>
        <v>0</v>
      </c>
      <c r="G205" s="138">
        <f t="shared" si="11"/>
        <v>0</v>
      </c>
      <c r="H205" s="138">
        <f t="shared" si="12"/>
        <v>0</v>
      </c>
    </row>
    <row r="206" spans="2:8" x14ac:dyDescent="0.55000000000000004">
      <c r="B206" s="127" t="str">
        <f>$B$45</f>
        <v>Health Services</v>
      </c>
      <c r="C206" s="138">
        <f t="shared" si="11"/>
        <v>128941.83155022591</v>
      </c>
      <c r="D206" s="138">
        <f t="shared" si="11"/>
        <v>148219.91783839243</v>
      </c>
      <c r="E206" s="138">
        <f t="shared" si="11"/>
        <v>250128.1889531262</v>
      </c>
      <c r="F206" s="138">
        <f t="shared" si="11"/>
        <v>6941.7024046979777</v>
      </c>
      <c r="G206" s="138">
        <f t="shared" si="11"/>
        <v>0</v>
      </c>
      <c r="H206" s="138">
        <f t="shared" si="12"/>
        <v>534231.64074644248</v>
      </c>
    </row>
    <row r="207" spans="2:8" x14ac:dyDescent="0.55000000000000004">
      <c r="B207" s="127" t="str">
        <f>$B$46</f>
        <v>Pharmacy</v>
      </c>
      <c r="C207" s="138">
        <f t="shared" si="11"/>
        <v>0</v>
      </c>
      <c r="D207" s="138">
        <f t="shared" si="11"/>
        <v>0</v>
      </c>
      <c r="E207" s="138">
        <f t="shared" si="11"/>
        <v>0</v>
      </c>
      <c r="F207" s="138">
        <f t="shared" si="11"/>
        <v>0</v>
      </c>
      <c r="G207" s="138">
        <f t="shared" si="11"/>
        <v>0</v>
      </c>
      <c r="H207" s="138">
        <f t="shared" si="12"/>
        <v>0</v>
      </c>
    </row>
    <row r="208" spans="2:8" x14ac:dyDescent="0.55000000000000004">
      <c r="B208" s="127" t="str">
        <f>$B$47</f>
        <v>Business Administration</v>
      </c>
      <c r="C208" s="138">
        <f t="shared" si="11"/>
        <v>255180.11175287591</v>
      </c>
      <c r="D208" s="138">
        <f t="shared" si="11"/>
        <v>1314317.8644233861</v>
      </c>
      <c r="E208" s="138">
        <f t="shared" si="11"/>
        <v>872844.5943111392</v>
      </c>
      <c r="F208" s="138">
        <f t="shared" si="11"/>
        <v>0</v>
      </c>
      <c r="G208" s="138">
        <f t="shared" si="11"/>
        <v>0</v>
      </c>
      <c r="H208" s="138">
        <f t="shared" si="12"/>
        <v>2442342.570487401</v>
      </c>
    </row>
    <row r="209" spans="2:8" x14ac:dyDescent="0.55000000000000004">
      <c r="B209" s="127" t="str">
        <f>$B$48</f>
        <v>Optometry</v>
      </c>
      <c r="C209" s="138">
        <f t="shared" ref="C209:G212" si="13">$H$190*IF($H$136=0,0,C132/$H$136)</f>
        <v>0</v>
      </c>
      <c r="D209" s="138">
        <f t="shared" si="13"/>
        <v>0</v>
      </c>
      <c r="E209" s="138">
        <f t="shared" si="13"/>
        <v>0</v>
      </c>
      <c r="F209" s="138">
        <f t="shared" si="13"/>
        <v>0</v>
      </c>
      <c r="G209" s="138">
        <f t="shared" si="13"/>
        <v>0</v>
      </c>
      <c r="H209" s="138">
        <f t="shared" si="12"/>
        <v>0</v>
      </c>
    </row>
    <row r="210" spans="2:8" x14ac:dyDescent="0.55000000000000004">
      <c r="B210" s="127" t="str">
        <f>$B$49</f>
        <v>Teacher Ed-Practice Teaching</v>
      </c>
      <c r="C210" s="138">
        <f t="shared" si="13"/>
        <v>0</v>
      </c>
      <c r="D210" s="138">
        <f t="shared" si="13"/>
        <v>26689.297448027985</v>
      </c>
      <c r="E210" s="138">
        <f t="shared" si="13"/>
        <v>0</v>
      </c>
      <c r="F210" s="138">
        <f t="shared" si="13"/>
        <v>0</v>
      </c>
      <c r="G210" s="138">
        <f t="shared" si="13"/>
        <v>0</v>
      </c>
      <c r="H210" s="138">
        <f t="shared" si="12"/>
        <v>26689.297448027985</v>
      </c>
    </row>
    <row r="211" spans="2:8" x14ac:dyDescent="0.55000000000000004">
      <c r="B211" s="127" t="str">
        <f>$B$50</f>
        <v>Technology</v>
      </c>
      <c r="C211" s="138">
        <f t="shared" si="13"/>
        <v>66135.847213312023</v>
      </c>
      <c r="D211" s="138">
        <f t="shared" si="13"/>
        <v>166778.33591705476</v>
      </c>
      <c r="E211" s="138">
        <f t="shared" si="13"/>
        <v>88609.193374578172</v>
      </c>
      <c r="F211" s="138">
        <f t="shared" si="13"/>
        <v>0</v>
      </c>
      <c r="G211" s="138">
        <f t="shared" si="13"/>
        <v>0</v>
      </c>
      <c r="H211" s="138">
        <f t="shared" si="12"/>
        <v>321523.37650494499</v>
      </c>
    </row>
    <row r="212" spans="2:8" x14ac:dyDescent="0.55000000000000004">
      <c r="B212" s="127" t="str">
        <f>$B$51</f>
        <v>Nursing</v>
      </c>
      <c r="C212" s="138">
        <f t="shared" si="13"/>
        <v>9103.0808521249855</v>
      </c>
      <c r="D212" s="138">
        <f t="shared" si="13"/>
        <v>320215.09981478896</v>
      </c>
      <c r="E212" s="138">
        <f t="shared" si="13"/>
        <v>87436.669732574024</v>
      </c>
      <c r="F212" s="138">
        <f t="shared" si="13"/>
        <v>0</v>
      </c>
      <c r="G212" s="138">
        <f t="shared" si="13"/>
        <v>0</v>
      </c>
      <c r="H212" s="138">
        <f t="shared" si="12"/>
        <v>416754.850399488</v>
      </c>
    </row>
    <row r="213" spans="2:8" x14ac:dyDescent="0.55000000000000004">
      <c r="B213" s="130" t="str">
        <f>$B$52</f>
        <v>Totals</v>
      </c>
      <c r="C213" s="135">
        <f>SUM(C193:C212)</f>
        <v>5482294.709658267</v>
      </c>
      <c r="D213" s="135">
        <f>SUM(D193:D212)</f>
        <v>6189902.8165908987</v>
      </c>
      <c r="E213" s="135">
        <f>SUM(E193:E212)</f>
        <v>6073217.6642946312</v>
      </c>
      <c r="F213" s="135">
        <f>SUM(F193:F212)</f>
        <v>655466.80945620406</v>
      </c>
      <c r="G213" s="135">
        <f>SUM(G193:G212)</f>
        <v>0</v>
      </c>
      <c r="H213" s="135">
        <f t="shared" si="12"/>
        <v>18400882</v>
      </c>
    </row>
    <row r="214" spans="2:8" x14ac:dyDescent="0.55000000000000004">
      <c r="B214" s="143"/>
      <c r="C214" s="144"/>
      <c r="D214" s="144"/>
      <c r="E214" s="144"/>
      <c r="F214" s="144"/>
      <c r="G214" s="144"/>
      <c r="H214" s="144"/>
    </row>
    <row r="215" spans="2:8" x14ac:dyDescent="0.55000000000000004">
      <c r="B215" s="442" t="s">
        <v>35</v>
      </c>
      <c r="C215" s="442"/>
      <c r="D215" s="442"/>
      <c r="E215" s="442"/>
      <c r="F215" s="442"/>
      <c r="G215" s="442"/>
      <c r="H215" s="122">
        <f>H17</f>
        <v>18029926</v>
      </c>
    </row>
    <row r="216" spans="2:8" ht="60.75" customHeight="1" thickBot="1" x14ac:dyDescent="0.6">
      <c r="B216" s="432" t="s">
        <v>226</v>
      </c>
      <c r="C216" s="432"/>
      <c r="D216" s="432"/>
      <c r="E216" s="432"/>
      <c r="F216" s="432"/>
      <c r="G216" s="432"/>
      <c r="H216" s="432"/>
    </row>
    <row r="217" spans="2:8" ht="19.8" thickBot="1" x14ac:dyDescent="0.6">
      <c r="B217" s="124" t="s">
        <v>31</v>
      </c>
      <c r="C217" s="125" t="s">
        <v>25</v>
      </c>
      <c r="D217" s="125" t="s">
        <v>26</v>
      </c>
      <c r="E217" s="125" t="s">
        <v>27</v>
      </c>
      <c r="F217" s="125" t="s">
        <v>28</v>
      </c>
      <c r="G217" s="125" t="s">
        <v>29</v>
      </c>
      <c r="H217" s="126" t="s">
        <v>1</v>
      </c>
    </row>
    <row r="218" spans="2:8" x14ac:dyDescent="0.55000000000000004">
      <c r="B218" s="127" t="str">
        <f>$B$32</f>
        <v>Liberal Arts</v>
      </c>
      <c r="C218" s="135">
        <f t="shared" ref="C218:G233" si="14">$H$215*IF($H$25=0,0,C$25/$H$25)*IF(C$52=0,0,C32/C$52)</f>
        <v>4367996.5478913011</v>
      </c>
      <c r="D218" s="135">
        <f t="shared" si="14"/>
        <v>1745683.0095008716</v>
      </c>
      <c r="E218" s="135">
        <f t="shared" si="14"/>
        <v>644295.09054844698</v>
      </c>
      <c r="F218" s="135">
        <f t="shared" si="14"/>
        <v>126986.46191320149</v>
      </c>
      <c r="G218" s="135">
        <f t="shared" si="14"/>
        <v>0</v>
      </c>
      <c r="H218" s="135">
        <f>SUM(C218:G218)</f>
        <v>6884961.1098538209</v>
      </c>
    </row>
    <row r="219" spans="2:8" x14ac:dyDescent="0.55000000000000004">
      <c r="B219" s="127" t="str">
        <f>$B$33</f>
        <v>Science</v>
      </c>
      <c r="C219" s="138">
        <f t="shared" si="14"/>
        <v>1246874.0486185609</v>
      </c>
      <c r="D219" s="138">
        <f t="shared" si="14"/>
        <v>489401.08825308282</v>
      </c>
      <c r="E219" s="138">
        <f t="shared" si="14"/>
        <v>715655.44558795996</v>
      </c>
      <c r="F219" s="138">
        <f t="shared" si="14"/>
        <v>0</v>
      </c>
      <c r="G219" s="138">
        <f t="shared" si="14"/>
        <v>0</v>
      </c>
      <c r="H219" s="138">
        <f t="shared" ref="H219:H238" si="15">SUM(C219:G219)</f>
        <v>2451930.5824596039</v>
      </c>
    </row>
    <row r="220" spans="2:8" x14ac:dyDescent="0.55000000000000004">
      <c r="B220" s="127" t="str">
        <f>$B$34</f>
        <v>Fine Arts</v>
      </c>
      <c r="C220" s="138">
        <f t="shared" si="14"/>
        <v>697510.71318968246</v>
      </c>
      <c r="D220" s="138">
        <f t="shared" si="14"/>
        <v>183588.93367749342</v>
      </c>
      <c r="E220" s="138">
        <f t="shared" si="14"/>
        <v>67180.568535601211</v>
      </c>
      <c r="F220" s="138">
        <f t="shared" si="14"/>
        <v>636.52361861253883</v>
      </c>
      <c r="G220" s="138">
        <f t="shared" si="14"/>
        <v>0</v>
      </c>
      <c r="H220" s="138">
        <f t="shared" si="15"/>
        <v>948916.73902138963</v>
      </c>
    </row>
    <row r="221" spans="2:8" x14ac:dyDescent="0.55000000000000004">
      <c r="B221" s="127" t="str">
        <f>$B$35</f>
        <v>Teacher Education</v>
      </c>
      <c r="C221" s="138">
        <f t="shared" si="14"/>
        <v>73818.750754236215</v>
      </c>
      <c r="D221" s="138">
        <f t="shared" si="14"/>
        <v>350343.58796933433</v>
      </c>
      <c r="E221" s="138">
        <f t="shared" si="14"/>
        <v>777060.30913633748</v>
      </c>
      <c r="F221" s="138">
        <f t="shared" si="14"/>
        <v>377140.24402792926</v>
      </c>
      <c r="G221" s="138">
        <f t="shared" si="14"/>
        <v>0</v>
      </c>
      <c r="H221" s="138">
        <f t="shared" si="15"/>
        <v>1578362.8918878376</v>
      </c>
    </row>
    <row r="222" spans="2:8" x14ac:dyDescent="0.55000000000000004">
      <c r="B222" s="127" t="str">
        <f>$B$36</f>
        <v>Agriculture</v>
      </c>
      <c r="C222" s="138">
        <f t="shared" si="14"/>
        <v>257600.81326132928</v>
      </c>
      <c r="D222" s="138">
        <f t="shared" si="14"/>
        <v>342402.89014591335</v>
      </c>
      <c r="E222" s="138">
        <f t="shared" si="14"/>
        <v>116046.07257224327</v>
      </c>
      <c r="F222" s="138">
        <f t="shared" si="14"/>
        <v>0</v>
      </c>
      <c r="G222" s="138">
        <f t="shared" si="14"/>
        <v>0</v>
      </c>
      <c r="H222" s="138">
        <f t="shared" si="15"/>
        <v>716049.77597948594</v>
      </c>
    </row>
    <row r="223" spans="2:8" x14ac:dyDescent="0.55000000000000004">
      <c r="B223" s="127" t="str">
        <f>$B$37</f>
        <v>Engineering</v>
      </c>
      <c r="C223" s="138">
        <f t="shared" si="14"/>
        <v>205140.21218809619</v>
      </c>
      <c r="D223" s="138">
        <f t="shared" si="14"/>
        <v>251053.10238527818</v>
      </c>
      <c r="E223" s="138">
        <f t="shared" si="14"/>
        <v>139528.87311240251</v>
      </c>
      <c r="F223" s="138">
        <f t="shared" si="14"/>
        <v>0</v>
      </c>
      <c r="G223" s="138">
        <f t="shared" si="14"/>
        <v>0</v>
      </c>
      <c r="H223" s="138">
        <f t="shared" si="15"/>
        <v>595722.18768577685</v>
      </c>
    </row>
    <row r="224" spans="2:8" x14ac:dyDescent="0.55000000000000004">
      <c r="B224" s="127" t="str">
        <f>$B$38</f>
        <v>Home Economics</v>
      </c>
      <c r="C224" s="138">
        <f t="shared" si="14"/>
        <v>25153.895115027535</v>
      </c>
      <c r="D224" s="138">
        <f t="shared" si="14"/>
        <v>34684.968092702911</v>
      </c>
      <c r="E224" s="138">
        <f t="shared" si="14"/>
        <v>0</v>
      </c>
      <c r="F224" s="138">
        <f t="shared" si="14"/>
        <v>0</v>
      </c>
      <c r="G224" s="138">
        <f t="shared" si="14"/>
        <v>0</v>
      </c>
      <c r="H224" s="138">
        <f t="shared" si="15"/>
        <v>59838.86320773045</v>
      </c>
    </row>
    <row r="225" spans="2:10" x14ac:dyDescent="0.55000000000000004">
      <c r="B225" s="127" t="str">
        <f>$B$39</f>
        <v>Law</v>
      </c>
      <c r="C225" s="138">
        <f t="shared" si="14"/>
        <v>0</v>
      </c>
      <c r="D225" s="138">
        <f t="shared" si="14"/>
        <v>0</v>
      </c>
      <c r="E225" s="138">
        <f t="shared" si="14"/>
        <v>0</v>
      </c>
      <c r="F225" s="138">
        <f t="shared" si="14"/>
        <v>0</v>
      </c>
      <c r="G225" s="138">
        <f t="shared" si="14"/>
        <v>0</v>
      </c>
      <c r="H225" s="138">
        <f t="shared" si="15"/>
        <v>0</v>
      </c>
    </row>
    <row r="226" spans="2:10" x14ac:dyDescent="0.55000000000000004">
      <c r="B226" s="127" t="str">
        <f>$B$40</f>
        <v>Social Service</v>
      </c>
      <c r="C226" s="138">
        <f t="shared" si="14"/>
        <v>29912.7401367895</v>
      </c>
      <c r="D226" s="138">
        <f t="shared" si="14"/>
        <v>94716.643637765636</v>
      </c>
      <c r="E226" s="138">
        <f t="shared" si="14"/>
        <v>377092.73877110088</v>
      </c>
      <c r="F226" s="138">
        <f t="shared" si="14"/>
        <v>0</v>
      </c>
      <c r="G226" s="138">
        <f t="shared" si="14"/>
        <v>0</v>
      </c>
      <c r="H226" s="138">
        <f t="shared" si="15"/>
        <v>501722.12254565605</v>
      </c>
    </row>
    <row r="227" spans="2:10" x14ac:dyDescent="0.55000000000000004">
      <c r="B227" s="127" t="str">
        <f>$B$41</f>
        <v>Library Science</v>
      </c>
      <c r="C227" s="138">
        <f t="shared" si="14"/>
        <v>0</v>
      </c>
      <c r="D227" s="138">
        <f t="shared" si="14"/>
        <v>0</v>
      </c>
      <c r="E227" s="138">
        <f t="shared" si="14"/>
        <v>34654.229923341802</v>
      </c>
      <c r="F227" s="138">
        <f t="shared" si="14"/>
        <v>0</v>
      </c>
      <c r="G227" s="138">
        <f t="shared" si="14"/>
        <v>0</v>
      </c>
      <c r="H227" s="138">
        <f t="shared" si="15"/>
        <v>34654.229923341802</v>
      </c>
    </row>
    <row r="228" spans="2:10" x14ac:dyDescent="0.55000000000000004">
      <c r="B228" s="127" t="str">
        <f>$B$42</f>
        <v>Veterinary Science</v>
      </c>
      <c r="C228" s="138">
        <f t="shared" si="14"/>
        <v>0</v>
      </c>
      <c r="D228" s="138">
        <f t="shared" si="14"/>
        <v>0</v>
      </c>
      <c r="E228" s="138">
        <f t="shared" si="14"/>
        <v>0</v>
      </c>
      <c r="F228" s="138">
        <f t="shared" si="14"/>
        <v>0</v>
      </c>
      <c r="G228" s="138">
        <f t="shared" si="14"/>
        <v>0</v>
      </c>
      <c r="H228" s="138">
        <f t="shared" si="15"/>
        <v>0</v>
      </c>
    </row>
    <row r="229" spans="2:10" x14ac:dyDescent="0.55000000000000004">
      <c r="B229" s="127" t="str">
        <f>$B$43</f>
        <v>Vocational Training</v>
      </c>
      <c r="C229" s="138">
        <f t="shared" si="14"/>
        <v>16146.081323835244</v>
      </c>
      <c r="D229" s="138">
        <f t="shared" si="14"/>
        <v>51646.298643530157</v>
      </c>
      <c r="E229" s="138">
        <f t="shared" si="14"/>
        <v>0</v>
      </c>
      <c r="F229" s="138">
        <f t="shared" si="14"/>
        <v>0</v>
      </c>
      <c r="G229" s="138">
        <f t="shared" si="14"/>
        <v>0</v>
      </c>
      <c r="H229" s="138">
        <f t="shared" si="15"/>
        <v>67792.379967365399</v>
      </c>
    </row>
    <row r="230" spans="2:10" x14ac:dyDescent="0.55000000000000004">
      <c r="B230" s="127" t="str">
        <f>$B$44</f>
        <v>Physical Training</v>
      </c>
      <c r="C230" s="138">
        <f t="shared" si="14"/>
        <v>0</v>
      </c>
      <c r="D230" s="138">
        <f t="shared" si="14"/>
        <v>0</v>
      </c>
      <c r="E230" s="138">
        <f t="shared" si="14"/>
        <v>0</v>
      </c>
      <c r="F230" s="138">
        <f t="shared" si="14"/>
        <v>0</v>
      </c>
      <c r="G230" s="138">
        <f t="shared" si="14"/>
        <v>0</v>
      </c>
      <c r="H230" s="138">
        <f t="shared" si="15"/>
        <v>0</v>
      </c>
    </row>
    <row r="231" spans="2:10" x14ac:dyDescent="0.55000000000000004">
      <c r="B231" s="127" t="str">
        <f>$B$45</f>
        <v>Health Services</v>
      </c>
      <c r="C231" s="138">
        <f t="shared" si="14"/>
        <v>165936.39367548568</v>
      </c>
      <c r="D231" s="138">
        <f t="shared" si="14"/>
        <v>130545.07221704118</v>
      </c>
      <c r="E231" s="138">
        <f t="shared" si="14"/>
        <v>160807.78622322643</v>
      </c>
      <c r="F231" s="138">
        <f t="shared" si="14"/>
        <v>3500.8799023689635</v>
      </c>
      <c r="G231" s="138">
        <f t="shared" si="14"/>
        <v>0</v>
      </c>
      <c r="H231" s="138">
        <f t="shared" si="15"/>
        <v>460790.13201812218</v>
      </c>
    </row>
    <row r="232" spans="2:10" x14ac:dyDescent="0.55000000000000004">
      <c r="B232" s="127" t="str">
        <f>$B$46</f>
        <v>Pharmacy</v>
      </c>
      <c r="C232" s="138">
        <f t="shared" si="14"/>
        <v>0</v>
      </c>
      <c r="D232" s="138">
        <f t="shared" si="14"/>
        <v>0</v>
      </c>
      <c r="E232" s="138">
        <f t="shared" si="14"/>
        <v>0</v>
      </c>
      <c r="F232" s="138">
        <f t="shared" si="14"/>
        <v>0</v>
      </c>
      <c r="G232" s="138">
        <f t="shared" si="14"/>
        <v>0</v>
      </c>
      <c r="H232" s="138">
        <f t="shared" si="15"/>
        <v>0</v>
      </c>
    </row>
    <row r="233" spans="2:10" x14ac:dyDescent="0.55000000000000004">
      <c r="B233" s="127" t="str">
        <f>$B$47</f>
        <v>Business Administration</v>
      </c>
      <c r="C233" s="138">
        <f t="shared" si="14"/>
        <v>367110.90167878021</v>
      </c>
      <c r="D233" s="138">
        <f t="shared" si="14"/>
        <v>2080526.3553188881</v>
      </c>
      <c r="E233" s="138">
        <f t="shared" si="14"/>
        <v>768776.7322467668</v>
      </c>
      <c r="F233" s="138">
        <f t="shared" si="14"/>
        <v>0</v>
      </c>
      <c r="G233" s="138">
        <f t="shared" si="14"/>
        <v>0</v>
      </c>
      <c r="H233" s="138">
        <f t="shared" si="15"/>
        <v>3216413.989244435</v>
      </c>
    </row>
    <row r="234" spans="2:10" x14ac:dyDescent="0.55000000000000004">
      <c r="B234" s="127" t="str">
        <f>$B$48</f>
        <v>Optometry</v>
      </c>
      <c r="C234" s="138">
        <f t="shared" ref="C234:G237" si="16">$H$215*IF($H$25=0,0,C$25/$H$25)*IF(C$52=0,0,C48/C$52)</f>
        <v>0</v>
      </c>
      <c r="D234" s="138">
        <f t="shared" si="16"/>
        <v>0</v>
      </c>
      <c r="E234" s="138">
        <f t="shared" si="16"/>
        <v>0</v>
      </c>
      <c r="F234" s="138">
        <f t="shared" si="16"/>
        <v>0</v>
      </c>
      <c r="G234" s="138">
        <f t="shared" si="16"/>
        <v>0</v>
      </c>
      <c r="H234" s="138">
        <f t="shared" si="15"/>
        <v>0</v>
      </c>
    </row>
    <row r="235" spans="2:10" x14ac:dyDescent="0.55000000000000004">
      <c r="B235" s="127" t="str">
        <f>$B$49</f>
        <v>Teacher Ed-Practice Teaching</v>
      </c>
      <c r="C235" s="138">
        <f t="shared" si="16"/>
        <v>0</v>
      </c>
      <c r="D235" s="138">
        <f t="shared" si="16"/>
        <v>68035.898951071096</v>
      </c>
      <c r="E235" s="138">
        <f t="shared" si="16"/>
        <v>0</v>
      </c>
      <c r="F235" s="138">
        <f t="shared" si="16"/>
        <v>0</v>
      </c>
      <c r="G235" s="138">
        <f t="shared" si="16"/>
        <v>0</v>
      </c>
      <c r="H235" s="138">
        <f t="shared" si="15"/>
        <v>68035.898951071096</v>
      </c>
    </row>
    <row r="236" spans="2:10" x14ac:dyDescent="0.55000000000000004">
      <c r="B236" s="127" t="str">
        <f>$B$50</f>
        <v>Technology</v>
      </c>
      <c r="C236" s="138">
        <f t="shared" si="16"/>
        <v>40506.83560190245</v>
      </c>
      <c r="D236" s="138">
        <f t="shared" si="16"/>
        <v>115235.40681348548</v>
      </c>
      <c r="E236" s="138">
        <f t="shared" si="16"/>
        <v>36934.113470930082</v>
      </c>
      <c r="F236" s="138">
        <f t="shared" si="16"/>
        <v>0</v>
      </c>
      <c r="G236" s="138">
        <f t="shared" si="16"/>
        <v>0</v>
      </c>
      <c r="H236" s="138">
        <f t="shared" si="15"/>
        <v>192676.35588631802</v>
      </c>
    </row>
    <row r="237" spans="2:10" x14ac:dyDescent="0.55000000000000004">
      <c r="B237" s="127" t="str">
        <f>$B$51</f>
        <v>Nursing</v>
      </c>
      <c r="C237" s="138">
        <f t="shared" si="16"/>
        <v>5665.2916925737691</v>
      </c>
      <c r="D237" s="138">
        <f t="shared" si="16"/>
        <v>239173.81844144041</v>
      </c>
      <c r="E237" s="138">
        <f t="shared" si="16"/>
        <v>7219.6312340295417</v>
      </c>
      <c r="F237" s="138">
        <f t="shared" si="16"/>
        <v>0</v>
      </c>
      <c r="G237" s="138">
        <f t="shared" si="16"/>
        <v>0</v>
      </c>
      <c r="H237" s="138">
        <f t="shared" si="15"/>
        <v>252058.74136804373</v>
      </c>
    </row>
    <row r="238" spans="2:10" x14ac:dyDescent="0.55000000000000004">
      <c r="B238" s="130" t="str">
        <f>$B$52</f>
        <v>Totals</v>
      </c>
      <c r="C238" s="135">
        <f>SUM(C218:C237)</f>
        <v>7499373.2251275992</v>
      </c>
      <c r="D238" s="135">
        <f>SUM(D218:D237)</f>
        <v>6177037.0740478989</v>
      </c>
      <c r="E238" s="135">
        <f>SUM(E218:E237)</f>
        <v>3845251.5913623874</v>
      </c>
      <c r="F238" s="135">
        <f>SUM(F218:F237)</f>
        <v>508264.10946211225</v>
      </c>
      <c r="G238" s="135">
        <f>SUM(G218:G237)</f>
        <v>0</v>
      </c>
      <c r="H238" s="135">
        <f t="shared" si="15"/>
        <v>18029925.999999996</v>
      </c>
    </row>
    <row r="239" spans="2:10" x14ac:dyDescent="0.55000000000000004">
      <c r="B239" s="328"/>
      <c r="C239" s="348"/>
      <c r="D239" s="348"/>
      <c r="E239" s="348"/>
      <c r="F239" s="348"/>
      <c r="G239" s="348"/>
      <c r="H239" s="348"/>
    </row>
    <row r="240" spans="2:10" x14ac:dyDescent="0.55000000000000004">
      <c r="B240" s="120" t="s">
        <v>11</v>
      </c>
      <c r="C240" s="121"/>
      <c r="D240" s="121"/>
      <c r="E240" s="121"/>
      <c r="F240" s="121"/>
      <c r="G240" s="121"/>
      <c r="H240" s="122">
        <f>H16</f>
        <v>22372047</v>
      </c>
      <c r="J240" s="358"/>
    </row>
    <row r="241" spans="2:8" ht="61.5" customHeight="1" thickBot="1" x14ac:dyDescent="0.6">
      <c r="B241" s="444" t="s">
        <v>917</v>
      </c>
      <c r="C241" s="444"/>
      <c r="D241" s="444"/>
      <c r="E241" s="444"/>
      <c r="F241" s="444"/>
      <c r="G241" s="444"/>
      <c r="H241" s="326"/>
    </row>
    <row r="242" spans="2:8" ht="19.8" thickBot="1" x14ac:dyDescent="0.6">
      <c r="B242" s="124" t="s">
        <v>31</v>
      </c>
      <c r="C242" s="125" t="s">
        <v>25</v>
      </c>
      <c r="D242" s="125" t="s">
        <v>26</v>
      </c>
      <c r="E242" s="125" t="s">
        <v>27</v>
      </c>
      <c r="F242" s="125" t="s">
        <v>28</v>
      </c>
      <c r="G242" s="125" t="s">
        <v>29</v>
      </c>
      <c r="H242" s="126" t="s">
        <v>1</v>
      </c>
    </row>
    <row r="243" spans="2:8" x14ac:dyDescent="0.55000000000000004">
      <c r="B243" s="127" t="str">
        <f>$B$32</f>
        <v>Liberal Arts</v>
      </c>
      <c r="C243" s="135">
        <f t="shared" ref="C243:G258" si="17">$H$240*IF($H$25=0,0,C$25/$H$25)*IF(C$52=0,0,C32/C$52)</f>
        <v>5419934.838626733</v>
      </c>
      <c r="D243" s="135">
        <f t="shared" si="17"/>
        <v>2166093.3237138605</v>
      </c>
      <c r="E243" s="135">
        <f t="shared" si="17"/>
        <v>799459.74529341445</v>
      </c>
      <c r="F243" s="135">
        <f t="shared" si="17"/>
        <v>157568.42786186998</v>
      </c>
      <c r="G243" s="135">
        <f t="shared" si="17"/>
        <v>0</v>
      </c>
      <c r="H243" s="135">
        <f>SUM(C243:G243)</f>
        <v>8543056.335495878</v>
      </c>
    </row>
    <row r="244" spans="2:8" x14ac:dyDescent="0.55000000000000004">
      <c r="B244" s="127" t="str">
        <f>$B$33</f>
        <v>Science</v>
      </c>
      <c r="C244" s="138">
        <f t="shared" si="17"/>
        <v>1547156.9222621729</v>
      </c>
      <c r="D244" s="138">
        <f t="shared" si="17"/>
        <v>607262.84446475911</v>
      </c>
      <c r="E244" s="138">
        <f t="shared" si="17"/>
        <v>888005.71142109984</v>
      </c>
      <c r="F244" s="138">
        <f t="shared" si="17"/>
        <v>0</v>
      </c>
      <c r="G244" s="138">
        <f t="shared" si="17"/>
        <v>0</v>
      </c>
      <c r="H244" s="138">
        <f t="shared" ref="H244:H263" si="18">SUM(C244:G244)</f>
        <v>3042425.478148032</v>
      </c>
    </row>
    <row r="245" spans="2:8" x14ac:dyDescent="0.55000000000000004">
      <c r="B245" s="127" t="str">
        <f>$B$34</f>
        <v>Fine Arts</v>
      </c>
      <c r="C245" s="138">
        <f t="shared" si="17"/>
        <v>865491.20936398162</v>
      </c>
      <c r="D245" s="138">
        <f t="shared" si="17"/>
        <v>227802.39103104282</v>
      </c>
      <c r="E245" s="138">
        <f t="shared" si="17"/>
        <v>83359.567685701622</v>
      </c>
      <c r="F245" s="138">
        <f t="shared" si="17"/>
        <v>789.8166810118795</v>
      </c>
      <c r="G245" s="138">
        <f t="shared" si="17"/>
        <v>0</v>
      </c>
      <c r="H245" s="138">
        <f t="shared" si="18"/>
        <v>1177442.984761738</v>
      </c>
    </row>
    <row r="246" spans="2:8" x14ac:dyDescent="0.55000000000000004">
      <c r="B246" s="127" t="str">
        <f>$B$35</f>
        <v>Teacher Education</v>
      </c>
      <c r="C246" s="138">
        <f t="shared" si="17"/>
        <v>91596.413726548737</v>
      </c>
      <c r="D246" s="138">
        <f t="shared" si="17"/>
        <v>434716.32752117689</v>
      </c>
      <c r="E246" s="138">
        <f t="shared" si="17"/>
        <v>964198.61944151483</v>
      </c>
      <c r="F246" s="138">
        <f t="shared" si="17"/>
        <v>467966.38349953864</v>
      </c>
      <c r="G246" s="138">
        <f t="shared" si="17"/>
        <v>0</v>
      </c>
      <c r="H246" s="138">
        <f t="shared" si="18"/>
        <v>1958477.744188779</v>
      </c>
    </row>
    <row r="247" spans="2:8" x14ac:dyDescent="0.55000000000000004">
      <c r="B247" s="127" t="str">
        <f>$B$36</f>
        <v>Agriculture</v>
      </c>
      <c r="C247" s="138">
        <f t="shared" si="17"/>
        <v>319638.44452388113</v>
      </c>
      <c r="D247" s="138">
        <f t="shared" si="17"/>
        <v>424863.28292640857</v>
      </c>
      <c r="E247" s="138">
        <f t="shared" si="17"/>
        <v>143993.28038016558</v>
      </c>
      <c r="F247" s="138">
        <f t="shared" si="17"/>
        <v>0</v>
      </c>
      <c r="G247" s="138">
        <f t="shared" si="17"/>
        <v>0</v>
      </c>
      <c r="H247" s="138">
        <f t="shared" si="18"/>
        <v>888495.00783045532</v>
      </c>
    </row>
    <row r="248" spans="2:8" x14ac:dyDescent="0.55000000000000004">
      <c r="B248" s="127" t="str">
        <f>$B$37</f>
        <v>Engineering</v>
      </c>
      <c r="C248" s="138">
        <f t="shared" si="17"/>
        <v>254543.83277347122</v>
      </c>
      <c r="D248" s="138">
        <f t="shared" si="17"/>
        <v>311513.85790819419</v>
      </c>
      <c r="E248" s="138">
        <f t="shared" si="17"/>
        <v>173131.4098087649</v>
      </c>
      <c r="F248" s="138">
        <f t="shared" si="17"/>
        <v>0</v>
      </c>
      <c r="G248" s="138">
        <f t="shared" si="17"/>
        <v>0</v>
      </c>
      <c r="H248" s="138">
        <f t="shared" si="18"/>
        <v>739189.10049043037</v>
      </c>
    </row>
    <row r="249" spans="2:8" x14ac:dyDescent="0.55000000000000004">
      <c r="B249" s="127" t="str">
        <f>$B$38</f>
        <v>Home Economics</v>
      </c>
      <c r="C249" s="138">
        <f t="shared" si="17"/>
        <v>31211.671292853138</v>
      </c>
      <c r="D249" s="138">
        <f t="shared" si="17"/>
        <v>43038.098789947879</v>
      </c>
      <c r="E249" s="138">
        <f t="shared" si="17"/>
        <v>0</v>
      </c>
      <c r="F249" s="138">
        <f t="shared" si="17"/>
        <v>0</v>
      </c>
      <c r="G249" s="138">
        <f t="shared" si="17"/>
        <v>0</v>
      </c>
      <c r="H249" s="138">
        <f t="shared" si="18"/>
        <v>74249.770082801013</v>
      </c>
    </row>
    <row r="250" spans="2:8" x14ac:dyDescent="0.55000000000000004">
      <c r="B250" s="127" t="str">
        <f>$B$39</f>
        <v>Law</v>
      </c>
      <c r="C250" s="138">
        <f t="shared" si="17"/>
        <v>0</v>
      </c>
      <c r="D250" s="138">
        <f t="shared" si="17"/>
        <v>0</v>
      </c>
      <c r="E250" s="138">
        <f t="shared" si="17"/>
        <v>0</v>
      </c>
      <c r="F250" s="138">
        <f t="shared" si="17"/>
        <v>0</v>
      </c>
      <c r="G250" s="138">
        <f t="shared" si="17"/>
        <v>0</v>
      </c>
      <c r="H250" s="138">
        <f t="shared" si="18"/>
        <v>0</v>
      </c>
    </row>
    <row r="251" spans="2:8" x14ac:dyDescent="0.55000000000000004">
      <c r="B251" s="127" t="str">
        <f>$B$40</f>
        <v>Social Service</v>
      </c>
      <c r="C251" s="138">
        <f t="shared" si="17"/>
        <v>37116.582077987514</v>
      </c>
      <c r="D251" s="138">
        <f t="shared" si="17"/>
        <v>117527.11592639613</v>
      </c>
      <c r="E251" s="138">
        <f t="shared" si="17"/>
        <v>467907.43762042018</v>
      </c>
      <c r="F251" s="138">
        <f t="shared" si="17"/>
        <v>0</v>
      </c>
      <c r="G251" s="138">
        <f t="shared" si="17"/>
        <v>0</v>
      </c>
      <c r="H251" s="138">
        <f t="shared" si="18"/>
        <v>622551.13562480384</v>
      </c>
    </row>
    <row r="252" spans="2:8" x14ac:dyDescent="0.55000000000000004">
      <c r="B252" s="127" t="str">
        <f>$B$41</f>
        <v>Library Science</v>
      </c>
      <c r="C252" s="138">
        <f t="shared" si="17"/>
        <v>0</v>
      </c>
      <c r="D252" s="138">
        <f t="shared" si="17"/>
        <v>0</v>
      </c>
      <c r="E252" s="138">
        <f t="shared" si="17"/>
        <v>42999.957991719391</v>
      </c>
      <c r="F252" s="138">
        <f t="shared" si="17"/>
        <v>0</v>
      </c>
      <c r="G252" s="138">
        <f t="shared" si="17"/>
        <v>0</v>
      </c>
      <c r="H252" s="138">
        <f t="shared" si="18"/>
        <v>42999.957991719391</v>
      </c>
    </row>
    <row r="253" spans="2:8" x14ac:dyDescent="0.55000000000000004">
      <c r="B253" s="127" t="str">
        <f>$B$42</f>
        <v>Veterinary Science</v>
      </c>
      <c r="C253" s="138">
        <f t="shared" si="17"/>
        <v>0</v>
      </c>
      <c r="D253" s="138">
        <f t="shared" si="17"/>
        <v>0</v>
      </c>
      <c r="E253" s="138">
        <f t="shared" si="17"/>
        <v>0</v>
      </c>
      <c r="F253" s="138">
        <f t="shared" si="17"/>
        <v>0</v>
      </c>
      <c r="G253" s="138">
        <f t="shared" si="17"/>
        <v>0</v>
      </c>
      <c r="H253" s="138">
        <f t="shared" si="18"/>
        <v>0</v>
      </c>
    </row>
    <row r="254" spans="2:8" x14ac:dyDescent="0.55000000000000004">
      <c r="B254" s="127" t="str">
        <f>$B$43</f>
        <v>Vocational Training</v>
      </c>
      <c r="C254" s="138">
        <f t="shared" si="17"/>
        <v>20034.518735277354</v>
      </c>
      <c r="D254" s="138">
        <f t="shared" si="17"/>
        <v>64084.202044372949</v>
      </c>
      <c r="E254" s="138">
        <f t="shared" si="17"/>
        <v>0</v>
      </c>
      <c r="F254" s="138">
        <f t="shared" si="17"/>
        <v>0</v>
      </c>
      <c r="G254" s="138">
        <f t="shared" si="17"/>
        <v>0</v>
      </c>
      <c r="H254" s="138">
        <f t="shared" si="18"/>
        <v>84118.720779650306</v>
      </c>
    </row>
    <row r="255" spans="2:8" x14ac:dyDescent="0.55000000000000004">
      <c r="B255" s="127" t="str">
        <f>$B$44</f>
        <v>Physical Training</v>
      </c>
      <c r="C255" s="138">
        <f t="shared" si="17"/>
        <v>0</v>
      </c>
      <c r="D255" s="138">
        <f t="shared" si="17"/>
        <v>0</v>
      </c>
      <c r="E255" s="138">
        <f t="shared" si="17"/>
        <v>0</v>
      </c>
      <c r="F255" s="138">
        <f t="shared" si="17"/>
        <v>0</v>
      </c>
      <c r="G255" s="138">
        <f t="shared" si="17"/>
        <v>0</v>
      </c>
      <c r="H255" s="138">
        <f t="shared" si="18"/>
        <v>0</v>
      </c>
    </row>
    <row r="256" spans="2:8" x14ac:dyDescent="0.55000000000000004">
      <c r="B256" s="127" t="str">
        <f>$B$45</f>
        <v>Health Services</v>
      </c>
      <c r="C256" s="138">
        <f t="shared" si="17"/>
        <v>205898.61535307846</v>
      </c>
      <c r="D256" s="138">
        <f t="shared" si="17"/>
        <v>161984.05313799068</v>
      </c>
      <c r="E256" s="138">
        <f t="shared" si="17"/>
        <v>199534.89278613645</v>
      </c>
      <c r="F256" s="138">
        <f t="shared" si="17"/>
        <v>4343.9917455653376</v>
      </c>
      <c r="G256" s="138">
        <f t="shared" si="17"/>
        <v>0</v>
      </c>
      <c r="H256" s="138">
        <f t="shared" si="18"/>
        <v>571761.55302277091</v>
      </c>
    </row>
    <row r="257" spans="2:10" x14ac:dyDescent="0.55000000000000004">
      <c r="B257" s="127" t="str">
        <f>$B$46</f>
        <v>Pharmacy</v>
      </c>
      <c r="C257" s="138">
        <f t="shared" si="17"/>
        <v>0</v>
      </c>
      <c r="D257" s="138">
        <f t="shared" si="17"/>
        <v>0</v>
      </c>
      <c r="E257" s="138">
        <f t="shared" si="17"/>
        <v>0</v>
      </c>
      <c r="F257" s="138">
        <f t="shared" si="17"/>
        <v>0</v>
      </c>
      <c r="G257" s="138">
        <f t="shared" si="17"/>
        <v>0</v>
      </c>
      <c r="H257" s="138">
        <f t="shared" si="18"/>
        <v>0</v>
      </c>
    </row>
    <row r="258" spans="2:10" x14ac:dyDescent="0.55000000000000004">
      <c r="B258" s="127" t="str">
        <f>$B$47</f>
        <v>Business Administration</v>
      </c>
      <c r="C258" s="138">
        <f t="shared" si="17"/>
        <v>455521.68913893768</v>
      </c>
      <c r="D258" s="138">
        <f t="shared" si="17"/>
        <v>2581576.5081860493</v>
      </c>
      <c r="E258" s="138">
        <f t="shared" si="17"/>
        <v>953920.12071103801</v>
      </c>
      <c r="F258" s="138">
        <f t="shared" si="17"/>
        <v>0</v>
      </c>
      <c r="G258" s="138">
        <f t="shared" si="17"/>
        <v>0</v>
      </c>
      <c r="H258" s="138">
        <f t="shared" si="18"/>
        <v>3991018.3180360249</v>
      </c>
    </row>
    <row r="259" spans="2:10" x14ac:dyDescent="0.55000000000000004">
      <c r="B259" s="127" t="str">
        <f>$B$48</f>
        <v>Optometry</v>
      </c>
      <c r="C259" s="138">
        <f t="shared" ref="C259:G262" si="19">$H$240*IF($H$25=0,0,C$25/$H$25)*IF(C$52=0,0,C48/C$52)</f>
        <v>0</v>
      </c>
      <c r="D259" s="138">
        <f t="shared" si="19"/>
        <v>0</v>
      </c>
      <c r="E259" s="138">
        <f t="shared" si="19"/>
        <v>0</v>
      </c>
      <c r="F259" s="138">
        <f t="shared" si="19"/>
        <v>0</v>
      </c>
      <c r="G259" s="138">
        <f t="shared" si="19"/>
        <v>0</v>
      </c>
      <c r="H259" s="138">
        <f t="shared" si="18"/>
        <v>0</v>
      </c>
    </row>
    <row r="260" spans="2:10" x14ac:dyDescent="0.55000000000000004">
      <c r="B260" s="127" t="str">
        <f>$B$49</f>
        <v>Teacher Ed-Practice Teaching</v>
      </c>
      <c r="C260" s="138">
        <f t="shared" si="19"/>
        <v>0</v>
      </c>
      <c r="D260" s="138">
        <f t="shared" si="19"/>
        <v>84420.886087974694</v>
      </c>
      <c r="E260" s="138">
        <f t="shared" si="19"/>
        <v>0</v>
      </c>
      <c r="F260" s="138">
        <f t="shared" si="19"/>
        <v>0</v>
      </c>
      <c r="G260" s="138">
        <f t="shared" si="19"/>
        <v>0</v>
      </c>
      <c r="H260" s="138">
        <f t="shared" si="18"/>
        <v>84420.886087974694</v>
      </c>
    </row>
    <row r="261" spans="2:10" x14ac:dyDescent="0.55000000000000004">
      <c r="B261" s="127" t="str">
        <f>$B$50</f>
        <v>Technology</v>
      </c>
      <c r="C261" s="138">
        <f t="shared" si="19"/>
        <v>50262.038230608094</v>
      </c>
      <c r="D261" s="138">
        <f t="shared" si="19"/>
        <v>142987.38315927738</v>
      </c>
      <c r="E261" s="138">
        <f t="shared" si="19"/>
        <v>45828.902596437772</v>
      </c>
      <c r="F261" s="138">
        <f t="shared" si="19"/>
        <v>0</v>
      </c>
      <c r="G261" s="138">
        <f t="shared" si="19"/>
        <v>0</v>
      </c>
      <c r="H261" s="138">
        <f t="shared" si="18"/>
        <v>239078.32398632326</v>
      </c>
    </row>
    <row r="262" spans="2:10" x14ac:dyDescent="0.55000000000000004">
      <c r="B262" s="127" t="str">
        <f>$B$51</f>
        <v>Nursing</v>
      </c>
      <c r="C262" s="138">
        <f t="shared" si="19"/>
        <v>7029.6556965885447</v>
      </c>
      <c r="D262" s="138">
        <f t="shared" si="19"/>
        <v>296773.70319442084</v>
      </c>
      <c r="E262" s="138">
        <f t="shared" si="19"/>
        <v>8958.3245816082072</v>
      </c>
      <c r="F262" s="138">
        <f t="shared" si="19"/>
        <v>0</v>
      </c>
      <c r="G262" s="138">
        <f t="shared" si="19"/>
        <v>0</v>
      </c>
      <c r="H262" s="138">
        <f t="shared" si="18"/>
        <v>312761.68347261765</v>
      </c>
    </row>
    <row r="263" spans="2:10" x14ac:dyDescent="0.55000000000000004">
      <c r="B263" s="130" t="str">
        <f>$B$52</f>
        <v>Totals</v>
      </c>
      <c r="C263" s="135">
        <f>SUM(C243:C262)</f>
        <v>9305436.4318021163</v>
      </c>
      <c r="D263" s="135">
        <f>SUM(D243:D262)</f>
        <v>7664643.9780918723</v>
      </c>
      <c r="E263" s="135">
        <f>SUM(E243:E262)</f>
        <v>4771297.9703180203</v>
      </c>
      <c r="F263" s="135">
        <f>SUM(F243:F262)</f>
        <v>630668.61978798581</v>
      </c>
      <c r="G263" s="135">
        <f>SUM(G243:G262)</f>
        <v>0</v>
      </c>
      <c r="H263" s="135">
        <f t="shared" si="18"/>
        <v>22372046.999999996</v>
      </c>
      <c r="I263" s="349"/>
    </row>
    <row r="264" spans="2:10" x14ac:dyDescent="0.55000000000000004">
      <c r="B264" s="451"/>
      <c r="C264" s="451"/>
      <c r="D264" s="451"/>
      <c r="E264" s="451"/>
      <c r="F264" s="451"/>
      <c r="G264" s="451"/>
      <c r="H264" s="452"/>
      <c r="I264" s="350"/>
    </row>
    <row r="265" spans="2:10" x14ac:dyDescent="0.55000000000000004">
      <c r="B265" s="120" t="s">
        <v>227</v>
      </c>
      <c r="C265" s="121"/>
      <c r="D265" s="121"/>
      <c r="E265" s="121"/>
      <c r="F265" s="121"/>
      <c r="G265" s="121"/>
      <c r="H265" s="122"/>
      <c r="J265" s="358"/>
    </row>
    <row r="266" spans="2:10" ht="45" customHeight="1" thickBot="1" x14ac:dyDescent="0.6">
      <c r="B266" s="432" t="s">
        <v>228</v>
      </c>
      <c r="C266" s="432"/>
      <c r="D266" s="432"/>
      <c r="E266" s="432"/>
      <c r="F266" s="432"/>
      <c r="G266" s="432"/>
      <c r="H266" s="432"/>
    </row>
    <row r="267" spans="2:10" ht="19.8" thickBot="1" x14ac:dyDescent="0.6">
      <c r="B267" s="124" t="s">
        <v>31</v>
      </c>
      <c r="C267" s="125" t="s">
        <v>25</v>
      </c>
      <c r="D267" s="125" t="s">
        <v>26</v>
      </c>
      <c r="E267" s="125" t="s">
        <v>27</v>
      </c>
      <c r="F267" s="125" t="s">
        <v>28</v>
      </c>
      <c r="G267" s="125" t="s">
        <v>29</v>
      </c>
      <c r="H267" s="126" t="s">
        <v>1</v>
      </c>
    </row>
    <row r="268" spans="2:10" x14ac:dyDescent="0.55000000000000004">
      <c r="B268" s="127" t="str">
        <f>$B$32</f>
        <v>Liberal Arts</v>
      </c>
      <c r="C268" s="135">
        <f t="shared" ref="C268:G283" si="20">C243+C218+C193+C168+C116</f>
        <v>21847149.138649296</v>
      </c>
      <c r="D268" s="135">
        <f t="shared" si="20"/>
        <v>9639727.7349785194</v>
      </c>
      <c r="E268" s="135">
        <f t="shared" si="20"/>
        <v>6917930.3272270551</v>
      </c>
      <c r="F268" s="135">
        <f t="shared" si="20"/>
        <v>1132349.3413627851</v>
      </c>
      <c r="G268" s="135">
        <f t="shared" si="20"/>
        <v>0</v>
      </c>
      <c r="H268" s="135">
        <f>SUM(C268:G268)</f>
        <v>39537156.54221765</v>
      </c>
    </row>
    <row r="269" spans="2:10" x14ac:dyDescent="0.55000000000000004">
      <c r="B269" s="127" t="str">
        <f>$B$33</f>
        <v>Science</v>
      </c>
      <c r="C269" s="138">
        <f t="shared" si="20"/>
        <v>7095593.7394623123</v>
      </c>
      <c r="D269" s="138">
        <f t="shared" si="20"/>
        <v>4963268.5895890985</v>
      </c>
      <c r="E269" s="138">
        <f t="shared" si="20"/>
        <v>5308498.4749086127</v>
      </c>
      <c r="F269" s="138">
        <f t="shared" si="20"/>
        <v>0</v>
      </c>
      <c r="G269" s="138">
        <f t="shared" si="20"/>
        <v>0</v>
      </c>
      <c r="H269" s="138">
        <f t="shared" ref="H269:H288" si="21">SUM(C269:G269)</f>
        <v>17367360.803960025</v>
      </c>
    </row>
    <row r="270" spans="2:10" x14ac:dyDescent="0.55000000000000004">
      <c r="B270" s="127" t="str">
        <f>$B$34</f>
        <v>Fine Arts</v>
      </c>
      <c r="C270" s="138">
        <f t="shared" si="20"/>
        <v>4359663.4139439771</v>
      </c>
      <c r="D270" s="138">
        <f t="shared" si="20"/>
        <v>3054431.4305207771</v>
      </c>
      <c r="E270" s="138">
        <f t="shared" si="20"/>
        <v>2302158.1864568954</v>
      </c>
      <c r="F270" s="138">
        <f t="shared" si="20"/>
        <v>10308.994736255019</v>
      </c>
      <c r="G270" s="138">
        <f t="shared" si="20"/>
        <v>0</v>
      </c>
      <c r="H270" s="138">
        <f t="shared" si="21"/>
        <v>9726562.0256579034</v>
      </c>
    </row>
    <row r="271" spans="2:10" x14ac:dyDescent="0.55000000000000004">
      <c r="B271" s="127" t="str">
        <f>$B$35</f>
        <v>Teacher Education</v>
      </c>
      <c r="C271" s="138">
        <f t="shared" si="20"/>
        <v>779907.63495614345</v>
      </c>
      <c r="D271" s="138">
        <f t="shared" si="20"/>
        <v>3624237.3362973901</v>
      </c>
      <c r="E271" s="138">
        <f t="shared" si="20"/>
        <v>7325885.5684178863</v>
      </c>
      <c r="F271" s="138">
        <f t="shared" si="20"/>
        <v>2971383.2835086538</v>
      </c>
      <c r="G271" s="138">
        <f t="shared" si="20"/>
        <v>0</v>
      </c>
      <c r="H271" s="138">
        <f t="shared" si="21"/>
        <v>14701413.823180076</v>
      </c>
    </row>
    <row r="272" spans="2:10" x14ac:dyDescent="0.55000000000000004">
      <c r="B272" s="127" t="str">
        <f>$B$36</f>
        <v>Agriculture</v>
      </c>
      <c r="C272" s="138">
        <f t="shared" si="20"/>
        <v>1574764.9806912953</v>
      </c>
      <c r="D272" s="138">
        <f t="shared" si="20"/>
        <v>2526852.6518239127</v>
      </c>
      <c r="E272" s="138">
        <f t="shared" si="20"/>
        <v>994455.19276094751</v>
      </c>
      <c r="F272" s="138">
        <f t="shared" si="20"/>
        <v>0</v>
      </c>
      <c r="G272" s="138">
        <f t="shared" si="20"/>
        <v>0</v>
      </c>
      <c r="H272" s="138">
        <f t="shared" si="21"/>
        <v>5096072.825276155</v>
      </c>
    </row>
    <row r="273" spans="2:10" x14ac:dyDescent="0.55000000000000004">
      <c r="B273" s="127" t="str">
        <f>$B$37</f>
        <v>Engineering</v>
      </c>
      <c r="C273" s="138">
        <f t="shared" si="20"/>
        <v>1876671.3273642925</v>
      </c>
      <c r="D273" s="138">
        <f t="shared" si="20"/>
        <v>3335269.943083331</v>
      </c>
      <c r="E273" s="138">
        <f t="shared" si="20"/>
        <v>1635808.1781517565</v>
      </c>
      <c r="F273" s="138">
        <f t="shared" si="20"/>
        <v>0</v>
      </c>
      <c r="G273" s="138">
        <f t="shared" si="20"/>
        <v>0</v>
      </c>
      <c r="H273" s="138">
        <f t="shared" si="21"/>
        <v>6847749.4485993795</v>
      </c>
    </row>
    <row r="274" spans="2:10" x14ac:dyDescent="0.55000000000000004">
      <c r="B274" s="127" t="str">
        <f>$B$38</f>
        <v>Home Economics</v>
      </c>
      <c r="C274" s="138">
        <f t="shared" si="20"/>
        <v>176364.95939755754</v>
      </c>
      <c r="D274" s="138">
        <f t="shared" si="20"/>
        <v>245626.59184293734</v>
      </c>
      <c r="E274" s="138">
        <f t="shared" si="20"/>
        <v>0</v>
      </c>
      <c r="F274" s="138">
        <f t="shared" si="20"/>
        <v>0</v>
      </c>
      <c r="G274" s="138">
        <f t="shared" si="20"/>
        <v>0</v>
      </c>
      <c r="H274" s="138">
        <f t="shared" si="21"/>
        <v>421991.55124049488</v>
      </c>
    </row>
    <row r="275" spans="2:10" x14ac:dyDescent="0.55000000000000004">
      <c r="B275" s="127" t="str">
        <f>$B$39</f>
        <v>Law</v>
      </c>
      <c r="C275" s="138">
        <f t="shared" si="20"/>
        <v>0</v>
      </c>
      <c r="D275" s="138">
        <f t="shared" si="20"/>
        <v>0</v>
      </c>
      <c r="E275" s="138">
        <f t="shared" si="20"/>
        <v>0</v>
      </c>
      <c r="F275" s="138">
        <f t="shared" si="20"/>
        <v>0</v>
      </c>
      <c r="G275" s="138">
        <f t="shared" si="20"/>
        <v>0</v>
      </c>
      <c r="H275" s="138">
        <f t="shared" si="21"/>
        <v>0</v>
      </c>
    </row>
    <row r="276" spans="2:10" x14ac:dyDescent="0.55000000000000004">
      <c r="B276" s="127" t="str">
        <f>$B$40</f>
        <v>Social Service</v>
      </c>
      <c r="C276" s="138">
        <f t="shared" si="20"/>
        <v>267748.20454785612</v>
      </c>
      <c r="D276" s="138">
        <f t="shared" si="20"/>
        <v>834018.86323086743</v>
      </c>
      <c r="E276" s="138">
        <f t="shared" si="20"/>
        <v>3336797.6728494726</v>
      </c>
      <c r="F276" s="138">
        <f t="shared" si="20"/>
        <v>0</v>
      </c>
      <c r="G276" s="138">
        <f t="shared" si="20"/>
        <v>0</v>
      </c>
      <c r="H276" s="138">
        <f t="shared" si="21"/>
        <v>4438564.7406281959</v>
      </c>
    </row>
    <row r="277" spans="2:10" x14ac:dyDescent="0.55000000000000004">
      <c r="B277" s="127" t="str">
        <f>$B$41</f>
        <v>Library Science</v>
      </c>
      <c r="C277" s="138">
        <f t="shared" si="20"/>
        <v>0</v>
      </c>
      <c r="D277" s="138">
        <f t="shared" si="20"/>
        <v>0</v>
      </c>
      <c r="E277" s="138">
        <f t="shared" si="20"/>
        <v>310350.13262010319</v>
      </c>
      <c r="F277" s="138">
        <f t="shared" si="20"/>
        <v>0</v>
      </c>
      <c r="G277" s="138">
        <f t="shared" si="20"/>
        <v>0</v>
      </c>
      <c r="H277" s="138">
        <f t="shared" si="21"/>
        <v>310350.13262010319</v>
      </c>
    </row>
    <row r="278" spans="2:10" x14ac:dyDescent="0.55000000000000004">
      <c r="B278" s="127" t="str">
        <f>$B$42</f>
        <v>Veterinary Science</v>
      </c>
      <c r="C278" s="138">
        <f t="shared" si="20"/>
        <v>0</v>
      </c>
      <c r="D278" s="138">
        <f t="shared" si="20"/>
        <v>0</v>
      </c>
      <c r="E278" s="138">
        <f t="shared" si="20"/>
        <v>0</v>
      </c>
      <c r="F278" s="138">
        <f t="shared" si="20"/>
        <v>0</v>
      </c>
      <c r="G278" s="138">
        <f t="shared" si="20"/>
        <v>0</v>
      </c>
      <c r="H278" s="138">
        <f t="shared" si="21"/>
        <v>0</v>
      </c>
    </row>
    <row r="279" spans="2:10" x14ac:dyDescent="0.55000000000000004">
      <c r="B279" s="127" t="str">
        <f>$B$43</f>
        <v>Vocational Training</v>
      </c>
      <c r="C279" s="138">
        <f t="shared" si="20"/>
        <v>195567.04025750383</v>
      </c>
      <c r="D279" s="138">
        <f t="shared" si="20"/>
        <v>259949.76561657272</v>
      </c>
      <c r="E279" s="138">
        <f t="shared" si="20"/>
        <v>0</v>
      </c>
      <c r="F279" s="138">
        <f t="shared" si="20"/>
        <v>0</v>
      </c>
      <c r="G279" s="138">
        <f t="shared" si="20"/>
        <v>0</v>
      </c>
      <c r="H279" s="138">
        <f t="shared" si="21"/>
        <v>455516.80587407656</v>
      </c>
    </row>
    <row r="280" spans="2:10" x14ac:dyDescent="0.55000000000000004">
      <c r="B280" s="127" t="str">
        <f>$B$44</f>
        <v>Physical Training</v>
      </c>
      <c r="C280" s="138">
        <f t="shared" si="20"/>
        <v>0</v>
      </c>
      <c r="D280" s="138">
        <f t="shared" si="20"/>
        <v>0</v>
      </c>
      <c r="E280" s="138">
        <f t="shared" si="20"/>
        <v>0</v>
      </c>
      <c r="F280" s="138">
        <f t="shared" si="20"/>
        <v>0</v>
      </c>
      <c r="G280" s="138">
        <f t="shared" si="20"/>
        <v>0</v>
      </c>
      <c r="H280" s="138">
        <f t="shared" si="21"/>
        <v>0</v>
      </c>
    </row>
    <row r="281" spans="2:10" x14ac:dyDescent="0.55000000000000004">
      <c r="B281" s="127" t="str">
        <f>$B$45</f>
        <v>Health Services</v>
      </c>
      <c r="C281" s="138">
        <f t="shared" si="20"/>
        <v>954787.22492875834</v>
      </c>
      <c r="D281" s="138">
        <f t="shared" si="20"/>
        <v>1021464.9256471603</v>
      </c>
      <c r="E281" s="138">
        <f t="shared" si="20"/>
        <v>1491184.239550791</v>
      </c>
      <c r="F281" s="138">
        <f t="shared" si="20"/>
        <v>39228.641757963444</v>
      </c>
      <c r="G281" s="138">
        <f t="shared" si="20"/>
        <v>0</v>
      </c>
      <c r="H281" s="138">
        <f t="shared" si="21"/>
        <v>3506665.0318846731</v>
      </c>
    </row>
    <row r="282" spans="2:10" x14ac:dyDescent="0.55000000000000004">
      <c r="B282" s="127" t="str">
        <f>$B$46</f>
        <v>Pharmacy</v>
      </c>
      <c r="C282" s="138">
        <f t="shared" si="20"/>
        <v>0</v>
      </c>
      <c r="D282" s="138">
        <f t="shared" si="20"/>
        <v>0</v>
      </c>
      <c r="E282" s="138">
        <f t="shared" si="20"/>
        <v>0</v>
      </c>
      <c r="F282" s="138">
        <f t="shared" si="20"/>
        <v>0</v>
      </c>
      <c r="G282" s="138">
        <f t="shared" si="20"/>
        <v>0</v>
      </c>
      <c r="H282" s="138">
        <f t="shared" si="21"/>
        <v>0</v>
      </c>
    </row>
    <row r="283" spans="2:10" x14ac:dyDescent="0.55000000000000004">
      <c r="B283" s="127" t="str">
        <f>$B$47</f>
        <v>Business Administration</v>
      </c>
      <c r="C283" s="138">
        <f t="shared" si="20"/>
        <v>2004413.062402565</v>
      </c>
      <c r="D283" s="138">
        <f t="shared" si="20"/>
        <v>10748921.992790598</v>
      </c>
      <c r="E283" s="138">
        <f t="shared" si="20"/>
        <v>5764981.6893413262</v>
      </c>
      <c r="F283" s="138">
        <f t="shared" si="20"/>
        <v>0</v>
      </c>
      <c r="G283" s="138">
        <f t="shared" si="20"/>
        <v>0</v>
      </c>
      <c r="H283" s="138">
        <f t="shared" si="21"/>
        <v>18518316.744534489</v>
      </c>
    </row>
    <row r="284" spans="2:10" x14ac:dyDescent="0.55000000000000004">
      <c r="B284" s="127" t="str">
        <f>$B$48</f>
        <v>Optometry</v>
      </c>
      <c r="C284" s="138">
        <f t="shared" ref="C284:G287" si="22">C259+C234+C209+C184+C132</f>
        <v>0</v>
      </c>
      <c r="D284" s="138">
        <f t="shared" si="22"/>
        <v>0</v>
      </c>
      <c r="E284" s="138">
        <f t="shared" si="22"/>
        <v>0</v>
      </c>
      <c r="F284" s="138">
        <f t="shared" si="22"/>
        <v>0</v>
      </c>
      <c r="G284" s="138">
        <f t="shared" si="22"/>
        <v>0</v>
      </c>
      <c r="H284" s="138">
        <f t="shared" si="21"/>
        <v>0</v>
      </c>
    </row>
    <row r="285" spans="2:10" x14ac:dyDescent="0.55000000000000004">
      <c r="B285" s="127" t="str">
        <f>$B$49</f>
        <v>Teacher Ed-Practice Teaching</v>
      </c>
      <c r="C285" s="138">
        <f t="shared" si="22"/>
        <v>0</v>
      </c>
      <c r="D285" s="138">
        <f>D260+D235+D210+D185+D133</f>
        <v>276059.67570791632</v>
      </c>
      <c r="E285" s="138">
        <f t="shared" si="22"/>
        <v>0</v>
      </c>
      <c r="F285" s="138">
        <f t="shared" si="22"/>
        <v>0</v>
      </c>
      <c r="G285" s="138">
        <f t="shared" si="22"/>
        <v>0</v>
      </c>
      <c r="H285" s="138">
        <f t="shared" si="21"/>
        <v>276059.67570791632</v>
      </c>
    </row>
    <row r="286" spans="2:10" x14ac:dyDescent="0.55000000000000004">
      <c r="B286" s="127" t="str">
        <f>$B$50</f>
        <v>Technology</v>
      </c>
      <c r="C286" s="138">
        <f t="shared" si="22"/>
        <v>397054.70532435464</v>
      </c>
      <c r="D286" s="138">
        <f t="shared" si="22"/>
        <v>1030600.3044910813</v>
      </c>
      <c r="E286" s="138">
        <f t="shared" si="22"/>
        <v>493126.55738587258</v>
      </c>
      <c r="F286" s="138">
        <f t="shared" si="22"/>
        <v>0</v>
      </c>
      <c r="G286" s="138">
        <f t="shared" si="22"/>
        <v>0</v>
      </c>
      <c r="H286" s="138">
        <f t="shared" si="21"/>
        <v>1920781.5672013084</v>
      </c>
    </row>
    <row r="287" spans="2:10" x14ac:dyDescent="0.55000000000000004">
      <c r="B287" s="127" t="str">
        <f>$B$51</f>
        <v>Nursing</v>
      </c>
      <c r="C287" s="138">
        <f t="shared" si="22"/>
        <v>54852.447608765673</v>
      </c>
      <c r="D287" s="138">
        <f t="shared" si="22"/>
        <v>2018919.206657331</v>
      </c>
      <c r="E287" s="138">
        <f t="shared" si="22"/>
        <v>421108.05402430147</v>
      </c>
      <c r="F287" s="138">
        <f t="shared" si="22"/>
        <v>0</v>
      </c>
      <c r="G287" s="138">
        <f t="shared" si="22"/>
        <v>0</v>
      </c>
      <c r="H287" s="138">
        <f t="shared" si="21"/>
        <v>2494879.7082903981</v>
      </c>
    </row>
    <row r="288" spans="2:10" x14ac:dyDescent="0.55000000000000004">
      <c r="B288" s="130" t="str">
        <f>$B$52</f>
        <v>Totals</v>
      </c>
      <c r="C288" s="135">
        <f>SUM(C268:C287)</f>
        <v>41584537.879534692</v>
      </c>
      <c r="D288" s="135">
        <f>SUM(D268:D287)</f>
        <v>43579349.012277491</v>
      </c>
      <c r="E288" s="135">
        <f>SUM(E268:E287)</f>
        <v>36302284.273695022</v>
      </c>
      <c r="F288" s="135">
        <f>SUM(F268:F287)</f>
        <v>4153270.2613656567</v>
      </c>
      <c r="G288" s="135">
        <f>SUM(G268:G287)</f>
        <v>0</v>
      </c>
      <c r="H288" s="135">
        <f t="shared" si="21"/>
        <v>125619441.42687285</v>
      </c>
      <c r="I288" s="351"/>
      <c r="J288" s="139"/>
    </row>
    <row r="289" spans="2:10" x14ac:dyDescent="0.55000000000000004">
      <c r="H289" s="139"/>
    </row>
    <row r="290" spans="2:10" x14ac:dyDescent="0.55000000000000004">
      <c r="B290" s="120" t="s">
        <v>218</v>
      </c>
      <c r="C290" s="121"/>
      <c r="D290" s="121"/>
      <c r="E290" s="121"/>
      <c r="F290" s="121"/>
      <c r="G290" s="121"/>
      <c r="H290" s="122"/>
      <c r="J290" s="358"/>
    </row>
    <row r="291" spans="2:10" ht="30" customHeight="1" thickBot="1" x14ac:dyDescent="0.6">
      <c r="B291" s="432" t="s">
        <v>229</v>
      </c>
      <c r="C291" s="432"/>
      <c r="D291" s="432"/>
      <c r="E291" s="432"/>
      <c r="F291" s="432"/>
      <c r="G291" s="432"/>
      <c r="H291" s="432"/>
    </row>
    <row r="292" spans="2:10" ht="19.8" thickBot="1" x14ac:dyDescent="0.6">
      <c r="B292" s="124" t="s">
        <v>31</v>
      </c>
      <c r="C292" s="125" t="s">
        <v>25</v>
      </c>
      <c r="D292" s="125" t="s">
        <v>26</v>
      </c>
      <c r="E292" s="125" t="s">
        <v>27</v>
      </c>
      <c r="F292" s="125" t="s">
        <v>28</v>
      </c>
      <c r="G292" s="125" t="s">
        <v>29</v>
      </c>
      <c r="H292" s="126" t="s">
        <v>1</v>
      </c>
    </row>
    <row r="293" spans="2:10" x14ac:dyDescent="0.55000000000000004">
      <c r="B293" s="127" t="str">
        <f>$B$32</f>
        <v>Liberal Arts</v>
      </c>
      <c r="C293" s="133">
        <f t="shared" ref="C293:H308" si="23">IF(C32=0,0,C268/C32)</f>
        <v>283.35753282900737</v>
      </c>
      <c r="D293" s="133">
        <f t="shared" si="23"/>
        <v>350.7906744897569</v>
      </c>
      <c r="E293" s="133">
        <f t="shared" si="23"/>
        <v>815.98612022022348</v>
      </c>
      <c r="F293" s="133">
        <f t="shared" si="23"/>
        <v>945.98942469739768</v>
      </c>
      <c r="G293" s="134">
        <f t="shared" si="23"/>
        <v>0</v>
      </c>
      <c r="H293" s="135">
        <f t="shared" si="23"/>
        <v>346.04009016784806</v>
      </c>
    </row>
    <row r="294" spans="2:10" x14ac:dyDescent="0.55000000000000004">
      <c r="B294" s="127" t="str">
        <f>$B$33</f>
        <v>Science</v>
      </c>
      <c r="C294" s="136">
        <f t="shared" si="23"/>
        <v>322.39509925313791</v>
      </c>
      <c r="D294" s="136">
        <f t="shared" si="23"/>
        <v>644.24566323846034</v>
      </c>
      <c r="E294" s="136">
        <f t="shared" si="23"/>
        <v>563.71439682580569</v>
      </c>
      <c r="F294" s="136">
        <f t="shared" si="23"/>
        <v>0</v>
      </c>
      <c r="G294" s="137">
        <f t="shared" si="23"/>
        <v>0</v>
      </c>
      <c r="H294" s="138">
        <f t="shared" si="23"/>
        <v>443.83748540659406</v>
      </c>
    </row>
    <row r="295" spans="2:10" x14ac:dyDescent="0.55000000000000004">
      <c r="B295" s="127" t="str">
        <f>$B$34</f>
        <v>Fine Arts</v>
      </c>
      <c r="C295" s="136">
        <f t="shared" si="23"/>
        <v>354.09871783170706</v>
      </c>
      <c r="D295" s="136">
        <f t="shared" si="23"/>
        <v>1056.8966887615145</v>
      </c>
      <c r="E295" s="136">
        <f t="shared" si="23"/>
        <v>2604.2513421458093</v>
      </c>
      <c r="F295" s="136">
        <f t="shared" si="23"/>
        <v>1718.1657893758365</v>
      </c>
      <c r="G295" s="137">
        <f t="shared" si="23"/>
        <v>0</v>
      </c>
      <c r="H295" s="138">
        <f t="shared" si="23"/>
        <v>604.43462749551975</v>
      </c>
    </row>
    <row r="296" spans="2:10" x14ac:dyDescent="0.55000000000000004">
      <c r="B296" s="127" t="str">
        <f>$B$35</f>
        <v>Teacher Education</v>
      </c>
      <c r="C296" s="136">
        <f t="shared" si="23"/>
        <v>598.54768607532117</v>
      </c>
      <c r="D296" s="136">
        <f t="shared" si="23"/>
        <v>657.15998844920944</v>
      </c>
      <c r="E296" s="136">
        <f t="shared" si="23"/>
        <v>716.46802625113799</v>
      </c>
      <c r="F296" s="136">
        <f t="shared" si="23"/>
        <v>835.83214725981827</v>
      </c>
      <c r="G296" s="137">
        <f t="shared" si="23"/>
        <v>0</v>
      </c>
      <c r="H296" s="138">
        <f t="shared" si="23"/>
        <v>713.7301593931486</v>
      </c>
    </row>
    <row r="297" spans="2:10" x14ac:dyDescent="0.55000000000000004">
      <c r="B297" s="127" t="str">
        <f>$B$36</f>
        <v>Agriculture</v>
      </c>
      <c r="C297" s="136">
        <f t="shared" si="23"/>
        <v>346.33054336734006</v>
      </c>
      <c r="D297" s="136">
        <f t="shared" si="23"/>
        <v>468.80383150721946</v>
      </c>
      <c r="E297" s="136">
        <f t="shared" si="23"/>
        <v>651.24767043938937</v>
      </c>
      <c r="F297" s="136">
        <f t="shared" si="23"/>
        <v>0</v>
      </c>
      <c r="G297" s="137">
        <f t="shared" si="23"/>
        <v>0</v>
      </c>
      <c r="H297" s="138">
        <f t="shared" si="23"/>
        <v>444.52833437510077</v>
      </c>
    </row>
    <row r="298" spans="2:10" x14ac:dyDescent="0.55000000000000004">
      <c r="B298" s="127" t="str">
        <f>$B$37</f>
        <v>Engineering</v>
      </c>
      <c r="C298" s="136">
        <f t="shared" si="23"/>
        <v>518.27432404426747</v>
      </c>
      <c r="D298" s="136">
        <f t="shared" si="23"/>
        <v>843.944823654689</v>
      </c>
      <c r="E298" s="136">
        <f t="shared" si="23"/>
        <v>890.96305999551009</v>
      </c>
      <c r="F298" s="136">
        <f t="shared" si="23"/>
        <v>0</v>
      </c>
      <c r="G298" s="137">
        <f t="shared" si="23"/>
        <v>0</v>
      </c>
      <c r="H298" s="138">
        <f t="shared" si="23"/>
        <v>727.7871663938123</v>
      </c>
    </row>
    <row r="299" spans="2:10" x14ac:dyDescent="0.55000000000000004">
      <c r="B299" s="127" t="str">
        <f>$B$38</f>
        <v>Home Economics</v>
      </c>
      <c r="C299" s="136">
        <f t="shared" si="23"/>
        <v>397.21837702152601</v>
      </c>
      <c r="D299" s="136">
        <f t="shared" si="23"/>
        <v>449.86555282589256</v>
      </c>
      <c r="E299" s="136">
        <f t="shared" si="23"/>
        <v>0</v>
      </c>
      <c r="F299" s="136">
        <f t="shared" si="23"/>
        <v>0</v>
      </c>
      <c r="G299" s="137">
        <f t="shared" si="23"/>
        <v>0</v>
      </c>
      <c r="H299" s="138">
        <f t="shared" si="23"/>
        <v>426.25409216211602</v>
      </c>
    </row>
    <row r="300" spans="2:10" x14ac:dyDescent="0.55000000000000004">
      <c r="B300" s="127" t="str">
        <f>$B$39</f>
        <v>Law</v>
      </c>
      <c r="C300" s="136">
        <f t="shared" si="23"/>
        <v>0</v>
      </c>
      <c r="D300" s="136">
        <f t="shared" si="23"/>
        <v>0</v>
      </c>
      <c r="E300" s="136">
        <f t="shared" si="23"/>
        <v>0</v>
      </c>
      <c r="F300" s="136">
        <f t="shared" si="23"/>
        <v>0</v>
      </c>
      <c r="G300" s="137">
        <f t="shared" si="23"/>
        <v>0</v>
      </c>
      <c r="H300" s="138">
        <f t="shared" si="23"/>
        <v>0</v>
      </c>
    </row>
    <row r="301" spans="2:10" x14ac:dyDescent="0.55000000000000004">
      <c r="B301" s="127" t="str">
        <f>$B$40</f>
        <v>Social Service</v>
      </c>
      <c r="C301" s="136">
        <f t="shared" si="23"/>
        <v>507.09887224972749</v>
      </c>
      <c r="D301" s="136">
        <f t="shared" si="23"/>
        <v>559.3687882165442</v>
      </c>
      <c r="E301" s="136">
        <f t="shared" si="23"/>
        <v>672.47030891766883</v>
      </c>
      <c r="F301" s="136">
        <f t="shared" si="23"/>
        <v>0</v>
      </c>
      <c r="G301" s="137">
        <f t="shared" si="23"/>
        <v>0</v>
      </c>
      <c r="H301" s="138">
        <f t="shared" si="23"/>
        <v>635.80643756312793</v>
      </c>
    </row>
    <row r="302" spans="2:10" x14ac:dyDescent="0.55000000000000004">
      <c r="B302" s="127" t="str">
        <f>$B$41</f>
        <v>Library Science</v>
      </c>
      <c r="C302" s="136">
        <f t="shared" si="23"/>
        <v>0</v>
      </c>
      <c r="D302" s="136">
        <f t="shared" si="23"/>
        <v>0</v>
      </c>
      <c r="E302" s="136">
        <f t="shared" si="23"/>
        <v>680.59239609671749</v>
      </c>
      <c r="F302" s="136">
        <f t="shared" si="23"/>
        <v>0</v>
      </c>
      <c r="G302" s="137">
        <f t="shared" si="23"/>
        <v>0</v>
      </c>
      <c r="H302" s="138">
        <f t="shared" si="23"/>
        <v>680.59239609671749</v>
      </c>
    </row>
    <row r="303" spans="2:10" x14ac:dyDescent="0.55000000000000004">
      <c r="B303" s="127" t="str">
        <f>$B$42</f>
        <v>Veterinary Science</v>
      </c>
      <c r="C303" s="136">
        <f t="shared" si="23"/>
        <v>0</v>
      </c>
      <c r="D303" s="136">
        <f t="shared" si="23"/>
        <v>0</v>
      </c>
      <c r="E303" s="136">
        <f t="shared" si="23"/>
        <v>0</v>
      </c>
      <c r="F303" s="136">
        <f t="shared" si="23"/>
        <v>0</v>
      </c>
      <c r="G303" s="137">
        <f t="shared" si="23"/>
        <v>0</v>
      </c>
      <c r="H303" s="138">
        <f t="shared" si="23"/>
        <v>0</v>
      </c>
    </row>
    <row r="304" spans="2:10" x14ac:dyDescent="0.55000000000000004">
      <c r="B304" s="127" t="str">
        <f>$B$43</f>
        <v>Vocational Training</v>
      </c>
      <c r="C304" s="136">
        <f t="shared" si="23"/>
        <v>686.20014125439945</v>
      </c>
      <c r="D304" s="136">
        <f t="shared" si="23"/>
        <v>319.74140912247566</v>
      </c>
      <c r="E304" s="136">
        <f t="shared" si="23"/>
        <v>0</v>
      </c>
      <c r="F304" s="136">
        <f t="shared" si="23"/>
        <v>0</v>
      </c>
      <c r="G304" s="137">
        <f t="shared" si="23"/>
        <v>0</v>
      </c>
      <c r="H304" s="138">
        <f t="shared" si="23"/>
        <v>414.86047893813895</v>
      </c>
    </row>
    <row r="305" spans="2:10" x14ac:dyDescent="0.55000000000000004">
      <c r="B305" s="127" t="str">
        <f>$B$44</f>
        <v>Physical Training</v>
      </c>
      <c r="C305" s="136">
        <f t="shared" si="23"/>
        <v>0</v>
      </c>
      <c r="D305" s="136">
        <f t="shared" si="23"/>
        <v>0</v>
      </c>
      <c r="E305" s="136">
        <f t="shared" si="23"/>
        <v>0</v>
      </c>
      <c r="F305" s="136">
        <f t="shared" si="23"/>
        <v>0</v>
      </c>
      <c r="G305" s="137">
        <f t="shared" si="23"/>
        <v>0</v>
      </c>
      <c r="H305" s="138">
        <f t="shared" si="23"/>
        <v>0</v>
      </c>
    </row>
    <row r="306" spans="2:10" x14ac:dyDescent="0.55000000000000004">
      <c r="B306" s="127" t="str">
        <f>$B$45</f>
        <v>Health Services</v>
      </c>
      <c r="C306" s="136">
        <f t="shared" si="23"/>
        <v>325.97720209244056</v>
      </c>
      <c r="D306" s="136">
        <f t="shared" si="23"/>
        <v>497.06322415920209</v>
      </c>
      <c r="E306" s="136">
        <f t="shared" si="23"/>
        <v>704.71844969319045</v>
      </c>
      <c r="F306" s="136">
        <f t="shared" si="23"/>
        <v>1188.7467199382861</v>
      </c>
      <c r="G306" s="137">
        <f t="shared" si="23"/>
        <v>0</v>
      </c>
      <c r="H306" s="138">
        <f t="shared" si="23"/>
        <v>491.61152837300898</v>
      </c>
    </row>
    <row r="307" spans="2:10" x14ac:dyDescent="0.55000000000000004">
      <c r="B307" s="127" t="str">
        <f>$B$46</f>
        <v>Pharmacy</v>
      </c>
      <c r="C307" s="136">
        <f t="shared" si="23"/>
        <v>0</v>
      </c>
      <c r="D307" s="136">
        <f t="shared" si="23"/>
        <v>0</v>
      </c>
      <c r="E307" s="136">
        <f t="shared" si="23"/>
        <v>0</v>
      </c>
      <c r="F307" s="136">
        <f t="shared" si="23"/>
        <v>0</v>
      </c>
      <c r="G307" s="137">
        <f t="shared" si="23"/>
        <v>0</v>
      </c>
      <c r="H307" s="138">
        <f t="shared" si="23"/>
        <v>0</v>
      </c>
    </row>
    <row r="308" spans="2:10" x14ac:dyDescent="0.55000000000000004">
      <c r="B308" s="127" t="str">
        <f>$B$47</f>
        <v>Business Administration</v>
      </c>
      <c r="C308" s="136">
        <f t="shared" si="23"/>
        <v>309.32300345718596</v>
      </c>
      <c r="D308" s="136">
        <f t="shared" si="23"/>
        <v>328.20133714361697</v>
      </c>
      <c r="E308" s="136">
        <f t="shared" si="23"/>
        <v>569.88747423302948</v>
      </c>
      <c r="F308" s="136">
        <f t="shared" si="23"/>
        <v>0</v>
      </c>
      <c r="G308" s="137">
        <f t="shared" si="23"/>
        <v>0</v>
      </c>
      <c r="H308" s="138">
        <f t="shared" si="23"/>
        <v>375.26732617047617</v>
      </c>
    </row>
    <row r="309" spans="2:10" x14ac:dyDescent="0.55000000000000004">
      <c r="B309" s="127" t="str">
        <f>$B$48</f>
        <v>Optometry</v>
      </c>
      <c r="C309" s="136">
        <f t="shared" ref="C309:H313" si="24">IF(C48=0,0,C284/C48)</f>
        <v>0</v>
      </c>
      <c r="D309" s="136">
        <f t="shared" si="24"/>
        <v>0</v>
      </c>
      <c r="E309" s="136">
        <f t="shared" si="24"/>
        <v>0</v>
      </c>
      <c r="F309" s="136">
        <f t="shared" si="24"/>
        <v>0</v>
      </c>
      <c r="G309" s="137">
        <f t="shared" si="24"/>
        <v>0</v>
      </c>
      <c r="H309" s="138">
        <f t="shared" si="24"/>
        <v>0</v>
      </c>
    </row>
    <row r="310" spans="2:10" x14ac:dyDescent="0.55000000000000004">
      <c r="B310" s="127" t="str">
        <f>$B$49</f>
        <v>Teacher Ed-Practice Teaching</v>
      </c>
      <c r="C310" s="136">
        <f t="shared" si="24"/>
        <v>0</v>
      </c>
      <c r="D310" s="136">
        <f t="shared" si="24"/>
        <v>257.75880084772768</v>
      </c>
      <c r="E310" s="136">
        <f t="shared" si="24"/>
        <v>0</v>
      </c>
      <c r="F310" s="136">
        <f t="shared" si="24"/>
        <v>0</v>
      </c>
      <c r="G310" s="137">
        <f t="shared" si="24"/>
        <v>0</v>
      </c>
      <c r="H310" s="138">
        <f t="shared" si="24"/>
        <v>257.75880084772768</v>
      </c>
    </row>
    <row r="311" spans="2:10" x14ac:dyDescent="0.55000000000000004">
      <c r="B311" s="127" t="str">
        <f>$B$50</f>
        <v>Technology</v>
      </c>
      <c r="C311" s="136">
        <f t="shared" si="24"/>
        <v>555.32126618790858</v>
      </c>
      <c r="D311" s="136">
        <f t="shared" si="24"/>
        <v>568.13688229938327</v>
      </c>
      <c r="E311" s="136">
        <f t="shared" si="24"/>
        <v>1014.6636983248407</v>
      </c>
      <c r="F311" s="136">
        <f t="shared" si="24"/>
        <v>0</v>
      </c>
      <c r="G311" s="137">
        <f t="shared" si="24"/>
        <v>0</v>
      </c>
      <c r="H311" s="138">
        <f t="shared" si="24"/>
        <v>637.07514666710063</v>
      </c>
    </row>
    <row r="312" spans="2:10" x14ac:dyDescent="0.55000000000000004">
      <c r="B312" s="127" t="str">
        <f>$B$51</f>
        <v>Nursing</v>
      </c>
      <c r="C312" s="136">
        <f t="shared" si="24"/>
        <v>548.52447608765669</v>
      </c>
      <c r="D312" s="136">
        <f t="shared" si="24"/>
        <v>536.2335210245235</v>
      </c>
      <c r="E312" s="136">
        <f t="shared" si="24"/>
        <v>4432.716358150542</v>
      </c>
      <c r="F312" s="136">
        <f t="shared" si="24"/>
        <v>0</v>
      </c>
      <c r="G312" s="137">
        <f t="shared" si="24"/>
        <v>0</v>
      </c>
      <c r="H312" s="138">
        <f t="shared" si="24"/>
        <v>630.02012835616119</v>
      </c>
    </row>
    <row r="313" spans="2:10" x14ac:dyDescent="0.55000000000000004">
      <c r="B313" s="130" t="str">
        <f>$B$52</f>
        <v>Totals</v>
      </c>
      <c r="C313" s="135">
        <f t="shared" si="24"/>
        <v>314.14430235193237</v>
      </c>
      <c r="D313" s="135">
        <f t="shared" si="24"/>
        <v>448.1766098530137</v>
      </c>
      <c r="E313" s="135">
        <f t="shared" si="24"/>
        <v>717.46480638948219</v>
      </c>
      <c r="F313" s="135">
        <f t="shared" si="24"/>
        <v>866.89005664071317</v>
      </c>
      <c r="G313" s="135">
        <f t="shared" si="24"/>
        <v>0</v>
      </c>
      <c r="H313" s="135">
        <f t="shared" si="24"/>
        <v>440.7699699188521</v>
      </c>
      <c r="I313" s="349"/>
    </row>
    <row r="315" spans="2:10" x14ac:dyDescent="0.55000000000000004">
      <c r="B315" s="120" t="s">
        <v>37</v>
      </c>
      <c r="C315" s="121"/>
      <c r="D315" s="121"/>
      <c r="E315" s="121"/>
      <c r="F315" s="121"/>
      <c r="G315" s="121"/>
      <c r="H315" s="122"/>
      <c r="J315" s="358"/>
    </row>
    <row r="316" spans="2:10" ht="55.5" customHeight="1" thickBot="1" x14ac:dyDescent="0.6">
      <c r="B316" s="432" t="s">
        <v>230</v>
      </c>
      <c r="C316" s="432"/>
      <c r="D316" s="432"/>
      <c r="E316" s="432"/>
      <c r="F316" s="432"/>
      <c r="G316" s="432"/>
      <c r="H316" s="432"/>
    </row>
    <row r="317" spans="2:10" ht="19.8" thickBot="1" x14ac:dyDescent="0.6">
      <c r="B317" s="124" t="s">
        <v>31</v>
      </c>
      <c r="C317" s="125" t="s">
        <v>25</v>
      </c>
      <c r="D317" s="125" t="s">
        <v>26</v>
      </c>
      <c r="E317" s="125" t="s">
        <v>27</v>
      </c>
      <c r="F317" s="125" t="s">
        <v>28</v>
      </c>
      <c r="G317" s="125" t="s">
        <v>29</v>
      </c>
      <c r="H317" s="126" t="s">
        <v>1</v>
      </c>
    </row>
    <row r="318" spans="2:10" x14ac:dyDescent="0.55000000000000004">
      <c r="B318" s="127" t="str">
        <f>$B$32</f>
        <v>Liberal Arts</v>
      </c>
      <c r="C318" s="128">
        <f t="shared" ref="C318:H318" si="25">IF($C$293=0,"",C293/$C$293)</f>
        <v>1</v>
      </c>
      <c r="D318" s="128">
        <f t="shared" si="25"/>
        <v>1.2379789977259654</v>
      </c>
      <c r="E318" s="128">
        <f t="shared" si="25"/>
        <v>2.8797050569770164</v>
      </c>
      <c r="F318" s="128">
        <f t="shared" si="25"/>
        <v>3.3385010634894847</v>
      </c>
      <c r="G318" s="128">
        <f t="shared" si="25"/>
        <v>0</v>
      </c>
      <c r="H318" s="128">
        <f t="shared" si="25"/>
        <v>1.2212136614581077</v>
      </c>
    </row>
    <row r="319" spans="2:10" x14ac:dyDescent="0.55000000000000004">
      <c r="B319" s="127" t="str">
        <f>$B$33</f>
        <v>Science</v>
      </c>
      <c r="C319" s="128">
        <f t="shared" ref="C319:H334" si="26">IF($C$293=0,"",C294/$C$293)</f>
        <v>1.1377678794503332</v>
      </c>
      <c r="D319" s="128">
        <f t="shared" si="26"/>
        <v>2.2736140338546482</v>
      </c>
      <c r="E319" s="128">
        <f t="shared" si="26"/>
        <v>1.989410308586997</v>
      </c>
      <c r="F319" s="128">
        <f t="shared" si="26"/>
        <v>0</v>
      </c>
      <c r="G319" s="128">
        <f t="shared" si="26"/>
        <v>0</v>
      </c>
      <c r="H319" s="128">
        <f t="shared" si="26"/>
        <v>1.5663514605571776</v>
      </c>
    </row>
    <row r="320" spans="2:10" x14ac:dyDescent="0.55000000000000004">
      <c r="B320" s="127" t="str">
        <f>$B$34</f>
        <v>Fine Arts</v>
      </c>
      <c r="C320" s="128">
        <f t="shared" si="26"/>
        <v>1.2496534477006072</v>
      </c>
      <c r="D320" s="128">
        <f t="shared" si="26"/>
        <v>3.7299050362613819</v>
      </c>
      <c r="E320" s="128">
        <f t="shared" si="26"/>
        <v>9.1906903484981619</v>
      </c>
      <c r="F320" s="128">
        <f t="shared" si="26"/>
        <v>6.0635966590401775</v>
      </c>
      <c r="G320" s="128">
        <f t="shared" si="26"/>
        <v>0</v>
      </c>
      <c r="H320" s="128">
        <f t="shared" si="26"/>
        <v>2.1331164958309645</v>
      </c>
    </row>
    <row r="321" spans="2:8" x14ac:dyDescent="0.55000000000000004">
      <c r="B321" s="127" t="str">
        <f>$B$35</f>
        <v>Teacher Education</v>
      </c>
      <c r="C321" s="128">
        <f t="shared" si="26"/>
        <v>2.112340829973685</v>
      </c>
      <c r="D321" s="128">
        <f t="shared" si="26"/>
        <v>2.3191901125345198</v>
      </c>
      <c r="E321" s="128">
        <f t="shared" si="26"/>
        <v>2.5284947221907523</v>
      </c>
      <c r="F321" s="128">
        <f t="shared" si="26"/>
        <v>2.9497438762787462</v>
      </c>
      <c r="G321" s="128">
        <f t="shared" si="26"/>
        <v>0</v>
      </c>
      <c r="H321" s="128">
        <f t="shared" si="26"/>
        <v>2.518832487943246</v>
      </c>
    </row>
    <row r="322" spans="2:8" x14ac:dyDescent="0.55000000000000004">
      <c r="B322" s="127" t="str">
        <f>$B$36</f>
        <v>Agriculture</v>
      </c>
      <c r="C322" s="128">
        <f t="shared" si="26"/>
        <v>1.2222387028487218</v>
      </c>
      <c r="D322" s="128">
        <f t="shared" si="26"/>
        <v>1.6544604508189307</v>
      </c>
      <c r="E322" s="128">
        <f t="shared" si="26"/>
        <v>2.2983248898923256</v>
      </c>
      <c r="F322" s="128">
        <f t="shared" si="26"/>
        <v>0</v>
      </c>
      <c r="G322" s="128">
        <f t="shared" si="26"/>
        <v>0</v>
      </c>
      <c r="H322" s="128">
        <f t="shared" si="26"/>
        <v>1.568789542797693</v>
      </c>
    </row>
    <row r="323" spans="2:8" x14ac:dyDescent="0.55000000000000004">
      <c r="B323" s="127" t="str">
        <f>$B$37</f>
        <v>Engineering</v>
      </c>
      <c r="C323" s="128">
        <f t="shared" si="26"/>
        <v>1.8290472777267619</v>
      </c>
      <c r="D323" s="128">
        <f t="shared" si="26"/>
        <v>2.9783744064569091</v>
      </c>
      <c r="E323" s="128">
        <f t="shared" si="26"/>
        <v>3.144306950657858</v>
      </c>
      <c r="F323" s="128">
        <f t="shared" si="26"/>
        <v>0</v>
      </c>
      <c r="G323" s="128">
        <f t="shared" si="26"/>
        <v>0</v>
      </c>
      <c r="H323" s="128">
        <f t="shared" si="26"/>
        <v>2.5684412167471717</v>
      </c>
    </row>
    <row r="324" spans="2:8" x14ac:dyDescent="0.55000000000000004">
      <c r="B324" s="127" t="str">
        <f>$B$38</f>
        <v>Home Economics</v>
      </c>
      <c r="C324" s="128">
        <f t="shared" si="26"/>
        <v>1.4018274829532349</v>
      </c>
      <c r="D324" s="128">
        <f t="shared" si="26"/>
        <v>1.5876251756376096</v>
      </c>
      <c r="E324" s="128">
        <f t="shared" si="26"/>
        <v>0</v>
      </c>
      <c r="F324" s="128">
        <f t="shared" si="26"/>
        <v>0</v>
      </c>
      <c r="G324" s="128">
        <f t="shared" si="26"/>
        <v>0</v>
      </c>
      <c r="H324" s="128">
        <f t="shared" si="26"/>
        <v>1.5042977255852232</v>
      </c>
    </row>
    <row r="325" spans="2:8" x14ac:dyDescent="0.55000000000000004">
      <c r="B325" s="127" t="str">
        <f>$B$39</f>
        <v>Law</v>
      </c>
      <c r="C325" s="128">
        <f t="shared" si="26"/>
        <v>0</v>
      </c>
      <c r="D325" s="128">
        <f t="shared" si="26"/>
        <v>0</v>
      </c>
      <c r="E325" s="128">
        <f t="shared" si="26"/>
        <v>0</v>
      </c>
      <c r="F325" s="128">
        <f t="shared" si="26"/>
        <v>0</v>
      </c>
      <c r="G325" s="128">
        <f t="shared" si="26"/>
        <v>0</v>
      </c>
      <c r="H325" s="128">
        <f t="shared" si="26"/>
        <v>0</v>
      </c>
    </row>
    <row r="326" spans="2:8" x14ac:dyDescent="0.55000000000000004">
      <c r="B326" s="127" t="str">
        <f>$B$40</f>
        <v>Social Service</v>
      </c>
      <c r="C326" s="128">
        <f t="shared" si="26"/>
        <v>1.7896078752059761</v>
      </c>
      <c r="D326" s="128">
        <f t="shared" si="26"/>
        <v>1.9740741762954872</v>
      </c>
      <c r="E326" s="128">
        <f t="shared" si="26"/>
        <v>2.3732219228612226</v>
      </c>
      <c r="F326" s="128">
        <f t="shared" si="26"/>
        <v>0</v>
      </c>
      <c r="G326" s="128">
        <f t="shared" si="26"/>
        <v>0</v>
      </c>
      <c r="H326" s="128">
        <f t="shared" si="26"/>
        <v>2.2438310752331629</v>
      </c>
    </row>
    <row r="327" spans="2:8" x14ac:dyDescent="0.55000000000000004">
      <c r="B327" s="127" t="str">
        <f>$B$41</f>
        <v>Library Science</v>
      </c>
      <c r="C327" s="128">
        <f t="shared" si="26"/>
        <v>0</v>
      </c>
      <c r="D327" s="128">
        <f t="shared" si="26"/>
        <v>0</v>
      </c>
      <c r="E327" s="128">
        <f t="shared" si="26"/>
        <v>2.4018856647351678</v>
      </c>
      <c r="F327" s="128">
        <f t="shared" si="26"/>
        <v>0</v>
      </c>
      <c r="G327" s="128">
        <f t="shared" si="26"/>
        <v>0</v>
      </c>
      <c r="H327" s="128">
        <f t="shared" si="26"/>
        <v>2.4018856647351678</v>
      </c>
    </row>
    <row r="328" spans="2:8" x14ac:dyDescent="0.55000000000000004">
      <c r="B328" s="127" t="str">
        <f>$B$42</f>
        <v>Veterinary Science</v>
      </c>
      <c r="C328" s="128">
        <f t="shared" si="26"/>
        <v>0</v>
      </c>
      <c r="D328" s="128">
        <f t="shared" si="26"/>
        <v>0</v>
      </c>
      <c r="E328" s="128">
        <f t="shared" si="26"/>
        <v>0</v>
      </c>
      <c r="F328" s="128">
        <f t="shared" si="26"/>
        <v>0</v>
      </c>
      <c r="G328" s="128">
        <f t="shared" si="26"/>
        <v>0</v>
      </c>
      <c r="H328" s="128">
        <f t="shared" si="26"/>
        <v>0</v>
      </c>
    </row>
    <row r="329" spans="2:8" x14ac:dyDescent="0.55000000000000004">
      <c r="B329" s="127" t="str">
        <f>$B$43</f>
        <v>Vocational Training</v>
      </c>
      <c r="C329" s="128">
        <f t="shared" si="26"/>
        <v>2.4216760161745485</v>
      </c>
      <c r="D329" s="128">
        <f t="shared" si="26"/>
        <v>1.1284027141619144</v>
      </c>
      <c r="E329" s="128">
        <f t="shared" si="26"/>
        <v>0</v>
      </c>
      <c r="F329" s="128">
        <f t="shared" si="26"/>
        <v>0</v>
      </c>
      <c r="G329" s="128">
        <f t="shared" si="26"/>
        <v>0</v>
      </c>
      <c r="H329" s="128">
        <f t="shared" si="26"/>
        <v>1.4640884073072702</v>
      </c>
    </row>
    <row r="330" spans="2:8" x14ac:dyDescent="0.55000000000000004">
      <c r="B330" s="127" t="str">
        <f>$B$44</f>
        <v>Physical Training</v>
      </c>
      <c r="C330" s="128">
        <f t="shared" si="26"/>
        <v>0</v>
      </c>
      <c r="D330" s="128">
        <f t="shared" si="26"/>
        <v>0</v>
      </c>
      <c r="E330" s="128">
        <f t="shared" si="26"/>
        <v>0</v>
      </c>
      <c r="F330" s="128">
        <f t="shared" si="26"/>
        <v>0</v>
      </c>
      <c r="G330" s="128">
        <f t="shared" si="26"/>
        <v>0</v>
      </c>
      <c r="H330" s="128">
        <f t="shared" si="26"/>
        <v>0</v>
      </c>
    </row>
    <row r="331" spans="2:8" x14ac:dyDescent="0.55000000000000004">
      <c r="B331" s="127" t="str">
        <f>$B$45</f>
        <v>Health Services</v>
      </c>
      <c r="C331" s="128">
        <f t="shared" si="26"/>
        <v>1.1504095156318013</v>
      </c>
      <c r="D331" s="128">
        <f t="shared" si="26"/>
        <v>1.7541909657265256</v>
      </c>
      <c r="E331" s="128">
        <f t="shared" si="26"/>
        <v>2.4870291700289968</v>
      </c>
      <c r="F331" s="128">
        <f t="shared" si="26"/>
        <v>4.1952183450709164</v>
      </c>
      <c r="G331" s="128">
        <f t="shared" si="26"/>
        <v>0</v>
      </c>
      <c r="H331" s="128">
        <f t="shared" si="26"/>
        <v>1.734951329738154</v>
      </c>
    </row>
    <row r="332" spans="2:8" x14ac:dyDescent="0.55000000000000004">
      <c r="B332" s="127" t="str">
        <f>$B$46</f>
        <v>Pharmacy</v>
      </c>
      <c r="C332" s="128">
        <f t="shared" si="26"/>
        <v>0</v>
      </c>
      <c r="D332" s="128">
        <f t="shared" si="26"/>
        <v>0</v>
      </c>
      <c r="E332" s="128">
        <f t="shared" si="26"/>
        <v>0</v>
      </c>
      <c r="F332" s="128">
        <f t="shared" si="26"/>
        <v>0</v>
      </c>
      <c r="G332" s="128">
        <f t="shared" si="26"/>
        <v>0</v>
      </c>
      <c r="H332" s="128">
        <f t="shared" si="26"/>
        <v>0</v>
      </c>
    </row>
    <row r="333" spans="2:8" x14ac:dyDescent="0.55000000000000004">
      <c r="B333" s="127" t="str">
        <f>$B$47</f>
        <v>Business Administration</v>
      </c>
      <c r="C333" s="128">
        <f t="shared" si="26"/>
        <v>1.0916350109663311</v>
      </c>
      <c r="D333" s="128">
        <f t="shared" si="26"/>
        <v>1.1582587336461272</v>
      </c>
      <c r="E333" s="128">
        <f t="shared" si="26"/>
        <v>2.0111957799157194</v>
      </c>
      <c r="F333" s="128">
        <f t="shared" si="26"/>
        <v>0</v>
      </c>
      <c r="G333" s="128">
        <f t="shared" si="26"/>
        <v>0</v>
      </c>
      <c r="H333" s="128">
        <f t="shared" si="26"/>
        <v>1.3243598023453005</v>
      </c>
    </row>
    <row r="334" spans="2:8" x14ac:dyDescent="0.55000000000000004">
      <c r="B334" s="127" t="str">
        <f>$B$48</f>
        <v>Optometry</v>
      </c>
      <c r="C334" s="128">
        <f t="shared" si="26"/>
        <v>0</v>
      </c>
      <c r="D334" s="128">
        <f t="shared" si="26"/>
        <v>0</v>
      </c>
      <c r="E334" s="128">
        <f t="shared" si="26"/>
        <v>0</v>
      </c>
      <c r="F334" s="128">
        <f t="shared" si="26"/>
        <v>0</v>
      </c>
      <c r="G334" s="128">
        <f t="shared" si="26"/>
        <v>0</v>
      </c>
      <c r="H334" s="128">
        <f t="shared" si="26"/>
        <v>0</v>
      </c>
    </row>
    <row r="335" spans="2:8" x14ac:dyDescent="0.55000000000000004">
      <c r="B335" s="127" t="str">
        <f>$B$49</f>
        <v>Teacher Ed-Practice Teaching</v>
      </c>
      <c r="C335" s="128">
        <f t="shared" ref="C335:H338" si="27">IF($C$293=0,"",C310/$C$293)</f>
        <v>0</v>
      </c>
      <c r="D335" s="128">
        <f t="shared" si="27"/>
        <v>0.90965925018578109</v>
      </c>
      <c r="E335" s="128">
        <f t="shared" si="27"/>
        <v>0</v>
      </c>
      <c r="F335" s="128">
        <f t="shared" si="27"/>
        <v>0</v>
      </c>
      <c r="G335" s="128">
        <f t="shared" si="27"/>
        <v>0</v>
      </c>
      <c r="H335" s="128">
        <f t="shared" si="27"/>
        <v>0.90965925018578109</v>
      </c>
    </row>
    <row r="336" spans="2:8" x14ac:dyDescent="0.55000000000000004">
      <c r="B336" s="127" t="str">
        <f>$B$50</f>
        <v>Technology</v>
      </c>
      <c r="C336" s="128">
        <f t="shared" si="27"/>
        <v>1.9597900244389064</v>
      </c>
      <c r="D336" s="128">
        <f t="shared" si="27"/>
        <v>2.0050177478155362</v>
      </c>
      <c r="E336" s="128">
        <f t="shared" si="27"/>
        <v>3.5808601528766886</v>
      </c>
      <c r="F336" s="128">
        <f t="shared" si="27"/>
        <v>0</v>
      </c>
      <c r="G336" s="128">
        <f t="shared" si="27"/>
        <v>0</v>
      </c>
      <c r="H336" s="128">
        <f t="shared" si="27"/>
        <v>2.2483084896548164</v>
      </c>
    </row>
    <row r="337" spans="2:10" x14ac:dyDescent="0.55000000000000004">
      <c r="B337" s="127" t="str">
        <f>$B$51</f>
        <v>Nursing</v>
      </c>
      <c r="C337" s="128">
        <f t="shared" si="27"/>
        <v>1.9358034021938806</v>
      </c>
      <c r="D337" s="128">
        <f t="shared" si="27"/>
        <v>1.8924272655497556</v>
      </c>
      <c r="E337" s="128">
        <f t="shared" si="27"/>
        <v>15.643545149108398</v>
      </c>
      <c r="F337" s="128">
        <f t="shared" si="27"/>
        <v>0</v>
      </c>
      <c r="G337" s="128">
        <f t="shared" si="27"/>
        <v>0</v>
      </c>
      <c r="H337" s="128">
        <f t="shared" si="27"/>
        <v>2.2234105515604838</v>
      </c>
    </row>
    <row r="338" spans="2:10" x14ac:dyDescent="0.55000000000000004">
      <c r="B338" s="130" t="str">
        <f>$B$52</f>
        <v>Totals</v>
      </c>
      <c r="C338" s="128">
        <f t="shared" si="27"/>
        <v>1.1086499067646221</v>
      </c>
      <c r="D338" s="128">
        <f t="shared" si="27"/>
        <v>1.5816647095225336</v>
      </c>
      <c r="E338" s="128">
        <f t="shared" si="27"/>
        <v>2.5320124692871238</v>
      </c>
      <c r="F338" s="128">
        <f t="shared" si="27"/>
        <v>3.0593506655206504</v>
      </c>
      <c r="G338" s="128">
        <f t="shared" si="27"/>
        <v>0</v>
      </c>
      <c r="H338" s="128">
        <f t="shared" si="27"/>
        <v>1.5555258599207087</v>
      </c>
      <c r="I338" s="349"/>
    </row>
    <row r="340" spans="2:10" x14ac:dyDescent="0.55000000000000004">
      <c r="B340" s="120" t="s">
        <v>231</v>
      </c>
      <c r="C340" s="121"/>
      <c r="D340" s="121"/>
      <c r="E340" s="121"/>
      <c r="F340" s="121"/>
      <c r="G340" s="121"/>
      <c r="H340" s="122"/>
      <c r="J340" s="358"/>
    </row>
    <row r="341" spans="2:10" ht="55.5" customHeight="1" thickBot="1" x14ac:dyDescent="0.6">
      <c r="B341" s="432" t="s">
        <v>232</v>
      </c>
      <c r="C341" s="432"/>
      <c r="D341" s="432"/>
      <c r="E341" s="432"/>
      <c r="F341" s="432"/>
      <c r="G341" s="432"/>
      <c r="H341" s="432"/>
    </row>
    <row r="342" spans="2:10" ht="19.8" thickBot="1" x14ac:dyDescent="0.6">
      <c r="B342" s="124" t="s">
        <v>31</v>
      </c>
      <c r="C342" s="125" t="s">
        <v>25</v>
      </c>
      <c r="D342" s="125" t="s">
        <v>26</v>
      </c>
      <c r="E342" s="125" t="s">
        <v>27</v>
      </c>
      <c r="F342" s="125" t="s">
        <v>28</v>
      </c>
      <c r="G342" s="125" t="s">
        <v>29</v>
      </c>
      <c r="H342" s="126" t="s">
        <v>1</v>
      </c>
    </row>
    <row r="343" spans="2:10" x14ac:dyDescent="0.55000000000000004">
      <c r="B343" s="127" t="str">
        <f>$B$32</f>
        <v>Liberal Arts</v>
      </c>
      <c r="C343" s="135">
        <f t="shared" ref="C343:D358" si="28">C293*30</f>
        <v>8500.7259848702215</v>
      </c>
      <c r="D343" s="135">
        <f t="shared" si="28"/>
        <v>10523.720234692706</v>
      </c>
      <c r="E343" s="135">
        <f>E293*24</f>
        <v>19583.666885285362</v>
      </c>
      <c r="F343" s="135">
        <f>F293*18</f>
        <v>17027.809644553159</v>
      </c>
      <c r="G343" s="135">
        <f>G293*24</f>
        <v>0</v>
      </c>
      <c r="H343" s="135">
        <f>IF((C32/30+D32/30+E32/24+F32/18+G32/24)=0,0,H268/(C32/30+D32/30+E32/24+F32/18+G32/24))</f>
        <v>10122.721402591282</v>
      </c>
    </row>
    <row r="344" spans="2:10" x14ac:dyDescent="0.55000000000000004">
      <c r="B344" s="127" t="str">
        <f>$B$33</f>
        <v>Science</v>
      </c>
      <c r="C344" s="138">
        <f t="shared" si="28"/>
        <v>9671.852977594137</v>
      </c>
      <c r="D344" s="138">
        <f t="shared" si="28"/>
        <v>19327.369897153811</v>
      </c>
      <c r="E344" s="138">
        <f>E294*24</f>
        <v>13529.145523819338</v>
      </c>
      <c r="F344" s="138">
        <f>F294*18</f>
        <v>0</v>
      </c>
      <c r="G344" s="138">
        <f>G294*24</f>
        <v>0</v>
      </c>
      <c r="H344" s="138">
        <f t="shared" ref="H344:H363" si="29">IF((C33/30+D33/30+E33/24+F33/18+G33/24)=0,0,H269/(C33/30+D33/30+E33/24+F33/18+G33/24))</f>
        <v>12559.485205079054</v>
      </c>
    </row>
    <row r="345" spans="2:10" x14ac:dyDescent="0.55000000000000004">
      <c r="B345" s="127" t="str">
        <f>$B$34</f>
        <v>Fine Arts</v>
      </c>
      <c r="C345" s="138">
        <f t="shared" si="28"/>
        <v>10622.961534951211</v>
      </c>
      <c r="D345" s="138">
        <f t="shared" si="28"/>
        <v>31706.900662845434</v>
      </c>
      <c r="E345" s="138">
        <f t="shared" ref="E345:E363" si="30">E295*24</f>
        <v>62502.03221149942</v>
      </c>
      <c r="F345" s="138">
        <f t="shared" ref="F345:F363" si="31">F295*18</f>
        <v>30926.984208765058</v>
      </c>
      <c r="G345" s="138">
        <f t="shared" ref="G345:G363" si="32">G295*24</f>
        <v>0</v>
      </c>
      <c r="H345" s="138">
        <f t="shared" si="29"/>
        <v>17882.996921599381</v>
      </c>
    </row>
    <row r="346" spans="2:10" x14ac:dyDescent="0.55000000000000004">
      <c r="B346" s="127" t="str">
        <f>$B$35</f>
        <v>Teacher Education</v>
      </c>
      <c r="C346" s="138">
        <f t="shared" si="28"/>
        <v>17956.430582259636</v>
      </c>
      <c r="D346" s="138">
        <f t="shared" si="28"/>
        <v>19714.799653476282</v>
      </c>
      <c r="E346" s="138">
        <f t="shared" si="30"/>
        <v>17195.232630027313</v>
      </c>
      <c r="F346" s="138">
        <f t="shared" si="31"/>
        <v>15044.978650676729</v>
      </c>
      <c r="G346" s="138">
        <f t="shared" si="32"/>
        <v>0</v>
      </c>
      <c r="H346" s="138">
        <f t="shared" si="29"/>
        <v>17279.348646694896</v>
      </c>
    </row>
    <row r="347" spans="2:10" x14ac:dyDescent="0.55000000000000004">
      <c r="B347" s="127" t="str">
        <f>$B$36</f>
        <v>Agriculture</v>
      </c>
      <c r="C347" s="138">
        <f t="shared" si="28"/>
        <v>10389.916301020201</v>
      </c>
      <c r="D347" s="138">
        <f t="shared" si="28"/>
        <v>14064.114945216585</v>
      </c>
      <c r="E347" s="138">
        <f t="shared" si="30"/>
        <v>15629.944090545345</v>
      </c>
      <c r="F347" s="138">
        <f t="shared" si="31"/>
        <v>0</v>
      </c>
      <c r="G347" s="138">
        <f t="shared" si="32"/>
        <v>0</v>
      </c>
      <c r="H347" s="138">
        <f t="shared" si="29"/>
        <v>12906.078953066261</v>
      </c>
    </row>
    <row r="348" spans="2:10" x14ac:dyDescent="0.55000000000000004">
      <c r="B348" s="127" t="str">
        <f>$B$37</f>
        <v>Engineering</v>
      </c>
      <c r="C348" s="138">
        <f t="shared" si="28"/>
        <v>15548.229721328024</v>
      </c>
      <c r="D348" s="138">
        <f t="shared" si="28"/>
        <v>25318.344709640671</v>
      </c>
      <c r="E348" s="138">
        <f t="shared" si="30"/>
        <v>21383.113439892244</v>
      </c>
      <c r="F348" s="138">
        <f t="shared" si="31"/>
        <v>0</v>
      </c>
      <c r="G348" s="138">
        <f t="shared" si="32"/>
        <v>0</v>
      </c>
      <c r="H348" s="138">
        <f t="shared" si="29"/>
        <v>20818.046560395356</v>
      </c>
    </row>
    <row r="349" spans="2:10" x14ac:dyDescent="0.55000000000000004">
      <c r="B349" s="127" t="str">
        <f>$B$38</f>
        <v>Home Economics</v>
      </c>
      <c r="C349" s="138">
        <f t="shared" si="28"/>
        <v>11916.55131064578</v>
      </c>
      <c r="D349" s="138">
        <f t="shared" si="28"/>
        <v>13495.966584776777</v>
      </c>
      <c r="E349" s="138">
        <f t="shared" si="30"/>
        <v>0</v>
      </c>
      <c r="F349" s="138">
        <f t="shared" si="31"/>
        <v>0</v>
      </c>
      <c r="G349" s="138">
        <f t="shared" si="32"/>
        <v>0</v>
      </c>
      <c r="H349" s="138">
        <f t="shared" si="29"/>
        <v>12787.622764863481</v>
      </c>
    </row>
    <row r="350" spans="2:10" x14ac:dyDescent="0.55000000000000004">
      <c r="B350" s="127" t="str">
        <f>$B$39</f>
        <v>Law</v>
      </c>
      <c r="C350" s="138">
        <f t="shared" si="28"/>
        <v>0</v>
      </c>
      <c r="D350" s="138">
        <f t="shared" si="28"/>
        <v>0</v>
      </c>
      <c r="E350" s="138">
        <f t="shared" si="30"/>
        <v>0</v>
      </c>
      <c r="F350" s="138">
        <f t="shared" si="31"/>
        <v>0</v>
      </c>
      <c r="G350" s="138">
        <f t="shared" si="32"/>
        <v>0</v>
      </c>
      <c r="H350" s="138">
        <f t="shared" si="29"/>
        <v>0</v>
      </c>
    </row>
    <row r="351" spans="2:10" x14ac:dyDescent="0.55000000000000004">
      <c r="B351" s="127" t="str">
        <f>$B$40</f>
        <v>Social Service</v>
      </c>
      <c r="C351" s="138">
        <f t="shared" si="28"/>
        <v>15212.966167491824</v>
      </c>
      <c r="D351" s="138">
        <f t="shared" si="28"/>
        <v>16781.063646496325</v>
      </c>
      <c r="E351" s="138">
        <f t="shared" si="30"/>
        <v>16139.287414024053</v>
      </c>
      <c r="F351" s="138">
        <f t="shared" si="31"/>
        <v>0</v>
      </c>
      <c r="G351" s="138">
        <f t="shared" si="32"/>
        <v>0</v>
      </c>
      <c r="H351" s="138">
        <f t="shared" si="29"/>
        <v>16196.185880781593</v>
      </c>
    </row>
    <row r="352" spans="2:10" x14ac:dyDescent="0.55000000000000004">
      <c r="B352" s="127" t="str">
        <f>$B$41</f>
        <v>Library Science</v>
      </c>
      <c r="C352" s="138">
        <f t="shared" si="28"/>
        <v>0</v>
      </c>
      <c r="D352" s="138">
        <f t="shared" si="28"/>
        <v>0</v>
      </c>
      <c r="E352" s="138">
        <f t="shared" si="30"/>
        <v>16334.21750632122</v>
      </c>
      <c r="F352" s="138">
        <f t="shared" si="31"/>
        <v>0</v>
      </c>
      <c r="G352" s="138">
        <f t="shared" si="32"/>
        <v>0</v>
      </c>
      <c r="H352" s="138">
        <f t="shared" si="29"/>
        <v>16334.21750632122</v>
      </c>
    </row>
    <row r="353" spans="2:9" x14ac:dyDescent="0.55000000000000004">
      <c r="B353" s="127" t="str">
        <f>$B$42</f>
        <v>Veterinary Science</v>
      </c>
      <c r="C353" s="138">
        <f t="shared" si="28"/>
        <v>0</v>
      </c>
      <c r="D353" s="138">
        <f t="shared" si="28"/>
        <v>0</v>
      </c>
      <c r="E353" s="138">
        <f t="shared" si="30"/>
        <v>0</v>
      </c>
      <c r="F353" s="138">
        <f t="shared" si="31"/>
        <v>0</v>
      </c>
      <c r="G353" s="138">
        <f t="shared" si="32"/>
        <v>0</v>
      </c>
      <c r="H353" s="138">
        <f t="shared" si="29"/>
        <v>0</v>
      </c>
    </row>
    <row r="354" spans="2:9" x14ac:dyDescent="0.55000000000000004">
      <c r="B354" s="127" t="str">
        <f>$B$43</f>
        <v>Vocational Training</v>
      </c>
      <c r="C354" s="138">
        <f t="shared" si="28"/>
        <v>20586.004237631983</v>
      </c>
      <c r="D354" s="138">
        <f t="shared" si="28"/>
        <v>9592.2422736742701</v>
      </c>
      <c r="E354" s="138">
        <f t="shared" si="30"/>
        <v>0</v>
      </c>
      <c r="F354" s="138">
        <f t="shared" si="31"/>
        <v>0</v>
      </c>
      <c r="G354" s="138">
        <f t="shared" si="32"/>
        <v>0</v>
      </c>
      <c r="H354" s="138">
        <f t="shared" si="29"/>
        <v>12445.814368144167</v>
      </c>
    </row>
    <row r="355" spans="2:9" x14ac:dyDescent="0.55000000000000004">
      <c r="B355" s="127" t="str">
        <f>$B$44</f>
        <v>Physical Training</v>
      </c>
      <c r="C355" s="138">
        <f t="shared" si="28"/>
        <v>0</v>
      </c>
      <c r="D355" s="138">
        <f t="shared" si="28"/>
        <v>0</v>
      </c>
      <c r="E355" s="138">
        <f t="shared" si="30"/>
        <v>0</v>
      </c>
      <c r="F355" s="138">
        <f t="shared" si="31"/>
        <v>0</v>
      </c>
      <c r="G355" s="138">
        <f t="shared" si="32"/>
        <v>0</v>
      </c>
      <c r="H355" s="138">
        <f t="shared" si="29"/>
        <v>0</v>
      </c>
    </row>
    <row r="356" spans="2:9" x14ac:dyDescent="0.55000000000000004">
      <c r="B356" s="127" t="str">
        <f>$B$45</f>
        <v>Health Services</v>
      </c>
      <c r="C356" s="138">
        <f t="shared" si="28"/>
        <v>9779.3160627732177</v>
      </c>
      <c r="D356" s="138">
        <f t="shared" si="28"/>
        <v>14911.896724776063</v>
      </c>
      <c r="E356" s="138">
        <f t="shared" si="30"/>
        <v>16913.242792636571</v>
      </c>
      <c r="F356" s="138">
        <f t="shared" si="31"/>
        <v>21397.44095888915</v>
      </c>
      <c r="G356" s="138">
        <f t="shared" si="32"/>
        <v>0</v>
      </c>
      <c r="H356" s="138">
        <f t="shared" si="29"/>
        <v>13690.779666389926</v>
      </c>
    </row>
    <row r="357" spans="2:9" x14ac:dyDescent="0.55000000000000004">
      <c r="B357" s="127" t="str">
        <f>$B$46</f>
        <v>Pharmacy</v>
      </c>
      <c r="C357" s="138">
        <f t="shared" si="28"/>
        <v>0</v>
      </c>
      <c r="D357" s="138">
        <f t="shared" si="28"/>
        <v>0</v>
      </c>
      <c r="E357" s="138">
        <f t="shared" si="30"/>
        <v>0</v>
      </c>
      <c r="F357" s="138">
        <f t="shared" si="31"/>
        <v>0</v>
      </c>
      <c r="G357" s="138">
        <f t="shared" si="32"/>
        <v>0</v>
      </c>
      <c r="H357" s="138">
        <f t="shared" si="29"/>
        <v>0</v>
      </c>
    </row>
    <row r="358" spans="2:9" x14ac:dyDescent="0.55000000000000004">
      <c r="B358" s="127" t="str">
        <f>$B$47</f>
        <v>Business Administration</v>
      </c>
      <c r="C358" s="138">
        <f t="shared" si="28"/>
        <v>9279.6901037155785</v>
      </c>
      <c r="D358" s="138">
        <f t="shared" si="28"/>
        <v>9846.0401143085091</v>
      </c>
      <c r="E358" s="138">
        <f t="shared" si="30"/>
        <v>13677.299381592708</v>
      </c>
      <c r="F358" s="138">
        <f t="shared" si="31"/>
        <v>0</v>
      </c>
      <c r="G358" s="138">
        <f t="shared" si="32"/>
        <v>0</v>
      </c>
      <c r="H358" s="138">
        <f t="shared" si="29"/>
        <v>10709.181554785155</v>
      </c>
    </row>
    <row r="359" spans="2:9" x14ac:dyDescent="0.55000000000000004">
      <c r="B359" s="127" t="str">
        <f>$B$48</f>
        <v>Optometry</v>
      </c>
      <c r="C359" s="138">
        <f t="shared" ref="C359:D363" si="33">C309*30</f>
        <v>0</v>
      </c>
      <c r="D359" s="138">
        <f t="shared" si="33"/>
        <v>0</v>
      </c>
      <c r="E359" s="138">
        <f t="shared" si="30"/>
        <v>0</v>
      </c>
      <c r="F359" s="138">
        <f t="shared" si="31"/>
        <v>0</v>
      </c>
      <c r="G359" s="138">
        <f t="shared" si="32"/>
        <v>0</v>
      </c>
      <c r="H359" s="138">
        <f t="shared" si="29"/>
        <v>0</v>
      </c>
    </row>
    <row r="360" spans="2:9" x14ac:dyDescent="0.55000000000000004">
      <c r="B360" s="127" t="str">
        <f>$B$49</f>
        <v>Teacher Ed-Practice Teaching</v>
      </c>
      <c r="C360" s="138">
        <f t="shared" si="33"/>
        <v>0</v>
      </c>
      <c r="D360" s="138">
        <f t="shared" si="33"/>
        <v>7732.7640254318303</v>
      </c>
      <c r="E360" s="138">
        <f t="shared" si="30"/>
        <v>0</v>
      </c>
      <c r="F360" s="138">
        <f t="shared" si="31"/>
        <v>0</v>
      </c>
      <c r="G360" s="138">
        <f t="shared" si="32"/>
        <v>0</v>
      </c>
      <c r="H360" s="138">
        <f t="shared" si="29"/>
        <v>7732.7640254318294</v>
      </c>
    </row>
    <row r="361" spans="2:9" x14ac:dyDescent="0.55000000000000004">
      <c r="B361" s="127" t="str">
        <f>$B$50</f>
        <v>Technology</v>
      </c>
      <c r="C361" s="138">
        <f t="shared" si="33"/>
        <v>16659.637985637259</v>
      </c>
      <c r="D361" s="138">
        <f t="shared" si="33"/>
        <v>17044.106468981499</v>
      </c>
      <c r="E361" s="138">
        <f t="shared" si="30"/>
        <v>24351.928759796174</v>
      </c>
      <c r="F361" s="138">
        <f t="shared" si="31"/>
        <v>0</v>
      </c>
      <c r="G361" s="138">
        <f t="shared" si="32"/>
        <v>0</v>
      </c>
      <c r="H361" s="138">
        <f t="shared" si="29"/>
        <v>18371.894473470191</v>
      </c>
    </row>
    <row r="362" spans="2:9" x14ac:dyDescent="0.55000000000000004">
      <c r="B362" s="127" t="str">
        <f>$B$51</f>
        <v>Nursing</v>
      </c>
      <c r="C362" s="138">
        <f t="shared" si="33"/>
        <v>16455.734282629703</v>
      </c>
      <c r="D362" s="138">
        <f t="shared" si="33"/>
        <v>16087.005630735704</v>
      </c>
      <c r="E362" s="138">
        <f t="shared" si="30"/>
        <v>106385.19259561301</v>
      </c>
      <c r="F362" s="138">
        <f t="shared" si="31"/>
        <v>0</v>
      </c>
      <c r="G362" s="138">
        <f t="shared" si="32"/>
        <v>0</v>
      </c>
      <c r="H362" s="138">
        <f t="shared" si="29"/>
        <v>18787.923752422197</v>
      </c>
    </row>
    <row r="363" spans="2:9" x14ac:dyDescent="0.55000000000000004">
      <c r="B363" s="130" t="str">
        <f>$B$52</f>
        <v>Totals</v>
      </c>
      <c r="C363" s="135">
        <f t="shared" si="33"/>
        <v>9424.3290705579711</v>
      </c>
      <c r="D363" s="135">
        <f t="shared" si="33"/>
        <v>13445.298295590412</v>
      </c>
      <c r="E363" s="135">
        <f t="shared" si="30"/>
        <v>17219.155353347574</v>
      </c>
      <c r="F363" s="135">
        <f t="shared" si="31"/>
        <v>15604.021019532836</v>
      </c>
      <c r="G363" s="135">
        <f t="shared" si="32"/>
        <v>0</v>
      </c>
      <c r="H363" s="135">
        <f t="shared" si="29"/>
        <v>12526.723172700045</v>
      </c>
      <c r="I363" s="349"/>
    </row>
  </sheetData>
  <mergeCells count="45">
    <mergeCell ref="B316:H316"/>
    <mergeCell ref="B341:H341"/>
    <mergeCell ref="B215:G215"/>
    <mergeCell ref="B216:H216"/>
    <mergeCell ref="B241:G241"/>
    <mergeCell ref="B264:H264"/>
    <mergeCell ref="B266:H266"/>
    <mergeCell ref="B291:H291"/>
    <mergeCell ref="I140:I141"/>
    <mergeCell ref="B165:G165"/>
    <mergeCell ref="B166:G166"/>
    <mergeCell ref="B190:G190"/>
    <mergeCell ref="B191:H191"/>
    <mergeCell ref="B89:G89"/>
    <mergeCell ref="B113:H113"/>
    <mergeCell ref="B114:G114"/>
    <mergeCell ref="B139:G139"/>
    <mergeCell ref="B140:F141"/>
    <mergeCell ref="B58:G58"/>
    <mergeCell ref="D83:F83"/>
    <mergeCell ref="B84:C84"/>
    <mergeCell ref="D84:F84"/>
    <mergeCell ref="B87:G87"/>
    <mergeCell ref="D27:F27"/>
    <mergeCell ref="B28:C28"/>
    <mergeCell ref="D28:F28"/>
    <mergeCell ref="D54:F54"/>
    <mergeCell ref="B55:C55"/>
    <mergeCell ref="D55:F55"/>
    <mergeCell ref="B16:E16"/>
    <mergeCell ref="B17:E17"/>
    <mergeCell ref="B18:E18"/>
    <mergeCell ref="D20:F20"/>
    <mergeCell ref="B21:C21"/>
    <mergeCell ref="D21:F21"/>
    <mergeCell ref="B11:H11"/>
    <mergeCell ref="B12:E12"/>
    <mergeCell ref="B13:E13"/>
    <mergeCell ref="B14:E14"/>
    <mergeCell ref="B15:E15"/>
    <mergeCell ref="B1:H1"/>
    <mergeCell ref="B2:H2"/>
    <mergeCell ref="B8:H8"/>
    <mergeCell ref="B9:G9"/>
    <mergeCell ref="B10:G10"/>
  </mergeCells>
  <conditionalFormatting sqref="C61:G80">
    <cfRule type="expression" dxfId="134" priority="6" stopIfTrue="1">
      <formula>C32=0</formula>
    </cfRule>
  </conditionalFormatting>
  <conditionalFormatting sqref="C91:G110">
    <cfRule type="expression" dxfId="133" priority="5" stopIfTrue="1">
      <formula>C32=0</formula>
    </cfRule>
  </conditionalFormatting>
  <conditionalFormatting sqref="C143:H162">
    <cfRule type="expression" dxfId="132" priority="3" stopIfTrue="1">
      <formula>C32=0</formula>
    </cfRule>
  </conditionalFormatting>
  <conditionalFormatting sqref="H143:H162">
    <cfRule type="expression" dxfId="131" priority="1" stopIfTrue="1">
      <formula>OR(AND(#REF!&gt;0,H143&gt;0,H61=0),AND(#REF!&gt;0,H143&gt;0,H32=0))</formula>
    </cfRule>
    <cfRule type="expression" dxfId="130" priority="4" stopIfTrue="1">
      <formula>OR(AND(#REF!&gt;0,H143&gt;0,H61=0),AND(#REF!&gt;0,H143&gt;0,H32=0))</formula>
    </cfRule>
  </conditionalFormatting>
  <pageMargins left="0.25" right="0.25" top="0.5" bottom="0.5" header="0.17" footer="0.17"/>
  <pageSetup scale="68" fitToHeight="0" orientation="portrait" r:id="rId1"/>
  <headerFooter alignWithMargins="0"/>
  <rowBreaks count="6" manualBreakCount="6">
    <brk id="56" max="16383" man="1"/>
    <brk id="112" max="16383" man="1"/>
    <brk id="164" max="16383" man="1"/>
    <brk id="214" max="16383" man="1"/>
    <brk id="264" max="16383" man="1"/>
    <brk id="314" max="16383" man="1"/>
  </rowBreaks>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sheetPr codeName="Sheet26">
    <tabColor rgb="FFFFC000"/>
    <pageSetUpPr fitToPage="1"/>
  </sheetPr>
  <dimension ref="B1:W363"/>
  <sheetViews>
    <sheetView showGridLines="0" showZeros="0" topLeftCell="A135" zoomScale="70" zoomScaleNormal="70" workbookViewId="0">
      <selection activeCell="C143" sqref="C143"/>
    </sheetView>
  </sheetViews>
  <sheetFormatPr defaultColWidth="9.109375" defaultRowHeight="19.2" x14ac:dyDescent="0.55000000000000004"/>
  <cols>
    <col min="1" max="1" width="1.88671875" style="107" customWidth="1"/>
    <col min="2" max="2" width="30.5546875" style="107" customWidth="1"/>
    <col min="3" max="3" width="14.5546875" style="107" bestFit="1" customWidth="1"/>
    <col min="4" max="5" width="15.88671875" style="107" bestFit="1" customWidth="1"/>
    <col min="6" max="6" width="16.6640625" style="107" bestFit="1" customWidth="1"/>
    <col min="7" max="7" width="17.5546875" style="107" bestFit="1" customWidth="1"/>
    <col min="8" max="8" width="21.33203125" style="107" bestFit="1" customWidth="1"/>
    <col min="9" max="9" width="16.33203125" style="107" bestFit="1" customWidth="1"/>
    <col min="10" max="10" width="16.109375" style="107" bestFit="1" customWidth="1"/>
    <col min="11" max="11" width="15.33203125" style="107" bestFit="1" customWidth="1"/>
    <col min="12" max="13" width="13.44140625" style="107" bestFit="1" customWidth="1"/>
    <col min="14" max="14" width="9.33203125" style="107" bestFit="1" customWidth="1"/>
    <col min="15" max="15" width="12.44140625" style="107" customWidth="1"/>
    <col min="16" max="16384" width="9.109375" style="107"/>
  </cols>
  <sheetData>
    <row r="1" spans="2:8" x14ac:dyDescent="0.55000000000000004">
      <c r="B1" s="442" t="str">
        <f>'Relative Weights'!A1</f>
        <v>THECB Texas Public University Expenditure Study - Fiscal Year 2025</v>
      </c>
      <c r="C1" s="442"/>
      <c r="D1" s="442"/>
      <c r="E1" s="442"/>
      <c r="F1" s="442"/>
      <c r="G1" s="442"/>
      <c r="H1" s="442"/>
    </row>
    <row r="2" spans="2:8" x14ac:dyDescent="0.55000000000000004">
      <c r="B2" s="443" t="str">
        <f>'Relative Weights'!A2</f>
        <v>Institution Survey for the Year Ended August 31, 2025</v>
      </c>
      <c r="C2" s="443"/>
      <c r="D2" s="443"/>
      <c r="E2" s="443"/>
      <c r="F2" s="443"/>
      <c r="G2" s="443"/>
      <c r="H2" s="443"/>
    </row>
    <row r="3" spans="2:8" x14ac:dyDescent="0.55000000000000004">
      <c r="B3" s="119" t="s">
        <v>80</v>
      </c>
      <c r="C3" s="119"/>
      <c r="D3" s="119"/>
      <c r="E3" s="119"/>
      <c r="F3" s="119"/>
      <c r="G3" s="119"/>
      <c r="H3" s="119"/>
    </row>
    <row r="4" spans="2:8" x14ac:dyDescent="0.55000000000000004">
      <c r="B4" s="292" t="s">
        <v>144</v>
      </c>
      <c r="C4" s="119"/>
      <c r="D4" s="119"/>
      <c r="E4" s="119"/>
      <c r="F4" s="119"/>
      <c r="G4" s="119"/>
      <c r="H4" s="119"/>
    </row>
    <row r="5" spans="2:8" ht="16.5" customHeight="1" x14ac:dyDescent="0.55000000000000004">
      <c r="B5" s="119"/>
      <c r="C5" s="119"/>
      <c r="D5" s="119"/>
      <c r="E5" s="119"/>
      <c r="F5" s="119"/>
      <c r="G5" s="119"/>
      <c r="H5" s="244"/>
    </row>
    <row r="6" spans="2:8" x14ac:dyDescent="0.55000000000000004">
      <c r="B6" s="293" t="s">
        <v>10</v>
      </c>
      <c r="C6" s="293"/>
      <c r="D6" s="293"/>
      <c r="E6" s="293"/>
      <c r="F6" s="293"/>
      <c r="G6" s="293"/>
      <c r="H6" s="294"/>
    </row>
    <row r="7" spans="2:8" x14ac:dyDescent="0.55000000000000004">
      <c r="B7" s="119"/>
      <c r="C7" s="119"/>
      <c r="D7" s="119"/>
      <c r="E7" s="119"/>
      <c r="F7" s="119"/>
      <c r="G7" s="119"/>
      <c r="H7" s="295"/>
    </row>
    <row r="8" spans="2:8" ht="171" customHeight="1" x14ac:dyDescent="0.55000000000000004">
      <c r="B8" s="431" t="s">
        <v>223</v>
      </c>
      <c r="C8" s="431"/>
      <c r="D8" s="431"/>
      <c r="E8" s="431"/>
      <c r="F8" s="431"/>
      <c r="G8" s="431"/>
      <c r="H8" s="431"/>
    </row>
    <row r="9" spans="2:8" ht="99.75" customHeight="1" x14ac:dyDescent="0.55000000000000004">
      <c r="B9" s="432" t="s">
        <v>41</v>
      </c>
      <c r="C9" s="432"/>
      <c r="D9" s="432"/>
      <c r="E9" s="432"/>
      <c r="F9" s="432"/>
      <c r="G9" s="432"/>
      <c r="H9" s="296"/>
    </row>
    <row r="10" spans="2:8" x14ac:dyDescent="0.55000000000000004">
      <c r="B10" s="442" t="s">
        <v>20</v>
      </c>
      <c r="C10" s="442"/>
      <c r="D10" s="442"/>
      <c r="E10" s="442"/>
      <c r="F10" s="442"/>
      <c r="G10" s="442"/>
      <c r="H10" s="296"/>
    </row>
    <row r="11" spans="2:8" ht="21" customHeight="1" thickBot="1" x14ac:dyDescent="0.6">
      <c r="B11" s="432" t="s">
        <v>851</v>
      </c>
      <c r="C11" s="432"/>
      <c r="D11" s="432"/>
      <c r="E11" s="432"/>
      <c r="F11" s="432"/>
      <c r="G11" s="432"/>
      <c r="H11" s="432"/>
    </row>
    <row r="12" spans="2:8" ht="19.8" thickBot="1" x14ac:dyDescent="0.6">
      <c r="B12" s="447" t="s">
        <v>16</v>
      </c>
      <c r="C12" s="448"/>
      <c r="D12" s="448"/>
      <c r="E12" s="448"/>
      <c r="F12" s="297"/>
      <c r="G12" s="298"/>
      <c r="H12" s="299" t="s">
        <v>17</v>
      </c>
    </row>
    <row r="13" spans="2:8" x14ac:dyDescent="0.55000000000000004">
      <c r="B13" s="449" t="s">
        <v>12</v>
      </c>
      <c r="C13" s="449"/>
      <c r="D13" s="449"/>
      <c r="E13" s="449"/>
      <c r="F13" s="352"/>
      <c r="G13" s="301"/>
      <c r="H13" s="353">
        <f>Data!$G21</f>
        <v>18606629</v>
      </c>
    </row>
    <row r="14" spans="2:8" x14ac:dyDescent="0.55000000000000004">
      <c r="B14" s="435" t="s">
        <v>13</v>
      </c>
      <c r="C14" s="435"/>
      <c r="D14" s="435"/>
      <c r="E14" s="435"/>
      <c r="F14" s="352"/>
      <c r="G14" s="301"/>
      <c r="H14" s="353">
        <f>Data!$H21</f>
        <v>117301</v>
      </c>
    </row>
    <row r="15" spans="2:8" x14ac:dyDescent="0.55000000000000004">
      <c r="B15" s="435" t="s">
        <v>14</v>
      </c>
      <c r="C15" s="435"/>
      <c r="D15" s="435"/>
      <c r="E15" s="435"/>
      <c r="F15" s="352"/>
      <c r="G15" s="301"/>
      <c r="H15" s="353">
        <f>Data!$I21</f>
        <v>6013670</v>
      </c>
    </row>
    <row r="16" spans="2:8" x14ac:dyDescent="0.55000000000000004">
      <c r="B16" s="435" t="s">
        <v>18</v>
      </c>
      <c r="C16" s="435"/>
      <c r="D16" s="435"/>
      <c r="E16" s="435"/>
      <c r="F16" s="352"/>
      <c r="G16" s="301"/>
      <c r="H16" s="353">
        <f>Data!$J21</f>
        <v>5126976</v>
      </c>
    </row>
    <row r="17" spans="2:23" x14ac:dyDescent="0.55000000000000004">
      <c r="B17" s="435" t="s">
        <v>15</v>
      </c>
      <c r="C17" s="435"/>
      <c r="D17" s="435"/>
      <c r="E17" s="435"/>
      <c r="F17" s="352"/>
      <c r="G17" s="301"/>
      <c r="H17" s="353">
        <f>Data!$K21</f>
        <v>11471447</v>
      </c>
    </row>
    <row r="18" spans="2:23" x14ac:dyDescent="0.55000000000000004">
      <c r="B18" s="435" t="s">
        <v>1</v>
      </c>
      <c r="C18" s="435"/>
      <c r="D18" s="435"/>
      <c r="E18" s="435"/>
      <c r="F18" s="356"/>
      <c r="G18" s="301"/>
      <c r="H18" s="357">
        <f>SUM(H13:H17)</f>
        <v>41336023</v>
      </c>
    </row>
    <row r="19" spans="2:23" ht="13.5" customHeight="1" x14ac:dyDescent="0.55000000000000004">
      <c r="B19" s="306"/>
      <c r="D19" s="306"/>
      <c r="E19" s="306"/>
      <c r="F19" s="306"/>
      <c r="G19" s="306"/>
      <c r="H19" s="296"/>
    </row>
    <row r="20" spans="2:23" ht="13.5" customHeight="1" x14ac:dyDescent="0.55000000000000004">
      <c r="B20" s="306"/>
      <c r="D20" s="440" t="s">
        <v>22</v>
      </c>
      <c r="E20" s="440"/>
      <c r="F20" s="440"/>
      <c r="G20" s="307" t="s">
        <v>23</v>
      </c>
      <c r="H20" s="307" t="s">
        <v>24</v>
      </c>
    </row>
    <row r="21" spans="2:23" ht="17.25" customHeight="1" x14ac:dyDescent="0.55000000000000004">
      <c r="B21" s="438" t="s">
        <v>21</v>
      </c>
      <c r="C21" s="439"/>
      <c r="D21" s="434" t="str">
        <f>Data!L21</f>
        <v>Nancy Hranicky</v>
      </c>
      <c r="E21" s="434"/>
      <c r="F21" s="434"/>
      <c r="G21" s="308" t="str">
        <f>Data!M21</f>
        <v>979-458-6090</v>
      </c>
      <c r="H21" s="309" t="str">
        <f>Data!N21</f>
        <v>nhranicky@tamus.edu</v>
      </c>
    </row>
    <row r="22" spans="2:23" ht="13.5" customHeight="1" x14ac:dyDescent="0.55000000000000004">
      <c r="B22" s="306"/>
      <c r="C22" s="306"/>
      <c r="D22" s="306"/>
      <c r="E22" s="306"/>
      <c r="F22" s="306"/>
      <c r="G22" s="306"/>
      <c r="H22" s="296"/>
    </row>
    <row r="23" spans="2:23" ht="15.75" customHeight="1" thickBot="1" x14ac:dyDescent="0.6">
      <c r="B23" s="117" t="s">
        <v>900</v>
      </c>
      <c r="C23" s="306"/>
      <c r="D23" s="306"/>
      <c r="E23" s="306"/>
      <c r="F23" s="306"/>
      <c r="G23" s="306"/>
      <c r="H23" s="296"/>
    </row>
    <row r="24" spans="2:23" s="313" customFormat="1" x14ac:dyDescent="0.55000000000000004">
      <c r="B24" s="310"/>
      <c r="C24" s="123" t="s">
        <v>25</v>
      </c>
      <c r="D24" s="311" t="s">
        <v>26</v>
      </c>
      <c r="E24" s="311" t="s">
        <v>27</v>
      </c>
      <c r="F24" s="311" t="s">
        <v>28</v>
      </c>
      <c r="G24" s="311" t="s">
        <v>29</v>
      </c>
      <c r="H24" s="312" t="s">
        <v>30</v>
      </c>
      <c r="J24" s="107"/>
    </row>
    <row r="25" spans="2:23" s="313" customFormat="1" ht="19.8" thickBot="1" x14ac:dyDescent="0.6">
      <c r="B25" s="314" t="s">
        <v>675</v>
      </c>
      <c r="C25" s="315">
        <f>Data!O21</f>
        <v>784</v>
      </c>
      <c r="D25" s="316">
        <f>Data!P21</f>
        <v>1169</v>
      </c>
      <c r="E25" s="316">
        <f>Data!Q21</f>
        <v>349</v>
      </c>
      <c r="F25" s="316">
        <f>Data!R21</f>
        <v>59</v>
      </c>
      <c r="G25" s="316">
        <f>Data!S21</f>
        <v>0</v>
      </c>
      <c r="H25" s="317">
        <f>SUM(C25:G25)</f>
        <v>2361</v>
      </c>
    </row>
    <row r="26" spans="2:23" x14ac:dyDescent="0.55000000000000004">
      <c r="C26" s="318"/>
      <c r="D26" s="318"/>
      <c r="E26" s="318"/>
      <c r="F26" s="318"/>
      <c r="G26" s="318"/>
      <c r="H26" s="318"/>
      <c r="I26" s="318"/>
    </row>
    <row r="27" spans="2:23" ht="13.5" customHeight="1" x14ac:dyDescent="0.55000000000000004">
      <c r="B27" s="306"/>
      <c r="D27" s="440" t="s">
        <v>22</v>
      </c>
      <c r="E27" s="440"/>
      <c r="F27" s="440"/>
      <c r="G27" s="307" t="s">
        <v>23</v>
      </c>
      <c r="H27" s="307" t="s">
        <v>24</v>
      </c>
    </row>
    <row r="28" spans="2:23" ht="17.25" customHeight="1" x14ac:dyDescent="0.55000000000000004">
      <c r="B28" s="438" t="s">
        <v>893</v>
      </c>
      <c r="C28" s="439"/>
      <c r="D28" s="434" t="str">
        <f>Data!T21</f>
        <v>Lance Taylor</v>
      </c>
      <c r="E28" s="434"/>
      <c r="F28" s="434"/>
      <c r="G28" s="308" t="str">
        <f>Data!U21</f>
        <v>(903) 223-3159</v>
      </c>
      <c r="H28" s="309" t="str">
        <f>Data!V21</f>
        <v>ltaylor@tamut.edu</v>
      </c>
    </row>
    <row r="29" spans="2:23" ht="13.5" customHeight="1" x14ac:dyDescent="0.55000000000000004">
      <c r="B29" s="306"/>
      <c r="C29" s="306"/>
      <c r="D29" s="306"/>
      <c r="E29" s="306"/>
      <c r="F29" s="306"/>
      <c r="G29" s="306"/>
      <c r="H29" s="296"/>
    </row>
    <row r="30" spans="2:23" ht="19.8" thickBot="1" x14ac:dyDescent="0.6">
      <c r="B30" s="117" t="s">
        <v>901</v>
      </c>
    </row>
    <row r="31" spans="2:23" ht="19.8" thickBot="1" x14ac:dyDescent="0.6">
      <c r="B31" s="124" t="s">
        <v>31</v>
      </c>
      <c r="C31" s="125" t="s">
        <v>25</v>
      </c>
      <c r="D31" s="125" t="s">
        <v>26</v>
      </c>
      <c r="E31" s="125" t="s">
        <v>27</v>
      </c>
      <c r="F31" s="125" t="s">
        <v>28</v>
      </c>
      <c r="G31" s="125" t="s">
        <v>29</v>
      </c>
      <c r="H31" s="126" t="s">
        <v>30</v>
      </c>
    </row>
    <row r="32" spans="2:23" x14ac:dyDescent="0.55000000000000004">
      <c r="B32" s="127" t="s">
        <v>42</v>
      </c>
      <c r="C32" s="140">
        <f>Data!W21</f>
        <v>13284</v>
      </c>
      <c r="D32" s="140">
        <f>Data!AQ21</f>
        <v>5550</v>
      </c>
      <c r="E32" s="140">
        <f>Data!BK21</f>
        <v>1200</v>
      </c>
      <c r="F32" s="140">
        <f>Data!CE21</f>
        <v>0</v>
      </c>
      <c r="G32" s="140">
        <f>Data!CY21</f>
        <v>0</v>
      </c>
      <c r="H32" s="141">
        <f>SUM(C32:G32)</f>
        <v>20034</v>
      </c>
      <c r="W32" s="144"/>
    </row>
    <row r="33" spans="2:23" x14ac:dyDescent="0.55000000000000004">
      <c r="B33" s="129" t="s">
        <v>43</v>
      </c>
      <c r="C33" s="140">
        <f>Data!X21</f>
        <v>4140</v>
      </c>
      <c r="D33" s="140">
        <f>Data!AR21</f>
        <v>1406</v>
      </c>
      <c r="E33" s="140">
        <f>Data!BL21</f>
        <v>3</v>
      </c>
      <c r="F33" s="140">
        <f>Data!CF21</f>
        <v>0</v>
      </c>
      <c r="G33" s="140">
        <f>Data!CZ21</f>
        <v>0</v>
      </c>
      <c r="H33" s="141">
        <f t="shared" ref="H33:H52" si="0">SUM(C33:G33)</f>
        <v>5549</v>
      </c>
      <c r="W33" s="144"/>
    </row>
    <row r="34" spans="2:23" x14ac:dyDescent="0.55000000000000004">
      <c r="B34" s="129" t="s">
        <v>44</v>
      </c>
      <c r="C34" s="140">
        <f>Data!Y21</f>
        <v>483</v>
      </c>
      <c r="D34" s="140">
        <f>Data!AS21</f>
        <v>6</v>
      </c>
      <c r="E34" s="140">
        <f>Data!BM21</f>
        <v>0</v>
      </c>
      <c r="F34" s="140">
        <f>Data!CG21</f>
        <v>0</v>
      </c>
      <c r="G34" s="140">
        <f>Data!DA21</f>
        <v>0</v>
      </c>
      <c r="H34" s="141">
        <f t="shared" si="0"/>
        <v>489</v>
      </c>
      <c r="W34" s="144"/>
    </row>
    <row r="35" spans="2:23" x14ac:dyDescent="0.55000000000000004">
      <c r="B35" s="129" t="s">
        <v>45</v>
      </c>
      <c r="C35" s="140">
        <f>Data!Z21</f>
        <v>309</v>
      </c>
      <c r="D35" s="140">
        <f>Data!AT21</f>
        <v>1263.0000000000002</v>
      </c>
      <c r="E35" s="140">
        <f>Data!BN21</f>
        <v>1641</v>
      </c>
      <c r="F35" s="140">
        <f>Data!CH21</f>
        <v>875</v>
      </c>
      <c r="G35" s="140">
        <f>Data!DB21</f>
        <v>0</v>
      </c>
      <c r="H35" s="141">
        <f t="shared" si="0"/>
        <v>4088</v>
      </c>
      <c r="W35" s="144"/>
    </row>
    <row r="36" spans="2:23" x14ac:dyDescent="0.55000000000000004">
      <c r="B36" s="129" t="s">
        <v>46</v>
      </c>
      <c r="C36" s="140">
        <f>Data!AA21</f>
        <v>0</v>
      </c>
      <c r="D36" s="140">
        <f>Data!AU21</f>
        <v>0</v>
      </c>
      <c r="E36" s="140">
        <f>Data!BO21</f>
        <v>0</v>
      </c>
      <c r="F36" s="140">
        <f>Data!CI21</f>
        <v>0</v>
      </c>
      <c r="G36" s="140">
        <f>Data!DC21</f>
        <v>0</v>
      </c>
      <c r="H36" s="141">
        <f t="shared" si="0"/>
        <v>0</v>
      </c>
      <c r="W36" s="144"/>
    </row>
    <row r="37" spans="2:23" x14ac:dyDescent="0.55000000000000004">
      <c r="B37" s="129" t="s">
        <v>47</v>
      </c>
      <c r="C37" s="140">
        <f>Data!AB21</f>
        <v>765</v>
      </c>
      <c r="D37" s="140">
        <f>Data!AV21</f>
        <v>2730</v>
      </c>
      <c r="E37" s="140">
        <f>Data!BP21</f>
        <v>30</v>
      </c>
      <c r="F37" s="140">
        <f>Data!CJ21</f>
        <v>0</v>
      </c>
      <c r="G37" s="140">
        <f>Data!DD21</f>
        <v>0</v>
      </c>
      <c r="H37" s="141">
        <f t="shared" si="0"/>
        <v>3525</v>
      </c>
      <c r="W37" s="144"/>
    </row>
    <row r="38" spans="2:23" x14ac:dyDescent="0.55000000000000004">
      <c r="B38" s="129" t="s">
        <v>48</v>
      </c>
      <c r="C38" s="140">
        <f>Data!AC21</f>
        <v>12</v>
      </c>
      <c r="D38" s="140">
        <f>Data!AW21</f>
        <v>147</v>
      </c>
      <c r="E38" s="140">
        <f>Data!BQ21</f>
        <v>126</v>
      </c>
      <c r="F38" s="140">
        <f>Data!CK21</f>
        <v>0</v>
      </c>
      <c r="G38" s="140">
        <f>Data!DE21</f>
        <v>0</v>
      </c>
      <c r="H38" s="141">
        <f t="shared" si="0"/>
        <v>285</v>
      </c>
      <c r="W38" s="144"/>
    </row>
    <row r="39" spans="2:23" x14ac:dyDescent="0.55000000000000004">
      <c r="B39" s="129" t="s">
        <v>49</v>
      </c>
      <c r="C39" s="140">
        <f>Data!AD21</f>
        <v>0</v>
      </c>
      <c r="D39" s="140">
        <f>Data!AX21</f>
        <v>0</v>
      </c>
      <c r="E39" s="140">
        <f>Data!BR21</f>
        <v>0</v>
      </c>
      <c r="F39" s="140">
        <f>Data!CL21</f>
        <v>0</v>
      </c>
      <c r="G39" s="140">
        <f>Data!DF21</f>
        <v>0</v>
      </c>
      <c r="H39" s="141">
        <f t="shared" si="0"/>
        <v>0</v>
      </c>
      <c r="W39" s="144"/>
    </row>
    <row r="40" spans="2:23" x14ac:dyDescent="0.55000000000000004">
      <c r="B40" s="129" t="s">
        <v>50</v>
      </c>
      <c r="C40" s="140">
        <f>Data!AE21</f>
        <v>45</v>
      </c>
      <c r="D40" s="140">
        <f>Data!AY21</f>
        <v>24</v>
      </c>
      <c r="E40" s="140">
        <f>Data!BS21</f>
        <v>474</v>
      </c>
      <c r="F40" s="140">
        <f>Data!CM21</f>
        <v>0</v>
      </c>
      <c r="G40" s="140">
        <f>Data!DG21</f>
        <v>0</v>
      </c>
      <c r="H40" s="141">
        <f t="shared" si="0"/>
        <v>543</v>
      </c>
      <c r="W40" s="144"/>
    </row>
    <row r="41" spans="2:23" x14ac:dyDescent="0.55000000000000004">
      <c r="B41" s="129" t="s">
        <v>51</v>
      </c>
      <c r="C41" s="140">
        <f>Data!AF21</f>
        <v>0</v>
      </c>
      <c r="D41" s="140">
        <f>Data!AZ21</f>
        <v>0</v>
      </c>
      <c r="E41" s="140">
        <f>Data!BT21</f>
        <v>0</v>
      </c>
      <c r="F41" s="140">
        <f>Data!CN21</f>
        <v>0</v>
      </c>
      <c r="G41" s="140">
        <f>Data!DH21</f>
        <v>0</v>
      </c>
      <c r="H41" s="141">
        <f t="shared" si="0"/>
        <v>0</v>
      </c>
      <c r="W41" s="144"/>
    </row>
    <row r="42" spans="2:23" x14ac:dyDescent="0.55000000000000004">
      <c r="B42" s="129" t="s">
        <v>52</v>
      </c>
      <c r="C42" s="140">
        <f>Data!AG21</f>
        <v>0</v>
      </c>
      <c r="D42" s="140">
        <f>Data!BA21</f>
        <v>0</v>
      </c>
      <c r="E42" s="140">
        <f>Data!BU21</f>
        <v>0</v>
      </c>
      <c r="F42" s="140">
        <f>Data!CO21</f>
        <v>0</v>
      </c>
      <c r="G42" s="140">
        <f>Data!DI21</f>
        <v>0</v>
      </c>
      <c r="H42" s="141">
        <f t="shared" si="0"/>
        <v>0</v>
      </c>
      <c r="W42" s="144"/>
    </row>
    <row r="43" spans="2:23" x14ac:dyDescent="0.55000000000000004">
      <c r="B43" s="129" t="s">
        <v>53</v>
      </c>
      <c r="C43" s="140">
        <f>Data!AH21</f>
        <v>0</v>
      </c>
      <c r="D43" s="140">
        <f>Data!BB21</f>
        <v>0</v>
      </c>
      <c r="E43" s="140">
        <f>Data!BV21</f>
        <v>0</v>
      </c>
      <c r="F43" s="140">
        <f>Data!CP21</f>
        <v>0</v>
      </c>
      <c r="G43" s="140">
        <f>Data!DJ21</f>
        <v>0</v>
      </c>
      <c r="H43" s="141">
        <f t="shared" si="0"/>
        <v>0</v>
      </c>
      <c r="W43" s="144"/>
    </row>
    <row r="44" spans="2:23" x14ac:dyDescent="0.55000000000000004">
      <c r="B44" s="129" t="s">
        <v>54</v>
      </c>
      <c r="C44" s="140">
        <f>Data!AI21</f>
        <v>0</v>
      </c>
      <c r="D44" s="140">
        <f>Data!BC21</f>
        <v>0</v>
      </c>
      <c r="E44" s="140">
        <f>Data!BW21</f>
        <v>0</v>
      </c>
      <c r="F44" s="140">
        <f>Data!CQ21</f>
        <v>0</v>
      </c>
      <c r="G44" s="140">
        <f>Data!DK21</f>
        <v>0</v>
      </c>
      <c r="H44" s="141">
        <f t="shared" si="0"/>
        <v>0</v>
      </c>
      <c r="W44" s="144"/>
    </row>
    <row r="45" spans="2:23" x14ac:dyDescent="0.55000000000000004">
      <c r="B45" s="129" t="s">
        <v>55</v>
      </c>
      <c r="C45" s="140">
        <f>Data!AJ21</f>
        <v>767</v>
      </c>
      <c r="D45" s="140">
        <f>Data!BD21</f>
        <v>1011</v>
      </c>
      <c r="E45" s="140">
        <f>Data!BX21</f>
        <v>30</v>
      </c>
      <c r="F45" s="140">
        <f>Data!CR21</f>
        <v>0</v>
      </c>
      <c r="G45" s="140">
        <f>Data!DL21</f>
        <v>0</v>
      </c>
      <c r="H45" s="141">
        <f t="shared" si="0"/>
        <v>1808</v>
      </c>
      <c r="W45" s="144"/>
    </row>
    <row r="46" spans="2:23" x14ac:dyDescent="0.55000000000000004">
      <c r="B46" s="129" t="s">
        <v>56</v>
      </c>
      <c r="C46" s="140">
        <f>Data!AK21</f>
        <v>0</v>
      </c>
      <c r="D46" s="140">
        <f>Data!BE21</f>
        <v>0</v>
      </c>
      <c r="E46" s="140">
        <f>Data!BY21</f>
        <v>0</v>
      </c>
      <c r="F46" s="140">
        <f>Data!CS21</f>
        <v>0</v>
      </c>
      <c r="G46" s="140">
        <f>Data!DM21</f>
        <v>0</v>
      </c>
      <c r="H46" s="141">
        <f t="shared" si="0"/>
        <v>0</v>
      </c>
      <c r="W46" s="144"/>
    </row>
    <row r="47" spans="2:23" x14ac:dyDescent="0.55000000000000004">
      <c r="B47" s="129" t="s">
        <v>57</v>
      </c>
      <c r="C47" s="140">
        <f>Data!AL21</f>
        <v>1905</v>
      </c>
      <c r="D47" s="140">
        <f>Data!BF21</f>
        <v>6372</v>
      </c>
      <c r="E47" s="140">
        <f>Data!BZ21</f>
        <v>1281</v>
      </c>
      <c r="F47" s="140">
        <f>Data!CT21</f>
        <v>0</v>
      </c>
      <c r="G47" s="140">
        <f>Data!DN21</f>
        <v>0</v>
      </c>
      <c r="H47" s="141">
        <f t="shared" si="0"/>
        <v>9558</v>
      </c>
      <c r="W47" s="144"/>
    </row>
    <row r="48" spans="2:23" x14ac:dyDescent="0.55000000000000004">
      <c r="B48" s="129" t="s">
        <v>58</v>
      </c>
      <c r="C48" s="140">
        <f>Data!AM21</f>
        <v>0</v>
      </c>
      <c r="D48" s="140">
        <f>Data!BG21</f>
        <v>0</v>
      </c>
      <c r="E48" s="140">
        <f>Data!CA21</f>
        <v>0</v>
      </c>
      <c r="F48" s="140">
        <f>Data!CU21</f>
        <v>0</v>
      </c>
      <c r="G48" s="140">
        <f>Data!DO21</f>
        <v>0</v>
      </c>
      <c r="H48" s="141">
        <f t="shared" si="0"/>
        <v>0</v>
      </c>
      <c r="W48" s="144"/>
    </row>
    <row r="49" spans="2:23" x14ac:dyDescent="0.55000000000000004">
      <c r="B49" s="129" t="s">
        <v>59</v>
      </c>
      <c r="C49" s="140">
        <f>Data!AN21</f>
        <v>0</v>
      </c>
      <c r="D49" s="140">
        <f>Data!BH21</f>
        <v>42</v>
      </c>
      <c r="E49" s="140">
        <f>Data!CB21</f>
        <v>0</v>
      </c>
      <c r="F49" s="140">
        <f>Data!CV21</f>
        <v>0</v>
      </c>
      <c r="G49" s="140">
        <f>Data!DP21</f>
        <v>0</v>
      </c>
      <c r="H49" s="141">
        <f t="shared" si="0"/>
        <v>42</v>
      </c>
      <c r="W49" s="144"/>
    </row>
    <row r="50" spans="2:23" x14ac:dyDescent="0.55000000000000004">
      <c r="B50" s="129" t="s">
        <v>60</v>
      </c>
      <c r="C50" s="140">
        <f>Data!AO21</f>
        <v>152</v>
      </c>
      <c r="D50" s="140">
        <f>Data!BI21</f>
        <v>237</v>
      </c>
      <c r="E50" s="140">
        <f>Data!CC21</f>
        <v>0</v>
      </c>
      <c r="F50" s="140">
        <f>Data!CW21</f>
        <v>0</v>
      </c>
      <c r="G50" s="140">
        <f>Data!DQ21</f>
        <v>0</v>
      </c>
      <c r="H50" s="141">
        <f t="shared" si="0"/>
        <v>389</v>
      </c>
      <c r="W50" s="144"/>
    </row>
    <row r="51" spans="2:23" x14ac:dyDescent="0.55000000000000004">
      <c r="B51" s="129" t="s">
        <v>0</v>
      </c>
      <c r="C51" s="140">
        <f>Data!AP21</f>
        <v>57</v>
      </c>
      <c r="D51" s="140">
        <f>Data!BJ21</f>
        <v>1404.9999999999998</v>
      </c>
      <c r="E51" s="140">
        <f>Data!CD21</f>
        <v>604</v>
      </c>
      <c r="F51" s="140">
        <f>Data!CX21</f>
        <v>0</v>
      </c>
      <c r="G51" s="140">
        <f>Data!DR21</f>
        <v>0</v>
      </c>
      <c r="H51" s="141">
        <f t="shared" si="0"/>
        <v>2066</v>
      </c>
      <c r="W51" s="144"/>
    </row>
    <row r="52" spans="2:23" x14ac:dyDescent="0.55000000000000004">
      <c r="B52" s="142" t="s">
        <v>33</v>
      </c>
      <c r="C52" s="141">
        <f>SUM(C32:C51)</f>
        <v>21919</v>
      </c>
      <c r="D52" s="141">
        <f>SUM(D32:D51)</f>
        <v>20193</v>
      </c>
      <c r="E52" s="141">
        <f>SUM(E32:E51)</f>
        <v>5389</v>
      </c>
      <c r="F52" s="141">
        <f>SUM(F32:F51)</f>
        <v>875</v>
      </c>
      <c r="G52" s="141">
        <f>SUM(G32:G51)</f>
        <v>0</v>
      </c>
      <c r="H52" s="141">
        <f t="shared" si="0"/>
        <v>48376</v>
      </c>
    </row>
    <row r="53" spans="2:23" x14ac:dyDescent="0.55000000000000004">
      <c r="B53" s="143"/>
      <c r="C53" s="144"/>
      <c r="D53" s="144"/>
      <c r="E53" s="144"/>
      <c r="F53" s="144"/>
      <c r="G53" s="144"/>
      <c r="H53" s="144"/>
    </row>
    <row r="54" spans="2:23" ht="13.5" customHeight="1" x14ac:dyDescent="0.55000000000000004">
      <c r="B54" s="306"/>
      <c r="D54" s="440" t="s">
        <v>22</v>
      </c>
      <c r="E54" s="440"/>
      <c r="F54" s="440"/>
      <c r="G54" s="307" t="s">
        <v>23</v>
      </c>
      <c r="H54" s="307" t="s">
        <v>24</v>
      </c>
    </row>
    <row r="55" spans="2:23" x14ac:dyDescent="0.55000000000000004">
      <c r="B55" s="438" t="s">
        <v>894</v>
      </c>
      <c r="C55" s="439"/>
      <c r="D55" s="434" t="str">
        <f>Data!T21</f>
        <v>Lance Taylor</v>
      </c>
      <c r="E55" s="434"/>
      <c r="F55" s="434"/>
      <c r="G55" s="308" t="str">
        <f>Data!U21</f>
        <v>(903) 223-3159</v>
      </c>
      <c r="H55" s="309" t="str">
        <f>Data!V21</f>
        <v>ltaylor@tamut.edu</v>
      </c>
    </row>
    <row r="56" spans="2:23" ht="13.5" customHeight="1" x14ac:dyDescent="0.55000000000000004">
      <c r="B56" s="306"/>
      <c r="C56" s="306"/>
      <c r="D56" s="306"/>
      <c r="E56" s="306"/>
      <c r="F56" s="306"/>
      <c r="G56" s="306"/>
      <c r="H56" s="296"/>
    </row>
    <row r="57" spans="2:23" ht="16.5" customHeight="1" x14ac:dyDescent="0.55000000000000004">
      <c r="B57" s="117" t="s">
        <v>9</v>
      </c>
    </row>
    <row r="58" spans="2:23" ht="39.75" customHeight="1" x14ac:dyDescent="0.55000000000000004">
      <c r="B58" s="441" t="s">
        <v>39</v>
      </c>
      <c r="C58" s="441"/>
      <c r="D58" s="441"/>
      <c r="E58" s="441"/>
      <c r="F58" s="441"/>
      <c r="G58" s="441"/>
      <c r="H58" s="319"/>
    </row>
    <row r="59" spans="2:23" ht="8.25" customHeight="1" thickBot="1" x14ac:dyDescent="0.6">
      <c r="B59" s="318"/>
    </row>
    <row r="60" spans="2:23" ht="19.8" thickBot="1" x14ac:dyDescent="0.6">
      <c r="B60" s="124" t="s">
        <v>31</v>
      </c>
      <c r="C60" s="125" t="s">
        <v>25</v>
      </c>
      <c r="D60" s="125" t="s">
        <v>26</v>
      </c>
      <c r="E60" s="125" t="s">
        <v>27</v>
      </c>
      <c r="F60" s="125" t="s">
        <v>28</v>
      </c>
      <c r="G60" s="125" t="s">
        <v>29</v>
      </c>
      <c r="H60" s="126" t="s">
        <v>30</v>
      </c>
    </row>
    <row r="61" spans="2:23" x14ac:dyDescent="0.55000000000000004">
      <c r="B61" s="127" t="str">
        <f>$B$32</f>
        <v>Liberal Arts</v>
      </c>
      <c r="C61" s="320">
        <f>Data!DS21</f>
        <v>1661750.0970258724</v>
      </c>
      <c r="D61" s="320">
        <f>Data!EM21</f>
        <v>1012683.4409676327</v>
      </c>
      <c r="E61" s="320">
        <f>Data!FG21</f>
        <v>544051.80118058319</v>
      </c>
      <c r="F61" s="320">
        <f>Data!GA21</f>
        <v>0</v>
      </c>
      <c r="G61" s="320">
        <f>Data!GU21</f>
        <v>0</v>
      </c>
      <c r="H61" s="321">
        <f>SUM(C61:G61)</f>
        <v>3218485.3391740881</v>
      </c>
      <c r="J61" s="280"/>
      <c r="K61" s="280"/>
      <c r="L61" s="280"/>
      <c r="M61" s="280"/>
      <c r="N61" s="280"/>
      <c r="O61" s="280"/>
    </row>
    <row r="62" spans="2:23" x14ac:dyDescent="0.55000000000000004">
      <c r="B62" s="127" t="str">
        <f>$B$33</f>
        <v>Science</v>
      </c>
      <c r="C62" s="320">
        <f>Data!DT21</f>
        <v>511311.76391957136</v>
      </c>
      <c r="D62" s="320">
        <f>Data!EN21</f>
        <v>359304.27002890245</v>
      </c>
      <c r="E62" s="320">
        <f>Data!FH21</f>
        <v>0</v>
      </c>
      <c r="F62" s="320">
        <f>Data!GB21</f>
        <v>0</v>
      </c>
      <c r="G62" s="320">
        <f>Data!GV21</f>
        <v>0</v>
      </c>
      <c r="H62" s="141">
        <f t="shared" ref="H62:H81" si="1">SUM(C62:G62)</f>
        <v>870616.03394847387</v>
      </c>
      <c r="J62" s="280"/>
      <c r="K62" s="280"/>
      <c r="L62" s="280"/>
      <c r="M62" s="280"/>
      <c r="N62" s="280"/>
      <c r="O62" s="280"/>
    </row>
    <row r="63" spans="2:23" x14ac:dyDescent="0.55000000000000004">
      <c r="B63" s="127" t="str">
        <f>$B$34</f>
        <v>Fine Arts</v>
      </c>
      <c r="C63" s="320">
        <f>Data!DU21</f>
        <v>47947</v>
      </c>
      <c r="D63" s="320">
        <f>Data!EO21</f>
        <v>3177.25</v>
      </c>
      <c r="E63" s="320">
        <f>Data!FI21</f>
        <v>0</v>
      </c>
      <c r="F63" s="320">
        <f>Data!GC21</f>
        <v>0</v>
      </c>
      <c r="G63" s="320">
        <f>Data!GW21</f>
        <v>0</v>
      </c>
      <c r="H63" s="141">
        <f t="shared" si="1"/>
        <v>51124.25</v>
      </c>
      <c r="J63" s="280"/>
      <c r="K63" s="280"/>
      <c r="L63" s="280"/>
      <c r="M63" s="280"/>
      <c r="N63" s="280"/>
      <c r="O63" s="280"/>
    </row>
    <row r="64" spans="2:23" x14ac:dyDescent="0.55000000000000004">
      <c r="B64" s="127" t="str">
        <f>$B$35</f>
        <v>Teacher Education</v>
      </c>
      <c r="C64" s="320">
        <f>Data!DV21</f>
        <v>42338.05266161613</v>
      </c>
      <c r="D64" s="320">
        <f>Data!EP21</f>
        <v>284759.12593203178</v>
      </c>
      <c r="E64" s="320">
        <f>Data!FJ21</f>
        <v>485755.15541418735</v>
      </c>
      <c r="F64" s="320">
        <f>Data!GD21</f>
        <v>312428.47583574033</v>
      </c>
      <c r="G64" s="320">
        <f>Data!GX21</f>
        <v>0</v>
      </c>
      <c r="H64" s="141">
        <f t="shared" si="1"/>
        <v>1125280.8098435756</v>
      </c>
      <c r="J64" s="280"/>
      <c r="K64" s="280"/>
      <c r="L64" s="280"/>
      <c r="M64" s="280"/>
      <c r="N64" s="280"/>
      <c r="O64" s="280"/>
    </row>
    <row r="65" spans="2:15" x14ac:dyDescent="0.55000000000000004">
      <c r="B65" s="127" t="str">
        <f>$B$36</f>
        <v>Agriculture</v>
      </c>
      <c r="C65" s="320">
        <f>Data!DW21</f>
        <v>0</v>
      </c>
      <c r="D65" s="320">
        <f>Data!EQ21</f>
        <v>0</v>
      </c>
      <c r="E65" s="320">
        <f>Data!FK21</f>
        <v>0</v>
      </c>
      <c r="F65" s="320">
        <f>Data!GE21</f>
        <v>0</v>
      </c>
      <c r="G65" s="320">
        <f>Data!GY21</f>
        <v>0</v>
      </c>
      <c r="H65" s="141">
        <f t="shared" si="1"/>
        <v>0</v>
      </c>
      <c r="J65" s="280"/>
      <c r="K65" s="280"/>
      <c r="L65" s="280"/>
      <c r="M65" s="280"/>
      <c r="N65" s="280"/>
      <c r="O65" s="280"/>
    </row>
    <row r="66" spans="2:15" x14ac:dyDescent="0.55000000000000004">
      <c r="B66" s="127" t="str">
        <f>$B$37</f>
        <v>Engineering</v>
      </c>
      <c r="C66" s="320">
        <f>Data!DX21</f>
        <v>175328.61777911722</v>
      </c>
      <c r="D66" s="320">
        <f>Data!ER21</f>
        <v>906454.34268807387</v>
      </c>
      <c r="E66" s="320">
        <f>Data!FL21</f>
        <v>51763.333333333328</v>
      </c>
      <c r="F66" s="320">
        <f>Data!GF21</f>
        <v>0</v>
      </c>
      <c r="G66" s="320">
        <f>Data!GZ21</f>
        <v>0</v>
      </c>
      <c r="H66" s="141">
        <f t="shared" si="1"/>
        <v>1133546.2938005244</v>
      </c>
      <c r="J66" s="280"/>
      <c r="K66" s="280"/>
      <c r="L66" s="280"/>
      <c r="M66" s="280"/>
      <c r="N66" s="280"/>
      <c r="O66" s="280"/>
    </row>
    <row r="67" spans="2:15" x14ac:dyDescent="0.55000000000000004">
      <c r="B67" s="127" t="str">
        <f>$B$38</f>
        <v>Home Economics</v>
      </c>
      <c r="C67" s="320">
        <f>Data!DY21</f>
        <v>655.47038327526127</v>
      </c>
      <c r="D67" s="320">
        <f>Data!ES21</f>
        <v>15731.289198606271</v>
      </c>
      <c r="E67" s="320">
        <f>Data!FM21</f>
        <v>31004.666666666668</v>
      </c>
      <c r="F67" s="320">
        <f>Data!GG21</f>
        <v>0</v>
      </c>
      <c r="G67" s="320">
        <f>Data!HA21</f>
        <v>0</v>
      </c>
      <c r="H67" s="141">
        <f t="shared" si="1"/>
        <v>47391.426248548203</v>
      </c>
      <c r="J67" s="280"/>
      <c r="K67" s="280"/>
      <c r="L67" s="280"/>
      <c r="M67" s="280"/>
      <c r="N67" s="280"/>
      <c r="O67" s="280"/>
    </row>
    <row r="68" spans="2:15" x14ac:dyDescent="0.55000000000000004">
      <c r="B68" s="127" t="str">
        <f>$B$39</f>
        <v>Law</v>
      </c>
      <c r="C68" s="320">
        <f>Data!DZ21</f>
        <v>0</v>
      </c>
      <c r="D68" s="320">
        <f>Data!ET21</f>
        <v>0</v>
      </c>
      <c r="E68" s="320">
        <f>Data!FN21</f>
        <v>0</v>
      </c>
      <c r="F68" s="320">
        <f>Data!GH21</f>
        <v>0</v>
      </c>
      <c r="G68" s="320">
        <f>Data!HB21</f>
        <v>0</v>
      </c>
      <c r="H68" s="141">
        <f t="shared" si="1"/>
        <v>0</v>
      </c>
      <c r="J68" s="280"/>
      <c r="K68" s="280"/>
      <c r="L68" s="280"/>
      <c r="M68" s="280"/>
      <c r="N68" s="280"/>
      <c r="O68" s="280"/>
    </row>
    <row r="69" spans="2:15" x14ac:dyDescent="0.55000000000000004">
      <c r="B69" s="127" t="str">
        <f>$B$40</f>
        <v>Social Service</v>
      </c>
      <c r="C69" s="320">
        <f>Data!EA21</f>
        <v>14785.714285714286</v>
      </c>
      <c r="D69" s="320">
        <f>Data!EU21</f>
        <v>18964.285714285714</v>
      </c>
      <c r="E69" s="320">
        <f>Data!FO21</f>
        <v>282990.83333333337</v>
      </c>
      <c r="F69" s="320">
        <f>Data!GI21</f>
        <v>0</v>
      </c>
      <c r="G69" s="320">
        <f>Data!HC21</f>
        <v>0</v>
      </c>
      <c r="H69" s="141">
        <f t="shared" si="1"/>
        <v>316740.83333333337</v>
      </c>
      <c r="J69" s="280"/>
      <c r="K69" s="280"/>
      <c r="L69" s="280"/>
      <c r="M69" s="280"/>
      <c r="N69" s="280"/>
      <c r="O69" s="280"/>
    </row>
    <row r="70" spans="2:15" x14ac:dyDescent="0.55000000000000004">
      <c r="B70" s="127" t="str">
        <f>$B$41</f>
        <v>Library Science</v>
      </c>
      <c r="C70" s="320">
        <f>Data!EB21</f>
        <v>0</v>
      </c>
      <c r="D70" s="320">
        <f>Data!EV21</f>
        <v>0</v>
      </c>
      <c r="E70" s="320">
        <f>Data!FP21</f>
        <v>0</v>
      </c>
      <c r="F70" s="320">
        <f>Data!GJ21</f>
        <v>0</v>
      </c>
      <c r="G70" s="320">
        <f>Data!HD21</f>
        <v>0</v>
      </c>
      <c r="H70" s="141">
        <f t="shared" si="1"/>
        <v>0</v>
      </c>
      <c r="J70" s="280"/>
      <c r="K70" s="280"/>
      <c r="L70" s="280"/>
      <c r="M70" s="280"/>
      <c r="N70" s="280"/>
      <c r="O70" s="280"/>
    </row>
    <row r="71" spans="2:15" x14ac:dyDescent="0.55000000000000004">
      <c r="B71" s="127" t="str">
        <f>$B$42</f>
        <v>Veterinary Science</v>
      </c>
      <c r="C71" s="320">
        <f>Data!EC21</f>
        <v>0</v>
      </c>
      <c r="D71" s="320">
        <f>Data!EW21</f>
        <v>0</v>
      </c>
      <c r="E71" s="320">
        <f>Data!FQ21</f>
        <v>0</v>
      </c>
      <c r="F71" s="320">
        <f>Data!GK21</f>
        <v>0</v>
      </c>
      <c r="G71" s="320">
        <f>Data!HE21</f>
        <v>0</v>
      </c>
      <c r="H71" s="141">
        <f t="shared" si="1"/>
        <v>0</v>
      </c>
      <c r="J71" s="280"/>
      <c r="K71" s="280"/>
      <c r="L71" s="280"/>
      <c r="M71" s="280"/>
      <c r="N71" s="280"/>
      <c r="O71" s="280"/>
    </row>
    <row r="72" spans="2:15" x14ac:dyDescent="0.55000000000000004">
      <c r="B72" s="127" t="str">
        <f>$B$43</f>
        <v>Vocational Training</v>
      </c>
      <c r="C72" s="320">
        <f>Data!ED21</f>
        <v>0</v>
      </c>
      <c r="D72" s="320">
        <f>Data!EX21</f>
        <v>0</v>
      </c>
      <c r="E72" s="320">
        <f>Data!FR21</f>
        <v>0</v>
      </c>
      <c r="F72" s="320">
        <f>Data!GL21</f>
        <v>0</v>
      </c>
      <c r="G72" s="320">
        <f>Data!HF21</f>
        <v>0</v>
      </c>
      <c r="H72" s="141">
        <f t="shared" si="1"/>
        <v>0</v>
      </c>
      <c r="J72" s="280"/>
      <c r="K72" s="280"/>
      <c r="L72" s="280"/>
      <c r="M72" s="280"/>
      <c r="N72" s="280"/>
      <c r="O72" s="280"/>
    </row>
    <row r="73" spans="2:15" x14ac:dyDescent="0.55000000000000004">
      <c r="B73" s="127" t="str">
        <f>$B$44</f>
        <v>Physical Training</v>
      </c>
      <c r="C73" s="320">
        <f>Data!EE21</f>
        <v>0</v>
      </c>
      <c r="D73" s="320">
        <f>Data!EY21</f>
        <v>0</v>
      </c>
      <c r="E73" s="320">
        <f>Data!FS21</f>
        <v>0</v>
      </c>
      <c r="F73" s="320">
        <f>Data!GM21</f>
        <v>0</v>
      </c>
      <c r="G73" s="320">
        <f>Data!HG21</f>
        <v>0</v>
      </c>
      <c r="H73" s="141">
        <f t="shared" si="1"/>
        <v>0</v>
      </c>
      <c r="J73" s="280"/>
      <c r="K73" s="280"/>
      <c r="L73" s="280"/>
      <c r="M73" s="280"/>
      <c r="N73" s="280"/>
      <c r="O73" s="280"/>
    </row>
    <row r="74" spans="2:15" x14ac:dyDescent="0.55000000000000004">
      <c r="B74" s="127" t="str">
        <f>$B$45</f>
        <v>Health Services</v>
      </c>
      <c r="C74" s="320">
        <f>Data!EF21</f>
        <v>111232.85098629906</v>
      </c>
      <c r="D74" s="320">
        <f>Data!EZ21</f>
        <v>203770.29315784507</v>
      </c>
      <c r="E74" s="320">
        <f>Data!FT21</f>
        <v>9844</v>
      </c>
      <c r="F74" s="320">
        <f>Data!GN21</f>
        <v>0</v>
      </c>
      <c r="G74" s="320">
        <f>Data!HH21</f>
        <v>0</v>
      </c>
      <c r="H74" s="141">
        <f t="shared" si="1"/>
        <v>324847.14414414414</v>
      </c>
      <c r="J74" s="280"/>
      <c r="K74" s="280"/>
      <c r="L74" s="280"/>
      <c r="M74" s="280"/>
      <c r="N74" s="280"/>
      <c r="O74" s="280"/>
    </row>
    <row r="75" spans="2:15" x14ac:dyDescent="0.55000000000000004">
      <c r="B75" s="127" t="str">
        <f>$B$46</f>
        <v>Pharmacy</v>
      </c>
      <c r="C75" s="320">
        <f>Data!EG21</f>
        <v>0</v>
      </c>
      <c r="D75" s="320">
        <f>Data!FA21</f>
        <v>0</v>
      </c>
      <c r="E75" s="320">
        <f>Data!FU21</f>
        <v>0</v>
      </c>
      <c r="F75" s="320">
        <f>Data!GO21</f>
        <v>0</v>
      </c>
      <c r="G75" s="320">
        <f>Data!HI21</f>
        <v>0</v>
      </c>
      <c r="H75" s="141">
        <f t="shared" si="1"/>
        <v>0</v>
      </c>
      <c r="J75" s="280"/>
      <c r="K75" s="280"/>
      <c r="L75" s="280"/>
      <c r="M75" s="280"/>
      <c r="N75" s="280"/>
      <c r="O75" s="280"/>
    </row>
    <row r="76" spans="2:15" x14ac:dyDescent="0.55000000000000004">
      <c r="B76" s="127" t="str">
        <f>$B$47</f>
        <v>Business Administration</v>
      </c>
      <c r="C76" s="320">
        <f>Data!EH21</f>
        <v>316018.55174393073</v>
      </c>
      <c r="D76" s="320">
        <f>Data!FB21</f>
        <v>1147464.8810208293</v>
      </c>
      <c r="E76" s="320">
        <f>Data!FV21</f>
        <v>664716.93553534872</v>
      </c>
      <c r="F76" s="320">
        <f>Data!GP21</f>
        <v>0</v>
      </c>
      <c r="G76" s="320">
        <f>Data!HJ21</f>
        <v>0</v>
      </c>
      <c r="H76" s="141">
        <f t="shared" si="1"/>
        <v>2128200.3683001087</v>
      </c>
      <c r="J76" s="280"/>
      <c r="K76" s="280"/>
      <c r="L76" s="280"/>
      <c r="M76" s="280"/>
      <c r="N76" s="280"/>
      <c r="O76" s="280"/>
    </row>
    <row r="77" spans="2:15" x14ac:dyDescent="0.55000000000000004">
      <c r="B77" s="127" t="str">
        <f>$B$48</f>
        <v>Optometry</v>
      </c>
      <c r="C77" s="320">
        <f>Data!EI21</f>
        <v>0</v>
      </c>
      <c r="D77" s="320">
        <f>Data!FC21</f>
        <v>0</v>
      </c>
      <c r="E77" s="320">
        <f>Data!FW21</f>
        <v>0</v>
      </c>
      <c r="F77" s="320">
        <f>Data!GQ21</f>
        <v>0</v>
      </c>
      <c r="G77" s="320">
        <f>Data!HK21</f>
        <v>0</v>
      </c>
      <c r="H77" s="141">
        <f t="shared" si="1"/>
        <v>0</v>
      </c>
      <c r="J77" s="280"/>
      <c r="K77" s="280"/>
      <c r="L77" s="280"/>
      <c r="M77" s="280"/>
      <c r="N77" s="280"/>
      <c r="O77" s="280"/>
    </row>
    <row r="78" spans="2:15" x14ac:dyDescent="0.55000000000000004">
      <c r="B78" s="127" t="str">
        <f>$B$49</f>
        <v>Teacher Ed-Practice Teaching</v>
      </c>
      <c r="C78" s="320">
        <f>Data!EJ21</f>
        <v>0</v>
      </c>
      <c r="D78" s="320">
        <f>Data!FD21</f>
        <v>32657.695150617248</v>
      </c>
      <c r="E78" s="320">
        <f>Data!FX21</f>
        <v>0</v>
      </c>
      <c r="F78" s="320">
        <f>Data!GR21</f>
        <v>0</v>
      </c>
      <c r="G78" s="320">
        <f>Data!HL21</f>
        <v>0</v>
      </c>
      <c r="H78" s="141">
        <f t="shared" si="1"/>
        <v>32657.695150617248</v>
      </c>
      <c r="J78" s="280"/>
      <c r="K78" s="280"/>
      <c r="L78" s="280"/>
      <c r="M78" s="280"/>
      <c r="N78" s="280"/>
      <c r="O78" s="280"/>
    </row>
    <row r="79" spans="2:15" x14ac:dyDescent="0.55000000000000004">
      <c r="B79" s="127" t="str">
        <f>$B$50</f>
        <v>Technology</v>
      </c>
      <c r="C79" s="320">
        <f>Data!EK21</f>
        <v>52155.126359797563</v>
      </c>
      <c r="D79" s="320">
        <f>Data!FE21</f>
        <v>83066.756994197262</v>
      </c>
      <c r="E79" s="320">
        <f>Data!FY21</f>
        <v>0</v>
      </c>
      <c r="F79" s="320">
        <f>Data!GS21</f>
        <v>0</v>
      </c>
      <c r="G79" s="320">
        <f>Data!HM21</f>
        <v>0</v>
      </c>
      <c r="H79" s="141">
        <f t="shared" si="1"/>
        <v>135221.88335399481</v>
      </c>
      <c r="J79" s="280"/>
      <c r="K79" s="280"/>
      <c r="L79" s="280"/>
      <c r="M79" s="280"/>
      <c r="N79" s="280"/>
      <c r="O79" s="280"/>
    </row>
    <row r="80" spans="2:15" x14ac:dyDescent="0.55000000000000004">
      <c r="B80" s="127" t="str">
        <f>$B$51</f>
        <v>Nursing</v>
      </c>
      <c r="C80" s="320">
        <f>Data!EL21</f>
        <v>13031.164828431372</v>
      </c>
      <c r="D80" s="320">
        <f>Data!FF21</f>
        <v>515084.02436075779</v>
      </c>
      <c r="E80" s="320">
        <f>Data!FZ21</f>
        <v>336101</v>
      </c>
      <c r="F80" s="320">
        <f>Data!GT21</f>
        <v>0</v>
      </c>
      <c r="G80" s="320">
        <f>Data!HN21</f>
        <v>0</v>
      </c>
      <c r="H80" s="141">
        <f t="shared" si="1"/>
        <v>864216.18918918911</v>
      </c>
      <c r="J80" s="280"/>
      <c r="K80" s="280"/>
      <c r="L80" s="280"/>
      <c r="M80" s="280"/>
      <c r="N80" s="280"/>
      <c r="O80" s="280"/>
    </row>
    <row r="81" spans="2:15" x14ac:dyDescent="0.55000000000000004">
      <c r="B81" s="130" t="str">
        <f>$B$52</f>
        <v>Totals</v>
      </c>
      <c r="C81" s="321">
        <f>SUM(C61:C80)</f>
        <v>2946554.4099736251</v>
      </c>
      <c r="D81" s="321">
        <f>SUM(D61:D80)</f>
        <v>4583117.6552137798</v>
      </c>
      <c r="E81" s="321">
        <f>SUM(E61:E80)</f>
        <v>2406227.7254634527</v>
      </c>
      <c r="F81" s="321">
        <f>SUM(F61:F80)</f>
        <v>312428.47583574033</v>
      </c>
      <c r="G81" s="321">
        <f>SUM(G61:G80)</f>
        <v>0</v>
      </c>
      <c r="H81" s="321">
        <f t="shared" si="1"/>
        <v>10248328.266486598</v>
      </c>
      <c r="J81" s="280"/>
      <c r="K81" s="280"/>
      <c r="L81" s="280"/>
      <c r="M81" s="280"/>
      <c r="N81" s="280"/>
      <c r="O81" s="280"/>
    </row>
    <row r="82" spans="2:15" x14ac:dyDescent="0.55000000000000004">
      <c r="B82" s="143"/>
      <c r="C82" s="322"/>
      <c r="D82" s="322"/>
      <c r="E82" s="322"/>
      <c r="F82" s="322"/>
      <c r="G82" s="322"/>
      <c r="H82" s="323"/>
    </row>
    <row r="83" spans="2:15" ht="13.5" customHeight="1" x14ac:dyDescent="0.55000000000000004">
      <c r="B83" s="306"/>
      <c r="D83" s="440" t="s">
        <v>22</v>
      </c>
      <c r="E83" s="440"/>
      <c r="F83" s="440"/>
      <c r="G83" s="307" t="s">
        <v>23</v>
      </c>
      <c r="H83" s="307" t="s">
        <v>24</v>
      </c>
    </row>
    <row r="84" spans="2:15" ht="16.5" customHeight="1" x14ac:dyDescent="0.55000000000000004">
      <c r="B84" s="438" t="s">
        <v>38</v>
      </c>
      <c r="C84" s="439"/>
      <c r="D84" s="434" t="str">
        <f>Data!T21</f>
        <v>Lance Taylor</v>
      </c>
      <c r="E84" s="434"/>
      <c r="F84" s="434"/>
      <c r="G84" s="308" t="str">
        <f>Data!U21</f>
        <v>(903) 223-3159</v>
      </c>
      <c r="H84" s="309" t="str">
        <f>Data!V21</f>
        <v>ltaylor@tamut.edu</v>
      </c>
    </row>
    <row r="85" spans="2:15" ht="13.5" customHeight="1" x14ac:dyDescent="0.55000000000000004">
      <c r="B85" s="306"/>
      <c r="C85" s="306"/>
      <c r="D85" s="306"/>
      <c r="E85" s="306"/>
      <c r="F85" s="306"/>
      <c r="G85" s="306"/>
      <c r="H85" s="296"/>
    </row>
    <row r="86" spans="2:15" ht="15" customHeight="1" x14ac:dyDescent="0.55000000000000004">
      <c r="B86" s="120" t="s">
        <v>32</v>
      </c>
      <c r="C86" s="324"/>
      <c r="D86" s="324"/>
      <c r="E86" s="324"/>
      <c r="F86" s="324"/>
      <c r="G86" s="324"/>
      <c r="H86" s="122">
        <f>H13+H14</f>
        <v>18723930</v>
      </c>
    </row>
    <row r="87" spans="2:15" ht="42.75" customHeight="1" x14ac:dyDescent="0.55000000000000004">
      <c r="B87" s="432" t="s">
        <v>8</v>
      </c>
      <c r="C87" s="432"/>
      <c r="D87" s="432"/>
      <c r="E87" s="432"/>
      <c r="F87" s="432"/>
      <c r="G87" s="432"/>
      <c r="H87" s="319"/>
    </row>
    <row r="88" spans="2:15" x14ac:dyDescent="0.55000000000000004">
      <c r="B88" s="120" t="s">
        <v>5</v>
      </c>
      <c r="C88" s="325"/>
      <c r="D88" s="325"/>
      <c r="E88" s="325"/>
      <c r="F88" s="325"/>
      <c r="G88" s="325"/>
      <c r="H88" s="122"/>
    </row>
    <row r="89" spans="2:15" ht="98.25" customHeight="1" thickBot="1" x14ac:dyDescent="0.6">
      <c r="B89" s="433" t="s">
        <v>224</v>
      </c>
      <c r="C89" s="433"/>
      <c r="D89" s="433"/>
      <c r="E89" s="433"/>
      <c r="F89" s="433"/>
      <c r="G89" s="433"/>
      <c r="H89" s="326"/>
    </row>
    <row r="90" spans="2:15" ht="19.8" thickBot="1" x14ac:dyDescent="0.6">
      <c r="B90" s="124" t="s">
        <v>31</v>
      </c>
      <c r="C90" s="125" t="s">
        <v>25</v>
      </c>
      <c r="D90" s="125" t="s">
        <v>26</v>
      </c>
      <c r="E90" s="125" t="s">
        <v>27</v>
      </c>
      <c r="F90" s="125" t="s">
        <v>28</v>
      </c>
      <c r="G90" s="125" t="s">
        <v>29</v>
      </c>
      <c r="H90" s="126" t="s">
        <v>30</v>
      </c>
    </row>
    <row r="91" spans="2:15" x14ac:dyDescent="0.55000000000000004">
      <c r="B91" s="127" t="str">
        <f>$B$32</f>
        <v>Liberal Arts</v>
      </c>
      <c r="C91" s="327">
        <f>Data!HR21</f>
        <v>1818</v>
      </c>
      <c r="D91" s="327">
        <f>Data!IL21</f>
        <v>0</v>
      </c>
      <c r="E91" s="327">
        <f>Data!JF21</f>
        <v>0</v>
      </c>
      <c r="F91" s="327">
        <f>Data!JZ21</f>
        <v>0</v>
      </c>
      <c r="G91" s="327">
        <f>Data!KT21</f>
        <v>0</v>
      </c>
      <c r="H91" s="133">
        <f t="shared" ref="H91:H111" si="2">SUM(C91:G91)</f>
        <v>1818</v>
      </c>
    </row>
    <row r="92" spans="2:15" x14ac:dyDescent="0.55000000000000004">
      <c r="B92" s="127" t="str">
        <f>$B$33</f>
        <v>Science</v>
      </c>
      <c r="C92" s="327">
        <f>Data!HS21</f>
        <v>0</v>
      </c>
      <c r="D92" s="327">
        <f>Data!IM21</f>
        <v>0</v>
      </c>
      <c r="E92" s="327">
        <f>Data!JG21</f>
        <v>0</v>
      </c>
      <c r="F92" s="327">
        <f>Data!KA21</f>
        <v>0</v>
      </c>
      <c r="G92" s="327">
        <f>Data!KU21</f>
        <v>0</v>
      </c>
      <c r="H92" s="136">
        <f t="shared" si="2"/>
        <v>0</v>
      </c>
    </row>
    <row r="93" spans="2:15" x14ac:dyDescent="0.55000000000000004">
      <c r="B93" s="127" t="str">
        <f>$B$34</f>
        <v>Fine Arts</v>
      </c>
      <c r="C93" s="327">
        <f>Data!HT21</f>
        <v>0</v>
      </c>
      <c r="D93" s="327">
        <f>Data!IN21</f>
        <v>0</v>
      </c>
      <c r="E93" s="327">
        <f>Data!JH21</f>
        <v>0</v>
      </c>
      <c r="F93" s="327">
        <f>Data!KB21</f>
        <v>0</v>
      </c>
      <c r="G93" s="327">
        <f>Data!KV21</f>
        <v>0</v>
      </c>
      <c r="H93" s="136">
        <f t="shared" si="2"/>
        <v>0</v>
      </c>
    </row>
    <row r="94" spans="2:15" x14ac:dyDescent="0.55000000000000004">
      <c r="B94" s="127" t="str">
        <f>$B$35</f>
        <v>Teacher Education</v>
      </c>
      <c r="C94" s="327">
        <f>Data!HU21</f>
        <v>0</v>
      </c>
      <c r="D94" s="327">
        <f>Data!IO21</f>
        <v>0</v>
      </c>
      <c r="E94" s="327">
        <f>Data!JI21</f>
        <v>0</v>
      </c>
      <c r="F94" s="327">
        <f>Data!KC21</f>
        <v>0</v>
      </c>
      <c r="G94" s="327">
        <f>Data!KW21</f>
        <v>0</v>
      </c>
      <c r="H94" s="136">
        <f t="shared" si="2"/>
        <v>0</v>
      </c>
    </row>
    <row r="95" spans="2:15" x14ac:dyDescent="0.55000000000000004">
      <c r="B95" s="127" t="str">
        <f>$B$36</f>
        <v>Agriculture</v>
      </c>
      <c r="C95" s="327">
        <f>Data!HV21</f>
        <v>0</v>
      </c>
      <c r="D95" s="327">
        <f>Data!IP21</f>
        <v>0</v>
      </c>
      <c r="E95" s="327">
        <f>Data!JJ21</f>
        <v>0</v>
      </c>
      <c r="F95" s="327">
        <f>Data!KD21</f>
        <v>0</v>
      </c>
      <c r="G95" s="327">
        <f>Data!KX21</f>
        <v>0</v>
      </c>
      <c r="H95" s="136">
        <f t="shared" si="2"/>
        <v>0</v>
      </c>
    </row>
    <row r="96" spans="2:15" x14ac:dyDescent="0.55000000000000004">
      <c r="B96" s="127" t="str">
        <f>$B$37</f>
        <v>Engineering</v>
      </c>
      <c r="C96" s="327">
        <f>Data!HW21</f>
        <v>0</v>
      </c>
      <c r="D96" s="327">
        <f>Data!IQ21</f>
        <v>0</v>
      </c>
      <c r="E96" s="327">
        <f>Data!JK21</f>
        <v>0</v>
      </c>
      <c r="F96" s="327">
        <f>Data!KE21</f>
        <v>0</v>
      </c>
      <c r="G96" s="327">
        <f>Data!KY21</f>
        <v>0</v>
      </c>
      <c r="H96" s="136">
        <f t="shared" si="2"/>
        <v>0</v>
      </c>
    </row>
    <row r="97" spans="2:8" x14ac:dyDescent="0.55000000000000004">
      <c r="B97" s="127" t="str">
        <f>$B$38</f>
        <v>Home Economics</v>
      </c>
      <c r="C97" s="327">
        <f>Data!HX21</f>
        <v>0</v>
      </c>
      <c r="D97" s="327">
        <f>Data!IR21</f>
        <v>0</v>
      </c>
      <c r="E97" s="327">
        <f>Data!JL21</f>
        <v>0</v>
      </c>
      <c r="F97" s="327">
        <f>Data!KF21</f>
        <v>0</v>
      </c>
      <c r="G97" s="327">
        <f>Data!KZ21</f>
        <v>0</v>
      </c>
      <c r="H97" s="136">
        <f t="shared" si="2"/>
        <v>0</v>
      </c>
    </row>
    <row r="98" spans="2:8" x14ac:dyDescent="0.55000000000000004">
      <c r="B98" s="127" t="str">
        <f>$B$39</f>
        <v>Law</v>
      </c>
      <c r="C98" s="327">
        <f>Data!HY21</f>
        <v>0</v>
      </c>
      <c r="D98" s="327">
        <f>Data!IS21</f>
        <v>0</v>
      </c>
      <c r="E98" s="327">
        <f>Data!JM21</f>
        <v>0</v>
      </c>
      <c r="F98" s="327">
        <f>Data!KG21</f>
        <v>0</v>
      </c>
      <c r="G98" s="327">
        <f>Data!LA21</f>
        <v>0</v>
      </c>
      <c r="H98" s="136">
        <f t="shared" si="2"/>
        <v>0</v>
      </c>
    </row>
    <row r="99" spans="2:8" x14ac:dyDescent="0.55000000000000004">
      <c r="B99" s="127" t="str">
        <f>$B$40</f>
        <v>Social Service</v>
      </c>
      <c r="C99" s="327">
        <f>Data!HZ21</f>
        <v>0</v>
      </c>
      <c r="D99" s="327">
        <f>Data!IT21</f>
        <v>0</v>
      </c>
      <c r="E99" s="327">
        <f>Data!JN21</f>
        <v>0</v>
      </c>
      <c r="F99" s="327">
        <f>Data!KH21</f>
        <v>0</v>
      </c>
      <c r="G99" s="327">
        <f>Data!LB21</f>
        <v>0</v>
      </c>
      <c r="H99" s="136">
        <f t="shared" si="2"/>
        <v>0</v>
      </c>
    </row>
    <row r="100" spans="2:8" x14ac:dyDescent="0.55000000000000004">
      <c r="B100" s="127" t="str">
        <f>$B$41</f>
        <v>Library Science</v>
      </c>
      <c r="C100" s="327">
        <f>Data!IA21</f>
        <v>0</v>
      </c>
      <c r="D100" s="327">
        <f>Data!IU21</f>
        <v>0</v>
      </c>
      <c r="E100" s="327">
        <f>Data!JO21</f>
        <v>0</v>
      </c>
      <c r="F100" s="327">
        <f>Data!KI21</f>
        <v>0</v>
      </c>
      <c r="G100" s="327">
        <f>Data!LC21</f>
        <v>0</v>
      </c>
      <c r="H100" s="136">
        <f t="shared" si="2"/>
        <v>0</v>
      </c>
    </row>
    <row r="101" spans="2:8" x14ac:dyDescent="0.55000000000000004">
      <c r="B101" s="127" t="str">
        <f>$B$42</f>
        <v>Veterinary Science</v>
      </c>
      <c r="C101" s="327">
        <f>Data!IB21</f>
        <v>0</v>
      </c>
      <c r="D101" s="327">
        <f>Data!IV21</f>
        <v>0</v>
      </c>
      <c r="E101" s="327">
        <f>Data!JP21</f>
        <v>0</v>
      </c>
      <c r="F101" s="327">
        <f>Data!KJ21</f>
        <v>0</v>
      </c>
      <c r="G101" s="327">
        <f>Data!LD21</f>
        <v>0</v>
      </c>
      <c r="H101" s="136">
        <f t="shared" si="2"/>
        <v>0</v>
      </c>
    </row>
    <row r="102" spans="2:8" x14ac:dyDescent="0.55000000000000004">
      <c r="B102" s="127" t="str">
        <f>$B$43</f>
        <v>Vocational Training</v>
      </c>
      <c r="C102" s="327">
        <f>Data!IC21</f>
        <v>0</v>
      </c>
      <c r="D102" s="327">
        <f>Data!IW21</f>
        <v>0</v>
      </c>
      <c r="E102" s="327">
        <f>Data!JQ21</f>
        <v>0</v>
      </c>
      <c r="F102" s="327">
        <f>Data!KK21</f>
        <v>0</v>
      </c>
      <c r="G102" s="327">
        <f>Data!LE21</f>
        <v>0</v>
      </c>
      <c r="H102" s="136">
        <f t="shared" si="2"/>
        <v>0</v>
      </c>
    </row>
    <row r="103" spans="2:8" x14ac:dyDescent="0.55000000000000004">
      <c r="B103" s="127" t="str">
        <f>$B$44</f>
        <v>Physical Training</v>
      </c>
      <c r="C103" s="327">
        <f>Data!ID21</f>
        <v>0</v>
      </c>
      <c r="D103" s="327">
        <f>Data!IX21</f>
        <v>0</v>
      </c>
      <c r="E103" s="327">
        <f>Data!JR21</f>
        <v>0</v>
      </c>
      <c r="F103" s="327">
        <f>Data!KL21</f>
        <v>0</v>
      </c>
      <c r="G103" s="327">
        <f>Data!LF21</f>
        <v>0</v>
      </c>
      <c r="H103" s="136">
        <f t="shared" si="2"/>
        <v>0</v>
      </c>
    </row>
    <row r="104" spans="2:8" x14ac:dyDescent="0.55000000000000004">
      <c r="B104" s="127" t="str">
        <f>$B$45</f>
        <v>Health Services</v>
      </c>
      <c r="C104" s="327">
        <f>Data!IE21</f>
        <v>0</v>
      </c>
      <c r="D104" s="327">
        <f>Data!IY21</f>
        <v>0</v>
      </c>
      <c r="E104" s="327">
        <f>Data!JS21</f>
        <v>0</v>
      </c>
      <c r="F104" s="327">
        <f>Data!KM21</f>
        <v>0</v>
      </c>
      <c r="G104" s="327">
        <f>Data!LG21</f>
        <v>0</v>
      </c>
      <c r="H104" s="136">
        <f t="shared" si="2"/>
        <v>0</v>
      </c>
    </row>
    <row r="105" spans="2:8" x14ac:dyDescent="0.55000000000000004">
      <c r="B105" s="127" t="str">
        <f>$B$46</f>
        <v>Pharmacy</v>
      </c>
      <c r="C105" s="327">
        <f>Data!IF21</f>
        <v>0</v>
      </c>
      <c r="D105" s="327">
        <f>Data!IZ21</f>
        <v>0</v>
      </c>
      <c r="E105" s="327">
        <f>Data!JT21</f>
        <v>0</v>
      </c>
      <c r="F105" s="327">
        <f>Data!KN21</f>
        <v>0</v>
      </c>
      <c r="G105" s="327">
        <f>Data!LH21</f>
        <v>0</v>
      </c>
      <c r="H105" s="136">
        <f t="shared" si="2"/>
        <v>0</v>
      </c>
    </row>
    <row r="106" spans="2:8" x14ac:dyDescent="0.55000000000000004">
      <c r="B106" s="127" t="str">
        <f>$B$47</f>
        <v>Business Administration</v>
      </c>
      <c r="C106" s="327">
        <f>Data!IG21</f>
        <v>0</v>
      </c>
      <c r="D106" s="327">
        <f>Data!JA21</f>
        <v>0</v>
      </c>
      <c r="E106" s="327">
        <f>Data!JU21</f>
        <v>0</v>
      </c>
      <c r="F106" s="327">
        <f>Data!KO21</f>
        <v>0</v>
      </c>
      <c r="G106" s="327">
        <f>Data!LI21</f>
        <v>0</v>
      </c>
      <c r="H106" s="136">
        <f t="shared" si="2"/>
        <v>0</v>
      </c>
    </row>
    <row r="107" spans="2:8" x14ac:dyDescent="0.55000000000000004">
      <c r="B107" s="127" t="str">
        <f>$B$48</f>
        <v>Optometry</v>
      </c>
      <c r="C107" s="327">
        <f>Data!IH21</f>
        <v>0</v>
      </c>
      <c r="D107" s="327">
        <f>Data!JB21</f>
        <v>0</v>
      </c>
      <c r="E107" s="327">
        <f>Data!JV21</f>
        <v>0</v>
      </c>
      <c r="F107" s="327">
        <f>Data!KP21</f>
        <v>0</v>
      </c>
      <c r="G107" s="327">
        <f>Data!LJ21</f>
        <v>0</v>
      </c>
      <c r="H107" s="136">
        <f t="shared" si="2"/>
        <v>0</v>
      </c>
    </row>
    <row r="108" spans="2:8" x14ac:dyDescent="0.55000000000000004">
      <c r="B108" s="127" t="str">
        <f>$B$49</f>
        <v>Teacher Ed-Practice Teaching</v>
      </c>
      <c r="C108" s="327">
        <f>Data!II21</f>
        <v>0</v>
      </c>
      <c r="D108" s="327">
        <f>Data!JC21</f>
        <v>0</v>
      </c>
      <c r="E108" s="327">
        <f>Data!JW21</f>
        <v>0</v>
      </c>
      <c r="F108" s="327">
        <f>Data!KQ21</f>
        <v>0</v>
      </c>
      <c r="G108" s="327">
        <f>Data!LK21</f>
        <v>0</v>
      </c>
      <c r="H108" s="136">
        <f t="shared" si="2"/>
        <v>0</v>
      </c>
    </row>
    <row r="109" spans="2:8" x14ac:dyDescent="0.55000000000000004">
      <c r="B109" s="127" t="str">
        <f>$B$50</f>
        <v>Technology</v>
      </c>
      <c r="C109" s="327">
        <f>Data!IJ21</f>
        <v>0</v>
      </c>
      <c r="D109" s="327">
        <f>Data!JD21</f>
        <v>0</v>
      </c>
      <c r="E109" s="327">
        <f>Data!JX21</f>
        <v>0</v>
      </c>
      <c r="F109" s="327">
        <f>Data!KR21</f>
        <v>0</v>
      </c>
      <c r="G109" s="327">
        <f>Data!LL21</f>
        <v>0</v>
      </c>
      <c r="H109" s="136">
        <f t="shared" si="2"/>
        <v>0</v>
      </c>
    </row>
    <row r="110" spans="2:8" x14ac:dyDescent="0.55000000000000004">
      <c r="B110" s="127" t="str">
        <f>$B$51</f>
        <v>Nursing</v>
      </c>
      <c r="C110" s="327">
        <f>Data!IK21</f>
        <v>484.8</v>
      </c>
      <c r="D110" s="327">
        <f>Data!JE21</f>
        <v>0</v>
      </c>
      <c r="E110" s="327">
        <f>Data!JY21</f>
        <v>0</v>
      </c>
      <c r="F110" s="327">
        <f>Data!KS21</f>
        <v>0</v>
      </c>
      <c r="G110" s="327">
        <f>Data!HPM21</f>
        <v>0</v>
      </c>
      <c r="H110" s="136">
        <f t="shared" si="2"/>
        <v>484.8</v>
      </c>
    </row>
    <row r="111" spans="2:8" x14ac:dyDescent="0.55000000000000004">
      <c r="B111" s="130" t="str">
        <f>$B$52</f>
        <v>Totals</v>
      </c>
      <c r="C111" s="133">
        <f>SUM(C91:C110)</f>
        <v>2302.8000000000002</v>
      </c>
      <c r="D111" s="133">
        <f>SUM(D91:D110)</f>
        <v>0</v>
      </c>
      <c r="E111" s="133">
        <f>SUM(E91:E110)</f>
        <v>0</v>
      </c>
      <c r="F111" s="133">
        <f>SUM(F91:F110)</f>
        <v>0</v>
      </c>
      <c r="G111" s="133">
        <f>SUM(G91:G110)</f>
        <v>0</v>
      </c>
      <c r="H111" s="133">
        <f t="shared" si="2"/>
        <v>2302.8000000000002</v>
      </c>
    </row>
    <row r="112" spans="2:8" x14ac:dyDescent="0.55000000000000004">
      <c r="B112" s="328"/>
      <c r="C112" s="329"/>
      <c r="D112" s="329"/>
      <c r="E112" s="329"/>
      <c r="F112" s="329"/>
      <c r="G112" s="329"/>
      <c r="H112" s="330"/>
    </row>
    <row r="113" spans="2:8" ht="16.5" customHeight="1" x14ac:dyDescent="0.55000000000000004">
      <c r="B113" s="445" t="s">
        <v>62</v>
      </c>
      <c r="C113" s="445"/>
      <c r="D113" s="445"/>
      <c r="E113" s="445"/>
      <c r="F113" s="445"/>
      <c r="G113" s="445"/>
      <c r="H113" s="445"/>
    </row>
    <row r="114" spans="2:8" ht="36.75" customHeight="1" thickBot="1" x14ac:dyDescent="0.6">
      <c r="B114" s="444" t="s">
        <v>36</v>
      </c>
      <c r="C114" s="444"/>
      <c r="D114" s="444"/>
      <c r="E114" s="444"/>
      <c r="F114" s="444"/>
      <c r="G114" s="444"/>
      <c r="H114" s="326"/>
    </row>
    <row r="115" spans="2:8" ht="19.8" thickBot="1" x14ac:dyDescent="0.6">
      <c r="B115" s="124" t="s">
        <v>31</v>
      </c>
      <c r="C115" s="125" t="s">
        <v>25</v>
      </c>
      <c r="D115" s="125" t="s">
        <v>26</v>
      </c>
      <c r="E115" s="125" t="s">
        <v>27</v>
      </c>
      <c r="F115" s="125" t="s">
        <v>28</v>
      </c>
      <c r="G115" s="125" t="s">
        <v>29</v>
      </c>
      <c r="H115" s="126" t="s">
        <v>30</v>
      </c>
    </row>
    <row r="116" spans="2:8" x14ac:dyDescent="0.55000000000000004">
      <c r="B116" s="127" t="str">
        <f>$B$32</f>
        <v>Liberal Arts</v>
      </c>
      <c r="C116" s="321">
        <f t="shared" ref="C116:G131" si="3">C91+C61</f>
        <v>1663568.0970258724</v>
      </c>
      <c r="D116" s="321">
        <f t="shared" si="3"/>
        <v>1012683.4409676327</v>
      </c>
      <c r="E116" s="321">
        <f t="shared" si="3"/>
        <v>544051.80118058319</v>
      </c>
      <c r="F116" s="321">
        <f t="shared" si="3"/>
        <v>0</v>
      </c>
      <c r="G116" s="321">
        <f t="shared" si="3"/>
        <v>0</v>
      </c>
      <c r="H116" s="133">
        <f t="shared" ref="H116:H136" si="4">SUM(C116:G116)</f>
        <v>3220303.3391740881</v>
      </c>
    </row>
    <row r="117" spans="2:8" x14ac:dyDescent="0.55000000000000004">
      <c r="B117" s="127" t="str">
        <f>$B$33</f>
        <v>Science</v>
      </c>
      <c r="C117" s="141">
        <f t="shared" si="3"/>
        <v>511311.76391957136</v>
      </c>
      <c r="D117" s="141">
        <f t="shared" si="3"/>
        <v>359304.27002890245</v>
      </c>
      <c r="E117" s="141">
        <f t="shared" si="3"/>
        <v>0</v>
      </c>
      <c r="F117" s="141">
        <f t="shared" si="3"/>
        <v>0</v>
      </c>
      <c r="G117" s="141">
        <f t="shared" si="3"/>
        <v>0</v>
      </c>
      <c r="H117" s="136">
        <f t="shared" si="4"/>
        <v>870616.03394847387</v>
      </c>
    </row>
    <row r="118" spans="2:8" x14ac:dyDescent="0.55000000000000004">
      <c r="B118" s="127" t="str">
        <f>$B$34</f>
        <v>Fine Arts</v>
      </c>
      <c r="C118" s="141">
        <f t="shared" si="3"/>
        <v>47947</v>
      </c>
      <c r="D118" s="141">
        <f t="shared" si="3"/>
        <v>3177.25</v>
      </c>
      <c r="E118" s="141">
        <f t="shared" si="3"/>
        <v>0</v>
      </c>
      <c r="F118" s="141">
        <f t="shared" si="3"/>
        <v>0</v>
      </c>
      <c r="G118" s="141">
        <f t="shared" si="3"/>
        <v>0</v>
      </c>
      <c r="H118" s="136">
        <f t="shared" si="4"/>
        <v>51124.25</v>
      </c>
    </row>
    <row r="119" spans="2:8" x14ac:dyDescent="0.55000000000000004">
      <c r="B119" s="127" t="str">
        <f>$B$35</f>
        <v>Teacher Education</v>
      </c>
      <c r="C119" s="141">
        <f t="shared" si="3"/>
        <v>42338.05266161613</v>
      </c>
      <c r="D119" s="141">
        <f t="shared" si="3"/>
        <v>284759.12593203178</v>
      </c>
      <c r="E119" s="141">
        <f t="shared" si="3"/>
        <v>485755.15541418735</v>
      </c>
      <c r="F119" s="141">
        <f t="shared" si="3"/>
        <v>312428.47583574033</v>
      </c>
      <c r="G119" s="141">
        <f t="shared" si="3"/>
        <v>0</v>
      </c>
      <c r="H119" s="136">
        <f t="shared" si="4"/>
        <v>1125280.8098435756</v>
      </c>
    </row>
    <row r="120" spans="2:8" x14ac:dyDescent="0.55000000000000004">
      <c r="B120" s="127" t="str">
        <f>$B$36</f>
        <v>Agriculture</v>
      </c>
      <c r="C120" s="141">
        <f t="shared" si="3"/>
        <v>0</v>
      </c>
      <c r="D120" s="141">
        <f t="shared" si="3"/>
        <v>0</v>
      </c>
      <c r="E120" s="141">
        <f t="shared" si="3"/>
        <v>0</v>
      </c>
      <c r="F120" s="141">
        <f t="shared" si="3"/>
        <v>0</v>
      </c>
      <c r="G120" s="141">
        <f t="shared" si="3"/>
        <v>0</v>
      </c>
      <c r="H120" s="136">
        <f t="shared" si="4"/>
        <v>0</v>
      </c>
    </row>
    <row r="121" spans="2:8" x14ac:dyDescent="0.55000000000000004">
      <c r="B121" s="127" t="str">
        <f>$B$37</f>
        <v>Engineering</v>
      </c>
      <c r="C121" s="141">
        <f t="shared" si="3"/>
        <v>175328.61777911722</v>
      </c>
      <c r="D121" s="141">
        <f t="shared" si="3"/>
        <v>906454.34268807387</v>
      </c>
      <c r="E121" s="141">
        <f t="shared" si="3"/>
        <v>51763.333333333328</v>
      </c>
      <c r="F121" s="141">
        <f t="shared" si="3"/>
        <v>0</v>
      </c>
      <c r="G121" s="141">
        <f t="shared" si="3"/>
        <v>0</v>
      </c>
      <c r="H121" s="136">
        <f t="shared" si="4"/>
        <v>1133546.2938005244</v>
      </c>
    </row>
    <row r="122" spans="2:8" x14ac:dyDescent="0.55000000000000004">
      <c r="B122" s="127" t="str">
        <f>$B$38</f>
        <v>Home Economics</v>
      </c>
      <c r="C122" s="141">
        <f t="shared" si="3"/>
        <v>655.47038327526127</v>
      </c>
      <c r="D122" s="141">
        <f t="shared" si="3"/>
        <v>15731.289198606271</v>
      </c>
      <c r="E122" s="141">
        <f t="shared" si="3"/>
        <v>31004.666666666668</v>
      </c>
      <c r="F122" s="141">
        <f t="shared" si="3"/>
        <v>0</v>
      </c>
      <c r="G122" s="141">
        <f t="shared" si="3"/>
        <v>0</v>
      </c>
      <c r="H122" s="136">
        <f t="shared" si="4"/>
        <v>47391.426248548203</v>
      </c>
    </row>
    <row r="123" spans="2:8" x14ac:dyDescent="0.55000000000000004">
      <c r="B123" s="127" t="str">
        <f>$B$39</f>
        <v>Law</v>
      </c>
      <c r="C123" s="141">
        <f t="shared" si="3"/>
        <v>0</v>
      </c>
      <c r="D123" s="141">
        <f t="shared" si="3"/>
        <v>0</v>
      </c>
      <c r="E123" s="141">
        <f t="shared" si="3"/>
        <v>0</v>
      </c>
      <c r="F123" s="141">
        <f t="shared" si="3"/>
        <v>0</v>
      </c>
      <c r="G123" s="141">
        <f t="shared" si="3"/>
        <v>0</v>
      </c>
      <c r="H123" s="136">
        <f t="shared" si="4"/>
        <v>0</v>
      </c>
    </row>
    <row r="124" spans="2:8" x14ac:dyDescent="0.55000000000000004">
      <c r="B124" s="127" t="str">
        <f>$B$40</f>
        <v>Social Service</v>
      </c>
      <c r="C124" s="141">
        <f t="shared" si="3"/>
        <v>14785.714285714286</v>
      </c>
      <c r="D124" s="141">
        <f t="shared" si="3"/>
        <v>18964.285714285714</v>
      </c>
      <c r="E124" s="141">
        <f t="shared" si="3"/>
        <v>282990.83333333337</v>
      </c>
      <c r="F124" s="141">
        <f t="shared" si="3"/>
        <v>0</v>
      </c>
      <c r="G124" s="141">
        <f t="shared" si="3"/>
        <v>0</v>
      </c>
      <c r="H124" s="136">
        <f t="shared" si="4"/>
        <v>316740.83333333337</v>
      </c>
    </row>
    <row r="125" spans="2:8" x14ac:dyDescent="0.55000000000000004">
      <c r="B125" s="127" t="str">
        <f>$B$41</f>
        <v>Library Science</v>
      </c>
      <c r="C125" s="141">
        <f t="shared" si="3"/>
        <v>0</v>
      </c>
      <c r="D125" s="141">
        <f t="shared" si="3"/>
        <v>0</v>
      </c>
      <c r="E125" s="141">
        <f t="shared" si="3"/>
        <v>0</v>
      </c>
      <c r="F125" s="141">
        <f t="shared" si="3"/>
        <v>0</v>
      </c>
      <c r="G125" s="141">
        <f t="shared" si="3"/>
        <v>0</v>
      </c>
      <c r="H125" s="136">
        <f t="shared" si="4"/>
        <v>0</v>
      </c>
    </row>
    <row r="126" spans="2:8" x14ac:dyDescent="0.55000000000000004">
      <c r="B126" s="127" t="str">
        <f>$B$42</f>
        <v>Veterinary Science</v>
      </c>
      <c r="C126" s="141">
        <f t="shared" si="3"/>
        <v>0</v>
      </c>
      <c r="D126" s="141">
        <f t="shared" si="3"/>
        <v>0</v>
      </c>
      <c r="E126" s="141">
        <f t="shared" si="3"/>
        <v>0</v>
      </c>
      <c r="F126" s="141">
        <f t="shared" si="3"/>
        <v>0</v>
      </c>
      <c r="G126" s="141">
        <f t="shared" si="3"/>
        <v>0</v>
      </c>
      <c r="H126" s="136">
        <f t="shared" si="4"/>
        <v>0</v>
      </c>
    </row>
    <row r="127" spans="2:8" x14ac:dyDescent="0.55000000000000004">
      <c r="B127" s="127" t="str">
        <f>$B$43</f>
        <v>Vocational Training</v>
      </c>
      <c r="C127" s="141">
        <f t="shared" si="3"/>
        <v>0</v>
      </c>
      <c r="D127" s="141">
        <f t="shared" si="3"/>
        <v>0</v>
      </c>
      <c r="E127" s="141">
        <f t="shared" si="3"/>
        <v>0</v>
      </c>
      <c r="F127" s="141">
        <f t="shared" si="3"/>
        <v>0</v>
      </c>
      <c r="G127" s="141">
        <f t="shared" si="3"/>
        <v>0</v>
      </c>
      <c r="H127" s="136">
        <f t="shared" si="4"/>
        <v>0</v>
      </c>
    </row>
    <row r="128" spans="2:8" x14ac:dyDescent="0.55000000000000004">
      <c r="B128" s="127" t="str">
        <f>$B$44</f>
        <v>Physical Training</v>
      </c>
      <c r="C128" s="141">
        <f t="shared" si="3"/>
        <v>0</v>
      </c>
      <c r="D128" s="141">
        <f t="shared" si="3"/>
        <v>0</v>
      </c>
      <c r="E128" s="141">
        <f t="shared" si="3"/>
        <v>0</v>
      </c>
      <c r="F128" s="141">
        <f t="shared" si="3"/>
        <v>0</v>
      </c>
      <c r="G128" s="141">
        <f t="shared" si="3"/>
        <v>0</v>
      </c>
      <c r="H128" s="136">
        <f t="shared" si="4"/>
        <v>0</v>
      </c>
    </row>
    <row r="129" spans="2:12" x14ac:dyDescent="0.55000000000000004">
      <c r="B129" s="127" t="str">
        <f>$B$45</f>
        <v>Health Services</v>
      </c>
      <c r="C129" s="141">
        <f t="shared" si="3"/>
        <v>111232.85098629906</v>
      </c>
      <c r="D129" s="141">
        <f t="shared" si="3"/>
        <v>203770.29315784507</v>
      </c>
      <c r="E129" s="141">
        <f t="shared" si="3"/>
        <v>9844</v>
      </c>
      <c r="F129" s="141">
        <f t="shared" si="3"/>
        <v>0</v>
      </c>
      <c r="G129" s="141">
        <f t="shared" si="3"/>
        <v>0</v>
      </c>
      <c r="H129" s="136">
        <f t="shared" si="4"/>
        <v>324847.14414414414</v>
      </c>
    </row>
    <row r="130" spans="2:12" x14ac:dyDescent="0.55000000000000004">
      <c r="B130" s="127" t="str">
        <f>$B$46</f>
        <v>Pharmacy</v>
      </c>
      <c r="C130" s="141">
        <f t="shared" si="3"/>
        <v>0</v>
      </c>
      <c r="D130" s="141">
        <f t="shared" si="3"/>
        <v>0</v>
      </c>
      <c r="E130" s="141">
        <f t="shared" si="3"/>
        <v>0</v>
      </c>
      <c r="F130" s="141">
        <f t="shared" si="3"/>
        <v>0</v>
      </c>
      <c r="G130" s="141">
        <f t="shared" si="3"/>
        <v>0</v>
      </c>
      <c r="H130" s="136">
        <f t="shared" si="4"/>
        <v>0</v>
      </c>
    </row>
    <row r="131" spans="2:12" x14ac:dyDescent="0.55000000000000004">
      <c r="B131" s="127" t="str">
        <f>$B$47</f>
        <v>Business Administration</v>
      </c>
      <c r="C131" s="141">
        <f t="shared" si="3"/>
        <v>316018.55174393073</v>
      </c>
      <c r="D131" s="141">
        <f t="shared" si="3"/>
        <v>1147464.8810208293</v>
      </c>
      <c r="E131" s="141">
        <f t="shared" si="3"/>
        <v>664716.93553534872</v>
      </c>
      <c r="F131" s="141">
        <f t="shared" si="3"/>
        <v>0</v>
      </c>
      <c r="G131" s="141">
        <f t="shared" si="3"/>
        <v>0</v>
      </c>
      <c r="H131" s="136">
        <f t="shared" si="4"/>
        <v>2128200.3683001087</v>
      </c>
    </row>
    <row r="132" spans="2:12" x14ac:dyDescent="0.55000000000000004">
      <c r="B132" s="127" t="str">
        <f>$B$48</f>
        <v>Optometry</v>
      </c>
      <c r="C132" s="141">
        <f t="shared" ref="C132:G135" si="5">C107+C77</f>
        <v>0</v>
      </c>
      <c r="D132" s="141">
        <f t="shared" si="5"/>
        <v>0</v>
      </c>
      <c r="E132" s="141">
        <f t="shared" si="5"/>
        <v>0</v>
      </c>
      <c r="F132" s="141">
        <f t="shared" si="5"/>
        <v>0</v>
      </c>
      <c r="G132" s="141">
        <f t="shared" si="5"/>
        <v>0</v>
      </c>
      <c r="H132" s="136">
        <f t="shared" si="4"/>
        <v>0</v>
      </c>
    </row>
    <row r="133" spans="2:12" x14ac:dyDescent="0.55000000000000004">
      <c r="B133" s="127" t="str">
        <f>$B$49</f>
        <v>Teacher Ed-Practice Teaching</v>
      </c>
      <c r="C133" s="141">
        <f t="shared" si="5"/>
        <v>0</v>
      </c>
      <c r="D133" s="141">
        <f t="shared" si="5"/>
        <v>32657.695150617248</v>
      </c>
      <c r="E133" s="141">
        <f t="shared" si="5"/>
        <v>0</v>
      </c>
      <c r="F133" s="141">
        <f t="shared" si="5"/>
        <v>0</v>
      </c>
      <c r="G133" s="141">
        <f t="shared" si="5"/>
        <v>0</v>
      </c>
      <c r="H133" s="136">
        <f t="shared" si="4"/>
        <v>32657.695150617248</v>
      </c>
    </row>
    <row r="134" spans="2:12" x14ac:dyDescent="0.55000000000000004">
      <c r="B134" s="127" t="str">
        <f>$B$50</f>
        <v>Technology</v>
      </c>
      <c r="C134" s="141">
        <f t="shared" si="5"/>
        <v>52155.126359797563</v>
      </c>
      <c r="D134" s="141">
        <f t="shared" si="5"/>
        <v>83066.756994197262</v>
      </c>
      <c r="E134" s="141">
        <f t="shared" si="5"/>
        <v>0</v>
      </c>
      <c r="F134" s="141">
        <f t="shared" si="5"/>
        <v>0</v>
      </c>
      <c r="G134" s="141">
        <f t="shared" si="5"/>
        <v>0</v>
      </c>
      <c r="H134" s="136">
        <f t="shared" si="4"/>
        <v>135221.88335399481</v>
      </c>
    </row>
    <row r="135" spans="2:12" x14ac:dyDescent="0.55000000000000004">
      <c r="B135" s="127" t="str">
        <f>$B$51</f>
        <v>Nursing</v>
      </c>
      <c r="C135" s="141">
        <f t="shared" si="5"/>
        <v>13515.964828431372</v>
      </c>
      <c r="D135" s="141">
        <f t="shared" si="5"/>
        <v>515084.02436075779</v>
      </c>
      <c r="E135" s="141">
        <f t="shared" si="5"/>
        <v>336101</v>
      </c>
      <c r="F135" s="141">
        <f t="shared" si="5"/>
        <v>0</v>
      </c>
      <c r="G135" s="141">
        <f t="shared" si="5"/>
        <v>0</v>
      </c>
      <c r="H135" s="136">
        <f t="shared" si="4"/>
        <v>864700.98918918916</v>
      </c>
    </row>
    <row r="136" spans="2:12" x14ac:dyDescent="0.55000000000000004">
      <c r="B136" s="130" t="str">
        <f>$B$52</f>
        <v>Totals</v>
      </c>
      <c r="C136" s="133">
        <f>SUM(C116:C135)</f>
        <v>2948857.2099736249</v>
      </c>
      <c r="D136" s="133">
        <f>SUM(D116:D135)</f>
        <v>4583117.6552137798</v>
      </c>
      <c r="E136" s="133">
        <f>SUM(E116:E135)</f>
        <v>2406227.7254634527</v>
      </c>
      <c r="F136" s="133">
        <f>SUM(F116:F135)</f>
        <v>312428.47583574033</v>
      </c>
      <c r="G136" s="133">
        <f>SUM(G116:G135)</f>
        <v>0</v>
      </c>
      <c r="H136" s="133">
        <f t="shared" si="4"/>
        <v>10250631.066486597</v>
      </c>
    </row>
    <row r="137" spans="2:12" x14ac:dyDescent="0.55000000000000004">
      <c r="B137" s="328"/>
      <c r="C137" s="331"/>
      <c r="D137" s="331"/>
      <c r="E137" s="331"/>
      <c r="F137" s="331"/>
      <c r="G137" s="331"/>
      <c r="H137" s="332"/>
    </row>
    <row r="138" spans="2:12" x14ac:dyDescent="0.55000000000000004">
      <c r="B138" s="120" t="s">
        <v>4</v>
      </c>
      <c r="C138" s="325"/>
      <c r="D138" s="325"/>
      <c r="E138" s="325"/>
      <c r="F138" s="325"/>
      <c r="G138" s="325"/>
      <c r="H138" s="122">
        <f>H86-H81-H111</f>
        <v>8473298.9335134011</v>
      </c>
    </row>
    <row r="139" spans="2:12" ht="202.5" customHeight="1" thickBot="1" x14ac:dyDescent="0.6">
      <c r="B139" s="432" t="s">
        <v>850</v>
      </c>
      <c r="C139" s="432"/>
      <c r="D139" s="432"/>
      <c r="E139" s="432"/>
      <c r="F139" s="432"/>
      <c r="G139" s="432"/>
      <c r="H139" s="319"/>
    </row>
    <row r="140" spans="2:12" ht="36.75" customHeight="1" thickTop="1" x14ac:dyDescent="0.55000000000000004">
      <c r="B140" s="479" t="s">
        <v>852</v>
      </c>
      <c r="C140" s="454"/>
      <c r="D140" s="454"/>
      <c r="E140" s="454"/>
      <c r="F140" s="455"/>
      <c r="G140" s="333" t="s">
        <v>2</v>
      </c>
      <c r="H140" s="334">
        <v>1</v>
      </c>
      <c r="I140" s="446" t="str">
        <f>IF(H140+H141=1,"","Error, the two cells on the left must equal 100%")</f>
        <v/>
      </c>
      <c r="L140" s="288"/>
    </row>
    <row r="141" spans="2:12" ht="67.5" customHeight="1" thickBot="1" x14ac:dyDescent="0.6">
      <c r="B141" s="456"/>
      <c r="C141" s="457"/>
      <c r="D141" s="457"/>
      <c r="E141" s="457"/>
      <c r="F141" s="458"/>
      <c r="G141" s="333" t="s">
        <v>3</v>
      </c>
      <c r="H141" s="335">
        <f>1-H140</f>
        <v>0</v>
      </c>
      <c r="I141" s="446"/>
    </row>
    <row r="142" spans="2:12" ht="58.2" thickBot="1" x14ac:dyDescent="0.6">
      <c r="B142" s="336" t="s">
        <v>31</v>
      </c>
      <c r="C142" s="337" t="s">
        <v>25</v>
      </c>
      <c r="D142" s="337" t="s">
        <v>26</v>
      </c>
      <c r="E142" s="337" t="s">
        <v>27</v>
      </c>
      <c r="F142" s="337" t="s">
        <v>28</v>
      </c>
      <c r="G142" s="338" t="s">
        <v>29</v>
      </c>
      <c r="H142" s="339" t="s">
        <v>6</v>
      </c>
      <c r="I142" s="340" t="s">
        <v>7</v>
      </c>
    </row>
    <row r="143" spans="2:12" x14ac:dyDescent="0.55000000000000004">
      <c r="B143" s="127" t="str">
        <f>$B$32</f>
        <v>Liberal Arts</v>
      </c>
      <c r="C143" s="327">
        <f>Data!LN21</f>
        <v>0</v>
      </c>
      <c r="D143" s="327">
        <f>Data!MH21</f>
        <v>0</v>
      </c>
      <c r="E143" s="327">
        <f>Data!NB21</f>
        <v>0</v>
      </c>
      <c r="F143" s="327">
        <f>Data!NV21</f>
        <v>0</v>
      </c>
      <c r="G143" s="327">
        <f>Data!OP21</f>
        <v>0</v>
      </c>
      <c r="H143" s="341">
        <f>Data!PJ21</f>
        <v>2555372.4900000002</v>
      </c>
      <c r="I143" s="342">
        <f t="shared" ref="I143:I162" si="6">SUM(C143:H143)</f>
        <v>2555372.4900000002</v>
      </c>
    </row>
    <row r="144" spans="2:12" x14ac:dyDescent="0.55000000000000004">
      <c r="B144" s="127" t="str">
        <f>$B$33</f>
        <v>Science</v>
      </c>
      <c r="C144" s="327">
        <f>Data!LO21</f>
        <v>0</v>
      </c>
      <c r="D144" s="327">
        <f>Data!MI21</f>
        <v>0</v>
      </c>
      <c r="E144" s="327">
        <f>Data!NC21</f>
        <v>0</v>
      </c>
      <c r="F144" s="327">
        <f>Data!NW21</f>
        <v>0</v>
      </c>
      <c r="G144" s="327">
        <f>Data!OQ21</f>
        <v>0</v>
      </c>
      <c r="H144" s="341">
        <f>Data!PK21</f>
        <v>908250.49</v>
      </c>
      <c r="I144" s="342">
        <f t="shared" si="6"/>
        <v>908250.49</v>
      </c>
    </row>
    <row r="145" spans="2:9" x14ac:dyDescent="0.55000000000000004">
      <c r="B145" s="127" t="str">
        <f>$B$34</f>
        <v>Fine Arts</v>
      </c>
      <c r="C145" s="327">
        <f>Data!LP21</f>
        <v>0</v>
      </c>
      <c r="D145" s="327">
        <f>Data!MJ21</f>
        <v>0</v>
      </c>
      <c r="E145" s="327">
        <f>Data!ND21</f>
        <v>0</v>
      </c>
      <c r="F145" s="327">
        <f>Data!NX21</f>
        <v>0</v>
      </c>
      <c r="G145" s="327">
        <f>Data!OR21</f>
        <v>0</v>
      </c>
      <c r="H145" s="341">
        <f>Data!PL21</f>
        <v>39063</v>
      </c>
      <c r="I145" s="342">
        <f t="shared" si="6"/>
        <v>39063</v>
      </c>
    </row>
    <row r="146" spans="2:9" x14ac:dyDescent="0.55000000000000004">
      <c r="B146" s="127" t="str">
        <f>$B$35</f>
        <v>Teacher Education</v>
      </c>
      <c r="C146" s="327">
        <f>Data!LQ21</f>
        <v>0</v>
      </c>
      <c r="D146" s="327">
        <f>Data!MK21</f>
        <v>0</v>
      </c>
      <c r="E146" s="327">
        <f>Data!NE21</f>
        <v>0</v>
      </c>
      <c r="F146" s="327">
        <f>Data!NY21</f>
        <v>0</v>
      </c>
      <c r="G146" s="327">
        <f>Data!OS21</f>
        <v>0</v>
      </c>
      <c r="H146" s="341">
        <f>Data!PN21</f>
        <v>869235</v>
      </c>
      <c r="I146" s="342">
        <f t="shared" si="6"/>
        <v>869235</v>
      </c>
    </row>
    <row r="147" spans="2:9" x14ac:dyDescent="0.55000000000000004">
      <c r="B147" s="127" t="str">
        <f>$B$36</f>
        <v>Agriculture</v>
      </c>
      <c r="C147" s="327">
        <f>Data!LR21</f>
        <v>0</v>
      </c>
      <c r="D147" s="327">
        <f>Data!ML21</f>
        <v>0</v>
      </c>
      <c r="E147" s="327">
        <f>Data!NF21</f>
        <v>0</v>
      </c>
      <c r="F147" s="327">
        <f>Data!NZ21</f>
        <v>0</v>
      </c>
      <c r="G147" s="327">
        <f>Data!OT21</f>
        <v>0</v>
      </c>
      <c r="H147" s="341">
        <f>Data!PM21</f>
        <v>0</v>
      </c>
      <c r="I147" s="342">
        <f t="shared" si="6"/>
        <v>0</v>
      </c>
    </row>
    <row r="148" spans="2:9" x14ac:dyDescent="0.55000000000000004">
      <c r="B148" s="127" t="str">
        <f>$B$37</f>
        <v>Engineering</v>
      </c>
      <c r="C148" s="327">
        <f>Data!LS21</f>
        <v>0</v>
      </c>
      <c r="D148" s="327">
        <f>Data!MM21</f>
        <v>0</v>
      </c>
      <c r="E148" s="327">
        <f>Data!NG21</f>
        <v>0</v>
      </c>
      <c r="F148" s="327">
        <f>Data!OA21</f>
        <v>0</v>
      </c>
      <c r="G148" s="327">
        <f>Data!OU21</f>
        <v>0</v>
      </c>
      <c r="H148" s="341">
        <f>Data!PO21</f>
        <v>925235</v>
      </c>
      <c r="I148" s="342">
        <f t="shared" si="6"/>
        <v>925235</v>
      </c>
    </row>
    <row r="149" spans="2:9" x14ac:dyDescent="0.55000000000000004">
      <c r="B149" s="127" t="str">
        <f>$B$38</f>
        <v>Home Economics</v>
      </c>
      <c r="C149" s="327">
        <f>Data!LT21</f>
        <v>0</v>
      </c>
      <c r="D149" s="327">
        <f>Data!MN21</f>
        <v>0</v>
      </c>
      <c r="E149" s="327">
        <f>Data!NH21</f>
        <v>0</v>
      </c>
      <c r="F149" s="327">
        <f>Data!OB21</f>
        <v>0</v>
      </c>
      <c r="G149" s="327">
        <f>Data!OV21</f>
        <v>0</v>
      </c>
      <c r="H149" s="341">
        <f>Data!PP21</f>
        <v>35938</v>
      </c>
      <c r="I149" s="342">
        <f t="shared" si="6"/>
        <v>35938</v>
      </c>
    </row>
    <row r="150" spans="2:9" x14ac:dyDescent="0.55000000000000004">
      <c r="B150" s="127" t="str">
        <f>$B$39</f>
        <v>Law</v>
      </c>
      <c r="C150" s="327">
        <f>Data!LU21</f>
        <v>0</v>
      </c>
      <c r="D150" s="327">
        <f>Data!MO21</f>
        <v>0</v>
      </c>
      <c r="E150" s="327">
        <f>Data!NI21</f>
        <v>0</v>
      </c>
      <c r="F150" s="327">
        <f>Data!OC21</f>
        <v>0</v>
      </c>
      <c r="G150" s="327">
        <f>Data!OW21</f>
        <v>0</v>
      </c>
      <c r="H150" s="341">
        <f>Data!PQ21</f>
        <v>0</v>
      </c>
      <c r="I150" s="342">
        <f t="shared" si="6"/>
        <v>0</v>
      </c>
    </row>
    <row r="151" spans="2:9" x14ac:dyDescent="0.55000000000000004">
      <c r="B151" s="127" t="str">
        <f>$B$40</f>
        <v>Social Service</v>
      </c>
      <c r="C151" s="327">
        <f>Data!LV21</f>
        <v>0</v>
      </c>
      <c r="D151" s="327">
        <f>Data!MP21</f>
        <v>0</v>
      </c>
      <c r="E151" s="327">
        <f>Data!NJ21</f>
        <v>0</v>
      </c>
      <c r="F151" s="327">
        <f>Data!OD21</f>
        <v>0</v>
      </c>
      <c r="G151" s="327">
        <f>Data!OX21</f>
        <v>0</v>
      </c>
      <c r="H151" s="341">
        <f>Data!PR21</f>
        <v>241407</v>
      </c>
      <c r="I151" s="342">
        <f t="shared" si="6"/>
        <v>241407</v>
      </c>
    </row>
    <row r="152" spans="2:9" x14ac:dyDescent="0.55000000000000004">
      <c r="B152" s="127" t="str">
        <f>$B$41</f>
        <v>Library Science</v>
      </c>
      <c r="C152" s="327">
        <f>Data!LW21</f>
        <v>0</v>
      </c>
      <c r="D152" s="327">
        <f>Data!MQ21</f>
        <v>0</v>
      </c>
      <c r="E152" s="327">
        <f>Data!NK21</f>
        <v>0</v>
      </c>
      <c r="F152" s="327">
        <f>Data!OE21</f>
        <v>0</v>
      </c>
      <c r="G152" s="327">
        <f>Data!OY21</f>
        <v>0</v>
      </c>
      <c r="H152" s="341">
        <f>Data!PS21</f>
        <v>0</v>
      </c>
      <c r="I152" s="342">
        <f t="shared" si="6"/>
        <v>0</v>
      </c>
    </row>
    <row r="153" spans="2:9" x14ac:dyDescent="0.55000000000000004">
      <c r="B153" s="127" t="str">
        <f>$B$42</f>
        <v>Veterinary Science</v>
      </c>
      <c r="C153" s="327">
        <f>Data!LX21</f>
        <v>0</v>
      </c>
      <c r="D153" s="327">
        <f>Data!MR21</f>
        <v>0</v>
      </c>
      <c r="E153" s="327">
        <f>Data!NL21</f>
        <v>0</v>
      </c>
      <c r="F153" s="327">
        <f>Data!OF21</f>
        <v>0</v>
      </c>
      <c r="G153" s="327">
        <f>Data!OZ21</f>
        <v>0</v>
      </c>
      <c r="H153" s="341">
        <f>Data!PT21</f>
        <v>0</v>
      </c>
      <c r="I153" s="342">
        <f t="shared" si="6"/>
        <v>0</v>
      </c>
    </row>
    <row r="154" spans="2:9" x14ac:dyDescent="0.55000000000000004">
      <c r="B154" s="127" t="str">
        <f>$B$43</f>
        <v>Vocational Training</v>
      </c>
      <c r="C154" s="327">
        <f>Data!LY21</f>
        <v>0</v>
      </c>
      <c r="D154" s="327">
        <f>Data!MS21</f>
        <v>0</v>
      </c>
      <c r="E154" s="327">
        <f>Data!NM21</f>
        <v>0</v>
      </c>
      <c r="F154" s="327">
        <f>Data!OG21</f>
        <v>0</v>
      </c>
      <c r="G154" s="327">
        <f>Data!PA21</f>
        <v>0</v>
      </c>
      <c r="H154" s="341">
        <f>Data!PU21</f>
        <v>0</v>
      </c>
      <c r="I154" s="342">
        <f t="shared" si="6"/>
        <v>0</v>
      </c>
    </row>
    <row r="155" spans="2:9" x14ac:dyDescent="0.55000000000000004">
      <c r="B155" s="127" t="str">
        <f>$B$44</f>
        <v>Physical Training</v>
      </c>
      <c r="C155" s="327">
        <f>Data!LZ21</f>
        <v>0</v>
      </c>
      <c r="D155" s="327">
        <f>Data!MT21</f>
        <v>0</v>
      </c>
      <c r="E155" s="327">
        <f>Data!NN21</f>
        <v>0</v>
      </c>
      <c r="F155" s="327">
        <f>Data!OH21</f>
        <v>0</v>
      </c>
      <c r="G155" s="327">
        <f>Data!PB21</f>
        <v>0</v>
      </c>
      <c r="H155" s="341">
        <f>Data!PV21</f>
        <v>0</v>
      </c>
      <c r="I155" s="342">
        <f t="shared" si="6"/>
        <v>0</v>
      </c>
    </row>
    <row r="156" spans="2:9" x14ac:dyDescent="0.55000000000000004">
      <c r="B156" s="127" t="str">
        <f>$B$45</f>
        <v>Health Services</v>
      </c>
      <c r="C156" s="327">
        <f>Data!MA21</f>
        <v>0</v>
      </c>
      <c r="D156" s="327">
        <f>Data!MU21</f>
        <v>0</v>
      </c>
      <c r="E156" s="327">
        <f>Data!NO21</f>
        <v>0</v>
      </c>
      <c r="F156" s="327">
        <f>Data!OI21</f>
        <v>0</v>
      </c>
      <c r="G156" s="327">
        <f>Data!PC21</f>
        <v>0</v>
      </c>
      <c r="H156" s="341">
        <f>Data!PW21</f>
        <v>247657</v>
      </c>
      <c r="I156" s="342">
        <f t="shared" si="6"/>
        <v>247657</v>
      </c>
    </row>
    <row r="157" spans="2:9" x14ac:dyDescent="0.55000000000000004">
      <c r="B157" s="127" t="str">
        <f>$B$46</f>
        <v>Pharmacy</v>
      </c>
      <c r="C157" s="327">
        <f>Data!MB21</f>
        <v>0</v>
      </c>
      <c r="D157" s="327">
        <f>Data!MV21</f>
        <v>0</v>
      </c>
      <c r="E157" s="327">
        <f>Data!NP21</f>
        <v>0</v>
      </c>
      <c r="F157" s="327">
        <f>Data!OJ21</f>
        <v>0</v>
      </c>
      <c r="G157" s="327">
        <f>Data!PD21</f>
        <v>0</v>
      </c>
      <c r="H157" s="341">
        <f>Data!PX21</f>
        <v>0</v>
      </c>
      <c r="I157" s="342">
        <f t="shared" si="6"/>
        <v>0</v>
      </c>
    </row>
    <row r="158" spans="2:9" x14ac:dyDescent="0.55000000000000004">
      <c r="B158" s="127" t="str">
        <f>$B$47</f>
        <v>Business Administration</v>
      </c>
      <c r="C158" s="327">
        <f>Data!MC21</f>
        <v>0</v>
      </c>
      <c r="D158" s="327">
        <f>Data!MW21</f>
        <v>0</v>
      </c>
      <c r="E158" s="327">
        <f>Data!NQ21</f>
        <v>0</v>
      </c>
      <c r="F158" s="327">
        <f>Data!OK21</f>
        <v>0</v>
      </c>
      <c r="G158" s="327">
        <f>Data!PE21</f>
        <v>0</v>
      </c>
      <c r="H158" s="341">
        <f>Data!PY21</f>
        <v>1611671</v>
      </c>
      <c r="I158" s="342">
        <f t="shared" si="6"/>
        <v>1611671</v>
      </c>
    </row>
    <row r="159" spans="2:9" x14ac:dyDescent="0.55000000000000004">
      <c r="B159" s="127" t="str">
        <f>$B$48</f>
        <v>Optometry</v>
      </c>
      <c r="C159" s="327">
        <f>Data!MD21</f>
        <v>0</v>
      </c>
      <c r="D159" s="327">
        <f>Data!MX21</f>
        <v>0</v>
      </c>
      <c r="E159" s="327">
        <f>Data!NR21</f>
        <v>0</v>
      </c>
      <c r="F159" s="327">
        <f>Data!OL21</f>
        <v>0</v>
      </c>
      <c r="G159" s="327">
        <f>Data!PF21</f>
        <v>0</v>
      </c>
      <c r="H159" s="341">
        <f>Data!PZ21</f>
        <v>0</v>
      </c>
      <c r="I159" s="342">
        <f t="shared" si="6"/>
        <v>0</v>
      </c>
    </row>
    <row r="160" spans="2:9" x14ac:dyDescent="0.55000000000000004">
      <c r="B160" s="127" t="str">
        <f>$B$49</f>
        <v>Teacher Ed-Practice Teaching</v>
      </c>
      <c r="C160" s="327">
        <f>Data!ME21</f>
        <v>0</v>
      </c>
      <c r="D160" s="327">
        <f>Data!MY21</f>
        <v>0</v>
      </c>
      <c r="E160" s="327">
        <f>Data!NS21</f>
        <v>0</v>
      </c>
      <c r="F160" s="327">
        <f>Data!OM21</f>
        <v>0</v>
      </c>
      <c r="G160" s="327">
        <f>Data!PG21</f>
        <v>0</v>
      </c>
      <c r="H160" s="341">
        <f>Data!QA21</f>
        <v>25000</v>
      </c>
      <c r="I160" s="342">
        <f t="shared" si="6"/>
        <v>25000</v>
      </c>
    </row>
    <row r="161" spans="2:10" x14ac:dyDescent="0.55000000000000004">
      <c r="B161" s="127" t="str">
        <f>$B$50</f>
        <v>Technology</v>
      </c>
      <c r="C161" s="327">
        <f>Data!MF21</f>
        <v>0</v>
      </c>
      <c r="D161" s="327">
        <f>Data!MZ21</f>
        <v>0</v>
      </c>
      <c r="E161" s="327">
        <f>Data!NT21</f>
        <v>0</v>
      </c>
      <c r="F161" s="327">
        <f>Data!ON21</f>
        <v>0</v>
      </c>
      <c r="G161" s="327">
        <f>Data!PH21</f>
        <v>0</v>
      </c>
      <c r="H161" s="341">
        <f>Data!QB21</f>
        <v>101867</v>
      </c>
      <c r="I161" s="342">
        <f t="shared" si="6"/>
        <v>101867</v>
      </c>
    </row>
    <row r="162" spans="2:10" x14ac:dyDescent="0.55000000000000004">
      <c r="B162" s="127" t="str">
        <f>$B$51</f>
        <v>Nursing</v>
      </c>
      <c r="C162" s="327">
        <f>Data!MG21</f>
        <v>0</v>
      </c>
      <c r="D162" s="327">
        <f>Data!NA21</f>
        <v>0</v>
      </c>
      <c r="E162" s="327">
        <f>Data!NU21</f>
        <v>0</v>
      </c>
      <c r="F162" s="327">
        <f>Data!OO21</f>
        <v>0</v>
      </c>
      <c r="G162" s="327">
        <f>Data!PI21</f>
        <v>0</v>
      </c>
      <c r="H162" s="341">
        <f>Data!QC21</f>
        <v>912603</v>
      </c>
      <c r="I162" s="342">
        <f t="shared" si="6"/>
        <v>912603</v>
      </c>
    </row>
    <row r="163" spans="2:10" ht="19.8" thickBot="1" x14ac:dyDescent="0.6">
      <c r="B163" s="130" t="str">
        <f>$B$52</f>
        <v>Totals</v>
      </c>
      <c r="C163" s="133">
        <f t="shared" ref="C163:H163" si="7">SUM(C143:C162)</f>
        <v>0</v>
      </c>
      <c r="D163" s="133">
        <f t="shared" si="7"/>
        <v>0</v>
      </c>
      <c r="E163" s="133">
        <f t="shared" si="7"/>
        <v>0</v>
      </c>
      <c r="F163" s="133">
        <f t="shared" si="7"/>
        <v>0</v>
      </c>
      <c r="G163" s="134">
        <f t="shared" si="7"/>
        <v>0</v>
      </c>
      <c r="H163" s="343">
        <f t="shared" si="7"/>
        <v>8473298.9800000004</v>
      </c>
      <c r="I163" s="342">
        <f>SUM(I143:I162)</f>
        <v>8473298.9800000004</v>
      </c>
    </row>
    <row r="164" spans="2:10" ht="19.8" thickTop="1" x14ac:dyDescent="0.55000000000000004">
      <c r="B164" s="143"/>
      <c r="C164" s="329"/>
      <c r="D164" s="329"/>
      <c r="E164" s="329"/>
      <c r="F164" s="329"/>
      <c r="G164" s="329"/>
      <c r="H164" s="344"/>
      <c r="I164" s="345"/>
    </row>
    <row r="165" spans="2:10" ht="19.5" customHeight="1" x14ac:dyDescent="0.55000000000000004">
      <c r="B165" s="437" t="s">
        <v>63</v>
      </c>
      <c r="C165" s="437"/>
      <c r="D165" s="437"/>
      <c r="E165" s="437"/>
      <c r="F165" s="437"/>
      <c r="G165" s="437"/>
      <c r="H165" s="346"/>
      <c r="I165" s="346"/>
    </row>
    <row r="166" spans="2:10" ht="43.5" customHeight="1" thickBot="1" x14ac:dyDescent="0.6">
      <c r="B166" s="444" t="s">
        <v>40</v>
      </c>
      <c r="C166" s="444"/>
      <c r="D166" s="444"/>
      <c r="E166" s="444"/>
      <c r="F166" s="444"/>
      <c r="G166" s="444"/>
      <c r="H166" s="326"/>
    </row>
    <row r="167" spans="2:10" ht="19.8" thickBot="1" x14ac:dyDescent="0.6">
      <c r="B167" s="124" t="s">
        <v>31</v>
      </c>
      <c r="C167" s="125" t="s">
        <v>25</v>
      </c>
      <c r="D167" s="125" t="s">
        <v>26</v>
      </c>
      <c r="E167" s="125" t="s">
        <v>27</v>
      </c>
      <c r="F167" s="125" t="s">
        <v>28</v>
      </c>
      <c r="G167" s="125" t="s">
        <v>29</v>
      </c>
      <c r="H167" s="126" t="s">
        <v>1</v>
      </c>
    </row>
    <row r="168" spans="2:10" x14ac:dyDescent="0.55000000000000004">
      <c r="B168" s="127" t="str">
        <f>$B$32</f>
        <v>Liberal Arts</v>
      </c>
      <c r="C168" s="321">
        <f t="shared" ref="C168:G183" si="8">C143+$H$140*IF($H116=0,0,$H143*C116/$H116)+IF($H32=0,0,$H$141*$H143*C32/$H32)</f>
        <v>1320073.2051135995</v>
      </c>
      <c r="D168" s="321">
        <f t="shared" si="8"/>
        <v>803583.74152135535</v>
      </c>
      <c r="E168" s="321">
        <f t="shared" si="8"/>
        <v>431715.54336504557</v>
      </c>
      <c r="F168" s="321">
        <f t="shared" si="8"/>
        <v>0</v>
      </c>
      <c r="G168" s="321">
        <f t="shared" si="8"/>
        <v>0</v>
      </c>
      <c r="H168" s="133">
        <f t="shared" ref="H168:H188" si="9">SUM(C168:G168)</f>
        <v>2555372.4900000002</v>
      </c>
      <c r="I168" s="347"/>
      <c r="J168" s="288"/>
    </row>
    <row r="169" spans="2:10" x14ac:dyDescent="0.55000000000000004">
      <c r="B169" s="127" t="str">
        <f>$B$33</f>
        <v>Science</v>
      </c>
      <c r="C169" s="141">
        <f t="shared" si="8"/>
        <v>533414.43531259359</v>
      </c>
      <c r="D169" s="141">
        <f t="shared" si="8"/>
        <v>374836.05468740634</v>
      </c>
      <c r="E169" s="141">
        <f t="shared" si="8"/>
        <v>0</v>
      </c>
      <c r="F169" s="141">
        <f t="shared" si="8"/>
        <v>0</v>
      </c>
      <c r="G169" s="141">
        <f t="shared" si="8"/>
        <v>0</v>
      </c>
      <c r="H169" s="136">
        <f t="shared" si="9"/>
        <v>908250.49</v>
      </c>
      <c r="I169" s="347"/>
      <c r="J169" s="288"/>
    </row>
    <row r="170" spans="2:10" x14ac:dyDescent="0.55000000000000004">
      <c r="B170" s="127" t="str">
        <f>$B$34</f>
        <v>Fine Arts</v>
      </c>
      <c r="C170" s="141">
        <f t="shared" si="8"/>
        <v>36635.32787278053</v>
      </c>
      <c r="D170" s="141">
        <f t="shared" si="8"/>
        <v>2427.67212721947</v>
      </c>
      <c r="E170" s="141">
        <f t="shared" si="8"/>
        <v>0</v>
      </c>
      <c r="F170" s="141">
        <f t="shared" si="8"/>
        <v>0</v>
      </c>
      <c r="G170" s="141">
        <f t="shared" si="8"/>
        <v>0</v>
      </c>
      <c r="H170" s="136">
        <f t="shared" si="9"/>
        <v>39063</v>
      </c>
      <c r="I170" s="347"/>
      <c r="J170" s="288"/>
    </row>
    <row r="171" spans="2:10" x14ac:dyDescent="0.55000000000000004">
      <c r="B171" s="127" t="str">
        <f>$B$35</f>
        <v>Teacher Education</v>
      </c>
      <c r="C171" s="141">
        <f t="shared" si="8"/>
        <v>32704.474192922273</v>
      </c>
      <c r="D171" s="141">
        <f t="shared" si="8"/>
        <v>219965.18261422904</v>
      </c>
      <c r="E171" s="141">
        <f t="shared" si="8"/>
        <v>375226.680152082</v>
      </c>
      <c r="F171" s="141">
        <f t="shared" si="8"/>
        <v>241338.6630407667</v>
      </c>
      <c r="G171" s="141">
        <f t="shared" si="8"/>
        <v>0</v>
      </c>
      <c r="H171" s="136">
        <f t="shared" si="9"/>
        <v>869235</v>
      </c>
      <c r="I171" s="347"/>
      <c r="J171" s="288"/>
    </row>
    <row r="172" spans="2:10" x14ac:dyDescent="0.55000000000000004">
      <c r="B172" s="127" t="str">
        <f>$B$36</f>
        <v>Agriculture</v>
      </c>
      <c r="C172" s="141">
        <f t="shared" si="8"/>
        <v>0</v>
      </c>
      <c r="D172" s="141">
        <f t="shared" si="8"/>
        <v>0</v>
      </c>
      <c r="E172" s="141">
        <f t="shared" si="8"/>
        <v>0</v>
      </c>
      <c r="F172" s="141">
        <f t="shared" si="8"/>
        <v>0</v>
      </c>
      <c r="G172" s="141">
        <f t="shared" si="8"/>
        <v>0</v>
      </c>
      <c r="H172" s="136">
        <f t="shared" si="9"/>
        <v>0</v>
      </c>
      <c r="I172" s="347"/>
      <c r="J172" s="288"/>
    </row>
    <row r="173" spans="2:10" x14ac:dyDescent="0.55000000000000004">
      <c r="B173" s="127" t="str">
        <f>$B$37</f>
        <v>Engineering</v>
      </c>
      <c r="C173" s="141">
        <f t="shared" si="8"/>
        <v>143108.5563580945</v>
      </c>
      <c r="D173" s="141">
        <f t="shared" si="8"/>
        <v>739875.63484953449</v>
      </c>
      <c r="E173" s="141">
        <f t="shared" si="8"/>
        <v>42250.808792370917</v>
      </c>
      <c r="F173" s="141">
        <f t="shared" si="8"/>
        <v>0</v>
      </c>
      <c r="G173" s="141">
        <f t="shared" si="8"/>
        <v>0</v>
      </c>
      <c r="H173" s="136">
        <f t="shared" si="9"/>
        <v>925234.99999999988</v>
      </c>
      <c r="I173" s="347"/>
      <c r="J173" s="288"/>
    </row>
    <row r="174" spans="2:10" x14ac:dyDescent="0.55000000000000004">
      <c r="B174" s="127" t="str">
        <f>$B$38</f>
        <v>Home Economics</v>
      </c>
      <c r="C174" s="141">
        <f t="shared" si="8"/>
        <v>497.05814951851062</v>
      </c>
      <c r="D174" s="141">
        <f t="shared" si="8"/>
        <v>11929.395588444255</v>
      </c>
      <c r="E174" s="141">
        <f t="shared" si="8"/>
        <v>23511.546262037235</v>
      </c>
      <c r="F174" s="141">
        <f t="shared" si="8"/>
        <v>0</v>
      </c>
      <c r="G174" s="141">
        <f t="shared" si="8"/>
        <v>0</v>
      </c>
      <c r="H174" s="136">
        <f t="shared" si="9"/>
        <v>35938</v>
      </c>
      <c r="I174" s="347"/>
      <c r="J174" s="288"/>
    </row>
    <row r="175" spans="2:10" x14ac:dyDescent="0.55000000000000004">
      <c r="B175" s="127" t="str">
        <f>$B$39</f>
        <v>Law</v>
      </c>
      <c r="C175" s="141">
        <f t="shared" si="8"/>
        <v>0</v>
      </c>
      <c r="D175" s="141">
        <f t="shared" si="8"/>
        <v>0</v>
      </c>
      <c r="E175" s="141">
        <f t="shared" si="8"/>
        <v>0</v>
      </c>
      <c r="F175" s="141">
        <f t="shared" si="8"/>
        <v>0</v>
      </c>
      <c r="G175" s="141">
        <f t="shared" si="8"/>
        <v>0</v>
      </c>
      <c r="H175" s="136">
        <f t="shared" si="9"/>
        <v>0</v>
      </c>
      <c r="I175" s="347"/>
      <c r="J175" s="288"/>
    </row>
    <row r="176" spans="2:10" x14ac:dyDescent="0.55000000000000004">
      <c r="B176" s="127" t="str">
        <f>$B$40</f>
        <v>Social Service</v>
      </c>
      <c r="C176" s="141">
        <f t="shared" si="8"/>
        <v>11269.070965709911</v>
      </c>
      <c r="D176" s="141">
        <f t="shared" si="8"/>
        <v>14453.808412540971</v>
      </c>
      <c r="E176" s="141">
        <f t="shared" si="8"/>
        <v>215684.12062174911</v>
      </c>
      <c r="F176" s="141">
        <f t="shared" si="8"/>
        <v>0</v>
      </c>
      <c r="G176" s="141">
        <f t="shared" si="8"/>
        <v>0</v>
      </c>
      <c r="H176" s="136">
        <f t="shared" si="9"/>
        <v>241407</v>
      </c>
      <c r="I176" s="347"/>
      <c r="J176" s="288"/>
    </row>
    <row r="177" spans="2:10" x14ac:dyDescent="0.55000000000000004">
      <c r="B177" s="127" t="str">
        <f>$B$41</f>
        <v>Library Science</v>
      </c>
      <c r="C177" s="141">
        <f t="shared" si="8"/>
        <v>0</v>
      </c>
      <c r="D177" s="141">
        <f t="shared" si="8"/>
        <v>0</v>
      </c>
      <c r="E177" s="141">
        <f t="shared" si="8"/>
        <v>0</v>
      </c>
      <c r="F177" s="141">
        <f t="shared" si="8"/>
        <v>0</v>
      </c>
      <c r="G177" s="141">
        <f t="shared" si="8"/>
        <v>0</v>
      </c>
      <c r="H177" s="136">
        <f t="shared" si="9"/>
        <v>0</v>
      </c>
      <c r="I177" s="347"/>
      <c r="J177" s="288"/>
    </row>
    <row r="178" spans="2:10" x14ac:dyDescent="0.55000000000000004">
      <c r="B178" s="127" t="str">
        <f>$B$42</f>
        <v>Veterinary Science</v>
      </c>
      <c r="C178" s="141">
        <f t="shared" si="8"/>
        <v>0</v>
      </c>
      <c r="D178" s="141">
        <f t="shared" si="8"/>
        <v>0</v>
      </c>
      <c r="E178" s="141">
        <f t="shared" si="8"/>
        <v>0</v>
      </c>
      <c r="F178" s="141">
        <f t="shared" si="8"/>
        <v>0</v>
      </c>
      <c r="G178" s="141">
        <f t="shared" si="8"/>
        <v>0</v>
      </c>
      <c r="H178" s="136">
        <f t="shared" si="9"/>
        <v>0</v>
      </c>
      <c r="I178" s="347"/>
      <c r="J178" s="288"/>
    </row>
    <row r="179" spans="2:10" x14ac:dyDescent="0.55000000000000004">
      <c r="B179" s="127" t="str">
        <f>$B$43</f>
        <v>Vocational Training</v>
      </c>
      <c r="C179" s="141">
        <f t="shared" si="8"/>
        <v>0</v>
      </c>
      <c r="D179" s="141">
        <f t="shared" si="8"/>
        <v>0</v>
      </c>
      <c r="E179" s="141">
        <f t="shared" si="8"/>
        <v>0</v>
      </c>
      <c r="F179" s="141">
        <f t="shared" si="8"/>
        <v>0</v>
      </c>
      <c r="G179" s="141">
        <f t="shared" si="8"/>
        <v>0</v>
      </c>
      <c r="H179" s="136">
        <f t="shared" si="9"/>
        <v>0</v>
      </c>
      <c r="I179" s="347"/>
      <c r="J179" s="288"/>
    </row>
    <row r="180" spans="2:10" x14ac:dyDescent="0.55000000000000004">
      <c r="B180" s="127" t="str">
        <f>$B$44</f>
        <v>Physical Training</v>
      </c>
      <c r="C180" s="141">
        <f t="shared" si="8"/>
        <v>0</v>
      </c>
      <c r="D180" s="141">
        <f t="shared" si="8"/>
        <v>0</v>
      </c>
      <c r="E180" s="141">
        <f t="shared" si="8"/>
        <v>0</v>
      </c>
      <c r="F180" s="141">
        <f t="shared" si="8"/>
        <v>0</v>
      </c>
      <c r="G180" s="141">
        <f t="shared" si="8"/>
        <v>0</v>
      </c>
      <c r="H180" s="136">
        <f t="shared" si="9"/>
        <v>0</v>
      </c>
      <c r="I180" s="347"/>
      <c r="J180" s="288"/>
    </row>
    <row r="181" spans="2:10" x14ac:dyDescent="0.55000000000000004">
      <c r="B181" s="127" t="str">
        <f>$B$45</f>
        <v>Health Services</v>
      </c>
      <c r="C181" s="141">
        <f t="shared" si="8"/>
        <v>84801.712661787155</v>
      </c>
      <c r="D181" s="141">
        <f t="shared" si="8"/>
        <v>155350.41758039771</v>
      </c>
      <c r="E181" s="141">
        <f t="shared" si="8"/>
        <v>7504.8697578151314</v>
      </c>
      <c r="F181" s="141">
        <f t="shared" si="8"/>
        <v>0</v>
      </c>
      <c r="G181" s="141">
        <f t="shared" si="8"/>
        <v>0</v>
      </c>
      <c r="H181" s="136">
        <f t="shared" si="9"/>
        <v>247656.99999999997</v>
      </c>
      <c r="I181" s="347"/>
      <c r="J181" s="288"/>
    </row>
    <row r="182" spans="2:10" x14ac:dyDescent="0.55000000000000004">
      <c r="B182" s="127" t="str">
        <f>$B$46</f>
        <v>Pharmacy</v>
      </c>
      <c r="C182" s="141">
        <f t="shared" si="8"/>
        <v>0</v>
      </c>
      <c r="D182" s="141">
        <f t="shared" si="8"/>
        <v>0</v>
      </c>
      <c r="E182" s="141">
        <f t="shared" si="8"/>
        <v>0</v>
      </c>
      <c r="F182" s="141">
        <f t="shared" si="8"/>
        <v>0</v>
      </c>
      <c r="G182" s="141">
        <f t="shared" si="8"/>
        <v>0</v>
      </c>
      <c r="H182" s="136">
        <f t="shared" si="9"/>
        <v>0</v>
      </c>
      <c r="I182" s="347"/>
      <c r="J182" s="288"/>
    </row>
    <row r="183" spans="2:10" x14ac:dyDescent="0.55000000000000004">
      <c r="B183" s="127" t="str">
        <f>$B$47</f>
        <v>Business Administration</v>
      </c>
      <c r="C183" s="141">
        <f t="shared" si="8"/>
        <v>239318.60124359821</v>
      </c>
      <c r="D183" s="141">
        <f t="shared" si="8"/>
        <v>868966.99192701967</v>
      </c>
      <c r="E183" s="141">
        <f t="shared" si="8"/>
        <v>503385.40682938212</v>
      </c>
      <c r="F183" s="141">
        <f t="shared" si="8"/>
        <v>0</v>
      </c>
      <c r="G183" s="141">
        <f t="shared" si="8"/>
        <v>0</v>
      </c>
      <c r="H183" s="136">
        <f t="shared" si="9"/>
        <v>1611671</v>
      </c>
      <c r="I183" s="347"/>
      <c r="J183" s="288"/>
    </row>
    <row r="184" spans="2:10" x14ac:dyDescent="0.55000000000000004">
      <c r="B184" s="127" t="str">
        <f>$B$48</f>
        <v>Optometry</v>
      </c>
      <c r="C184" s="141">
        <f t="shared" ref="C184:G187" si="10">C159+$H$140*IF($H132=0,0,$H159*C132/$H132)+IF($H48=0,0,$H$141*$H159*C48/$H48)</f>
        <v>0</v>
      </c>
      <c r="D184" s="141">
        <f t="shared" si="10"/>
        <v>0</v>
      </c>
      <c r="E184" s="141">
        <f t="shared" si="10"/>
        <v>0</v>
      </c>
      <c r="F184" s="141">
        <f t="shared" si="10"/>
        <v>0</v>
      </c>
      <c r="G184" s="141">
        <f t="shared" si="10"/>
        <v>0</v>
      </c>
      <c r="H184" s="136">
        <f t="shared" si="9"/>
        <v>0</v>
      </c>
      <c r="I184" s="347"/>
      <c r="J184" s="288"/>
    </row>
    <row r="185" spans="2:10" x14ac:dyDescent="0.55000000000000004">
      <c r="B185" s="127" t="str">
        <f>$B$49</f>
        <v>Teacher Ed-Practice Teaching</v>
      </c>
      <c r="C185" s="141">
        <f t="shared" si="10"/>
        <v>0</v>
      </c>
      <c r="D185" s="141">
        <f t="shared" si="10"/>
        <v>25000</v>
      </c>
      <c r="E185" s="141">
        <f t="shared" si="10"/>
        <v>0</v>
      </c>
      <c r="F185" s="141">
        <f t="shared" si="10"/>
        <v>0</v>
      </c>
      <c r="G185" s="141">
        <f t="shared" si="10"/>
        <v>0</v>
      </c>
      <c r="H185" s="136">
        <f t="shared" si="9"/>
        <v>25000</v>
      </c>
      <c r="I185" s="347"/>
      <c r="J185" s="288"/>
    </row>
    <row r="186" spans="2:10" x14ac:dyDescent="0.55000000000000004">
      <c r="B186" s="127" t="str">
        <f>$B$50</f>
        <v>Technology</v>
      </c>
      <c r="C186" s="141">
        <f t="shared" si="10"/>
        <v>39290.136515736835</v>
      </c>
      <c r="D186" s="141">
        <f t="shared" si="10"/>
        <v>62576.86348426318</v>
      </c>
      <c r="E186" s="141">
        <f t="shared" si="10"/>
        <v>0</v>
      </c>
      <c r="F186" s="141">
        <f t="shared" si="10"/>
        <v>0</v>
      </c>
      <c r="G186" s="141">
        <f t="shared" si="10"/>
        <v>0</v>
      </c>
      <c r="H186" s="136">
        <f t="shared" si="9"/>
        <v>101867.00000000001</v>
      </c>
      <c r="I186" s="347"/>
      <c r="J186" s="288"/>
    </row>
    <row r="187" spans="2:10" x14ac:dyDescent="0.55000000000000004">
      <c r="B187" s="127" t="str">
        <f>$B$51</f>
        <v>Nursing</v>
      </c>
      <c r="C187" s="141">
        <f t="shared" si="10"/>
        <v>14264.711391028866</v>
      </c>
      <c r="D187" s="141">
        <f t="shared" si="10"/>
        <v>543618.23539079353</v>
      </c>
      <c r="E187" s="141">
        <f t="shared" si="10"/>
        <v>354720.05321817764</v>
      </c>
      <c r="F187" s="141">
        <f t="shared" si="10"/>
        <v>0</v>
      </c>
      <c r="G187" s="141">
        <f t="shared" si="10"/>
        <v>0</v>
      </c>
      <c r="H187" s="136">
        <f t="shared" si="9"/>
        <v>912603</v>
      </c>
      <c r="I187" s="347"/>
      <c r="J187" s="288"/>
    </row>
    <row r="188" spans="2:10" x14ac:dyDescent="0.55000000000000004">
      <c r="B188" s="130" t="str">
        <f>$B$52</f>
        <v>Totals</v>
      </c>
      <c r="C188" s="133">
        <f>SUM(C168:C187)</f>
        <v>2455377.2897773702</v>
      </c>
      <c r="D188" s="133">
        <f>SUM(D168:D187)</f>
        <v>3822583.9981832039</v>
      </c>
      <c r="E188" s="133">
        <f>SUM(E168:E187)</f>
        <v>1953999.0289986595</v>
      </c>
      <c r="F188" s="133">
        <f>SUM(F168:F187)</f>
        <v>241338.6630407667</v>
      </c>
      <c r="G188" s="133">
        <f>SUM(G168:G187)</f>
        <v>0</v>
      </c>
      <c r="H188" s="133">
        <f t="shared" si="9"/>
        <v>8473298.9800000004</v>
      </c>
      <c r="I188" s="347"/>
      <c r="J188" s="288"/>
    </row>
    <row r="189" spans="2:10" x14ac:dyDescent="0.55000000000000004">
      <c r="B189" s="328"/>
      <c r="C189" s="329"/>
      <c r="D189" s="329"/>
      <c r="E189" s="329"/>
      <c r="F189" s="329"/>
      <c r="G189" s="329"/>
      <c r="H189" s="344"/>
    </row>
    <row r="190" spans="2:10" x14ac:dyDescent="0.55000000000000004">
      <c r="B190" s="442" t="s">
        <v>34</v>
      </c>
      <c r="C190" s="442"/>
      <c r="D190" s="442"/>
      <c r="E190" s="442"/>
      <c r="F190" s="442"/>
      <c r="G190" s="442"/>
      <c r="H190" s="122">
        <f>H15</f>
        <v>6013670</v>
      </c>
    </row>
    <row r="191" spans="2:10" ht="43.5" customHeight="1" thickBot="1" x14ac:dyDescent="0.6">
      <c r="B191" s="432" t="s">
        <v>225</v>
      </c>
      <c r="C191" s="432"/>
      <c r="D191" s="432"/>
      <c r="E191" s="432"/>
      <c r="F191" s="432"/>
      <c r="G191" s="432"/>
      <c r="H191" s="432"/>
    </row>
    <row r="192" spans="2:10" ht="19.8" thickBot="1" x14ac:dyDescent="0.6">
      <c r="B192" s="124" t="s">
        <v>31</v>
      </c>
      <c r="C192" s="125" t="s">
        <v>25</v>
      </c>
      <c r="D192" s="125" t="s">
        <v>26</v>
      </c>
      <c r="E192" s="125" t="s">
        <v>27</v>
      </c>
      <c r="F192" s="125" t="s">
        <v>28</v>
      </c>
      <c r="G192" s="125" t="s">
        <v>29</v>
      </c>
      <c r="H192" s="126" t="s">
        <v>1</v>
      </c>
    </row>
    <row r="193" spans="2:8" x14ac:dyDescent="0.55000000000000004">
      <c r="B193" s="127" t="str">
        <f>$B$32</f>
        <v>Liberal Arts</v>
      </c>
      <c r="C193" s="135">
        <f t="shared" ref="C193:G208" si="11">$H$190*IF($H$136=0,0,C116/$H$136)</f>
        <v>975954.50398650428</v>
      </c>
      <c r="D193" s="135">
        <f t="shared" si="11"/>
        <v>594104.30332960479</v>
      </c>
      <c r="E193" s="135">
        <f t="shared" si="11"/>
        <v>319175.27554984274</v>
      </c>
      <c r="F193" s="135">
        <f t="shared" si="11"/>
        <v>0</v>
      </c>
      <c r="G193" s="135">
        <f t="shared" si="11"/>
        <v>0</v>
      </c>
      <c r="H193" s="135">
        <f>SUM(C193:G193)</f>
        <v>1889234.0828659518</v>
      </c>
    </row>
    <row r="194" spans="2:8" x14ac:dyDescent="0.55000000000000004">
      <c r="B194" s="127" t="str">
        <f>$B$33</f>
        <v>Science</v>
      </c>
      <c r="C194" s="138">
        <f t="shared" si="11"/>
        <v>299967.8942092798</v>
      </c>
      <c r="D194" s="138">
        <f t="shared" si="11"/>
        <v>210790.66210947948</v>
      </c>
      <c r="E194" s="138">
        <f t="shared" si="11"/>
        <v>0</v>
      </c>
      <c r="F194" s="138">
        <f t="shared" si="11"/>
        <v>0</v>
      </c>
      <c r="G194" s="138">
        <f t="shared" si="11"/>
        <v>0</v>
      </c>
      <c r="H194" s="138">
        <f t="shared" ref="H194:H213" si="12">SUM(C194:G194)</f>
        <v>510758.55631875928</v>
      </c>
    </row>
    <row r="195" spans="2:8" x14ac:dyDescent="0.55000000000000004">
      <c r="B195" s="127" t="str">
        <f>$B$34</f>
        <v>Fine Arts</v>
      </c>
      <c r="C195" s="138">
        <f t="shared" si="11"/>
        <v>28128.749695488517</v>
      </c>
      <c r="D195" s="138">
        <f t="shared" si="11"/>
        <v>1863.9762648338976</v>
      </c>
      <c r="E195" s="138">
        <f t="shared" si="11"/>
        <v>0</v>
      </c>
      <c r="F195" s="138">
        <f t="shared" si="11"/>
        <v>0</v>
      </c>
      <c r="G195" s="138">
        <f t="shared" si="11"/>
        <v>0</v>
      </c>
      <c r="H195" s="138">
        <f t="shared" si="12"/>
        <v>29992.725960322416</v>
      </c>
    </row>
    <row r="196" spans="2:8" x14ac:dyDescent="0.55000000000000004">
      <c r="B196" s="127" t="str">
        <f>$B$35</f>
        <v>Teacher Education</v>
      </c>
      <c r="C196" s="138">
        <f t="shared" si="11"/>
        <v>24838.185619809614</v>
      </c>
      <c r="D196" s="138">
        <f t="shared" si="11"/>
        <v>167057.75495543444</v>
      </c>
      <c r="E196" s="138">
        <f t="shared" si="11"/>
        <v>284974.7675545665</v>
      </c>
      <c r="F196" s="138">
        <f t="shared" si="11"/>
        <v>183290.34964703783</v>
      </c>
      <c r="G196" s="138">
        <f t="shared" si="11"/>
        <v>0</v>
      </c>
      <c r="H196" s="138">
        <f t="shared" si="12"/>
        <v>660161.05777684832</v>
      </c>
    </row>
    <row r="197" spans="2:8" x14ac:dyDescent="0.55000000000000004">
      <c r="B197" s="127" t="str">
        <f>$B$36</f>
        <v>Agriculture</v>
      </c>
      <c r="C197" s="138">
        <f t="shared" si="11"/>
        <v>0</v>
      </c>
      <c r="D197" s="138">
        <f t="shared" si="11"/>
        <v>0</v>
      </c>
      <c r="E197" s="138">
        <f t="shared" si="11"/>
        <v>0</v>
      </c>
      <c r="F197" s="138">
        <f t="shared" si="11"/>
        <v>0</v>
      </c>
      <c r="G197" s="138">
        <f t="shared" si="11"/>
        <v>0</v>
      </c>
      <c r="H197" s="138">
        <f t="shared" si="12"/>
        <v>0</v>
      </c>
    </row>
    <row r="198" spans="2:8" x14ac:dyDescent="0.55000000000000004">
      <c r="B198" s="127" t="str">
        <f>$B$37</f>
        <v>Engineering</v>
      </c>
      <c r="C198" s="138">
        <f t="shared" si="11"/>
        <v>102858.88176454765</v>
      </c>
      <c r="D198" s="138">
        <f t="shared" si="11"/>
        <v>531783.58011682483</v>
      </c>
      <c r="E198" s="138">
        <f t="shared" si="11"/>
        <v>30367.652756949767</v>
      </c>
      <c r="F198" s="138">
        <f t="shared" si="11"/>
        <v>0</v>
      </c>
      <c r="G198" s="138">
        <f t="shared" si="11"/>
        <v>0</v>
      </c>
      <c r="H198" s="138">
        <f t="shared" si="12"/>
        <v>665010.11463832227</v>
      </c>
    </row>
    <row r="199" spans="2:8" x14ac:dyDescent="0.55000000000000004">
      <c r="B199" s="127" t="str">
        <f>$B$38</f>
        <v>Home Economics</v>
      </c>
      <c r="C199" s="138">
        <f t="shared" si="11"/>
        <v>384.54047894457938</v>
      </c>
      <c r="D199" s="138">
        <f t="shared" si="11"/>
        <v>9228.971494669906</v>
      </c>
      <c r="E199" s="138">
        <f t="shared" si="11"/>
        <v>18189.302939886187</v>
      </c>
      <c r="F199" s="138">
        <f t="shared" si="11"/>
        <v>0</v>
      </c>
      <c r="G199" s="138">
        <f t="shared" si="11"/>
        <v>0</v>
      </c>
      <c r="H199" s="138">
        <f t="shared" si="12"/>
        <v>27802.814913500675</v>
      </c>
    </row>
    <row r="200" spans="2:8" x14ac:dyDescent="0.55000000000000004">
      <c r="B200" s="127" t="str">
        <f>$B$39</f>
        <v>Law</v>
      </c>
      <c r="C200" s="138">
        <f t="shared" si="11"/>
        <v>0</v>
      </c>
      <c r="D200" s="138">
        <f t="shared" si="11"/>
        <v>0</v>
      </c>
      <c r="E200" s="138">
        <f t="shared" si="11"/>
        <v>0</v>
      </c>
      <c r="F200" s="138">
        <f t="shared" si="11"/>
        <v>0</v>
      </c>
      <c r="G200" s="138">
        <f t="shared" si="11"/>
        <v>0</v>
      </c>
      <c r="H200" s="138">
        <f t="shared" si="12"/>
        <v>0</v>
      </c>
    </row>
    <row r="201" spans="2:8" x14ac:dyDescent="0.55000000000000004">
      <c r="B201" s="127" t="str">
        <f>$B$40</f>
        <v>Social Service</v>
      </c>
      <c r="C201" s="138">
        <f t="shared" si="11"/>
        <v>8674.2373081082424</v>
      </c>
      <c r="D201" s="138">
        <f t="shared" si="11"/>
        <v>11125.652199530137</v>
      </c>
      <c r="E201" s="138">
        <f t="shared" si="11"/>
        <v>166020.36241998547</v>
      </c>
      <c r="F201" s="138">
        <f t="shared" si="11"/>
        <v>0</v>
      </c>
      <c r="G201" s="138">
        <f t="shared" si="11"/>
        <v>0</v>
      </c>
      <c r="H201" s="138">
        <f t="shared" si="12"/>
        <v>185820.25192762385</v>
      </c>
    </row>
    <row r="202" spans="2:8" x14ac:dyDescent="0.55000000000000004">
      <c r="B202" s="127" t="str">
        <f>$B$41</f>
        <v>Library Science</v>
      </c>
      <c r="C202" s="138">
        <f t="shared" si="11"/>
        <v>0</v>
      </c>
      <c r="D202" s="138">
        <f t="shared" si="11"/>
        <v>0</v>
      </c>
      <c r="E202" s="138">
        <f t="shared" si="11"/>
        <v>0</v>
      </c>
      <c r="F202" s="138">
        <f t="shared" si="11"/>
        <v>0</v>
      </c>
      <c r="G202" s="138">
        <f t="shared" si="11"/>
        <v>0</v>
      </c>
      <c r="H202" s="138">
        <f t="shared" si="12"/>
        <v>0</v>
      </c>
    </row>
    <row r="203" spans="2:8" x14ac:dyDescent="0.55000000000000004">
      <c r="B203" s="127" t="str">
        <f>$B$42</f>
        <v>Veterinary Science</v>
      </c>
      <c r="C203" s="138">
        <f t="shared" si="11"/>
        <v>0</v>
      </c>
      <c r="D203" s="138">
        <f t="shared" si="11"/>
        <v>0</v>
      </c>
      <c r="E203" s="138">
        <f t="shared" si="11"/>
        <v>0</v>
      </c>
      <c r="F203" s="138">
        <f t="shared" si="11"/>
        <v>0</v>
      </c>
      <c r="G203" s="138">
        <f t="shared" si="11"/>
        <v>0</v>
      </c>
      <c r="H203" s="138">
        <f t="shared" si="12"/>
        <v>0</v>
      </c>
    </row>
    <row r="204" spans="2:8" x14ac:dyDescent="0.55000000000000004">
      <c r="B204" s="127" t="str">
        <f>$B$43</f>
        <v>Vocational Training</v>
      </c>
      <c r="C204" s="138">
        <f t="shared" si="11"/>
        <v>0</v>
      </c>
      <c r="D204" s="138">
        <f t="shared" si="11"/>
        <v>0</v>
      </c>
      <c r="E204" s="138">
        <f t="shared" si="11"/>
        <v>0</v>
      </c>
      <c r="F204" s="138">
        <f t="shared" si="11"/>
        <v>0</v>
      </c>
      <c r="G204" s="138">
        <f t="shared" si="11"/>
        <v>0</v>
      </c>
      <c r="H204" s="138">
        <f t="shared" si="12"/>
        <v>0</v>
      </c>
    </row>
    <row r="205" spans="2:8" x14ac:dyDescent="0.55000000000000004">
      <c r="B205" s="127" t="str">
        <f>$B$44</f>
        <v>Physical Training</v>
      </c>
      <c r="C205" s="138">
        <f t="shared" si="11"/>
        <v>0</v>
      </c>
      <c r="D205" s="138">
        <f t="shared" si="11"/>
        <v>0</v>
      </c>
      <c r="E205" s="138">
        <f t="shared" si="11"/>
        <v>0</v>
      </c>
      <c r="F205" s="138">
        <f t="shared" si="11"/>
        <v>0</v>
      </c>
      <c r="G205" s="138">
        <f t="shared" si="11"/>
        <v>0</v>
      </c>
      <c r="H205" s="138">
        <f t="shared" si="12"/>
        <v>0</v>
      </c>
    </row>
    <row r="206" spans="2:8" x14ac:dyDescent="0.55000000000000004">
      <c r="B206" s="127" t="str">
        <f>$B$45</f>
        <v>Health Services</v>
      </c>
      <c r="C206" s="138">
        <f t="shared" si="11"/>
        <v>65256.241752543006</v>
      </c>
      <c r="D206" s="138">
        <f t="shared" si="11"/>
        <v>119544.57153968634</v>
      </c>
      <c r="E206" s="138">
        <f t="shared" si="11"/>
        <v>5775.1144389093997</v>
      </c>
      <c r="F206" s="138">
        <f t="shared" si="11"/>
        <v>0</v>
      </c>
      <c r="G206" s="138">
        <f t="shared" si="11"/>
        <v>0</v>
      </c>
      <c r="H206" s="138">
        <f t="shared" si="12"/>
        <v>190575.92773113874</v>
      </c>
    </row>
    <row r="207" spans="2:8" x14ac:dyDescent="0.55000000000000004">
      <c r="B207" s="127" t="str">
        <f>$B$46</f>
        <v>Pharmacy</v>
      </c>
      <c r="C207" s="138">
        <f t="shared" si="11"/>
        <v>0</v>
      </c>
      <c r="D207" s="138">
        <f t="shared" si="11"/>
        <v>0</v>
      </c>
      <c r="E207" s="138">
        <f t="shared" si="11"/>
        <v>0</v>
      </c>
      <c r="F207" s="138">
        <f t="shared" si="11"/>
        <v>0</v>
      </c>
      <c r="G207" s="138">
        <f t="shared" si="11"/>
        <v>0</v>
      </c>
      <c r="H207" s="138">
        <f t="shared" si="12"/>
        <v>0</v>
      </c>
    </row>
    <row r="208" spans="2:8" x14ac:dyDescent="0.55000000000000004">
      <c r="B208" s="127" t="str">
        <f>$B$47</f>
        <v>Business Administration</v>
      </c>
      <c r="C208" s="138">
        <f t="shared" si="11"/>
        <v>185396.51575981424</v>
      </c>
      <c r="D208" s="138">
        <f t="shared" si="11"/>
        <v>673175.64024023234</v>
      </c>
      <c r="E208" s="138">
        <f t="shared" si="11"/>
        <v>389965.09266535973</v>
      </c>
      <c r="F208" s="138">
        <f t="shared" si="11"/>
        <v>0</v>
      </c>
      <c r="G208" s="138">
        <f t="shared" si="11"/>
        <v>0</v>
      </c>
      <c r="H208" s="138">
        <f t="shared" si="12"/>
        <v>1248537.2486654064</v>
      </c>
    </row>
    <row r="209" spans="2:8" x14ac:dyDescent="0.55000000000000004">
      <c r="B209" s="127" t="str">
        <f>$B$48</f>
        <v>Optometry</v>
      </c>
      <c r="C209" s="138">
        <f t="shared" ref="C209:G212" si="13">$H$190*IF($H$136=0,0,C132/$H$136)</f>
        <v>0</v>
      </c>
      <c r="D209" s="138">
        <f t="shared" si="13"/>
        <v>0</v>
      </c>
      <c r="E209" s="138">
        <f t="shared" si="13"/>
        <v>0</v>
      </c>
      <c r="F209" s="138">
        <f t="shared" si="13"/>
        <v>0</v>
      </c>
      <c r="G209" s="138">
        <f t="shared" si="13"/>
        <v>0</v>
      </c>
      <c r="H209" s="138">
        <f t="shared" si="12"/>
        <v>0</v>
      </c>
    </row>
    <row r="210" spans="2:8" x14ac:dyDescent="0.55000000000000004">
      <c r="B210" s="127" t="str">
        <f>$B$49</f>
        <v>Teacher Ed-Practice Teaching</v>
      </c>
      <c r="C210" s="138">
        <f t="shared" si="13"/>
        <v>0</v>
      </c>
      <c r="D210" s="138">
        <f t="shared" si="13"/>
        <v>19159.07423870694</v>
      </c>
      <c r="E210" s="138">
        <f t="shared" si="13"/>
        <v>0</v>
      </c>
      <c r="F210" s="138">
        <f t="shared" si="13"/>
        <v>0</v>
      </c>
      <c r="G210" s="138">
        <f t="shared" si="13"/>
        <v>0</v>
      </c>
      <c r="H210" s="138">
        <f t="shared" si="12"/>
        <v>19159.07423870694</v>
      </c>
    </row>
    <row r="211" spans="2:8" x14ac:dyDescent="0.55000000000000004">
      <c r="B211" s="127" t="str">
        <f>$B$50</f>
        <v>Technology</v>
      </c>
      <c r="C211" s="138">
        <f t="shared" si="13"/>
        <v>30597.503383138064</v>
      </c>
      <c r="D211" s="138">
        <f t="shared" si="13"/>
        <v>48732.225488680102</v>
      </c>
      <c r="E211" s="138">
        <f t="shared" si="13"/>
        <v>0</v>
      </c>
      <c r="F211" s="138">
        <f t="shared" si="13"/>
        <v>0</v>
      </c>
      <c r="G211" s="138">
        <f t="shared" si="13"/>
        <v>0</v>
      </c>
      <c r="H211" s="138">
        <f t="shared" si="12"/>
        <v>79329.728871818166</v>
      </c>
    </row>
    <row r="212" spans="2:8" x14ac:dyDescent="0.55000000000000004">
      <c r="B212" s="127" t="str">
        <f>$B$51</f>
        <v>Nursing</v>
      </c>
      <c r="C212" s="138">
        <f t="shared" si="13"/>
        <v>7929.3217834686729</v>
      </c>
      <c r="D212" s="138">
        <f t="shared" si="13"/>
        <v>302180.94131830282</v>
      </c>
      <c r="E212" s="138">
        <f t="shared" si="13"/>
        <v>197178.15298983015</v>
      </c>
      <c r="F212" s="138">
        <f t="shared" si="13"/>
        <v>0</v>
      </c>
      <c r="G212" s="138">
        <f t="shared" si="13"/>
        <v>0</v>
      </c>
      <c r="H212" s="138">
        <f t="shared" si="12"/>
        <v>507288.4160916016</v>
      </c>
    </row>
    <row r="213" spans="2:8" x14ac:dyDescent="0.55000000000000004">
      <c r="B213" s="130" t="str">
        <f>$B$52</f>
        <v>Totals</v>
      </c>
      <c r="C213" s="135">
        <f>SUM(C193:C212)</f>
        <v>1729986.5757416466</v>
      </c>
      <c r="D213" s="135">
        <f>SUM(D193:D212)</f>
        <v>2688747.3532959856</v>
      </c>
      <c r="E213" s="135">
        <f>SUM(E193:E212)</f>
        <v>1411645.7213153301</v>
      </c>
      <c r="F213" s="135">
        <f>SUM(F193:F212)</f>
        <v>183290.34964703783</v>
      </c>
      <c r="G213" s="135">
        <f>SUM(G193:G212)</f>
        <v>0</v>
      </c>
      <c r="H213" s="135">
        <f t="shared" si="12"/>
        <v>6013670</v>
      </c>
    </row>
    <row r="214" spans="2:8" x14ac:dyDescent="0.55000000000000004">
      <c r="B214" s="143"/>
      <c r="C214" s="144"/>
      <c r="D214" s="144"/>
      <c r="E214" s="144"/>
      <c r="F214" s="144"/>
      <c r="G214" s="144"/>
      <c r="H214" s="144"/>
    </row>
    <row r="215" spans="2:8" x14ac:dyDescent="0.55000000000000004">
      <c r="B215" s="442" t="s">
        <v>35</v>
      </c>
      <c r="C215" s="442"/>
      <c r="D215" s="442"/>
      <c r="E215" s="442"/>
      <c r="F215" s="442"/>
      <c r="G215" s="442"/>
      <c r="H215" s="122">
        <f>H17</f>
        <v>11471447</v>
      </c>
    </row>
    <row r="216" spans="2:8" ht="60.75" customHeight="1" thickBot="1" x14ac:dyDescent="0.6">
      <c r="B216" s="432" t="s">
        <v>226</v>
      </c>
      <c r="C216" s="432"/>
      <c r="D216" s="432"/>
      <c r="E216" s="432"/>
      <c r="F216" s="432"/>
      <c r="G216" s="432"/>
      <c r="H216" s="432"/>
    </row>
    <row r="217" spans="2:8" ht="19.8" thickBot="1" x14ac:dyDescent="0.6">
      <c r="B217" s="124" t="s">
        <v>31</v>
      </c>
      <c r="C217" s="125" t="s">
        <v>25</v>
      </c>
      <c r="D217" s="125" t="s">
        <v>26</v>
      </c>
      <c r="E217" s="125" t="s">
        <v>27</v>
      </c>
      <c r="F217" s="125" t="s">
        <v>28</v>
      </c>
      <c r="G217" s="125" t="s">
        <v>29</v>
      </c>
      <c r="H217" s="126" t="s">
        <v>1</v>
      </c>
    </row>
    <row r="218" spans="2:8" x14ac:dyDescent="0.55000000000000004">
      <c r="B218" s="127" t="str">
        <f>$B$32</f>
        <v>Liberal Arts</v>
      </c>
      <c r="C218" s="135">
        <f t="shared" ref="C218:G233" si="14">$H$215*IF($H$25=0,0,C$25/$H$25)*IF(C$52=0,0,C32/C$52)</f>
        <v>2308587.866841373</v>
      </c>
      <c r="D218" s="135">
        <f t="shared" si="14"/>
        <v>1561093.3182558327</v>
      </c>
      <c r="E218" s="135">
        <f t="shared" si="14"/>
        <v>377590.19236088009</v>
      </c>
      <c r="F218" s="135">
        <f t="shared" si="14"/>
        <v>0</v>
      </c>
      <c r="G218" s="135">
        <f t="shared" si="14"/>
        <v>0</v>
      </c>
      <c r="H218" s="135">
        <f>SUM(C218:G218)</f>
        <v>4247271.3774580853</v>
      </c>
    </row>
    <row r="219" spans="2:8" x14ac:dyDescent="0.55000000000000004">
      <c r="B219" s="127" t="str">
        <f>$B$33</f>
        <v>Science</v>
      </c>
      <c r="C219" s="138">
        <f t="shared" si="14"/>
        <v>719478.60348714888</v>
      </c>
      <c r="D219" s="138">
        <f t="shared" si="14"/>
        <v>395476.97395814426</v>
      </c>
      <c r="E219" s="138">
        <f t="shared" si="14"/>
        <v>943.97548090220027</v>
      </c>
      <c r="F219" s="138">
        <f t="shared" si="14"/>
        <v>0</v>
      </c>
      <c r="G219" s="138">
        <f t="shared" si="14"/>
        <v>0</v>
      </c>
      <c r="H219" s="138">
        <f t="shared" ref="H219:H238" si="15">SUM(C219:G219)</f>
        <v>1115899.5529261953</v>
      </c>
    </row>
    <row r="220" spans="2:8" x14ac:dyDescent="0.55000000000000004">
      <c r="B220" s="127" t="str">
        <f>$B$34</f>
        <v>Fine Arts</v>
      </c>
      <c r="C220" s="138">
        <f t="shared" si="14"/>
        <v>83939.170406834033</v>
      </c>
      <c r="D220" s="138">
        <f t="shared" si="14"/>
        <v>1687.6684521684679</v>
      </c>
      <c r="E220" s="138">
        <f t="shared" si="14"/>
        <v>0</v>
      </c>
      <c r="F220" s="138">
        <f t="shared" si="14"/>
        <v>0</v>
      </c>
      <c r="G220" s="138">
        <f t="shared" si="14"/>
        <v>0</v>
      </c>
      <c r="H220" s="138">
        <f t="shared" si="15"/>
        <v>85626.838859002499</v>
      </c>
    </row>
    <row r="221" spans="2:8" x14ac:dyDescent="0.55000000000000004">
      <c r="B221" s="127" t="str">
        <f>$B$35</f>
        <v>Teacher Education</v>
      </c>
      <c r="C221" s="138">
        <f t="shared" si="14"/>
        <v>53700.214608098788</v>
      </c>
      <c r="D221" s="138">
        <f t="shared" si="14"/>
        <v>355254.20918146253</v>
      </c>
      <c r="E221" s="138">
        <f t="shared" si="14"/>
        <v>516354.58805350348</v>
      </c>
      <c r="F221" s="138">
        <f t="shared" si="14"/>
        <v>286664.70690385433</v>
      </c>
      <c r="G221" s="138">
        <f t="shared" si="14"/>
        <v>0</v>
      </c>
      <c r="H221" s="138">
        <f t="shared" si="15"/>
        <v>1211973.7187469192</v>
      </c>
    </row>
    <row r="222" spans="2:8" x14ac:dyDescent="0.55000000000000004">
      <c r="B222" s="127" t="str">
        <f>$B$36</f>
        <v>Agriculture</v>
      </c>
      <c r="C222" s="138">
        <f t="shared" si="14"/>
        <v>0</v>
      </c>
      <c r="D222" s="138">
        <f t="shared" si="14"/>
        <v>0</v>
      </c>
      <c r="E222" s="138">
        <f t="shared" si="14"/>
        <v>0</v>
      </c>
      <c r="F222" s="138">
        <f t="shared" si="14"/>
        <v>0</v>
      </c>
      <c r="G222" s="138">
        <f t="shared" si="14"/>
        <v>0</v>
      </c>
      <c r="H222" s="138">
        <f t="shared" si="15"/>
        <v>0</v>
      </c>
    </row>
    <row r="223" spans="2:8" x14ac:dyDescent="0.55000000000000004">
      <c r="B223" s="127" t="str">
        <f>$B$37</f>
        <v>Engineering</v>
      </c>
      <c r="C223" s="138">
        <f t="shared" si="14"/>
        <v>132947.13325306011</v>
      </c>
      <c r="D223" s="138">
        <f t="shared" si="14"/>
        <v>767889.14573665278</v>
      </c>
      <c r="E223" s="138">
        <f t="shared" si="14"/>
        <v>9439.7548090220007</v>
      </c>
      <c r="F223" s="138">
        <f t="shared" si="14"/>
        <v>0</v>
      </c>
      <c r="G223" s="138">
        <f t="shared" si="14"/>
        <v>0</v>
      </c>
      <c r="H223" s="138">
        <f t="shared" si="15"/>
        <v>910276.03379873489</v>
      </c>
    </row>
    <row r="224" spans="2:8" x14ac:dyDescent="0.55000000000000004">
      <c r="B224" s="127" t="str">
        <f>$B$38</f>
        <v>Home Economics</v>
      </c>
      <c r="C224" s="138">
        <f t="shared" si="14"/>
        <v>2085.4452274989821</v>
      </c>
      <c r="D224" s="138">
        <f t="shared" si="14"/>
        <v>41347.877078127458</v>
      </c>
      <c r="E224" s="138">
        <f t="shared" si="14"/>
        <v>39646.970197892413</v>
      </c>
      <c r="F224" s="138">
        <f t="shared" si="14"/>
        <v>0</v>
      </c>
      <c r="G224" s="138">
        <f t="shared" si="14"/>
        <v>0</v>
      </c>
      <c r="H224" s="138">
        <f t="shared" si="15"/>
        <v>83080.292503518853</v>
      </c>
    </row>
    <row r="225" spans="2:10" x14ac:dyDescent="0.55000000000000004">
      <c r="B225" s="127" t="str">
        <f>$B$39</f>
        <v>Law</v>
      </c>
      <c r="C225" s="138">
        <f t="shared" si="14"/>
        <v>0</v>
      </c>
      <c r="D225" s="138">
        <f t="shared" si="14"/>
        <v>0</v>
      </c>
      <c r="E225" s="138">
        <f t="shared" si="14"/>
        <v>0</v>
      </c>
      <c r="F225" s="138">
        <f t="shared" si="14"/>
        <v>0</v>
      </c>
      <c r="G225" s="138">
        <f t="shared" si="14"/>
        <v>0</v>
      </c>
      <c r="H225" s="138">
        <f t="shared" si="15"/>
        <v>0</v>
      </c>
    </row>
    <row r="226" spans="2:10" x14ac:dyDescent="0.55000000000000004">
      <c r="B226" s="127" t="str">
        <f>$B$40</f>
        <v>Social Service</v>
      </c>
      <c r="C226" s="138">
        <f t="shared" si="14"/>
        <v>7820.4196031211832</v>
      </c>
      <c r="D226" s="138">
        <f t="shared" si="14"/>
        <v>6750.6738086738715</v>
      </c>
      <c r="E226" s="138">
        <f t="shared" si="14"/>
        <v>149148.12598254764</v>
      </c>
      <c r="F226" s="138">
        <f t="shared" si="14"/>
        <v>0</v>
      </c>
      <c r="G226" s="138">
        <f t="shared" si="14"/>
        <v>0</v>
      </c>
      <c r="H226" s="138">
        <f t="shared" si="15"/>
        <v>163719.21939434271</v>
      </c>
    </row>
    <row r="227" spans="2:10" x14ac:dyDescent="0.55000000000000004">
      <c r="B227" s="127" t="str">
        <f>$B$41</f>
        <v>Library Science</v>
      </c>
      <c r="C227" s="138">
        <f t="shared" si="14"/>
        <v>0</v>
      </c>
      <c r="D227" s="138">
        <f t="shared" si="14"/>
        <v>0</v>
      </c>
      <c r="E227" s="138">
        <f t="shared" si="14"/>
        <v>0</v>
      </c>
      <c r="F227" s="138">
        <f t="shared" si="14"/>
        <v>0</v>
      </c>
      <c r="G227" s="138">
        <f t="shared" si="14"/>
        <v>0</v>
      </c>
      <c r="H227" s="138">
        <f t="shared" si="15"/>
        <v>0</v>
      </c>
    </row>
    <row r="228" spans="2:10" x14ac:dyDescent="0.55000000000000004">
      <c r="B228" s="127" t="str">
        <f>$B$42</f>
        <v>Veterinary Science</v>
      </c>
      <c r="C228" s="138">
        <f t="shared" si="14"/>
        <v>0</v>
      </c>
      <c r="D228" s="138">
        <f t="shared" si="14"/>
        <v>0</v>
      </c>
      <c r="E228" s="138">
        <f t="shared" si="14"/>
        <v>0</v>
      </c>
      <c r="F228" s="138">
        <f t="shared" si="14"/>
        <v>0</v>
      </c>
      <c r="G228" s="138">
        <f t="shared" si="14"/>
        <v>0</v>
      </c>
      <c r="H228" s="138">
        <f t="shared" si="15"/>
        <v>0</v>
      </c>
    </row>
    <row r="229" spans="2:10" x14ac:dyDescent="0.55000000000000004">
      <c r="B229" s="127" t="str">
        <f>$B$43</f>
        <v>Vocational Training</v>
      </c>
      <c r="C229" s="138">
        <f t="shared" si="14"/>
        <v>0</v>
      </c>
      <c r="D229" s="138">
        <f t="shared" si="14"/>
        <v>0</v>
      </c>
      <c r="E229" s="138">
        <f t="shared" si="14"/>
        <v>0</v>
      </c>
      <c r="F229" s="138">
        <f t="shared" si="14"/>
        <v>0</v>
      </c>
      <c r="G229" s="138">
        <f t="shared" si="14"/>
        <v>0</v>
      </c>
      <c r="H229" s="138">
        <f t="shared" si="15"/>
        <v>0</v>
      </c>
    </row>
    <row r="230" spans="2:10" x14ac:dyDescent="0.55000000000000004">
      <c r="B230" s="127" t="str">
        <f>$B$44</f>
        <v>Physical Training</v>
      </c>
      <c r="C230" s="138">
        <f t="shared" si="14"/>
        <v>0</v>
      </c>
      <c r="D230" s="138">
        <f t="shared" si="14"/>
        <v>0</v>
      </c>
      <c r="E230" s="138">
        <f t="shared" si="14"/>
        <v>0</v>
      </c>
      <c r="F230" s="138">
        <f t="shared" si="14"/>
        <v>0</v>
      </c>
      <c r="G230" s="138">
        <f t="shared" si="14"/>
        <v>0</v>
      </c>
      <c r="H230" s="138">
        <f t="shared" si="15"/>
        <v>0</v>
      </c>
    </row>
    <row r="231" spans="2:10" x14ac:dyDescent="0.55000000000000004">
      <c r="B231" s="127" t="str">
        <f>$B$45</f>
        <v>Health Services</v>
      </c>
      <c r="C231" s="138">
        <f t="shared" si="14"/>
        <v>133294.70745764326</v>
      </c>
      <c r="D231" s="138">
        <f t="shared" si="14"/>
        <v>284372.1341903868</v>
      </c>
      <c r="E231" s="138">
        <f t="shared" si="14"/>
        <v>9439.7548090220007</v>
      </c>
      <c r="F231" s="138">
        <f t="shared" si="14"/>
        <v>0</v>
      </c>
      <c r="G231" s="138">
        <f t="shared" si="14"/>
        <v>0</v>
      </c>
      <c r="H231" s="138">
        <f t="shared" si="15"/>
        <v>427106.5964570521</v>
      </c>
    </row>
    <row r="232" spans="2:10" x14ac:dyDescent="0.55000000000000004">
      <c r="B232" s="127" t="str">
        <f>$B$46</f>
        <v>Pharmacy</v>
      </c>
      <c r="C232" s="138">
        <f t="shared" si="14"/>
        <v>0</v>
      </c>
      <c r="D232" s="138">
        <f t="shared" si="14"/>
        <v>0</v>
      </c>
      <c r="E232" s="138">
        <f t="shared" si="14"/>
        <v>0</v>
      </c>
      <c r="F232" s="138">
        <f t="shared" si="14"/>
        <v>0</v>
      </c>
      <c r="G232" s="138">
        <f t="shared" si="14"/>
        <v>0</v>
      </c>
      <c r="H232" s="138">
        <f t="shared" si="15"/>
        <v>0</v>
      </c>
    </row>
    <row r="233" spans="2:10" x14ac:dyDescent="0.55000000000000004">
      <c r="B233" s="127" t="str">
        <f>$B$47</f>
        <v>Business Administration</v>
      </c>
      <c r="C233" s="138">
        <f t="shared" si="14"/>
        <v>331064.42986546346</v>
      </c>
      <c r="D233" s="138">
        <f t="shared" si="14"/>
        <v>1792303.8962029128</v>
      </c>
      <c r="E233" s="138">
        <f t="shared" si="14"/>
        <v>403077.5303452395</v>
      </c>
      <c r="F233" s="138">
        <f t="shared" si="14"/>
        <v>0</v>
      </c>
      <c r="G233" s="138">
        <f t="shared" si="14"/>
        <v>0</v>
      </c>
      <c r="H233" s="138">
        <f t="shared" si="15"/>
        <v>2526445.8564136159</v>
      </c>
    </row>
    <row r="234" spans="2:10" x14ac:dyDescent="0.55000000000000004">
      <c r="B234" s="127" t="str">
        <f>$B$48</f>
        <v>Optometry</v>
      </c>
      <c r="C234" s="138">
        <f t="shared" ref="C234:G237" si="16">$H$215*IF($H$25=0,0,C$25/$H$25)*IF(C$52=0,0,C48/C$52)</f>
        <v>0</v>
      </c>
      <c r="D234" s="138">
        <f t="shared" si="16"/>
        <v>0</v>
      </c>
      <c r="E234" s="138">
        <f t="shared" si="16"/>
        <v>0</v>
      </c>
      <c r="F234" s="138">
        <f t="shared" si="16"/>
        <v>0</v>
      </c>
      <c r="G234" s="138">
        <f t="shared" si="16"/>
        <v>0</v>
      </c>
      <c r="H234" s="138">
        <f t="shared" si="15"/>
        <v>0</v>
      </c>
    </row>
    <row r="235" spans="2:10" x14ac:dyDescent="0.55000000000000004">
      <c r="B235" s="127" t="str">
        <f>$B$49</f>
        <v>Teacher Ed-Practice Teaching</v>
      </c>
      <c r="C235" s="138">
        <f t="shared" si="16"/>
        <v>0</v>
      </c>
      <c r="D235" s="138">
        <f t="shared" si="16"/>
        <v>11813.679165179274</v>
      </c>
      <c r="E235" s="138">
        <f t="shared" si="16"/>
        <v>0</v>
      </c>
      <c r="F235" s="138">
        <f t="shared" si="16"/>
        <v>0</v>
      </c>
      <c r="G235" s="138">
        <f t="shared" si="16"/>
        <v>0</v>
      </c>
      <c r="H235" s="138">
        <f t="shared" si="15"/>
        <v>11813.679165179274</v>
      </c>
    </row>
    <row r="236" spans="2:10" x14ac:dyDescent="0.55000000000000004">
      <c r="B236" s="127" t="str">
        <f>$B$50</f>
        <v>Technology</v>
      </c>
      <c r="C236" s="138">
        <f t="shared" si="16"/>
        <v>26415.63954832044</v>
      </c>
      <c r="D236" s="138">
        <f t="shared" si="16"/>
        <v>66662.903860654478</v>
      </c>
      <c r="E236" s="138">
        <f t="shared" si="16"/>
        <v>0</v>
      </c>
      <c r="F236" s="138">
        <f t="shared" si="16"/>
        <v>0</v>
      </c>
      <c r="G236" s="138">
        <f t="shared" si="16"/>
        <v>0</v>
      </c>
      <c r="H236" s="138">
        <f t="shared" si="15"/>
        <v>93078.543408974918</v>
      </c>
    </row>
    <row r="237" spans="2:10" x14ac:dyDescent="0.55000000000000004">
      <c r="B237" s="127" t="str">
        <f>$B$51</f>
        <v>Nursing</v>
      </c>
      <c r="C237" s="138">
        <f t="shared" si="16"/>
        <v>9905.8648306201649</v>
      </c>
      <c r="D237" s="138">
        <f t="shared" si="16"/>
        <v>395195.69588278281</v>
      </c>
      <c r="E237" s="138">
        <f t="shared" si="16"/>
        <v>190053.73015497631</v>
      </c>
      <c r="F237" s="138">
        <f t="shared" si="16"/>
        <v>0</v>
      </c>
      <c r="G237" s="138">
        <f t="shared" si="16"/>
        <v>0</v>
      </c>
      <c r="H237" s="138">
        <f t="shared" si="15"/>
        <v>595155.29086837929</v>
      </c>
    </row>
    <row r="238" spans="2:10" x14ac:dyDescent="0.55000000000000004">
      <c r="B238" s="130" t="str">
        <f>$B$52</f>
        <v>Totals</v>
      </c>
      <c r="C238" s="135">
        <f>SUM(C218:C237)</f>
        <v>3809239.4951291829</v>
      </c>
      <c r="D238" s="135">
        <f>SUM(D218:D237)</f>
        <v>5679848.175772978</v>
      </c>
      <c r="E238" s="135">
        <f>SUM(E218:E237)</f>
        <v>1695694.6221939854</v>
      </c>
      <c r="F238" s="135">
        <f>SUM(F218:F237)</f>
        <v>286664.70690385433</v>
      </c>
      <c r="G238" s="135">
        <f>SUM(G218:G237)</f>
        <v>0</v>
      </c>
      <c r="H238" s="135">
        <f t="shared" si="15"/>
        <v>11471447</v>
      </c>
    </row>
    <row r="239" spans="2:10" x14ac:dyDescent="0.55000000000000004">
      <c r="B239" s="328"/>
      <c r="C239" s="348"/>
      <c r="D239" s="348"/>
      <c r="E239" s="348"/>
      <c r="F239" s="348"/>
      <c r="G239" s="348"/>
      <c r="H239" s="348"/>
    </row>
    <row r="240" spans="2:10" x14ac:dyDescent="0.55000000000000004">
      <c r="B240" s="120" t="s">
        <v>11</v>
      </c>
      <c r="C240" s="121"/>
      <c r="D240" s="121"/>
      <c r="E240" s="121"/>
      <c r="F240" s="121"/>
      <c r="G240" s="121"/>
      <c r="H240" s="122">
        <f>H16</f>
        <v>5126976</v>
      </c>
      <c r="J240" s="358"/>
    </row>
    <row r="241" spans="2:8" ht="61.5" customHeight="1" thickBot="1" x14ac:dyDescent="0.6">
      <c r="B241" s="444" t="s">
        <v>917</v>
      </c>
      <c r="C241" s="444"/>
      <c r="D241" s="444"/>
      <c r="E241" s="444"/>
      <c r="F241" s="444"/>
      <c r="G241" s="444"/>
      <c r="H241" s="326"/>
    </row>
    <row r="242" spans="2:8" ht="19.8" thickBot="1" x14ac:dyDescent="0.6">
      <c r="B242" s="124" t="s">
        <v>31</v>
      </c>
      <c r="C242" s="125" t="s">
        <v>25</v>
      </c>
      <c r="D242" s="125" t="s">
        <v>26</v>
      </c>
      <c r="E242" s="125" t="s">
        <v>27</v>
      </c>
      <c r="F242" s="125" t="s">
        <v>28</v>
      </c>
      <c r="G242" s="125" t="s">
        <v>29</v>
      </c>
      <c r="H242" s="126" t="s">
        <v>1</v>
      </c>
    </row>
    <row r="243" spans="2:8" x14ac:dyDescent="0.55000000000000004">
      <c r="B243" s="127" t="str">
        <f>$B$32</f>
        <v>Liberal Arts</v>
      </c>
      <c r="C243" s="135">
        <f t="shared" ref="C243:G258" si="17">$H$240*IF($H$25=0,0,C$25/$H$25)*IF(C$52=0,0,C32/C$52)</f>
        <v>1031785.6663755598</v>
      </c>
      <c r="D243" s="135">
        <f t="shared" si="17"/>
        <v>697705.17847120913</v>
      </c>
      <c r="E243" s="135">
        <f t="shared" si="17"/>
        <v>168757.77345871148</v>
      </c>
      <c r="F243" s="135">
        <f t="shared" si="17"/>
        <v>0</v>
      </c>
      <c r="G243" s="135">
        <f t="shared" si="17"/>
        <v>0</v>
      </c>
      <c r="H243" s="135">
        <f>SUM(C243:G243)</f>
        <v>1898248.6183054803</v>
      </c>
    </row>
    <row r="244" spans="2:8" x14ac:dyDescent="0.55000000000000004">
      <c r="B244" s="127" t="str">
        <f>$B$33</f>
        <v>Science</v>
      </c>
      <c r="C244" s="138">
        <f t="shared" si="17"/>
        <v>321559.21851812839</v>
      </c>
      <c r="D244" s="138">
        <f t="shared" si="17"/>
        <v>176751.97854603964</v>
      </c>
      <c r="E244" s="138">
        <f t="shared" si="17"/>
        <v>421.89443364677874</v>
      </c>
      <c r="F244" s="138">
        <f t="shared" si="17"/>
        <v>0</v>
      </c>
      <c r="G244" s="138">
        <f t="shared" si="17"/>
        <v>0</v>
      </c>
      <c r="H244" s="138">
        <f t="shared" ref="H244:H263" si="18">SUM(C244:G244)</f>
        <v>498733.09149781481</v>
      </c>
    </row>
    <row r="245" spans="2:8" x14ac:dyDescent="0.55000000000000004">
      <c r="B245" s="127" t="str">
        <f>$B$34</f>
        <v>Fine Arts</v>
      </c>
      <c r="C245" s="138">
        <f t="shared" si="17"/>
        <v>37515.242160448317</v>
      </c>
      <c r="D245" s="138">
        <f t="shared" si="17"/>
        <v>754.27586861752332</v>
      </c>
      <c r="E245" s="138">
        <f t="shared" si="17"/>
        <v>0</v>
      </c>
      <c r="F245" s="138">
        <f t="shared" si="17"/>
        <v>0</v>
      </c>
      <c r="G245" s="138">
        <f t="shared" si="17"/>
        <v>0</v>
      </c>
      <c r="H245" s="138">
        <f t="shared" si="18"/>
        <v>38269.518029065839</v>
      </c>
    </row>
    <row r="246" spans="2:8" x14ac:dyDescent="0.55000000000000004">
      <c r="B246" s="127" t="str">
        <f>$B$35</f>
        <v>Teacher Education</v>
      </c>
      <c r="C246" s="138">
        <f t="shared" si="17"/>
        <v>24000.434425628424</v>
      </c>
      <c r="D246" s="138">
        <f t="shared" si="17"/>
        <v>158775.07034398869</v>
      </c>
      <c r="E246" s="138">
        <f t="shared" si="17"/>
        <v>230776.25520478794</v>
      </c>
      <c r="F246" s="138">
        <f t="shared" si="17"/>
        <v>128120.11181702669</v>
      </c>
      <c r="G246" s="138">
        <f t="shared" si="17"/>
        <v>0</v>
      </c>
      <c r="H246" s="138">
        <f t="shared" si="18"/>
        <v>541671.87179143168</v>
      </c>
    </row>
    <row r="247" spans="2:8" x14ac:dyDescent="0.55000000000000004">
      <c r="B247" s="127" t="str">
        <f>$B$36</f>
        <v>Agriculture</v>
      </c>
      <c r="C247" s="138">
        <f t="shared" si="17"/>
        <v>0</v>
      </c>
      <c r="D247" s="138">
        <f t="shared" si="17"/>
        <v>0</v>
      </c>
      <c r="E247" s="138">
        <f t="shared" si="17"/>
        <v>0</v>
      </c>
      <c r="F247" s="138">
        <f t="shared" si="17"/>
        <v>0</v>
      </c>
      <c r="G247" s="138">
        <f t="shared" si="17"/>
        <v>0</v>
      </c>
      <c r="H247" s="138">
        <f t="shared" si="18"/>
        <v>0</v>
      </c>
    </row>
    <row r="248" spans="2:8" x14ac:dyDescent="0.55000000000000004">
      <c r="B248" s="127" t="str">
        <f>$B$37</f>
        <v>Engineering</v>
      </c>
      <c r="C248" s="138">
        <f t="shared" si="17"/>
        <v>59418.551247915027</v>
      </c>
      <c r="D248" s="138">
        <f t="shared" si="17"/>
        <v>343195.52022097306</v>
      </c>
      <c r="E248" s="138">
        <f t="shared" si="17"/>
        <v>4218.9443364677873</v>
      </c>
      <c r="F248" s="138">
        <f t="shared" si="17"/>
        <v>0</v>
      </c>
      <c r="G248" s="138">
        <f t="shared" si="17"/>
        <v>0</v>
      </c>
      <c r="H248" s="138">
        <f t="shared" si="18"/>
        <v>406833.01580535586</v>
      </c>
    </row>
    <row r="249" spans="2:8" x14ac:dyDescent="0.55000000000000004">
      <c r="B249" s="127" t="str">
        <f>$B$38</f>
        <v>Home Economics</v>
      </c>
      <c r="C249" s="138">
        <f t="shared" si="17"/>
        <v>932.05570584964755</v>
      </c>
      <c r="D249" s="138">
        <f t="shared" si="17"/>
        <v>18479.75878112932</v>
      </c>
      <c r="E249" s="138">
        <f t="shared" si="17"/>
        <v>17719.566213164708</v>
      </c>
      <c r="F249" s="138">
        <f t="shared" si="17"/>
        <v>0</v>
      </c>
      <c r="G249" s="138">
        <f t="shared" si="17"/>
        <v>0</v>
      </c>
      <c r="H249" s="138">
        <f t="shared" si="18"/>
        <v>37131.38070014368</v>
      </c>
    </row>
    <row r="250" spans="2:8" x14ac:dyDescent="0.55000000000000004">
      <c r="B250" s="127" t="str">
        <f>$B$39</f>
        <v>Law</v>
      </c>
      <c r="C250" s="138">
        <f t="shared" si="17"/>
        <v>0</v>
      </c>
      <c r="D250" s="138">
        <f t="shared" si="17"/>
        <v>0</v>
      </c>
      <c r="E250" s="138">
        <f t="shared" si="17"/>
        <v>0</v>
      </c>
      <c r="F250" s="138">
        <f t="shared" si="17"/>
        <v>0</v>
      </c>
      <c r="G250" s="138">
        <f t="shared" si="17"/>
        <v>0</v>
      </c>
      <c r="H250" s="138">
        <f t="shared" si="18"/>
        <v>0</v>
      </c>
    </row>
    <row r="251" spans="2:8" x14ac:dyDescent="0.55000000000000004">
      <c r="B251" s="127" t="str">
        <f>$B$40</f>
        <v>Social Service</v>
      </c>
      <c r="C251" s="138">
        <f t="shared" si="17"/>
        <v>3495.2088969361785</v>
      </c>
      <c r="D251" s="138">
        <f t="shared" si="17"/>
        <v>3017.1034744700933</v>
      </c>
      <c r="E251" s="138">
        <f t="shared" si="17"/>
        <v>66659.320516191045</v>
      </c>
      <c r="F251" s="138">
        <f t="shared" si="17"/>
        <v>0</v>
      </c>
      <c r="G251" s="138">
        <f t="shared" si="17"/>
        <v>0</v>
      </c>
      <c r="H251" s="138">
        <f t="shared" si="18"/>
        <v>73171.632887597312</v>
      </c>
    </row>
    <row r="252" spans="2:8" x14ac:dyDescent="0.55000000000000004">
      <c r="B252" s="127" t="str">
        <f>$B$41</f>
        <v>Library Science</v>
      </c>
      <c r="C252" s="138">
        <f t="shared" si="17"/>
        <v>0</v>
      </c>
      <c r="D252" s="138">
        <f t="shared" si="17"/>
        <v>0</v>
      </c>
      <c r="E252" s="138">
        <f t="shared" si="17"/>
        <v>0</v>
      </c>
      <c r="F252" s="138">
        <f t="shared" si="17"/>
        <v>0</v>
      </c>
      <c r="G252" s="138">
        <f t="shared" si="17"/>
        <v>0</v>
      </c>
      <c r="H252" s="138">
        <f t="shared" si="18"/>
        <v>0</v>
      </c>
    </row>
    <row r="253" spans="2:8" x14ac:dyDescent="0.55000000000000004">
      <c r="B253" s="127" t="str">
        <f>$B$42</f>
        <v>Veterinary Science</v>
      </c>
      <c r="C253" s="138">
        <f t="shared" si="17"/>
        <v>0</v>
      </c>
      <c r="D253" s="138">
        <f t="shared" si="17"/>
        <v>0</v>
      </c>
      <c r="E253" s="138">
        <f t="shared" si="17"/>
        <v>0</v>
      </c>
      <c r="F253" s="138">
        <f t="shared" si="17"/>
        <v>0</v>
      </c>
      <c r="G253" s="138">
        <f t="shared" si="17"/>
        <v>0</v>
      </c>
      <c r="H253" s="138">
        <f t="shared" si="18"/>
        <v>0</v>
      </c>
    </row>
    <row r="254" spans="2:8" x14ac:dyDescent="0.55000000000000004">
      <c r="B254" s="127" t="str">
        <f>$B$43</f>
        <v>Vocational Training</v>
      </c>
      <c r="C254" s="138">
        <f t="shared" si="17"/>
        <v>0</v>
      </c>
      <c r="D254" s="138">
        <f t="shared" si="17"/>
        <v>0</v>
      </c>
      <c r="E254" s="138">
        <f t="shared" si="17"/>
        <v>0</v>
      </c>
      <c r="F254" s="138">
        <f t="shared" si="17"/>
        <v>0</v>
      </c>
      <c r="G254" s="138">
        <f t="shared" si="17"/>
        <v>0</v>
      </c>
      <c r="H254" s="138">
        <f t="shared" si="18"/>
        <v>0</v>
      </c>
    </row>
    <row r="255" spans="2:8" x14ac:dyDescent="0.55000000000000004">
      <c r="B255" s="127" t="str">
        <f>$B$44</f>
        <v>Physical Training</v>
      </c>
      <c r="C255" s="138">
        <f t="shared" si="17"/>
        <v>0</v>
      </c>
      <c r="D255" s="138">
        <f t="shared" si="17"/>
        <v>0</v>
      </c>
      <c r="E255" s="138">
        <f t="shared" si="17"/>
        <v>0</v>
      </c>
      <c r="F255" s="138">
        <f t="shared" si="17"/>
        <v>0</v>
      </c>
      <c r="G255" s="138">
        <f t="shared" si="17"/>
        <v>0</v>
      </c>
      <c r="H255" s="138">
        <f t="shared" si="18"/>
        <v>0</v>
      </c>
    </row>
    <row r="256" spans="2:8" x14ac:dyDescent="0.55000000000000004">
      <c r="B256" s="127" t="str">
        <f>$B$45</f>
        <v>Health Services</v>
      </c>
      <c r="C256" s="138">
        <f t="shared" si="17"/>
        <v>59573.893865556631</v>
      </c>
      <c r="D256" s="138">
        <f t="shared" si="17"/>
        <v>127095.48386205267</v>
      </c>
      <c r="E256" s="138">
        <f t="shared" si="17"/>
        <v>4218.9443364677873</v>
      </c>
      <c r="F256" s="138">
        <f t="shared" si="17"/>
        <v>0</v>
      </c>
      <c r="G256" s="138">
        <f t="shared" si="17"/>
        <v>0</v>
      </c>
      <c r="H256" s="138">
        <f t="shared" si="18"/>
        <v>190888.3220640771</v>
      </c>
    </row>
    <row r="257" spans="2:10" x14ac:dyDescent="0.55000000000000004">
      <c r="B257" s="127" t="str">
        <f>$B$46</f>
        <v>Pharmacy</v>
      </c>
      <c r="C257" s="138">
        <f t="shared" si="17"/>
        <v>0</v>
      </c>
      <c r="D257" s="138">
        <f t="shared" si="17"/>
        <v>0</v>
      </c>
      <c r="E257" s="138">
        <f t="shared" si="17"/>
        <v>0</v>
      </c>
      <c r="F257" s="138">
        <f t="shared" si="17"/>
        <v>0</v>
      </c>
      <c r="G257" s="138">
        <f t="shared" si="17"/>
        <v>0</v>
      </c>
      <c r="H257" s="138">
        <f t="shared" si="18"/>
        <v>0</v>
      </c>
    </row>
    <row r="258" spans="2:10" x14ac:dyDescent="0.55000000000000004">
      <c r="B258" s="127" t="str">
        <f>$B$47</f>
        <v>Business Administration</v>
      </c>
      <c r="C258" s="138">
        <f t="shared" si="17"/>
        <v>147963.84330363155</v>
      </c>
      <c r="D258" s="138">
        <f t="shared" si="17"/>
        <v>801040.97247180983</v>
      </c>
      <c r="E258" s="138">
        <f t="shared" si="17"/>
        <v>180148.92316717451</v>
      </c>
      <c r="F258" s="138">
        <f t="shared" si="17"/>
        <v>0</v>
      </c>
      <c r="G258" s="138">
        <f t="shared" si="17"/>
        <v>0</v>
      </c>
      <c r="H258" s="138">
        <f t="shared" si="18"/>
        <v>1129153.7389426159</v>
      </c>
    </row>
    <row r="259" spans="2:10" x14ac:dyDescent="0.55000000000000004">
      <c r="B259" s="127" t="str">
        <f>$B$48</f>
        <v>Optometry</v>
      </c>
      <c r="C259" s="138">
        <f t="shared" ref="C259:G262" si="19">$H$240*IF($H$25=0,0,C$25/$H$25)*IF(C$52=0,0,C48/C$52)</f>
        <v>0</v>
      </c>
      <c r="D259" s="138">
        <f t="shared" si="19"/>
        <v>0</v>
      </c>
      <c r="E259" s="138">
        <f t="shared" si="19"/>
        <v>0</v>
      </c>
      <c r="F259" s="138">
        <f t="shared" si="19"/>
        <v>0</v>
      </c>
      <c r="G259" s="138">
        <f t="shared" si="19"/>
        <v>0</v>
      </c>
      <c r="H259" s="138">
        <f t="shared" si="18"/>
        <v>0</v>
      </c>
    </row>
    <row r="260" spans="2:10" x14ac:dyDescent="0.55000000000000004">
      <c r="B260" s="127" t="str">
        <f>$B$49</f>
        <v>Teacher Ed-Practice Teaching</v>
      </c>
      <c r="C260" s="138">
        <f t="shared" si="19"/>
        <v>0</v>
      </c>
      <c r="D260" s="138">
        <f t="shared" si="19"/>
        <v>5279.9310803226626</v>
      </c>
      <c r="E260" s="138">
        <f t="shared" si="19"/>
        <v>0</v>
      </c>
      <c r="F260" s="138">
        <f t="shared" si="19"/>
        <v>0</v>
      </c>
      <c r="G260" s="138">
        <f t="shared" si="19"/>
        <v>0</v>
      </c>
      <c r="H260" s="138">
        <f t="shared" si="18"/>
        <v>5279.9310803226626</v>
      </c>
    </row>
    <row r="261" spans="2:10" x14ac:dyDescent="0.55000000000000004">
      <c r="B261" s="127" t="str">
        <f>$B$50</f>
        <v>Technology</v>
      </c>
      <c r="C261" s="138">
        <f t="shared" si="19"/>
        <v>11806.038940762202</v>
      </c>
      <c r="D261" s="138">
        <f t="shared" si="19"/>
        <v>29793.896810392172</v>
      </c>
      <c r="E261" s="138">
        <f t="shared" si="19"/>
        <v>0</v>
      </c>
      <c r="F261" s="138">
        <f t="shared" si="19"/>
        <v>0</v>
      </c>
      <c r="G261" s="138">
        <f t="shared" si="19"/>
        <v>0</v>
      </c>
      <c r="H261" s="138">
        <f t="shared" si="18"/>
        <v>41599.935751154379</v>
      </c>
    </row>
    <row r="262" spans="2:10" x14ac:dyDescent="0.55000000000000004">
      <c r="B262" s="127" t="str">
        <f>$B$51</f>
        <v>Nursing</v>
      </c>
      <c r="C262" s="138">
        <f t="shared" si="19"/>
        <v>4427.2646027858254</v>
      </c>
      <c r="D262" s="138">
        <f t="shared" si="19"/>
        <v>176626.26590127003</v>
      </c>
      <c r="E262" s="138">
        <f t="shared" si="19"/>
        <v>84941.412640884781</v>
      </c>
      <c r="F262" s="138">
        <f t="shared" si="19"/>
        <v>0</v>
      </c>
      <c r="G262" s="138">
        <f t="shared" si="19"/>
        <v>0</v>
      </c>
      <c r="H262" s="138">
        <f t="shared" si="18"/>
        <v>265994.94314494065</v>
      </c>
    </row>
    <row r="263" spans="2:10" x14ac:dyDescent="0.55000000000000004">
      <c r="B263" s="130" t="str">
        <f>$B$52</f>
        <v>Totals</v>
      </c>
      <c r="C263" s="135">
        <f>SUM(C243:C262)</f>
        <v>1702477.418043202</v>
      </c>
      <c r="D263" s="135">
        <f>SUM(D243:D262)</f>
        <v>2538515.4358322751</v>
      </c>
      <c r="E263" s="135">
        <f>SUM(E243:E262)</f>
        <v>757863.03430749686</v>
      </c>
      <c r="F263" s="135">
        <f>SUM(F243:F262)</f>
        <v>128120.11181702669</v>
      </c>
      <c r="G263" s="135">
        <f>SUM(G243:G262)</f>
        <v>0</v>
      </c>
      <c r="H263" s="135">
        <f t="shared" si="18"/>
        <v>5126976</v>
      </c>
      <c r="I263" s="349"/>
    </row>
    <row r="264" spans="2:10" x14ac:dyDescent="0.55000000000000004">
      <c r="B264" s="451"/>
      <c r="C264" s="451"/>
      <c r="D264" s="451"/>
      <c r="E264" s="451"/>
      <c r="F264" s="451"/>
      <c r="G264" s="451"/>
      <c r="H264" s="452"/>
      <c r="I264" s="350"/>
    </row>
    <row r="265" spans="2:10" x14ac:dyDescent="0.55000000000000004">
      <c r="B265" s="120" t="s">
        <v>227</v>
      </c>
      <c r="C265" s="121"/>
      <c r="D265" s="121"/>
      <c r="E265" s="121"/>
      <c r="F265" s="121"/>
      <c r="G265" s="121"/>
      <c r="H265" s="122"/>
      <c r="J265" s="358"/>
    </row>
    <row r="266" spans="2:10" ht="45" customHeight="1" thickBot="1" x14ac:dyDescent="0.6">
      <c r="B266" s="432" t="s">
        <v>228</v>
      </c>
      <c r="C266" s="432"/>
      <c r="D266" s="432"/>
      <c r="E266" s="432"/>
      <c r="F266" s="432"/>
      <c r="G266" s="432"/>
      <c r="H266" s="432"/>
    </row>
    <row r="267" spans="2:10" ht="19.8" thickBot="1" x14ac:dyDescent="0.6">
      <c r="B267" s="124" t="s">
        <v>31</v>
      </c>
      <c r="C267" s="125" t="s">
        <v>25</v>
      </c>
      <c r="D267" s="125" t="s">
        <v>26</v>
      </c>
      <c r="E267" s="125" t="s">
        <v>27</v>
      </c>
      <c r="F267" s="125" t="s">
        <v>28</v>
      </c>
      <c r="G267" s="125" t="s">
        <v>29</v>
      </c>
      <c r="H267" s="126" t="s">
        <v>1</v>
      </c>
    </row>
    <row r="268" spans="2:10" x14ac:dyDescent="0.55000000000000004">
      <c r="B268" s="127" t="str">
        <f>$B$32</f>
        <v>Liberal Arts</v>
      </c>
      <c r="C268" s="135">
        <f t="shared" ref="C268:G283" si="20">C243+C218+C193+C168+C116</f>
        <v>7299969.339342908</v>
      </c>
      <c r="D268" s="135">
        <f t="shared" si="20"/>
        <v>4669169.9825456347</v>
      </c>
      <c r="E268" s="135">
        <f t="shared" si="20"/>
        <v>1841290.585915063</v>
      </c>
      <c r="F268" s="135">
        <f t="shared" si="20"/>
        <v>0</v>
      </c>
      <c r="G268" s="135">
        <f t="shared" si="20"/>
        <v>0</v>
      </c>
      <c r="H268" s="135">
        <f>SUM(C268:G268)</f>
        <v>13810429.907803606</v>
      </c>
    </row>
    <row r="269" spans="2:10" x14ac:dyDescent="0.55000000000000004">
      <c r="B269" s="127" t="str">
        <f>$B$33</f>
        <v>Science</v>
      </c>
      <c r="C269" s="138">
        <f t="shared" si="20"/>
        <v>2385731.9154467219</v>
      </c>
      <c r="D269" s="138">
        <f t="shared" si="20"/>
        <v>1517159.9393299723</v>
      </c>
      <c r="E269" s="138">
        <f t="shared" si="20"/>
        <v>1365.8699145489791</v>
      </c>
      <c r="F269" s="138">
        <f t="shared" si="20"/>
        <v>0</v>
      </c>
      <c r="G269" s="138">
        <f t="shared" si="20"/>
        <v>0</v>
      </c>
      <c r="H269" s="138">
        <f t="shared" ref="H269:H288" si="21">SUM(C269:G269)</f>
        <v>3904257.7246912434</v>
      </c>
    </row>
    <row r="270" spans="2:10" x14ac:dyDescent="0.55000000000000004">
      <c r="B270" s="127" t="str">
        <f>$B$34</f>
        <v>Fine Arts</v>
      </c>
      <c r="C270" s="138">
        <f t="shared" si="20"/>
        <v>234165.4901355514</v>
      </c>
      <c r="D270" s="138">
        <f t="shared" si="20"/>
        <v>9910.8427128393596</v>
      </c>
      <c r="E270" s="138">
        <f t="shared" si="20"/>
        <v>0</v>
      </c>
      <c r="F270" s="138">
        <f t="shared" si="20"/>
        <v>0</v>
      </c>
      <c r="G270" s="138">
        <f t="shared" si="20"/>
        <v>0</v>
      </c>
      <c r="H270" s="138">
        <f t="shared" si="21"/>
        <v>244076.33284839077</v>
      </c>
    </row>
    <row r="271" spans="2:10" x14ac:dyDescent="0.55000000000000004">
      <c r="B271" s="127" t="str">
        <f>$B$35</f>
        <v>Teacher Education</v>
      </c>
      <c r="C271" s="138">
        <f t="shared" si="20"/>
        <v>177581.36150807521</v>
      </c>
      <c r="D271" s="138">
        <f t="shared" si="20"/>
        <v>1185811.3430271465</v>
      </c>
      <c r="E271" s="138">
        <f t="shared" si="20"/>
        <v>1893087.4463791274</v>
      </c>
      <c r="F271" s="138">
        <f t="shared" si="20"/>
        <v>1151842.3072444259</v>
      </c>
      <c r="G271" s="138">
        <f t="shared" si="20"/>
        <v>0</v>
      </c>
      <c r="H271" s="138">
        <f t="shared" si="21"/>
        <v>4408322.4581587752</v>
      </c>
    </row>
    <row r="272" spans="2:10" x14ac:dyDescent="0.55000000000000004">
      <c r="B272" s="127" t="str">
        <f>$B$36</f>
        <v>Agriculture</v>
      </c>
      <c r="C272" s="138">
        <f t="shared" si="20"/>
        <v>0</v>
      </c>
      <c r="D272" s="138">
        <f t="shared" si="20"/>
        <v>0</v>
      </c>
      <c r="E272" s="138">
        <f t="shared" si="20"/>
        <v>0</v>
      </c>
      <c r="F272" s="138">
        <f t="shared" si="20"/>
        <v>0</v>
      </c>
      <c r="G272" s="138">
        <f t="shared" si="20"/>
        <v>0</v>
      </c>
      <c r="H272" s="138">
        <f t="shared" si="21"/>
        <v>0</v>
      </c>
    </row>
    <row r="273" spans="2:10" x14ac:dyDescent="0.55000000000000004">
      <c r="B273" s="127" t="str">
        <f>$B$37</f>
        <v>Engineering</v>
      </c>
      <c r="C273" s="138">
        <f t="shared" si="20"/>
        <v>613661.74040273449</v>
      </c>
      <c r="D273" s="138">
        <f t="shared" si="20"/>
        <v>3289198.2236120589</v>
      </c>
      <c r="E273" s="138">
        <f t="shared" si="20"/>
        <v>138040.49402814382</v>
      </c>
      <c r="F273" s="138">
        <f t="shared" si="20"/>
        <v>0</v>
      </c>
      <c r="G273" s="138">
        <f t="shared" si="20"/>
        <v>0</v>
      </c>
      <c r="H273" s="138">
        <f t="shared" si="21"/>
        <v>4040900.4580429373</v>
      </c>
    </row>
    <row r="274" spans="2:10" x14ac:dyDescent="0.55000000000000004">
      <c r="B274" s="127" t="str">
        <f>$B$38</f>
        <v>Home Economics</v>
      </c>
      <c r="C274" s="138">
        <f t="shared" si="20"/>
        <v>4554.5699450869806</v>
      </c>
      <c r="D274" s="138">
        <f t="shared" si="20"/>
        <v>96717.29214097721</v>
      </c>
      <c r="E274" s="138">
        <f t="shared" si="20"/>
        <v>130072.05227964722</v>
      </c>
      <c r="F274" s="138">
        <f t="shared" si="20"/>
        <v>0</v>
      </c>
      <c r="G274" s="138">
        <f t="shared" si="20"/>
        <v>0</v>
      </c>
      <c r="H274" s="138">
        <f t="shared" si="21"/>
        <v>231343.91436571142</v>
      </c>
    </row>
    <row r="275" spans="2:10" x14ac:dyDescent="0.55000000000000004">
      <c r="B275" s="127" t="str">
        <f>$B$39</f>
        <v>Law</v>
      </c>
      <c r="C275" s="138">
        <f t="shared" si="20"/>
        <v>0</v>
      </c>
      <c r="D275" s="138">
        <f t="shared" si="20"/>
        <v>0</v>
      </c>
      <c r="E275" s="138">
        <f t="shared" si="20"/>
        <v>0</v>
      </c>
      <c r="F275" s="138">
        <f t="shared" si="20"/>
        <v>0</v>
      </c>
      <c r="G275" s="138">
        <f t="shared" si="20"/>
        <v>0</v>
      </c>
      <c r="H275" s="138">
        <f t="shared" si="21"/>
        <v>0</v>
      </c>
    </row>
    <row r="276" spans="2:10" x14ac:dyDescent="0.55000000000000004">
      <c r="B276" s="127" t="str">
        <f>$B$40</f>
        <v>Social Service</v>
      </c>
      <c r="C276" s="138">
        <f t="shared" si="20"/>
        <v>46044.6510595898</v>
      </c>
      <c r="D276" s="138">
        <f t="shared" si="20"/>
        <v>54311.523609500786</v>
      </c>
      <c r="E276" s="138">
        <f t="shared" si="20"/>
        <v>880502.76287380664</v>
      </c>
      <c r="F276" s="138">
        <f t="shared" si="20"/>
        <v>0</v>
      </c>
      <c r="G276" s="138">
        <f t="shared" si="20"/>
        <v>0</v>
      </c>
      <c r="H276" s="138">
        <f t="shared" si="21"/>
        <v>980858.93754289718</v>
      </c>
    </row>
    <row r="277" spans="2:10" x14ac:dyDescent="0.55000000000000004">
      <c r="B277" s="127" t="str">
        <f>$B$41</f>
        <v>Library Science</v>
      </c>
      <c r="C277" s="138">
        <f t="shared" si="20"/>
        <v>0</v>
      </c>
      <c r="D277" s="138">
        <f t="shared" si="20"/>
        <v>0</v>
      </c>
      <c r="E277" s="138">
        <f t="shared" si="20"/>
        <v>0</v>
      </c>
      <c r="F277" s="138">
        <f t="shared" si="20"/>
        <v>0</v>
      </c>
      <c r="G277" s="138">
        <f t="shared" si="20"/>
        <v>0</v>
      </c>
      <c r="H277" s="138">
        <f t="shared" si="21"/>
        <v>0</v>
      </c>
    </row>
    <row r="278" spans="2:10" x14ac:dyDescent="0.55000000000000004">
      <c r="B278" s="127" t="str">
        <f>$B$42</f>
        <v>Veterinary Science</v>
      </c>
      <c r="C278" s="138">
        <f t="shared" si="20"/>
        <v>0</v>
      </c>
      <c r="D278" s="138">
        <f t="shared" si="20"/>
        <v>0</v>
      </c>
      <c r="E278" s="138">
        <f t="shared" si="20"/>
        <v>0</v>
      </c>
      <c r="F278" s="138">
        <f t="shared" si="20"/>
        <v>0</v>
      </c>
      <c r="G278" s="138">
        <f t="shared" si="20"/>
        <v>0</v>
      </c>
      <c r="H278" s="138">
        <f t="shared" si="21"/>
        <v>0</v>
      </c>
    </row>
    <row r="279" spans="2:10" x14ac:dyDescent="0.55000000000000004">
      <c r="B279" s="127" t="str">
        <f>$B$43</f>
        <v>Vocational Training</v>
      </c>
      <c r="C279" s="138">
        <f t="shared" si="20"/>
        <v>0</v>
      </c>
      <c r="D279" s="138">
        <f t="shared" si="20"/>
        <v>0</v>
      </c>
      <c r="E279" s="138">
        <f t="shared" si="20"/>
        <v>0</v>
      </c>
      <c r="F279" s="138">
        <f t="shared" si="20"/>
        <v>0</v>
      </c>
      <c r="G279" s="138">
        <f t="shared" si="20"/>
        <v>0</v>
      </c>
      <c r="H279" s="138">
        <f t="shared" si="21"/>
        <v>0</v>
      </c>
    </row>
    <row r="280" spans="2:10" x14ac:dyDescent="0.55000000000000004">
      <c r="B280" s="127" t="str">
        <f>$B$44</f>
        <v>Physical Training</v>
      </c>
      <c r="C280" s="138">
        <f t="shared" si="20"/>
        <v>0</v>
      </c>
      <c r="D280" s="138">
        <f t="shared" si="20"/>
        <v>0</v>
      </c>
      <c r="E280" s="138">
        <f t="shared" si="20"/>
        <v>0</v>
      </c>
      <c r="F280" s="138">
        <f t="shared" si="20"/>
        <v>0</v>
      </c>
      <c r="G280" s="138">
        <f t="shared" si="20"/>
        <v>0</v>
      </c>
      <c r="H280" s="138">
        <f t="shared" si="21"/>
        <v>0</v>
      </c>
    </row>
    <row r="281" spans="2:10" x14ac:dyDescent="0.55000000000000004">
      <c r="B281" s="127" t="str">
        <f>$B$45</f>
        <v>Health Services</v>
      </c>
      <c r="C281" s="138">
        <f t="shared" si="20"/>
        <v>454159.4067238291</v>
      </c>
      <c r="D281" s="138">
        <f t="shared" si="20"/>
        <v>890132.90033036855</v>
      </c>
      <c r="E281" s="138">
        <f t="shared" si="20"/>
        <v>36782.683342214317</v>
      </c>
      <c r="F281" s="138">
        <f t="shared" si="20"/>
        <v>0</v>
      </c>
      <c r="G281" s="138">
        <f t="shared" si="20"/>
        <v>0</v>
      </c>
      <c r="H281" s="138">
        <f t="shared" si="21"/>
        <v>1381074.9903964119</v>
      </c>
    </row>
    <row r="282" spans="2:10" x14ac:dyDescent="0.55000000000000004">
      <c r="B282" s="127" t="str">
        <f>$B$46</f>
        <v>Pharmacy</v>
      </c>
      <c r="C282" s="138">
        <f t="shared" si="20"/>
        <v>0</v>
      </c>
      <c r="D282" s="138">
        <f t="shared" si="20"/>
        <v>0</v>
      </c>
      <c r="E282" s="138">
        <f t="shared" si="20"/>
        <v>0</v>
      </c>
      <c r="F282" s="138">
        <f t="shared" si="20"/>
        <v>0</v>
      </c>
      <c r="G282" s="138">
        <f t="shared" si="20"/>
        <v>0</v>
      </c>
      <c r="H282" s="138">
        <f t="shared" si="21"/>
        <v>0</v>
      </c>
    </row>
    <row r="283" spans="2:10" x14ac:dyDescent="0.55000000000000004">
      <c r="B283" s="127" t="str">
        <f>$B$47</f>
        <v>Business Administration</v>
      </c>
      <c r="C283" s="138">
        <f t="shared" si="20"/>
        <v>1219761.9419164381</v>
      </c>
      <c r="D283" s="138">
        <f t="shared" si="20"/>
        <v>5282952.3818628043</v>
      </c>
      <c r="E283" s="138">
        <f t="shared" si="20"/>
        <v>2141293.8885425045</v>
      </c>
      <c r="F283" s="138">
        <f t="shared" si="20"/>
        <v>0</v>
      </c>
      <c r="G283" s="138">
        <f t="shared" si="20"/>
        <v>0</v>
      </c>
      <c r="H283" s="138">
        <f t="shared" si="21"/>
        <v>8644008.2123217471</v>
      </c>
    </row>
    <row r="284" spans="2:10" x14ac:dyDescent="0.55000000000000004">
      <c r="B284" s="127" t="str">
        <f>$B$48</f>
        <v>Optometry</v>
      </c>
      <c r="C284" s="138">
        <f t="shared" ref="C284:G287" si="22">C259+C234+C209+C184+C132</f>
        <v>0</v>
      </c>
      <c r="D284" s="138">
        <f t="shared" si="22"/>
        <v>0</v>
      </c>
      <c r="E284" s="138">
        <f t="shared" si="22"/>
        <v>0</v>
      </c>
      <c r="F284" s="138">
        <f t="shared" si="22"/>
        <v>0</v>
      </c>
      <c r="G284" s="138">
        <f t="shared" si="22"/>
        <v>0</v>
      </c>
      <c r="H284" s="138">
        <f t="shared" si="21"/>
        <v>0</v>
      </c>
    </row>
    <row r="285" spans="2:10" x14ac:dyDescent="0.55000000000000004">
      <c r="B285" s="127" t="str">
        <f>$B$49</f>
        <v>Teacher Ed-Practice Teaching</v>
      </c>
      <c r="C285" s="138">
        <f t="shared" si="22"/>
        <v>0</v>
      </c>
      <c r="D285" s="138">
        <f t="shared" si="22"/>
        <v>93910.379634826124</v>
      </c>
      <c r="E285" s="138">
        <f t="shared" si="22"/>
        <v>0</v>
      </c>
      <c r="F285" s="138">
        <f t="shared" si="22"/>
        <v>0</v>
      </c>
      <c r="G285" s="138">
        <f t="shared" si="22"/>
        <v>0</v>
      </c>
      <c r="H285" s="138">
        <f t="shared" si="21"/>
        <v>93910.379634826124</v>
      </c>
    </row>
    <row r="286" spans="2:10" x14ac:dyDescent="0.55000000000000004">
      <c r="B286" s="127" t="str">
        <f>$B$50</f>
        <v>Technology</v>
      </c>
      <c r="C286" s="138">
        <f t="shared" si="22"/>
        <v>160264.44474775513</v>
      </c>
      <c r="D286" s="138">
        <f t="shared" si="22"/>
        <v>290832.64663818723</v>
      </c>
      <c r="E286" s="138">
        <f t="shared" si="22"/>
        <v>0</v>
      </c>
      <c r="F286" s="138">
        <f t="shared" si="22"/>
        <v>0</v>
      </c>
      <c r="G286" s="138">
        <f t="shared" si="22"/>
        <v>0</v>
      </c>
      <c r="H286" s="138">
        <f t="shared" si="21"/>
        <v>451097.09138594236</v>
      </c>
    </row>
    <row r="287" spans="2:10" x14ac:dyDescent="0.55000000000000004">
      <c r="B287" s="127" t="str">
        <f>$B$51</f>
        <v>Nursing</v>
      </c>
      <c r="C287" s="138">
        <f t="shared" si="22"/>
        <v>50043.1274363349</v>
      </c>
      <c r="D287" s="138">
        <f t="shared" si="22"/>
        <v>1932705.1628539071</v>
      </c>
      <c r="E287" s="138">
        <f t="shared" si="22"/>
        <v>1162994.3490038689</v>
      </c>
      <c r="F287" s="138">
        <f t="shared" si="22"/>
        <v>0</v>
      </c>
      <c r="G287" s="138">
        <f t="shared" si="22"/>
        <v>0</v>
      </c>
      <c r="H287" s="138">
        <f t="shared" si="21"/>
        <v>3145742.6392941112</v>
      </c>
    </row>
    <row r="288" spans="2:10" x14ac:dyDescent="0.55000000000000004">
      <c r="B288" s="130" t="str">
        <f>$B$52</f>
        <v>Totals</v>
      </c>
      <c r="C288" s="135">
        <f>SUM(C268:C287)</f>
        <v>12645937.988665024</v>
      </c>
      <c r="D288" s="135">
        <f>SUM(D268:D287)</f>
        <v>19312812.618298225</v>
      </c>
      <c r="E288" s="135">
        <f>SUM(E268:E287)</f>
        <v>8225430.1322789257</v>
      </c>
      <c r="F288" s="135">
        <f>SUM(F268:F287)</f>
        <v>1151842.3072444259</v>
      </c>
      <c r="G288" s="135">
        <f>SUM(G268:G287)</f>
        <v>0</v>
      </c>
      <c r="H288" s="135">
        <f t="shared" si="21"/>
        <v>41336023.046486601</v>
      </c>
      <c r="I288" s="351"/>
      <c r="J288" s="139"/>
    </row>
    <row r="289" spans="2:10" x14ac:dyDescent="0.55000000000000004">
      <c r="H289" s="139"/>
    </row>
    <row r="290" spans="2:10" x14ac:dyDescent="0.55000000000000004">
      <c r="B290" s="120" t="s">
        <v>218</v>
      </c>
      <c r="C290" s="121"/>
      <c r="D290" s="121"/>
      <c r="E290" s="121"/>
      <c r="F290" s="121"/>
      <c r="G290" s="121"/>
      <c r="H290" s="122"/>
      <c r="J290" s="358"/>
    </row>
    <row r="291" spans="2:10" ht="30" customHeight="1" thickBot="1" x14ac:dyDescent="0.6">
      <c r="B291" s="432" t="s">
        <v>229</v>
      </c>
      <c r="C291" s="432"/>
      <c r="D291" s="432"/>
      <c r="E291" s="432"/>
      <c r="F291" s="432"/>
      <c r="G291" s="432"/>
      <c r="H291" s="432"/>
    </row>
    <row r="292" spans="2:10" ht="19.8" thickBot="1" x14ac:dyDescent="0.6">
      <c r="B292" s="124" t="s">
        <v>31</v>
      </c>
      <c r="C292" s="125" t="s">
        <v>25</v>
      </c>
      <c r="D292" s="125" t="s">
        <v>26</v>
      </c>
      <c r="E292" s="125" t="s">
        <v>27</v>
      </c>
      <c r="F292" s="125" t="s">
        <v>28</v>
      </c>
      <c r="G292" s="125" t="s">
        <v>29</v>
      </c>
      <c r="H292" s="126" t="s">
        <v>1</v>
      </c>
    </row>
    <row r="293" spans="2:10" x14ac:dyDescent="0.55000000000000004">
      <c r="B293" s="127" t="str">
        <f>$B$32</f>
        <v>Liberal Arts</v>
      </c>
      <c r="C293" s="133">
        <f t="shared" ref="C293:H308" si="23">IF(C32=0,0,C268/C32)</f>
        <v>549.53096502129688</v>
      </c>
      <c r="D293" s="133">
        <f t="shared" si="23"/>
        <v>841.29188874696126</v>
      </c>
      <c r="E293" s="133">
        <f t="shared" si="23"/>
        <v>1534.4088215958859</v>
      </c>
      <c r="F293" s="133">
        <f t="shared" si="23"/>
        <v>0</v>
      </c>
      <c r="G293" s="134">
        <f t="shared" si="23"/>
        <v>0</v>
      </c>
      <c r="H293" s="135">
        <f t="shared" si="23"/>
        <v>689.34960106836411</v>
      </c>
    </row>
    <row r="294" spans="2:10" x14ac:dyDescent="0.55000000000000004">
      <c r="B294" s="127" t="str">
        <f>$B$33</f>
        <v>Science</v>
      </c>
      <c r="C294" s="136">
        <f t="shared" si="23"/>
        <v>576.26374769244489</v>
      </c>
      <c r="D294" s="136">
        <f t="shared" si="23"/>
        <v>1079.0611232787853</v>
      </c>
      <c r="E294" s="136">
        <f t="shared" si="23"/>
        <v>455.28997151632637</v>
      </c>
      <c r="F294" s="136">
        <f t="shared" si="23"/>
        <v>0</v>
      </c>
      <c r="G294" s="137">
        <f t="shared" si="23"/>
        <v>0</v>
      </c>
      <c r="H294" s="138">
        <f t="shared" si="23"/>
        <v>703.59663447310209</v>
      </c>
    </row>
    <row r="295" spans="2:10" x14ac:dyDescent="0.55000000000000004">
      <c r="B295" s="127" t="str">
        <f>$B$34</f>
        <v>Fine Arts</v>
      </c>
      <c r="C295" s="136">
        <f t="shared" si="23"/>
        <v>484.81467936967164</v>
      </c>
      <c r="D295" s="136">
        <f t="shared" si="23"/>
        <v>1651.8071188065599</v>
      </c>
      <c r="E295" s="136">
        <f t="shared" si="23"/>
        <v>0</v>
      </c>
      <c r="F295" s="136">
        <f t="shared" si="23"/>
        <v>0</v>
      </c>
      <c r="G295" s="137">
        <f t="shared" si="23"/>
        <v>0</v>
      </c>
      <c r="H295" s="138">
        <f t="shared" si="23"/>
        <v>499.13360500693409</v>
      </c>
    </row>
    <row r="296" spans="2:10" x14ac:dyDescent="0.55000000000000004">
      <c r="B296" s="127" t="str">
        <f>$B$35</f>
        <v>Teacher Education</v>
      </c>
      <c r="C296" s="136">
        <f t="shared" si="23"/>
        <v>574.69696280930486</v>
      </c>
      <c r="D296" s="136">
        <f t="shared" si="23"/>
        <v>938.88467381405087</v>
      </c>
      <c r="E296" s="136">
        <f t="shared" si="23"/>
        <v>1153.6181879214671</v>
      </c>
      <c r="F296" s="136">
        <f t="shared" si="23"/>
        <v>1316.3912082793438</v>
      </c>
      <c r="G296" s="137">
        <f t="shared" si="23"/>
        <v>0</v>
      </c>
      <c r="H296" s="138">
        <f t="shared" si="23"/>
        <v>1078.3567656944167</v>
      </c>
    </row>
    <row r="297" spans="2:10" x14ac:dyDescent="0.55000000000000004">
      <c r="B297" s="127" t="str">
        <f>$B$36</f>
        <v>Agriculture</v>
      </c>
      <c r="C297" s="136">
        <f t="shared" si="23"/>
        <v>0</v>
      </c>
      <c r="D297" s="136">
        <f t="shared" si="23"/>
        <v>0</v>
      </c>
      <c r="E297" s="136">
        <f t="shared" si="23"/>
        <v>0</v>
      </c>
      <c r="F297" s="136">
        <f t="shared" si="23"/>
        <v>0</v>
      </c>
      <c r="G297" s="137">
        <f t="shared" si="23"/>
        <v>0</v>
      </c>
      <c r="H297" s="138">
        <f t="shared" si="23"/>
        <v>0</v>
      </c>
    </row>
    <row r="298" spans="2:10" x14ac:dyDescent="0.55000000000000004">
      <c r="B298" s="127" t="str">
        <f>$B$37</f>
        <v>Engineering</v>
      </c>
      <c r="C298" s="136">
        <f t="shared" si="23"/>
        <v>802.17220967677713</v>
      </c>
      <c r="D298" s="136">
        <f t="shared" si="23"/>
        <v>1204.8345141436114</v>
      </c>
      <c r="E298" s="136">
        <f t="shared" si="23"/>
        <v>4601.3498009381274</v>
      </c>
      <c r="F298" s="136">
        <f t="shared" si="23"/>
        <v>0</v>
      </c>
      <c r="G298" s="137">
        <f t="shared" si="23"/>
        <v>0</v>
      </c>
      <c r="H298" s="138">
        <f t="shared" si="23"/>
        <v>1146.3547398703367</v>
      </c>
    </row>
    <row r="299" spans="2:10" x14ac:dyDescent="0.55000000000000004">
      <c r="B299" s="127" t="str">
        <f>$B$38</f>
        <v>Home Economics</v>
      </c>
      <c r="C299" s="136">
        <f t="shared" si="23"/>
        <v>379.54749542391505</v>
      </c>
      <c r="D299" s="136">
        <f t="shared" si="23"/>
        <v>657.9407628637905</v>
      </c>
      <c r="E299" s="136">
        <f t="shared" si="23"/>
        <v>1032.3178752352953</v>
      </c>
      <c r="F299" s="136">
        <f t="shared" si="23"/>
        <v>0</v>
      </c>
      <c r="G299" s="137">
        <f t="shared" si="23"/>
        <v>0</v>
      </c>
      <c r="H299" s="138">
        <f t="shared" si="23"/>
        <v>811.73303286214536</v>
      </c>
    </row>
    <row r="300" spans="2:10" x14ac:dyDescent="0.55000000000000004">
      <c r="B300" s="127" t="str">
        <f>$B$39</f>
        <v>Law</v>
      </c>
      <c r="C300" s="136">
        <f t="shared" si="23"/>
        <v>0</v>
      </c>
      <c r="D300" s="136">
        <f t="shared" si="23"/>
        <v>0</v>
      </c>
      <c r="E300" s="136">
        <f t="shared" si="23"/>
        <v>0</v>
      </c>
      <c r="F300" s="136">
        <f t="shared" si="23"/>
        <v>0</v>
      </c>
      <c r="G300" s="137">
        <f t="shared" si="23"/>
        <v>0</v>
      </c>
      <c r="H300" s="138">
        <f t="shared" si="23"/>
        <v>0</v>
      </c>
    </row>
    <row r="301" spans="2:10" x14ac:dyDescent="0.55000000000000004">
      <c r="B301" s="127" t="str">
        <f>$B$40</f>
        <v>Social Service</v>
      </c>
      <c r="C301" s="136">
        <f t="shared" si="23"/>
        <v>1023.2144679908845</v>
      </c>
      <c r="D301" s="136">
        <f t="shared" si="23"/>
        <v>2262.9801503958661</v>
      </c>
      <c r="E301" s="136">
        <f t="shared" si="23"/>
        <v>1857.6007655565541</v>
      </c>
      <c r="F301" s="136">
        <f t="shared" si="23"/>
        <v>0</v>
      </c>
      <c r="G301" s="137">
        <f t="shared" si="23"/>
        <v>0</v>
      </c>
      <c r="H301" s="138">
        <f t="shared" si="23"/>
        <v>1806.3700507235676</v>
      </c>
    </row>
    <row r="302" spans="2:10" x14ac:dyDescent="0.55000000000000004">
      <c r="B302" s="127" t="str">
        <f>$B$41</f>
        <v>Library Science</v>
      </c>
      <c r="C302" s="136">
        <f t="shared" si="23"/>
        <v>0</v>
      </c>
      <c r="D302" s="136">
        <f t="shared" si="23"/>
        <v>0</v>
      </c>
      <c r="E302" s="136">
        <f t="shared" si="23"/>
        <v>0</v>
      </c>
      <c r="F302" s="136">
        <f t="shared" si="23"/>
        <v>0</v>
      </c>
      <c r="G302" s="137">
        <f t="shared" si="23"/>
        <v>0</v>
      </c>
      <c r="H302" s="138">
        <f t="shared" si="23"/>
        <v>0</v>
      </c>
    </row>
    <row r="303" spans="2:10" x14ac:dyDescent="0.55000000000000004">
      <c r="B303" s="127" t="str">
        <f>$B$42</f>
        <v>Veterinary Science</v>
      </c>
      <c r="C303" s="136">
        <f t="shared" si="23"/>
        <v>0</v>
      </c>
      <c r="D303" s="136">
        <f t="shared" si="23"/>
        <v>0</v>
      </c>
      <c r="E303" s="136">
        <f t="shared" si="23"/>
        <v>0</v>
      </c>
      <c r="F303" s="136">
        <f t="shared" si="23"/>
        <v>0</v>
      </c>
      <c r="G303" s="137">
        <f t="shared" si="23"/>
        <v>0</v>
      </c>
      <c r="H303" s="138">
        <f t="shared" si="23"/>
        <v>0</v>
      </c>
    </row>
    <row r="304" spans="2:10" x14ac:dyDescent="0.55000000000000004">
      <c r="B304" s="127" t="str">
        <f>$B$43</f>
        <v>Vocational Training</v>
      </c>
      <c r="C304" s="136">
        <f t="shared" si="23"/>
        <v>0</v>
      </c>
      <c r="D304" s="136">
        <f t="shared" si="23"/>
        <v>0</v>
      </c>
      <c r="E304" s="136">
        <f t="shared" si="23"/>
        <v>0</v>
      </c>
      <c r="F304" s="136">
        <f t="shared" si="23"/>
        <v>0</v>
      </c>
      <c r="G304" s="137">
        <f t="shared" si="23"/>
        <v>0</v>
      </c>
      <c r="H304" s="138">
        <f t="shared" si="23"/>
        <v>0</v>
      </c>
    </row>
    <row r="305" spans="2:10" x14ac:dyDescent="0.55000000000000004">
      <c r="B305" s="127" t="str">
        <f>$B$44</f>
        <v>Physical Training</v>
      </c>
      <c r="C305" s="136">
        <f t="shared" si="23"/>
        <v>0</v>
      </c>
      <c r="D305" s="136">
        <f t="shared" si="23"/>
        <v>0</v>
      </c>
      <c r="E305" s="136">
        <f t="shared" si="23"/>
        <v>0</v>
      </c>
      <c r="F305" s="136">
        <f t="shared" si="23"/>
        <v>0</v>
      </c>
      <c r="G305" s="137">
        <f t="shared" si="23"/>
        <v>0</v>
      </c>
      <c r="H305" s="138">
        <f t="shared" si="23"/>
        <v>0</v>
      </c>
    </row>
    <row r="306" spans="2:10" x14ac:dyDescent="0.55000000000000004">
      <c r="B306" s="127" t="str">
        <f>$B$45</f>
        <v>Health Services</v>
      </c>
      <c r="C306" s="136">
        <f t="shared" si="23"/>
        <v>592.12438947044211</v>
      </c>
      <c r="D306" s="136">
        <f t="shared" si="23"/>
        <v>880.44797263142289</v>
      </c>
      <c r="E306" s="136">
        <f t="shared" si="23"/>
        <v>1226.0894447404773</v>
      </c>
      <c r="F306" s="136">
        <f t="shared" si="23"/>
        <v>0</v>
      </c>
      <c r="G306" s="137">
        <f t="shared" si="23"/>
        <v>0</v>
      </c>
      <c r="H306" s="138">
        <f t="shared" si="23"/>
        <v>763.8689106174844</v>
      </c>
    </row>
    <row r="307" spans="2:10" x14ac:dyDescent="0.55000000000000004">
      <c r="B307" s="127" t="str">
        <f>$B$46</f>
        <v>Pharmacy</v>
      </c>
      <c r="C307" s="136">
        <f t="shared" si="23"/>
        <v>0</v>
      </c>
      <c r="D307" s="136">
        <f t="shared" si="23"/>
        <v>0</v>
      </c>
      <c r="E307" s="136">
        <f t="shared" si="23"/>
        <v>0</v>
      </c>
      <c r="F307" s="136">
        <f t="shared" si="23"/>
        <v>0</v>
      </c>
      <c r="G307" s="137">
        <f t="shared" si="23"/>
        <v>0</v>
      </c>
      <c r="H307" s="138">
        <f t="shared" si="23"/>
        <v>0</v>
      </c>
    </row>
    <row r="308" spans="2:10" x14ac:dyDescent="0.55000000000000004">
      <c r="B308" s="127" t="str">
        <f>$B$47</f>
        <v>Business Administration</v>
      </c>
      <c r="C308" s="136">
        <f t="shared" si="23"/>
        <v>640.29498263330083</v>
      </c>
      <c r="D308" s="136">
        <f t="shared" si="23"/>
        <v>829.08857216930392</v>
      </c>
      <c r="E308" s="136">
        <f t="shared" si="23"/>
        <v>1671.5799286046092</v>
      </c>
      <c r="F308" s="136">
        <f t="shared" si="23"/>
        <v>0</v>
      </c>
      <c r="G308" s="137">
        <f t="shared" si="23"/>
        <v>0</v>
      </c>
      <c r="H308" s="138">
        <f t="shared" si="23"/>
        <v>904.37415906274816</v>
      </c>
    </row>
    <row r="309" spans="2:10" x14ac:dyDescent="0.55000000000000004">
      <c r="B309" s="127" t="str">
        <f>$B$48</f>
        <v>Optometry</v>
      </c>
      <c r="C309" s="136">
        <f t="shared" ref="C309:H313" si="24">IF(C48=0,0,C284/C48)</f>
        <v>0</v>
      </c>
      <c r="D309" s="136">
        <f t="shared" si="24"/>
        <v>0</v>
      </c>
      <c r="E309" s="136">
        <f t="shared" si="24"/>
        <v>0</v>
      </c>
      <c r="F309" s="136">
        <f t="shared" si="24"/>
        <v>0</v>
      </c>
      <c r="G309" s="137">
        <f t="shared" si="24"/>
        <v>0</v>
      </c>
      <c r="H309" s="138">
        <f t="shared" si="24"/>
        <v>0</v>
      </c>
    </row>
    <row r="310" spans="2:10" x14ac:dyDescent="0.55000000000000004">
      <c r="B310" s="127" t="str">
        <f>$B$49</f>
        <v>Teacher Ed-Practice Teaching</v>
      </c>
      <c r="C310" s="136">
        <f t="shared" si="24"/>
        <v>0</v>
      </c>
      <c r="D310" s="136">
        <f t="shared" si="24"/>
        <v>2235.9614198768127</v>
      </c>
      <c r="E310" s="136">
        <f t="shared" si="24"/>
        <v>0</v>
      </c>
      <c r="F310" s="136">
        <f t="shared" si="24"/>
        <v>0</v>
      </c>
      <c r="G310" s="137">
        <f t="shared" si="24"/>
        <v>0</v>
      </c>
      <c r="H310" s="138">
        <f t="shared" si="24"/>
        <v>2235.9614198768127</v>
      </c>
    </row>
    <row r="311" spans="2:10" x14ac:dyDescent="0.55000000000000004">
      <c r="B311" s="127" t="str">
        <f>$B$50</f>
        <v>Technology</v>
      </c>
      <c r="C311" s="136">
        <f t="shared" si="24"/>
        <v>1054.3713470247048</v>
      </c>
      <c r="D311" s="136">
        <f t="shared" si="24"/>
        <v>1227.1419689374989</v>
      </c>
      <c r="E311" s="136">
        <f t="shared" si="24"/>
        <v>0</v>
      </c>
      <c r="F311" s="136">
        <f t="shared" si="24"/>
        <v>0</v>
      </c>
      <c r="G311" s="137">
        <f t="shared" si="24"/>
        <v>0</v>
      </c>
      <c r="H311" s="138">
        <f t="shared" si="24"/>
        <v>1159.632625670803</v>
      </c>
    </row>
    <row r="312" spans="2:10" x14ac:dyDescent="0.55000000000000004">
      <c r="B312" s="127" t="str">
        <f>$B$51</f>
        <v>Nursing</v>
      </c>
      <c r="C312" s="136">
        <f t="shared" si="24"/>
        <v>877.94960414622631</v>
      </c>
      <c r="D312" s="136">
        <f t="shared" si="24"/>
        <v>1375.5908632412152</v>
      </c>
      <c r="E312" s="136">
        <f t="shared" si="24"/>
        <v>1925.4873327878624</v>
      </c>
      <c r="F312" s="136">
        <f t="shared" si="24"/>
        <v>0</v>
      </c>
      <c r="G312" s="137">
        <f t="shared" si="24"/>
        <v>0</v>
      </c>
      <c r="H312" s="138">
        <f t="shared" si="24"/>
        <v>1522.6247044017964</v>
      </c>
    </row>
    <row r="313" spans="2:10" x14ac:dyDescent="0.55000000000000004">
      <c r="B313" s="130" t="str">
        <f>$B$52</f>
        <v>Totals</v>
      </c>
      <c r="C313" s="135">
        <f t="shared" si="24"/>
        <v>576.93954964482975</v>
      </c>
      <c r="D313" s="135">
        <f t="shared" si="24"/>
        <v>956.41126223434981</v>
      </c>
      <c r="E313" s="135">
        <f t="shared" si="24"/>
        <v>1526.3370072887226</v>
      </c>
      <c r="F313" s="135">
        <f t="shared" si="24"/>
        <v>1316.3912082793438</v>
      </c>
      <c r="G313" s="135">
        <f t="shared" si="24"/>
        <v>0</v>
      </c>
      <c r="H313" s="135">
        <f t="shared" si="24"/>
        <v>854.47376894506783</v>
      </c>
      <c r="I313" s="349"/>
    </row>
    <row r="315" spans="2:10" x14ac:dyDescent="0.55000000000000004">
      <c r="B315" s="120" t="s">
        <v>37</v>
      </c>
      <c r="C315" s="121"/>
      <c r="D315" s="121"/>
      <c r="E315" s="121"/>
      <c r="F315" s="121"/>
      <c r="G315" s="121"/>
      <c r="H315" s="122"/>
      <c r="J315" s="358"/>
    </row>
    <row r="316" spans="2:10" ht="55.5" customHeight="1" thickBot="1" x14ac:dyDescent="0.6">
      <c r="B316" s="432" t="s">
        <v>230</v>
      </c>
      <c r="C316" s="432"/>
      <c r="D316" s="432"/>
      <c r="E316" s="432"/>
      <c r="F316" s="432"/>
      <c r="G316" s="432"/>
      <c r="H316" s="432"/>
    </row>
    <row r="317" spans="2:10" ht="19.8" thickBot="1" x14ac:dyDescent="0.6">
      <c r="B317" s="124" t="s">
        <v>31</v>
      </c>
      <c r="C317" s="125" t="s">
        <v>25</v>
      </c>
      <c r="D317" s="125" t="s">
        <v>26</v>
      </c>
      <c r="E317" s="125" t="s">
        <v>27</v>
      </c>
      <c r="F317" s="125" t="s">
        <v>28</v>
      </c>
      <c r="G317" s="125" t="s">
        <v>29</v>
      </c>
      <c r="H317" s="126" t="s">
        <v>1</v>
      </c>
    </row>
    <row r="318" spans="2:10" x14ac:dyDescent="0.55000000000000004">
      <c r="B318" s="127" t="str">
        <f>$B$32</f>
        <v>Liberal Arts</v>
      </c>
      <c r="C318" s="128">
        <f t="shared" ref="C318:H318" si="25">IF($C$293=0,"",C293/$C$293)</f>
        <v>1</v>
      </c>
      <c r="D318" s="128">
        <f t="shared" si="25"/>
        <v>1.5309271766229904</v>
      </c>
      <c r="E318" s="128">
        <f t="shared" si="25"/>
        <v>2.7922153968819945</v>
      </c>
      <c r="F318" s="128">
        <f t="shared" si="25"/>
        <v>0</v>
      </c>
      <c r="G318" s="128">
        <f t="shared" si="25"/>
        <v>0</v>
      </c>
      <c r="H318" s="128">
        <f t="shared" si="25"/>
        <v>1.2544326797701901</v>
      </c>
    </row>
    <row r="319" spans="2:10" x14ac:dyDescent="0.55000000000000004">
      <c r="B319" s="127" t="str">
        <f>$B$33</f>
        <v>Science</v>
      </c>
      <c r="C319" s="128">
        <f t="shared" ref="C319:H334" si="26">IF($C$293=0,"",C294/$C$293)</f>
        <v>1.0486465447313091</v>
      </c>
      <c r="D319" s="128">
        <f t="shared" si="26"/>
        <v>1.9636038584958841</v>
      </c>
      <c r="E319" s="128">
        <f t="shared" si="26"/>
        <v>0.82850649098305451</v>
      </c>
      <c r="F319" s="128">
        <f t="shared" si="26"/>
        <v>0</v>
      </c>
      <c r="G319" s="128">
        <f t="shared" si="26"/>
        <v>0</v>
      </c>
      <c r="H319" s="128">
        <f t="shared" si="26"/>
        <v>1.2803584861607107</v>
      </c>
    </row>
    <row r="320" spans="2:10" x14ac:dyDescent="0.55000000000000004">
      <c r="B320" s="127" t="str">
        <f>$B$34</f>
        <v>Fine Arts</v>
      </c>
      <c r="C320" s="128">
        <f t="shared" si="26"/>
        <v>0.88223359597376427</v>
      </c>
      <c r="D320" s="128">
        <f t="shared" si="26"/>
        <v>3.0058490311688706</v>
      </c>
      <c r="E320" s="128">
        <f t="shared" si="26"/>
        <v>0</v>
      </c>
      <c r="F320" s="128">
        <f t="shared" si="26"/>
        <v>0</v>
      </c>
      <c r="G320" s="128">
        <f t="shared" si="26"/>
        <v>0</v>
      </c>
      <c r="H320" s="128">
        <f t="shared" si="26"/>
        <v>0.90829022708045282</v>
      </c>
    </row>
    <row r="321" spans="2:8" x14ac:dyDescent="0.55000000000000004">
      <c r="B321" s="127" t="str">
        <f>$B$35</f>
        <v>Teacher Education</v>
      </c>
      <c r="C321" s="128">
        <f t="shared" si="26"/>
        <v>1.0457954135251191</v>
      </c>
      <c r="D321" s="128">
        <f t="shared" si="26"/>
        <v>1.7085200536018288</v>
      </c>
      <c r="E321" s="128">
        <f t="shared" si="26"/>
        <v>2.0992778593955284</v>
      </c>
      <c r="F321" s="128">
        <f t="shared" si="26"/>
        <v>2.3954814051803752</v>
      </c>
      <c r="G321" s="128">
        <f t="shared" si="26"/>
        <v>0</v>
      </c>
      <c r="H321" s="128">
        <f t="shared" si="26"/>
        <v>1.962322115283577</v>
      </c>
    </row>
    <row r="322" spans="2:8" x14ac:dyDescent="0.55000000000000004">
      <c r="B322" s="127" t="str">
        <f>$B$36</f>
        <v>Agriculture</v>
      </c>
      <c r="C322" s="128">
        <f t="shared" si="26"/>
        <v>0</v>
      </c>
      <c r="D322" s="128">
        <f t="shared" si="26"/>
        <v>0</v>
      </c>
      <c r="E322" s="128">
        <f t="shared" si="26"/>
        <v>0</v>
      </c>
      <c r="F322" s="128">
        <f t="shared" si="26"/>
        <v>0</v>
      </c>
      <c r="G322" s="128">
        <f t="shared" si="26"/>
        <v>0</v>
      </c>
      <c r="H322" s="128">
        <f t="shared" si="26"/>
        <v>0</v>
      </c>
    </row>
    <row r="323" spans="2:8" x14ac:dyDescent="0.55000000000000004">
      <c r="B323" s="127" t="str">
        <f>$B$37</f>
        <v>Engineering</v>
      </c>
      <c r="C323" s="128">
        <f t="shared" si="26"/>
        <v>1.4597397794420723</v>
      </c>
      <c r="D323" s="128">
        <f t="shared" si="26"/>
        <v>2.1924779326983304</v>
      </c>
      <c r="E323" s="128">
        <f t="shared" si="26"/>
        <v>8.3732311622508906</v>
      </c>
      <c r="F323" s="128">
        <f t="shared" si="26"/>
        <v>0</v>
      </c>
      <c r="G323" s="128">
        <f t="shared" si="26"/>
        <v>0</v>
      </c>
      <c r="H323" s="128">
        <f t="shared" si="26"/>
        <v>2.0860603184133768</v>
      </c>
    </row>
    <row r="324" spans="2:8" x14ac:dyDescent="0.55000000000000004">
      <c r="B324" s="127" t="str">
        <f>$B$38</f>
        <v>Home Economics</v>
      </c>
      <c r="C324" s="128">
        <f t="shared" si="26"/>
        <v>0.69067535695500948</v>
      </c>
      <c r="D324" s="128">
        <f t="shared" si="26"/>
        <v>1.1972769593398476</v>
      </c>
      <c r="E324" s="128">
        <f t="shared" si="26"/>
        <v>1.8785435961653012</v>
      </c>
      <c r="F324" s="128">
        <f t="shared" si="26"/>
        <v>0</v>
      </c>
      <c r="G324" s="128">
        <f t="shared" si="26"/>
        <v>0</v>
      </c>
      <c r="H324" s="128">
        <f t="shared" si="26"/>
        <v>1.477137931309634</v>
      </c>
    </row>
    <row r="325" spans="2:8" x14ac:dyDescent="0.55000000000000004">
      <c r="B325" s="127" t="str">
        <f>$B$39</f>
        <v>Law</v>
      </c>
      <c r="C325" s="128">
        <f t="shared" si="26"/>
        <v>0</v>
      </c>
      <c r="D325" s="128">
        <f t="shared" si="26"/>
        <v>0</v>
      </c>
      <c r="E325" s="128">
        <f t="shared" si="26"/>
        <v>0</v>
      </c>
      <c r="F325" s="128">
        <f t="shared" si="26"/>
        <v>0</v>
      </c>
      <c r="G325" s="128">
        <f t="shared" si="26"/>
        <v>0</v>
      </c>
      <c r="H325" s="128">
        <f t="shared" si="26"/>
        <v>0</v>
      </c>
    </row>
    <row r="326" spans="2:8" x14ac:dyDescent="0.55000000000000004">
      <c r="B326" s="127" t="str">
        <f>$B$40</f>
        <v>Social Service</v>
      </c>
      <c r="C326" s="128">
        <f t="shared" si="26"/>
        <v>1.8619778194868968</v>
      </c>
      <c r="D326" s="128">
        <f t="shared" si="26"/>
        <v>4.1180211752183338</v>
      </c>
      <c r="E326" s="128">
        <f t="shared" si="26"/>
        <v>3.3803386593229798</v>
      </c>
      <c r="F326" s="128">
        <f t="shared" si="26"/>
        <v>0</v>
      </c>
      <c r="G326" s="128">
        <f t="shared" si="26"/>
        <v>0</v>
      </c>
      <c r="H326" s="128">
        <f t="shared" si="26"/>
        <v>3.2871124025805578</v>
      </c>
    </row>
    <row r="327" spans="2:8" x14ac:dyDescent="0.55000000000000004">
      <c r="B327" s="127" t="str">
        <f>$B$41</f>
        <v>Library Science</v>
      </c>
      <c r="C327" s="128">
        <f t="shared" si="26"/>
        <v>0</v>
      </c>
      <c r="D327" s="128">
        <f t="shared" si="26"/>
        <v>0</v>
      </c>
      <c r="E327" s="128">
        <f t="shared" si="26"/>
        <v>0</v>
      </c>
      <c r="F327" s="128">
        <f t="shared" si="26"/>
        <v>0</v>
      </c>
      <c r="G327" s="128">
        <f t="shared" si="26"/>
        <v>0</v>
      </c>
      <c r="H327" s="128">
        <f t="shared" si="26"/>
        <v>0</v>
      </c>
    </row>
    <row r="328" spans="2:8" x14ac:dyDescent="0.55000000000000004">
      <c r="B328" s="127" t="str">
        <f>$B$42</f>
        <v>Veterinary Science</v>
      </c>
      <c r="C328" s="128">
        <f t="shared" si="26"/>
        <v>0</v>
      </c>
      <c r="D328" s="128">
        <f t="shared" si="26"/>
        <v>0</v>
      </c>
      <c r="E328" s="128">
        <f t="shared" si="26"/>
        <v>0</v>
      </c>
      <c r="F328" s="128">
        <f t="shared" si="26"/>
        <v>0</v>
      </c>
      <c r="G328" s="128">
        <f t="shared" si="26"/>
        <v>0</v>
      </c>
      <c r="H328" s="128">
        <f t="shared" si="26"/>
        <v>0</v>
      </c>
    </row>
    <row r="329" spans="2:8" x14ac:dyDescent="0.55000000000000004">
      <c r="B329" s="127" t="str">
        <f>$B$43</f>
        <v>Vocational Training</v>
      </c>
      <c r="C329" s="128">
        <f t="shared" si="26"/>
        <v>0</v>
      </c>
      <c r="D329" s="128">
        <f t="shared" si="26"/>
        <v>0</v>
      </c>
      <c r="E329" s="128">
        <f t="shared" si="26"/>
        <v>0</v>
      </c>
      <c r="F329" s="128">
        <f t="shared" si="26"/>
        <v>0</v>
      </c>
      <c r="G329" s="128">
        <f t="shared" si="26"/>
        <v>0</v>
      </c>
      <c r="H329" s="128">
        <f t="shared" si="26"/>
        <v>0</v>
      </c>
    </row>
    <row r="330" spans="2:8" x14ac:dyDescent="0.55000000000000004">
      <c r="B330" s="127" t="str">
        <f>$B$44</f>
        <v>Physical Training</v>
      </c>
      <c r="C330" s="128">
        <f t="shared" si="26"/>
        <v>0</v>
      </c>
      <c r="D330" s="128">
        <f t="shared" si="26"/>
        <v>0</v>
      </c>
      <c r="E330" s="128">
        <f t="shared" si="26"/>
        <v>0</v>
      </c>
      <c r="F330" s="128">
        <f t="shared" si="26"/>
        <v>0</v>
      </c>
      <c r="G330" s="128">
        <f t="shared" si="26"/>
        <v>0</v>
      </c>
      <c r="H330" s="128">
        <f t="shared" si="26"/>
        <v>0</v>
      </c>
    </row>
    <row r="331" spans="2:8" x14ac:dyDescent="0.55000000000000004">
      <c r="B331" s="127" t="str">
        <f>$B$45</f>
        <v>Health Services</v>
      </c>
      <c r="C331" s="128">
        <f t="shared" si="26"/>
        <v>1.0775086886095573</v>
      </c>
      <c r="D331" s="128">
        <f t="shared" si="26"/>
        <v>1.6021808208702151</v>
      </c>
      <c r="E331" s="128">
        <f t="shared" si="26"/>
        <v>2.2311562455683651</v>
      </c>
      <c r="F331" s="128">
        <f t="shared" si="26"/>
        <v>0</v>
      </c>
      <c r="G331" s="128">
        <f t="shared" si="26"/>
        <v>0</v>
      </c>
      <c r="H331" s="128">
        <f t="shared" si="26"/>
        <v>1.3900379764548498</v>
      </c>
    </row>
    <row r="332" spans="2:8" x14ac:dyDescent="0.55000000000000004">
      <c r="B332" s="127" t="str">
        <f>$B$46</f>
        <v>Pharmacy</v>
      </c>
      <c r="C332" s="128">
        <f t="shared" si="26"/>
        <v>0</v>
      </c>
      <c r="D332" s="128">
        <f t="shared" si="26"/>
        <v>0</v>
      </c>
      <c r="E332" s="128">
        <f t="shared" si="26"/>
        <v>0</v>
      </c>
      <c r="F332" s="128">
        <f t="shared" si="26"/>
        <v>0</v>
      </c>
      <c r="G332" s="128">
        <f t="shared" si="26"/>
        <v>0</v>
      </c>
      <c r="H332" s="128">
        <f t="shared" si="26"/>
        <v>0</v>
      </c>
    </row>
    <row r="333" spans="2:8" x14ac:dyDescent="0.55000000000000004">
      <c r="B333" s="127" t="str">
        <f>$B$47</f>
        <v>Business Administration</v>
      </c>
      <c r="C333" s="128">
        <f t="shared" si="26"/>
        <v>1.1651663389131974</v>
      </c>
      <c r="D333" s="128">
        <f t="shared" si="26"/>
        <v>1.5087203905555584</v>
      </c>
      <c r="E333" s="128">
        <f t="shared" si="26"/>
        <v>3.0418302789176361</v>
      </c>
      <c r="F333" s="128">
        <f t="shared" si="26"/>
        <v>0</v>
      </c>
      <c r="G333" s="128">
        <f t="shared" si="26"/>
        <v>0</v>
      </c>
      <c r="H333" s="128">
        <f t="shared" si="26"/>
        <v>1.6457201079245816</v>
      </c>
    </row>
    <row r="334" spans="2:8" x14ac:dyDescent="0.55000000000000004">
      <c r="B334" s="127" t="str">
        <f>$B$48</f>
        <v>Optometry</v>
      </c>
      <c r="C334" s="128">
        <f t="shared" si="26"/>
        <v>0</v>
      </c>
      <c r="D334" s="128">
        <f t="shared" si="26"/>
        <v>0</v>
      </c>
      <c r="E334" s="128">
        <f t="shared" si="26"/>
        <v>0</v>
      </c>
      <c r="F334" s="128">
        <f t="shared" si="26"/>
        <v>0</v>
      </c>
      <c r="G334" s="128">
        <f t="shared" si="26"/>
        <v>0</v>
      </c>
      <c r="H334" s="128">
        <f t="shared" si="26"/>
        <v>0</v>
      </c>
    </row>
    <row r="335" spans="2:8" x14ac:dyDescent="0.55000000000000004">
      <c r="B335" s="127" t="str">
        <f>$B$49</f>
        <v>Teacher Ed-Practice Teaching</v>
      </c>
      <c r="C335" s="128">
        <f t="shared" ref="C335:H338" si="27">IF($C$293=0,"",C310/$C$293)</f>
        <v>0</v>
      </c>
      <c r="D335" s="128">
        <f t="shared" si="27"/>
        <v>4.0688542815602009</v>
      </c>
      <c r="E335" s="128">
        <f t="shared" si="27"/>
        <v>0</v>
      </c>
      <c r="F335" s="128">
        <f t="shared" si="27"/>
        <v>0</v>
      </c>
      <c r="G335" s="128">
        <f t="shared" si="27"/>
        <v>0</v>
      </c>
      <c r="H335" s="128">
        <f t="shared" si="27"/>
        <v>4.0688542815602009</v>
      </c>
    </row>
    <row r="336" spans="2:8" x14ac:dyDescent="0.55000000000000004">
      <c r="B336" s="127" t="str">
        <f>$B$50</f>
        <v>Technology</v>
      </c>
      <c r="C336" s="128">
        <f t="shared" si="27"/>
        <v>1.9186750413306428</v>
      </c>
      <c r="D336" s="128">
        <f t="shared" si="27"/>
        <v>2.2330715592886405</v>
      </c>
      <c r="E336" s="128">
        <f t="shared" si="27"/>
        <v>0</v>
      </c>
      <c r="F336" s="128">
        <f t="shared" si="27"/>
        <v>0</v>
      </c>
      <c r="G336" s="128">
        <f t="shared" si="27"/>
        <v>0</v>
      </c>
      <c r="H336" s="128">
        <f t="shared" si="27"/>
        <v>2.1102225342767751</v>
      </c>
    </row>
    <row r="337" spans="2:10" x14ac:dyDescent="0.55000000000000004">
      <c r="B337" s="127" t="str">
        <f>$B$51</f>
        <v>Nursing</v>
      </c>
      <c r="C337" s="128">
        <f t="shared" si="27"/>
        <v>1.5976344556165305</v>
      </c>
      <c r="D337" s="128">
        <f t="shared" si="27"/>
        <v>2.5032090105930696</v>
      </c>
      <c r="E337" s="128">
        <f t="shared" si="27"/>
        <v>3.5038741314845487</v>
      </c>
      <c r="F337" s="128">
        <f t="shared" si="27"/>
        <v>0</v>
      </c>
      <c r="G337" s="128">
        <f t="shared" si="27"/>
        <v>0</v>
      </c>
      <c r="H337" s="128">
        <f t="shared" si="27"/>
        <v>2.7707714420474696</v>
      </c>
    </row>
    <row r="338" spans="2:10" x14ac:dyDescent="0.55000000000000004">
      <c r="B338" s="130" t="str">
        <f>$B$52</f>
        <v>Totals</v>
      </c>
      <c r="C338" s="128">
        <f t="shared" si="27"/>
        <v>1.0498763242986147</v>
      </c>
      <c r="D338" s="128">
        <f t="shared" si="27"/>
        <v>1.7404137766782339</v>
      </c>
      <c r="E338" s="128">
        <f t="shared" si="27"/>
        <v>2.7775268446056902</v>
      </c>
      <c r="F338" s="128">
        <f t="shared" si="27"/>
        <v>2.3954814051803752</v>
      </c>
      <c r="G338" s="128">
        <f t="shared" si="27"/>
        <v>0</v>
      </c>
      <c r="H338" s="128">
        <f t="shared" si="27"/>
        <v>1.5549146878592237</v>
      </c>
      <c r="I338" s="349"/>
    </row>
    <row r="340" spans="2:10" x14ac:dyDescent="0.55000000000000004">
      <c r="B340" s="120" t="s">
        <v>231</v>
      </c>
      <c r="C340" s="121"/>
      <c r="D340" s="121"/>
      <c r="E340" s="121"/>
      <c r="F340" s="121"/>
      <c r="G340" s="121"/>
      <c r="H340" s="122"/>
      <c r="J340" s="358"/>
    </row>
    <row r="341" spans="2:10" ht="55.5" customHeight="1" thickBot="1" x14ac:dyDescent="0.6">
      <c r="B341" s="432" t="s">
        <v>232</v>
      </c>
      <c r="C341" s="432"/>
      <c r="D341" s="432"/>
      <c r="E341" s="432"/>
      <c r="F341" s="432"/>
      <c r="G341" s="432"/>
      <c r="H341" s="432"/>
    </row>
    <row r="342" spans="2:10" ht="19.8" thickBot="1" x14ac:dyDescent="0.6">
      <c r="B342" s="124" t="s">
        <v>31</v>
      </c>
      <c r="C342" s="125" t="s">
        <v>25</v>
      </c>
      <c r="D342" s="125" t="s">
        <v>26</v>
      </c>
      <c r="E342" s="125" t="s">
        <v>27</v>
      </c>
      <c r="F342" s="125" t="s">
        <v>28</v>
      </c>
      <c r="G342" s="125" t="s">
        <v>29</v>
      </c>
      <c r="H342" s="126" t="s">
        <v>1</v>
      </c>
    </row>
    <row r="343" spans="2:10" x14ac:dyDescent="0.55000000000000004">
      <c r="B343" s="127" t="str">
        <f>$B$32</f>
        <v>Liberal Arts</v>
      </c>
      <c r="C343" s="135">
        <f t="shared" ref="C343:D358" si="28">C293*30</f>
        <v>16485.928950638907</v>
      </c>
      <c r="D343" s="135">
        <f t="shared" si="28"/>
        <v>25238.756662408839</v>
      </c>
      <c r="E343" s="135">
        <f>E293*24</f>
        <v>36825.811718301266</v>
      </c>
      <c r="F343" s="135">
        <f>F293*18</f>
        <v>0</v>
      </c>
      <c r="G343" s="135">
        <f>G293*24</f>
        <v>0</v>
      </c>
      <c r="H343" s="135">
        <f>IF((C32/30+D32/30+E32/24+F32/18+G32/24)=0,0,H268/(C32/30+D32/30+E32/24+F32/18+G32/24))</f>
        <v>20375.376081150203</v>
      </c>
    </row>
    <row r="344" spans="2:10" x14ac:dyDescent="0.55000000000000004">
      <c r="B344" s="127" t="str">
        <f>$B$33</f>
        <v>Science</v>
      </c>
      <c r="C344" s="138">
        <f t="shared" si="28"/>
        <v>17287.912430773347</v>
      </c>
      <c r="D344" s="138">
        <f t="shared" si="28"/>
        <v>32371.83369836356</v>
      </c>
      <c r="E344" s="138">
        <f>E294*24</f>
        <v>10926.959316391833</v>
      </c>
      <c r="F344" s="138">
        <f>F294*18</f>
        <v>0</v>
      </c>
      <c r="G344" s="138">
        <f>G294*24</f>
        <v>0</v>
      </c>
      <c r="H344" s="138">
        <f t="shared" ref="H344:H363" si="29">IF((C33/30+D33/30+E33/24+F33/18+G33/24)=0,0,H269/(C33/30+D33/30+E33/24+F33/18+G33/24))</f>
        <v>21105.046486911535</v>
      </c>
    </row>
    <row r="345" spans="2:10" x14ac:dyDescent="0.55000000000000004">
      <c r="B345" s="127" t="str">
        <f>$B$34</f>
        <v>Fine Arts</v>
      </c>
      <c r="C345" s="138">
        <f t="shared" si="28"/>
        <v>14544.440381090149</v>
      </c>
      <c r="D345" s="138">
        <f t="shared" si="28"/>
        <v>49554.213564196798</v>
      </c>
      <c r="E345" s="138">
        <f t="shared" ref="E345:E363" si="30">E295*24</f>
        <v>0</v>
      </c>
      <c r="F345" s="138">
        <f t="shared" ref="F345:F363" si="31">F295*18</f>
        <v>0</v>
      </c>
      <c r="G345" s="138">
        <f t="shared" ref="G345:G363" si="32">G295*24</f>
        <v>0</v>
      </c>
      <c r="H345" s="138">
        <f t="shared" si="29"/>
        <v>14974.008150208021</v>
      </c>
    </row>
    <row r="346" spans="2:10" x14ac:dyDescent="0.55000000000000004">
      <c r="B346" s="127" t="str">
        <f>$B$35</f>
        <v>Teacher Education</v>
      </c>
      <c r="C346" s="138">
        <f t="shared" si="28"/>
        <v>17240.908884279146</v>
      </c>
      <c r="D346" s="138">
        <f t="shared" si="28"/>
        <v>28166.540214421526</v>
      </c>
      <c r="E346" s="138">
        <f t="shared" si="30"/>
        <v>27686.836510115209</v>
      </c>
      <c r="F346" s="138">
        <f t="shared" si="31"/>
        <v>23695.041749028187</v>
      </c>
      <c r="G346" s="138">
        <f t="shared" si="32"/>
        <v>0</v>
      </c>
      <c r="H346" s="138">
        <f t="shared" si="29"/>
        <v>26025.288786912854</v>
      </c>
    </row>
    <row r="347" spans="2:10" x14ac:dyDescent="0.55000000000000004">
      <c r="B347" s="127" t="str">
        <f>$B$36</f>
        <v>Agriculture</v>
      </c>
      <c r="C347" s="138">
        <f t="shared" si="28"/>
        <v>0</v>
      </c>
      <c r="D347" s="138">
        <f t="shared" si="28"/>
        <v>0</v>
      </c>
      <c r="E347" s="138">
        <f t="shared" si="30"/>
        <v>0</v>
      </c>
      <c r="F347" s="138">
        <f t="shared" si="31"/>
        <v>0</v>
      </c>
      <c r="G347" s="138">
        <f t="shared" si="32"/>
        <v>0</v>
      </c>
      <c r="H347" s="138">
        <f t="shared" si="29"/>
        <v>0</v>
      </c>
    </row>
    <row r="348" spans="2:10" x14ac:dyDescent="0.55000000000000004">
      <c r="B348" s="127" t="str">
        <f>$B$37</f>
        <v>Engineering</v>
      </c>
      <c r="C348" s="138">
        <f t="shared" si="28"/>
        <v>24065.166290303314</v>
      </c>
      <c r="D348" s="138">
        <f t="shared" si="28"/>
        <v>36145.035424308342</v>
      </c>
      <c r="E348" s="138">
        <f t="shared" si="30"/>
        <v>110432.39522251506</v>
      </c>
      <c r="F348" s="138">
        <f t="shared" si="31"/>
        <v>0</v>
      </c>
      <c r="G348" s="138">
        <f t="shared" si="32"/>
        <v>0</v>
      </c>
      <c r="H348" s="138">
        <f t="shared" si="29"/>
        <v>34317.625970640656</v>
      </c>
    </row>
    <row r="349" spans="2:10" x14ac:dyDescent="0.55000000000000004">
      <c r="B349" s="127" t="str">
        <f>$B$38</f>
        <v>Home Economics</v>
      </c>
      <c r="C349" s="138">
        <f t="shared" si="28"/>
        <v>11386.424862717451</v>
      </c>
      <c r="D349" s="138">
        <f t="shared" si="28"/>
        <v>19738.222885913714</v>
      </c>
      <c r="E349" s="138">
        <f t="shared" si="30"/>
        <v>24775.62900564709</v>
      </c>
      <c r="F349" s="138">
        <f t="shared" si="31"/>
        <v>0</v>
      </c>
      <c r="G349" s="138">
        <f t="shared" si="32"/>
        <v>0</v>
      </c>
      <c r="H349" s="138">
        <f t="shared" si="29"/>
        <v>21928.333115233308</v>
      </c>
    </row>
    <row r="350" spans="2:10" x14ac:dyDescent="0.55000000000000004">
      <c r="B350" s="127" t="str">
        <f>$B$39</f>
        <v>Law</v>
      </c>
      <c r="C350" s="138">
        <f t="shared" si="28"/>
        <v>0</v>
      </c>
      <c r="D350" s="138">
        <f t="shared" si="28"/>
        <v>0</v>
      </c>
      <c r="E350" s="138">
        <f t="shared" si="30"/>
        <v>0</v>
      </c>
      <c r="F350" s="138">
        <f t="shared" si="31"/>
        <v>0</v>
      </c>
      <c r="G350" s="138">
        <f t="shared" si="32"/>
        <v>0</v>
      </c>
      <c r="H350" s="138">
        <f t="shared" si="29"/>
        <v>0</v>
      </c>
    </row>
    <row r="351" spans="2:10" x14ac:dyDescent="0.55000000000000004">
      <c r="B351" s="127" t="str">
        <f>$B$40</f>
        <v>Social Service</v>
      </c>
      <c r="C351" s="138">
        <f t="shared" si="28"/>
        <v>30696.434039726533</v>
      </c>
      <c r="D351" s="138">
        <f t="shared" si="28"/>
        <v>67889.404511875982</v>
      </c>
      <c r="E351" s="138">
        <f t="shared" si="30"/>
        <v>44582.418373357301</v>
      </c>
      <c r="F351" s="138">
        <f t="shared" si="31"/>
        <v>0</v>
      </c>
      <c r="G351" s="138">
        <f t="shared" si="32"/>
        <v>0</v>
      </c>
      <c r="H351" s="138">
        <f t="shared" si="29"/>
        <v>44483.398528022546</v>
      </c>
    </row>
    <row r="352" spans="2:10" x14ac:dyDescent="0.55000000000000004">
      <c r="B352" s="127" t="str">
        <f>$B$41</f>
        <v>Library Science</v>
      </c>
      <c r="C352" s="138">
        <f t="shared" si="28"/>
        <v>0</v>
      </c>
      <c r="D352" s="138">
        <f t="shared" si="28"/>
        <v>0</v>
      </c>
      <c r="E352" s="138">
        <f t="shared" si="30"/>
        <v>0</v>
      </c>
      <c r="F352" s="138">
        <f t="shared" si="31"/>
        <v>0</v>
      </c>
      <c r="G352" s="138">
        <f t="shared" si="32"/>
        <v>0</v>
      </c>
      <c r="H352" s="138">
        <f t="shared" si="29"/>
        <v>0</v>
      </c>
    </row>
    <row r="353" spans="2:9" x14ac:dyDescent="0.55000000000000004">
      <c r="B353" s="127" t="str">
        <f>$B$42</f>
        <v>Veterinary Science</v>
      </c>
      <c r="C353" s="138">
        <f t="shared" si="28"/>
        <v>0</v>
      </c>
      <c r="D353" s="138">
        <f t="shared" si="28"/>
        <v>0</v>
      </c>
      <c r="E353" s="138">
        <f t="shared" si="30"/>
        <v>0</v>
      </c>
      <c r="F353" s="138">
        <f t="shared" si="31"/>
        <v>0</v>
      </c>
      <c r="G353" s="138">
        <f t="shared" si="32"/>
        <v>0</v>
      </c>
      <c r="H353" s="138">
        <f t="shared" si="29"/>
        <v>0</v>
      </c>
    </row>
    <row r="354" spans="2:9" x14ac:dyDescent="0.55000000000000004">
      <c r="B354" s="127" t="str">
        <f>$B$43</f>
        <v>Vocational Training</v>
      </c>
      <c r="C354" s="138">
        <f t="shared" si="28"/>
        <v>0</v>
      </c>
      <c r="D354" s="138">
        <f t="shared" si="28"/>
        <v>0</v>
      </c>
      <c r="E354" s="138">
        <f t="shared" si="30"/>
        <v>0</v>
      </c>
      <c r="F354" s="138">
        <f t="shared" si="31"/>
        <v>0</v>
      </c>
      <c r="G354" s="138">
        <f t="shared" si="32"/>
        <v>0</v>
      </c>
      <c r="H354" s="138">
        <f t="shared" si="29"/>
        <v>0</v>
      </c>
    </row>
    <row r="355" spans="2:9" x14ac:dyDescent="0.55000000000000004">
      <c r="B355" s="127" t="str">
        <f>$B$44</f>
        <v>Physical Training</v>
      </c>
      <c r="C355" s="138">
        <f t="shared" si="28"/>
        <v>0</v>
      </c>
      <c r="D355" s="138">
        <f t="shared" si="28"/>
        <v>0</v>
      </c>
      <c r="E355" s="138">
        <f t="shared" si="30"/>
        <v>0</v>
      </c>
      <c r="F355" s="138">
        <f t="shared" si="31"/>
        <v>0</v>
      </c>
      <c r="G355" s="138">
        <f t="shared" si="32"/>
        <v>0</v>
      </c>
      <c r="H355" s="138">
        <f t="shared" si="29"/>
        <v>0</v>
      </c>
    </row>
    <row r="356" spans="2:9" x14ac:dyDescent="0.55000000000000004">
      <c r="B356" s="127" t="str">
        <f>$B$45</f>
        <v>Health Services</v>
      </c>
      <c r="C356" s="138">
        <f t="shared" si="28"/>
        <v>17763.731684113263</v>
      </c>
      <c r="D356" s="138">
        <f t="shared" si="28"/>
        <v>26413.439178942688</v>
      </c>
      <c r="E356" s="138">
        <f t="shared" si="30"/>
        <v>29426.146673771458</v>
      </c>
      <c r="F356" s="138">
        <f t="shared" si="31"/>
        <v>0</v>
      </c>
      <c r="G356" s="138">
        <f t="shared" si="32"/>
        <v>0</v>
      </c>
      <c r="H356" s="138">
        <f t="shared" si="29"/>
        <v>22821.398904925562</v>
      </c>
    </row>
    <row r="357" spans="2:9" x14ac:dyDescent="0.55000000000000004">
      <c r="B357" s="127" t="str">
        <f>$B$46</f>
        <v>Pharmacy</v>
      </c>
      <c r="C357" s="138">
        <f t="shared" si="28"/>
        <v>0</v>
      </c>
      <c r="D357" s="138">
        <f t="shared" si="28"/>
        <v>0</v>
      </c>
      <c r="E357" s="138">
        <f t="shared" si="30"/>
        <v>0</v>
      </c>
      <c r="F357" s="138">
        <f t="shared" si="31"/>
        <v>0</v>
      </c>
      <c r="G357" s="138">
        <f t="shared" si="32"/>
        <v>0</v>
      </c>
      <c r="H357" s="138">
        <f t="shared" si="29"/>
        <v>0</v>
      </c>
    </row>
    <row r="358" spans="2:9" x14ac:dyDescent="0.55000000000000004">
      <c r="B358" s="127" t="str">
        <f>$B$47</f>
        <v>Business Administration</v>
      </c>
      <c r="C358" s="138">
        <f t="shared" si="28"/>
        <v>19208.849478999025</v>
      </c>
      <c r="D358" s="138">
        <f t="shared" si="28"/>
        <v>24872.657165079116</v>
      </c>
      <c r="E358" s="138">
        <f t="shared" si="30"/>
        <v>40117.91828651062</v>
      </c>
      <c r="F358" s="138">
        <f t="shared" si="31"/>
        <v>0</v>
      </c>
      <c r="G358" s="138">
        <f t="shared" si="32"/>
        <v>0</v>
      </c>
      <c r="H358" s="138">
        <f t="shared" si="29"/>
        <v>26251.638333677769</v>
      </c>
    </row>
    <row r="359" spans="2:9" x14ac:dyDescent="0.55000000000000004">
      <c r="B359" s="127" t="str">
        <f>$B$48</f>
        <v>Optometry</v>
      </c>
      <c r="C359" s="138">
        <f t="shared" ref="C359:D363" si="33">C309*30</f>
        <v>0</v>
      </c>
      <c r="D359" s="138">
        <f t="shared" si="33"/>
        <v>0</v>
      </c>
      <c r="E359" s="138">
        <f t="shared" si="30"/>
        <v>0</v>
      </c>
      <c r="F359" s="138">
        <f t="shared" si="31"/>
        <v>0</v>
      </c>
      <c r="G359" s="138">
        <f t="shared" si="32"/>
        <v>0</v>
      </c>
      <c r="H359" s="138">
        <f t="shared" si="29"/>
        <v>0</v>
      </c>
    </row>
    <row r="360" spans="2:9" x14ac:dyDescent="0.55000000000000004">
      <c r="B360" s="127" t="str">
        <f>$B$49</f>
        <v>Teacher Ed-Practice Teaching</v>
      </c>
      <c r="C360" s="138">
        <f t="shared" si="33"/>
        <v>0</v>
      </c>
      <c r="D360" s="138">
        <f t="shared" si="33"/>
        <v>67078.842596304385</v>
      </c>
      <c r="E360" s="138">
        <f t="shared" si="30"/>
        <v>0</v>
      </c>
      <c r="F360" s="138">
        <f t="shared" si="31"/>
        <v>0</v>
      </c>
      <c r="G360" s="138">
        <f t="shared" si="32"/>
        <v>0</v>
      </c>
      <c r="H360" s="138">
        <f t="shared" si="29"/>
        <v>67078.842596304385</v>
      </c>
    </row>
    <row r="361" spans="2:9" x14ac:dyDescent="0.55000000000000004">
      <c r="B361" s="127" t="str">
        <f>$B$50</f>
        <v>Technology</v>
      </c>
      <c r="C361" s="138">
        <f t="shared" si="33"/>
        <v>31631.140410741144</v>
      </c>
      <c r="D361" s="138">
        <f t="shared" si="33"/>
        <v>36814.259068124964</v>
      </c>
      <c r="E361" s="138">
        <f t="shared" si="30"/>
        <v>0</v>
      </c>
      <c r="F361" s="138">
        <f t="shared" si="31"/>
        <v>0</v>
      </c>
      <c r="G361" s="138">
        <f t="shared" si="32"/>
        <v>0</v>
      </c>
      <c r="H361" s="138">
        <f t="shared" si="29"/>
        <v>34788.978770124086</v>
      </c>
    </row>
    <row r="362" spans="2:9" x14ac:dyDescent="0.55000000000000004">
      <c r="B362" s="127" t="str">
        <f>$B$51</f>
        <v>Nursing</v>
      </c>
      <c r="C362" s="138">
        <f t="shared" si="33"/>
        <v>26338.488124386789</v>
      </c>
      <c r="D362" s="138">
        <f t="shared" si="33"/>
        <v>41267.725897236458</v>
      </c>
      <c r="E362" s="138">
        <f t="shared" si="30"/>
        <v>46211.6959869087</v>
      </c>
      <c r="F362" s="138">
        <f t="shared" si="31"/>
        <v>0</v>
      </c>
      <c r="G362" s="138">
        <f t="shared" si="32"/>
        <v>0</v>
      </c>
      <c r="H362" s="138">
        <f t="shared" si="29"/>
        <v>42567.559395048869</v>
      </c>
    </row>
    <row r="363" spans="2:9" x14ac:dyDescent="0.55000000000000004">
      <c r="B363" s="130" t="str">
        <f>$B$52</f>
        <v>Totals</v>
      </c>
      <c r="C363" s="135">
        <f t="shared" si="33"/>
        <v>17308.186489344891</v>
      </c>
      <c r="D363" s="135">
        <f t="shared" si="33"/>
        <v>28692.337867030496</v>
      </c>
      <c r="E363" s="135">
        <f t="shared" si="30"/>
        <v>36632.08817492934</v>
      </c>
      <c r="F363" s="135">
        <f t="shared" si="31"/>
        <v>23695.041749028187</v>
      </c>
      <c r="G363" s="135">
        <f t="shared" si="32"/>
        <v>0</v>
      </c>
      <c r="H363" s="135">
        <f t="shared" si="29"/>
        <v>24650.465390936533</v>
      </c>
      <c r="I363" s="349"/>
    </row>
  </sheetData>
  <mergeCells count="45">
    <mergeCell ref="B316:H316"/>
    <mergeCell ref="B341:H341"/>
    <mergeCell ref="B215:G215"/>
    <mergeCell ref="B216:H216"/>
    <mergeCell ref="B241:G241"/>
    <mergeCell ref="B264:H264"/>
    <mergeCell ref="B266:H266"/>
    <mergeCell ref="B291:H291"/>
    <mergeCell ref="I140:I141"/>
    <mergeCell ref="B165:G165"/>
    <mergeCell ref="B166:G166"/>
    <mergeCell ref="B190:G190"/>
    <mergeCell ref="B191:H191"/>
    <mergeCell ref="B89:G89"/>
    <mergeCell ref="B113:H113"/>
    <mergeCell ref="B114:G114"/>
    <mergeCell ref="B139:G139"/>
    <mergeCell ref="B140:F141"/>
    <mergeCell ref="B58:G58"/>
    <mergeCell ref="D83:F83"/>
    <mergeCell ref="B84:C84"/>
    <mergeCell ref="D84:F84"/>
    <mergeCell ref="B87:G87"/>
    <mergeCell ref="D27:F27"/>
    <mergeCell ref="B28:C28"/>
    <mergeCell ref="D28:F28"/>
    <mergeCell ref="D54:F54"/>
    <mergeCell ref="B55:C55"/>
    <mergeCell ref="D55:F55"/>
    <mergeCell ref="B16:E16"/>
    <mergeCell ref="B17:E17"/>
    <mergeCell ref="B18:E18"/>
    <mergeCell ref="D20:F20"/>
    <mergeCell ref="B21:C21"/>
    <mergeCell ref="D21:F21"/>
    <mergeCell ref="B11:H11"/>
    <mergeCell ref="B12:E12"/>
    <mergeCell ref="B13:E13"/>
    <mergeCell ref="B14:E14"/>
    <mergeCell ref="B15:E15"/>
    <mergeCell ref="B1:H1"/>
    <mergeCell ref="B2:H2"/>
    <mergeCell ref="B8:H8"/>
    <mergeCell ref="B9:G9"/>
    <mergeCell ref="B10:G10"/>
  </mergeCells>
  <conditionalFormatting sqref="C61:G80">
    <cfRule type="expression" dxfId="129" priority="6" stopIfTrue="1">
      <formula>C32=0</formula>
    </cfRule>
  </conditionalFormatting>
  <conditionalFormatting sqref="C91:G110">
    <cfRule type="expression" dxfId="128" priority="5" stopIfTrue="1">
      <formula>C32=0</formula>
    </cfRule>
  </conditionalFormatting>
  <conditionalFormatting sqref="C143:H162">
    <cfRule type="expression" dxfId="127" priority="3" stopIfTrue="1">
      <formula>C32=0</formula>
    </cfRule>
  </conditionalFormatting>
  <conditionalFormatting sqref="H143:H162">
    <cfRule type="expression" dxfId="126" priority="1" stopIfTrue="1">
      <formula>OR(AND(#REF!&gt;0,H143&gt;0,H61=0),AND(#REF!&gt;0,H143&gt;0,H32=0))</formula>
    </cfRule>
    <cfRule type="expression" dxfId="125" priority="4" stopIfTrue="1">
      <formula>OR(AND(#REF!&gt;0,H143&gt;0,H61=0),AND(#REF!&gt;0,H143&gt;0,H32=0))</formula>
    </cfRule>
  </conditionalFormatting>
  <pageMargins left="0.25" right="0.25" top="0.5" bottom="0.5" header="0.17" footer="0.17"/>
  <pageSetup scale="69" fitToHeight="0" orientation="portrait" r:id="rId1"/>
  <headerFooter alignWithMargins="0"/>
  <rowBreaks count="6" manualBreakCount="6">
    <brk id="56" max="16383" man="1"/>
    <brk id="112" max="16383" man="1"/>
    <brk id="164" max="16383" man="1"/>
    <brk id="214" max="16383" man="1"/>
    <brk id="264" max="16383" man="1"/>
    <brk id="314" max="16383" man="1"/>
  </rowBreaks>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sheetPr codeName="Sheet27">
    <tabColor rgb="FFFFC000"/>
    <pageSetUpPr fitToPage="1"/>
  </sheetPr>
  <dimension ref="B1:X363"/>
  <sheetViews>
    <sheetView showGridLines="0" showZeros="0" topLeftCell="A8" zoomScale="70" zoomScaleNormal="70" workbookViewId="0">
      <selection activeCell="L26" sqref="L26"/>
    </sheetView>
  </sheetViews>
  <sheetFormatPr defaultColWidth="9.109375" defaultRowHeight="19.2" x14ac:dyDescent="0.55000000000000004"/>
  <cols>
    <col min="1" max="1" width="1.88671875" style="107" customWidth="1"/>
    <col min="2" max="2" width="30.5546875" style="107" customWidth="1"/>
    <col min="3" max="3" width="15.88671875" style="107" bestFit="1" customWidth="1"/>
    <col min="4" max="5" width="17.109375" style="107" bestFit="1" customWidth="1"/>
    <col min="6" max="6" width="16.6640625" style="107" bestFit="1" customWidth="1"/>
    <col min="7" max="7" width="17.5546875" style="107" bestFit="1" customWidth="1"/>
    <col min="8" max="8" width="21.33203125" style="107" bestFit="1" customWidth="1"/>
    <col min="9" max="9" width="16.33203125" style="107" bestFit="1" customWidth="1"/>
    <col min="10" max="10" width="16" style="107" bestFit="1" customWidth="1"/>
    <col min="11" max="11" width="15.33203125" style="107" bestFit="1" customWidth="1"/>
    <col min="12" max="12" width="15.88671875" style="107" customWidth="1"/>
    <col min="13" max="13" width="14.33203125" style="107" customWidth="1"/>
    <col min="14" max="14" width="15" style="107" customWidth="1"/>
    <col min="15" max="15" width="13.44140625" style="107" customWidth="1"/>
    <col min="16" max="16" width="16.88671875" style="107" customWidth="1"/>
    <col min="17" max="17" width="9.109375" style="107"/>
    <col min="18" max="18" width="17.109375" style="107" customWidth="1"/>
    <col min="19" max="16384" width="9.109375" style="107"/>
  </cols>
  <sheetData>
    <row r="1" spans="2:8" x14ac:dyDescent="0.55000000000000004">
      <c r="B1" s="442" t="str">
        <f>'Relative Weights'!A1</f>
        <v>THECB Texas Public University Expenditure Study - Fiscal Year 2025</v>
      </c>
      <c r="C1" s="442"/>
      <c r="D1" s="442"/>
      <c r="E1" s="442"/>
      <c r="F1" s="442"/>
      <c r="G1" s="442"/>
      <c r="H1" s="442"/>
    </row>
    <row r="2" spans="2:8" x14ac:dyDescent="0.55000000000000004">
      <c r="B2" s="443" t="str">
        <f>'Relative Weights'!A2</f>
        <v>Institution Survey for the Year Ended August 31, 2025</v>
      </c>
      <c r="C2" s="443"/>
      <c r="D2" s="443"/>
      <c r="E2" s="443"/>
      <c r="F2" s="443"/>
      <c r="G2" s="443"/>
      <c r="H2" s="443"/>
    </row>
    <row r="3" spans="2:8" x14ac:dyDescent="0.55000000000000004">
      <c r="B3" s="119" t="s">
        <v>110</v>
      </c>
      <c r="C3" s="119"/>
      <c r="D3" s="119"/>
      <c r="E3" s="119"/>
      <c r="F3" s="119"/>
      <c r="G3" s="119"/>
      <c r="H3" s="119"/>
    </row>
    <row r="4" spans="2:8" x14ac:dyDescent="0.55000000000000004">
      <c r="B4" s="292" t="s">
        <v>145</v>
      </c>
      <c r="C4" s="119"/>
      <c r="D4" s="119"/>
      <c r="E4" s="119"/>
      <c r="F4" s="119"/>
      <c r="G4" s="119"/>
      <c r="H4" s="119"/>
    </row>
    <row r="5" spans="2:8" ht="16.5" customHeight="1" x14ac:dyDescent="0.55000000000000004">
      <c r="B5" s="360"/>
      <c r="C5" s="119"/>
      <c r="D5" s="119"/>
      <c r="E5" s="119"/>
      <c r="F5" s="119"/>
      <c r="G5" s="119"/>
      <c r="H5" s="244"/>
    </row>
    <row r="6" spans="2:8" x14ac:dyDescent="0.55000000000000004">
      <c r="B6" s="293" t="s">
        <v>10</v>
      </c>
      <c r="C6" s="293"/>
      <c r="D6" s="293"/>
      <c r="E6" s="293"/>
      <c r="F6" s="293"/>
      <c r="G6" s="293"/>
      <c r="H6" s="294"/>
    </row>
    <row r="7" spans="2:8" x14ac:dyDescent="0.55000000000000004">
      <c r="B7" s="119"/>
      <c r="C7" s="119"/>
      <c r="D7" s="119"/>
      <c r="E7" s="119"/>
      <c r="F7" s="119"/>
      <c r="G7" s="119"/>
      <c r="H7" s="295"/>
    </row>
    <row r="8" spans="2:8" ht="171" customHeight="1" x14ac:dyDescent="0.55000000000000004">
      <c r="B8" s="431" t="s">
        <v>223</v>
      </c>
      <c r="C8" s="431"/>
      <c r="D8" s="431"/>
      <c r="E8" s="431"/>
      <c r="F8" s="431"/>
      <c r="G8" s="431"/>
      <c r="H8" s="431"/>
    </row>
    <row r="9" spans="2:8" ht="99.75" customHeight="1" x14ac:dyDescent="0.55000000000000004">
      <c r="B9" s="432" t="s">
        <v>41</v>
      </c>
      <c r="C9" s="432"/>
      <c r="D9" s="432"/>
      <c r="E9" s="432"/>
      <c r="F9" s="432"/>
      <c r="G9" s="432"/>
      <c r="H9" s="296"/>
    </row>
    <row r="10" spans="2:8" x14ac:dyDescent="0.55000000000000004">
      <c r="B10" s="442" t="s">
        <v>20</v>
      </c>
      <c r="C10" s="442"/>
      <c r="D10" s="442"/>
      <c r="E10" s="442"/>
      <c r="F10" s="442"/>
      <c r="G10" s="442"/>
      <c r="H10" s="296"/>
    </row>
    <row r="11" spans="2:8" ht="21" customHeight="1" thickBot="1" x14ac:dyDescent="0.6">
      <c r="B11" s="432" t="s">
        <v>851</v>
      </c>
      <c r="C11" s="432"/>
      <c r="D11" s="432"/>
      <c r="E11" s="432"/>
      <c r="F11" s="432"/>
      <c r="G11" s="432"/>
      <c r="H11" s="432"/>
    </row>
    <row r="12" spans="2:8" ht="19.8" thickBot="1" x14ac:dyDescent="0.6">
      <c r="B12" s="447" t="s">
        <v>16</v>
      </c>
      <c r="C12" s="448"/>
      <c r="D12" s="448"/>
      <c r="E12" s="448"/>
      <c r="F12" s="297"/>
      <c r="G12" s="298"/>
      <c r="H12" s="299" t="s">
        <v>17</v>
      </c>
    </row>
    <row r="13" spans="2:8" x14ac:dyDescent="0.55000000000000004">
      <c r="B13" s="449" t="s">
        <v>12</v>
      </c>
      <c r="C13" s="449"/>
      <c r="D13" s="449"/>
      <c r="E13" s="449"/>
      <c r="F13" s="352"/>
      <c r="G13" s="301"/>
      <c r="H13" s="353">
        <f>Data!$G22</f>
        <v>301570635</v>
      </c>
    </row>
    <row r="14" spans="2:8" x14ac:dyDescent="0.55000000000000004">
      <c r="B14" s="435" t="s">
        <v>13</v>
      </c>
      <c r="C14" s="435"/>
      <c r="D14" s="435"/>
      <c r="E14" s="435"/>
      <c r="F14" s="354"/>
      <c r="G14" s="301"/>
      <c r="H14" s="355">
        <f>Data!$H22</f>
        <v>212592747</v>
      </c>
    </row>
    <row r="15" spans="2:8" x14ac:dyDescent="0.55000000000000004">
      <c r="B15" s="435" t="s">
        <v>14</v>
      </c>
      <c r="C15" s="435"/>
      <c r="D15" s="435"/>
      <c r="E15" s="435"/>
      <c r="F15" s="354"/>
      <c r="G15" s="301"/>
      <c r="H15" s="355">
        <f>Data!$I22</f>
        <v>200887075</v>
      </c>
    </row>
    <row r="16" spans="2:8" x14ac:dyDescent="0.55000000000000004">
      <c r="B16" s="435" t="s">
        <v>18</v>
      </c>
      <c r="C16" s="435"/>
      <c r="D16" s="435"/>
      <c r="E16" s="435"/>
      <c r="F16" s="354"/>
      <c r="G16" s="301"/>
      <c r="H16" s="355">
        <f>Data!$J22</f>
        <v>35467011</v>
      </c>
    </row>
    <row r="17" spans="2:23" x14ac:dyDescent="0.55000000000000004">
      <c r="B17" s="435" t="s">
        <v>15</v>
      </c>
      <c r="C17" s="435"/>
      <c r="D17" s="435"/>
      <c r="E17" s="435"/>
      <c r="F17" s="354"/>
      <c r="G17" s="301"/>
      <c r="H17" s="355">
        <f>Data!$K22</f>
        <v>91544139</v>
      </c>
    </row>
    <row r="18" spans="2:23" x14ac:dyDescent="0.55000000000000004">
      <c r="B18" s="435" t="s">
        <v>1</v>
      </c>
      <c r="C18" s="435"/>
      <c r="D18" s="435"/>
      <c r="E18" s="435"/>
      <c r="F18" s="356"/>
      <c r="G18" s="301"/>
      <c r="H18" s="357">
        <f>SUM(H13:H17)</f>
        <v>842061607</v>
      </c>
    </row>
    <row r="19" spans="2:23" ht="13.5" customHeight="1" x14ac:dyDescent="0.55000000000000004">
      <c r="B19" s="306"/>
      <c r="D19" s="306"/>
      <c r="E19" s="306"/>
      <c r="F19" s="306"/>
      <c r="G19" s="306"/>
      <c r="H19" s="296"/>
    </row>
    <row r="20" spans="2:23" ht="13.5" customHeight="1" x14ac:dyDescent="0.55000000000000004">
      <c r="B20" s="306"/>
      <c r="D20" s="440" t="s">
        <v>22</v>
      </c>
      <c r="E20" s="440"/>
      <c r="F20" s="440"/>
      <c r="G20" s="307" t="s">
        <v>23</v>
      </c>
      <c r="H20" s="307" t="s">
        <v>24</v>
      </c>
    </row>
    <row r="21" spans="2:23" ht="17.25" customHeight="1" x14ac:dyDescent="0.55000000000000004">
      <c r="B21" s="438" t="s">
        <v>21</v>
      </c>
      <c r="C21" s="439"/>
      <c r="D21" s="434" t="str">
        <f>Data!L22</f>
        <v>Leslie Fluharty</v>
      </c>
      <c r="E21" s="434"/>
      <c r="F21" s="434"/>
      <c r="G21" s="308" t="str">
        <f>Data!M22</f>
        <v>713-743-8754</v>
      </c>
      <c r="H21" s="309" t="str">
        <f>Data!N22</f>
        <v>laskweres@central.uh.edu</v>
      </c>
    </row>
    <row r="22" spans="2:23" ht="13.5" customHeight="1" x14ac:dyDescent="0.55000000000000004">
      <c r="B22" s="306"/>
      <c r="C22" s="306"/>
      <c r="D22" s="306"/>
      <c r="E22" s="306"/>
      <c r="F22" s="306"/>
      <c r="G22" s="306"/>
      <c r="H22" s="296"/>
    </row>
    <row r="23" spans="2:23" ht="15.75" customHeight="1" thickBot="1" x14ac:dyDescent="0.6">
      <c r="B23" s="117" t="s">
        <v>900</v>
      </c>
      <c r="C23" s="306"/>
      <c r="D23" s="306"/>
      <c r="E23" s="306"/>
      <c r="F23" s="306"/>
      <c r="G23" s="306"/>
      <c r="H23" s="296"/>
    </row>
    <row r="24" spans="2:23" s="313" customFormat="1" x14ac:dyDescent="0.55000000000000004">
      <c r="B24" s="310"/>
      <c r="C24" s="123" t="s">
        <v>25</v>
      </c>
      <c r="D24" s="311" t="s">
        <v>26</v>
      </c>
      <c r="E24" s="311" t="s">
        <v>27</v>
      </c>
      <c r="F24" s="311" t="s">
        <v>28</v>
      </c>
      <c r="G24" s="311" t="s">
        <v>29</v>
      </c>
      <c r="H24" s="312" t="s">
        <v>30</v>
      </c>
      <c r="J24" s="107"/>
    </row>
    <row r="25" spans="2:23" s="313" customFormat="1" ht="19.8" thickBot="1" x14ac:dyDescent="0.6">
      <c r="B25" s="314" t="s">
        <v>675</v>
      </c>
      <c r="C25" s="315">
        <f>Data!O22</f>
        <v>14389</v>
      </c>
      <c r="D25" s="316">
        <f>Data!P22</f>
        <v>24963</v>
      </c>
      <c r="E25" s="316">
        <f>Data!Q22</f>
        <v>4940</v>
      </c>
      <c r="F25" s="316">
        <f>Data!R22</f>
        <v>1784</v>
      </c>
      <c r="G25" s="316">
        <f>Data!S22</f>
        <v>1698</v>
      </c>
      <c r="H25" s="317">
        <f>SUM(C25:G25)</f>
        <v>47774</v>
      </c>
    </row>
    <row r="26" spans="2:23" x14ac:dyDescent="0.55000000000000004">
      <c r="C26" s="318"/>
      <c r="D26" s="318"/>
      <c r="E26" s="318"/>
      <c r="F26" s="318"/>
      <c r="G26" s="318"/>
      <c r="H26" s="318"/>
      <c r="I26" s="318"/>
    </row>
    <row r="27" spans="2:23" ht="13.5" customHeight="1" x14ac:dyDescent="0.55000000000000004">
      <c r="B27" s="306"/>
      <c r="D27" s="440" t="s">
        <v>22</v>
      </c>
      <c r="E27" s="440"/>
      <c r="F27" s="440"/>
      <c r="G27" s="307" t="s">
        <v>23</v>
      </c>
      <c r="H27" s="307" t="s">
        <v>24</v>
      </c>
    </row>
    <row r="28" spans="2:23" ht="17.25" customHeight="1" x14ac:dyDescent="0.55000000000000004">
      <c r="B28" s="438" t="s">
        <v>893</v>
      </c>
      <c r="C28" s="439"/>
      <c r="D28" s="434" t="str">
        <f>Data!T22</f>
        <v>Moreno, Susan E.</v>
      </c>
      <c r="E28" s="434"/>
      <c r="F28" s="434"/>
      <c r="G28" s="308" t="str">
        <f>Data!U22</f>
        <v>(713) 743-0640</v>
      </c>
      <c r="H28" s="309" t="str">
        <f>Data!V22</f>
        <v>semoreno@Central.uh.edu</v>
      </c>
    </row>
    <row r="29" spans="2:23" ht="13.5" customHeight="1" x14ac:dyDescent="0.55000000000000004">
      <c r="B29" s="306"/>
      <c r="C29" s="306"/>
      <c r="D29" s="306"/>
      <c r="E29" s="306"/>
      <c r="F29" s="306"/>
      <c r="G29" s="306"/>
      <c r="H29" s="296"/>
    </row>
    <row r="30" spans="2:23" ht="19.8" thickBot="1" x14ac:dyDescent="0.6">
      <c r="B30" s="117" t="s">
        <v>901</v>
      </c>
    </row>
    <row r="31" spans="2:23" ht="19.8" thickBot="1" x14ac:dyDescent="0.6">
      <c r="B31" s="124" t="s">
        <v>31</v>
      </c>
      <c r="C31" s="125" t="s">
        <v>25</v>
      </c>
      <c r="D31" s="125" t="s">
        <v>26</v>
      </c>
      <c r="E31" s="125" t="s">
        <v>27</v>
      </c>
      <c r="F31" s="125" t="s">
        <v>28</v>
      </c>
      <c r="G31" s="125" t="s">
        <v>29</v>
      </c>
      <c r="H31" s="126" t="s">
        <v>30</v>
      </c>
    </row>
    <row r="32" spans="2:23" x14ac:dyDescent="0.55000000000000004">
      <c r="B32" s="127" t="s">
        <v>42</v>
      </c>
      <c r="C32" s="140">
        <f>Data!W22</f>
        <v>273309.99999999988</v>
      </c>
      <c r="D32" s="140">
        <f>Data!AQ22</f>
        <v>87268</v>
      </c>
      <c r="E32" s="140">
        <f>Data!BK22</f>
        <v>9434.0000000000018</v>
      </c>
      <c r="F32" s="140">
        <f>Data!CE22</f>
        <v>7601.9999999999991</v>
      </c>
      <c r="G32" s="140">
        <f>Data!CY22</f>
        <v>0</v>
      </c>
      <c r="H32" s="141">
        <f>SUM(C32:G32)</f>
        <v>377613.99999999988</v>
      </c>
      <c r="W32" s="144"/>
    </row>
    <row r="33" spans="2:23" x14ac:dyDescent="0.55000000000000004">
      <c r="B33" s="129" t="s">
        <v>43</v>
      </c>
      <c r="C33" s="140">
        <f>Data!X22</f>
        <v>96065</v>
      </c>
      <c r="D33" s="140">
        <f>Data!AR22</f>
        <v>37662.500000000015</v>
      </c>
      <c r="E33" s="140">
        <f>Data!BL22</f>
        <v>7506</v>
      </c>
      <c r="F33" s="140">
        <f>Data!CF22</f>
        <v>7399</v>
      </c>
      <c r="G33" s="140">
        <f>Data!CZ22</f>
        <v>0</v>
      </c>
      <c r="H33" s="141">
        <f t="shared" ref="H33:H52" si="0">SUM(C33:G33)</f>
        <v>148632.5</v>
      </c>
      <c r="W33" s="144"/>
    </row>
    <row r="34" spans="2:23" x14ac:dyDescent="0.55000000000000004">
      <c r="B34" s="129" t="s">
        <v>44</v>
      </c>
      <c r="C34" s="140">
        <f>Data!Y22</f>
        <v>28552</v>
      </c>
      <c r="D34" s="140">
        <f>Data!AS22</f>
        <v>13168</v>
      </c>
      <c r="E34" s="140">
        <f>Data!BM22</f>
        <v>3592.0000000000005</v>
      </c>
      <c r="F34" s="140">
        <f>Data!CG22</f>
        <v>868</v>
      </c>
      <c r="G34" s="140">
        <f>Data!DA22</f>
        <v>0</v>
      </c>
      <c r="H34" s="141">
        <f t="shared" si="0"/>
        <v>46180</v>
      </c>
      <c r="W34" s="144"/>
    </row>
    <row r="35" spans="2:23" x14ac:dyDescent="0.55000000000000004">
      <c r="B35" s="129" t="s">
        <v>45</v>
      </c>
      <c r="C35" s="140">
        <f>Data!Z22</f>
        <v>2785</v>
      </c>
      <c r="D35" s="140">
        <f>Data!AT22</f>
        <v>10273</v>
      </c>
      <c r="E35" s="140">
        <f>Data!BN22</f>
        <v>5513</v>
      </c>
      <c r="F35" s="140">
        <f>Data!CH22</f>
        <v>3047</v>
      </c>
      <c r="G35" s="140">
        <f>Data!DB22</f>
        <v>0</v>
      </c>
      <c r="H35" s="141">
        <f t="shared" si="0"/>
        <v>21618</v>
      </c>
      <c r="W35" s="144"/>
    </row>
    <row r="36" spans="2:23" x14ac:dyDescent="0.55000000000000004">
      <c r="B36" s="129" t="s">
        <v>46</v>
      </c>
      <c r="C36" s="140">
        <f>Data!AA22</f>
        <v>0</v>
      </c>
      <c r="D36" s="140">
        <f>Data!AU22</f>
        <v>0</v>
      </c>
      <c r="E36" s="140">
        <f>Data!BO22</f>
        <v>0</v>
      </c>
      <c r="F36" s="140">
        <f>Data!CI22</f>
        <v>0</v>
      </c>
      <c r="G36" s="140">
        <f>Data!DC22</f>
        <v>0</v>
      </c>
      <c r="H36" s="141">
        <f t="shared" si="0"/>
        <v>0</v>
      </c>
      <c r="W36" s="144"/>
    </row>
    <row r="37" spans="2:23" x14ac:dyDescent="0.55000000000000004">
      <c r="B37" s="129" t="s">
        <v>47</v>
      </c>
      <c r="C37" s="140">
        <f>Data!AB22</f>
        <v>45277</v>
      </c>
      <c r="D37" s="140">
        <f>Data!AV22</f>
        <v>56922.999999999993</v>
      </c>
      <c r="E37" s="140">
        <f>Data!BP22</f>
        <v>23890.5</v>
      </c>
      <c r="F37" s="140">
        <f>Data!CJ22</f>
        <v>8427</v>
      </c>
      <c r="G37" s="140">
        <f>Data!DD22</f>
        <v>0</v>
      </c>
      <c r="H37" s="141">
        <f t="shared" si="0"/>
        <v>134517.5</v>
      </c>
      <c r="W37" s="144"/>
    </row>
    <row r="38" spans="2:23" x14ac:dyDescent="0.55000000000000004">
      <c r="B38" s="129" t="s">
        <v>48</v>
      </c>
      <c r="C38" s="140">
        <f>Data!AC22</f>
        <v>12812</v>
      </c>
      <c r="D38" s="140">
        <f>Data!AW22</f>
        <v>11254</v>
      </c>
      <c r="E38" s="140">
        <f>Data!BQ22</f>
        <v>935.99999999999989</v>
      </c>
      <c r="F38" s="140">
        <f>Data!CK22</f>
        <v>0</v>
      </c>
      <c r="G38" s="140">
        <f>Data!DE22</f>
        <v>0</v>
      </c>
      <c r="H38" s="141">
        <f t="shared" si="0"/>
        <v>25002</v>
      </c>
      <c r="W38" s="144"/>
    </row>
    <row r="39" spans="2:23" x14ac:dyDescent="0.55000000000000004">
      <c r="B39" s="129" t="s">
        <v>49</v>
      </c>
      <c r="C39" s="140">
        <f>Data!AD22</f>
        <v>0</v>
      </c>
      <c r="D39" s="140">
        <f>Data!AX22</f>
        <v>0</v>
      </c>
      <c r="E39" s="140">
        <f>Data!BR22</f>
        <v>0</v>
      </c>
      <c r="F39" s="140">
        <f>Data!CL22</f>
        <v>0</v>
      </c>
      <c r="G39" s="140">
        <f>Data!DF22</f>
        <v>24836.000000000004</v>
      </c>
      <c r="H39" s="141">
        <f t="shared" si="0"/>
        <v>24836.000000000004</v>
      </c>
      <c r="W39" s="144"/>
    </row>
    <row r="40" spans="2:23" x14ac:dyDescent="0.55000000000000004">
      <c r="B40" s="129" t="s">
        <v>50</v>
      </c>
      <c r="C40" s="140">
        <f>Data!AE22</f>
        <v>0</v>
      </c>
      <c r="D40" s="140">
        <f>Data!AY22</f>
        <v>0</v>
      </c>
      <c r="E40" s="140">
        <f>Data!BS22</f>
        <v>9909</v>
      </c>
      <c r="F40" s="140">
        <f>Data!CM22</f>
        <v>555</v>
      </c>
      <c r="G40" s="140">
        <f>Data!DG22</f>
        <v>0</v>
      </c>
      <c r="H40" s="141">
        <f t="shared" si="0"/>
        <v>10464</v>
      </c>
      <c r="W40" s="144"/>
    </row>
    <row r="41" spans="2:23" x14ac:dyDescent="0.55000000000000004">
      <c r="B41" s="129" t="s">
        <v>51</v>
      </c>
      <c r="C41" s="140">
        <f>Data!AF22</f>
        <v>0</v>
      </c>
      <c r="D41" s="140">
        <f>Data!AZ22</f>
        <v>0</v>
      </c>
      <c r="E41" s="140">
        <f>Data!BT22</f>
        <v>0</v>
      </c>
      <c r="F41" s="140">
        <f>Data!CN22</f>
        <v>0</v>
      </c>
      <c r="G41" s="140">
        <f>Data!DH22</f>
        <v>0</v>
      </c>
      <c r="H41" s="141">
        <f t="shared" si="0"/>
        <v>0</v>
      </c>
      <c r="W41" s="144"/>
    </row>
    <row r="42" spans="2:23" x14ac:dyDescent="0.55000000000000004">
      <c r="B42" s="129" t="s">
        <v>52</v>
      </c>
      <c r="C42" s="140">
        <f>Data!AG22</f>
        <v>0</v>
      </c>
      <c r="D42" s="140">
        <f>Data!BA22</f>
        <v>0</v>
      </c>
      <c r="E42" s="140">
        <f>Data!BU22</f>
        <v>0</v>
      </c>
      <c r="F42" s="140">
        <f>Data!CO22</f>
        <v>0</v>
      </c>
      <c r="G42" s="140">
        <f>Data!DI22</f>
        <v>0</v>
      </c>
      <c r="H42" s="141">
        <f t="shared" si="0"/>
        <v>0</v>
      </c>
      <c r="W42" s="144"/>
    </row>
    <row r="43" spans="2:23" x14ac:dyDescent="0.55000000000000004">
      <c r="B43" s="129" t="s">
        <v>53</v>
      </c>
      <c r="C43" s="140">
        <f>Data!AH22</f>
        <v>1008</v>
      </c>
      <c r="D43" s="140">
        <f>Data!BB22</f>
        <v>0</v>
      </c>
      <c r="E43" s="140">
        <f>Data!BV22</f>
        <v>0</v>
      </c>
      <c r="F43" s="140">
        <f>Data!CP22</f>
        <v>0</v>
      </c>
      <c r="G43" s="140">
        <f>Data!DJ22</f>
        <v>0</v>
      </c>
      <c r="H43" s="141">
        <f t="shared" si="0"/>
        <v>1008</v>
      </c>
      <c r="W43" s="144"/>
    </row>
    <row r="44" spans="2:23" x14ac:dyDescent="0.55000000000000004">
      <c r="B44" s="129" t="s">
        <v>54</v>
      </c>
      <c r="C44" s="140">
        <f>Data!AI22</f>
        <v>0</v>
      </c>
      <c r="D44" s="140">
        <f>Data!BC22</f>
        <v>0</v>
      </c>
      <c r="E44" s="140">
        <f>Data!BW22</f>
        <v>0</v>
      </c>
      <c r="F44" s="140">
        <f>Data!CQ22</f>
        <v>0</v>
      </c>
      <c r="G44" s="140">
        <f>Data!DK22</f>
        <v>0</v>
      </c>
      <c r="H44" s="141">
        <f t="shared" si="0"/>
        <v>0</v>
      </c>
      <c r="W44" s="144"/>
    </row>
    <row r="45" spans="2:23" x14ac:dyDescent="0.55000000000000004">
      <c r="B45" s="129" t="s">
        <v>55</v>
      </c>
      <c r="C45" s="140">
        <f>Data!AJ22</f>
        <v>24034</v>
      </c>
      <c r="D45" s="140">
        <f>Data!BD22</f>
        <v>31726</v>
      </c>
      <c r="E45" s="140">
        <f>Data!BX22</f>
        <v>2526.0000000000005</v>
      </c>
      <c r="F45" s="140">
        <f>Data!CR22</f>
        <v>309</v>
      </c>
      <c r="G45" s="140">
        <f>Data!DL22</f>
        <v>0</v>
      </c>
      <c r="H45" s="141">
        <f t="shared" si="0"/>
        <v>58595</v>
      </c>
      <c r="W45" s="144"/>
    </row>
    <row r="46" spans="2:23" x14ac:dyDescent="0.55000000000000004">
      <c r="B46" s="129" t="s">
        <v>56</v>
      </c>
      <c r="C46" s="140">
        <f>Data!AK22</f>
        <v>0</v>
      </c>
      <c r="D46" s="140">
        <f>Data!BE22</f>
        <v>0</v>
      </c>
      <c r="E46" s="140">
        <f>Data!BY22</f>
        <v>662</v>
      </c>
      <c r="F46" s="140">
        <f>Data!CS22</f>
        <v>1035</v>
      </c>
      <c r="G46" s="140">
        <f>Data!DM22</f>
        <v>15766.99999999998</v>
      </c>
      <c r="H46" s="141">
        <f t="shared" si="0"/>
        <v>17463.999999999978</v>
      </c>
      <c r="W46" s="144"/>
    </row>
    <row r="47" spans="2:23" x14ac:dyDescent="0.55000000000000004">
      <c r="B47" s="129" t="s">
        <v>57</v>
      </c>
      <c r="C47" s="140">
        <f>Data!AL22</f>
        <v>49689.999999999993</v>
      </c>
      <c r="D47" s="140">
        <f>Data!BF22</f>
        <v>167935.50000000009</v>
      </c>
      <c r="E47" s="140">
        <f>Data!BZ22</f>
        <v>22637.999999999971</v>
      </c>
      <c r="F47" s="140">
        <f>Data!CT22</f>
        <v>681</v>
      </c>
      <c r="G47" s="140">
        <f>Data!DN22</f>
        <v>0</v>
      </c>
      <c r="H47" s="141">
        <f t="shared" si="0"/>
        <v>240944.50000000006</v>
      </c>
      <c r="W47" s="144"/>
    </row>
    <row r="48" spans="2:23" x14ac:dyDescent="0.55000000000000004">
      <c r="B48" s="129" t="s">
        <v>58</v>
      </c>
      <c r="C48" s="140">
        <f>Data!AM22</f>
        <v>0</v>
      </c>
      <c r="D48" s="140">
        <f>Data!BG22</f>
        <v>0</v>
      </c>
      <c r="E48" s="140">
        <f>Data!CA22</f>
        <v>0</v>
      </c>
      <c r="F48" s="140">
        <f>Data!CU22</f>
        <v>0</v>
      </c>
      <c r="G48" s="140">
        <f>Data!DO22</f>
        <v>15791.999999999987</v>
      </c>
      <c r="H48" s="141">
        <f t="shared" si="0"/>
        <v>15791.999999999987</v>
      </c>
      <c r="W48" s="144"/>
    </row>
    <row r="49" spans="2:23" x14ac:dyDescent="0.55000000000000004">
      <c r="B49" s="129" t="s">
        <v>59</v>
      </c>
      <c r="C49" s="140">
        <f>Data!AN22</f>
        <v>355</v>
      </c>
      <c r="D49" s="140">
        <f>Data!BH22</f>
        <v>2588</v>
      </c>
      <c r="E49" s="140">
        <f>Data!CB22</f>
        <v>0</v>
      </c>
      <c r="F49" s="140">
        <f>Data!CV22</f>
        <v>0</v>
      </c>
      <c r="G49" s="140">
        <f>Data!DP22</f>
        <v>0</v>
      </c>
      <c r="H49" s="141">
        <f t="shared" si="0"/>
        <v>2943</v>
      </c>
      <c r="W49" s="144"/>
    </row>
    <row r="50" spans="2:23" x14ac:dyDescent="0.55000000000000004">
      <c r="B50" s="129" t="s">
        <v>60</v>
      </c>
      <c r="C50" s="140">
        <f>Data!AO22</f>
        <v>10852</v>
      </c>
      <c r="D50" s="140">
        <f>Data!BI22</f>
        <v>23075</v>
      </c>
      <c r="E50" s="140">
        <f>Data!CC22</f>
        <v>1154</v>
      </c>
      <c r="F50" s="140">
        <f>Data!CW22</f>
        <v>48</v>
      </c>
      <c r="G50" s="140">
        <f>Data!DQ22</f>
        <v>0</v>
      </c>
      <c r="H50" s="141">
        <f t="shared" si="0"/>
        <v>35129</v>
      </c>
      <c r="W50" s="144"/>
    </row>
    <row r="51" spans="2:23" x14ac:dyDescent="0.55000000000000004">
      <c r="B51" s="129" t="s">
        <v>0</v>
      </c>
      <c r="C51" s="140">
        <f>Data!AP22</f>
        <v>48.000000000000007</v>
      </c>
      <c r="D51" s="140">
        <f>Data!BJ22</f>
        <v>5012.0000000000045</v>
      </c>
      <c r="E51" s="140">
        <f>Data!CD22</f>
        <v>0</v>
      </c>
      <c r="F51" s="140">
        <f>Data!CX22</f>
        <v>65</v>
      </c>
      <c r="G51" s="140">
        <f>Data!DR22</f>
        <v>0</v>
      </c>
      <c r="H51" s="141">
        <f t="shared" si="0"/>
        <v>5125.0000000000045</v>
      </c>
      <c r="W51" s="144"/>
    </row>
    <row r="52" spans="2:23" x14ac:dyDescent="0.55000000000000004">
      <c r="B52" s="142" t="s">
        <v>33</v>
      </c>
      <c r="C52" s="141">
        <f>SUM(C32:C51)</f>
        <v>544787.99999999988</v>
      </c>
      <c r="D52" s="141">
        <f>SUM(D32:D51)</f>
        <v>446885.00000000012</v>
      </c>
      <c r="E52" s="141">
        <f>SUM(E32:E51)</f>
        <v>87760.499999999971</v>
      </c>
      <c r="F52" s="141">
        <f>SUM(F32:F51)</f>
        <v>30036</v>
      </c>
      <c r="G52" s="141">
        <f>SUM(G32:G51)</f>
        <v>56394.999999999971</v>
      </c>
      <c r="H52" s="141">
        <f t="shared" si="0"/>
        <v>1165864.5</v>
      </c>
    </row>
    <row r="53" spans="2:23" x14ac:dyDescent="0.55000000000000004">
      <c r="B53" s="143"/>
      <c r="C53" s="144"/>
      <c r="D53" s="144"/>
      <c r="E53" s="144"/>
      <c r="F53" s="144"/>
      <c r="G53" s="144"/>
      <c r="H53" s="144"/>
    </row>
    <row r="54" spans="2:23" ht="13.5" customHeight="1" x14ac:dyDescent="0.55000000000000004">
      <c r="B54" s="306"/>
      <c r="D54" s="440" t="s">
        <v>22</v>
      </c>
      <c r="E54" s="440"/>
      <c r="F54" s="440"/>
      <c r="G54" s="307" t="s">
        <v>23</v>
      </c>
      <c r="H54" s="307" t="s">
        <v>24</v>
      </c>
    </row>
    <row r="55" spans="2:23" ht="38.4" x14ac:dyDescent="0.55000000000000004">
      <c r="B55" s="438" t="s">
        <v>894</v>
      </c>
      <c r="C55" s="439"/>
      <c r="D55" s="434" t="str">
        <f>Data!T22</f>
        <v>Moreno, Susan E.</v>
      </c>
      <c r="E55" s="434"/>
      <c r="F55" s="434"/>
      <c r="G55" s="308" t="str">
        <f>Data!U22</f>
        <v>(713) 743-0640</v>
      </c>
      <c r="H55" s="309" t="str">
        <f>Data!V22</f>
        <v>semoreno@Central.uh.edu</v>
      </c>
    </row>
    <row r="56" spans="2:23" ht="13.5" customHeight="1" x14ac:dyDescent="0.55000000000000004">
      <c r="B56" s="306"/>
      <c r="C56" s="306"/>
      <c r="D56" s="306"/>
      <c r="E56" s="306"/>
      <c r="F56" s="306"/>
      <c r="G56" s="306"/>
      <c r="H56" s="296"/>
    </row>
    <row r="57" spans="2:23" ht="16.5" customHeight="1" x14ac:dyDescent="0.55000000000000004">
      <c r="B57" s="117" t="s">
        <v>9</v>
      </c>
    </row>
    <row r="58" spans="2:23" ht="39.75" customHeight="1" x14ac:dyDescent="0.55000000000000004">
      <c r="B58" s="441" t="s">
        <v>39</v>
      </c>
      <c r="C58" s="441"/>
      <c r="D58" s="441"/>
      <c r="E58" s="441"/>
      <c r="F58" s="441"/>
      <c r="G58" s="441"/>
      <c r="H58" s="319"/>
    </row>
    <row r="59" spans="2:23" ht="8.25" customHeight="1" thickBot="1" x14ac:dyDescent="0.6">
      <c r="B59" s="318"/>
    </row>
    <row r="60" spans="2:23" ht="19.8" thickBot="1" x14ac:dyDescent="0.6">
      <c r="B60" s="124" t="s">
        <v>31</v>
      </c>
      <c r="C60" s="125" t="s">
        <v>25</v>
      </c>
      <c r="D60" s="125" t="s">
        <v>26</v>
      </c>
      <c r="E60" s="125" t="s">
        <v>27</v>
      </c>
      <c r="F60" s="125" t="s">
        <v>28</v>
      </c>
      <c r="G60" s="125" t="s">
        <v>29</v>
      </c>
      <c r="H60" s="126" t="s">
        <v>30</v>
      </c>
    </row>
    <row r="61" spans="2:23" x14ac:dyDescent="0.55000000000000004">
      <c r="B61" s="127" t="str">
        <f>$B$32</f>
        <v>Liberal Arts</v>
      </c>
      <c r="C61" s="320">
        <f>Data!DS22</f>
        <v>15578275.531892739</v>
      </c>
      <c r="D61" s="320">
        <f>Data!EM22</f>
        <v>12663306.853629561</v>
      </c>
      <c r="E61" s="320">
        <f>Data!FG22</f>
        <v>7715777.0606445642</v>
      </c>
      <c r="F61" s="320">
        <f>Data!GA22</f>
        <v>11710718.236891087</v>
      </c>
      <c r="G61" s="320">
        <f>Data!GU22</f>
        <v>0</v>
      </c>
      <c r="H61" s="321">
        <f>SUM(C61:G61)</f>
        <v>47668077.683057949</v>
      </c>
    </row>
    <row r="62" spans="2:23" x14ac:dyDescent="0.55000000000000004">
      <c r="B62" s="127" t="str">
        <f>$B$33</f>
        <v>Science</v>
      </c>
      <c r="C62" s="320">
        <f>Data!DT22</f>
        <v>7361800.6621748963</v>
      </c>
      <c r="D62" s="320">
        <f>Data!EN22</f>
        <v>4965528.9797776509</v>
      </c>
      <c r="E62" s="320">
        <f>Data!FH22</f>
        <v>6443218.1395956799</v>
      </c>
      <c r="F62" s="320">
        <f>Data!GB22</f>
        <v>10510758.170062754</v>
      </c>
      <c r="G62" s="320">
        <f>Data!GV22</f>
        <v>0</v>
      </c>
      <c r="H62" s="141">
        <f t="shared" ref="H62:H81" si="1">SUM(C62:G62)</f>
        <v>29281305.951610982</v>
      </c>
    </row>
    <row r="63" spans="2:23" x14ac:dyDescent="0.55000000000000004">
      <c r="B63" s="127" t="str">
        <f>$B$34</f>
        <v>Fine Arts</v>
      </c>
      <c r="C63" s="320">
        <f>Data!DU22</f>
        <v>3187834.1401610104</v>
      </c>
      <c r="D63" s="320">
        <f>Data!EO22</f>
        <v>2685822.9092186973</v>
      </c>
      <c r="E63" s="320">
        <f>Data!FI22</f>
        <v>2968697.3768416992</v>
      </c>
      <c r="F63" s="320">
        <f>Data!GC22</f>
        <v>1021093.5519083044</v>
      </c>
      <c r="G63" s="320">
        <f>Data!GW22</f>
        <v>0</v>
      </c>
      <c r="H63" s="141">
        <f t="shared" si="1"/>
        <v>9863447.9781297129</v>
      </c>
    </row>
    <row r="64" spans="2:23" x14ac:dyDescent="0.55000000000000004">
      <c r="B64" s="127" t="str">
        <f>$B$35</f>
        <v>Teacher Education</v>
      </c>
      <c r="C64" s="320">
        <f>Data!DV22</f>
        <v>335240.97709507408</v>
      </c>
      <c r="D64" s="320">
        <f>Data!EP22</f>
        <v>1432773.4875553043</v>
      </c>
      <c r="E64" s="320">
        <f>Data!FJ22</f>
        <v>2160211.0022080271</v>
      </c>
      <c r="F64" s="320">
        <f>Data!GD22</f>
        <v>2543034.942651229</v>
      </c>
      <c r="G64" s="320">
        <f>Data!GX22</f>
        <v>0</v>
      </c>
      <c r="H64" s="141">
        <f t="shared" si="1"/>
        <v>6471260.4095096346</v>
      </c>
    </row>
    <row r="65" spans="2:12" x14ac:dyDescent="0.55000000000000004">
      <c r="B65" s="127" t="str">
        <f>$B$36</f>
        <v>Agriculture</v>
      </c>
      <c r="C65" s="320">
        <f>Data!DW22</f>
        <v>0</v>
      </c>
      <c r="D65" s="320">
        <f>Data!EQ22</f>
        <v>0</v>
      </c>
      <c r="E65" s="320">
        <f>Data!FK22</f>
        <v>0</v>
      </c>
      <c r="F65" s="320">
        <f>Data!GE22</f>
        <v>0</v>
      </c>
      <c r="G65" s="320">
        <f>Data!GY22</f>
        <v>0</v>
      </c>
      <c r="H65" s="141">
        <f t="shared" si="1"/>
        <v>0</v>
      </c>
    </row>
    <row r="66" spans="2:12" x14ac:dyDescent="0.55000000000000004">
      <c r="B66" s="127" t="str">
        <f>$B$37</f>
        <v>Engineering</v>
      </c>
      <c r="C66" s="320">
        <f>Data!DX22</f>
        <v>4796984.6126224352</v>
      </c>
      <c r="D66" s="320">
        <f>Data!ER22</f>
        <v>10050720.757477235</v>
      </c>
      <c r="E66" s="320">
        <f>Data!FL22</f>
        <v>10857976.402445445</v>
      </c>
      <c r="F66" s="320">
        <f>Data!GF22</f>
        <v>13678921.400497716</v>
      </c>
      <c r="G66" s="320">
        <f>Data!GZ22</f>
        <v>0</v>
      </c>
      <c r="H66" s="141">
        <f t="shared" si="1"/>
        <v>39384603.173042834</v>
      </c>
    </row>
    <row r="67" spans="2:12" x14ac:dyDescent="0.55000000000000004">
      <c r="B67" s="127" t="str">
        <f>$B$38</f>
        <v>Home Economics</v>
      </c>
      <c r="C67" s="320">
        <f>Data!DY22</f>
        <v>518856.23289505945</v>
      </c>
      <c r="D67" s="320">
        <f>Data!ES22</f>
        <v>716468.82946365804</v>
      </c>
      <c r="E67" s="320">
        <f>Data!FM22</f>
        <v>459733.80226892227</v>
      </c>
      <c r="F67" s="320">
        <f>Data!GG22</f>
        <v>0</v>
      </c>
      <c r="G67" s="320">
        <f>Data!HA22</f>
        <v>0</v>
      </c>
      <c r="H67" s="141">
        <f t="shared" si="1"/>
        <v>1695058.8646276398</v>
      </c>
    </row>
    <row r="68" spans="2:12" x14ac:dyDescent="0.55000000000000004">
      <c r="B68" s="127" t="str">
        <f>$B$39</f>
        <v>Law</v>
      </c>
      <c r="C68" s="320">
        <f>Data!DZ22</f>
        <v>0</v>
      </c>
      <c r="D68" s="320">
        <f>Data!ET22</f>
        <v>0</v>
      </c>
      <c r="E68" s="320">
        <f>Data!FN22</f>
        <v>0</v>
      </c>
      <c r="F68" s="320">
        <f>Data!GH22</f>
        <v>0</v>
      </c>
      <c r="G68" s="320">
        <f>Data!HB22</f>
        <v>9146085.0351749733</v>
      </c>
      <c r="H68" s="141">
        <f t="shared" si="1"/>
        <v>9146085.0351749733</v>
      </c>
    </row>
    <row r="69" spans="2:12" x14ac:dyDescent="0.55000000000000004">
      <c r="B69" s="127" t="str">
        <f>$B$40</f>
        <v>Social Service</v>
      </c>
      <c r="C69" s="320">
        <f>Data!EA22</f>
        <v>0</v>
      </c>
      <c r="D69" s="320">
        <f>Data!EU22</f>
        <v>0</v>
      </c>
      <c r="E69" s="320">
        <f>Data!FO22</f>
        <v>1452267.8238350193</v>
      </c>
      <c r="F69" s="320">
        <f>Data!GI22</f>
        <v>914540.31674248865</v>
      </c>
      <c r="G69" s="320">
        <f>Data!HC22</f>
        <v>0</v>
      </c>
      <c r="H69" s="141">
        <f t="shared" si="1"/>
        <v>2366808.1405775081</v>
      </c>
    </row>
    <row r="70" spans="2:12" x14ac:dyDescent="0.55000000000000004">
      <c r="B70" s="127" t="str">
        <f>$B$41</f>
        <v>Library Science</v>
      </c>
      <c r="C70" s="320">
        <f>Data!EB22</f>
        <v>0</v>
      </c>
      <c r="D70" s="320">
        <f>Data!EV22</f>
        <v>0</v>
      </c>
      <c r="E70" s="320">
        <f>Data!FP22</f>
        <v>0</v>
      </c>
      <c r="F70" s="320">
        <f>Data!GJ22</f>
        <v>0</v>
      </c>
      <c r="G70" s="320">
        <f>Data!HD22</f>
        <v>0</v>
      </c>
      <c r="H70" s="141">
        <f t="shared" si="1"/>
        <v>0</v>
      </c>
    </row>
    <row r="71" spans="2:12" x14ac:dyDescent="0.55000000000000004">
      <c r="B71" s="127" t="str">
        <f>$B$42</f>
        <v>Veterinary Science</v>
      </c>
      <c r="C71" s="320">
        <f>Data!EC22</f>
        <v>0</v>
      </c>
      <c r="D71" s="320">
        <f>Data!EW22</f>
        <v>0</v>
      </c>
      <c r="E71" s="320">
        <f>Data!FQ22</f>
        <v>0</v>
      </c>
      <c r="F71" s="320">
        <f>Data!GK22</f>
        <v>0</v>
      </c>
      <c r="G71" s="320">
        <f>Data!HE22</f>
        <v>0</v>
      </c>
      <c r="H71" s="141">
        <f t="shared" si="1"/>
        <v>0</v>
      </c>
    </row>
    <row r="72" spans="2:12" x14ac:dyDescent="0.55000000000000004">
      <c r="B72" s="127" t="str">
        <f>$B$43</f>
        <v>Vocational Training</v>
      </c>
      <c r="C72" s="320">
        <f>Data!ED22</f>
        <v>67971.257575757569</v>
      </c>
      <c r="D72" s="320">
        <f>Data!EX22</f>
        <v>0</v>
      </c>
      <c r="E72" s="320">
        <f>Data!FR22</f>
        <v>0</v>
      </c>
      <c r="F72" s="320">
        <f>Data!GL22</f>
        <v>0</v>
      </c>
      <c r="G72" s="320">
        <f>Data!HF22</f>
        <v>0</v>
      </c>
      <c r="H72" s="141">
        <f t="shared" si="1"/>
        <v>67971.257575757569</v>
      </c>
    </row>
    <row r="73" spans="2:12" x14ac:dyDescent="0.55000000000000004">
      <c r="B73" s="127" t="str">
        <f>$B$44</f>
        <v>Physical Training</v>
      </c>
      <c r="C73" s="320">
        <f>Data!EE22</f>
        <v>0</v>
      </c>
      <c r="D73" s="320">
        <f>Data!EY22</f>
        <v>0</v>
      </c>
      <c r="E73" s="320">
        <f>Data!FS22</f>
        <v>0</v>
      </c>
      <c r="F73" s="320">
        <f>Data!GM22</f>
        <v>0</v>
      </c>
      <c r="G73" s="320">
        <f>Data!HG22</f>
        <v>0</v>
      </c>
      <c r="H73" s="141">
        <f t="shared" si="1"/>
        <v>0</v>
      </c>
    </row>
    <row r="74" spans="2:12" x14ac:dyDescent="0.55000000000000004">
      <c r="B74" s="127" t="str">
        <f>$B$45</f>
        <v>Health Services</v>
      </c>
      <c r="C74" s="320">
        <f>Data!EF22</f>
        <v>820685.78511112707</v>
      </c>
      <c r="D74" s="320">
        <f>Data!EZ22</f>
        <v>2225162.1128502772</v>
      </c>
      <c r="E74" s="320">
        <f>Data!FT22</f>
        <v>1072192.1488874534</v>
      </c>
      <c r="F74" s="320">
        <f>Data!GN22</f>
        <v>661334.87544792087</v>
      </c>
      <c r="G74" s="320">
        <f>Data!HH22</f>
        <v>0</v>
      </c>
      <c r="H74" s="141">
        <f t="shared" si="1"/>
        <v>4779374.9222967783</v>
      </c>
    </row>
    <row r="75" spans="2:12" x14ac:dyDescent="0.55000000000000004">
      <c r="B75" s="127" t="str">
        <f>$B$46</f>
        <v>Pharmacy</v>
      </c>
      <c r="C75" s="320">
        <f>Data!EG22</f>
        <v>0</v>
      </c>
      <c r="D75" s="320">
        <f>Data!FA22</f>
        <v>0</v>
      </c>
      <c r="E75" s="320">
        <f>Data!FU22</f>
        <v>1048411.1212308399</v>
      </c>
      <c r="F75" s="320">
        <f>Data!GO22</f>
        <v>2924344.8216933683</v>
      </c>
      <c r="G75" s="320">
        <f>Data!HI22</f>
        <v>4516019.7013981566</v>
      </c>
      <c r="H75" s="141">
        <f t="shared" si="1"/>
        <v>8488775.6443223655</v>
      </c>
    </row>
    <row r="76" spans="2:12" x14ac:dyDescent="0.55000000000000004">
      <c r="B76" s="127" t="str">
        <f>$B$47</f>
        <v>Business Administration</v>
      </c>
      <c r="C76" s="320">
        <f>Data!EH22</f>
        <v>2668942.3024506709</v>
      </c>
      <c r="D76" s="320">
        <f>Data!FB22</f>
        <v>15305229.127975794</v>
      </c>
      <c r="E76" s="320">
        <f>Data!FV22</f>
        <v>11410849.9908618</v>
      </c>
      <c r="F76" s="320">
        <f>Data!GP22</f>
        <v>3612119.8430472277</v>
      </c>
      <c r="G76" s="320">
        <f>Data!HJ22</f>
        <v>0</v>
      </c>
      <c r="H76" s="141">
        <f t="shared" si="1"/>
        <v>32997141.264335491</v>
      </c>
    </row>
    <row r="77" spans="2:12" x14ac:dyDescent="0.55000000000000004">
      <c r="B77" s="127" t="str">
        <f>$B$48</f>
        <v>Optometry</v>
      </c>
      <c r="C77" s="320">
        <f>Data!EI22</f>
        <v>0</v>
      </c>
      <c r="D77" s="320">
        <f>Data!FC22</f>
        <v>0</v>
      </c>
      <c r="E77" s="320">
        <f>Data!FW22</f>
        <v>0</v>
      </c>
      <c r="F77" s="320">
        <f>Data!GQ22</f>
        <v>0</v>
      </c>
      <c r="G77" s="320">
        <f>Data!HK22</f>
        <v>3778525.9182593538</v>
      </c>
      <c r="H77" s="141">
        <f t="shared" si="1"/>
        <v>3778525.9182593538</v>
      </c>
      <c r="J77" s="280"/>
      <c r="K77" s="280"/>
      <c r="L77" s="280"/>
    </row>
    <row r="78" spans="2:12" x14ac:dyDescent="0.55000000000000004">
      <c r="B78" s="127" t="str">
        <f>$B$49</f>
        <v>Teacher Ed-Practice Teaching</v>
      </c>
      <c r="C78" s="320">
        <f>Data!EJ22</f>
        <v>17463.29265480896</v>
      </c>
      <c r="D78" s="320">
        <f>Data!FD22</f>
        <v>329624.60579431377</v>
      </c>
      <c r="E78" s="320">
        <f>Data!FX22</f>
        <v>0</v>
      </c>
      <c r="F78" s="320">
        <f>Data!GR22</f>
        <v>0</v>
      </c>
      <c r="G78" s="320">
        <f>Data!HL22</f>
        <v>0</v>
      </c>
      <c r="H78" s="141">
        <f t="shared" si="1"/>
        <v>347087.89844912273</v>
      </c>
      <c r="J78" s="361"/>
      <c r="K78" s="361"/>
      <c r="L78" s="361"/>
    </row>
    <row r="79" spans="2:12" x14ac:dyDescent="0.55000000000000004">
      <c r="B79" s="127" t="str">
        <f>$B$50</f>
        <v>Technology</v>
      </c>
      <c r="C79" s="320">
        <f>Data!EK22</f>
        <v>966748.36493609531</v>
      </c>
      <c r="D79" s="320">
        <f>Data!FE22</f>
        <v>2484310.4917747723</v>
      </c>
      <c r="E79" s="320">
        <f>Data!FY22</f>
        <v>673217.64863546228</v>
      </c>
      <c r="F79" s="320">
        <f>Data!GS22</f>
        <v>11945.948635235733</v>
      </c>
      <c r="G79" s="320">
        <f>Data!HM22</f>
        <v>0</v>
      </c>
      <c r="H79" s="141">
        <f t="shared" si="1"/>
        <v>4136222.4539815658</v>
      </c>
    </row>
    <row r="80" spans="2:12" x14ac:dyDescent="0.55000000000000004">
      <c r="B80" s="127" t="str">
        <f>$B$51</f>
        <v>Nursing</v>
      </c>
      <c r="C80" s="320">
        <f>Data!EL22</f>
        <v>12411.272253752977</v>
      </c>
      <c r="D80" s="320">
        <f>Data!FF22</f>
        <v>1405953.2117647892</v>
      </c>
      <c r="E80" s="320">
        <f>Data!FZ22</f>
        <v>0</v>
      </c>
      <c r="F80" s="320">
        <f>Data!GT22</f>
        <v>162832.21235722973</v>
      </c>
      <c r="G80" s="320">
        <f>Data!HN22</f>
        <v>0</v>
      </c>
      <c r="H80" s="141">
        <f t="shared" si="1"/>
        <v>1581196.6963757719</v>
      </c>
    </row>
    <row r="81" spans="2:24" x14ac:dyDescent="0.55000000000000004">
      <c r="B81" s="130" t="str">
        <f>$B$52</f>
        <v>Totals</v>
      </c>
      <c r="C81" s="321">
        <f>SUM(C61:C80)</f>
        <v>36333214.431823432</v>
      </c>
      <c r="D81" s="321">
        <f>SUM(D61:D80)</f>
        <v>54264901.367282048</v>
      </c>
      <c r="E81" s="321">
        <f>SUM(E61:E80)</f>
        <v>46262552.517454907</v>
      </c>
      <c r="F81" s="321">
        <f>SUM(F61:F80)</f>
        <v>47751644.319934554</v>
      </c>
      <c r="G81" s="321">
        <f>SUM(G61:G80)</f>
        <v>17440630.654832482</v>
      </c>
      <c r="H81" s="321">
        <f t="shared" si="1"/>
        <v>202052943.29132742</v>
      </c>
    </row>
    <row r="82" spans="2:24" x14ac:dyDescent="0.55000000000000004">
      <c r="B82" s="318"/>
      <c r="C82" s="322"/>
      <c r="D82" s="322"/>
      <c r="E82" s="322"/>
      <c r="F82" s="322"/>
      <c r="G82" s="322"/>
      <c r="H82" s="323"/>
    </row>
    <row r="83" spans="2:24" ht="13.5" customHeight="1" x14ac:dyDescent="0.55000000000000004">
      <c r="B83" s="306"/>
      <c r="D83" s="440" t="s">
        <v>22</v>
      </c>
      <c r="E83" s="440"/>
      <c r="F83" s="440"/>
      <c r="G83" s="307" t="s">
        <v>23</v>
      </c>
      <c r="H83" s="307" t="s">
        <v>24</v>
      </c>
    </row>
    <row r="84" spans="2:24" ht="16.5" customHeight="1" x14ac:dyDescent="0.55000000000000004">
      <c r="B84" s="438" t="s">
        <v>38</v>
      </c>
      <c r="C84" s="439"/>
      <c r="D84" s="434" t="str">
        <f>Data!T22</f>
        <v>Moreno, Susan E.</v>
      </c>
      <c r="E84" s="434"/>
      <c r="F84" s="434"/>
      <c r="G84" s="308" t="str">
        <f>Data!U22</f>
        <v>(713) 743-0640</v>
      </c>
      <c r="H84" s="309" t="str">
        <f>Data!V22</f>
        <v>semoreno@Central.uh.edu</v>
      </c>
    </row>
    <row r="85" spans="2:24" ht="13.5" customHeight="1" x14ac:dyDescent="0.55000000000000004">
      <c r="B85" s="306"/>
      <c r="C85" s="306"/>
      <c r="D85" s="306"/>
      <c r="E85" s="306"/>
      <c r="F85" s="306"/>
      <c r="G85" s="306"/>
      <c r="H85" s="296"/>
    </row>
    <row r="86" spans="2:24" ht="15" customHeight="1" x14ac:dyDescent="0.55000000000000004">
      <c r="B86" s="120" t="s">
        <v>32</v>
      </c>
      <c r="C86" s="324"/>
      <c r="D86" s="324"/>
      <c r="E86" s="324"/>
      <c r="F86" s="324"/>
      <c r="G86" s="324"/>
      <c r="H86" s="122">
        <f>H13+H14</f>
        <v>514163382</v>
      </c>
    </row>
    <row r="87" spans="2:24" ht="42.75" customHeight="1" x14ac:dyDescent="0.55000000000000004">
      <c r="B87" s="432" t="s">
        <v>8</v>
      </c>
      <c r="C87" s="432"/>
      <c r="D87" s="432"/>
      <c r="E87" s="432"/>
      <c r="F87" s="432"/>
      <c r="G87" s="432"/>
      <c r="H87" s="319"/>
    </row>
    <row r="88" spans="2:24" x14ac:dyDescent="0.55000000000000004">
      <c r="B88" s="120" t="s">
        <v>5</v>
      </c>
      <c r="C88" s="325"/>
      <c r="D88" s="325"/>
      <c r="E88" s="325"/>
      <c r="F88" s="325"/>
      <c r="G88" s="325"/>
      <c r="H88" s="122"/>
      <c r="J88" s="120"/>
      <c r="K88" s="325"/>
      <c r="L88" s="325"/>
      <c r="M88" s="325"/>
      <c r="N88" s="325"/>
      <c r="O88" s="325"/>
      <c r="P88" s="122"/>
    </row>
    <row r="89" spans="2:24" ht="98.25" customHeight="1" thickBot="1" x14ac:dyDescent="0.6">
      <c r="B89" s="433" t="s">
        <v>224</v>
      </c>
      <c r="C89" s="433"/>
      <c r="D89" s="433"/>
      <c r="E89" s="433"/>
      <c r="F89" s="433"/>
      <c r="G89" s="433"/>
      <c r="H89" s="326"/>
      <c r="J89" s="441"/>
      <c r="K89" s="441"/>
      <c r="L89" s="441"/>
      <c r="M89" s="441"/>
      <c r="N89" s="441"/>
      <c r="O89" s="441"/>
      <c r="P89" s="319"/>
    </row>
    <row r="90" spans="2:24" ht="15" customHeight="1" thickBot="1" x14ac:dyDescent="0.6">
      <c r="B90" s="124" t="s">
        <v>31</v>
      </c>
      <c r="C90" s="125" t="s">
        <v>25</v>
      </c>
      <c r="D90" s="125" t="s">
        <v>26</v>
      </c>
      <c r="E90" s="125" t="s">
        <v>27</v>
      </c>
      <c r="F90" s="125" t="s">
        <v>28</v>
      </c>
      <c r="G90" s="125" t="s">
        <v>29</v>
      </c>
      <c r="H90" s="126" t="s">
        <v>30</v>
      </c>
      <c r="J90" s="362"/>
      <c r="K90" s="363"/>
      <c r="L90" s="363"/>
      <c r="M90" s="363"/>
      <c r="N90" s="363"/>
      <c r="O90" s="363"/>
      <c r="P90" s="363"/>
      <c r="R90" s="362"/>
      <c r="S90" s="363"/>
      <c r="T90" s="363"/>
      <c r="U90" s="363"/>
      <c r="V90" s="363"/>
      <c r="W90" s="363"/>
      <c r="X90" s="363"/>
    </row>
    <row r="91" spans="2:24" x14ac:dyDescent="0.55000000000000004">
      <c r="B91" s="127" t="str">
        <f>$B$32</f>
        <v>Liberal Arts</v>
      </c>
      <c r="C91" s="327">
        <f>Data!HR22</f>
        <v>6201278.9699999997</v>
      </c>
      <c r="D91" s="327">
        <f>Data!IL22</f>
        <v>2115270.2999999998</v>
      </c>
      <c r="E91" s="327">
        <f>Data!JF22</f>
        <v>554507.29</v>
      </c>
      <c r="F91" s="327">
        <f>Data!JZ22</f>
        <v>173390.85</v>
      </c>
      <c r="G91" s="327">
        <f>Data!KT22</f>
        <v>0</v>
      </c>
      <c r="H91" s="133">
        <f t="shared" ref="H91:H111" si="2">SUM(C91:G91)</f>
        <v>9044447.4099999983</v>
      </c>
      <c r="J91" s="131"/>
      <c r="K91" s="329"/>
      <c r="L91" s="329"/>
      <c r="M91" s="329"/>
      <c r="N91" s="329"/>
      <c r="O91" s="329"/>
      <c r="P91" s="329"/>
      <c r="R91" s="131"/>
      <c r="S91" s="364"/>
      <c r="T91" s="364"/>
      <c r="U91" s="364"/>
      <c r="V91" s="364"/>
      <c r="W91" s="364"/>
      <c r="X91" s="364"/>
    </row>
    <row r="92" spans="2:24" x14ac:dyDescent="0.55000000000000004">
      <c r="B92" s="127" t="str">
        <f>$B$33</f>
        <v>Science</v>
      </c>
      <c r="C92" s="327">
        <f>Data!HS22</f>
        <v>3286129.35</v>
      </c>
      <c r="D92" s="327">
        <f>Data!IM22</f>
        <v>1032782.81</v>
      </c>
      <c r="E92" s="327">
        <f>Data!JG22</f>
        <v>422887.08</v>
      </c>
      <c r="F92" s="327">
        <f>Data!KA22</f>
        <v>376787.32</v>
      </c>
      <c r="G92" s="327">
        <f>Data!KU22</f>
        <v>0</v>
      </c>
      <c r="H92" s="136">
        <f t="shared" si="2"/>
        <v>5118586.5600000005</v>
      </c>
      <c r="J92" s="131"/>
      <c r="K92" s="329"/>
      <c r="L92" s="329"/>
      <c r="M92" s="329"/>
      <c r="N92" s="329"/>
      <c r="O92" s="329"/>
      <c r="P92" s="365"/>
      <c r="R92" s="131"/>
      <c r="S92" s="364"/>
      <c r="T92" s="364"/>
      <c r="U92" s="364"/>
      <c r="V92" s="364"/>
      <c r="W92" s="364"/>
      <c r="X92" s="364"/>
    </row>
    <row r="93" spans="2:24" x14ac:dyDescent="0.55000000000000004">
      <c r="B93" s="127" t="str">
        <f>$B$34</f>
        <v>Fine Arts</v>
      </c>
      <c r="C93" s="327">
        <f>Data!HT22</f>
        <v>945779.34</v>
      </c>
      <c r="D93" s="327">
        <f>Data!IN22</f>
        <v>368144.82</v>
      </c>
      <c r="E93" s="327">
        <f>Data!JH22</f>
        <v>113426.23</v>
      </c>
      <c r="F93" s="327">
        <f>Data!KB22</f>
        <v>33877.79</v>
      </c>
      <c r="G93" s="327">
        <f>Data!KV22</f>
        <v>0</v>
      </c>
      <c r="H93" s="136">
        <f t="shared" si="2"/>
        <v>1461228.18</v>
      </c>
      <c r="J93" s="131"/>
      <c r="K93" s="329"/>
      <c r="L93" s="329"/>
      <c r="M93" s="329"/>
      <c r="N93" s="329"/>
      <c r="O93" s="329"/>
      <c r="P93" s="365"/>
      <c r="R93" s="131"/>
      <c r="S93" s="364"/>
      <c r="T93" s="364"/>
      <c r="U93" s="364"/>
      <c r="V93" s="364"/>
      <c r="W93" s="364"/>
      <c r="X93" s="364"/>
    </row>
    <row r="94" spans="2:24" x14ac:dyDescent="0.55000000000000004">
      <c r="B94" s="127" t="str">
        <f>$B$35</f>
        <v>Teacher Education</v>
      </c>
      <c r="C94" s="327">
        <f>Data!HU22</f>
        <v>45346.89</v>
      </c>
      <c r="D94" s="327">
        <f>Data!IO22</f>
        <v>298795.01</v>
      </c>
      <c r="E94" s="327">
        <f>Data!JI22</f>
        <v>204938.74</v>
      </c>
      <c r="F94" s="327">
        <f>Data!KC22</f>
        <v>82086.070000000007</v>
      </c>
      <c r="G94" s="327">
        <f>Data!KW22</f>
        <v>0</v>
      </c>
      <c r="H94" s="136">
        <f t="shared" si="2"/>
        <v>631166.71</v>
      </c>
      <c r="J94" s="131"/>
      <c r="K94" s="329"/>
      <c r="L94" s="329"/>
      <c r="M94" s="329"/>
      <c r="N94" s="329"/>
      <c r="O94" s="329"/>
      <c r="P94" s="365"/>
      <c r="R94" s="131"/>
      <c r="S94" s="364"/>
      <c r="T94" s="364"/>
      <c r="U94" s="364"/>
      <c r="V94" s="364"/>
      <c r="W94" s="364"/>
      <c r="X94" s="364"/>
    </row>
    <row r="95" spans="2:24" x14ac:dyDescent="0.55000000000000004">
      <c r="B95" s="127" t="str">
        <f>$B$36</f>
        <v>Agriculture</v>
      </c>
      <c r="C95" s="327">
        <f>Data!HV22</f>
        <v>0</v>
      </c>
      <c r="D95" s="327">
        <f>Data!IP22</f>
        <v>0</v>
      </c>
      <c r="E95" s="327">
        <f>Data!JJ22</f>
        <v>0</v>
      </c>
      <c r="F95" s="327">
        <f>Data!KD22</f>
        <v>0</v>
      </c>
      <c r="G95" s="327">
        <f>Data!KX22</f>
        <v>0</v>
      </c>
      <c r="H95" s="136">
        <f t="shared" si="2"/>
        <v>0</v>
      </c>
      <c r="J95" s="131"/>
      <c r="K95" s="329"/>
      <c r="L95" s="329"/>
      <c r="M95" s="329"/>
      <c r="N95" s="329"/>
      <c r="O95" s="329"/>
      <c r="P95" s="365"/>
      <c r="R95" s="131"/>
      <c r="S95" s="364"/>
      <c r="T95" s="364"/>
      <c r="U95" s="364"/>
      <c r="V95" s="364"/>
      <c r="W95" s="364"/>
      <c r="X95" s="364"/>
    </row>
    <row r="96" spans="2:24" x14ac:dyDescent="0.55000000000000004">
      <c r="B96" s="127" t="str">
        <f>$B$37</f>
        <v>Engineering</v>
      </c>
      <c r="C96" s="327">
        <f>Data!HW22</f>
        <v>1114984.05</v>
      </c>
      <c r="D96" s="327">
        <f>Data!IQ22</f>
        <v>2538552.5</v>
      </c>
      <c r="E96" s="327">
        <f>Data!JK22</f>
        <v>812766.14</v>
      </c>
      <c r="F96" s="327">
        <f>Data!KE22</f>
        <v>572246.36</v>
      </c>
      <c r="G96" s="327">
        <f>Data!KY22</f>
        <v>0</v>
      </c>
      <c r="H96" s="136">
        <f t="shared" si="2"/>
        <v>5038549.05</v>
      </c>
      <c r="J96" s="131"/>
      <c r="K96" s="329"/>
      <c r="L96" s="329"/>
      <c r="M96" s="329"/>
      <c r="N96" s="329"/>
      <c r="O96" s="329"/>
      <c r="P96" s="365"/>
      <c r="R96" s="131"/>
      <c r="S96" s="364"/>
      <c r="T96" s="364"/>
      <c r="U96" s="364"/>
      <c r="V96" s="364"/>
      <c r="W96" s="364"/>
      <c r="X96" s="364"/>
    </row>
    <row r="97" spans="2:24" x14ac:dyDescent="0.55000000000000004">
      <c r="B97" s="127" t="str">
        <f>$B$38</f>
        <v>Home Economics</v>
      </c>
      <c r="C97" s="327">
        <f>Data!HX22</f>
        <v>128422.1</v>
      </c>
      <c r="D97" s="327">
        <f>Data!IR22</f>
        <v>100268.04</v>
      </c>
      <c r="E97" s="327">
        <f>Data!JL22</f>
        <v>5191.5</v>
      </c>
      <c r="F97" s="327">
        <f>Data!KF22</f>
        <v>0</v>
      </c>
      <c r="G97" s="327">
        <f>Data!KZ22</f>
        <v>0</v>
      </c>
      <c r="H97" s="136">
        <f t="shared" si="2"/>
        <v>233881.64</v>
      </c>
      <c r="J97" s="131"/>
      <c r="K97" s="329"/>
      <c r="L97" s="329"/>
      <c r="M97" s="329"/>
      <c r="N97" s="329"/>
      <c r="O97" s="329"/>
      <c r="P97" s="365"/>
      <c r="R97" s="131"/>
      <c r="S97" s="364"/>
      <c r="T97" s="364"/>
      <c r="U97" s="364"/>
      <c r="V97" s="364"/>
      <c r="W97" s="364"/>
      <c r="X97" s="364"/>
    </row>
    <row r="98" spans="2:24" x14ac:dyDescent="0.55000000000000004">
      <c r="B98" s="127" t="str">
        <f>$B$39</f>
        <v>Law</v>
      </c>
      <c r="C98" s="327">
        <f>Data!HY22</f>
        <v>0</v>
      </c>
      <c r="D98" s="327">
        <f>Data!IS22</f>
        <v>0</v>
      </c>
      <c r="E98" s="327">
        <f>Data!JM22</f>
        <v>0</v>
      </c>
      <c r="F98" s="327">
        <f>Data!KG22</f>
        <v>0</v>
      </c>
      <c r="G98" s="327">
        <f>Data!LA22</f>
        <v>978262.02</v>
      </c>
      <c r="H98" s="136">
        <f t="shared" si="2"/>
        <v>978262.02</v>
      </c>
      <c r="J98" s="131"/>
      <c r="K98" s="329"/>
      <c r="L98" s="329"/>
      <c r="M98" s="329"/>
      <c r="N98" s="329"/>
      <c r="O98" s="329"/>
      <c r="P98" s="365"/>
      <c r="R98" s="131"/>
      <c r="S98" s="364"/>
      <c r="T98" s="364"/>
      <c r="U98" s="364"/>
      <c r="V98" s="364"/>
      <c r="W98" s="364"/>
      <c r="X98" s="364"/>
    </row>
    <row r="99" spans="2:24" x14ac:dyDescent="0.55000000000000004">
      <c r="B99" s="127" t="str">
        <f>$B$40</f>
        <v>Social Service</v>
      </c>
      <c r="C99" s="327">
        <f>Data!HZ22</f>
        <v>0</v>
      </c>
      <c r="D99" s="327">
        <f>Data!IT22</f>
        <v>0</v>
      </c>
      <c r="E99" s="327">
        <f>Data!JN22</f>
        <v>363957.61</v>
      </c>
      <c r="F99" s="327">
        <f>Data!KH22</f>
        <v>19448.919999999998</v>
      </c>
      <c r="G99" s="327">
        <f>Data!LB22</f>
        <v>0</v>
      </c>
      <c r="H99" s="136">
        <f t="shared" si="2"/>
        <v>383406.52999999997</v>
      </c>
      <c r="J99" s="131"/>
      <c r="K99" s="329"/>
      <c r="L99" s="329"/>
      <c r="M99" s="329"/>
      <c r="N99" s="329"/>
      <c r="O99" s="329"/>
      <c r="P99" s="365"/>
      <c r="R99" s="131"/>
      <c r="S99" s="364"/>
      <c r="T99" s="364"/>
      <c r="U99" s="364"/>
      <c r="V99" s="364"/>
      <c r="W99" s="364"/>
      <c r="X99" s="364"/>
    </row>
    <row r="100" spans="2:24" x14ac:dyDescent="0.55000000000000004">
      <c r="B100" s="127" t="str">
        <f>$B$41</f>
        <v>Library Science</v>
      </c>
      <c r="C100" s="327">
        <f>Data!IA22</f>
        <v>0</v>
      </c>
      <c r="D100" s="327">
        <f>Data!IU22</f>
        <v>0</v>
      </c>
      <c r="E100" s="327">
        <f>Data!JO22</f>
        <v>0</v>
      </c>
      <c r="F100" s="327">
        <f>Data!KI22</f>
        <v>0</v>
      </c>
      <c r="G100" s="327">
        <f>Data!LC22</f>
        <v>0</v>
      </c>
      <c r="H100" s="136">
        <f t="shared" si="2"/>
        <v>0</v>
      </c>
      <c r="J100" s="131"/>
      <c r="K100" s="329"/>
      <c r="L100" s="329"/>
      <c r="M100" s="329"/>
      <c r="N100" s="329"/>
      <c r="O100" s="329"/>
      <c r="P100" s="365"/>
      <c r="R100" s="131"/>
      <c r="S100" s="364"/>
      <c r="T100" s="364"/>
      <c r="U100" s="364"/>
      <c r="V100" s="364"/>
      <c r="W100" s="364"/>
      <c r="X100" s="364"/>
    </row>
    <row r="101" spans="2:24" x14ac:dyDescent="0.55000000000000004">
      <c r="B101" s="127" t="str">
        <f>$B$42</f>
        <v>Veterinary Science</v>
      </c>
      <c r="C101" s="327">
        <f>Data!IB22</f>
        <v>0</v>
      </c>
      <c r="D101" s="327">
        <f>Data!IV22</f>
        <v>0</v>
      </c>
      <c r="E101" s="327">
        <f>Data!JP22</f>
        <v>0</v>
      </c>
      <c r="F101" s="327">
        <f>Data!KJ22</f>
        <v>0</v>
      </c>
      <c r="G101" s="327">
        <f>Data!LD22</f>
        <v>0</v>
      </c>
      <c r="H101" s="136">
        <f t="shared" si="2"/>
        <v>0</v>
      </c>
      <c r="J101" s="131"/>
      <c r="K101" s="329"/>
      <c r="L101" s="329"/>
      <c r="M101" s="329"/>
      <c r="N101" s="329"/>
      <c r="O101" s="329"/>
      <c r="P101" s="365"/>
      <c r="R101" s="131"/>
      <c r="S101" s="364"/>
      <c r="T101" s="364"/>
      <c r="U101" s="364"/>
      <c r="V101" s="364"/>
      <c r="W101" s="364"/>
      <c r="X101" s="364"/>
    </row>
    <row r="102" spans="2:24" x14ac:dyDescent="0.55000000000000004">
      <c r="B102" s="127" t="str">
        <f>$B$43</f>
        <v>Vocational Training</v>
      </c>
      <c r="C102" s="327">
        <f>Data!IC22</f>
        <v>7193.85</v>
      </c>
      <c r="D102" s="327">
        <f>Data!IW22</f>
        <v>0</v>
      </c>
      <c r="E102" s="327">
        <f>Data!JQ22</f>
        <v>0</v>
      </c>
      <c r="F102" s="327">
        <f>Data!KK22</f>
        <v>0</v>
      </c>
      <c r="G102" s="327">
        <f>Data!LE22</f>
        <v>0</v>
      </c>
      <c r="H102" s="136">
        <f t="shared" si="2"/>
        <v>7193.85</v>
      </c>
      <c r="J102" s="131"/>
      <c r="K102" s="329"/>
      <c r="L102" s="329"/>
      <c r="M102" s="329"/>
      <c r="N102" s="329"/>
      <c r="O102" s="329"/>
      <c r="P102" s="365"/>
      <c r="R102" s="131"/>
      <c r="S102" s="364"/>
      <c r="T102" s="364"/>
      <c r="U102" s="364"/>
      <c r="V102" s="364"/>
      <c r="W102" s="364"/>
      <c r="X102" s="364"/>
    </row>
    <row r="103" spans="2:24" x14ac:dyDescent="0.55000000000000004">
      <c r="B103" s="127" t="str">
        <f>$B$44</f>
        <v>Physical Training</v>
      </c>
      <c r="C103" s="327">
        <f>Data!ID22</f>
        <v>0</v>
      </c>
      <c r="D103" s="327">
        <f>Data!IX22</f>
        <v>0</v>
      </c>
      <c r="E103" s="327">
        <f>Data!JR22</f>
        <v>0</v>
      </c>
      <c r="F103" s="327">
        <f>Data!KL22</f>
        <v>0</v>
      </c>
      <c r="G103" s="327">
        <f>Data!LF22</f>
        <v>0</v>
      </c>
      <c r="H103" s="136">
        <f t="shared" si="2"/>
        <v>0</v>
      </c>
      <c r="J103" s="131"/>
      <c r="K103" s="329"/>
      <c r="L103" s="329"/>
      <c r="M103" s="329"/>
      <c r="N103" s="329"/>
      <c r="O103" s="329"/>
      <c r="P103" s="365"/>
      <c r="R103" s="131"/>
      <c r="S103" s="364"/>
      <c r="T103" s="364"/>
      <c r="U103" s="364"/>
      <c r="V103" s="364"/>
      <c r="W103" s="364"/>
      <c r="X103" s="364"/>
    </row>
    <row r="104" spans="2:24" x14ac:dyDescent="0.55000000000000004">
      <c r="B104" s="127" t="str">
        <f>$B$45</f>
        <v>Health Services</v>
      </c>
      <c r="C104" s="327">
        <f>Data!IE22</f>
        <v>229169.83</v>
      </c>
      <c r="D104" s="327">
        <f>Data!IY22</f>
        <v>372185.49</v>
      </c>
      <c r="E104" s="327">
        <f>Data!JS22</f>
        <v>71685.179999999993</v>
      </c>
      <c r="F104" s="327">
        <f>Data!KM22</f>
        <v>2656.96</v>
      </c>
      <c r="G104" s="327">
        <f>Data!LG22</f>
        <v>0</v>
      </c>
      <c r="H104" s="136">
        <f t="shared" si="2"/>
        <v>675697.46</v>
      </c>
      <c r="J104" s="131"/>
      <c r="K104" s="329"/>
      <c r="L104" s="329"/>
      <c r="M104" s="329"/>
      <c r="N104" s="329"/>
      <c r="O104" s="329"/>
      <c r="P104" s="365"/>
      <c r="R104" s="131"/>
      <c r="S104" s="364"/>
      <c r="T104" s="364"/>
      <c r="U104" s="364"/>
      <c r="V104" s="364"/>
      <c r="W104" s="364"/>
      <c r="X104" s="364"/>
    </row>
    <row r="105" spans="2:24" x14ac:dyDescent="0.55000000000000004">
      <c r="B105" s="127" t="str">
        <f>$B$46</f>
        <v>Pharmacy</v>
      </c>
      <c r="C105" s="327">
        <f>Data!IF22</f>
        <v>0</v>
      </c>
      <c r="D105" s="327">
        <f>Data!IZ22</f>
        <v>0</v>
      </c>
      <c r="E105" s="327">
        <f>Data!JT22</f>
        <v>1262512.1000000001</v>
      </c>
      <c r="F105" s="327">
        <f>Data!KN22</f>
        <v>2379477.2200000002</v>
      </c>
      <c r="G105" s="327">
        <f>Data!LH22</f>
        <v>376346.56</v>
      </c>
      <c r="H105" s="136">
        <f t="shared" si="2"/>
        <v>4018335.8800000004</v>
      </c>
      <c r="J105" s="131"/>
      <c r="K105" s="329"/>
      <c r="L105" s="329"/>
      <c r="M105" s="329"/>
      <c r="N105" s="329"/>
      <c r="O105" s="329"/>
      <c r="P105" s="365"/>
      <c r="R105" s="131"/>
      <c r="S105" s="364"/>
      <c r="T105" s="364"/>
      <c r="U105" s="364"/>
      <c r="V105" s="364"/>
      <c r="W105" s="364"/>
      <c r="X105" s="364"/>
    </row>
    <row r="106" spans="2:24" x14ac:dyDescent="0.55000000000000004">
      <c r="B106" s="127" t="str">
        <f>$B$47</f>
        <v>Business Administration</v>
      </c>
      <c r="C106" s="327">
        <f>Data!IG22</f>
        <v>1388365.07</v>
      </c>
      <c r="D106" s="327">
        <f>Data!JA22</f>
        <v>5191331.66</v>
      </c>
      <c r="E106" s="327">
        <f>Data!JU22</f>
        <v>933240.39</v>
      </c>
      <c r="F106" s="327">
        <f>Data!KO22</f>
        <v>32778.11</v>
      </c>
      <c r="G106" s="327">
        <f>Data!LI22</f>
        <v>0</v>
      </c>
      <c r="H106" s="136">
        <f t="shared" si="2"/>
        <v>7545715.2300000004</v>
      </c>
      <c r="J106" s="131"/>
      <c r="K106" s="329"/>
      <c r="L106" s="329"/>
      <c r="M106" s="329"/>
      <c r="N106" s="329"/>
      <c r="O106" s="329"/>
      <c r="P106" s="365"/>
      <c r="R106" s="131"/>
      <c r="S106" s="364"/>
      <c r="T106" s="364"/>
      <c r="U106" s="364"/>
      <c r="V106" s="364"/>
      <c r="W106" s="364"/>
      <c r="X106" s="364"/>
    </row>
    <row r="107" spans="2:24" x14ac:dyDescent="0.55000000000000004">
      <c r="B107" s="127" t="str">
        <f>$B$48</f>
        <v>Optometry</v>
      </c>
      <c r="C107" s="327">
        <f>Data!IH22</f>
        <v>0</v>
      </c>
      <c r="D107" s="327">
        <f>Data!JB22</f>
        <v>0</v>
      </c>
      <c r="E107" s="327">
        <f>Data!JV22</f>
        <v>0</v>
      </c>
      <c r="F107" s="327">
        <f>Data!KP22</f>
        <v>0</v>
      </c>
      <c r="G107" s="327">
        <f>Data!LJ22</f>
        <v>3564290.44</v>
      </c>
      <c r="H107" s="136">
        <f t="shared" si="2"/>
        <v>3564290.44</v>
      </c>
      <c r="J107" s="131"/>
      <c r="K107" s="329"/>
      <c r="L107" s="329"/>
      <c r="M107" s="329"/>
      <c r="N107" s="329"/>
      <c r="O107" s="329"/>
      <c r="P107" s="365"/>
      <c r="R107" s="131"/>
      <c r="S107" s="364"/>
      <c r="T107" s="364"/>
      <c r="U107" s="364"/>
      <c r="V107" s="364"/>
      <c r="W107" s="364"/>
      <c r="X107" s="364"/>
    </row>
    <row r="108" spans="2:24" x14ac:dyDescent="0.55000000000000004">
      <c r="B108" s="127" t="str">
        <f>$B$49</f>
        <v>Teacher Ed-Practice Teaching</v>
      </c>
      <c r="C108" s="327">
        <f>Data!II22</f>
        <v>1003.54</v>
      </c>
      <c r="D108" s="327">
        <f>Data!JC22</f>
        <v>8194.14</v>
      </c>
      <c r="E108" s="327">
        <f>Data!JW22</f>
        <v>0</v>
      </c>
      <c r="F108" s="327">
        <f>Data!KQ22</f>
        <v>0</v>
      </c>
      <c r="G108" s="327">
        <f>Data!LK22</f>
        <v>0</v>
      </c>
      <c r="H108" s="136">
        <f t="shared" si="2"/>
        <v>9197.68</v>
      </c>
      <c r="J108" s="131"/>
      <c r="K108" s="329"/>
      <c r="L108" s="329"/>
      <c r="M108" s="329"/>
      <c r="N108" s="329"/>
      <c r="O108" s="329"/>
      <c r="P108" s="365"/>
      <c r="R108" s="131"/>
      <c r="S108" s="364"/>
      <c r="T108" s="364"/>
      <c r="U108" s="364"/>
      <c r="V108" s="364"/>
      <c r="W108" s="364"/>
      <c r="X108" s="364"/>
    </row>
    <row r="109" spans="2:24" x14ac:dyDescent="0.55000000000000004">
      <c r="B109" s="127" t="str">
        <f>$B$50</f>
        <v>Technology</v>
      </c>
      <c r="C109" s="327">
        <f>Data!IJ22</f>
        <v>191115.27</v>
      </c>
      <c r="D109" s="327">
        <f>Data!JD22</f>
        <v>528405.11</v>
      </c>
      <c r="E109" s="327">
        <f>Data!JX22</f>
        <v>42739.76</v>
      </c>
      <c r="F109" s="327">
        <f>Data!KR22</f>
        <v>1664.41</v>
      </c>
      <c r="G109" s="327">
        <f>Data!LL22</f>
        <v>0</v>
      </c>
      <c r="H109" s="136">
        <f t="shared" si="2"/>
        <v>763924.55</v>
      </c>
      <c r="J109" s="131"/>
      <c r="K109" s="329"/>
      <c r="L109" s="329"/>
      <c r="M109" s="329"/>
      <c r="N109" s="329"/>
      <c r="O109" s="329"/>
      <c r="P109" s="365"/>
      <c r="R109" s="131"/>
      <c r="S109" s="364"/>
      <c r="T109" s="364"/>
      <c r="U109" s="364"/>
      <c r="V109" s="364"/>
      <c r="W109" s="364"/>
      <c r="X109" s="364"/>
    </row>
    <row r="110" spans="2:24" x14ac:dyDescent="0.55000000000000004">
      <c r="B110" s="127" t="str">
        <f>$B$51</f>
        <v>Nursing</v>
      </c>
      <c r="C110" s="327">
        <f>Data!IK22</f>
        <v>1197.31</v>
      </c>
      <c r="D110" s="327">
        <f>Data!JE22</f>
        <v>125019.26</v>
      </c>
      <c r="E110" s="327">
        <f>Data!JY22</f>
        <v>0</v>
      </c>
      <c r="F110" s="327">
        <f>Data!KS22</f>
        <v>1621.36</v>
      </c>
      <c r="G110" s="327">
        <f>Data!HPM22</f>
        <v>0</v>
      </c>
      <c r="H110" s="136">
        <f t="shared" si="2"/>
        <v>127837.93</v>
      </c>
      <c r="J110" s="131"/>
      <c r="K110" s="329"/>
      <c r="L110" s="329"/>
      <c r="M110" s="329"/>
      <c r="N110" s="329"/>
      <c r="O110" s="329"/>
      <c r="P110" s="365"/>
      <c r="R110" s="131"/>
      <c r="S110" s="364"/>
      <c r="T110" s="364"/>
      <c r="U110" s="364"/>
      <c r="V110" s="364"/>
      <c r="W110" s="364"/>
      <c r="X110" s="364"/>
    </row>
    <row r="111" spans="2:24" x14ac:dyDescent="0.55000000000000004">
      <c r="B111" s="130" t="str">
        <f>$B$52</f>
        <v>Totals</v>
      </c>
      <c r="C111" s="133">
        <f>SUM(C91:C110)</f>
        <v>13539985.57</v>
      </c>
      <c r="D111" s="133">
        <f>SUM(D91:D110)</f>
        <v>12678949.139999999</v>
      </c>
      <c r="E111" s="133">
        <f>SUM(E91:E110)</f>
        <v>4787852.0199999996</v>
      </c>
      <c r="F111" s="133">
        <f>SUM(F91:F110)</f>
        <v>3676035.37</v>
      </c>
      <c r="G111" s="133">
        <f>SUM(G91:G110)</f>
        <v>4918899.0199999996</v>
      </c>
      <c r="H111" s="133">
        <f t="shared" si="2"/>
        <v>39601721.120000005</v>
      </c>
      <c r="J111" s="328"/>
      <c r="K111" s="329"/>
      <c r="L111" s="329"/>
      <c r="M111" s="329"/>
      <c r="N111" s="329"/>
      <c r="O111" s="329"/>
      <c r="P111" s="329"/>
    </row>
    <row r="112" spans="2:24" x14ac:dyDescent="0.55000000000000004">
      <c r="B112" s="328"/>
      <c r="C112" s="329"/>
      <c r="D112" s="329"/>
      <c r="E112" s="329"/>
      <c r="F112" s="329"/>
      <c r="G112" s="329"/>
      <c r="H112" s="330"/>
    </row>
    <row r="113" spans="2:8" ht="16.5" customHeight="1" x14ac:dyDescent="0.55000000000000004">
      <c r="B113" s="445" t="s">
        <v>62</v>
      </c>
      <c r="C113" s="445"/>
      <c r="D113" s="445"/>
      <c r="E113" s="445"/>
      <c r="F113" s="445"/>
      <c r="G113" s="445"/>
      <c r="H113" s="445"/>
    </row>
    <row r="114" spans="2:8" ht="36.75" customHeight="1" thickBot="1" x14ac:dyDescent="0.6">
      <c r="B114" s="444" t="s">
        <v>36</v>
      </c>
      <c r="C114" s="444"/>
      <c r="D114" s="444"/>
      <c r="E114" s="444"/>
      <c r="F114" s="444"/>
      <c r="G114" s="444"/>
      <c r="H114" s="326"/>
    </row>
    <row r="115" spans="2:8" ht="15" customHeight="1" thickBot="1" x14ac:dyDescent="0.6">
      <c r="B115" s="124" t="s">
        <v>31</v>
      </c>
      <c r="C115" s="125" t="s">
        <v>25</v>
      </c>
      <c r="D115" s="125" t="s">
        <v>26</v>
      </c>
      <c r="E115" s="125" t="s">
        <v>27</v>
      </c>
      <c r="F115" s="125" t="s">
        <v>28</v>
      </c>
      <c r="G115" s="125" t="s">
        <v>29</v>
      </c>
      <c r="H115" s="126" t="s">
        <v>30</v>
      </c>
    </row>
    <row r="116" spans="2:8" x14ac:dyDescent="0.55000000000000004">
      <c r="B116" s="127" t="str">
        <f>$B$32</f>
        <v>Liberal Arts</v>
      </c>
      <c r="C116" s="321">
        <f t="shared" ref="C116:G131" si="3">C91+C61</f>
        <v>21779554.501892738</v>
      </c>
      <c r="D116" s="321">
        <f t="shared" si="3"/>
        <v>14778577.15362956</v>
      </c>
      <c r="E116" s="321">
        <f t="shared" si="3"/>
        <v>8270284.3506445643</v>
      </c>
      <c r="F116" s="321">
        <f t="shared" si="3"/>
        <v>11884109.086891087</v>
      </c>
      <c r="G116" s="321">
        <f t="shared" si="3"/>
        <v>0</v>
      </c>
      <c r="H116" s="133">
        <f t="shared" ref="H116:H136" si="4">SUM(C116:G116)</f>
        <v>56712525.093057953</v>
      </c>
    </row>
    <row r="117" spans="2:8" x14ac:dyDescent="0.55000000000000004">
      <c r="B117" s="127" t="str">
        <f>$B$33</f>
        <v>Science</v>
      </c>
      <c r="C117" s="141">
        <f t="shared" si="3"/>
        <v>10647930.012174897</v>
      </c>
      <c r="D117" s="141">
        <f t="shared" si="3"/>
        <v>5998311.7897776514</v>
      </c>
      <c r="E117" s="141">
        <f t="shared" si="3"/>
        <v>6866105.21959568</v>
      </c>
      <c r="F117" s="141">
        <f t="shared" si="3"/>
        <v>10887545.490062755</v>
      </c>
      <c r="G117" s="141">
        <f t="shared" si="3"/>
        <v>0</v>
      </c>
      <c r="H117" s="136">
        <f t="shared" si="4"/>
        <v>34399892.511610985</v>
      </c>
    </row>
    <row r="118" spans="2:8" x14ac:dyDescent="0.55000000000000004">
      <c r="B118" s="127" t="str">
        <f>$B$34</f>
        <v>Fine Arts</v>
      </c>
      <c r="C118" s="141">
        <f t="shared" si="3"/>
        <v>4133613.4801610103</v>
      </c>
      <c r="D118" s="141">
        <f t="shared" si="3"/>
        <v>3053967.7292186972</v>
      </c>
      <c r="E118" s="141">
        <f t="shared" si="3"/>
        <v>3082123.6068416992</v>
      </c>
      <c r="F118" s="141">
        <f t="shared" si="3"/>
        <v>1054971.3419083045</v>
      </c>
      <c r="G118" s="141">
        <f t="shared" si="3"/>
        <v>0</v>
      </c>
      <c r="H118" s="136">
        <f t="shared" si="4"/>
        <v>11324676.158129711</v>
      </c>
    </row>
    <row r="119" spans="2:8" x14ac:dyDescent="0.55000000000000004">
      <c r="B119" s="127" t="str">
        <f>$B$35</f>
        <v>Teacher Education</v>
      </c>
      <c r="C119" s="141">
        <f t="shared" si="3"/>
        <v>380587.86709507409</v>
      </c>
      <c r="D119" s="141">
        <f t="shared" si="3"/>
        <v>1731568.4975553043</v>
      </c>
      <c r="E119" s="141">
        <f t="shared" si="3"/>
        <v>2365149.7422080273</v>
      </c>
      <c r="F119" s="141">
        <f t="shared" si="3"/>
        <v>2625121.0126512288</v>
      </c>
      <c r="G119" s="141">
        <f t="shared" si="3"/>
        <v>0</v>
      </c>
      <c r="H119" s="136">
        <f t="shared" si="4"/>
        <v>7102427.1195096355</v>
      </c>
    </row>
    <row r="120" spans="2:8" x14ac:dyDescent="0.55000000000000004">
      <c r="B120" s="127" t="str">
        <f>$B$36</f>
        <v>Agriculture</v>
      </c>
      <c r="C120" s="141">
        <f t="shared" si="3"/>
        <v>0</v>
      </c>
      <c r="D120" s="141">
        <f t="shared" si="3"/>
        <v>0</v>
      </c>
      <c r="E120" s="141">
        <f t="shared" si="3"/>
        <v>0</v>
      </c>
      <c r="F120" s="141">
        <f t="shared" si="3"/>
        <v>0</v>
      </c>
      <c r="G120" s="141">
        <f t="shared" si="3"/>
        <v>0</v>
      </c>
      <c r="H120" s="136">
        <f t="shared" si="4"/>
        <v>0</v>
      </c>
    </row>
    <row r="121" spans="2:8" x14ac:dyDescent="0.55000000000000004">
      <c r="B121" s="127" t="str">
        <f>$B$37</f>
        <v>Engineering</v>
      </c>
      <c r="C121" s="141">
        <f t="shared" si="3"/>
        <v>5911968.662622435</v>
      </c>
      <c r="D121" s="141">
        <f t="shared" si="3"/>
        <v>12589273.257477235</v>
      </c>
      <c r="E121" s="141">
        <f t="shared" si="3"/>
        <v>11670742.542445445</v>
      </c>
      <c r="F121" s="141">
        <f t="shared" si="3"/>
        <v>14251167.760497715</v>
      </c>
      <c r="G121" s="141">
        <f t="shared" si="3"/>
        <v>0</v>
      </c>
      <c r="H121" s="136">
        <f t="shared" si="4"/>
        <v>44423152.223042831</v>
      </c>
    </row>
    <row r="122" spans="2:8" x14ac:dyDescent="0.55000000000000004">
      <c r="B122" s="127" t="str">
        <f>$B$38</f>
        <v>Home Economics</v>
      </c>
      <c r="C122" s="141">
        <f t="shared" si="3"/>
        <v>647278.33289505949</v>
      </c>
      <c r="D122" s="141">
        <f t="shared" si="3"/>
        <v>816736.86946365808</v>
      </c>
      <c r="E122" s="141">
        <f t="shared" si="3"/>
        <v>464925.30226892227</v>
      </c>
      <c r="F122" s="141">
        <f t="shared" si="3"/>
        <v>0</v>
      </c>
      <c r="G122" s="141">
        <f t="shared" si="3"/>
        <v>0</v>
      </c>
      <c r="H122" s="136">
        <f t="shared" si="4"/>
        <v>1928940.5046276399</v>
      </c>
    </row>
    <row r="123" spans="2:8" x14ac:dyDescent="0.55000000000000004">
      <c r="B123" s="127" t="str">
        <f>$B$39</f>
        <v>Law</v>
      </c>
      <c r="C123" s="141">
        <f t="shared" si="3"/>
        <v>0</v>
      </c>
      <c r="D123" s="141">
        <f t="shared" si="3"/>
        <v>0</v>
      </c>
      <c r="E123" s="141">
        <f t="shared" si="3"/>
        <v>0</v>
      </c>
      <c r="F123" s="141">
        <f t="shared" si="3"/>
        <v>0</v>
      </c>
      <c r="G123" s="141">
        <f t="shared" si="3"/>
        <v>10124347.055174973</v>
      </c>
      <c r="H123" s="136">
        <f t="shared" si="4"/>
        <v>10124347.055174973</v>
      </c>
    </row>
    <row r="124" spans="2:8" x14ac:dyDescent="0.55000000000000004">
      <c r="B124" s="127" t="str">
        <f>$B$40</f>
        <v>Social Service</v>
      </c>
      <c r="C124" s="141">
        <f t="shared" si="3"/>
        <v>0</v>
      </c>
      <c r="D124" s="141">
        <f t="shared" si="3"/>
        <v>0</v>
      </c>
      <c r="E124" s="141">
        <f t="shared" si="3"/>
        <v>1816225.4338350194</v>
      </c>
      <c r="F124" s="141">
        <f t="shared" si="3"/>
        <v>933989.23674248869</v>
      </c>
      <c r="G124" s="141">
        <f t="shared" si="3"/>
        <v>0</v>
      </c>
      <c r="H124" s="136">
        <f t="shared" si="4"/>
        <v>2750214.6705775079</v>
      </c>
    </row>
    <row r="125" spans="2:8" x14ac:dyDescent="0.55000000000000004">
      <c r="B125" s="127" t="str">
        <f>$B$41</f>
        <v>Library Science</v>
      </c>
      <c r="C125" s="141">
        <f t="shared" si="3"/>
        <v>0</v>
      </c>
      <c r="D125" s="141">
        <f t="shared" si="3"/>
        <v>0</v>
      </c>
      <c r="E125" s="141">
        <f t="shared" si="3"/>
        <v>0</v>
      </c>
      <c r="F125" s="141">
        <f t="shared" si="3"/>
        <v>0</v>
      </c>
      <c r="G125" s="141">
        <f t="shared" si="3"/>
        <v>0</v>
      </c>
      <c r="H125" s="136">
        <f t="shared" si="4"/>
        <v>0</v>
      </c>
    </row>
    <row r="126" spans="2:8" x14ac:dyDescent="0.55000000000000004">
      <c r="B126" s="127" t="str">
        <f>$B$42</f>
        <v>Veterinary Science</v>
      </c>
      <c r="C126" s="141">
        <f t="shared" si="3"/>
        <v>0</v>
      </c>
      <c r="D126" s="141">
        <f t="shared" si="3"/>
        <v>0</v>
      </c>
      <c r="E126" s="141">
        <f t="shared" si="3"/>
        <v>0</v>
      </c>
      <c r="F126" s="141">
        <f t="shared" si="3"/>
        <v>0</v>
      </c>
      <c r="G126" s="141">
        <f t="shared" si="3"/>
        <v>0</v>
      </c>
      <c r="H126" s="136">
        <f t="shared" si="4"/>
        <v>0</v>
      </c>
    </row>
    <row r="127" spans="2:8" x14ac:dyDescent="0.55000000000000004">
      <c r="B127" s="127" t="str">
        <f>$B$43</f>
        <v>Vocational Training</v>
      </c>
      <c r="C127" s="141">
        <f t="shared" si="3"/>
        <v>75165.107575757575</v>
      </c>
      <c r="D127" s="141">
        <f t="shared" si="3"/>
        <v>0</v>
      </c>
      <c r="E127" s="141">
        <f t="shared" si="3"/>
        <v>0</v>
      </c>
      <c r="F127" s="141">
        <f t="shared" si="3"/>
        <v>0</v>
      </c>
      <c r="G127" s="141">
        <f t="shared" si="3"/>
        <v>0</v>
      </c>
      <c r="H127" s="136">
        <f t="shared" si="4"/>
        <v>75165.107575757575</v>
      </c>
    </row>
    <row r="128" spans="2:8" x14ac:dyDescent="0.55000000000000004">
      <c r="B128" s="127" t="str">
        <f>$B$44</f>
        <v>Physical Training</v>
      </c>
      <c r="C128" s="141">
        <f t="shared" si="3"/>
        <v>0</v>
      </c>
      <c r="D128" s="141">
        <f t="shared" si="3"/>
        <v>0</v>
      </c>
      <c r="E128" s="141">
        <f t="shared" si="3"/>
        <v>0</v>
      </c>
      <c r="F128" s="141">
        <f t="shared" si="3"/>
        <v>0</v>
      </c>
      <c r="G128" s="141">
        <f t="shared" si="3"/>
        <v>0</v>
      </c>
      <c r="H128" s="136">
        <f t="shared" si="4"/>
        <v>0</v>
      </c>
    </row>
    <row r="129" spans="2:12" x14ac:dyDescent="0.55000000000000004">
      <c r="B129" s="127" t="str">
        <f>$B$45</f>
        <v>Health Services</v>
      </c>
      <c r="C129" s="141">
        <f t="shared" si="3"/>
        <v>1049855.615111127</v>
      </c>
      <c r="D129" s="141">
        <f t="shared" si="3"/>
        <v>2597347.602850277</v>
      </c>
      <c r="E129" s="141">
        <f t="shared" si="3"/>
        <v>1143877.3288874533</v>
      </c>
      <c r="F129" s="141">
        <f t="shared" si="3"/>
        <v>663991.83544792084</v>
      </c>
      <c r="G129" s="141">
        <f t="shared" si="3"/>
        <v>0</v>
      </c>
      <c r="H129" s="136">
        <f t="shared" si="4"/>
        <v>5455072.3822967783</v>
      </c>
    </row>
    <row r="130" spans="2:12" x14ac:dyDescent="0.55000000000000004">
      <c r="B130" s="127" t="str">
        <f>$B$46</f>
        <v>Pharmacy</v>
      </c>
      <c r="C130" s="141">
        <f t="shared" si="3"/>
        <v>0</v>
      </c>
      <c r="D130" s="141">
        <f t="shared" si="3"/>
        <v>0</v>
      </c>
      <c r="E130" s="141">
        <f t="shared" si="3"/>
        <v>2310923.2212308398</v>
      </c>
      <c r="F130" s="141">
        <f t="shared" si="3"/>
        <v>5303822.0416933689</v>
      </c>
      <c r="G130" s="141">
        <f t="shared" si="3"/>
        <v>4892366.2613981562</v>
      </c>
      <c r="H130" s="136">
        <f t="shared" si="4"/>
        <v>12507111.524322364</v>
      </c>
    </row>
    <row r="131" spans="2:12" x14ac:dyDescent="0.55000000000000004">
      <c r="B131" s="127" t="str">
        <f>$B$47</f>
        <v>Business Administration</v>
      </c>
      <c r="C131" s="141">
        <f t="shared" si="3"/>
        <v>4057307.3724506712</v>
      </c>
      <c r="D131" s="141">
        <f t="shared" si="3"/>
        <v>20496560.787975796</v>
      </c>
      <c r="E131" s="141">
        <f t="shared" si="3"/>
        <v>12344090.3808618</v>
      </c>
      <c r="F131" s="141">
        <f t="shared" si="3"/>
        <v>3644897.9530472276</v>
      </c>
      <c r="G131" s="141">
        <f t="shared" si="3"/>
        <v>0</v>
      </c>
      <c r="H131" s="136">
        <f t="shared" si="4"/>
        <v>40542856.494335502</v>
      </c>
    </row>
    <row r="132" spans="2:12" x14ac:dyDescent="0.55000000000000004">
      <c r="B132" s="127" t="str">
        <f>$B$48</f>
        <v>Optometry</v>
      </c>
      <c r="C132" s="141">
        <f t="shared" ref="C132:G135" si="5">C107+C77</f>
        <v>0</v>
      </c>
      <c r="D132" s="141">
        <f t="shared" si="5"/>
        <v>0</v>
      </c>
      <c r="E132" s="141">
        <f t="shared" si="5"/>
        <v>0</v>
      </c>
      <c r="F132" s="141">
        <f t="shared" si="5"/>
        <v>0</v>
      </c>
      <c r="G132" s="141">
        <f t="shared" si="5"/>
        <v>7342816.3582593538</v>
      </c>
      <c r="H132" s="136">
        <f t="shared" si="4"/>
        <v>7342816.3582593538</v>
      </c>
    </row>
    <row r="133" spans="2:12" x14ac:dyDescent="0.55000000000000004">
      <c r="B133" s="127" t="str">
        <f>$B$49</f>
        <v>Teacher Ed-Practice Teaching</v>
      </c>
      <c r="C133" s="141">
        <f t="shared" si="5"/>
        <v>18466.832654808961</v>
      </c>
      <c r="D133" s="141">
        <f t="shared" si="5"/>
        <v>337818.74579431379</v>
      </c>
      <c r="E133" s="141">
        <f t="shared" si="5"/>
        <v>0</v>
      </c>
      <c r="F133" s="141">
        <f t="shared" si="5"/>
        <v>0</v>
      </c>
      <c r="G133" s="141">
        <f t="shared" si="5"/>
        <v>0</v>
      </c>
      <c r="H133" s="136">
        <f t="shared" si="4"/>
        <v>356285.57844912272</v>
      </c>
    </row>
    <row r="134" spans="2:12" x14ac:dyDescent="0.55000000000000004">
      <c r="B134" s="127" t="str">
        <f>$B$50</f>
        <v>Technology</v>
      </c>
      <c r="C134" s="141">
        <f t="shared" si="5"/>
        <v>1157863.6349360952</v>
      </c>
      <c r="D134" s="141">
        <f t="shared" si="5"/>
        <v>3012715.6017747722</v>
      </c>
      <c r="E134" s="141">
        <f t="shared" si="5"/>
        <v>715957.40863546229</v>
      </c>
      <c r="F134" s="141">
        <f t="shared" si="5"/>
        <v>13610.358635235732</v>
      </c>
      <c r="G134" s="141">
        <f t="shared" si="5"/>
        <v>0</v>
      </c>
      <c r="H134" s="136">
        <f t="shared" si="4"/>
        <v>4900147.0039815651</v>
      </c>
    </row>
    <row r="135" spans="2:12" x14ac:dyDescent="0.55000000000000004">
      <c r="B135" s="127" t="str">
        <f>$B$51</f>
        <v>Nursing</v>
      </c>
      <c r="C135" s="141">
        <f t="shared" si="5"/>
        <v>13608.582253752977</v>
      </c>
      <c r="D135" s="141">
        <f t="shared" si="5"/>
        <v>1530972.4717647892</v>
      </c>
      <c r="E135" s="141">
        <f t="shared" si="5"/>
        <v>0</v>
      </c>
      <c r="F135" s="141">
        <f t="shared" si="5"/>
        <v>164453.57235722971</v>
      </c>
      <c r="G135" s="141">
        <f t="shared" si="5"/>
        <v>0</v>
      </c>
      <c r="H135" s="136">
        <f t="shared" si="4"/>
        <v>1709034.6263757718</v>
      </c>
    </row>
    <row r="136" spans="2:12" x14ac:dyDescent="0.55000000000000004">
      <c r="B136" s="130" t="str">
        <f>$B$52</f>
        <v>Totals</v>
      </c>
      <c r="C136" s="133">
        <f>SUM(C116:C135)</f>
        <v>49873200.00182344</v>
      </c>
      <c r="D136" s="133">
        <f>SUM(D116:D135)</f>
        <v>66943850.507282048</v>
      </c>
      <c r="E136" s="133">
        <f>SUM(E116:E135)</f>
        <v>51050404.537454911</v>
      </c>
      <c r="F136" s="133">
        <f>SUM(F116:F135)</f>
        <v>51427679.689934567</v>
      </c>
      <c r="G136" s="133">
        <f>SUM(G116:G135)</f>
        <v>22359529.674832482</v>
      </c>
      <c r="H136" s="133">
        <f t="shared" si="4"/>
        <v>241654664.41132745</v>
      </c>
    </row>
    <row r="137" spans="2:12" x14ac:dyDescent="0.55000000000000004">
      <c r="B137" s="328"/>
      <c r="C137" s="331"/>
      <c r="D137" s="331"/>
      <c r="E137" s="331"/>
      <c r="F137" s="331"/>
      <c r="G137" s="331"/>
      <c r="H137" s="332"/>
    </row>
    <row r="138" spans="2:12" x14ac:dyDescent="0.55000000000000004">
      <c r="B138" s="120" t="s">
        <v>4</v>
      </c>
      <c r="C138" s="325"/>
      <c r="D138" s="325"/>
      <c r="E138" s="325"/>
      <c r="F138" s="325"/>
      <c r="G138" s="325"/>
      <c r="H138" s="122">
        <f>H86-H81-H111</f>
        <v>272508717.58867258</v>
      </c>
    </row>
    <row r="139" spans="2:12" ht="202.5" customHeight="1" thickBot="1" x14ac:dyDescent="0.6">
      <c r="B139" s="432" t="s">
        <v>850</v>
      </c>
      <c r="C139" s="432"/>
      <c r="D139" s="432"/>
      <c r="E139" s="432"/>
      <c r="F139" s="432"/>
      <c r="G139" s="432"/>
      <c r="H139" s="319"/>
    </row>
    <row r="140" spans="2:12" ht="36.75" customHeight="1" thickTop="1" x14ac:dyDescent="0.55000000000000004">
      <c r="B140" s="479" t="s">
        <v>852</v>
      </c>
      <c r="C140" s="454"/>
      <c r="D140" s="454"/>
      <c r="E140" s="454"/>
      <c r="F140" s="455"/>
      <c r="G140" s="333" t="s">
        <v>2</v>
      </c>
      <c r="H140" s="334">
        <v>1</v>
      </c>
      <c r="I140" s="446" t="str">
        <f>IF(H140+H141=1,"","Error, the two cells on the left must equal 100%")</f>
        <v/>
      </c>
      <c r="L140" s="288"/>
    </row>
    <row r="141" spans="2:12" ht="67.5" customHeight="1" thickBot="1" x14ac:dyDescent="0.6">
      <c r="B141" s="456"/>
      <c r="C141" s="457"/>
      <c r="D141" s="457"/>
      <c r="E141" s="457"/>
      <c r="F141" s="458"/>
      <c r="G141" s="333" t="s">
        <v>3</v>
      </c>
      <c r="H141" s="335">
        <f>1-H140</f>
        <v>0</v>
      </c>
      <c r="I141" s="446"/>
    </row>
    <row r="142" spans="2:12" ht="58.2" thickBot="1" x14ac:dyDescent="0.6">
      <c r="B142" s="336" t="s">
        <v>31</v>
      </c>
      <c r="C142" s="337" t="s">
        <v>25</v>
      </c>
      <c r="D142" s="337" t="s">
        <v>26</v>
      </c>
      <c r="E142" s="337" t="s">
        <v>27</v>
      </c>
      <c r="F142" s="337" t="s">
        <v>28</v>
      </c>
      <c r="G142" s="338" t="s">
        <v>29</v>
      </c>
      <c r="H142" s="339" t="s">
        <v>6</v>
      </c>
      <c r="I142" s="340" t="s">
        <v>7</v>
      </c>
    </row>
    <row r="143" spans="2:12" x14ac:dyDescent="0.55000000000000004">
      <c r="B143" s="127" t="str">
        <f>$B$32</f>
        <v>Liberal Arts</v>
      </c>
      <c r="C143" s="327">
        <f>Data!LN22</f>
        <v>5591.1</v>
      </c>
      <c r="D143" s="327">
        <f>Data!MH22</f>
        <v>14198.86</v>
      </c>
      <c r="E143" s="327">
        <f>Data!NB22</f>
        <v>79714.89</v>
      </c>
      <c r="F143" s="327">
        <f>Data!NV22</f>
        <v>151771.32999999999</v>
      </c>
      <c r="G143" s="327">
        <f>Data!OP22</f>
        <v>0</v>
      </c>
      <c r="H143" s="341">
        <f>Data!PJ22</f>
        <v>33614705.390000001</v>
      </c>
      <c r="I143" s="342">
        <f t="shared" ref="I143:I162" si="6">SUM(C143:H143)</f>
        <v>33865981.57</v>
      </c>
    </row>
    <row r="144" spans="2:12" x14ac:dyDescent="0.55000000000000004">
      <c r="B144" s="127" t="str">
        <f>$B$33</f>
        <v>Science</v>
      </c>
      <c r="C144" s="327">
        <f>Data!LO22</f>
        <v>163296.17000000001</v>
      </c>
      <c r="D144" s="327">
        <f>Data!MI22</f>
        <v>262005.05</v>
      </c>
      <c r="E144" s="327">
        <f>Data!NC22</f>
        <v>1802351.05</v>
      </c>
      <c r="F144" s="327">
        <f>Data!NW22</f>
        <v>3034384.12</v>
      </c>
      <c r="G144" s="327">
        <f>Data!OQ22</f>
        <v>0</v>
      </c>
      <c r="H144" s="341">
        <f>Data!PK22</f>
        <v>52689780.340000004</v>
      </c>
      <c r="I144" s="342">
        <f t="shared" si="6"/>
        <v>57951816.730000004</v>
      </c>
    </row>
    <row r="145" spans="2:9" x14ac:dyDescent="0.55000000000000004">
      <c r="B145" s="127" t="str">
        <f>$B$34</f>
        <v>Fine Arts</v>
      </c>
      <c r="C145" s="327">
        <f>Data!LP22</f>
        <v>2029.54</v>
      </c>
      <c r="D145" s="327">
        <f>Data!MJ22</f>
        <v>3655.25</v>
      </c>
      <c r="E145" s="327">
        <f>Data!ND22</f>
        <v>13979</v>
      </c>
      <c r="F145" s="327">
        <f>Data!NX22</f>
        <v>21310.21</v>
      </c>
      <c r="G145" s="327">
        <f>Data!OR22</f>
        <v>0</v>
      </c>
      <c r="H145" s="341">
        <f>Data!PL22</f>
        <v>2246439.5299999998</v>
      </c>
      <c r="I145" s="342">
        <f t="shared" si="6"/>
        <v>2287413.5299999998</v>
      </c>
    </row>
    <row r="146" spans="2:9" x14ac:dyDescent="0.55000000000000004">
      <c r="B146" s="127" t="str">
        <f>$B$35</f>
        <v>Teacher Education</v>
      </c>
      <c r="C146" s="327">
        <f>Data!LQ22</f>
        <v>186.12</v>
      </c>
      <c r="D146" s="327">
        <f>Data!MK22</f>
        <v>215.09</v>
      </c>
      <c r="E146" s="327">
        <f>Data!NE22</f>
        <v>596.09</v>
      </c>
      <c r="F146" s="327">
        <f>Data!NY22</f>
        <v>1325.63</v>
      </c>
      <c r="G146" s="327">
        <f>Data!OS22</f>
        <v>0</v>
      </c>
      <c r="H146" s="341">
        <f>Data!PN22</f>
        <v>4079067.02</v>
      </c>
      <c r="I146" s="342">
        <f t="shared" si="6"/>
        <v>4081389.95</v>
      </c>
    </row>
    <row r="147" spans="2:9" x14ac:dyDescent="0.55000000000000004">
      <c r="B147" s="127" t="str">
        <f>$B$36</f>
        <v>Agriculture</v>
      </c>
      <c r="C147" s="327">
        <f>Data!LR22</f>
        <v>0</v>
      </c>
      <c r="D147" s="327">
        <f>Data!ML22</f>
        <v>0</v>
      </c>
      <c r="E147" s="327">
        <f>Data!NF22</f>
        <v>0</v>
      </c>
      <c r="F147" s="327">
        <f>Data!NZ22</f>
        <v>0</v>
      </c>
      <c r="G147" s="327">
        <f>Data!OT22</f>
        <v>0</v>
      </c>
      <c r="H147" s="341">
        <f>Data!PM22</f>
        <v>0</v>
      </c>
      <c r="I147" s="342">
        <f t="shared" si="6"/>
        <v>0</v>
      </c>
    </row>
    <row r="148" spans="2:9" x14ac:dyDescent="0.55000000000000004">
      <c r="B148" s="127" t="str">
        <f>$B$37</f>
        <v>Engineering</v>
      </c>
      <c r="C148" s="327">
        <f>Data!LS22</f>
        <v>223411.37</v>
      </c>
      <c r="D148" s="327">
        <f>Data!MM22</f>
        <v>326156.7</v>
      </c>
      <c r="E148" s="327">
        <f>Data!NG22</f>
        <v>940239.29</v>
      </c>
      <c r="F148" s="327">
        <f>Data!OA22</f>
        <v>3414490.32</v>
      </c>
      <c r="G148" s="327">
        <f>Data!OU22</f>
        <v>0</v>
      </c>
      <c r="H148" s="341">
        <f>Data!PO22</f>
        <v>85880758.799999997</v>
      </c>
      <c r="I148" s="342">
        <f t="shared" si="6"/>
        <v>90785056.479999989</v>
      </c>
    </row>
    <row r="149" spans="2:9" x14ac:dyDescent="0.55000000000000004">
      <c r="B149" s="127" t="str">
        <f>$B$38</f>
        <v>Home Economics</v>
      </c>
      <c r="C149" s="327">
        <f>Data!LT22</f>
        <v>3221.24</v>
      </c>
      <c r="D149" s="327">
        <f>Data!MN22</f>
        <v>4945.28</v>
      </c>
      <c r="E149" s="327">
        <f>Data!NH22</f>
        <v>39244.629999999997</v>
      </c>
      <c r="F149" s="327">
        <f>Data!OB22</f>
        <v>0</v>
      </c>
      <c r="G149" s="327">
        <f>Data!OV22</f>
        <v>0</v>
      </c>
      <c r="H149" s="341">
        <f>Data!PP22</f>
        <v>1489923.27</v>
      </c>
      <c r="I149" s="342">
        <f t="shared" si="6"/>
        <v>1537334.42</v>
      </c>
    </row>
    <row r="150" spans="2:9" x14ac:dyDescent="0.55000000000000004">
      <c r="B150" s="127" t="str">
        <f>$B$39</f>
        <v>Law</v>
      </c>
      <c r="C150" s="327">
        <f>Data!LU22</f>
        <v>0</v>
      </c>
      <c r="D150" s="327">
        <f>Data!MO22</f>
        <v>0</v>
      </c>
      <c r="E150" s="327">
        <f>Data!NI22</f>
        <v>0</v>
      </c>
      <c r="F150" s="327">
        <f>Data!OC22</f>
        <v>0</v>
      </c>
      <c r="G150" s="327">
        <f>Data!OW22</f>
        <v>0</v>
      </c>
      <c r="H150" s="341">
        <f>Data!PQ22</f>
        <v>82618.850000000006</v>
      </c>
      <c r="I150" s="342">
        <f t="shared" si="6"/>
        <v>82618.850000000006</v>
      </c>
    </row>
    <row r="151" spans="2:9" x14ac:dyDescent="0.55000000000000004">
      <c r="B151" s="127" t="str">
        <f>$B$40</f>
        <v>Social Service</v>
      </c>
      <c r="C151" s="327">
        <f>Data!LV22</f>
        <v>0</v>
      </c>
      <c r="D151" s="327">
        <f>Data!MP22</f>
        <v>0</v>
      </c>
      <c r="E151" s="327">
        <f>Data!NJ22</f>
        <v>0</v>
      </c>
      <c r="F151" s="327">
        <f>Data!OD22</f>
        <v>0</v>
      </c>
      <c r="G151" s="327">
        <f>Data!OX22</f>
        <v>0</v>
      </c>
      <c r="H151" s="341">
        <f>Data!PR22</f>
        <v>1452484.47</v>
      </c>
      <c r="I151" s="342">
        <f t="shared" si="6"/>
        <v>1452484.47</v>
      </c>
    </row>
    <row r="152" spans="2:9" x14ac:dyDescent="0.55000000000000004">
      <c r="B152" s="127" t="str">
        <f>$B$41</f>
        <v>Library Science</v>
      </c>
      <c r="C152" s="327">
        <f>Data!LW22</f>
        <v>0</v>
      </c>
      <c r="D152" s="327">
        <f>Data!MQ22</f>
        <v>0</v>
      </c>
      <c r="E152" s="327">
        <f>Data!NK22</f>
        <v>0</v>
      </c>
      <c r="F152" s="327">
        <f>Data!OE22</f>
        <v>0</v>
      </c>
      <c r="G152" s="327">
        <f>Data!OY22</f>
        <v>0</v>
      </c>
      <c r="H152" s="341">
        <f>Data!PS22</f>
        <v>0</v>
      </c>
      <c r="I152" s="342">
        <f t="shared" si="6"/>
        <v>0</v>
      </c>
    </row>
    <row r="153" spans="2:9" x14ac:dyDescent="0.55000000000000004">
      <c r="B153" s="127" t="str">
        <f>$B$42</f>
        <v>Veterinary Science</v>
      </c>
      <c r="C153" s="327">
        <f>Data!LX22</f>
        <v>0</v>
      </c>
      <c r="D153" s="327">
        <f>Data!MR22</f>
        <v>0</v>
      </c>
      <c r="E153" s="327">
        <f>Data!NL22</f>
        <v>0</v>
      </c>
      <c r="F153" s="327">
        <f>Data!OF22</f>
        <v>0</v>
      </c>
      <c r="G153" s="327">
        <f>Data!OZ22</f>
        <v>0</v>
      </c>
      <c r="H153" s="341">
        <f>Data!PT22</f>
        <v>0</v>
      </c>
      <c r="I153" s="342">
        <f t="shared" si="6"/>
        <v>0</v>
      </c>
    </row>
    <row r="154" spans="2:9" x14ac:dyDescent="0.55000000000000004">
      <c r="B154" s="127" t="str">
        <f>$B$43</f>
        <v>Vocational Training</v>
      </c>
      <c r="C154" s="327">
        <f>Data!LY22</f>
        <v>0</v>
      </c>
      <c r="D154" s="327">
        <f>Data!MS22</f>
        <v>0</v>
      </c>
      <c r="E154" s="327">
        <f>Data!NM22</f>
        <v>0</v>
      </c>
      <c r="F154" s="327">
        <f>Data!OG22</f>
        <v>0</v>
      </c>
      <c r="G154" s="327">
        <f>Data!PA22</f>
        <v>0</v>
      </c>
      <c r="H154" s="341">
        <f>Data!PU22</f>
        <v>86388.31</v>
      </c>
      <c r="I154" s="342">
        <f t="shared" si="6"/>
        <v>86388.31</v>
      </c>
    </row>
    <row r="155" spans="2:9" x14ac:dyDescent="0.55000000000000004">
      <c r="B155" s="127" t="str">
        <f>$B$44</f>
        <v>Physical Training</v>
      </c>
      <c r="C155" s="327">
        <f>Data!LZ22</f>
        <v>0</v>
      </c>
      <c r="D155" s="327">
        <f>Data!MT22</f>
        <v>0</v>
      </c>
      <c r="E155" s="327">
        <f>Data!NN22</f>
        <v>0</v>
      </c>
      <c r="F155" s="327">
        <f>Data!OH22</f>
        <v>0</v>
      </c>
      <c r="G155" s="327">
        <f>Data!PB22</f>
        <v>0</v>
      </c>
      <c r="H155" s="341">
        <f>Data!PV22</f>
        <v>0</v>
      </c>
      <c r="I155" s="342">
        <f t="shared" si="6"/>
        <v>0</v>
      </c>
    </row>
    <row r="156" spans="2:9" x14ac:dyDescent="0.55000000000000004">
      <c r="B156" s="127" t="str">
        <f>$B$45</f>
        <v>Health Services</v>
      </c>
      <c r="C156" s="327">
        <f>Data!MA22</f>
        <v>2784.86</v>
      </c>
      <c r="D156" s="327">
        <f>Data!MU22</f>
        <v>5522.53</v>
      </c>
      <c r="E156" s="327">
        <f>Data!NO22</f>
        <v>34881.61</v>
      </c>
      <c r="F156" s="327">
        <f>Data!OI22</f>
        <v>177948.11</v>
      </c>
      <c r="G156" s="327">
        <f>Data!PC22</f>
        <v>0</v>
      </c>
      <c r="H156" s="341">
        <f>Data!PW22</f>
        <v>4296824.49</v>
      </c>
      <c r="I156" s="342">
        <f t="shared" si="6"/>
        <v>4517961.6000000006</v>
      </c>
    </row>
    <row r="157" spans="2:9" x14ac:dyDescent="0.55000000000000004">
      <c r="B157" s="127" t="str">
        <f>$B$46</f>
        <v>Pharmacy</v>
      </c>
      <c r="C157" s="327">
        <f>Data!MB22</f>
        <v>0</v>
      </c>
      <c r="D157" s="327">
        <f>Data!MV22</f>
        <v>0</v>
      </c>
      <c r="E157" s="327">
        <f>Data!NP22</f>
        <v>723529.9</v>
      </c>
      <c r="F157" s="327">
        <f>Data!OJ22</f>
        <v>1290683.99</v>
      </c>
      <c r="G157" s="327">
        <f>Data!PD22</f>
        <v>130442.85</v>
      </c>
      <c r="H157" s="341">
        <f>Data!PX22</f>
        <v>19908688.77</v>
      </c>
      <c r="I157" s="342">
        <f t="shared" si="6"/>
        <v>22053345.509999998</v>
      </c>
    </row>
    <row r="158" spans="2:9" x14ac:dyDescent="0.55000000000000004">
      <c r="B158" s="127" t="str">
        <f>$B$47</f>
        <v>Business Administration</v>
      </c>
      <c r="C158" s="327">
        <f>Data!MC22</f>
        <v>1741.26</v>
      </c>
      <c r="D158" s="327">
        <f>Data!MW22</f>
        <v>2932.65</v>
      </c>
      <c r="E158" s="327">
        <f>Data!NQ22</f>
        <v>16129.55</v>
      </c>
      <c r="F158" s="327">
        <f>Data!OK22</f>
        <v>171248.15</v>
      </c>
      <c r="G158" s="327">
        <f>Data!PE22</f>
        <v>0</v>
      </c>
      <c r="H158" s="341">
        <f>Data!PY22</f>
        <v>13345626.48</v>
      </c>
      <c r="I158" s="342">
        <f t="shared" si="6"/>
        <v>13537678.09</v>
      </c>
    </row>
    <row r="159" spans="2:9" x14ac:dyDescent="0.55000000000000004">
      <c r="B159" s="127" t="str">
        <f>$B$48</f>
        <v>Optometry</v>
      </c>
      <c r="C159" s="327">
        <f>Data!MD22</f>
        <v>0</v>
      </c>
      <c r="D159" s="327">
        <f>Data!MX22</f>
        <v>0</v>
      </c>
      <c r="E159" s="327">
        <f>Data!NR22</f>
        <v>0</v>
      </c>
      <c r="F159" s="327">
        <f>Data!OL22</f>
        <v>0</v>
      </c>
      <c r="G159" s="327">
        <f>Data!PF22</f>
        <v>1600087.74</v>
      </c>
      <c r="H159" s="341">
        <f>Data!PZ22</f>
        <v>29920997.699999999</v>
      </c>
      <c r="I159" s="342">
        <f t="shared" si="6"/>
        <v>31521085.439999998</v>
      </c>
    </row>
    <row r="160" spans="2:9" x14ac:dyDescent="0.55000000000000004">
      <c r="B160" s="127" t="str">
        <f>$B$49</f>
        <v>Teacher Ed-Practice Teaching</v>
      </c>
      <c r="C160" s="327">
        <f>Data!ME22</f>
        <v>0</v>
      </c>
      <c r="D160" s="327">
        <f>Data!MY22</f>
        <v>0</v>
      </c>
      <c r="E160" s="327">
        <f>Data!NS22</f>
        <v>0</v>
      </c>
      <c r="F160" s="327">
        <f>Data!OM22</f>
        <v>0</v>
      </c>
      <c r="G160" s="327">
        <f>Data!PG22</f>
        <v>0</v>
      </c>
      <c r="H160" s="341">
        <f>Data!QA22</f>
        <v>573169.76</v>
      </c>
      <c r="I160" s="342">
        <f t="shared" si="6"/>
        <v>573169.76</v>
      </c>
    </row>
    <row r="161" spans="2:10" x14ac:dyDescent="0.55000000000000004">
      <c r="B161" s="127" t="str">
        <f>$B$50</f>
        <v>Technology</v>
      </c>
      <c r="C161" s="327">
        <f>Data!MF22</f>
        <v>3486.36</v>
      </c>
      <c r="D161" s="327">
        <f>Data!MZ22</f>
        <v>3776.89</v>
      </c>
      <c r="E161" s="327">
        <f>Data!NT22</f>
        <v>22639.01</v>
      </c>
      <c r="F161" s="327">
        <f>Data!ON22</f>
        <v>9788.6299999999992</v>
      </c>
      <c r="G161" s="327">
        <f>Data!PH22</f>
        <v>0</v>
      </c>
      <c r="H161" s="341">
        <f>Data!QB22</f>
        <v>6906848.6200000001</v>
      </c>
      <c r="I161" s="342">
        <f t="shared" si="6"/>
        <v>6946539.5099999998</v>
      </c>
    </row>
    <row r="162" spans="2:10" x14ac:dyDescent="0.55000000000000004">
      <c r="B162" s="127" t="str">
        <f>$B$51</f>
        <v>Nursing</v>
      </c>
      <c r="C162" s="327">
        <f>Data!MG22</f>
        <v>0</v>
      </c>
      <c r="D162" s="327">
        <f>Data!NA22</f>
        <v>0</v>
      </c>
      <c r="E162" s="327">
        <f>Data!NU22</f>
        <v>0</v>
      </c>
      <c r="F162" s="327">
        <f>Data!OO22</f>
        <v>0</v>
      </c>
      <c r="G162" s="327">
        <f>Data!PI22</f>
        <v>0</v>
      </c>
      <c r="H162" s="341">
        <f>Data!QC22</f>
        <v>1228453.3999999999</v>
      </c>
      <c r="I162" s="342">
        <f t="shared" si="6"/>
        <v>1228453.3999999999</v>
      </c>
    </row>
    <row r="163" spans="2:10" ht="19.8" thickBot="1" x14ac:dyDescent="0.6">
      <c r="B163" s="130" t="str">
        <f>$B$52</f>
        <v>Totals</v>
      </c>
      <c r="C163" s="133">
        <f t="shared" ref="C163:H163" si="7">SUM(C143:C162)</f>
        <v>405748.02</v>
      </c>
      <c r="D163" s="133">
        <f t="shared" si="7"/>
        <v>623408.30000000005</v>
      </c>
      <c r="E163" s="133">
        <f t="shared" si="7"/>
        <v>3673305.0199999996</v>
      </c>
      <c r="F163" s="133">
        <f t="shared" si="7"/>
        <v>8272950.4900000002</v>
      </c>
      <c r="G163" s="134">
        <f t="shared" si="7"/>
        <v>1730530.59</v>
      </c>
      <c r="H163" s="343">
        <f t="shared" si="7"/>
        <v>257802775.19999999</v>
      </c>
      <c r="I163" s="342">
        <f>SUM(I143:I162)</f>
        <v>272508717.61999995</v>
      </c>
    </row>
    <row r="164" spans="2:10" ht="19.8" thickTop="1" x14ac:dyDescent="0.55000000000000004">
      <c r="B164" s="143"/>
      <c r="C164" s="329"/>
      <c r="D164" s="329"/>
      <c r="E164" s="329"/>
      <c r="F164" s="329"/>
      <c r="G164" s="329"/>
      <c r="H164" s="344"/>
      <c r="I164" s="345"/>
    </row>
    <row r="165" spans="2:10" ht="19.5" customHeight="1" x14ac:dyDescent="0.55000000000000004">
      <c r="B165" s="437" t="s">
        <v>63</v>
      </c>
      <c r="C165" s="437"/>
      <c r="D165" s="437"/>
      <c r="E165" s="437"/>
      <c r="F165" s="437"/>
      <c r="G165" s="437"/>
      <c r="H165" s="346"/>
      <c r="I165" s="346"/>
    </row>
    <row r="166" spans="2:10" ht="43.5" customHeight="1" thickBot="1" x14ac:dyDescent="0.6">
      <c r="B166" s="444" t="s">
        <v>40</v>
      </c>
      <c r="C166" s="444"/>
      <c r="D166" s="444"/>
      <c r="E166" s="444"/>
      <c r="F166" s="444"/>
      <c r="G166" s="444"/>
      <c r="H166" s="326"/>
    </row>
    <row r="167" spans="2:10" ht="19.8" thickBot="1" x14ac:dyDescent="0.6">
      <c r="B167" s="124" t="s">
        <v>31</v>
      </c>
      <c r="C167" s="125" t="s">
        <v>25</v>
      </c>
      <c r="D167" s="125" t="s">
        <v>26</v>
      </c>
      <c r="E167" s="125" t="s">
        <v>27</v>
      </c>
      <c r="F167" s="125" t="s">
        <v>28</v>
      </c>
      <c r="G167" s="125" t="s">
        <v>29</v>
      </c>
      <c r="H167" s="126" t="s">
        <v>1</v>
      </c>
    </row>
    <row r="168" spans="2:10" x14ac:dyDescent="0.55000000000000004">
      <c r="B168" s="127" t="str">
        <f>$B$32</f>
        <v>Liberal Arts</v>
      </c>
      <c r="C168" s="321">
        <f t="shared" ref="C168:G183" si="8">C143+$H$140*IF($H116=0,0,$H143*C116/$H116)+IF($H32=0,0,$H$141*$H143*C32/$H32)</f>
        <v>12914790.732801907</v>
      </c>
      <c r="D168" s="321">
        <f t="shared" si="8"/>
        <v>8773772.0986716058</v>
      </c>
      <c r="E168" s="321">
        <f t="shared" si="8"/>
        <v>4981686.2178905681</v>
      </c>
      <c r="F168" s="321">
        <f t="shared" si="8"/>
        <v>7195732.5206359169</v>
      </c>
      <c r="G168" s="321">
        <f t="shared" si="8"/>
        <v>0</v>
      </c>
      <c r="H168" s="133">
        <f t="shared" ref="H168:H188" si="9">SUM(C168:G168)</f>
        <v>33865981.57</v>
      </c>
      <c r="I168" s="347"/>
      <c r="J168" s="288"/>
    </row>
    <row r="169" spans="2:10" x14ac:dyDescent="0.55000000000000004">
      <c r="B169" s="127" t="str">
        <f>$B$33</f>
        <v>Science</v>
      </c>
      <c r="C169" s="141">
        <f t="shared" si="8"/>
        <v>16472564.962855158</v>
      </c>
      <c r="D169" s="141">
        <f t="shared" si="8"/>
        <v>9449525.9269196186</v>
      </c>
      <c r="E169" s="141">
        <f t="shared" si="8"/>
        <v>12319057.626618359</v>
      </c>
      <c r="F169" s="141">
        <f t="shared" si="8"/>
        <v>19710668.213606868</v>
      </c>
      <c r="G169" s="141">
        <f t="shared" si="8"/>
        <v>0</v>
      </c>
      <c r="H169" s="136">
        <f t="shared" si="9"/>
        <v>57951816.730000004</v>
      </c>
      <c r="I169" s="347"/>
      <c r="J169" s="288"/>
    </row>
    <row r="170" spans="2:10" x14ac:dyDescent="0.55000000000000004">
      <c r="B170" s="127" t="str">
        <f>$B$34</f>
        <v>Fine Arts</v>
      </c>
      <c r="C170" s="141">
        <f t="shared" si="8"/>
        <v>822001.13070270023</v>
      </c>
      <c r="D170" s="141">
        <f t="shared" si="8"/>
        <v>609460.99088524305</v>
      </c>
      <c r="E170" s="141">
        <f t="shared" si="8"/>
        <v>625369.93163250759</v>
      </c>
      <c r="F170" s="141">
        <f t="shared" si="8"/>
        <v>230581.47677954898</v>
      </c>
      <c r="G170" s="141">
        <f t="shared" si="8"/>
        <v>0</v>
      </c>
      <c r="H170" s="136">
        <f t="shared" si="9"/>
        <v>2287413.5299999998</v>
      </c>
      <c r="I170" s="347"/>
      <c r="J170" s="288"/>
    </row>
    <row r="171" spans="2:10" x14ac:dyDescent="0.55000000000000004">
      <c r="B171" s="127" t="str">
        <f>$B$35</f>
        <v>Teacher Education</v>
      </c>
      <c r="C171" s="141">
        <f t="shared" si="8"/>
        <v>218765.4015269104</v>
      </c>
      <c r="D171" s="141">
        <f t="shared" si="8"/>
        <v>994689.77202059468</v>
      </c>
      <c r="E171" s="141">
        <f t="shared" si="8"/>
        <v>1358949.2485000417</v>
      </c>
      <c r="F171" s="141">
        <f t="shared" si="8"/>
        <v>1508985.5279524527</v>
      </c>
      <c r="G171" s="141">
        <f t="shared" si="8"/>
        <v>0</v>
      </c>
      <c r="H171" s="136">
        <f t="shared" si="9"/>
        <v>4081389.9499999997</v>
      </c>
      <c r="I171" s="347"/>
      <c r="J171" s="288"/>
    </row>
    <row r="172" spans="2:10" x14ac:dyDescent="0.55000000000000004">
      <c r="B172" s="127" t="str">
        <f>$B$36</f>
        <v>Agriculture</v>
      </c>
      <c r="C172" s="141">
        <f t="shared" si="8"/>
        <v>0</v>
      </c>
      <c r="D172" s="141">
        <f t="shared" si="8"/>
        <v>0</v>
      </c>
      <c r="E172" s="141">
        <f t="shared" si="8"/>
        <v>0</v>
      </c>
      <c r="F172" s="141">
        <f t="shared" si="8"/>
        <v>0</v>
      </c>
      <c r="G172" s="141">
        <f t="shared" si="8"/>
        <v>0</v>
      </c>
      <c r="H172" s="136">
        <f t="shared" si="9"/>
        <v>0</v>
      </c>
      <c r="I172" s="347"/>
      <c r="J172" s="288"/>
    </row>
    <row r="173" spans="2:10" x14ac:dyDescent="0.55000000000000004">
      <c r="B173" s="127" t="str">
        <f>$B$37</f>
        <v>Engineering</v>
      </c>
      <c r="C173" s="141">
        <f t="shared" si="8"/>
        <v>11652684.830798512</v>
      </c>
      <c r="D173" s="141">
        <f t="shared" si="8"/>
        <v>24664284.140039548</v>
      </c>
      <c r="E173" s="141">
        <f t="shared" si="8"/>
        <v>23502623.43312154</v>
      </c>
      <c r="F173" s="141">
        <f t="shared" si="8"/>
        <v>30965464.076040395</v>
      </c>
      <c r="G173" s="141">
        <f t="shared" si="8"/>
        <v>0</v>
      </c>
      <c r="H173" s="136">
        <f t="shared" si="9"/>
        <v>90785056.479999989</v>
      </c>
      <c r="I173" s="347"/>
      <c r="J173" s="288"/>
    </row>
    <row r="174" spans="2:10" x14ac:dyDescent="0.55000000000000004">
      <c r="B174" s="127" t="str">
        <f>$B$38</f>
        <v>Home Economics</v>
      </c>
      <c r="C174" s="141">
        <f t="shared" si="8"/>
        <v>503182.25384854333</v>
      </c>
      <c r="D174" s="141">
        <f t="shared" si="8"/>
        <v>635796.91298790323</v>
      </c>
      <c r="E174" s="141">
        <f t="shared" si="8"/>
        <v>398355.25316355348</v>
      </c>
      <c r="F174" s="141">
        <f t="shared" si="8"/>
        <v>0</v>
      </c>
      <c r="G174" s="141">
        <f t="shared" si="8"/>
        <v>0</v>
      </c>
      <c r="H174" s="136">
        <f t="shared" si="9"/>
        <v>1537334.4200000002</v>
      </c>
      <c r="I174" s="347"/>
      <c r="J174" s="288"/>
    </row>
    <row r="175" spans="2:10" x14ac:dyDescent="0.55000000000000004">
      <c r="B175" s="127" t="str">
        <f>$B$39</f>
        <v>Law</v>
      </c>
      <c r="C175" s="141">
        <f t="shared" si="8"/>
        <v>0</v>
      </c>
      <c r="D175" s="141">
        <f t="shared" si="8"/>
        <v>0</v>
      </c>
      <c r="E175" s="141">
        <f t="shared" si="8"/>
        <v>0</v>
      </c>
      <c r="F175" s="141">
        <f t="shared" si="8"/>
        <v>0</v>
      </c>
      <c r="G175" s="141">
        <f t="shared" si="8"/>
        <v>82618.850000000006</v>
      </c>
      <c r="H175" s="136">
        <f t="shared" si="9"/>
        <v>82618.850000000006</v>
      </c>
      <c r="I175" s="347"/>
      <c r="J175" s="288"/>
    </row>
    <row r="176" spans="2:10" x14ac:dyDescent="0.55000000000000004">
      <c r="B176" s="127" t="str">
        <f>$B$40</f>
        <v>Social Service</v>
      </c>
      <c r="C176" s="141">
        <f t="shared" si="8"/>
        <v>0</v>
      </c>
      <c r="D176" s="141">
        <f t="shared" si="8"/>
        <v>0</v>
      </c>
      <c r="E176" s="141">
        <f t="shared" si="8"/>
        <v>959212.11710736214</v>
      </c>
      <c r="F176" s="141">
        <f t="shared" si="8"/>
        <v>493272.35289263783</v>
      </c>
      <c r="G176" s="141">
        <f t="shared" si="8"/>
        <v>0</v>
      </c>
      <c r="H176" s="136">
        <f t="shared" si="9"/>
        <v>1452484.47</v>
      </c>
      <c r="I176" s="347"/>
      <c r="J176" s="288"/>
    </row>
    <row r="177" spans="2:10" x14ac:dyDescent="0.55000000000000004">
      <c r="B177" s="127" t="str">
        <f>$B$41</f>
        <v>Library Science</v>
      </c>
      <c r="C177" s="141">
        <f t="shared" si="8"/>
        <v>0</v>
      </c>
      <c r="D177" s="141">
        <f t="shared" si="8"/>
        <v>0</v>
      </c>
      <c r="E177" s="141">
        <f t="shared" si="8"/>
        <v>0</v>
      </c>
      <c r="F177" s="141">
        <f t="shared" si="8"/>
        <v>0</v>
      </c>
      <c r="G177" s="141">
        <f t="shared" si="8"/>
        <v>0</v>
      </c>
      <c r="H177" s="136">
        <f t="shared" si="9"/>
        <v>0</v>
      </c>
      <c r="I177" s="347"/>
      <c r="J177" s="288"/>
    </row>
    <row r="178" spans="2:10" x14ac:dyDescent="0.55000000000000004">
      <c r="B178" s="127" t="str">
        <f>$B$42</f>
        <v>Veterinary Science</v>
      </c>
      <c r="C178" s="141">
        <f t="shared" si="8"/>
        <v>0</v>
      </c>
      <c r="D178" s="141">
        <f t="shared" si="8"/>
        <v>0</v>
      </c>
      <c r="E178" s="141">
        <f t="shared" si="8"/>
        <v>0</v>
      </c>
      <c r="F178" s="141">
        <f t="shared" si="8"/>
        <v>0</v>
      </c>
      <c r="G178" s="141">
        <f t="shared" si="8"/>
        <v>0</v>
      </c>
      <c r="H178" s="136">
        <f t="shared" si="9"/>
        <v>0</v>
      </c>
      <c r="I178" s="347"/>
      <c r="J178" s="288"/>
    </row>
    <row r="179" spans="2:10" x14ac:dyDescent="0.55000000000000004">
      <c r="B179" s="127" t="str">
        <f>$B$43</f>
        <v>Vocational Training</v>
      </c>
      <c r="C179" s="141">
        <f t="shared" si="8"/>
        <v>86388.31</v>
      </c>
      <c r="D179" s="141">
        <f t="shared" si="8"/>
        <v>0</v>
      </c>
      <c r="E179" s="141">
        <f t="shared" si="8"/>
        <v>0</v>
      </c>
      <c r="F179" s="141">
        <f t="shared" si="8"/>
        <v>0</v>
      </c>
      <c r="G179" s="141">
        <f t="shared" si="8"/>
        <v>0</v>
      </c>
      <c r="H179" s="136">
        <f t="shared" si="9"/>
        <v>86388.31</v>
      </c>
      <c r="I179" s="347"/>
      <c r="J179" s="288"/>
    </row>
    <row r="180" spans="2:10" x14ac:dyDescent="0.55000000000000004">
      <c r="B180" s="127" t="str">
        <f>$B$44</f>
        <v>Physical Training</v>
      </c>
      <c r="C180" s="141">
        <f t="shared" si="8"/>
        <v>0</v>
      </c>
      <c r="D180" s="141">
        <f t="shared" si="8"/>
        <v>0</v>
      </c>
      <c r="E180" s="141">
        <f t="shared" si="8"/>
        <v>0</v>
      </c>
      <c r="F180" s="141">
        <f t="shared" si="8"/>
        <v>0</v>
      </c>
      <c r="G180" s="141">
        <f t="shared" si="8"/>
        <v>0</v>
      </c>
      <c r="H180" s="136">
        <f t="shared" si="9"/>
        <v>0</v>
      </c>
      <c r="I180" s="347"/>
      <c r="J180" s="288"/>
    </row>
    <row r="181" spans="2:10" x14ac:dyDescent="0.55000000000000004">
      <c r="B181" s="127" t="str">
        <f>$B$45</f>
        <v>Health Services</v>
      </c>
      <c r="C181" s="141">
        <f t="shared" si="8"/>
        <v>829729.94923714688</v>
      </c>
      <c r="D181" s="141">
        <f t="shared" si="8"/>
        <v>2051388.47032891</v>
      </c>
      <c r="E181" s="141">
        <f t="shared" si="8"/>
        <v>935885.25869035686</v>
      </c>
      <c r="F181" s="141">
        <f t="shared" si="8"/>
        <v>700957.92174358666</v>
      </c>
      <c r="G181" s="141">
        <f t="shared" si="8"/>
        <v>0</v>
      </c>
      <c r="H181" s="136">
        <f t="shared" si="9"/>
        <v>4517961.5999999996</v>
      </c>
      <c r="I181" s="347"/>
      <c r="J181" s="288"/>
    </row>
    <row r="182" spans="2:10" x14ac:dyDescent="0.55000000000000004">
      <c r="B182" s="127" t="str">
        <f>$B$46</f>
        <v>Pharmacy</v>
      </c>
      <c r="C182" s="141">
        <f t="shared" si="8"/>
        <v>0</v>
      </c>
      <c r="D182" s="141">
        <f t="shared" si="8"/>
        <v>0</v>
      </c>
      <c r="E182" s="141">
        <f t="shared" si="8"/>
        <v>4402033.2133654207</v>
      </c>
      <c r="F182" s="141">
        <f t="shared" si="8"/>
        <v>9733252.2132221274</v>
      </c>
      <c r="G182" s="141">
        <f t="shared" si="8"/>
        <v>7918060.0834124545</v>
      </c>
      <c r="H182" s="136">
        <f t="shared" si="9"/>
        <v>22053345.510000002</v>
      </c>
      <c r="I182" s="347"/>
      <c r="J182" s="288"/>
    </row>
    <row r="183" spans="2:10" x14ac:dyDescent="0.55000000000000004">
      <c r="B183" s="127" t="str">
        <f>$B$47</f>
        <v>Business Administration</v>
      </c>
      <c r="C183" s="141">
        <f t="shared" si="8"/>
        <v>1337298.5785831679</v>
      </c>
      <c r="D183" s="141">
        <f t="shared" si="8"/>
        <v>6749853.5148176374</v>
      </c>
      <c r="E183" s="141">
        <f t="shared" si="8"/>
        <v>4079474.7038215944</v>
      </c>
      <c r="F183" s="141">
        <f t="shared" si="8"/>
        <v>1371051.2927775977</v>
      </c>
      <c r="G183" s="141">
        <f t="shared" si="8"/>
        <v>0</v>
      </c>
      <c r="H183" s="136">
        <f t="shared" si="9"/>
        <v>13537678.089999998</v>
      </c>
      <c r="I183" s="347"/>
      <c r="J183" s="288"/>
    </row>
    <row r="184" spans="2:10" x14ac:dyDescent="0.55000000000000004">
      <c r="B184" s="127" t="str">
        <f>$B$48</f>
        <v>Optometry</v>
      </c>
      <c r="C184" s="141">
        <f t="shared" ref="C184:G187" si="10">C159+$H$140*IF($H132=0,0,$H159*C132/$H132)+IF($H48=0,0,$H$141*$H159*C48/$H48)</f>
        <v>0</v>
      </c>
      <c r="D184" s="141">
        <f t="shared" si="10"/>
        <v>0</v>
      </c>
      <c r="E184" s="141">
        <f t="shared" si="10"/>
        <v>0</v>
      </c>
      <c r="F184" s="141">
        <f t="shared" si="10"/>
        <v>0</v>
      </c>
      <c r="G184" s="141">
        <f t="shared" si="10"/>
        <v>31521085.439999998</v>
      </c>
      <c r="H184" s="136">
        <f t="shared" si="9"/>
        <v>31521085.439999998</v>
      </c>
      <c r="I184" s="347"/>
      <c r="J184" s="288"/>
    </row>
    <row r="185" spans="2:10" x14ac:dyDescent="0.55000000000000004">
      <c r="B185" s="127" t="str">
        <f>$B$49</f>
        <v>Teacher Ed-Practice Teaching</v>
      </c>
      <c r="C185" s="141">
        <f t="shared" si="10"/>
        <v>29708.275273983592</v>
      </c>
      <c r="D185" s="141">
        <f t="shared" si="10"/>
        <v>543461.48472601653</v>
      </c>
      <c r="E185" s="141">
        <f t="shared" si="10"/>
        <v>0</v>
      </c>
      <c r="F185" s="141">
        <f t="shared" si="10"/>
        <v>0</v>
      </c>
      <c r="G185" s="141">
        <f t="shared" si="10"/>
        <v>0</v>
      </c>
      <c r="H185" s="136">
        <f t="shared" si="9"/>
        <v>573169.76000000013</v>
      </c>
      <c r="I185" s="347"/>
      <c r="J185" s="288"/>
    </row>
    <row r="186" spans="2:10" x14ac:dyDescent="0.55000000000000004">
      <c r="B186" s="127" t="str">
        <f>$B$50</f>
        <v>Technology</v>
      </c>
      <c r="C186" s="141">
        <f t="shared" si="10"/>
        <v>1635516.7547225498</v>
      </c>
      <c r="D186" s="141">
        <f t="shared" si="10"/>
        <v>4250255.7363821436</v>
      </c>
      <c r="E186" s="141">
        <f t="shared" si="10"/>
        <v>1031794.3344820209</v>
      </c>
      <c r="F186" s="141">
        <f t="shared" si="10"/>
        <v>28972.684413286057</v>
      </c>
      <c r="G186" s="141">
        <f t="shared" si="10"/>
        <v>0</v>
      </c>
      <c r="H186" s="136">
        <f t="shared" si="9"/>
        <v>6946539.5099999998</v>
      </c>
      <c r="I186" s="347"/>
      <c r="J186" s="288"/>
    </row>
    <row r="187" spans="2:10" x14ac:dyDescent="0.55000000000000004">
      <c r="B187" s="127" t="str">
        <f>$B$51</f>
        <v>Nursing</v>
      </c>
      <c r="C187" s="141">
        <f t="shared" si="10"/>
        <v>9781.8434341813991</v>
      </c>
      <c r="D187" s="141">
        <f t="shared" si="10"/>
        <v>1100462.3950973924</v>
      </c>
      <c r="E187" s="141">
        <f t="shared" si="10"/>
        <v>0</v>
      </c>
      <c r="F187" s="141">
        <f t="shared" si="10"/>
        <v>118209.16146842607</v>
      </c>
      <c r="G187" s="141">
        <f t="shared" si="10"/>
        <v>0</v>
      </c>
      <c r="H187" s="136">
        <f t="shared" si="9"/>
        <v>1228453.3999999997</v>
      </c>
      <c r="I187" s="347"/>
      <c r="J187" s="288"/>
    </row>
    <row r="188" spans="2:10" x14ac:dyDescent="0.55000000000000004">
      <c r="B188" s="130" t="str">
        <f>$B$52</f>
        <v>Totals</v>
      </c>
      <c r="C188" s="133">
        <f>SUM(C168:C187)</f>
        <v>46512413.023784772</v>
      </c>
      <c r="D188" s="133">
        <f>SUM(D168:D187)</f>
        <v>59822951.442876615</v>
      </c>
      <c r="E188" s="133">
        <f>SUM(E168:E187)</f>
        <v>54594441.338393323</v>
      </c>
      <c r="F188" s="133">
        <f>SUM(F168:F187)</f>
        <v>72057147.44153285</v>
      </c>
      <c r="G188" s="133">
        <f>SUM(G168:G187)</f>
        <v>39521764.373412453</v>
      </c>
      <c r="H188" s="133">
        <f t="shared" si="9"/>
        <v>272508717.62</v>
      </c>
      <c r="I188" s="347"/>
      <c r="J188" s="288"/>
    </row>
    <row r="189" spans="2:10" x14ac:dyDescent="0.55000000000000004">
      <c r="B189" s="328"/>
      <c r="C189" s="329"/>
      <c r="D189" s="329"/>
      <c r="E189" s="329"/>
      <c r="F189" s="329"/>
      <c r="G189" s="329"/>
      <c r="H189" s="344"/>
    </row>
    <row r="190" spans="2:10" x14ac:dyDescent="0.55000000000000004">
      <c r="B190" s="442" t="s">
        <v>34</v>
      </c>
      <c r="C190" s="442"/>
      <c r="D190" s="442"/>
      <c r="E190" s="442"/>
      <c r="F190" s="442"/>
      <c r="G190" s="442"/>
      <c r="H190" s="122">
        <f>H15</f>
        <v>200887075</v>
      </c>
    </row>
    <row r="191" spans="2:10" ht="43.5" customHeight="1" thickBot="1" x14ac:dyDescent="0.6">
      <c r="B191" s="432" t="s">
        <v>225</v>
      </c>
      <c r="C191" s="432"/>
      <c r="D191" s="432"/>
      <c r="E191" s="432"/>
      <c r="F191" s="432"/>
      <c r="G191" s="432"/>
      <c r="H191" s="432"/>
    </row>
    <row r="192" spans="2:10" ht="19.8" thickBot="1" x14ac:dyDescent="0.6">
      <c r="B192" s="124" t="s">
        <v>31</v>
      </c>
      <c r="C192" s="125" t="s">
        <v>25</v>
      </c>
      <c r="D192" s="125" t="s">
        <v>26</v>
      </c>
      <c r="E192" s="125" t="s">
        <v>27</v>
      </c>
      <c r="F192" s="125" t="s">
        <v>28</v>
      </c>
      <c r="G192" s="125" t="s">
        <v>29</v>
      </c>
      <c r="H192" s="126" t="s">
        <v>1</v>
      </c>
    </row>
    <row r="193" spans="2:8" x14ac:dyDescent="0.55000000000000004">
      <c r="B193" s="127" t="str">
        <f>$B$32</f>
        <v>Liberal Arts</v>
      </c>
      <c r="C193" s="135">
        <f t="shared" ref="C193:G208" si="11">$H$190*IF($H$136=0,0,C116/$H$136)</f>
        <v>18105303.32342812</v>
      </c>
      <c r="D193" s="135">
        <f t="shared" si="11"/>
        <v>12285403.819067793</v>
      </c>
      <c r="E193" s="135">
        <f t="shared" si="11"/>
        <v>6875072.0647847913</v>
      </c>
      <c r="F193" s="135">
        <f t="shared" si="11"/>
        <v>9879237.8755117655</v>
      </c>
      <c r="G193" s="135">
        <f t="shared" si="11"/>
        <v>0</v>
      </c>
      <c r="H193" s="135">
        <f>SUM(C193:G193)</f>
        <v>47145017.082792476</v>
      </c>
    </row>
    <row r="194" spans="2:8" x14ac:dyDescent="0.55000000000000004">
      <c r="B194" s="127" t="str">
        <f>$B$33</f>
        <v>Science</v>
      </c>
      <c r="C194" s="138">
        <f t="shared" si="11"/>
        <v>8851604.5000051036</v>
      </c>
      <c r="D194" s="138">
        <f t="shared" si="11"/>
        <v>4986385.4824478375</v>
      </c>
      <c r="E194" s="138">
        <f t="shared" si="11"/>
        <v>5707780.5535714468</v>
      </c>
      <c r="F194" s="138">
        <f t="shared" si="11"/>
        <v>9050796.4030245543</v>
      </c>
      <c r="G194" s="138">
        <f t="shared" si="11"/>
        <v>0</v>
      </c>
      <c r="H194" s="138">
        <f t="shared" ref="H194:H213" si="12">SUM(C194:G194)</f>
        <v>28596566.939048942</v>
      </c>
    </row>
    <row r="195" spans="2:8" x14ac:dyDescent="0.55000000000000004">
      <c r="B195" s="127" t="str">
        <f>$B$34</f>
        <v>Fine Arts</v>
      </c>
      <c r="C195" s="138">
        <f t="shared" si="11"/>
        <v>3436265.2309358516</v>
      </c>
      <c r="D195" s="138">
        <f t="shared" si="11"/>
        <v>2538757.7175952019</v>
      </c>
      <c r="E195" s="138">
        <f t="shared" si="11"/>
        <v>2562163.6465207669</v>
      </c>
      <c r="F195" s="138">
        <f t="shared" si="11"/>
        <v>876995.7228057133</v>
      </c>
      <c r="G195" s="138">
        <f t="shared" si="11"/>
        <v>0</v>
      </c>
      <c r="H195" s="138">
        <f t="shared" si="12"/>
        <v>9414182.3178575337</v>
      </c>
    </row>
    <row r="196" spans="2:8" x14ac:dyDescent="0.55000000000000004">
      <c r="B196" s="127" t="str">
        <f>$B$35</f>
        <v>Teacher Education</v>
      </c>
      <c r="C196" s="138">
        <f t="shared" si="11"/>
        <v>316381.98909780435</v>
      </c>
      <c r="D196" s="138">
        <f t="shared" si="11"/>
        <v>1439449.6852911746</v>
      </c>
      <c r="E196" s="138">
        <f t="shared" si="11"/>
        <v>1966144.600629125</v>
      </c>
      <c r="F196" s="138">
        <f t="shared" si="11"/>
        <v>2182258.2363025304</v>
      </c>
      <c r="G196" s="138">
        <f t="shared" si="11"/>
        <v>0</v>
      </c>
      <c r="H196" s="138">
        <f t="shared" si="12"/>
        <v>5904234.5113206338</v>
      </c>
    </row>
    <row r="197" spans="2:8" x14ac:dyDescent="0.55000000000000004">
      <c r="B197" s="127" t="str">
        <f>$B$36</f>
        <v>Agriculture</v>
      </c>
      <c r="C197" s="138">
        <f t="shared" si="11"/>
        <v>0</v>
      </c>
      <c r="D197" s="138">
        <f t="shared" si="11"/>
        <v>0</v>
      </c>
      <c r="E197" s="138">
        <f t="shared" si="11"/>
        <v>0</v>
      </c>
      <c r="F197" s="138">
        <f t="shared" si="11"/>
        <v>0</v>
      </c>
      <c r="G197" s="138">
        <f t="shared" si="11"/>
        <v>0</v>
      </c>
      <c r="H197" s="138">
        <f t="shared" si="12"/>
        <v>0</v>
      </c>
    </row>
    <row r="198" spans="2:8" x14ac:dyDescent="0.55000000000000004">
      <c r="B198" s="127" t="str">
        <f>$B$37</f>
        <v>Engineering</v>
      </c>
      <c r="C198" s="138">
        <f t="shared" si="11"/>
        <v>4914608.600744281</v>
      </c>
      <c r="D198" s="138">
        <f t="shared" si="11"/>
        <v>10465439.544612311</v>
      </c>
      <c r="E198" s="138">
        <f t="shared" si="11"/>
        <v>9701866.6622519027</v>
      </c>
      <c r="F198" s="138">
        <f t="shared" si="11"/>
        <v>11846969.36727736</v>
      </c>
      <c r="G198" s="138">
        <f t="shared" si="11"/>
        <v>0</v>
      </c>
      <c r="H198" s="138">
        <f t="shared" si="12"/>
        <v>36928884.174885854</v>
      </c>
    </row>
    <row r="199" spans="2:8" x14ac:dyDescent="0.55000000000000004">
      <c r="B199" s="127" t="str">
        <f>$B$38</f>
        <v>Home Economics</v>
      </c>
      <c r="C199" s="138">
        <f t="shared" si="11"/>
        <v>538081.27942789136</v>
      </c>
      <c r="D199" s="138">
        <f t="shared" si="11"/>
        <v>678951.84705369291</v>
      </c>
      <c r="E199" s="138">
        <f t="shared" si="11"/>
        <v>386491.5427716308</v>
      </c>
      <c r="F199" s="138">
        <f t="shared" si="11"/>
        <v>0</v>
      </c>
      <c r="G199" s="138">
        <f t="shared" si="11"/>
        <v>0</v>
      </c>
      <c r="H199" s="138">
        <f t="shared" si="12"/>
        <v>1603524.6692532152</v>
      </c>
    </row>
    <row r="200" spans="2:8" x14ac:dyDescent="0.55000000000000004">
      <c r="B200" s="127" t="str">
        <f>$B$39</f>
        <v>Law</v>
      </c>
      <c r="C200" s="138">
        <f t="shared" si="11"/>
        <v>0</v>
      </c>
      <c r="D200" s="138">
        <f t="shared" si="11"/>
        <v>0</v>
      </c>
      <c r="E200" s="138">
        <f t="shared" si="11"/>
        <v>0</v>
      </c>
      <c r="F200" s="138">
        <f t="shared" si="11"/>
        <v>0</v>
      </c>
      <c r="G200" s="138">
        <f t="shared" si="11"/>
        <v>8416350.9574848823</v>
      </c>
      <c r="H200" s="138">
        <f t="shared" si="12"/>
        <v>8416350.9574848823</v>
      </c>
    </row>
    <row r="201" spans="2:8" x14ac:dyDescent="0.55000000000000004">
      <c r="B201" s="127" t="str">
        <f>$B$40</f>
        <v>Social Service</v>
      </c>
      <c r="C201" s="138">
        <f t="shared" si="11"/>
        <v>0</v>
      </c>
      <c r="D201" s="138">
        <f t="shared" si="11"/>
        <v>0</v>
      </c>
      <c r="E201" s="138">
        <f t="shared" si="11"/>
        <v>1509824.8396426179</v>
      </c>
      <c r="F201" s="138">
        <f t="shared" si="11"/>
        <v>776423.52283056604</v>
      </c>
      <c r="G201" s="138">
        <f t="shared" si="11"/>
        <v>0</v>
      </c>
      <c r="H201" s="138">
        <f t="shared" si="12"/>
        <v>2286248.3624731838</v>
      </c>
    </row>
    <row r="202" spans="2:8" x14ac:dyDescent="0.55000000000000004">
      <c r="B202" s="127" t="str">
        <f>$B$41</f>
        <v>Library Science</v>
      </c>
      <c r="C202" s="138">
        <f t="shared" si="11"/>
        <v>0</v>
      </c>
      <c r="D202" s="138">
        <f t="shared" si="11"/>
        <v>0</v>
      </c>
      <c r="E202" s="138">
        <f t="shared" si="11"/>
        <v>0</v>
      </c>
      <c r="F202" s="138">
        <f t="shared" si="11"/>
        <v>0</v>
      </c>
      <c r="G202" s="138">
        <f t="shared" si="11"/>
        <v>0</v>
      </c>
      <c r="H202" s="138">
        <f t="shared" si="12"/>
        <v>0</v>
      </c>
    </row>
    <row r="203" spans="2:8" x14ac:dyDescent="0.55000000000000004">
      <c r="B203" s="127" t="str">
        <f>$B$42</f>
        <v>Veterinary Science</v>
      </c>
      <c r="C203" s="138">
        <f t="shared" si="11"/>
        <v>0</v>
      </c>
      <c r="D203" s="138">
        <f t="shared" si="11"/>
        <v>0</v>
      </c>
      <c r="E203" s="138">
        <f t="shared" si="11"/>
        <v>0</v>
      </c>
      <c r="F203" s="138">
        <f t="shared" si="11"/>
        <v>0</v>
      </c>
      <c r="G203" s="138">
        <f t="shared" si="11"/>
        <v>0</v>
      </c>
      <c r="H203" s="138">
        <f t="shared" si="12"/>
        <v>0</v>
      </c>
    </row>
    <row r="204" spans="2:8" x14ac:dyDescent="0.55000000000000004">
      <c r="B204" s="127" t="str">
        <f>$B$43</f>
        <v>Vocational Training</v>
      </c>
      <c r="C204" s="138">
        <f t="shared" si="11"/>
        <v>62484.614727951797</v>
      </c>
      <c r="D204" s="138">
        <f t="shared" si="11"/>
        <v>0</v>
      </c>
      <c r="E204" s="138">
        <f t="shared" si="11"/>
        <v>0</v>
      </c>
      <c r="F204" s="138">
        <f t="shared" si="11"/>
        <v>0</v>
      </c>
      <c r="G204" s="138">
        <f t="shared" si="11"/>
        <v>0</v>
      </c>
      <c r="H204" s="138">
        <f t="shared" si="12"/>
        <v>62484.614727951797</v>
      </c>
    </row>
    <row r="205" spans="2:8" x14ac:dyDescent="0.55000000000000004">
      <c r="B205" s="127" t="str">
        <f>$B$44</f>
        <v>Physical Training</v>
      </c>
      <c r="C205" s="138">
        <f t="shared" si="11"/>
        <v>0</v>
      </c>
      <c r="D205" s="138">
        <f t="shared" si="11"/>
        <v>0</v>
      </c>
      <c r="E205" s="138">
        <f t="shared" si="11"/>
        <v>0</v>
      </c>
      <c r="F205" s="138">
        <f t="shared" si="11"/>
        <v>0</v>
      </c>
      <c r="G205" s="138">
        <f t="shared" si="11"/>
        <v>0</v>
      </c>
      <c r="H205" s="138">
        <f t="shared" si="12"/>
        <v>0</v>
      </c>
    </row>
    <row r="206" spans="2:8" x14ac:dyDescent="0.55000000000000004">
      <c r="B206" s="127" t="str">
        <f>$B$45</f>
        <v>Health Services</v>
      </c>
      <c r="C206" s="138">
        <f t="shared" si="11"/>
        <v>872743.02859313705</v>
      </c>
      <c r="D206" s="138">
        <f t="shared" si="11"/>
        <v>2159170.252169136</v>
      </c>
      <c r="E206" s="138">
        <f t="shared" si="11"/>
        <v>950903.10513469309</v>
      </c>
      <c r="F206" s="138">
        <f t="shared" si="11"/>
        <v>551975.1831480132</v>
      </c>
      <c r="G206" s="138">
        <f t="shared" si="11"/>
        <v>0</v>
      </c>
      <c r="H206" s="138">
        <f t="shared" si="12"/>
        <v>4534791.5690449793</v>
      </c>
    </row>
    <row r="207" spans="2:8" x14ac:dyDescent="0.55000000000000004">
      <c r="B207" s="127" t="str">
        <f>$B$46</f>
        <v>Pharmacy</v>
      </c>
      <c r="C207" s="138">
        <f t="shared" si="11"/>
        <v>0</v>
      </c>
      <c r="D207" s="138">
        <f t="shared" si="11"/>
        <v>0</v>
      </c>
      <c r="E207" s="138">
        <f t="shared" si="11"/>
        <v>1921066.1941639746</v>
      </c>
      <c r="F207" s="138">
        <f t="shared" si="11"/>
        <v>4409057.4410049152</v>
      </c>
      <c r="G207" s="138">
        <f t="shared" si="11"/>
        <v>4067015.0128287454</v>
      </c>
      <c r="H207" s="138">
        <f t="shared" si="12"/>
        <v>10397138.647997634</v>
      </c>
    </row>
    <row r="208" spans="2:8" x14ac:dyDescent="0.55000000000000004">
      <c r="B208" s="127" t="str">
        <f>$B$47</f>
        <v>Business Administration</v>
      </c>
      <c r="C208" s="138">
        <f t="shared" si="11"/>
        <v>3372832.1049090633</v>
      </c>
      <c r="D208" s="138">
        <f t="shared" si="11"/>
        <v>17038753.025050845</v>
      </c>
      <c r="E208" s="138">
        <f t="shared" si="11"/>
        <v>10261619.473341003</v>
      </c>
      <c r="F208" s="138">
        <f t="shared" si="11"/>
        <v>3029996.9183082846</v>
      </c>
      <c r="G208" s="138">
        <f t="shared" si="11"/>
        <v>0</v>
      </c>
      <c r="H208" s="138">
        <f t="shared" si="12"/>
        <v>33703201.521609195</v>
      </c>
    </row>
    <row r="209" spans="2:8" x14ac:dyDescent="0.55000000000000004">
      <c r="B209" s="127" t="str">
        <f>$B$48</f>
        <v>Optometry</v>
      </c>
      <c r="C209" s="138">
        <f t="shared" ref="C209:G212" si="13">$H$190*IF($H$136=0,0,C132/$H$136)</f>
        <v>0</v>
      </c>
      <c r="D209" s="138">
        <f t="shared" si="13"/>
        <v>0</v>
      </c>
      <c r="E209" s="138">
        <f t="shared" si="13"/>
        <v>0</v>
      </c>
      <c r="F209" s="138">
        <f t="shared" si="13"/>
        <v>0</v>
      </c>
      <c r="G209" s="138">
        <f t="shared" si="13"/>
        <v>6104069.6403116072</v>
      </c>
      <c r="H209" s="138">
        <f t="shared" si="12"/>
        <v>6104069.6403116072</v>
      </c>
    </row>
    <row r="210" spans="2:8" x14ac:dyDescent="0.55000000000000004">
      <c r="B210" s="127" t="str">
        <f>$B$49</f>
        <v>Teacher Ed-Practice Teaching</v>
      </c>
      <c r="C210" s="138">
        <f t="shared" si="13"/>
        <v>15351.443786843636</v>
      </c>
      <c r="D210" s="138">
        <f t="shared" si="13"/>
        <v>280828.09776547883</v>
      </c>
      <c r="E210" s="138">
        <f t="shared" si="13"/>
        <v>0</v>
      </c>
      <c r="F210" s="138">
        <f t="shared" si="13"/>
        <v>0</v>
      </c>
      <c r="G210" s="138">
        <f t="shared" si="13"/>
        <v>0</v>
      </c>
      <c r="H210" s="138">
        <f t="shared" si="12"/>
        <v>296179.54155232245</v>
      </c>
    </row>
    <row r="211" spans="2:8" x14ac:dyDescent="0.55000000000000004">
      <c r="B211" s="127" t="str">
        <f>$B$50</f>
        <v>Technology</v>
      </c>
      <c r="C211" s="138">
        <f t="shared" si="13"/>
        <v>962529.89545140753</v>
      </c>
      <c r="D211" s="138">
        <f t="shared" si="13"/>
        <v>2504464.900446712</v>
      </c>
      <c r="E211" s="138">
        <f t="shared" si="13"/>
        <v>595174.06790272554</v>
      </c>
      <c r="F211" s="138">
        <f t="shared" si="13"/>
        <v>11314.265928174389</v>
      </c>
      <c r="G211" s="138">
        <f t="shared" si="13"/>
        <v>0</v>
      </c>
      <c r="H211" s="138">
        <f t="shared" si="12"/>
        <v>4073483.1297290195</v>
      </c>
    </row>
    <row r="212" spans="2:8" x14ac:dyDescent="0.55000000000000004">
      <c r="B212" s="127" t="str">
        <f>$B$51</f>
        <v>Nursing</v>
      </c>
      <c r="C212" s="138">
        <f t="shared" si="13"/>
        <v>11312.78922553749</v>
      </c>
      <c r="D212" s="138">
        <f t="shared" si="13"/>
        <v>1272694.5805393367</v>
      </c>
      <c r="E212" s="138">
        <f t="shared" si="13"/>
        <v>0</v>
      </c>
      <c r="F212" s="138">
        <f t="shared" si="13"/>
        <v>136709.95014568465</v>
      </c>
      <c r="G212" s="138">
        <f t="shared" si="13"/>
        <v>0</v>
      </c>
      <c r="H212" s="138">
        <f t="shared" si="12"/>
        <v>1420717.3199105589</v>
      </c>
    </row>
    <row r="213" spans="2:8" x14ac:dyDescent="0.55000000000000004">
      <c r="B213" s="130" t="str">
        <f>$B$52</f>
        <v>Totals</v>
      </c>
      <c r="C213" s="135">
        <f>SUM(C193:C212)</f>
        <v>41459498.800332993</v>
      </c>
      <c r="D213" s="135">
        <f>SUM(D193:D212)</f>
        <v>55650298.952039517</v>
      </c>
      <c r="E213" s="135">
        <f>SUM(E193:E212)</f>
        <v>42438106.750714675</v>
      </c>
      <c r="F213" s="135">
        <f>SUM(F193:F212)</f>
        <v>42751734.886287563</v>
      </c>
      <c r="G213" s="135">
        <f>SUM(G193:G212)</f>
        <v>18587435.610625234</v>
      </c>
      <c r="H213" s="135">
        <f t="shared" si="12"/>
        <v>200887074.99999997</v>
      </c>
    </row>
    <row r="214" spans="2:8" x14ac:dyDescent="0.55000000000000004">
      <c r="B214" s="143"/>
      <c r="C214" s="144"/>
      <c r="D214" s="144"/>
      <c r="E214" s="144"/>
      <c r="F214" s="144"/>
      <c r="G214" s="144"/>
      <c r="H214" s="144"/>
    </row>
    <row r="215" spans="2:8" x14ac:dyDescent="0.55000000000000004">
      <c r="B215" s="442" t="s">
        <v>35</v>
      </c>
      <c r="C215" s="442"/>
      <c r="D215" s="442"/>
      <c r="E215" s="442"/>
      <c r="F215" s="442"/>
      <c r="G215" s="442"/>
      <c r="H215" s="122">
        <f>H17</f>
        <v>91544139</v>
      </c>
    </row>
    <row r="216" spans="2:8" ht="60.75" customHeight="1" thickBot="1" x14ac:dyDescent="0.6">
      <c r="B216" s="432" t="s">
        <v>226</v>
      </c>
      <c r="C216" s="432"/>
      <c r="D216" s="432"/>
      <c r="E216" s="432"/>
      <c r="F216" s="432"/>
      <c r="G216" s="432"/>
      <c r="H216" s="432"/>
    </row>
    <row r="217" spans="2:8" ht="19.8" thickBot="1" x14ac:dyDescent="0.6">
      <c r="B217" s="124" t="s">
        <v>31</v>
      </c>
      <c r="C217" s="125" t="s">
        <v>25</v>
      </c>
      <c r="D217" s="125" t="s">
        <v>26</v>
      </c>
      <c r="E217" s="125" t="s">
        <v>27</v>
      </c>
      <c r="F217" s="125" t="s">
        <v>28</v>
      </c>
      <c r="G217" s="125" t="s">
        <v>29</v>
      </c>
      <c r="H217" s="126" t="s">
        <v>1</v>
      </c>
    </row>
    <row r="218" spans="2:8" x14ac:dyDescent="0.55000000000000004">
      <c r="B218" s="127" t="str">
        <f>$B$32</f>
        <v>Liberal Arts</v>
      </c>
      <c r="C218" s="135">
        <f t="shared" ref="C218:G233" si="14">$H$215*IF($H$25=0,0,C$25/$H$25)*IF(C$52=0,0,C32/C$52)</f>
        <v>13832400.058817137</v>
      </c>
      <c r="D218" s="135">
        <f t="shared" si="14"/>
        <v>9341034.182118265</v>
      </c>
      <c r="E218" s="135">
        <f t="shared" si="14"/>
        <v>1017566.195994327</v>
      </c>
      <c r="F218" s="135">
        <f t="shared" si="14"/>
        <v>865206.07229122985</v>
      </c>
      <c r="G218" s="135">
        <f t="shared" si="14"/>
        <v>0</v>
      </c>
      <c r="H218" s="135">
        <f>SUM(C218:G218)</f>
        <v>25056206.509220958</v>
      </c>
    </row>
    <row r="219" spans="2:8" x14ac:dyDescent="0.55000000000000004">
      <c r="B219" s="127" t="str">
        <f>$B$33</f>
        <v>Science</v>
      </c>
      <c r="C219" s="138">
        <f t="shared" si="14"/>
        <v>4861913.2547300458</v>
      </c>
      <c r="D219" s="138">
        <f t="shared" si="14"/>
        <v>4031336.8002478485</v>
      </c>
      <c r="E219" s="138">
        <f t="shared" si="14"/>
        <v>809609.05947990424</v>
      </c>
      <c r="F219" s="138">
        <f t="shared" si="14"/>
        <v>842102.04273649189</v>
      </c>
      <c r="G219" s="138">
        <f t="shared" si="14"/>
        <v>0</v>
      </c>
      <c r="H219" s="138">
        <f t="shared" ref="H219:H238" si="15">SUM(C219:G219)</f>
        <v>10544961.157194288</v>
      </c>
    </row>
    <row r="220" spans="2:8" x14ac:dyDescent="0.55000000000000004">
      <c r="B220" s="127" t="str">
        <f>$B$34</f>
        <v>Fine Arts</v>
      </c>
      <c r="C220" s="138">
        <f t="shared" si="14"/>
        <v>1445035.6243070033</v>
      </c>
      <c r="D220" s="138">
        <f t="shared" si="14"/>
        <v>1409482.7211593401</v>
      </c>
      <c r="E220" s="138">
        <f t="shared" si="14"/>
        <v>387438.81450197397</v>
      </c>
      <c r="F220" s="138">
        <f t="shared" si="14"/>
        <v>98789.643613363296</v>
      </c>
      <c r="G220" s="138">
        <f t="shared" si="14"/>
        <v>0</v>
      </c>
      <c r="H220" s="138">
        <f t="shared" si="15"/>
        <v>3340746.8035816806</v>
      </c>
    </row>
    <row r="221" spans="2:8" x14ac:dyDescent="0.55000000000000004">
      <c r="B221" s="127" t="str">
        <f>$B$35</f>
        <v>Teacher Education</v>
      </c>
      <c r="C221" s="138">
        <f t="shared" si="14"/>
        <v>140950.69395121196</v>
      </c>
      <c r="D221" s="138">
        <f t="shared" si="14"/>
        <v>1099606.3179275442</v>
      </c>
      <c r="E221" s="138">
        <f t="shared" si="14"/>
        <v>594640.91991909302</v>
      </c>
      <c r="F221" s="138">
        <f t="shared" si="14"/>
        <v>346788.06922801607</v>
      </c>
      <c r="G221" s="138">
        <f t="shared" si="14"/>
        <v>0</v>
      </c>
      <c r="H221" s="138">
        <f t="shared" si="15"/>
        <v>2181986.0010258649</v>
      </c>
    </row>
    <row r="222" spans="2:8" x14ac:dyDescent="0.55000000000000004">
      <c r="B222" s="127" t="str">
        <f>$B$36</f>
        <v>Agriculture</v>
      </c>
      <c r="C222" s="138">
        <f t="shared" si="14"/>
        <v>0</v>
      </c>
      <c r="D222" s="138">
        <f t="shared" si="14"/>
        <v>0</v>
      </c>
      <c r="E222" s="138">
        <f t="shared" si="14"/>
        <v>0</v>
      </c>
      <c r="F222" s="138">
        <f t="shared" si="14"/>
        <v>0</v>
      </c>
      <c r="G222" s="138">
        <f t="shared" si="14"/>
        <v>0</v>
      </c>
      <c r="H222" s="138">
        <f t="shared" si="15"/>
        <v>0</v>
      </c>
    </row>
    <row r="223" spans="2:8" x14ac:dyDescent="0.55000000000000004">
      <c r="B223" s="127" t="str">
        <f>$B$37</f>
        <v>Engineering</v>
      </c>
      <c r="C223" s="138">
        <f t="shared" si="14"/>
        <v>2291498.9479457899</v>
      </c>
      <c r="D223" s="138">
        <f t="shared" si="14"/>
        <v>6092951.4684502669</v>
      </c>
      <c r="E223" s="138">
        <f t="shared" si="14"/>
        <v>2576867.2043038439</v>
      </c>
      <c r="F223" s="138">
        <f t="shared" si="14"/>
        <v>959101.75890531379</v>
      </c>
      <c r="G223" s="138">
        <f t="shared" si="14"/>
        <v>0</v>
      </c>
      <c r="H223" s="138">
        <f t="shared" si="15"/>
        <v>11920419.379605215</v>
      </c>
    </row>
    <row r="224" spans="2:8" x14ac:dyDescent="0.55000000000000004">
      <c r="B224" s="127" t="str">
        <f>$B$38</f>
        <v>Home Economics</v>
      </c>
      <c r="C224" s="138">
        <f t="shared" si="14"/>
        <v>648423.80283767602</v>
      </c>
      <c r="D224" s="138">
        <f t="shared" si="14"/>
        <v>1204611.0680382149</v>
      </c>
      <c r="E224" s="138">
        <f t="shared" si="14"/>
        <v>100958.44386799763</v>
      </c>
      <c r="F224" s="138">
        <f t="shared" si="14"/>
        <v>0</v>
      </c>
      <c r="G224" s="138">
        <f t="shared" si="14"/>
        <v>0</v>
      </c>
      <c r="H224" s="138">
        <f t="shared" si="15"/>
        <v>1953993.3147438886</v>
      </c>
    </row>
    <row r="225" spans="2:10" x14ac:dyDescent="0.55000000000000004">
      <c r="B225" s="127" t="str">
        <f>$B$39</f>
        <v>Law</v>
      </c>
      <c r="C225" s="138">
        <f t="shared" si="14"/>
        <v>0</v>
      </c>
      <c r="D225" s="138">
        <f t="shared" si="14"/>
        <v>0</v>
      </c>
      <c r="E225" s="138">
        <f t="shared" si="14"/>
        <v>0</v>
      </c>
      <c r="F225" s="138">
        <f t="shared" si="14"/>
        <v>0</v>
      </c>
      <c r="G225" s="138">
        <f t="shared" si="14"/>
        <v>1432905.914323464</v>
      </c>
      <c r="H225" s="138">
        <f t="shared" si="15"/>
        <v>1432905.914323464</v>
      </c>
    </row>
    <row r="226" spans="2:10" x14ac:dyDescent="0.55000000000000004">
      <c r="B226" s="127" t="str">
        <f>$B$40</f>
        <v>Social Service</v>
      </c>
      <c r="C226" s="138">
        <f t="shared" si="14"/>
        <v>0</v>
      </c>
      <c r="D226" s="138">
        <f t="shared" si="14"/>
        <v>0</v>
      </c>
      <c r="E226" s="138">
        <f t="shared" si="14"/>
        <v>1068800.4490256291</v>
      </c>
      <c r="F226" s="138">
        <f t="shared" si="14"/>
        <v>63166.189176747263</v>
      </c>
      <c r="G226" s="138">
        <f t="shared" si="14"/>
        <v>0</v>
      </c>
      <c r="H226" s="138">
        <f t="shared" si="15"/>
        <v>1131966.6382023764</v>
      </c>
    </row>
    <row r="227" spans="2:10" x14ac:dyDescent="0.55000000000000004">
      <c r="B227" s="127" t="str">
        <f>$B$41</f>
        <v>Library Science</v>
      </c>
      <c r="C227" s="138">
        <f t="shared" si="14"/>
        <v>0</v>
      </c>
      <c r="D227" s="138">
        <f t="shared" si="14"/>
        <v>0</v>
      </c>
      <c r="E227" s="138">
        <f t="shared" si="14"/>
        <v>0</v>
      </c>
      <c r="F227" s="138">
        <f t="shared" si="14"/>
        <v>0</v>
      </c>
      <c r="G227" s="138">
        <f t="shared" si="14"/>
        <v>0</v>
      </c>
      <c r="H227" s="138">
        <f t="shared" si="15"/>
        <v>0</v>
      </c>
    </row>
    <row r="228" spans="2:10" x14ac:dyDescent="0.55000000000000004">
      <c r="B228" s="127" t="str">
        <f>$B$42</f>
        <v>Veterinary Science</v>
      </c>
      <c r="C228" s="138">
        <f t="shared" si="14"/>
        <v>0</v>
      </c>
      <c r="D228" s="138">
        <f t="shared" si="14"/>
        <v>0</v>
      </c>
      <c r="E228" s="138">
        <f t="shared" si="14"/>
        <v>0</v>
      </c>
      <c r="F228" s="138">
        <f t="shared" si="14"/>
        <v>0</v>
      </c>
      <c r="G228" s="138">
        <f t="shared" si="14"/>
        <v>0</v>
      </c>
      <c r="H228" s="138">
        <f t="shared" si="15"/>
        <v>0</v>
      </c>
    </row>
    <row r="229" spans="2:10" x14ac:dyDescent="0.55000000000000004">
      <c r="B229" s="127" t="str">
        <f>$B$43</f>
        <v>Vocational Training</v>
      </c>
      <c r="C229" s="138">
        <f t="shared" si="14"/>
        <v>51015.547397781564</v>
      </c>
      <c r="D229" s="138">
        <f t="shared" si="14"/>
        <v>0</v>
      </c>
      <c r="E229" s="138">
        <f t="shared" si="14"/>
        <v>0</v>
      </c>
      <c r="F229" s="138">
        <f t="shared" si="14"/>
        <v>0</v>
      </c>
      <c r="G229" s="138">
        <f t="shared" si="14"/>
        <v>0</v>
      </c>
      <c r="H229" s="138">
        <f t="shared" si="15"/>
        <v>51015.547397781564</v>
      </c>
    </row>
    <row r="230" spans="2:10" x14ac:dyDescent="0.55000000000000004">
      <c r="B230" s="127" t="str">
        <f>$B$44</f>
        <v>Physical Training</v>
      </c>
      <c r="C230" s="138">
        <f t="shared" si="14"/>
        <v>0</v>
      </c>
      <c r="D230" s="138">
        <f t="shared" si="14"/>
        <v>0</v>
      </c>
      <c r="E230" s="138">
        <f t="shared" si="14"/>
        <v>0</v>
      </c>
      <c r="F230" s="138">
        <f t="shared" si="14"/>
        <v>0</v>
      </c>
      <c r="G230" s="138">
        <f t="shared" si="14"/>
        <v>0</v>
      </c>
      <c r="H230" s="138">
        <f t="shared" si="15"/>
        <v>0</v>
      </c>
    </row>
    <row r="231" spans="2:10" x14ac:dyDescent="0.55000000000000004">
      <c r="B231" s="127" t="str">
        <f>$B$45</f>
        <v>Health Services</v>
      </c>
      <c r="C231" s="138">
        <f t="shared" si="14"/>
        <v>1216376.6529348039</v>
      </c>
      <c r="D231" s="138">
        <f t="shared" si="14"/>
        <v>3395902.8562804698</v>
      </c>
      <c r="E231" s="138">
        <f t="shared" si="14"/>
        <v>272458.36454119883</v>
      </c>
      <c r="F231" s="138">
        <f t="shared" si="14"/>
        <v>35168.202622729557</v>
      </c>
      <c r="G231" s="138">
        <f t="shared" si="14"/>
        <v>0</v>
      </c>
      <c r="H231" s="138">
        <f t="shared" si="15"/>
        <v>4919906.0763792023</v>
      </c>
    </row>
    <row r="232" spans="2:10" x14ac:dyDescent="0.55000000000000004">
      <c r="B232" s="127" t="str">
        <f>$B$46</f>
        <v>Pharmacy</v>
      </c>
      <c r="C232" s="138">
        <f t="shared" si="14"/>
        <v>0</v>
      </c>
      <c r="D232" s="138">
        <f t="shared" si="14"/>
        <v>0</v>
      </c>
      <c r="E232" s="138">
        <f t="shared" si="14"/>
        <v>71404.369487835938</v>
      </c>
      <c r="F232" s="138">
        <f t="shared" si="14"/>
        <v>117796.40684312327</v>
      </c>
      <c r="G232" s="138">
        <f t="shared" si="14"/>
        <v>909672.55399975937</v>
      </c>
      <c r="H232" s="138">
        <f t="shared" si="15"/>
        <v>1098873.3303307185</v>
      </c>
    </row>
    <row r="233" spans="2:10" x14ac:dyDescent="0.55000000000000004">
      <c r="B233" s="127" t="str">
        <f>$B$47</f>
        <v>Business Administration</v>
      </c>
      <c r="C233" s="138">
        <f t="shared" si="14"/>
        <v>2514843.7997973864</v>
      </c>
      <c r="D233" s="138">
        <f t="shared" si="14"/>
        <v>17975560.868716169</v>
      </c>
      <c r="E233" s="138">
        <f t="shared" si="14"/>
        <v>2441770.5686791963</v>
      </c>
      <c r="F233" s="138">
        <f t="shared" si="14"/>
        <v>77506.62131417096</v>
      </c>
      <c r="G233" s="138">
        <f t="shared" si="14"/>
        <v>0</v>
      </c>
      <c r="H233" s="138">
        <f t="shared" si="15"/>
        <v>23009681.858506922</v>
      </c>
    </row>
    <row r="234" spans="2:10" x14ac:dyDescent="0.55000000000000004">
      <c r="B234" s="127" t="str">
        <f>$B$48</f>
        <v>Optometry</v>
      </c>
      <c r="C234" s="138">
        <f t="shared" ref="C234:G237" si="16">$H$215*IF($H$25=0,0,C$25/$H$25)*IF(C$52=0,0,C48/C$52)</f>
        <v>0</v>
      </c>
      <c r="D234" s="138">
        <f t="shared" si="16"/>
        <v>0</v>
      </c>
      <c r="E234" s="138">
        <f t="shared" si="16"/>
        <v>0</v>
      </c>
      <c r="F234" s="138">
        <f t="shared" si="16"/>
        <v>0</v>
      </c>
      <c r="G234" s="138">
        <f t="shared" si="16"/>
        <v>911114.9218471623</v>
      </c>
      <c r="H234" s="138">
        <f t="shared" si="15"/>
        <v>911114.9218471623</v>
      </c>
    </row>
    <row r="235" spans="2:10" x14ac:dyDescent="0.55000000000000004">
      <c r="B235" s="127" t="str">
        <f>$B$49</f>
        <v>Teacher Ed-Practice Teaching</v>
      </c>
      <c r="C235" s="138">
        <f t="shared" si="16"/>
        <v>17966.785045845692</v>
      </c>
      <c r="D235" s="138">
        <f t="shared" si="16"/>
        <v>277015.58948666253</v>
      </c>
      <c r="E235" s="138">
        <f t="shared" si="16"/>
        <v>0</v>
      </c>
      <c r="F235" s="138">
        <f t="shared" si="16"/>
        <v>0</v>
      </c>
      <c r="G235" s="138">
        <f t="shared" si="16"/>
        <v>0</v>
      </c>
      <c r="H235" s="138">
        <f t="shared" si="15"/>
        <v>294982.3745325082</v>
      </c>
    </row>
    <row r="236" spans="2:10" x14ac:dyDescent="0.55000000000000004">
      <c r="B236" s="127" t="str">
        <f>$B$50</f>
        <v>Technology</v>
      </c>
      <c r="C236" s="138">
        <f t="shared" si="16"/>
        <v>549226.90511976741</v>
      </c>
      <c r="D236" s="138">
        <f t="shared" si="16"/>
        <v>2469912.9549477347</v>
      </c>
      <c r="E236" s="138">
        <f t="shared" si="16"/>
        <v>124472.26946973214</v>
      </c>
      <c r="F236" s="138">
        <f t="shared" si="16"/>
        <v>5463.0217666376011</v>
      </c>
      <c r="G236" s="138">
        <f t="shared" si="16"/>
        <v>0</v>
      </c>
      <c r="H236" s="138">
        <f t="shared" si="15"/>
        <v>3149075.1513038715</v>
      </c>
    </row>
    <row r="237" spans="2:10" x14ac:dyDescent="0.55000000000000004">
      <c r="B237" s="127" t="str">
        <f>$B$51</f>
        <v>Nursing</v>
      </c>
      <c r="C237" s="138">
        <f t="shared" si="16"/>
        <v>2429.3117808467414</v>
      </c>
      <c r="D237" s="138">
        <f t="shared" si="16"/>
        <v>536476.86804758653</v>
      </c>
      <c r="E237" s="138">
        <f t="shared" si="16"/>
        <v>0</v>
      </c>
      <c r="F237" s="138">
        <f t="shared" si="16"/>
        <v>7397.8419756550838</v>
      </c>
      <c r="G237" s="138">
        <f t="shared" si="16"/>
        <v>0</v>
      </c>
      <c r="H237" s="138">
        <f t="shared" si="15"/>
        <v>546304.02180408838</v>
      </c>
    </row>
    <row r="238" spans="2:10" x14ac:dyDescent="0.55000000000000004">
      <c r="B238" s="130" t="str">
        <f>$B$52</f>
        <v>Totals</v>
      </c>
      <c r="C238" s="135">
        <f>SUM(C218:C237)</f>
        <v>27572081.384665295</v>
      </c>
      <c r="D238" s="135">
        <f>SUM(D218:D237)</f>
        <v>47833891.695420101</v>
      </c>
      <c r="E238" s="135">
        <f>SUM(E218:E237)</f>
        <v>9465986.6592707317</v>
      </c>
      <c r="F238" s="135">
        <f>SUM(F218:F237)</f>
        <v>3418485.8704734785</v>
      </c>
      <c r="G238" s="135">
        <f>SUM(G218:G237)</f>
        <v>3253693.3901703856</v>
      </c>
      <c r="H238" s="135">
        <f t="shared" si="15"/>
        <v>91544138.999999985</v>
      </c>
    </row>
    <row r="239" spans="2:10" x14ac:dyDescent="0.55000000000000004">
      <c r="B239" s="328"/>
      <c r="C239" s="348"/>
      <c r="D239" s="348"/>
      <c r="E239" s="348"/>
      <c r="F239" s="348"/>
      <c r="G239" s="348"/>
      <c r="H239" s="348"/>
    </row>
    <row r="240" spans="2:10" x14ac:dyDescent="0.55000000000000004">
      <c r="B240" s="120" t="s">
        <v>11</v>
      </c>
      <c r="C240" s="121"/>
      <c r="D240" s="121"/>
      <c r="E240" s="121"/>
      <c r="F240" s="121"/>
      <c r="G240" s="121"/>
      <c r="H240" s="122">
        <f>H16</f>
        <v>35467011</v>
      </c>
      <c r="J240" s="358"/>
    </row>
    <row r="241" spans="2:8" ht="61.5" customHeight="1" thickBot="1" x14ac:dyDescent="0.6">
      <c r="B241" s="444" t="s">
        <v>917</v>
      </c>
      <c r="C241" s="444"/>
      <c r="D241" s="444"/>
      <c r="E241" s="444"/>
      <c r="F241" s="444"/>
      <c r="G241" s="444"/>
      <c r="H241" s="326"/>
    </row>
    <row r="242" spans="2:8" ht="19.8" thickBot="1" x14ac:dyDescent="0.6">
      <c r="B242" s="124" t="s">
        <v>31</v>
      </c>
      <c r="C242" s="125" t="s">
        <v>25</v>
      </c>
      <c r="D242" s="125" t="s">
        <v>26</v>
      </c>
      <c r="E242" s="125" t="s">
        <v>27</v>
      </c>
      <c r="F242" s="125" t="s">
        <v>28</v>
      </c>
      <c r="G242" s="125" t="s">
        <v>29</v>
      </c>
      <c r="H242" s="126" t="s">
        <v>1</v>
      </c>
    </row>
    <row r="243" spans="2:8" x14ac:dyDescent="0.55000000000000004">
      <c r="B243" s="127" t="str">
        <f>$B$32</f>
        <v>Liberal Arts</v>
      </c>
      <c r="C243" s="135">
        <f t="shared" ref="C243:G258" si="17">$H$240*IF($H$25=0,0,C$25/$H$25)*IF(C$52=0,0,C32/C$52)</f>
        <v>5359096.6106794458</v>
      </c>
      <c r="D243" s="135">
        <f t="shared" si="17"/>
        <v>3619003.5288721705</v>
      </c>
      <c r="E243" s="135">
        <f t="shared" si="17"/>
        <v>394236.39635257213</v>
      </c>
      <c r="F243" s="135">
        <f t="shared" si="17"/>
        <v>335207.40506631281</v>
      </c>
      <c r="G243" s="135">
        <f t="shared" si="17"/>
        <v>0</v>
      </c>
      <c r="H243" s="135">
        <f>SUM(C243:G243)</f>
        <v>9707543.9409705028</v>
      </c>
    </row>
    <row r="244" spans="2:8" x14ac:dyDescent="0.55000000000000004">
      <c r="B244" s="127" t="str">
        <f>$B$33</f>
        <v>Science</v>
      </c>
      <c r="C244" s="138">
        <f t="shared" si="17"/>
        <v>1883654.5165011203</v>
      </c>
      <c r="D244" s="138">
        <f t="shared" si="17"/>
        <v>1561863.688936932</v>
      </c>
      <c r="E244" s="138">
        <f t="shared" si="17"/>
        <v>313667.41477871593</v>
      </c>
      <c r="F244" s="138">
        <f t="shared" si="17"/>
        <v>326256.19443378702</v>
      </c>
      <c r="G244" s="138">
        <f t="shared" si="17"/>
        <v>0</v>
      </c>
      <c r="H244" s="138">
        <f t="shared" ref="H244:H263" si="18">SUM(C244:G244)</f>
        <v>4085441.8146505551</v>
      </c>
    </row>
    <row r="245" spans="2:8" x14ac:dyDescent="0.55000000000000004">
      <c r="B245" s="127" t="str">
        <f>$B$34</f>
        <v>Fine Arts</v>
      </c>
      <c r="C245" s="138">
        <f t="shared" si="17"/>
        <v>559851.18154520367</v>
      </c>
      <c r="D245" s="138">
        <f t="shared" si="17"/>
        <v>546076.89494647225</v>
      </c>
      <c r="E245" s="138">
        <f t="shared" si="17"/>
        <v>150105.69596125069</v>
      </c>
      <c r="F245" s="138">
        <f t="shared" si="17"/>
        <v>38274.142014938123</v>
      </c>
      <c r="G245" s="138">
        <f t="shared" si="17"/>
        <v>0</v>
      </c>
      <c r="H245" s="138">
        <f t="shared" si="18"/>
        <v>1294307.9144678647</v>
      </c>
    </row>
    <row r="246" spans="2:8" x14ac:dyDescent="0.55000000000000004">
      <c r="B246" s="127" t="str">
        <f>$B$35</f>
        <v>Teacher Education</v>
      </c>
      <c r="C246" s="138">
        <f t="shared" si="17"/>
        <v>54608.627788014572</v>
      </c>
      <c r="D246" s="138">
        <f t="shared" si="17"/>
        <v>426021.25924856542</v>
      </c>
      <c r="E246" s="138">
        <f t="shared" si="17"/>
        <v>230382.15529910216</v>
      </c>
      <c r="F246" s="138">
        <f t="shared" si="17"/>
        <v>134356.34875520327</v>
      </c>
      <c r="G246" s="138">
        <f t="shared" si="17"/>
        <v>0</v>
      </c>
      <c r="H246" s="138">
        <f t="shared" si="18"/>
        <v>845368.3910908855</v>
      </c>
    </row>
    <row r="247" spans="2:8" x14ac:dyDescent="0.55000000000000004">
      <c r="B247" s="127" t="str">
        <f>$B$36</f>
        <v>Agriculture</v>
      </c>
      <c r="C247" s="138">
        <f t="shared" si="17"/>
        <v>0</v>
      </c>
      <c r="D247" s="138">
        <f t="shared" si="17"/>
        <v>0</v>
      </c>
      <c r="E247" s="138">
        <f t="shared" si="17"/>
        <v>0</v>
      </c>
      <c r="F247" s="138">
        <f t="shared" si="17"/>
        <v>0</v>
      </c>
      <c r="G247" s="138">
        <f t="shared" si="17"/>
        <v>0</v>
      </c>
      <c r="H247" s="138">
        <f t="shared" si="18"/>
        <v>0</v>
      </c>
    </row>
    <row r="248" spans="2:8" x14ac:dyDescent="0.55000000000000004">
      <c r="B248" s="127" t="str">
        <f>$B$37</f>
        <v>Engineering</v>
      </c>
      <c r="C248" s="138">
        <f t="shared" si="17"/>
        <v>887797.07014647604</v>
      </c>
      <c r="D248" s="138">
        <f t="shared" si="17"/>
        <v>2360596.528784784</v>
      </c>
      <c r="E248" s="138">
        <f t="shared" si="17"/>
        <v>998357.49703849072</v>
      </c>
      <c r="F248" s="138">
        <f t="shared" si="17"/>
        <v>371585.47783396719</v>
      </c>
      <c r="G248" s="138">
        <f t="shared" si="17"/>
        <v>0</v>
      </c>
      <c r="H248" s="138">
        <f t="shared" si="18"/>
        <v>4618336.5738037173</v>
      </c>
    </row>
    <row r="249" spans="2:8" x14ac:dyDescent="0.55000000000000004">
      <c r="B249" s="127" t="str">
        <f>$B$38</f>
        <v>Home Economics</v>
      </c>
      <c r="C249" s="138">
        <f t="shared" si="17"/>
        <v>251219.29594974604</v>
      </c>
      <c r="D249" s="138">
        <f t="shared" si="17"/>
        <v>466703.32440215664</v>
      </c>
      <c r="E249" s="138">
        <f t="shared" si="17"/>
        <v>39114.401842909407</v>
      </c>
      <c r="F249" s="138">
        <f t="shared" si="17"/>
        <v>0</v>
      </c>
      <c r="G249" s="138">
        <f t="shared" si="17"/>
        <v>0</v>
      </c>
      <c r="H249" s="138">
        <f t="shared" si="18"/>
        <v>757037.02219481207</v>
      </c>
    </row>
    <row r="250" spans="2:8" x14ac:dyDescent="0.55000000000000004">
      <c r="B250" s="127" t="str">
        <f>$B$39</f>
        <v>Law</v>
      </c>
      <c r="C250" s="138">
        <f t="shared" si="17"/>
        <v>0</v>
      </c>
      <c r="D250" s="138">
        <f t="shared" si="17"/>
        <v>0</v>
      </c>
      <c r="E250" s="138">
        <f t="shared" si="17"/>
        <v>0</v>
      </c>
      <c r="F250" s="138">
        <f t="shared" si="17"/>
        <v>0</v>
      </c>
      <c r="G250" s="138">
        <f t="shared" si="17"/>
        <v>555151.75936359353</v>
      </c>
      <c r="H250" s="138">
        <f t="shared" si="18"/>
        <v>555151.75936359353</v>
      </c>
    </row>
    <row r="251" spans="2:8" x14ac:dyDescent="0.55000000000000004">
      <c r="B251" s="127" t="str">
        <f>$B$40</f>
        <v>Social Service</v>
      </c>
      <c r="C251" s="138">
        <f t="shared" si="17"/>
        <v>0</v>
      </c>
      <c r="D251" s="138">
        <f t="shared" si="17"/>
        <v>0</v>
      </c>
      <c r="E251" s="138">
        <f t="shared" si="17"/>
        <v>414086.11951003142</v>
      </c>
      <c r="F251" s="138">
        <f t="shared" si="17"/>
        <v>24472.521680058362</v>
      </c>
      <c r="G251" s="138">
        <f t="shared" si="17"/>
        <v>0</v>
      </c>
      <c r="H251" s="138">
        <f t="shared" si="18"/>
        <v>438558.64119008981</v>
      </c>
    </row>
    <row r="252" spans="2:8" x14ac:dyDescent="0.55000000000000004">
      <c r="B252" s="127" t="str">
        <f>$B$41</f>
        <v>Library Science</v>
      </c>
      <c r="C252" s="138">
        <f t="shared" si="17"/>
        <v>0</v>
      </c>
      <c r="D252" s="138">
        <f t="shared" si="17"/>
        <v>0</v>
      </c>
      <c r="E252" s="138">
        <f t="shared" si="17"/>
        <v>0</v>
      </c>
      <c r="F252" s="138">
        <f t="shared" si="17"/>
        <v>0</v>
      </c>
      <c r="G252" s="138">
        <f t="shared" si="17"/>
        <v>0</v>
      </c>
      <c r="H252" s="138">
        <f t="shared" si="18"/>
        <v>0</v>
      </c>
    </row>
    <row r="253" spans="2:8" x14ac:dyDescent="0.55000000000000004">
      <c r="B253" s="127" t="str">
        <f>$B$42</f>
        <v>Veterinary Science</v>
      </c>
      <c r="C253" s="138">
        <f t="shared" si="17"/>
        <v>0</v>
      </c>
      <c r="D253" s="138">
        <f t="shared" si="17"/>
        <v>0</v>
      </c>
      <c r="E253" s="138">
        <f t="shared" si="17"/>
        <v>0</v>
      </c>
      <c r="F253" s="138">
        <f t="shared" si="17"/>
        <v>0</v>
      </c>
      <c r="G253" s="138">
        <f t="shared" si="17"/>
        <v>0</v>
      </c>
      <c r="H253" s="138">
        <f t="shared" si="18"/>
        <v>0</v>
      </c>
    </row>
    <row r="254" spans="2:8" x14ac:dyDescent="0.55000000000000004">
      <c r="B254" s="127" t="str">
        <f>$B$43</f>
        <v>Vocational Training</v>
      </c>
      <c r="C254" s="138">
        <f t="shared" si="17"/>
        <v>19764.989878031844</v>
      </c>
      <c r="D254" s="138">
        <f t="shared" si="17"/>
        <v>0</v>
      </c>
      <c r="E254" s="138">
        <f t="shared" si="17"/>
        <v>0</v>
      </c>
      <c r="F254" s="138">
        <f t="shared" si="17"/>
        <v>0</v>
      </c>
      <c r="G254" s="138">
        <f t="shared" si="17"/>
        <v>0</v>
      </c>
      <c r="H254" s="138">
        <f t="shared" si="18"/>
        <v>19764.989878031844</v>
      </c>
    </row>
    <row r="255" spans="2:8" x14ac:dyDescent="0.55000000000000004">
      <c r="B255" s="127" t="str">
        <f>$B$44</f>
        <v>Physical Training</v>
      </c>
      <c r="C255" s="138">
        <f t="shared" si="17"/>
        <v>0</v>
      </c>
      <c r="D255" s="138">
        <f t="shared" si="17"/>
        <v>0</v>
      </c>
      <c r="E255" s="138">
        <f t="shared" si="17"/>
        <v>0</v>
      </c>
      <c r="F255" s="138">
        <f t="shared" si="17"/>
        <v>0</v>
      </c>
      <c r="G255" s="138">
        <f t="shared" si="17"/>
        <v>0</v>
      </c>
      <c r="H255" s="138">
        <f t="shared" si="18"/>
        <v>0</v>
      </c>
    </row>
    <row r="256" spans="2:8" x14ac:dyDescent="0.55000000000000004">
      <c r="B256" s="127" t="str">
        <f>$B$45</f>
        <v>Health Services</v>
      </c>
      <c r="C256" s="138">
        <f t="shared" si="17"/>
        <v>471261.67334188236</v>
      </c>
      <c r="D256" s="138">
        <f t="shared" si="17"/>
        <v>1315677.0632648678</v>
      </c>
      <c r="E256" s="138">
        <f t="shared" si="17"/>
        <v>105558.73830682607</v>
      </c>
      <c r="F256" s="138">
        <f t="shared" si="17"/>
        <v>13625.241800248708</v>
      </c>
      <c r="G256" s="138">
        <f t="shared" si="17"/>
        <v>0</v>
      </c>
      <c r="H256" s="138">
        <f t="shared" si="18"/>
        <v>1906122.7167138248</v>
      </c>
    </row>
    <row r="257" spans="2:10" x14ac:dyDescent="0.55000000000000004">
      <c r="B257" s="127" t="str">
        <f>$B$46</f>
        <v>Pharmacy</v>
      </c>
      <c r="C257" s="138">
        <f t="shared" si="17"/>
        <v>0</v>
      </c>
      <c r="D257" s="138">
        <f t="shared" si="17"/>
        <v>0</v>
      </c>
      <c r="E257" s="138">
        <f t="shared" si="17"/>
        <v>27664.245747869692</v>
      </c>
      <c r="F257" s="138">
        <f t="shared" si="17"/>
        <v>45637.945835784507</v>
      </c>
      <c r="G257" s="138">
        <f t="shared" si="17"/>
        <v>352435.08575800317</v>
      </c>
      <c r="H257" s="138">
        <f t="shared" si="18"/>
        <v>425737.27734165738</v>
      </c>
    </row>
    <row r="258" spans="2:10" x14ac:dyDescent="0.55000000000000004">
      <c r="B258" s="127" t="str">
        <f>$B$47</f>
        <v>Business Administration</v>
      </c>
      <c r="C258" s="138">
        <f t="shared" si="17"/>
        <v>974327.72523750225</v>
      </c>
      <c r="D258" s="138">
        <f t="shared" si="17"/>
        <v>6964284.3553526234</v>
      </c>
      <c r="E258" s="138">
        <f t="shared" si="17"/>
        <v>946016.91123908362</v>
      </c>
      <c r="F258" s="138">
        <f t="shared" si="17"/>
        <v>30028.445520936475</v>
      </c>
      <c r="G258" s="138">
        <f t="shared" si="17"/>
        <v>0</v>
      </c>
      <c r="H258" s="138">
        <f t="shared" si="18"/>
        <v>8914657.4373501446</v>
      </c>
    </row>
    <row r="259" spans="2:10" x14ac:dyDescent="0.55000000000000004">
      <c r="B259" s="127" t="str">
        <f>$B$48</f>
        <v>Optometry</v>
      </c>
      <c r="C259" s="138">
        <f t="shared" ref="C259:G262" si="19">$H$240*IF($H$25=0,0,C$25/$H$25)*IF(C$52=0,0,C48/C$52)</f>
        <v>0</v>
      </c>
      <c r="D259" s="138">
        <f t="shared" si="19"/>
        <v>0</v>
      </c>
      <c r="E259" s="138">
        <f t="shared" si="19"/>
        <v>0</v>
      </c>
      <c r="F259" s="138">
        <f t="shared" si="19"/>
        <v>0</v>
      </c>
      <c r="G259" s="138">
        <f t="shared" si="19"/>
        <v>352993.90336084156</v>
      </c>
      <c r="H259" s="138">
        <f t="shared" si="18"/>
        <v>352993.90336084156</v>
      </c>
    </row>
    <row r="260" spans="2:10" x14ac:dyDescent="0.55000000000000004">
      <c r="B260" s="127" t="str">
        <f>$B$49</f>
        <v>Teacher Ed-Practice Teaching</v>
      </c>
      <c r="C260" s="138">
        <f t="shared" si="19"/>
        <v>6960.8843320449459</v>
      </c>
      <c r="D260" s="138">
        <f t="shared" si="19"/>
        <v>107324.34721457094</v>
      </c>
      <c r="E260" s="138">
        <f t="shared" si="19"/>
        <v>0</v>
      </c>
      <c r="F260" s="138">
        <f t="shared" si="19"/>
        <v>0</v>
      </c>
      <c r="G260" s="138">
        <f t="shared" si="19"/>
        <v>0</v>
      </c>
      <c r="H260" s="138">
        <f t="shared" si="18"/>
        <v>114285.23154661589</v>
      </c>
    </row>
    <row r="261" spans="2:10" x14ac:dyDescent="0.55000000000000004">
      <c r="B261" s="127" t="str">
        <f>$B$50</f>
        <v>Technology</v>
      </c>
      <c r="C261" s="138">
        <f t="shared" si="19"/>
        <v>212787.37118690633</v>
      </c>
      <c r="D261" s="138">
        <f t="shared" si="19"/>
        <v>956920.13600317785</v>
      </c>
      <c r="E261" s="138">
        <f t="shared" si="19"/>
        <v>48224.380049911822</v>
      </c>
      <c r="F261" s="138">
        <f t="shared" si="19"/>
        <v>2116.542415572615</v>
      </c>
      <c r="G261" s="138">
        <f t="shared" si="19"/>
        <v>0</v>
      </c>
      <c r="H261" s="138">
        <f t="shared" si="18"/>
        <v>1220048.4296555684</v>
      </c>
    </row>
    <row r="262" spans="2:10" x14ac:dyDescent="0.55000000000000004">
      <c r="B262" s="127" t="str">
        <f>$B$51</f>
        <v>Nursing</v>
      </c>
      <c r="C262" s="138">
        <f t="shared" si="19"/>
        <v>941.1899941919927</v>
      </c>
      <c r="D262" s="138">
        <f t="shared" si="19"/>
        <v>207847.61523934701</v>
      </c>
      <c r="E262" s="138">
        <f t="shared" si="19"/>
        <v>0</v>
      </c>
      <c r="F262" s="138">
        <f t="shared" si="19"/>
        <v>2866.1511877545827</v>
      </c>
      <c r="G262" s="138">
        <f t="shared" si="19"/>
        <v>0</v>
      </c>
      <c r="H262" s="138">
        <f t="shared" si="18"/>
        <v>211654.95642129358</v>
      </c>
    </row>
    <row r="263" spans="2:10" x14ac:dyDescent="0.55000000000000004">
      <c r="B263" s="130" t="str">
        <f>$B$52</f>
        <v>Totals</v>
      </c>
      <c r="C263" s="135">
        <f>SUM(C243:C262)</f>
        <v>10682271.136580564</v>
      </c>
      <c r="D263" s="135">
        <f>SUM(D243:D262)</f>
        <v>18532318.742265671</v>
      </c>
      <c r="E263" s="135">
        <f>SUM(E243:E262)</f>
        <v>3667413.956126764</v>
      </c>
      <c r="F263" s="135">
        <f>SUM(F243:F262)</f>
        <v>1324426.4165445636</v>
      </c>
      <c r="G263" s="135">
        <f>SUM(G243:G262)</f>
        <v>1260580.7484824383</v>
      </c>
      <c r="H263" s="135">
        <f t="shared" si="18"/>
        <v>35467011</v>
      </c>
      <c r="I263" s="349"/>
    </row>
    <row r="264" spans="2:10" x14ac:dyDescent="0.55000000000000004">
      <c r="B264" s="451"/>
      <c r="C264" s="451"/>
      <c r="D264" s="451"/>
      <c r="E264" s="451"/>
      <c r="F264" s="451"/>
      <c r="G264" s="451"/>
      <c r="H264" s="452"/>
      <c r="I264" s="350"/>
    </row>
    <row r="265" spans="2:10" x14ac:dyDescent="0.55000000000000004">
      <c r="B265" s="120" t="s">
        <v>227</v>
      </c>
      <c r="C265" s="121"/>
      <c r="D265" s="121"/>
      <c r="E265" s="121"/>
      <c r="F265" s="121"/>
      <c r="G265" s="121"/>
      <c r="H265" s="122"/>
      <c r="J265" s="358"/>
    </row>
    <row r="266" spans="2:10" ht="45" customHeight="1" thickBot="1" x14ac:dyDescent="0.6">
      <c r="B266" s="432" t="s">
        <v>228</v>
      </c>
      <c r="C266" s="432"/>
      <c r="D266" s="432"/>
      <c r="E266" s="432"/>
      <c r="F266" s="432"/>
      <c r="G266" s="432"/>
      <c r="H266" s="432"/>
    </row>
    <row r="267" spans="2:10" ht="19.8" thickBot="1" x14ac:dyDescent="0.6">
      <c r="B267" s="124" t="s">
        <v>31</v>
      </c>
      <c r="C267" s="125" t="s">
        <v>25</v>
      </c>
      <c r="D267" s="125" t="s">
        <v>26</v>
      </c>
      <c r="E267" s="125" t="s">
        <v>27</v>
      </c>
      <c r="F267" s="125" t="s">
        <v>28</v>
      </c>
      <c r="G267" s="125" t="s">
        <v>29</v>
      </c>
      <c r="H267" s="126" t="s">
        <v>1</v>
      </c>
    </row>
    <row r="268" spans="2:10" x14ac:dyDescent="0.55000000000000004">
      <c r="B268" s="127" t="str">
        <f>$B$32</f>
        <v>Liberal Arts</v>
      </c>
      <c r="C268" s="135">
        <f t="shared" ref="C268:G283" si="20">C243+C218+C193+C168+C116</f>
        <v>71991145.22761935</v>
      </c>
      <c r="D268" s="135">
        <f t="shared" si="20"/>
        <v>48797790.782359391</v>
      </c>
      <c r="E268" s="135">
        <f t="shared" si="20"/>
        <v>21538845.225666821</v>
      </c>
      <c r="F268" s="135">
        <f t="shared" si="20"/>
        <v>30159492.960396312</v>
      </c>
      <c r="G268" s="135">
        <f t="shared" si="20"/>
        <v>0</v>
      </c>
      <c r="H268" s="135">
        <f>SUM(C268:G268)</f>
        <v>172487274.19604188</v>
      </c>
    </row>
    <row r="269" spans="2:10" x14ac:dyDescent="0.55000000000000004">
      <c r="B269" s="127" t="str">
        <f>$B$33</f>
        <v>Science</v>
      </c>
      <c r="C269" s="138">
        <f t="shared" si="20"/>
        <v>42717667.246266328</v>
      </c>
      <c r="D269" s="138">
        <f t="shared" si="20"/>
        <v>26027423.68832989</v>
      </c>
      <c r="E269" s="138">
        <f t="shared" si="20"/>
        <v>26016219.874044105</v>
      </c>
      <c r="F269" s="138">
        <f t="shared" si="20"/>
        <v>40817368.343864456</v>
      </c>
      <c r="G269" s="138">
        <f t="shared" si="20"/>
        <v>0</v>
      </c>
      <c r="H269" s="138">
        <f t="shared" ref="H269:H288" si="21">SUM(C269:G269)</f>
        <v>135578679.15250477</v>
      </c>
    </row>
    <row r="270" spans="2:10" x14ac:dyDescent="0.55000000000000004">
      <c r="B270" s="127" t="str">
        <f>$B$34</f>
        <v>Fine Arts</v>
      </c>
      <c r="C270" s="138">
        <f t="shared" si="20"/>
        <v>10396766.647651769</v>
      </c>
      <c r="D270" s="138">
        <f t="shared" si="20"/>
        <v>8157746.0538049545</v>
      </c>
      <c r="E270" s="138">
        <f t="shared" si="20"/>
        <v>6807201.695458198</v>
      </c>
      <c r="F270" s="138">
        <f t="shared" si="20"/>
        <v>2299612.3271218683</v>
      </c>
      <c r="G270" s="138">
        <f t="shared" si="20"/>
        <v>0</v>
      </c>
      <c r="H270" s="138">
        <f t="shared" si="21"/>
        <v>27661326.72403679</v>
      </c>
    </row>
    <row r="271" spans="2:10" x14ac:dyDescent="0.55000000000000004">
      <c r="B271" s="127" t="str">
        <f>$B$35</f>
        <v>Teacher Education</v>
      </c>
      <c r="C271" s="138">
        <f t="shared" si="20"/>
        <v>1111294.5794590153</v>
      </c>
      <c r="D271" s="138">
        <f t="shared" si="20"/>
        <v>5691335.5320431832</v>
      </c>
      <c r="E271" s="138">
        <f t="shared" si="20"/>
        <v>6515266.6665553898</v>
      </c>
      <c r="F271" s="138">
        <f t="shared" si="20"/>
        <v>6797509.1948894318</v>
      </c>
      <c r="G271" s="138">
        <f t="shared" si="20"/>
        <v>0</v>
      </c>
      <c r="H271" s="138">
        <f t="shared" si="21"/>
        <v>20115405.97294702</v>
      </c>
    </row>
    <row r="272" spans="2:10" x14ac:dyDescent="0.55000000000000004">
      <c r="B272" s="127" t="str">
        <f>$B$36</f>
        <v>Agriculture</v>
      </c>
      <c r="C272" s="138">
        <f t="shared" si="20"/>
        <v>0</v>
      </c>
      <c r="D272" s="138">
        <f t="shared" si="20"/>
        <v>0</v>
      </c>
      <c r="E272" s="138">
        <f t="shared" si="20"/>
        <v>0</v>
      </c>
      <c r="F272" s="138">
        <f t="shared" si="20"/>
        <v>0</v>
      </c>
      <c r="G272" s="138">
        <f t="shared" si="20"/>
        <v>0</v>
      </c>
      <c r="H272" s="138">
        <f t="shared" si="21"/>
        <v>0</v>
      </c>
    </row>
    <row r="273" spans="2:10" x14ac:dyDescent="0.55000000000000004">
      <c r="B273" s="127" t="str">
        <f>$B$37</f>
        <v>Engineering</v>
      </c>
      <c r="C273" s="138">
        <f t="shared" si="20"/>
        <v>25658558.112257496</v>
      </c>
      <c r="D273" s="138">
        <f t="shared" si="20"/>
        <v>56172544.93936415</v>
      </c>
      <c r="E273" s="138">
        <f t="shared" si="20"/>
        <v>48450457.339161225</v>
      </c>
      <c r="F273" s="138">
        <f t="shared" si="20"/>
        <v>58394288.440554753</v>
      </c>
      <c r="G273" s="138">
        <f t="shared" si="20"/>
        <v>0</v>
      </c>
      <c r="H273" s="138">
        <f t="shared" si="21"/>
        <v>188675848.83133763</v>
      </c>
    </row>
    <row r="274" spans="2:10" x14ac:dyDescent="0.55000000000000004">
      <c r="B274" s="127" t="str">
        <f>$B$38</f>
        <v>Home Economics</v>
      </c>
      <c r="C274" s="138">
        <f t="shared" si="20"/>
        <v>2588184.9649589164</v>
      </c>
      <c r="D274" s="138">
        <f t="shared" si="20"/>
        <v>3802800.021945626</v>
      </c>
      <c r="E274" s="138">
        <f t="shared" si="20"/>
        <v>1389844.9439150137</v>
      </c>
      <c r="F274" s="138">
        <f t="shared" si="20"/>
        <v>0</v>
      </c>
      <c r="G274" s="138">
        <f t="shared" si="20"/>
        <v>0</v>
      </c>
      <c r="H274" s="138">
        <f t="shared" si="21"/>
        <v>7780829.9308195561</v>
      </c>
    </row>
    <row r="275" spans="2:10" x14ac:dyDescent="0.55000000000000004">
      <c r="B275" s="127" t="str">
        <f>$B$39</f>
        <v>Law</v>
      </c>
      <c r="C275" s="138">
        <f t="shared" si="20"/>
        <v>0</v>
      </c>
      <c r="D275" s="138">
        <f t="shared" si="20"/>
        <v>0</v>
      </c>
      <c r="E275" s="138">
        <f t="shared" si="20"/>
        <v>0</v>
      </c>
      <c r="F275" s="138">
        <f t="shared" si="20"/>
        <v>0</v>
      </c>
      <c r="G275" s="138">
        <f t="shared" si="20"/>
        <v>20611374.536346912</v>
      </c>
      <c r="H275" s="138">
        <f t="shared" si="21"/>
        <v>20611374.536346912</v>
      </c>
    </row>
    <row r="276" spans="2:10" x14ac:dyDescent="0.55000000000000004">
      <c r="B276" s="127" t="str">
        <f>$B$40</f>
        <v>Social Service</v>
      </c>
      <c r="C276" s="138">
        <f t="shared" si="20"/>
        <v>0</v>
      </c>
      <c r="D276" s="138">
        <f t="shared" si="20"/>
        <v>0</v>
      </c>
      <c r="E276" s="138">
        <f t="shared" si="20"/>
        <v>5768148.9591206592</v>
      </c>
      <c r="F276" s="138">
        <f t="shared" si="20"/>
        <v>2291323.8233224982</v>
      </c>
      <c r="G276" s="138">
        <f t="shared" si="20"/>
        <v>0</v>
      </c>
      <c r="H276" s="138">
        <f t="shared" si="21"/>
        <v>8059472.7824431574</v>
      </c>
    </row>
    <row r="277" spans="2:10" x14ac:dyDescent="0.55000000000000004">
      <c r="B277" s="127" t="str">
        <f>$B$41</f>
        <v>Library Science</v>
      </c>
      <c r="C277" s="138">
        <f t="shared" si="20"/>
        <v>0</v>
      </c>
      <c r="D277" s="138">
        <f t="shared" si="20"/>
        <v>0</v>
      </c>
      <c r="E277" s="138">
        <f t="shared" si="20"/>
        <v>0</v>
      </c>
      <c r="F277" s="138">
        <f t="shared" si="20"/>
        <v>0</v>
      </c>
      <c r="G277" s="138">
        <f t="shared" si="20"/>
        <v>0</v>
      </c>
      <c r="H277" s="138">
        <f t="shared" si="21"/>
        <v>0</v>
      </c>
    </row>
    <row r="278" spans="2:10" x14ac:dyDescent="0.55000000000000004">
      <c r="B278" s="127" t="str">
        <f>$B$42</f>
        <v>Veterinary Science</v>
      </c>
      <c r="C278" s="138">
        <f t="shared" si="20"/>
        <v>0</v>
      </c>
      <c r="D278" s="138">
        <f t="shared" si="20"/>
        <v>0</v>
      </c>
      <c r="E278" s="138">
        <f t="shared" si="20"/>
        <v>0</v>
      </c>
      <c r="F278" s="138">
        <f t="shared" si="20"/>
        <v>0</v>
      </c>
      <c r="G278" s="138">
        <f t="shared" si="20"/>
        <v>0</v>
      </c>
      <c r="H278" s="138">
        <f t="shared" si="21"/>
        <v>0</v>
      </c>
    </row>
    <row r="279" spans="2:10" x14ac:dyDescent="0.55000000000000004">
      <c r="B279" s="127" t="str">
        <f>$B$43</f>
        <v>Vocational Training</v>
      </c>
      <c r="C279" s="138">
        <f t="shared" si="20"/>
        <v>294818.56957952277</v>
      </c>
      <c r="D279" s="138">
        <f t="shared" si="20"/>
        <v>0</v>
      </c>
      <c r="E279" s="138">
        <f t="shared" si="20"/>
        <v>0</v>
      </c>
      <c r="F279" s="138">
        <f t="shared" si="20"/>
        <v>0</v>
      </c>
      <c r="G279" s="138">
        <f t="shared" si="20"/>
        <v>0</v>
      </c>
      <c r="H279" s="138">
        <f t="shared" si="21"/>
        <v>294818.56957952277</v>
      </c>
    </row>
    <row r="280" spans="2:10" x14ac:dyDescent="0.55000000000000004">
      <c r="B280" s="127" t="str">
        <f>$B$44</f>
        <v>Physical Training</v>
      </c>
      <c r="C280" s="138">
        <f t="shared" si="20"/>
        <v>0</v>
      </c>
      <c r="D280" s="138">
        <f t="shared" si="20"/>
        <v>0</v>
      </c>
      <c r="E280" s="138">
        <f t="shared" si="20"/>
        <v>0</v>
      </c>
      <c r="F280" s="138">
        <f t="shared" si="20"/>
        <v>0</v>
      </c>
      <c r="G280" s="138">
        <f t="shared" si="20"/>
        <v>0</v>
      </c>
      <c r="H280" s="138">
        <f t="shared" si="21"/>
        <v>0</v>
      </c>
    </row>
    <row r="281" spans="2:10" x14ac:dyDescent="0.55000000000000004">
      <c r="B281" s="127" t="str">
        <f>$B$45</f>
        <v>Health Services</v>
      </c>
      <c r="C281" s="138">
        <f t="shared" si="20"/>
        <v>4439966.9192180969</v>
      </c>
      <c r="D281" s="138">
        <f t="shared" si="20"/>
        <v>11519486.244893661</v>
      </c>
      <c r="E281" s="138">
        <f t="shared" si="20"/>
        <v>3408682.7955605281</v>
      </c>
      <c r="F281" s="138">
        <f t="shared" si="20"/>
        <v>1965718.384762499</v>
      </c>
      <c r="G281" s="138">
        <f t="shared" si="20"/>
        <v>0</v>
      </c>
      <c r="H281" s="138">
        <f t="shared" si="21"/>
        <v>21333854.344434787</v>
      </c>
    </row>
    <row r="282" spans="2:10" x14ac:dyDescent="0.55000000000000004">
      <c r="B282" s="127" t="str">
        <f>$B$46</f>
        <v>Pharmacy</v>
      </c>
      <c r="C282" s="138">
        <f t="shared" si="20"/>
        <v>0</v>
      </c>
      <c r="D282" s="138">
        <f t="shared" si="20"/>
        <v>0</v>
      </c>
      <c r="E282" s="138">
        <f t="shared" si="20"/>
        <v>8733091.2439959403</v>
      </c>
      <c r="F282" s="138">
        <f t="shared" si="20"/>
        <v>19609566.048599318</v>
      </c>
      <c r="G282" s="138">
        <f t="shared" si="20"/>
        <v>18139548.997397117</v>
      </c>
      <c r="H282" s="138">
        <f t="shared" si="21"/>
        <v>46482206.289992377</v>
      </c>
    </row>
    <row r="283" spans="2:10" x14ac:dyDescent="0.55000000000000004">
      <c r="B283" s="127" t="str">
        <f>$B$47</f>
        <v>Business Administration</v>
      </c>
      <c r="C283" s="138">
        <f t="shared" si="20"/>
        <v>12256609.58097779</v>
      </c>
      <c r="D283" s="138">
        <f t="shared" si="20"/>
        <v>69225012.551913083</v>
      </c>
      <c r="E283" s="138">
        <f t="shared" si="20"/>
        <v>30072972.037942678</v>
      </c>
      <c r="F283" s="138">
        <f t="shared" si="20"/>
        <v>8153481.2309682164</v>
      </c>
      <c r="G283" s="138">
        <f t="shared" si="20"/>
        <v>0</v>
      </c>
      <c r="H283" s="138">
        <f t="shared" si="21"/>
        <v>119708075.40180178</v>
      </c>
    </row>
    <row r="284" spans="2:10" x14ac:dyDescent="0.55000000000000004">
      <c r="B284" s="127" t="str">
        <f>$B$48</f>
        <v>Optometry</v>
      </c>
      <c r="C284" s="138">
        <f t="shared" ref="C284:G287" si="22">C259+C234+C209+C184+C132</f>
        <v>0</v>
      </c>
      <c r="D284" s="138">
        <f t="shared" si="22"/>
        <v>0</v>
      </c>
      <c r="E284" s="138">
        <f t="shared" si="22"/>
        <v>0</v>
      </c>
      <c r="F284" s="138">
        <f t="shared" si="22"/>
        <v>0</v>
      </c>
      <c r="G284" s="138">
        <f t="shared" si="22"/>
        <v>46232080.263778955</v>
      </c>
      <c r="H284" s="138">
        <f t="shared" si="21"/>
        <v>46232080.263778955</v>
      </c>
    </row>
    <row r="285" spans="2:10" x14ac:dyDescent="0.55000000000000004">
      <c r="B285" s="127" t="str">
        <f>$B$49</f>
        <v>Teacher Ed-Practice Teaching</v>
      </c>
      <c r="C285" s="138">
        <f t="shared" si="22"/>
        <v>88454.221093526838</v>
      </c>
      <c r="D285" s="138">
        <f t="shared" si="22"/>
        <v>1546448.2649870424</v>
      </c>
      <c r="E285" s="138">
        <f t="shared" si="22"/>
        <v>0</v>
      </c>
      <c r="F285" s="138">
        <f t="shared" si="22"/>
        <v>0</v>
      </c>
      <c r="G285" s="138">
        <f t="shared" si="22"/>
        <v>0</v>
      </c>
      <c r="H285" s="138">
        <f t="shared" si="21"/>
        <v>1634902.4860805692</v>
      </c>
    </row>
    <row r="286" spans="2:10" x14ac:dyDescent="0.55000000000000004">
      <c r="B286" s="127" t="str">
        <f>$B$50</f>
        <v>Technology</v>
      </c>
      <c r="C286" s="138">
        <f t="shared" si="22"/>
        <v>4517924.5614167266</v>
      </c>
      <c r="D286" s="138">
        <f t="shared" si="22"/>
        <v>13194269.329554541</v>
      </c>
      <c r="E286" s="138">
        <f t="shared" si="22"/>
        <v>2515622.4605398527</v>
      </c>
      <c r="F286" s="138">
        <f t="shared" si="22"/>
        <v>61476.87315890639</v>
      </c>
      <c r="G286" s="138">
        <f t="shared" si="22"/>
        <v>0</v>
      </c>
      <c r="H286" s="138">
        <f t="shared" si="21"/>
        <v>20289293.224670023</v>
      </c>
    </row>
    <row r="287" spans="2:10" x14ac:dyDescent="0.55000000000000004">
      <c r="B287" s="127" t="str">
        <f>$B$51</f>
        <v>Nursing</v>
      </c>
      <c r="C287" s="138">
        <f t="shared" si="22"/>
        <v>38073.716688510598</v>
      </c>
      <c r="D287" s="138">
        <f t="shared" si="22"/>
        <v>4648453.930688452</v>
      </c>
      <c r="E287" s="138">
        <f t="shared" si="22"/>
        <v>0</v>
      </c>
      <c r="F287" s="138">
        <f t="shared" si="22"/>
        <v>429636.67713475012</v>
      </c>
      <c r="G287" s="138">
        <f t="shared" si="22"/>
        <v>0</v>
      </c>
      <c r="H287" s="138">
        <f t="shared" si="21"/>
        <v>5116164.3245117133</v>
      </c>
    </row>
    <row r="288" spans="2:10" x14ac:dyDescent="0.55000000000000004">
      <c r="B288" s="130" t="str">
        <f>$B$52</f>
        <v>Totals</v>
      </c>
      <c r="C288" s="135">
        <f>SUM(C268:C287)</f>
        <v>176099464.34718701</v>
      </c>
      <c r="D288" s="135">
        <f>SUM(D268:D287)</f>
        <v>248783311.33988398</v>
      </c>
      <c r="E288" s="135">
        <f>SUM(E268:E287)</f>
        <v>161216353.24196038</v>
      </c>
      <c r="F288" s="135">
        <f>SUM(F268:F287)</f>
        <v>170979474.30477297</v>
      </c>
      <c r="G288" s="135">
        <f>SUM(G268:G287)</f>
        <v>84983003.797522992</v>
      </c>
      <c r="H288" s="135">
        <f t="shared" si="21"/>
        <v>842061607.03132737</v>
      </c>
      <c r="I288" s="351"/>
      <c r="J288" s="139"/>
    </row>
    <row r="289" spans="2:10" x14ac:dyDescent="0.55000000000000004">
      <c r="H289" s="139"/>
    </row>
    <row r="290" spans="2:10" x14ac:dyDescent="0.55000000000000004">
      <c r="B290" s="120" t="s">
        <v>218</v>
      </c>
      <c r="C290" s="121"/>
      <c r="D290" s="121"/>
      <c r="E290" s="121"/>
      <c r="F290" s="121"/>
      <c r="G290" s="121"/>
      <c r="H290" s="122"/>
      <c r="J290" s="358"/>
    </row>
    <row r="291" spans="2:10" ht="30" customHeight="1" thickBot="1" x14ac:dyDescent="0.6">
      <c r="B291" s="432" t="s">
        <v>229</v>
      </c>
      <c r="C291" s="432"/>
      <c r="D291" s="432"/>
      <c r="E291" s="432"/>
      <c r="F291" s="432"/>
      <c r="G291" s="432"/>
      <c r="H291" s="432"/>
    </row>
    <row r="292" spans="2:10" ht="19.8" thickBot="1" x14ac:dyDescent="0.6">
      <c r="B292" s="124" t="s">
        <v>31</v>
      </c>
      <c r="C292" s="125" t="s">
        <v>25</v>
      </c>
      <c r="D292" s="125" t="s">
        <v>26</v>
      </c>
      <c r="E292" s="125" t="s">
        <v>27</v>
      </c>
      <c r="F292" s="125" t="s">
        <v>28</v>
      </c>
      <c r="G292" s="125" t="s">
        <v>29</v>
      </c>
      <c r="H292" s="126" t="s">
        <v>1</v>
      </c>
    </row>
    <row r="293" spans="2:10" x14ac:dyDescent="0.55000000000000004">
      <c r="B293" s="127" t="str">
        <f>$B$32</f>
        <v>Liberal Arts</v>
      </c>
      <c r="C293" s="133">
        <f t="shared" ref="C293:H308" si="23">IF(C32=0,0,C268/C32)</f>
        <v>263.40472440678855</v>
      </c>
      <c r="D293" s="133">
        <f t="shared" si="23"/>
        <v>559.17164117843186</v>
      </c>
      <c r="E293" s="133">
        <f t="shared" si="23"/>
        <v>2283.1084614868369</v>
      </c>
      <c r="F293" s="133">
        <f t="shared" si="23"/>
        <v>3967.3103078658664</v>
      </c>
      <c r="G293" s="134">
        <f t="shared" si="23"/>
        <v>0</v>
      </c>
      <c r="H293" s="135">
        <f t="shared" si="23"/>
        <v>456.78198953439738</v>
      </c>
    </row>
    <row r="294" spans="2:10" x14ac:dyDescent="0.55000000000000004">
      <c r="B294" s="127" t="str">
        <f>$B$33</f>
        <v>Science</v>
      </c>
      <c r="C294" s="136">
        <f t="shared" si="23"/>
        <v>444.67461870885677</v>
      </c>
      <c r="D294" s="136">
        <f t="shared" si="23"/>
        <v>691.06999504360783</v>
      </c>
      <c r="E294" s="136">
        <f t="shared" si="23"/>
        <v>3466.0564713621243</v>
      </c>
      <c r="F294" s="136">
        <f t="shared" si="23"/>
        <v>5516.6060743160506</v>
      </c>
      <c r="G294" s="137">
        <f t="shared" si="23"/>
        <v>0</v>
      </c>
      <c r="H294" s="138">
        <f t="shared" si="23"/>
        <v>912.17384591192888</v>
      </c>
    </row>
    <row r="295" spans="2:10" x14ac:dyDescent="0.55000000000000004">
      <c r="B295" s="127" t="str">
        <f>$B$34</f>
        <v>Fine Arts</v>
      </c>
      <c r="C295" s="136">
        <f t="shared" si="23"/>
        <v>364.13444408979296</v>
      </c>
      <c r="D295" s="136">
        <f t="shared" si="23"/>
        <v>619.51291417109314</v>
      </c>
      <c r="E295" s="136">
        <f t="shared" si="23"/>
        <v>1895.1006947266696</v>
      </c>
      <c r="F295" s="136">
        <f t="shared" si="23"/>
        <v>2649.3229575136729</v>
      </c>
      <c r="G295" s="137">
        <f t="shared" si="23"/>
        <v>0</v>
      </c>
      <c r="H295" s="138">
        <f t="shared" si="23"/>
        <v>598.98931840703312</v>
      </c>
    </row>
    <row r="296" spans="2:10" x14ac:dyDescent="0.55000000000000004">
      <c r="B296" s="127" t="str">
        <f>$B$35</f>
        <v>Teacher Education</v>
      </c>
      <c r="C296" s="136">
        <f t="shared" si="23"/>
        <v>399.02857431203421</v>
      </c>
      <c r="D296" s="136">
        <f t="shared" si="23"/>
        <v>554.00910464744311</v>
      </c>
      <c r="E296" s="136">
        <f t="shared" si="23"/>
        <v>1181.8005925186631</v>
      </c>
      <c r="F296" s="136">
        <f t="shared" si="23"/>
        <v>2230.8858532620388</v>
      </c>
      <c r="G296" s="137">
        <f t="shared" si="23"/>
        <v>0</v>
      </c>
      <c r="H296" s="138">
        <f t="shared" si="23"/>
        <v>930.49338389060131</v>
      </c>
    </row>
    <row r="297" spans="2:10" x14ac:dyDescent="0.55000000000000004">
      <c r="B297" s="127" t="str">
        <f>$B$36</f>
        <v>Agriculture</v>
      </c>
      <c r="C297" s="136">
        <f t="shared" si="23"/>
        <v>0</v>
      </c>
      <c r="D297" s="136">
        <f t="shared" si="23"/>
        <v>0</v>
      </c>
      <c r="E297" s="136">
        <f t="shared" si="23"/>
        <v>0</v>
      </c>
      <c r="F297" s="136">
        <f t="shared" si="23"/>
        <v>0</v>
      </c>
      <c r="G297" s="137">
        <f t="shared" si="23"/>
        <v>0</v>
      </c>
      <c r="H297" s="138">
        <f t="shared" si="23"/>
        <v>0</v>
      </c>
    </row>
    <row r="298" spans="2:10" x14ac:dyDescent="0.55000000000000004">
      <c r="B298" s="127" t="str">
        <f>$B$37</f>
        <v>Engineering</v>
      </c>
      <c r="C298" s="136">
        <f t="shared" si="23"/>
        <v>566.7018157620314</v>
      </c>
      <c r="D298" s="136">
        <f t="shared" si="23"/>
        <v>986.8163122000625</v>
      </c>
      <c r="E298" s="136">
        <f t="shared" si="23"/>
        <v>2028.0219057433383</v>
      </c>
      <c r="F298" s="136">
        <f t="shared" si="23"/>
        <v>6929.4278439011214</v>
      </c>
      <c r="G298" s="137">
        <f t="shared" si="23"/>
        <v>0</v>
      </c>
      <c r="H298" s="138">
        <f t="shared" si="23"/>
        <v>1402.6119191282742</v>
      </c>
    </row>
    <row r="299" spans="2:10" x14ac:dyDescent="0.55000000000000004">
      <c r="B299" s="127" t="str">
        <f>$B$38</f>
        <v>Home Economics</v>
      </c>
      <c r="C299" s="136">
        <f t="shared" si="23"/>
        <v>202.01256360903187</v>
      </c>
      <c r="D299" s="136">
        <f t="shared" si="23"/>
        <v>337.9065240754955</v>
      </c>
      <c r="E299" s="136">
        <f t="shared" si="23"/>
        <v>1484.8770768322797</v>
      </c>
      <c r="F299" s="136">
        <f t="shared" si="23"/>
        <v>0</v>
      </c>
      <c r="G299" s="137">
        <f t="shared" si="23"/>
        <v>0</v>
      </c>
      <c r="H299" s="138">
        <f t="shared" si="23"/>
        <v>311.20830056873672</v>
      </c>
    </row>
    <row r="300" spans="2:10" x14ac:dyDescent="0.55000000000000004">
      <c r="B300" s="127" t="str">
        <f>$B$39</f>
        <v>Law</v>
      </c>
      <c r="C300" s="136">
        <f t="shared" si="23"/>
        <v>0</v>
      </c>
      <c r="D300" s="136">
        <f t="shared" si="23"/>
        <v>0</v>
      </c>
      <c r="E300" s="136">
        <f t="shared" si="23"/>
        <v>0</v>
      </c>
      <c r="F300" s="136">
        <f t="shared" si="23"/>
        <v>0</v>
      </c>
      <c r="G300" s="137">
        <f t="shared" si="23"/>
        <v>829.89911967897046</v>
      </c>
      <c r="H300" s="138">
        <f t="shared" si="23"/>
        <v>829.89911967897046</v>
      </c>
    </row>
    <row r="301" spans="2:10" x14ac:dyDescent="0.55000000000000004">
      <c r="B301" s="127" t="str">
        <f>$B$40</f>
        <v>Social Service</v>
      </c>
      <c r="C301" s="136">
        <f t="shared" si="23"/>
        <v>0</v>
      </c>
      <c r="D301" s="136">
        <f t="shared" si="23"/>
        <v>0</v>
      </c>
      <c r="E301" s="136">
        <f t="shared" si="23"/>
        <v>582.11211616920571</v>
      </c>
      <c r="F301" s="136">
        <f t="shared" si="23"/>
        <v>4128.5113933738703</v>
      </c>
      <c r="G301" s="137">
        <f t="shared" si="23"/>
        <v>0</v>
      </c>
      <c r="H301" s="138">
        <f t="shared" si="23"/>
        <v>770.2095548970907</v>
      </c>
    </row>
    <row r="302" spans="2:10" x14ac:dyDescent="0.55000000000000004">
      <c r="B302" s="127" t="str">
        <f>$B$41</f>
        <v>Library Science</v>
      </c>
      <c r="C302" s="136">
        <f t="shared" si="23"/>
        <v>0</v>
      </c>
      <c r="D302" s="136">
        <f t="shared" si="23"/>
        <v>0</v>
      </c>
      <c r="E302" s="136">
        <f t="shared" si="23"/>
        <v>0</v>
      </c>
      <c r="F302" s="136">
        <f t="shared" si="23"/>
        <v>0</v>
      </c>
      <c r="G302" s="137">
        <f t="shared" si="23"/>
        <v>0</v>
      </c>
      <c r="H302" s="138">
        <f t="shared" si="23"/>
        <v>0</v>
      </c>
    </row>
    <row r="303" spans="2:10" x14ac:dyDescent="0.55000000000000004">
      <c r="B303" s="127" t="str">
        <f>$B$42</f>
        <v>Veterinary Science</v>
      </c>
      <c r="C303" s="136">
        <f t="shared" si="23"/>
        <v>0</v>
      </c>
      <c r="D303" s="136">
        <f t="shared" si="23"/>
        <v>0</v>
      </c>
      <c r="E303" s="136">
        <f t="shared" si="23"/>
        <v>0</v>
      </c>
      <c r="F303" s="136">
        <f t="shared" si="23"/>
        <v>0</v>
      </c>
      <c r="G303" s="137">
        <f t="shared" si="23"/>
        <v>0</v>
      </c>
      <c r="H303" s="138">
        <f t="shared" si="23"/>
        <v>0</v>
      </c>
    </row>
    <row r="304" spans="2:10" x14ac:dyDescent="0.55000000000000004">
      <c r="B304" s="127" t="str">
        <f>$B$43</f>
        <v>Vocational Training</v>
      </c>
      <c r="C304" s="136">
        <f t="shared" si="23"/>
        <v>292.47873966222494</v>
      </c>
      <c r="D304" s="136">
        <f t="shared" si="23"/>
        <v>0</v>
      </c>
      <c r="E304" s="136">
        <f t="shared" si="23"/>
        <v>0</v>
      </c>
      <c r="F304" s="136">
        <f t="shared" si="23"/>
        <v>0</v>
      </c>
      <c r="G304" s="137">
        <f t="shared" si="23"/>
        <v>0</v>
      </c>
      <c r="H304" s="138">
        <f t="shared" si="23"/>
        <v>292.47873966222494</v>
      </c>
    </row>
    <row r="305" spans="2:10" x14ac:dyDescent="0.55000000000000004">
      <c r="B305" s="127" t="str">
        <f>$B$44</f>
        <v>Physical Training</v>
      </c>
      <c r="C305" s="136">
        <f t="shared" si="23"/>
        <v>0</v>
      </c>
      <c r="D305" s="136">
        <f t="shared" si="23"/>
        <v>0</v>
      </c>
      <c r="E305" s="136">
        <f t="shared" si="23"/>
        <v>0</v>
      </c>
      <c r="F305" s="136">
        <f t="shared" si="23"/>
        <v>0</v>
      </c>
      <c r="G305" s="137">
        <f t="shared" si="23"/>
        <v>0</v>
      </c>
      <c r="H305" s="138">
        <f t="shared" si="23"/>
        <v>0</v>
      </c>
    </row>
    <row r="306" spans="2:10" x14ac:dyDescent="0.55000000000000004">
      <c r="B306" s="127" t="str">
        <f>$B$45</f>
        <v>Health Services</v>
      </c>
      <c r="C306" s="136">
        <f t="shared" si="23"/>
        <v>184.73691101015632</v>
      </c>
      <c r="D306" s="136">
        <f t="shared" si="23"/>
        <v>363.09292835194037</v>
      </c>
      <c r="E306" s="136">
        <f t="shared" si="23"/>
        <v>1349.4389531118477</v>
      </c>
      <c r="F306" s="136">
        <f t="shared" si="23"/>
        <v>6361.5481707524241</v>
      </c>
      <c r="G306" s="137">
        <f t="shared" si="23"/>
        <v>0</v>
      </c>
      <c r="H306" s="138">
        <f t="shared" si="23"/>
        <v>364.09001355806447</v>
      </c>
    </row>
    <row r="307" spans="2:10" x14ac:dyDescent="0.55000000000000004">
      <c r="B307" s="127" t="str">
        <f>$B$46</f>
        <v>Pharmacy</v>
      </c>
      <c r="C307" s="136">
        <f t="shared" si="23"/>
        <v>0</v>
      </c>
      <c r="D307" s="136">
        <f t="shared" si="23"/>
        <v>0</v>
      </c>
      <c r="E307" s="136">
        <f t="shared" si="23"/>
        <v>13191.980731111693</v>
      </c>
      <c r="F307" s="136">
        <f t="shared" si="23"/>
        <v>18946.440626666008</v>
      </c>
      <c r="G307" s="137">
        <f t="shared" si="23"/>
        <v>1150.4756134583079</v>
      </c>
      <c r="H307" s="138">
        <f t="shared" si="23"/>
        <v>2661.6013679565067</v>
      </c>
    </row>
    <row r="308" spans="2:10" x14ac:dyDescent="0.55000000000000004">
      <c r="B308" s="127" t="str">
        <f>$B$47</f>
        <v>Business Administration</v>
      </c>
      <c r="C308" s="136">
        <f t="shared" si="23"/>
        <v>246.6614928753832</v>
      </c>
      <c r="D308" s="136">
        <f t="shared" si="23"/>
        <v>412.21190607056309</v>
      </c>
      <c r="E308" s="136">
        <f t="shared" si="23"/>
        <v>1328.4288381457159</v>
      </c>
      <c r="F308" s="136">
        <f t="shared" si="23"/>
        <v>11972.806506561257</v>
      </c>
      <c r="G308" s="137">
        <f t="shared" si="23"/>
        <v>0</v>
      </c>
      <c r="H308" s="138">
        <f t="shared" si="23"/>
        <v>496.82842066036682</v>
      </c>
    </row>
    <row r="309" spans="2:10" x14ac:dyDescent="0.55000000000000004">
      <c r="B309" s="127" t="str">
        <f>$B$48</f>
        <v>Optometry</v>
      </c>
      <c r="C309" s="136">
        <f t="shared" ref="C309:H313" si="24">IF(C48=0,0,C284/C48)</f>
        <v>0</v>
      </c>
      <c r="D309" s="136">
        <f t="shared" si="24"/>
        <v>0</v>
      </c>
      <c r="E309" s="136">
        <f t="shared" si="24"/>
        <v>0</v>
      </c>
      <c r="F309" s="136">
        <f t="shared" si="24"/>
        <v>0</v>
      </c>
      <c r="G309" s="137">
        <f t="shared" si="24"/>
        <v>2927.5633399049516</v>
      </c>
      <c r="H309" s="138">
        <f t="shared" si="24"/>
        <v>2927.5633399049516</v>
      </c>
    </row>
    <row r="310" spans="2:10" x14ac:dyDescent="0.55000000000000004">
      <c r="B310" s="127" t="str">
        <f>$B$49</f>
        <v>Teacher Ed-Practice Teaching</v>
      </c>
      <c r="C310" s="136">
        <f t="shared" si="24"/>
        <v>249.16681998176574</v>
      </c>
      <c r="D310" s="136">
        <f t="shared" si="24"/>
        <v>597.54569744476134</v>
      </c>
      <c r="E310" s="136">
        <f t="shared" si="24"/>
        <v>0</v>
      </c>
      <c r="F310" s="136">
        <f t="shared" si="24"/>
        <v>0</v>
      </c>
      <c r="G310" s="137">
        <f t="shared" si="24"/>
        <v>0</v>
      </c>
      <c r="H310" s="138">
        <f t="shared" si="24"/>
        <v>555.52242136614655</v>
      </c>
    </row>
    <row r="311" spans="2:10" x14ac:dyDescent="0.55000000000000004">
      <c r="B311" s="127" t="str">
        <f>$B$50</f>
        <v>Technology</v>
      </c>
      <c r="C311" s="136">
        <f t="shared" si="24"/>
        <v>416.32183573688968</v>
      </c>
      <c r="D311" s="136">
        <f t="shared" si="24"/>
        <v>571.79932089077101</v>
      </c>
      <c r="E311" s="136">
        <f t="shared" si="24"/>
        <v>2179.9154770709297</v>
      </c>
      <c r="F311" s="136">
        <f t="shared" si="24"/>
        <v>1280.7681908105499</v>
      </c>
      <c r="G311" s="137">
        <f t="shared" si="24"/>
        <v>0</v>
      </c>
      <c r="H311" s="138">
        <f t="shared" si="24"/>
        <v>577.56535126732967</v>
      </c>
    </row>
    <row r="312" spans="2:10" x14ac:dyDescent="0.55000000000000004">
      <c r="B312" s="127" t="str">
        <f>$B$51</f>
        <v>Nursing</v>
      </c>
      <c r="C312" s="136">
        <f t="shared" si="24"/>
        <v>793.20243101063738</v>
      </c>
      <c r="D312" s="136">
        <f t="shared" si="24"/>
        <v>927.46487044861283</v>
      </c>
      <c r="E312" s="136">
        <f t="shared" si="24"/>
        <v>0</v>
      </c>
      <c r="F312" s="136">
        <f t="shared" si="24"/>
        <v>6609.7950328423094</v>
      </c>
      <c r="G312" s="137">
        <f t="shared" si="24"/>
        <v>0</v>
      </c>
      <c r="H312" s="138">
        <f t="shared" si="24"/>
        <v>998.2759657583822</v>
      </c>
    </row>
    <row r="313" spans="2:10" x14ac:dyDescent="0.55000000000000004">
      <c r="B313" s="130" t="str">
        <f>$B$52</f>
        <v>Totals</v>
      </c>
      <c r="C313" s="135">
        <f t="shared" si="24"/>
        <v>323.24402216492848</v>
      </c>
      <c r="D313" s="135">
        <f t="shared" si="24"/>
        <v>556.70544175768691</v>
      </c>
      <c r="E313" s="135">
        <f t="shared" si="24"/>
        <v>1837.0035863738292</v>
      </c>
      <c r="F313" s="135">
        <f t="shared" si="24"/>
        <v>5692.4848283650608</v>
      </c>
      <c r="G313" s="135">
        <f t="shared" si="24"/>
        <v>1506.924440066017</v>
      </c>
      <c r="H313" s="135">
        <f t="shared" si="24"/>
        <v>722.26369962489412</v>
      </c>
      <c r="I313" s="349"/>
    </row>
    <row r="315" spans="2:10" x14ac:dyDescent="0.55000000000000004">
      <c r="B315" s="120" t="s">
        <v>37</v>
      </c>
      <c r="C315" s="121"/>
      <c r="D315" s="121"/>
      <c r="E315" s="121"/>
      <c r="F315" s="121"/>
      <c r="G315" s="121"/>
      <c r="H315" s="122"/>
      <c r="J315" s="358"/>
    </row>
    <row r="316" spans="2:10" ht="55.5" customHeight="1" thickBot="1" x14ac:dyDescent="0.6">
      <c r="B316" s="432" t="s">
        <v>230</v>
      </c>
      <c r="C316" s="432"/>
      <c r="D316" s="432"/>
      <c r="E316" s="432"/>
      <c r="F316" s="432"/>
      <c r="G316" s="432"/>
      <c r="H316" s="432"/>
    </row>
    <row r="317" spans="2:10" ht="19.8" thickBot="1" x14ac:dyDescent="0.6">
      <c r="B317" s="124" t="s">
        <v>31</v>
      </c>
      <c r="C317" s="125" t="s">
        <v>25</v>
      </c>
      <c r="D317" s="125" t="s">
        <v>26</v>
      </c>
      <c r="E317" s="125" t="s">
        <v>27</v>
      </c>
      <c r="F317" s="125" t="s">
        <v>28</v>
      </c>
      <c r="G317" s="125" t="s">
        <v>29</v>
      </c>
      <c r="H317" s="126" t="s">
        <v>1</v>
      </c>
    </row>
    <row r="318" spans="2:10" x14ac:dyDescent="0.55000000000000004">
      <c r="B318" s="127" t="str">
        <f>$B$32</f>
        <v>Liberal Arts</v>
      </c>
      <c r="C318" s="128">
        <f t="shared" ref="C318:H318" si="25">IF($C$293=0,"",C293/$C$293)</f>
        <v>1</v>
      </c>
      <c r="D318" s="128">
        <f t="shared" si="25"/>
        <v>2.1228610930868359</v>
      </c>
      <c r="E318" s="128">
        <f t="shared" si="25"/>
        <v>8.6676822772583346</v>
      </c>
      <c r="F318" s="128">
        <f t="shared" si="25"/>
        <v>15.061652051991896</v>
      </c>
      <c r="G318" s="128">
        <f t="shared" si="25"/>
        <v>0</v>
      </c>
      <c r="H318" s="128">
        <f t="shared" si="25"/>
        <v>1.7341450141530759</v>
      </c>
    </row>
    <row r="319" spans="2:10" x14ac:dyDescent="0.55000000000000004">
      <c r="B319" s="127" t="str">
        <f>$B$33</f>
        <v>Science</v>
      </c>
      <c r="C319" s="128">
        <f t="shared" ref="C319:H334" si="26">IF($C$293=0,"",C294/$C$293)</f>
        <v>1.6881801179166567</v>
      </c>
      <c r="D319" s="128">
        <f t="shared" si="26"/>
        <v>2.6236051634987203</v>
      </c>
      <c r="E319" s="128">
        <f t="shared" si="26"/>
        <v>13.158672378287822</v>
      </c>
      <c r="F319" s="128">
        <f t="shared" si="26"/>
        <v>20.943459107424708</v>
      </c>
      <c r="G319" s="128">
        <f t="shared" si="26"/>
        <v>0</v>
      </c>
      <c r="H319" s="128">
        <f t="shared" si="26"/>
        <v>3.4630124724081073</v>
      </c>
    </row>
    <row r="320" spans="2:10" x14ac:dyDescent="0.55000000000000004">
      <c r="B320" s="127" t="str">
        <f>$B$34</f>
        <v>Fine Arts</v>
      </c>
      <c r="C320" s="128">
        <f t="shared" si="26"/>
        <v>1.382414248301191</v>
      </c>
      <c r="D320" s="128">
        <f t="shared" si="26"/>
        <v>2.3519430623968218</v>
      </c>
      <c r="E320" s="128">
        <f t="shared" si="26"/>
        <v>7.194634412858802</v>
      </c>
      <c r="F320" s="128">
        <f t="shared" si="26"/>
        <v>10.057993316103914</v>
      </c>
      <c r="G320" s="128">
        <f t="shared" si="26"/>
        <v>0</v>
      </c>
      <c r="H320" s="128">
        <f t="shared" si="26"/>
        <v>2.2740264805652659</v>
      </c>
    </row>
    <row r="321" spans="2:8" x14ac:dyDescent="0.55000000000000004">
      <c r="B321" s="127" t="str">
        <f>$B$35</f>
        <v>Teacher Education</v>
      </c>
      <c r="C321" s="128">
        <f t="shared" si="26"/>
        <v>1.514887689317961</v>
      </c>
      <c r="D321" s="128">
        <f t="shared" si="26"/>
        <v>2.1032618374447236</v>
      </c>
      <c r="E321" s="128">
        <f t="shared" si="26"/>
        <v>4.4866340008904002</v>
      </c>
      <c r="F321" s="128">
        <f t="shared" si="26"/>
        <v>8.4694223244711999</v>
      </c>
      <c r="G321" s="128">
        <f t="shared" si="26"/>
        <v>0</v>
      </c>
      <c r="H321" s="128">
        <f t="shared" si="26"/>
        <v>3.5325614830415715</v>
      </c>
    </row>
    <row r="322" spans="2:8" x14ac:dyDescent="0.55000000000000004">
      <c r="B322" s="127" t="str">
        <f>$B$36</f>
        <v>Agriculture</v>
      </c>
      <c r="C322" s="128">
        <f t="shared" si="26"/>
        <v>0</v>
      </c>
      <c r="D322" s="128">
        <f t="shared" si="26"/>
        <v>0</v>
      </c>
      <c r="E322" s="128">
        <f t="shared" si="26"/>
        <v>0</v>
      </c>
      <c r="F322" s="128">
        <f t="shared" si="26"/>
        <v>0</v>
      </c>
      <c r="G322" s="128">
        <f t="shared" si="26"/>
        <v>0</v>
      </c>
      <c r="H322" s="128">
        <f t="shared" si="26"/>
        <v>0</v>
      </c>
    </row>
    <row r="323" spans="2:8" x14ac:dyDescent="0.55000000000000004">
      <c r="B323" s="127" t="str">
        <f>$B$37</f>
        <v>Engineering</v>
      </c>
      <c r="C323" s="128">
        <f t="shared" si="26"/>
        <v>2.151448942452705</v>
      </c>
      <c r="D323" s="128">
        <f t="shared" si="26"/>
        <v>3.7463880514006074</v>
      </c>
      <c r="E323" s="128">
        <f t="shared" si="26"/>
        <v>7.6992616981742774</v>
      </c>
      <c r="F323" s="128">
        <f t="shared" si="26"/>
        <v>26.307150942363791</v>
      </c>
      <c r="G323" s="128">
        <f t="shared" si="26"/>
        <v>0</v>
      </c>
      <c r="H323" s="128">
        <f t="shared" si="26"/>
        <v>5.3249307592606172</v>
      </c>
    </row>
    <row r="324" spans="2:8" x14ac:dyDescent="0.55000000000000004">
      <c r="B324" s="127" t="str">
        <f>$B$38</f>
        <v>Home Economics</v>
      </c>
      <c r="C324" s="128">
        <f t="shared" si="26"/>
        <v>0.76692839911654043</v>
      </c>
      <c r="D324" s="128">
        <f t="shared" si="26"/>
        <v>1.2828415467357004</v>
      </c>
      <c r="E324" s="128">
        <f t="shared" si="26"/>
        <v>5.6372454221402375</v>
      </c>
      <c r="F324" s="128">
        <f t="shared" si="26"/>
        <v>0</v>
      </c>
      <c r="G324" s="128">
        <f t="shared" si="26"/>
        <v>0</v>
      </c>
      <c r="H324" s="128">
        <f t="shared" si="26"/>
        <v>1.1814833665933904</v>
      </c>
    </row>
    <row r="325" spans="2:8" x14ac:dyDescent="0.55000000000000004">
      <c r="B325" s="127" t="str">
        <f>$B$39</f>
        <v>Law</v>
      </c>
      <c r="C325" s="128">
        <f t="shared" si="26"/>
        <v>0</v>
      </c>
      <c r="D325" s="128">
        <f t="shared" si="26"/>
        <v>0</v>
      </c>
      <c r="E325" s="128">
        <f t="shared" si="26"/>
        <v>0</v>
      </c>
      <c r="F325" s="128">
        <f t="shared" si="26"/>
        <v>0</v>
      </c>
      <c r="G325" s="128">
        <f t="shared" si="26"/>
        <v>3.1506614831908539</v>
      </c>
      <c r="H325" s="128">
        <f t="shared" si="26"/>
        <v>3.1506614831908539</v>
      </c>
    </row>
    <row r="326" spans="2:8" x14ac:dyDescent="0.55000000000000004">
      <c r="B326" s="127" t="str">
        <f>$B$40</f>
        <v>Social Service</v>
      </c>
      <c r="C326" s="128">
        <f t="shared" si="26"/>
        <v>0</v>
      </c>
      <c r="D326" s="128">
        <f t="shared" si="26"/>
        <v>0</v>
      </c>
      <c r="E326" s="128">
        <f t="shared" si="26"/>
        <v>2.209953209761804</v>
      </c>
      <c r="F326" s="128">
        <f t="shared" si="26"/>
        <v>15.673642159120929</v>
      </c>
      <c r="G326" s="128">
        <f t="shared" si="26"/>
        <v>0</v>
      </c>
      <c r="H326" s="128">
        <f t="shared" si="26"/>
        <v>2.9240536844267804</v>
      </c>
    </row>
    <row r="327" spans="2:8" x14ac:dyDescent="0.55000000000000004">
      <c r="B327" s="127" t="str">
        <f>$B$41</f>
        <v>Library Science</v>
      </c>
      <c r="C327" s="128">
        <f t="shared" si="26"/>
        <v>0</v>
      </c>
      <c r="D327" s="128">
        <f t="shared" si="26"/>
        <v>0</v>
      </c>
      <c r="E327" s="128">
        <f t="shared" si="26"/>
        <v>0</v>
      </c>
      <c r="F327" s="128">
        <f t="shared" si="26"/>
        <v>0</v>
      </c>
      <c r="G327" s="128">
        <f t="shared" si="26"/>
        <v>0</v>
      </c>
      <c r="H327" s="128">
        <f t="shared" si="26"/>
        <v>0</v>
      </c>
    </row>
    <row r="328" spans="2:8" x14ac:dyDescent="0.55000000000000004">
      <c r="B328" s="127" t="str">
        <f>$B$42</f>
        <v>Veterinary Science</v>
      </c>
      <c r="C328" s="128">
        <f t="shared" si="26"/>
        <v>0</v>
      </c>
      <c r="D328" s="128">
        <f t="shared" si="26"/>
        <v>0</v>
      </c>
      <c r="E328" s="128">
        <f t="shared" si="26"/>
        <v>0</v>
      </c>
      <c r="F328" s="128">
        <f t="shared" si="26"/>
        <v>0</v>
      </c>
      <c r="G328" s="128">
        <f t="shared" si="26"/>
        <v>0</v>
      </c>
      <c r="H328" s="128">
        <f t="shared" si="26"/>
        <v>0</v>
      </c>
    </row>
    <row r="329" spans="2:8" x14ac:dyDescent="0.55000000000000004">
      <c r="B329" s="127" t="str">
        <f>$B$43</f>
        <v>Vocational Training</v>
      </c>
      <c r="C329" s="128">
        <f t="shared" si="26"/>
        <v>1.1103777288767835</v>
      </c>
      <c r="D329" s="128">
        <f t="shared" si="26"/>
        <v>0</v>
      </c>
      <c r="E329" s="128">
        <f t="shared" si="26"/>
        <v>0</v>
      </c>
      <c r="F329" s="128">
        <f t="shared" si="26"/>
        <v>0</v>
      </c>
      <c r="G329" s="128">
        <f t="shared" si="26"/>
        <v>0</v>
      </c>
      <c r="H329" s="128">
        <f t="shared" si="26"/>
        <v>1.1103777288767835</v>
      </c>
    </row>
    <row r="330" spans="2:8" x14ac:dyDescent="0.55000000000000004">
      <c r="B330" s="127" t="str">
        <f>$B$44</f>
        <v>Physical Training</v>
      </c>
      <c r="C330" s="128">
        <f t="shared" si="26"/>
        <v>0</v>
      </c>
      <c r="D330" s="128">
        <f t="shared" si="26"/>
        <v>0</v>
      </c>
      <c r="E330" s="128">
        <f t="shared" si="26"/>
        <v>0</v>
      </c>
      <c r="F330" s="128">
        <f t="shared" si="26"/>
        <v>0</v>
      </c>
      <c r="G330" s="128">
        <f t="shared" si="26"/>
        <v>0</v>
      </c>
      <c r="H330" s="128">
        <f t="shared" si="26"/>
        <v>0</v>
      </c>
    </row>
    <row r="331" spans="2:8" x14ac:dyDescent="0.55000000000000004">
      <c r="B331" s="127" t="str">
        <f>$B$45</f>
        <v>Health Services</v>
      </c>
      <c r="C331" s="128">
        <f t="shared" si="26"/>
        <v>0.70134243577521505</v>
      </c>
      <c r="D331" s="128">
        <f t="shared" si="26"/>
        <v>1.3784601972104287</v>
      </c>
      <c r="E331" s="128">
        <f t="shared" si="26"/>
        <v>5.1230628309758197</v>
      </c>
      <c r="F331" s="128">
        <f t="shared" si="26"/>
        <v>24.15123033605115</v>
      </c>
      <c r="G331" s="128">
        <f t="shared" si="26"/>
        <v>0</v>
      </c>
      <c r="H331" s="128">
        <f t="shared" si="26"/>
        <v>1.3822455704924366</v>
      </c>
    </row>
    <row r="332" spans="2:8" x14ac:dyDescent="0.55000000000000004">
      <c r="B332" s="127" t="str">
        <f>$B$46</f>
        <v>Pharmacy</v>
      </c>
      <c r="C332" s="128">
        <f t="shared" si="26"/>
        <v>0</v>
      </c>
      <c r="D332" s="128">
        <f t="shared" si="26"/>
        <v>0</v>
      </c>
      <c r="E332" s="128">
        <f t="shared" si="26"/>
        <v>50.082551711330296</v>
      </c>
      <c r="F332" s="128">
        <f t="shared" si="26"/>
        <v>71.929008370427368</v>
      </c>
      <c r="G332" s="128">
        <f t="shared" si="26"/>
        <v>4.3677106249680371</v>
      </c>
      <c r="H332" s="128">
        <f t="shared" si="26"/>
        <v>10.104607553834411</v>
      </c>
    </row>
    <row r="333" spans="2:8" x14ac:dyDescent="0.55000000000000004">
      <c r="B333" s="127" t="str">
        <f>$B$47</f>
        <v>Business Administration</v>
      </c>
      <c r="C333" s="128">
        <f t="shared" si="26"/>
        <v>0.93643534082726643</v>
      </c>
      <c r="D333" s="128">
        <f t="shared" si="26"/>
        <v>1.5649374057314343</v>
      </c>
      <c r="E333" s="128">
        <f t="shared" si="26"/>
        <v>5.0432992086131287</v>
      </c>
      <c r="F333" s="128">
        <f t="shared" si="26"/>
        <v>45.454030991756539</v>
      </c>
      <c r="G333" s="128">
        <f t="shared" si="26"/>
        <v>0</v>
      </c>
      <c r="H333" s="128">
        <f t="shared" si="26"/>
        <v>1.8861788518762133</v>
      </c>
    </row>
    <row r="334" spans="2:8" x14ac:dyDescent="0.55000000000000004">
      <c r="B334" s="127" t="str">
        <f>$B$48</f>
        <v>Optometry</v>
      </c>
      <c r="C334" s="128">
        <f t="shared" si="26"/>
        <v>0</v>
      </c>
      <c r="D334" s="128">
        <f t="shared" si="26"/>
        <v>0</v>
      </c>
      <c r="E334" s="128">
        <f t="shared" si="26"/>
        <v>0</v>
      </c>
      <c r="F334" s="128">
        <f t="shared" si="26"/>
        <v>0</v>
      </c>
      <c r="G334" s="128">
        <f t="shared" si="26"/>
        <v>11.11431598843981</v>
      </c>
      <c r="H334" s="128">
        <f t="shared" si="26"/>
        <v>11.11431598843981</v>
      </c>
    </row>
    <row r="335" spans="2:8" x14ac:dyDescent="0.55000000000000004">
      <c r="B335" s="127" t="str">
        <f>$B$49</f>
        <v>Teacher Ed-Practice Teaching</v>
      </c>
      <c r="C335" s="128">
        <f t="shared" ref="C335:H338" si="27">IF($C$293=0,"",C310/$C$293)</f>
        <v>0.94594666266108984</v>
      </c>
      <c r="D335" s="128">
        <f t="shared" si="27"/>
        <v>2.2685458614703617</v>
      </c>
      <c r="E335" s="128">
        <f t="shared" si="27"/>
        <v>0</v>
      </c>
      <c r="F335" s="128">
        <f t="shared" si="27"/>
        <v>0</v>
      </c>
      <c r="G335" s="128">
        <f t="shared" si="27"/>
        <v>0</v>
      </c>
      <c r="H335" s="128">
        <f t="shared" si="27"/>
        <v>2.1090070522358082</v>
      </c>
    </row>
    <row r="336" spans="2:8" x14ac:dyDescent="0.55000000000000004">
      <c r="B336" s="127" t="str">
        <f>$B$50</f>
        <v>Technology</v>
      </c>
      <c r="C336" s="128">
        <f t="shared" si="27"/>
        <v>1.580540503495085</v>
      </c>
      <c r="D336" s="128">
        <f t="shared" si="27"/>
        <v>2.1708013103353223</v>
      </c>
      <c r="E336" s="128">
        <f t="shared" si="27"/>
        <v>8.2759163943634579</v>
      </c>
      <c r="F336" s="128">
        <f t="shared" si="27"/>
        <v>4.8623584626090386</v>
      </c>
      <c r="G336" s="128">
        <f t="shared" si="27"/>
        <v>0</v>
      </c>
      <c r="H336" s="128">
        <f t="shared" si="27"/>
        <v>2.1926916936211356</v>
      </c>
    </row>
    <row r="337" spans="2:10" x14ac:dyDescent="0.55000000000000004">
      <c r="B337" s="127" t="str">
        <f>$B$51</f>
        <v>Nursing</v>
      </c>
      <c r="C337" s="128">
        <f t="shared" si="27"/>
        <v>3.0113447387741492</v>
      </c>
      <c r="D337" s="128">
        <f t="shared" si="27"/>
        <v>3.5210639161364639</v>
      </c>
      <c r="E337" s="128">
        <f t="shared" si="27"/>
        <v>0</v>
      </c>
      <c r="F337" s="128">
        <f t="shared" si="27"/>
        <v>25.09368443458321</v>
      </c>
      <c r="G337" s="128">
        <f t="shared" si="27"/>
        <v>0</v>
      </c>
      <c r="H337" s="128">
        <f t="shared" si="27"/>
        <v>3.789893928465371</v>
      </c>
    </row>
    <row r="338" spans="2:10" x14ac:dyDescent="0.55000000000000004">
      <c r="B338" s="130" t="str">
        <f>$B$52</f>
        <v>Totals</v>
      </c>
      <c r="C338" s="128">
        <f t="shared" si="27"/>
        <v>1.2271762508926272</v>
      </c>
      <c r="D338" s="128">
        <f t="shared" si="27"/>
        <v>2.1134983171294226</v>
      </c>
      <c r="E338" s="128">
        <f t="shared" si="27"/>
        <v>6.9740722779780384</v>
      </c>
      <c r="F338" s="128">
        <f t="shared" si="27"/>
        <v>21.611172089585924</v>
      </c>
      <c r="G338" s="128">
        <f t="shared" si="27"/>
        <v>5.7209468944027035</v>
      </c>
      <c r="H338" s="128">
        <f t="shared" si="27"/>
        <v>2.7420301638533546</v>
      </c>
      <c r="I338" s="349"/>
    </row>
    <row r="340" spans="2:10" x14ac:dyDescent="0.55000000000000004">
      <c r="B340" s="120" t="s">
        <v>231</v>
      </c>
      <c r="C340" s="121"/>
      <c r="D340" s="121"/>
      <c r="E340" s="121"/>
      <c r="F340" s="121"/>
      <c r="G340" s="121"/>
      <c r="H340" s="122"/>
      <c r="J340" s="358"/>
    </row>
    <row r="341" spans="2:10" ht="55.5" customHeight="1" thickBot="1" x14ac:dyDescent="0.6">
      <c r="B341" s="432" t="s">
        <v>232</v>
      </c>
      <c r="C341" s="432"/>
      <c r="D341" s="432"/>
      <c r="E341" s="432"/>
      <c r="F341" s="432"/>
      <c r="G341" s="432"/>
      <c r="H341" s="432"/>
    </row>
    <row r="342" spans="2:10" ht="19.8" thickBot="1" x14ac:dyDescent="0.6">
      <c r="B342" s="124" t="s">
        <v>31</v>
      </c>
      <c r="C342" s="125" t="s">
        <v>25</v>
      </c>
      <c r="D342" s="125" t="s">
        <v>26</v>
      </c>
      <c r="E342" s="125" t="s">
        <v>27</v>
      </c>
      <c r="F342" s="125" t="s">
        <v>28</v>
      </c>
      <c r="G342" s="125" t="s">
        <v>29</v>
      </c>
      <c r="H342" s="126" t="s">
        <v>1</v>
      </c>
    </row>
    <row r="343" spans="2:10" x14ac:dyDescent="0.55000000000000004">
      <c r="B343" s="127" t="str">
        <f>$B$32</f>
        <v>Liberal Arts</v>
      </c>
      <c r="C343" s="135">
        <f t="shared" ref="C343:D358" si="28">C293*30</f>
        <v>7902.1417322036559</v>
      </c>
      <c r="D343" s="135">
        <f t="shared" si="28"/>
        <v>16775.149235352954</v>
      </c>
      <c r="E343" s="135">
        <f>E293*24</f>
        <v>54794.603075684085</v>
      </c>
      <c r="F343" s="135">
        <f>F293*18</f>
        <v>71411.585541585591</v>
      </c>
      <c r="G343" s="135">
        <f>G293*24</f>
        <v>0</v>
      </c>
      <c r="H343" s="135">
        <f>IF((C32/30+D32/30+E32/24+F32/18+G32/24)=0,0,H268/(C32/30+D32/30+E32/24+F32/18+G32/24))</f>
        <v>13439.153091379369</v>
      </c>
    </row>
    <row r="344" spans="2:10" x14ac:dyDescent="0.55000000000000004">
      <c r="B344" s="127" t="str">
        <f>$B$33</f>
        <v>Science</v>
      </c>
      <c r="C344" s="138">
        <f t="shared" si="28"/>
        <v>13340.238561265704</v>
      </c>
      <c r="D344" s="138">
        <f t="shared" si="28"/>
        <v>20732.099851308234</v>
      </c>
      <c r="E344" s="138">
        <f>E294*24</f>
        <v>83185.355312690983</v>
      </c>
      <c r="F344" s="138">
        <f>F294*18</f>
        <v>99298.909337688907</v>
      </c>
      <c r="G344" s="138">
        <f>G294*24</f>
        <v>0</v>
      </c>
      <c r="H344" s="138">
        <f t="shared" ref="H344:H363" si="29">IF((C33/30+D33/30+E33/24+F33/18+G33/24)=0,0,H269/(C33/30+D33/30+E33/24+F33/18+G33/24))</f>
        <v>26166.474290946073</v>
      </c>
    </row>
    <row r="345" spans="2:10" x14ac:dyDescent="0.55000000000000004">
      <c r="B345" s="127" t="str">
        <f>$B$34</f>
        <v>Fine Arts</v>
      </c>
      <c r="C345" s="138">
        <f t="shared" si="28"/>
        <v>10924.033322693789</v>
      </c>
      <c r="D345" s="138">
        <f t="shared" si="28"/>
        <v>18585.387425132794</v>
      </c>
      <c r="E345" s="138">
        <f t="shared" ref="E345:E363" si="30">E295*24</f>
        <v>45482.416673440071</v>
      </c>
      <c r="F345" s="138">
        <f t="shared" ref="F345:F363" si="31">F295*18</f>
        <v>47687.813235246111</v>
      </c>
      <c r="G345" s="138">
        <f t="shared" ref="G345:G363" si="32">G295*24</f>
        <v>0</v>
      </c>
      <c r="H345" s="138">
        <f t="shared" si="29"/>
        <v>17412.87966121082</v>
      </c>
    </row>
    <row r="346" spans="2:10" x14ac:dyDescent="0.55000000000000004">
      <c r="B346" s="127" t="str">
        <f>$B$35</f>
        <v>Teacher Education</v>
      </c>
      <c r="C346" s="138">
        <f t="shared" si="28"/>
        <v>11970.857229361027</v>
      </c>
      <c r="D346" s="138">
        <f t="shared" si="28"/>
        <v>16620.273139423294</v>
      </c>
      <c r="E346" s="138">
        <f t="shared" si="30"/>
        <v>28363.214220447913</v>
      </c>
      <c r="F346" s="138">
        <f t="shared" si="31"/>
        <v>40155.945358716701</v>
      </c>
      <c r="G346" s="138">
        <f t="shared" si="32"/>
        <v>0</v>
      </c>
      <c r="H346" s="138">
        <f t="shared" si="29"/>
        <v>24111.883722495939</v>
      </c>
    </row>
    <row r="347" spans="2:10" x14ac:dyDescent="0.55000000000000004">
      <c r="B347" s="127" t="str">
        <f>$B$36</f>
        <v>Agriculture</v>
      </c>
      <c r="C347" s="138">
        <f t="shared" si="28"/>
        <v>0</v>
      </c>
      <c r="D347" s="138">
        <f t="shared" si="28"/>
        <v>0</v>
      </c>
      <c r="E347" s="138">
        <f t="shared" si="30"/>
        <v>0</v>
      </c>
      <c r="F347" s="138">
        <f t="shared" si="31"/>
        <v>0</v>
      </c>
      <c r="G347" s="138">
        <f t="shared" si="32"/>
        <v>0</v>
      </c>
      <c r="H347" s="138">
        <f t="shared" si="29"/>
        <v>0</v>
      </c>
    </row>
    <row r="348" spans="2:10" x14ac:dyDescent="0.55000000000000004">
      <c r="B348" s="127" t="str">
        <f>$B$37</f>
        <v>Engineering</v>
      </c>
      <c r="C348" s="138">
        <f t="shared" si="28"/>
        <v>17001.054472860942</v>
      </c>
      <c r="D348" s="138">
        <f t="shared" si="28"/>
        <v>29604.489366001875</v>
      </c>
      <c r="E348" s="138">
        <f t="shared" si="30"/>
        <v>48672.525737840115</v>
      </c>
      <c r="F348" s="138">
        <f t="shared" si="31"/>
        <v>124729.70119022019</v>
      </c>
      <c r="G348" s="138">
        <f t="shared" si="32"/>
        <v>0</v>
      </c>
      <c r="H348" s="138">
        <f t="shared" si="29"/>
        <v>38740.319643004994</v>
      </c>
    </row>
    <row r="349" spans="2:10" x14ac:dyDescent="0.55000000000000004">
      <c r="B349" s="127" t="str">
        <f>$B$38</f>
        <v>Home Economics</v>
      </c>
      <c r="C349" s="138">
        <f t="shared" si="28"/>
        <v>6060.3769082709559</v>
      </c>
      <c r="D349" s="138">
        <f t="shared" si="28"/>
        <v>10137.195722264865</v>
      </c>
      <c r="E349" s="138">
        <f t="shared" si="30"/>
        <v>35637.049843974717</v>
      </c>
      <c r="F349" s="138">
        <f t="shared" si="31"/>
        <v>0</v>
      </c>
      <c r="G349" s="138">
        <f t="shared" si="32"/>
        <v>0</v>
      </c>
      <c r="H349" s="138">
        <f t="shared" si="29"/>
        <v>9249.6789477170187</v>
      </c>
    </row>
    <row r="350" spans="2:10" x14ac:dyDescent="0.55000000000000004">
      <c r="B350" s="127" t="str">
        <f>$B$39</f>
        <v>Law</v>
      </c>
      <c r="C350" s="138">
        <f t="shared" si="28"/>
        <v>0</v>
      </c>
      <c r="D350" s="138">
        <f t="shared" si="28"/>
        <v>0</v>
      </c>
      <c r="E350" s="138">
        <f t="shared" si="30"/>
        <v>0</v>
      </c>
      <c r="F350" s="138">
        <f t="shared" si="31"/>
        <v>0</v>
      </c>
      <c r="G350" s="138">
        <f t="shared" si="32"/>
        <v>19917.578872295293</v>
      </c>
      <c r="H350" s="138">
        <f t="shared" si="29"/>
        <v>19917.578872295289</v>
      </c>
    </row>
    <row r="351" spans="2:10" x14ac:dyDescent="0.55000000000000004">
      <c r="B351" s="127" t="str">
        <f>$B$40</f>
        <v>Social Service</v>
      </c>
      <c r="C351" s="138">
        <f t="shared" si="28"/>
        <v>0</v>
      </c>
      <c r="D351" s="138">
        <f t="shared" si="28"/>
        <v>0</v>
      </c>
      <c r="E351" s="138">
        <f t="shared" si="30"/>
        <v>13970.690788060936</v>
      </c>
      <c r="F351" s="138">
        <f t="shared" si="31"/>
        <v>74313.205080729662</v>
      </c>
      <c r="G351" s="138">
        <f t="shared" si="32"/>
        <v>0</v>
      </c>
      <c r="H351" s="138">
        <f t="shared" si="29"/>
        <v>18163.897716089377</v>
      </c>
    </row>
    <row r="352" spans="2:10" x14ac:dyDescent="0.55000000000000004">
      <c r="B352" s="127" t="str">
        <f>$B$41</f>
        <v>Library Science</v>
      </c>
      <c r="C352" s="138">
        <f t="shared" si="28"/>
        <v>0</v>
      </c>
      <c r="D352" s="138">
        <f t="shared" si="28"/>
        <v>0</v>
      </c>
      <c r="E352" s="138">
        <f t="shared" si="30"/>
        <v>0</v>
      </c>
      <c r="F352" s="138">
        <f t="shared" si="31"/>
        <v>0</v>
      </c>
      <c r="G352" s="138">
        <f t="shared" si="32"/>
        <v>0</v>
      </c>
      <c r="H352" s="138">
        <f t="shared" si="29"/>
        <v>0</v>
      </c>
    </row>
    <row r="353" spans="2:9" x14ac:dyDescent="0.55000000000000004">
      <c r="B353" s="127" t="str">
        <f>$B$42</f>
        <v>Veterinary Science</v>
      </c>
      <c r="C353" s="138">
        <f t="shared" si="28"/>
        <v>0</v>
      </c>
      <c r="D353" s="138">
        <f t="shared" si="28"/>
        <v>0</v>
      </c>
      <c r="E353" s="138">
        <f t="shared" si="30"/>
        <v>0</v>
      </c>
      <c r="F353" s="138">
        <f t="shared" si="31"/>
        <v>0</v>
      </c>
      <c r="G353" s="138">
        <f t="shared" si="32"/>
        <v>0</v>
      </c>
      <c r="H353" s="138">
        <f t="shared" si="29"/>
        <v>0</v>
      </c>
    </row>
    <row r="354" spans="2:9" x14ac:dyDescent="0.55000000000000004">
      <c r="B354" s="127" t="str">
        <f>$B$43</f>
        <v>Vocational Training</v>
      </c>
      <c r="C354" s="138">
        <f t="shared" si="28"/>
        <v>8774.3621898667479</v>
      </c>
      <c r="D354" s="138">
        <f t="shared" si="28"/>
        <v>0</v>
      </c>
      <c r="E354" s="138">
        <f t="shared" si="30"/>
        <v>0</v>
      </c>
      <c r="F354" s="138">
        <f t="shared" si="31"/>
        <v>0</v>
      </c>
      <c r="G354" s="138">
        <f t="shared" si="32"/>
        <v>0</v>
      </c>
      <c r="H354" s="138">
        <f t="shared" si="29"/>
        <v>8774.3621898667479</v>
      </c>
    </row>
    <row r="355" spans="2:9" x14ac:dyDescent="0.55000000000000004">
      <c r="B355" s="127" t="str">
        <f>$B$44</f>
        <v>Physical Training</v>
      </c>
      <c r="C355" s="138">
        <f t="shared" si="28"/>
        <v>0</v>
      </c>
      <c r="D355" s="138">
        <f t="shared" si="28"/>
        <v>0</v>
      </c>
      <c r="E355" s="138">
        <f t="shared" si="30"/>
        <v>0</v>
      </c>
      <c r="F355" s="138">
        <f t="shared" si="31"/>
        <v>0</v>
      </c>
      <c r="G355" s="138">
        <f t="shared" si="32"/>
        <v>0</v>
      </c>
      <c r="H355" s="138">
        <f t="shared" si="29"/>
        <v>0</v>
      </c>
    </row>
    <row r="356" spans="2:9" x14ac:dyDescent="0.55000000000000004">
      <c r="B356" s="127" t="str">
        <f>$B$45</f>
        <v>Health Services</v>
      </c>
      <c r="C356" s="138">
        <f t="shared" si="28"/>
        <v>5542.1073303046896</v>
      </c>
      <c r="D356" s="138">
        <f t="shared" si="28"/>
        <v>10892.787850558212</v>
      </c>
      <c r="E356" s="138">
        <f t="shared" si="30"/>
        <v>32386.534874684345</v>
      </c>
      <c r="F356" s="138">
        <f t="shared" si="31"/>
        <v>114507.86707354363</v>
      </c>
      <c r="G356" s="138">
        <f t="shared" si="32"/>
        <v>0</v>
      </c>
      <c r="H356" s="138">
        <f t="shared" si="29"/>
        <v>10768.781901031314</v>
      </c>
    </row>
    <row r="357" spans="2:9" x14ac:dyDescent="0.55000000000000004">
      <c r="B357" s="127" t="str">
        <f>$B$46</f>
        <v>Pharmacy</v>
      </c>
      <c r="C357" s="138">
        <f t="shared" si="28"/>
        <v>0</v>
      </c>
      <c r="D357" s="138">
        <f t="shared" si="28"/>
        <v>0</v>
      </c>
      <c r="E357" s="138">
        <f t="shared" si="30"/>
        <v>316607.53754668066</v>
      </c>
      <c r="F357" s="138">
        <f t="shared" si="31"/>
        <v>341035.93127998814</v>
      </c>
      <c r="G357" s="138">
        <f t="shared" si="32"/>
        <v>27611.414722999391</v>
      </c>
      <c r="H357" s="138">
        <f t="shared" si="29"/>
        <v>62640.965296188348</v>
      </c>
    </row>
    <row r="358" spans="2:9" x14ac:dyDescent="0.55000000000000004">
      <c r="B358" s="127" t="str">
        <f>$B$47</f>
        <v>Business Administration</v>
      </c>
      <c r="C358" s="138">
        <f t="shared" si="28"/>
        <v>7399.8447862614958</v>
      </c>
      <c r="D358" s="138">
        <f t="shared" si="28"/>
        <v>12366.357182116893</v>
      </c>
      <c r="E358" s="138">
        <f t="shared" si="30"/>
        <v>31882.292115497181</v>
      </c>
      <c r="F358" s="138">
        <f t="shared" si="31"/>
        <v>215510.51711810264</v>
      </c>
      <c r="G358" s="138">
        <f t="shared" si="32"/>
        <v>0</v>
      </c>
      <c r="H358" s="138">
        <f t="shared" si="29"/>
        <v>14536.029037934626</v>
      </c>
    </row>
    <row r="359" spans="2:9" x14ac:dyDescent="0.55000000000000004">
      <c r="B359" s="127" t="str">
        <f>$B$48</f>
        <v>Optometry</v>
      </c>
      <c r="C359" s="138">
        <f t="shared" ref="C359:D363" si="33">C309*30</f>
        <v>0</v>
      </c>
      <c r="D359" s="138">
        <f t="shared" si="33"/>
        <v>0</v>
      </c>
      <c r="E359" s="138">
        <f t="shared" si="30"/>
        <v>0</v>
      </c>
      <c r="F359" s="138">
        <f t="shared" si="31"/>
        <v>0</v>
      </c>
      <c r="G359" s="138">
        <f t="shared" si="32"/>
        <v>70261.520157718842</v>
      </c>
      <c r="H359" s="138">
        <f t="shared" si="29"/>
        <v>70261.520157718842</v>
      </c>
    </row>
    <row r="360" spans="2:9" x14ac:dyDescent="0.55000000000000004">
      <c r="B360" s="127" t="str">
        <f>$B$49</f>
        <v>Teacher Ed-Practice Teaching</v>
      </c>
      <c r="C360" s="138">
        <f t="shared" si="33"/>
        <v>7475.0045994529719</v>
      </c>
      <c r="D360" s="138">
        <f t="shared" si="33"/>
        <v>17926.370923342842</v>
      </c>
      <c r="E360" s="138">
        <f t="shared" si="30"/>
        <v>0</v>
      </c>
      <c r="F360" s="138">
        <f t="shared" si="31"/>
        <v>0</v>
      </c>
      <c r="G360" s="138">
        <f t="shared" si="32"/>
        <v>0</v>
      </c>
      <c r="H360" s="138">
        <f t="shared" si="29"/>
        <v>16665.672640984398</v>
      </c>
    </row>
    <row r="361" spans="2:9" x14ac:dyDescent="0.55000000000000004">
      <c r="B361" s="127" t="str">
        <f>$B$50</f>
        <v>Technology</v>
      </c>
      <c r="C361" s="138">
        <f t="shared" si="33"/>
        <v>12489.655072106691</v>
      </c>
      <c r="D361" s="138">
        <f t="shared" si="33"/>
        <v>17153.979626723129</v>
      </c>
      <c r="E361" s="138">
        <f t="shared" si="30"/>
        <v>52317.971449702309</v>
      </c>
      <c r="F361" s="138">
        <f t="shared" si="31"/>
        <v>23053.827434589897</v>
      </c>
      <c r="G361" s="138">
        <f t="shared" si="32"/>
        <v>0</v>
      </c>
      <c r="H361" s="138">
        <f t="shared" si="29"/>
        <v>17170.306964558051</v>
      </c>
    </row>
    <row r="362" spans="2:9" x14ac:dyDescent="0.55000000000000004">
      <c r="B362" s="127" t="str">
        <f>$B$51</f>
        <v>Nursing</v>
      </c>
      <c r="C362" s="138">
        <f t="shared" si="33"/>
        <v>23796.072930319122</v>
      </c>
      <c r="D362" s="138">
        <f t="shared" si="33"/>
        <v>27823.946113458383</v>
      </c>
      <c r="E362" s="138">
        <f t="shared" si="30"/>
        <v>0</v>
      </c>
      <c r="F362" s="138">
        <f t="shared" si="31"/>
        <v>118976.31059116157</v>
      </c>
      <c r="G362" s="138">
        <f t="shared" si="32"/>
        <v>0</v>
      </c>
      <c r="H362" s="138">
        <f t="shared" si="29"/>
        <v>29697.180858178253</v>
      </c>
    </row>
    <row r="363" spans="2:9" x14ac:dyDescent="0.55000000000000004">
      <c r="B363" s="130" t="str">
        <f>$B$52</f>
        <v>Totals</v>
      </c>
      <c r="C363" s="135">
        <f t="shared" si="33"/>
        <v>9697.3206649478543</v>
      </c>
      <c r="D363" s="135">
        <f t="shared" si="33"/>
        <v>16701.163252730606</v>
      </c>
      <c r="E363" s="135">
        <f t="shared" si="30"/>
        <v>44088.086072971899</v>
      </c>
      <c r="F363" s="135">
        <f t="shared" si="31"/>
        <v>102464.7269105711</v>
      </c>
      <c r="G363" s="135">
        <f t="shared" si="32"/>
        <v>36166.186561584407</v>
      </c>
      <c r="H363" s="135">
        <f t="shared" si="29"/>
        <v>20673.772212476888</v>
      </c>
      <c r="I363" s="349"/>
    </row>
  </sheetData>
  <mergeCells count="46">
    <mergeCell ref="B191:H191"/>
    <mergeCell ref="B316:H316"/>
    <mergeCell ref="B341:H341"/>
    <mergeCell ref="B215:G215"/>
    <mergeCell ref="B216:H216"/>
    <mergeCell ref="B241:G241"/>
    <mergeCell ref="B264:H264"/>
    <mergeCell ref="B266:H266"/>
    <mergeCell ref="B291:H291"/>
    <mergeCell ref="B140:F141"/>
    <mergeCell ref="I140:I141"/>
    <mergeCell ref="B165:G165"/>
    <mergeCell ref="B166:G166"/>
    <mergeCell ref="B190:G190"/>
    <mergeCell ref="B87:G87"/>
    <mergeCell ref="B89:G89"/>
    <mergeCell ref="B113:H113"/>
    <mergeCell ref="B114:G114"/>
    <mergeCell ref="B139:G139"/>
    <mergeCell ref="B55:C55"/>
    <mergeCell ref="D55:F55"/>
    <mergeCell ref="B58:G58"/>
    <mergeCell ref="D83:F83"/>
    <mergeCell ref="B84:C84"/>
    <mergeCell ref="D84:F84"/>
    <mergeCell ref="D21:F21"/>
    <mergeCell ref="D27:F27"/>
    <mergeCell ref="B28:C28"/>
    <mergeCell ref="D28:F28"/>
    <mergeCell ref="D54:F54"/>
    <mergeCell ref="J89:O89"/>
    <mergeCell ref="B1:H1"/>
    <mergeCell ref="B2:H2"/>
    <mergeCell ref="B8:H8"/>
    <mergeCell ref="B9:G9"/>
    <mergeCell ref="B10:G10"/>
    <mergeCell ref="B11:H11"/>
    <mergeCell ref="B12:E12"/>
    <mergeCell ref="B13:E13"/>
    <mergeCell ref="B14:E14"/>
    <mergeCell ref="B15:E15"/>
    <mergeCell ref="B16:E16"/>
    <mergeCell ref="B17:E17"/>
    <mergeCell ref="B18:E18"/>
    <mergeCell ref="D20:F20"/>
    <mergeCell ref="B21:C21"/>
  </mergeCells>
  <conditionalFormatting sqref="C61:G80">
    <cfRule type="expression" dxfId="124" priority="6" stopIfTrue="1">
      <formula>C32=0</formula>
    </cfRule>
  </conditionalFormatting>
  <conditionalFormatting sqref="C91:G110">
    <cfRule type="expression" dxfId="123" priority="5" stopIfTrue="1">
      <formula>C32=0</formula>
    </cfRule>
  </conditionalFormatting>
  <conditionalFormatting sqref="C143:H162">
    <cfRule type="expression" dxfId="122" priority="3" stopIfTrue="1">
      <formula>C32=0</formula>
    </cfRule>
  </conditionalFormatting>
  <conditionalFormatting sqref="H143:H162">
    <cfRule type="expression" dxfId="121" priority="1" stopIfTrue="1">
      <formula>OR(AND(#REF!&gt;0,H143&gt;0,H61=0),AND(#REF!&gt;0,H143&gt;0,H32=0))</formula>
    </cfRule>
    <cfRule type="expression" dxfId="120" priority="4" stopIfTrue="1">
      <formula>OR(AND(#REF!&gt;0,H143&gt;0,H61=0),AND(#REF!&gt;0,H143&gt;0,H32=0))</formula>
    </cfRule>
  </conditionalFormatting>
  <pageMargins left="0.25" right="0.25" top="0.5" bottom="0.5" header="0.17" footer="0.17"/>
  <pageSetup scale="42" fitToHeight="0" orientation="portrait" r:id="rId1"/>
  <headerFooter alignWithMargins="0"/>
  <rowBreaks count="6" manualBreakCount="6">
    <brk id="56" max="16383" man="1"/>
    <brk id="112" max="16383" man="1"/>
    <brk id="164" max="16383" man="1"/>
    <brk id="214" max="16383" man="1"/>
    <brk id="264" max="16383" man="1"/>
    <brk id="314" max="16383" man="1"/>
  </rowBreaks>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B00-000000000000}">
  <sheetPr codeName="Sheet28">
    <tabColor rgb="FFFFC000"/>
    <pageSetUpPr fitToPage="1"/>
  </sheetPr>
  <dimension ref="B1:W363"/>
  <sheetViews>
    <sheetView showGridLines="0" showZeros="0" zoomScale="70" zoomScaleNormal="70" workbookViewId="0">
      <selection activeCell="S19" sqref="S19"/>
    </sheetView>
  </sheetViews>
  <sheetFormatPr defaultColWidth="9.109375" defaultRowHeight="19.2" x14ac:dyDescent="0.55000000000000004"/>
  <cols>
    <col min="1" max="1" width="1.88671875" style="107" customWidth="1"/>
    <col min="2" max="2" width="30.5546875" style="107" customWidth="1"/>
    <col min="3" max="3" width="14.5546875" style="107" bestFit="1" customWidth="1"/>
    <col min="4" max="5" width="15.88671875" style="107" bestFit="1" customWidth="1"/>
    <col min="6" max="6" width="16.6640625" style="107" bestFit="1" customWidth="1"/>
    <col min="7" max="7" width="17.5546875" style="107" bestFit="1" customWidth="1"/>
    <col min="8" max="8" width="21.33203125" style="107" bestFit="1" customWidth="1"/>
    <col min="9" max="9" width="16.33203125" style="107" bestFit="1" customWidth="1"/>
    <col min="10" max="10" width="15.88671875" style="107" bestFit="1" customWidth="1"/>
    <col min="11" max="16384" width="9.109375" style="107"/>
  </cols>
  <sheetData>
    <row r="1" spans="2:8" x14ac:dyDescent="0.55000000000000004">
      <c r="B1" s="442" t="str">
        <f>'Relative Weights'!A1</f>
        <v>THECB Texas Public University Expenditure Study - Fiscal Year 2025</v>
      </c>
      <c r="C1" s="442"/>
      <c r="D1" s="442"/>
      <c r="E1" s="442"/>
      <c r="F1" s="442"/>
      <c r="G1" s="442"/>
      <c r="H1" s="442"/>
    </row>
    <row r="2" spans="2:8" x14ac:dyDescent="0.55000000000000004">
      <c r="B2" s="443" t="str">
        <f>'Relative Weights'!A2</f>
        <v>Institution Survey for the Year Ended August 31, 2025</v>
      </c>
      <c r="C2" s="443"/>
      <c r="D2" s="443"/>
      <c r="E2" s="443"/>
      <c r="F2" s="443"/>
      <c r="G2" s="443"/>
      <c r="H2" s="443"/>
    </row>
    <row r="3" spans="2:8" x14ac:dyDescent="0.55000000000000004">
      <c r="B3" s="119" t="s">
        <v>64</v>
      </c>
      <c r="C3" s="119"/>
      <c r="D3" s="119"/>
      <c r="E3" s="119"/>
      <c r="F3" s="119"/>
      <c r="G3" s="119"/>
      <c r="H3" s="119"/>
    </row>
    <row r="4" spans="2:8" x14ac:dyDescent="0.55000000000000004">
      <c r="B4" s="292" t="s">
        <v>65</v>
      </c>
      <c r="C4" s="119"/>
      <c r="D4" s="119"/>
      <c r="E4" s="119"/>
      <c r="F4" s="119"/>
      <c r="G4" s="119"/>
      <c r="H4" s="119"/>
    </row>
    <row r="5" spans="2:8" ht="16.5" customHeight="1" x14ac:dyDescent="0.55000000000000004">
      <c r="B5" s="119"/>
      <c r="C5" s="119"/>
      <c r="D5" s="119"/>
      <c r="E5" s="119"/>
      <c r="F5" s="119"/>
      <c r="G5" s="119"/>
      <c r="H5" s="244"/>
    </row>
    <row r="6" spans="2:8" x14ac:dyDescent="0.55000000000000004">
      <c r="B6" s="293" t="s">
        <v>10</v>
      </c>
      <c r="C6" s="293"/>
      <c r="D6" s="293"/>
      <c r="E6" s="293"/>
      <c r="F6" s="293"/>
      <c r="G6" s="293"/>
      <c r="H6" s="294"/>
    </row>
    <row r="7" spans="2:8" x14ac:dyDescent="0.55000000000000004">
      <c r="B7" s="119"/>
      <c r="C7" s="119"/>
      <c r="D7" s="119"/>
      <c r="E7" s="119"/>
      <c r="F7" s="119"/>
      <c r="G7" s="119"/>
      <c r="H7" s="295"/>
    </row>
    <row r="8" spans="2:8" ht="171" customHeight="1" x14ac:dyDescent="0.55000000000000004">
      <c r="B8" s="431" t="s">
        <v>223</v>
      </c>
      <c r="C8" s="431"/>
      <c r="D8" s="431"/>
      <c r="E8" s="431"/>
      <c r="F8" s="431"/>
      <c r="G8" s="431"/>
      <c r="H8" s="431"/>
    </row>
    <row r="9" spans="2:8" ht="99.75" customHeight="1" x14ac:dyDescent="0.55000000000000004">
      <c r="B9" s="432" t="s">
        <v>41</v>
      </c>
      <c r="C9" s="432"/>
      <c r="D9" s="432"/>
      <c r="E9" s="432"/>
      <c r="F9" s="432"/>
      <c r="G9" s="432"/>
      <c r="H9" s="296"/>
    </row>
    <row r="10" spans="2:8" x14ac:dyDescent="0.55000000000000004">
      <c r="B10" s="442" t="s">
        <v>20</v>
      </c>
      <c r="C10" s="442"/>
      <c r="D10" s="442"/>
      <c r="E10" s="442"/>
      <c r="F10" s="442"/>
      <c r="G10" s="442"/>
      <c r="H10" s="296"/>
    </row>
    <row r="11" spans="2:8" ht="21" customHeight="1" thickBot="1" x14ac:dyDescent="0.6">
      <c r="B11" s="432" t="s">
        <v>851</v>
      </c>
      <c r="C11" s="432"/>
      <c r="D11" s="432"/>
      <c r="E11" s="432"/>
      <c r="F11" s="432"/>
      <c r="G11" s="432"/>
      <c r="H11" s="432"/>
    </row>
    <row r="12" spans="2:8" ht="19.8" thickBot="1" x14ac:dyDescent="0.6">
      <c r="B12" s="447" t="s">
        <v>16</v>
      </c>
      <c r="C12" s="448"/>
      <c r="D12" s="448"/>
      <c r="E12" s="448"/>
      <c r="F12" s="297"/>
      <c r="G12" s="298"/>
      <c r="H12" s="299" t="s">
        <v>17</v>
      </c>
    </row>
    <row r="13" spans="2:8" x14ac:dyDescent="0.55000000000000004">
      <c r="B13" s="449" t="s">
        <v>12</v>
      </c>
      <c r="C13" s="449"/>
      <c r="D13" s="449"/>
      <c r="E13" s="449"/>
      <c r="F13" s="352"/>
      <c r="G13" s="301"/>
      <c r="H13" s="353">
        <f>Data!$G23</f>
        <v>49351891</v>
      </c>
    </row>
    <row r="14" spans="2:8" x14ac:dyDescent="0.55000000000000004">
      <c r="B14" s="435" t="s">
        <v>13</v>
      </c>
      <c r="C14" s="435"/>
      <c r="D14" s="435"/>
      <c r="E14" s="435"/>
      <c r="F14" s="354"/>
      <c r="G14" s="301"/>
      <c r="H14" s="355">
        <f>Data!$H23</f>
        <v>4183107</v>
      </c>
    </row>
    <row r="15" spans="2:8" x14ac:dyDescent="0.55000000000000004">
      <c r="B15" s="435" t="s">
        <v>14</v>
      </c>
      <c r="C15" s="435"/>
      <c r="D15" s="435"/>
      <c r="E15" s="435"/>
      <c r="F15" s="354"/>
      <c r="G15" s="301"/>
      <c r="H15" s="355">
        <f>Data!$I23</f>
        <v>27813393</v>
      </c>
    </row>
    <row r="16" spans="2:8" x14ac:dyDescent="0.55000000000000004">
      <c r="B16" s="435" t="s">
        <v>18</v>
      </c>
      <c r="C16" s="435"/>
      <c r="D16" s="435"/>
      <c r="E16" s="435"/>
      <c r="F16" s="354"/>
      <c r="G16" s="301"/>
      <c r="H16" s="355">
        <f>Data!$J23</f>
        <v>10087528</v>
      </c>
    </row>
    <row r="17" spans="2:23" x14ac:dyDescent="0.55000000000000004">
      <c r="B17" s="435" t="s">
        <v>15</v>
      </c>
      <c r="C17" s="435"/>
      <c r="D17" s="435"/>
      <c r="E17" s="435"/>
      <c r="F17" s="354"/>
      <c r="G17" s="301"/>
      <c r="H17" s="355">
        <f>Data!$K23</f>
        <v>17897734</v>
      </c>
    </row>
    <row r="18" spans="2:23" x14ac:dyDescent="0.55000000000000004">
      <c r="B18" s="435" t="s">
        <v>1</v>
      </c>
      <c r="C18" s="435"/>
      <c r="D18" s="435"/>
      <c r="E18" s="435"/>
      <c r="F18" s="356"/>
      <c r="G18" s="301"/>
      <c r="H18" s="357">
        <f>SUM(H13:H17)</f>
        <v>109333653</v>
      </c>
    </row>
    <row r="19" spans="2:23" ht="13.5" customHeight="1" x14ac:dyDescent="0.55000000000000004">
      <c r="B19" s="306"/>
      <c r="D19" s="306"/>
      <c r="E19" s="306"/>
      <c r="F19" s="306"/>
      <c r="G19" s="306"/>
      <c r="H19" s="296"/>
    </row>
    <row r="20" spans="2:23" ht="13.5" customHeight="1" x14ac:dyDescent="0.55000000000000004">
      <c r="B20" s="306"/>
      <c r="D20" s="440" t="s">
        <v>22</v>
      </c>
      <c r="E20" s="440"/>
      <c r="F20" s="440"/>
      <c r="G20" s="307" t="s">
        <v>23</v>
      </c>
      <c r="H20" s="307" t="s">
        <v>24</v>
      </c>
    </row>
    <row r="21" spans="2:23" ht="17.25" customHeight="1" x14ac:dyDescent="0.55000000000000004">
      <c r="B21" s="438" t="s">
        <v>21</v>
      </c>
      <c r="C21" s="439"/>
      <c r="D21" s="434" t="str">
        <f>Data!T23</f>
        <v>Qumsieh, Miriam</v>
      </c>
      <c r="E21" s="434"/>
      <c r="F21" s="434"/>
      <c r="G21" s="308" t="str">
        <f>Data!M23</f>
        <v>281-283-2131</v>
      </c>
      <c r="H21" s="309" t="str">
        <f>Data!N23</f>
        <v>rahman@uhcl.edu</v>
      </c>
    </row>
    <row r="22" spans="2:23" ht="13.5" customHeight="1" x14ac:dyDescent="0.55000000000000004">
      <c r="B22" s="306"/>
      <c r="C22" s="306"/>
      <c r="D22" s="306"/>
      <c r="E22" s="306"/>
      <c r="F22" s="306"/>
      <c r="G22" s="306"/>
      <c r="H22" s="296"/>
    </row>
    <row r="23" spans="2:23" ht="15.75" customHeight="1" thickBot="1" x14ac:dyDescent="0.6">
      <c r="B23" s="117" t="s">
        <v>900</v>
      </c>
      <c r="C23" s="306"/>
      <c r="D23" s="306"/>
      <c r="E23" s="306"/>
      <c r="F23" s="306"/>
      <c r="G23" s="306"/>
      <c r="H23" s="296"/>
    </row>
    <row r="24" spans="2:23" s="313" customFormat="1" x14ac:dyDescent="0.55000000000000004">
      <c r="B24" s="310"/>
      <c r="C24" s="123" t="s">
        <v>25</v>
      </c>
      <c r="D24" s="311" t="s">
        <v>26</v>
      </c>
      <c r="E24" s="311" t="s">
        <v>27</v>
      </c>
      <c r="F24" s="311" t="s">
        <v>28</v>
      </c>
      <c r="G24" s="311" t="s">
        <v>29</v>
      </c>
      <c r="H24" s="312" t="s">
        <v>30</v>
      </c>
      <c r="J24" s="107"/>
    </row>
    <row r="25" spans="2:23" s="313" customFormat="1" ht="19.8" thickBot="1" x14ac:dyDescent="0.6">
      <c r="B25" s="314" t="s">
        <v>675</v>
      </c>
      <c r="C25" s="315">
        <f>Data!O23</f>
        <v>925</v>
      </c>
      <c r="D25" s="316">
        <f>Data!P23</f>
        <v>5324</v>
      </c>
      <c r="E25" s="316">
        <f>Data!Q23</f>
        <v>1726</v>
      </c>
      <c r="F25" s="316">
        <f>Data!R23</f>
        <v>162</v>
      </c>
      <c r="G25" s="316">
        <f>Data!S23</f>
        <v>0</v>
      </c>
      <c r="H25" s="317">
        <f>SUM(C25:G25)</f>
        <v>8137</v>
      </c>
    </row>
    <row r="26" spans="2:23" x14ac:dyDescent="0.55000000000000004">
      <c r="C26" s="318"/>
      <c r="D26" s="318"/>
      <c r="E26" s="318"/>
      <c r="F26" s="318"/>
      <c r="G26" s="318"/>
      <c r="H26" s="318"/>
      <c r="I26" s="318"/>
    </row>
    <row r="27" spans="2:23" ht="13.5" customHeight="1" x14ac:dyDescent="0.55000000000000004">
      <c r="B27" s="306"/>
      <c r="D27" s="440" t="s">
        <v>22</v>
      </c>
      <c r="E27" s="440"/>
      <c r="F27" s="440"/>
      <c r="G27" s="307" t="s">
        <v>23</v>
      </c>
      <c r="H27" s="307" t="s">
        <v>24</v>
      </c>
    </row>
    <row r="28" spans="2:23" ht="17.25" customHeight="1" x14ac:dyDescent="0.55000000000000004">
      <c r="B28" s="438" t="s">
        <v>893</v>
      </c>
      <c r="C28" s="439"/>
      <c r="D28" s="434" t="str">
        <f>Data!T23</f>
        <v>Qumsieh, Miriam</v>
      </c>
      <c r="E28" s="434"/>
      <c r="F28" s="434"/>
      <c r="G28" s="308" t="str">
        <f>Data!U23</f>
        <v>(281) 283-3005</v>
      </c>
      <c r="H28" s="309" t="str">
        <f>Data!V23</f>
        <v>Qumsieh@uhcl.edu</v>
      </c>
    </row>
    <row r="29" spans="2:23" ht="13.5" customHeight="1" x14ac:dyDescent="0.55000000000000004">
      <c r="B29" s="306"/>
      <c r="C29" s="306"/>
      <c r="D29" s="306"/>
      <c r="E29" s="306"/>
      <c r="F29" s="306"/>
      <c r="G29" s="306"/>
      <c r="H29" s="296"/>
    </row>
    <row r="30" spans="2:23" ht="19.8" thickBot="1" x14ac:dyDescent="0.6">
      <c r="B30" s="117" t="s">
        <v>901</v>
      </c>
    </row>
    <row r="31" spans="2:23" ht="19.8" thickBot="1" x14ac:dyDescent="0.6">
      <c r="B31" s="124" t="s">
        <v>31</v>
      </c>
      <c r="C31" s="125" t="s">
        <v>25</v>
      </c>
      <c r="D31" s="125" t="s">
        <v>26</v>
      </c>
      <c r="E31" s="125" t="s">
        <v>27</v>
      </c>
      <c r="F31" s="125" t="s">
        <v>28</v>
      </c>
      <c r="G31" s="125" t="s">
        <v>29</v>
      </c>
      <c r="H31" s="126" t="s">
        <v>30</v>
      </c>
    </row>
    <row r="32" spans="2:23" x14ac:dyDescent="0.55000000000000004">
      <c r="B32" s="127" t="s">
        <v>42</v>
      </c>
      <c r="C32" s="140">
        <f>Data!W23</f>
        <v>21002</v>
      </c>
      <c r="D32" s="140">
        <f>Data!AQ23</f>
        <v>30865</v>
      </c>
      <c r="E32" s="140">
        <f>Data!BK23</f>
        <v>7603</v>
      </c>
      <c r="F32" s="140">
        <f>Data!CE23</f>
        <v>699</v>
      </c>
      <c r="G32" s="140">
        <f>Data!CY23</f>
        <v>0</v>
      </c>
      <c r="H32" s="141">
        <f>SUM(C32:G32)</f>
        <v>60169</v>
      </c>
      <c r="W32" s="144"/>
    </row>
    <row r="33" spans="2:23" x14ac:dyDescent="0.55000000000000004">
      <c r="B33" s="129" t="s">
        <v>43</v>
      </c>
      <c r="C33" s="140">
        <f>Data!X23</f>
        <v>9666</v>
      </c>
      <c r="D33" s="140">
        <f>Data!AR23</f>
        <v>13662</v>
      </c>
      <c r="E33" s="140">
        <f>Data!BL23</f>
        <v>3328.5</v>
      </c>
      <c r="F33" s="140">
        <f>Data!CF23</f>
        <v>0</v>
      </c>
      <c r="G33" s="140">
        <f>Data!CZ23</f>
        <v>0</v>
      </c>
      <c r="H33" s="141">
        <f t="shared" ref="H33:H52" si="0">SUM(C33:G33)</f>
        <v>26656.5</v>
      </c>
      <c r="W33" s="144"/>
    </row>
    <row r="34" spans="2:23" x14ac:dyDescent="0.55000000000000004">
      <c r="B34" s="129" t="s">
        <v>44</v>
      </c>
      <c r="C34" s="140">
        <f>Data!Y23</f>
        <v>2394</v>
      </c>
      <c r="D34" s="140">
        <f>Data!AS23</f>
        <v>3758</v>
      </c>
      <c r="E34" s="140">
        <f>Data!BM23</f>
        <v>330</v>
      </c>
      <c r="F34" s="140">
        <f>Data!CG23</f>
        <v>0</v>
      </c>
      <c r="G34" s="140">
        <f>Data!DA23</f>
        <v>0</v>
      </c>
      <c r="H34" s="141">
        <f t="shared" si="0"/>
        <v>6482</v>
      </c>
      <c r="W34" s="144"/>
    </row>
    <row r="35" spans="2:23" x14ac:dyDescent="0.55000000000000004">
      <c r="B35" s="129" t="s">
        <v>45</v>
      </c>
      <c r="C35" s="140">
        <f>Data!Z23</f>
        <v>1799</v>
      </c>
      <c r="D35" s="140">
        <f>Data!AT23</f>
        <v>9288</v>
      </c>
      <c r="E35" s="140">
        <f>Data!BN23</f>
        <v>4427</v>
      </c>
      <c r="F35" s="140">
        <f>Data!CH23</f>
        <v>1812</v>
      </c>
      <c r="G35" s="140">
        <f>Data!DB23</f>
        <v>0</v>
      </c>
      <c r="H35" s="141">
        <f t="shared" si="0"/>
        <v>17326</v>
      </c>
      <c r="W35" s="144"/>
    </row>
    <row r="36" spans="2:23" x14ac:dyDescent="0.55000000000000004">
      <c r="B36" s="129" t="s">
        <v>46</v>
      </c>
      <c r="C36" s="140">
        <f>Data!AA23</f>
        <v>0</v>
      </c>
      <c r="D36" s="140">
        <f>Data!AU23</f>
        <v>0</v>
      </c>
      <c r="E36" s="140">
        <f>Data!BO23</f>
        <v>0</v>
      </c>
      <c r="F36" s="140">
        <f>Data!CI23</f>
        <v>0</v>
      </c>
      <c r="G36" s="140">
        <f>Data!DC23</f>
        <v>0</v>
      </c>
      <c r="H36" s="141">
        <f t="shared" si="0"/>
        <v>0</v>
      </c>
      <c r="W36" s="144"/>
    </row>
    <row r="37" spans="2:23" x14ac:dyDescent="0.55000000000000004">
      <c r="B37" s="129" t="s">
        <v>47</v>
      </c>
      <c r="C37" s="140">
        <f>Data!AB23</f>
        <v>4429</v>
      </c>
      <c r="D37" s="140">
        <f>Data!AV23</f>
        <v>11139</v>
      </c>
      <c r="E37" s="140">
        <f>Data!BP23</f>
        <v>4007</v>
      </c>
      <c r="F37" s="140">
        <f>Data!CJ23</f>
        <v>0</v>
      </c>
      <c r="G37" s="140">
        <f>Data!DD23</f>
        <v>0</v>
      </c>
      <c r="H37" s="141">
        <f t="shared" si="0"/>
        <v>19575</v>
      </c>
      <c r="W37" s="144"/>
    </row>
    <row r="38" spans="2:23" x14ac:dyDescent="0.55000000000000004">
      <c r="B38" s="129" t="s">
        <v>48</v>
      </c>
      <c r="C38" s="140">
        <f>Data!AC23</f>
        <v>18</v>
      </c>
      <c r="D38" s="140">
        <f>Data!AW23</f>
        <v>615</v>
      </c>
      <c r="E38" s="140">
        <f>Data!BQ23</f>
        <v>93</v>
      </c>
      <c r="F38" s="140">
        <f>Data!CK23</f>
        <v>0</v>
      </c>
      <c r="G38" s="140">
        <f>Data!DE23</f>
        <v>0</v>
      </c>
      <c r="H38" s="141">
        <f t="shared" si="0"/>
        <v>726</v>
      </c>
      <c r="W38" s="144"/>
    </row>
    <row r="39" spans="2:23" x14ac:dyDescent="0.55000000000000004">
      <c r="B39" s="129" t="s">
        <v>49</v>
      </c>
      <c r="C39" s="140">
        <f>Data!AD23</f>
        <v>0</v>
      </c>
      <c r="D39" s="140">
        <f>Data!AX23</f>
        <v>0</v>
      </c>
      <c r="E39" s="140">
        <f>Data!BR23</f>
        <v>0</v>
      </c>
      <c r="F39" s="140">
        <f>Data!CL23</f>
        <v>0</v>
      </c>
      <c r="G39" s="140">
        <f>Data!DF23</f>
        <v>0</v>
      </c>
      <c r="H39" s="141">
        <f t="shared" si="0"/>
        <v>0</v>
      </c>
      <c r="W39" s="144"/>
    </row>
    <row r="40" spans="2:23" x14ac:dyDescent="0.55000000000000004">
      <c r="B40" s="129" t="s">
        <v>50</v>
      </c>
      <c r="C40" s="140">
        <f>Data!AE23</f>
        <v>177</v>
      </c>
      <c r="D40" s="140">
        <f>Data!AY23</f>
        <v>930</v>
      </c>
      <c r="E40" s="140">
        <f>Data!BS23</f>
        <v>0</v>
      </c>
      <c r="F40" s="140">
        <f>Data!CM23</f>
        <v>0</v>
      </c>
      <c r="G40" s="140">
        <f>Data!DG23</f>
        <v>0</v>
      </c>
      <c r="H40" s="141">
        <f t="shared" si="0"/>
        <v>1107</v>
      </c>
      <c r="W40" s="144"/>
    </row>
    <row r="41" spans="2:23" x14ac:dyDescent="0.55000000000000004">
      <c r="B41" s="129" t="s">
        <v>51</v>
      </c>
      <c r="C41" s="140">
        <f>Data!AF23</f>
        <v>0</v>
      </c>
      <c r="D41" s="140">
        <f>Data!AZ23</f>
        <v>24</v>
      </c>
      <c r="E41" s="140">
        <f>Data!BT23</f>
        <v>369</v>
      </c>
      <c r="F41" s="140">
        <f>Data!CN23</f>
        <v>0</v>
      </c>
      <c r="G41" s="140">
        <f>Data!DH23</f>
        <v>0</v>
      </c>
      <c r="H41" s="141">
        <f t="shared" si="0"/>
        <v>393</v>
      </c>
      <c r="W41" s="144"/>
    </row>
    <row r="42" spans="2:23" x14ac:dyDescent="0.55000000000000004">
      <c r="B42" s="129" t="s">
        <v>52</v>
      </c>
      <c r="C42" s="140">
        <f>Data!AG23</f>
        <v>0</v>
      </c>
      <c r="D42" s="140">
        <f>Data!BA23</f>
        <v>0</v>
      </c>
      <c r="E42" s="140">
        <f>Data!BU23</f>
        <v>0</v>
      </c>
      <c r="F42" s="140">
        <f>Data!CO23</f>
        <v>0</v>
      </c>
      <c r="G42" s="140">
        <f>Data!DI23</f>
        <v>0</v>
      </c>
      <c r="H42" s="141">
        <f t="shared" si="0"/>
        <v>0</v>
      </c>
      <c r="W42" s="144"/>
    </row>
    <row r="43" spans="2:23" x14ac:dyDescent="0.55000000000000004">
      <c r="B43" s="129" t="s">
        <v>53</v>
      </c>
      <c r="C43" s="140">
        <f>Data!AH23</f>
        <v>39</v>
      </c>
      <c r="D43" s="140">
        <f>Data!BB23</f>
        <v>915</v>
      </c>
      <c r="E43" s="140">
        <f>Data!BV23</f>
        <v>0</v>
      </c>
      <c r="F43" s="140">
        <f>Data!CP23</f>
        <v>0</v>
      </c>
      <c r="G43" s="140">
        <f>Data!DJ23</f>
        <v>0</v>
      </c>
      <c r="H43" s="141">
        <f t="shared" si="0"/>
        <v>954</v>
      </c>
      <c r="W43" s="144"/>
    </row>
    <row r="44" spans="2:23" x14ac:dyDescent="0.55000000000000004">
      <c r="B44" s="129" t="s">
        <v>54</v>
      </c>
      <c r="C44" s="140">
        <f>Data!AI23</f>
        <v>0</v>
      </c>
      <c r="D44" s="140">
        <f>Data!BC23</f>
        <v>0</v>
      </c>
      <c r="E44" s="140">
        <f>Data!BW23</f>
        <v>0</v>
      </c>
      <c r="F44" s="140">
        <f>Data!CQ23</f>
        <v>0</v>
      </c>
      <c r="G44" s="140">
        <f>Data!DK23</f>
        <v>0</v>
      </c>
      <c r="H44" s="141">
        <f t="shared" si="0"/>
        <v>0</v>
      </c>
      <c r="W44" s="144"/>
    </row>
    <row r="45" spans="2:23" x14ac:dyDescent="0.55000000000000004">
      <c r="B45" s="129" t="s">
        <v>55</v>
      </c>
      <c r="C45" s="140">
        <f>Data!AJ23</f>
        <v>39</v>
      </c>
      <c r="D45" s="140">
        <f>Data!BD23</f>
        <v>2139</v>
      </c>
      <c r="E45" s="140">
        <f>Data!BX23</f>
        <v>2160</v>
      </c>
      <c r="F45" s="140">
        <f>Data!CR23</f>
        <v>0</v>
      </c>
      <c r="G45" s="140">
        <f>Data!DL23</f>
        <v>0</v>
      </c>
      <c r="H45" s="141">
        <f t="shared" si="0"/>
        <v>4338</v>
      </c>
      <c r="W45" s="144"/>
    </row>
    <row r="46" spans="2:23" x14ac:dyDescent="0.55000000000000004">
      <c r="B46" s="129" t="s">
        <v>56</v>
      </c>
      <c r="C46" s="140">
        <f>Data!AK23</f>
        <v>0</v>
      </c>
      <c r="D46" s="140">
        <f>Data!BE23</f>
        <v>0</v>
      </c>
      <c r="E46" s="140">
        <f>Data!BY23</f>
        <v>0</v>
      </c>
      <c r="F46" s="140">
        <f>Data!CS23</f>
        <v>0</v>
      </c>
      <c r="G46" s="140">
        <f>Data!DM23</f>
        <v>0</v>
      </c>
      <c r="H46" s="141">
        <f t="shared" si="0"/>
        <v>0</v>
      </c>
      <c r="W46" s="144"/>
    </row>
    <row r="47" spans="2:23" x14ac:dyDescent="0.55000000000000004">
      <c r="B47" s="129" t="s">
        <v>57</v>
      </c>
      <c r="C47" s="140">
        <f>Data!AL23</f>
        <v>3741</v>
      </c>
      <c r="D47" s="140">
        <f>Data!BF23</f>
        <v>20553</v>
      </c>
      <c r="E47" s="140">
        <f>Data!BZ23</f>
        <v>6466.5</v>
      </c>
      <c r="F47" s="140">
        <f>Data!CT23</f>
        <v>0</v>
      </c>
      <c r="G47" s="140">
        <f>Data!DN23</f>
        <v>0</v>
      </c>
      <c r="H47" s="141">
        <f t="shared" si="0"/>
        <v>30760.5</v>
      </c>
      <c r="W47" s="144"/>
    </row>
    <row r="48" spans="2:23" x14ac:dyDescent="0.55000000000000004">
      <c r="B48" s="129" t="s">
        <v>58</v>
      </c>
      <c r="C48" s="140">
        <f>Data!AM23</f>
        <v>0</v>
      </c>
      <c r="D48" s="140">
        <f>Data!BG23</f>
        <v>0</v>
      </c>
      <c r="E48" s="140">
        <f>Data!CA23</f>
        <v>0</v>
      </c>
      <c r="F48" s="140">
        <f>Data!CU23</f>
        <v>0</v>
      </c>
      <c r="G48" s="140">
        <f>Data!DO23</f>
        <v>0</v>
      </c>
      <c r="H48" s="141">
        <f t="shared" si="0"/>
        <v>0</v>
      </c>
      <c r="W48" s="144"/>
    </row>
    <row r="49" spans="2:23" x14ac:dyDescent="0.55000000000000004">
      <c r="B49" s="129" t="s">
        <v>59</v>
      </c>
      <c r="C49" s="140">
        <f>Data!AN23</f>
        <v>0</v>
      </c>
      <c r="D49" s="140">
        <f>Data!BH23</f>
        <v>609</v>
      </c>
      <c r="E49" s="140">
        <f>Data!CB23</f>
        <v>0</v>
      </c>
      <c r="F49" s="140">
        <f>Data!CV23</f>
        <v>0</v>
      </c>
      <c r="G49" s="140">
        <f>Data!DP23</f>
        <v>0</v>
      </c>
      <c r="H49" s="141">
        <f t="shared" si="0"/>
        <v>609</v>
      </c>
      <c r="W49" s="144"/>
    </row>
    <row r="50" spans="2:23" x14ac:dyDescent="0.55000000000000004">
      <c r="B50" s="129" t="s">
        <v>60</v>
      </c>
      <c r="C50" s="140">
        <f>Data!AO23</f>
        <v>30</v>
      </c>
      <c r="D50" s="140">
        <f>Data!BI23</f>
        <v>804</v>
      </c>
      <c r="E50" s="140">
        <f>Data!CC23</f>
        <v>439</v>
      </c>
      <c r="F50" s="140">
        <f>Data!CW23</f>
        <v>0</v>
      </c>
      <c r="G50" s="140">
        <f>Data!DQ23</f>
        <v>0</v>
      </c>
      <c r="H50" s="141">
        <f t="shared" si="0"/>
        <v>1273</v>
      </c>
      <c r="W50" s="144"/>
    </row>
    <row r="51" spans="2:23" x14ac:dyDescent="0.55000000000000004">
      <c r="B51" s="129" t="s">
        <v>0</v>
      </c>
      <c r="C51" s="140">
        <f>Data!AP23</f>
        <v>3</v>
      </c>
      <c r="D51" s="140">
        <f>Data!BJ23</f>
        <v>261</v>
      </c>
      <c r="E51" s="140">
        <f>Data!CD23</f>
        <v>0</v>
      </c>
      <c r="F51" s="140">
        <f>Data!CX23</f>
        <v>0</v>
      </c>
      <c r="G51" s="140">
        <f>Data!DR23</f>
        <v>0</v>
      </c>
      <c r="H51" s="141">
        <f t="shared" si="0"/>
        <v>264</v>
      </c>
      <c r="W51" s="144"/>
    </row>
    <row r="52" spans="2:23" x14ac:dyDescent="0.55000000000000004">
      <c r="B52" s="142" t="s">
        <v>33</v>
      </c>
      <c r="C52" s="141">
        <f>SUM(C32:C51)</f>
        <v>43337</v>
      </c>
      <c r="D52" s="141">
        <f>SUM(D32:D51)</f>
        <v>95562</v>
      </c>
      <c r="E52" s="141">
        <f>SUM(E32:E51)</f>
        <v>29223</v>
      </c>
      <c r="F52" s="141">
        <f>SUM(F32:F51)</f>
        <v>2511</v>
      </c>
      <c r="G52" s="141">
        <f>SUM(G32:G51)</f>
        <v>0</v>
      </c>
      <c r="H52" s="141">
        <f t="shared" si="0"/>
        <v>170633</v>
      </c>
    </row>
    <row r="53" spans="2:23" x14ac:dyDescent="0.55000000000000004">
      <c r="B53" s="143"/>
      <c r="C53" s="144"/>
      <c r="D53" s="144"/>
      <c r="E53" s="144"/>
      <c r="F53" s="144"/>
      <c r="G53" s="144"/>
      <c r="H53" s="144"/>
    </row>
    <row r="54" spans="2:23" ht="13.5" customHeight="1" x14ac:dyDescent="0.55000000000000004">
      <c r="B54" s="306"/>
      <c r="D54" s="440" t="s">
        <v>22</v>
      </c>
      <c r="E54" s="440"/>
      <c r="F54" s="440"/>
      <c r="G54" s="307" t="s">
        <v>23</v>
      </c>
      <c r="H54" s="307" t="s">
        <v>24</v>
      </c>
    </row>
    <row r="55" spans="2:23" x14ac:dyDescent="0.55000000000000004">
      <c r="B55" s="438" t="s">
        <v>894</v>
      </c>
      <c r="C55" s="439"/>
      <c r="D55" s="434" t="str">
        <f>Data!T23</f>
        <v>Qumsieh, Miriam</v>
      </c>
      <c r="E55" s="434"/>
      <c r="F55" s="434"/>
      <c r="G55" s="308" t="str">
        <f>Data!U23</f>
        <v>(281) 283-3005</v>
      </c>
      <c r="H55" s="309" t="str">
        <f>Data!V23</f>
        <v>Qumsieh@uhcl.edu</v>
      </c>
    </row>
    <row r="56" spans="2:23" ht="13.5" customHeight="1" x14ac:dyDescent="0.55000000000000004">
      <c r="B56" s="306"/>
      <c r="C56" s="306"/>
      <c r="D56" s="306"/>
      <c r="E56" s="306"/>
      <c r="F56" s="306"/>
      <c r="G56" s="306"/>
      <c r="H56" s="296"/>
    </row>
    <row r="57" spans="2:23" ht="16.5" customHeight="1" x14ac:dyDescent="0.55000000000000004">
      <c r="B57" s="117" t="s">
        <v>9</v>
      </c>
    </row>
    <row r="58" spans="2:23" ht="39.75" customHeight="1" x14ac:dyDescent="0.55000000000000004">
      <c r="B58" s="441" t="s">
        <v>39</v>
      </c>
      <c r="C58" s="441"/>
      <c r="D58" s="441"/>
      <c r="E58" s="441"/>
      <c r="F58" s="441"/>
      <c r="G58" s="441"/>
      <c r="H58" s="319"/>
    </row>
    <row r="59" spans="2:23" ht="8.25" customHeight="1" thickBot="1" x14ac:dyDescent="0.6">
      <c r="B59" s="318"/>
    </row>
    <row r="60" spans="2:23" ht="19.8" thickBot="1" x14ac:dyDescent="0.6">
      <c r="B60" s="124" t="s">
        <v>31</v>
      </c>
      <c r="C60" s="125" t="s">
        <v>25</v>
      </c>
      <c r="D60" s="125" t="s">
        <v>26</v>
      </c>
      <c r="E60" s="125" t="s">
        <v>27</v>
      </c>
      <c r="F60" s="125" t="s">
        <v>28</v>
      </c>
      <c r="G60" s="125" t="s">
        <v>29</v>
      </c>
      <c r="H60" s="126" t="s">
        <v>30</v>
      </c>
    </row>
    <row r="61" spans="2:23" x14ac:dyDescent="0.55000000000000004">
      <c r="B61" s="127" t="str">
        <f>$B$32</f>
        <v>Liberal Arts</v>
      </c>
      <c r="C61" s="320">
        <f>Data!DS23</f>
        <v>2001723.7830695452</v>
      </c>
      <c r="D61" s="320">
        <f>Data!EM23</f>
        <v>3472811.197422741</v>
      </c>
      <c r="E61" s="320">
        <f>Data!FG23</f>
        <v>2060021.9076523837</v>
      </c>
      <c r="F61" s="320">
        <f>Data!GA23</f>
        <v>398439.88534947613</v>
      </c>
      <c r="G61" s="320">
        <f>Data!GU23</f>
        <v>0</v>
      </c>
      <c r="H61" s="321">
        <f>SUM(C61:G61)</f>
        <v>7932996.7734941458</v>
      </c>
    </row>
    <row r="62" spans="2:23" x14ac:dyDescent="0.55000000000000004">
      <c r="B62" s="127" t="str">
        <f>$B$33</f>
        <v>Science</v>
      </c>
      <c r="C62" s="320">
        <f>Data!DT23</f>
        <v>1124322.6200722395</v>
      </c>
      <c r="D62" s="320">
        <f>Data!EN23</f>
        <v>2344789.5852769781</v>
      </c>
      <c r="E62" s="320">
        <f>Data!FH23</f>
        <v>1157664.1208018842</v>
      </c>
      <c r="F62" s="320">
        <f>Data!GB23</f>
        <v>0</v>
      </c>
      <c r="G62" s="320">
        <f>Data!GV23</f>
        <v>0</v>
      </c>
      <c r="H62" s="141">
        <f t="shared" ref="H62:H81" si="1">SUM(C62:G62)</f>
        <v>4626776.3261511018</v>
      </c>
    </row>
    <row r="63" spans="2:23" x14ac:dyDescent="0.55000000000000004">
      <c r="B63" s="127" t="str">
        <f>$B$34</f>
        <v>Fine Arts</v>
      </c>
      <c r="C63" s="320">
        <f>Data!DU23</f>
        <v>182273.50348856839</v>
      </c>
      <c r="D63" s="320">
        <f>Data!EO23</f>
        <v>611885.99008516106</v>
      </c>
      <c r="E63" s="320">
        <f>Data!FI23</f>
        <v>127850.24886439499</v>
      </c>
      <c r="F63" s="320">
        <f>Data!GC23</f>
        <v>0</v>
      </c>
      <c r="G63" s="320">
        <f>Data!GW23</f>
        <v>0</v>
      </c>
      <c r="H63" s="141">
        <f t="shared" si="1"/>
        <v>922009.74243812438</v>
      </c>
    </row>
    <row r="64" spans="2:23" x14ac:dyDescent="0.55000000000000004">
      <c r="B64" s="127" t="str">
        <f>$B$35</f>
        <v>Teacher Education</v>
      </c>
      <c r="C64" s="320">
        <f>Data!DV23</f>
        <v>295992.66436344787</v>
      </c>
      <c r="D64" s="320">
        <f>Data!EP23</f>
        <v>1201313.336836186</v>
      </c>
      <c r="E64" s="320">
        <f>Data!FJ23</f>
        <v>1149082.819727794</v>
      </c>
      <c r="F64" s="320">
        <f>Data!GD23</f>
        <v>593922.79380619386</v>
      </c>
      <c r="G64" s="320">
        <f>Data!GX23</f>
        <v>0</v>
      </c>
      <c r="H64" s="141">
        <f t="shared" si="1"/>
        <v>3240311.6147336219</v>
      </c>
    </row>
    <row r="65" spans="2:8" x14ac:dyDescent="0.55000000000000004">
      <c r="B65" s="127" t="str">
        <f>$B$36</f>
        <v>Agriculture</v>
      </c>
      <c r="C65" s="320">
        <f>Data!DW23</f>
        <v>0</v>
      </c>
      <c r="D65" s="320">
        <f>Data!EQ23</f>
        <v>0</v>
      </c>
      <c r="E65" s="320">
        <f>Data!FK23</f>
        <v>0</v>
      </c>
      <c r="F65" s="320">
        <f>Data!GE23</f>
        <v>0</v>
      </c>
      <c r="G65" s="320">
        <f>Data!GY23</f>
        <v>0</v>
      </c>
      <c r="H65" s="141">
        <f t="shared" si="1"/>
        <v>0</v>
      </c>
    </row>
    <row r="66" spans="2:8" x14ac:dyDescent="0.55000000000000004">
      <c r="B66" s="127" t="str">
        <f>$B$37</f>
        <v>Engineering</v>
      </c>
      <c r="C66" s="320">
        <f>Data!DX23</f>
        <v>823802.04265466763</v>
      </c>
      <c r="D66" s="320">
        <f>Data!ER23</f>
        <v>2495525.6218753532</v>
      </c>
      <c r="E66" s="320">
        <f>Data!FL23</f>
        <v>1591014.0426547225</v>
      </c>
      <c r="F66" s="320">
        <f>Data!GF23</f>
        <v>0</v>
      </c>
      <c r="G66" s="320">
        <f>Data!GZ23</f>
        <v>0</v>
      </c>
      <c r="H66" s="141">
        <f t="shared" si="1"/>
        <v>4910341.7071847431</v>
      </c>
    </row>
    <row r="67" spans="2:8" x14ac:dyDescent="0.55000000000000004">
      <c r="B67" s="127" t="str">
        <f>$B$38</f>
        <v>Home Economics</v>
      </c>
      <c r="C67" s="320">
        <f>Data!DY23</f>
        <v>3223.988000906751</v>
      </c>
      <c r="D67" s="320">
        <f>Data!ES23</f>
        <v>94106.011999093258</v>
      </c>
      <c r="E67" s="320">
        <f>Data!FM23</f>
        <v>102131.83333333333</v>
      </c>
      <c r="F67" s="320">
        <f>Data!GG23</f>
        <v>0</v>
      </c>
      <c r="G67" s="320">
        <f>Data!HA23</f>
        <v>0</v>
      </c>
      <c r="H67" s="141">
        <f t="shared" si="1"/>
        <v>199461.83333333334</v>
      </c>
    </row>
    <row r="68" spans="2:8" x14ac:dyDescent="0.55000000000000004">
      <c r="B68" s="127" t="str">
        <f>$B$39</f>
        <v>Law</v>
      </c>
      <c r="C68" s="320">
        <f>Data!DZ23</f>
        <v>0</v>
      </c>
      <c r="D68" s="320">
        <f>Data!ET23</f>
        <v>0</v>
      </c>
      <c r="E68" s="320">
        <f>Data!FN23</f>
        <v>0</v>
      </c>
      <c r="F68" s="320">
        <f>Data!GH23</f>
        <v>0</v>
      </c>
      <c r="G68" s="320">
        <f>Data!HB23</f>
        <v>0</v>
      </c>
      <c r="H68" s="141">
        <f t="shared" si="1"/>
        <v>0</v>
      </c>
    </row>
    <row r="69" spans="2:8" x14ac:dyDescent="0.55000000000000004">
      <c r="B69" s="127" t="str">
        <f>$B$40</f>
        <v>Social Service</v>
      </c>
      <c r="C69" s="320">
        <f>Data!EA23</f>
        <v>34174.835497835491</v>
      </c>
      <c r="D69" s="320">
        <f>Data!EU23</f>
        <v>202104.63602861544</v>
      </c>
      <c r="E69" s="320">
        <f>Data!FO23</f>
        <v>0</v>
      </c>
      <c r="F69" s="320">
        <f>Data!GI23</f>
        <v>0</v>
      </c>
      <c r="G69" s="320">
        <f>Data!HC23</f>
        <v>0</v>
      </c>
      <c r="H69" s="141">
        <f t="shared" si="1"/>
        <v>236279.47152645094</v>
      </c>
    </row>
    <row r="70" spans="2:8" x14ac:dyDescent="0.55000000000000004">
      <c r="B70" s="127" t="str">
        <f>$B$41</f>
        <v>Library Science</v>
      </c>
      <c r="C70" s="320">
        <f>Data!EB23</f>
        <v>0</v>
      </c>
      <c r="D70" s="320">
        <f>Data!EV23</f>
        <v>7187.8809523809514</v>
      </c>
      <c r="E70" s="320">
        <f>Data!FP23</f>
        <v>109462.11904761904</v>
      </c>
      <c r="F70" s="320">
        <f>Data!GJ23</f>
        <v>0</v>
      </c>
      <c r="G70" s="320">
        <f>Data!HD23</f>
        <v>0</v>
      </c>
      <c r="H70" s="141">
        <f t="shared" si="1"/>
        <v>116649.99999999999</v>
      </c>
    </row>
    <row r="71" spans="2:8" x14ac:dyDescent="0.55000000000000004">
      <c r="B71" s="127" t="str">
        <f>$B$42</f>
        <v>Veterinary Science</v>
      </c>
      <c r="C71" s="320">
        <f>Data!EC23</f>
        <v>0</v>
      </c>
      <c r="D71" s="320">
        <f>Data!EW23</f>
        <v>0</v>
      </c>
      <c r="E71" s="320">
        <f>Data!FQ23</f>
        <v>0</v>
      </c>
      <c r="F71" s="320">
        <f>Data!GK23</f>
        <v>0</v>
      </c>
      <c r="G71" s="320">
        <f>Data!HE23</f>
        <v>0</v>
      </c>
      <c r="H71" s="141">
        <f t="shared" si="1"/>
        <v>0</v>
      </c>
    </row>
    <row r="72" spans="2:8" x14ac:dyDescent="0.55000000000000004">
      <c r="B72" s="127" t="str">
        <f>$B$43</f>
        <v>Vocational Training</v>
      </c>
      <c r="C72" s="320">
        <f>Data!ED23</f>
        <v>5969.9727945693021</v>
      </c>
      <c r="D72" s="320">
        <f>Data!EX23</f>
        <v>176655.27720543067</v>
      </c>
      <c r="E72" s="320">
        <f>Data!FR23</f>
        <v>0</v>
      </c>
      <c r="F72" s="320">
        <f>Data!GL23</f>
        <v>0</v>
      </c>
      <c r="G72" s="320">
        <f>Data!HF23</f>
        <v>0</v>
      </c>
      <c r="H72" s="141">
        <f t="shared" si="1"/>
        <v>182625.24999999997</v>
      </c>
    </row>
    <row r="73" spans="2:8" x14ac:dyDescent="0.55000000000000004">
      <c r="B73" s="127" t="str">
        <f>$B$44</f>
        <v>Physical Training</v>
      </c>
      <c r="C73" s="320">
        <f>Data!EE23</f>
        <v>0</v>
      </c>
      <c r="D73" s="320">
        <f>Data!EY23</f>
        <v>0</v>
      </c>
      <c r="E73" s="320">
        <f>Data!FS23</f>
        <v>0</v>
      </c>
      <c r="F73" s="320">
        <f>Data!GM23</f>
        <v>0</v>
      </c>
      <c r="G73" s="320">
        <f>Data!HG23</f>
        <v>0</v>
      </c>
      <c r="H73" s="141">
        <f t="shared" si="1"/>
        <v>0</v>
      </c>
    </row>
    <row r="74" spans="2:8" x14ac:dyDescent="0.55000000000000004">
      <c r="B74" s="127" t="str">
        <f>$B$45</f>
        <v>Health Services</v>
      </c>
      <c r="C74" s="320">
        <f>Data!EF23</f>
        <v>10261.404346212536</v>
      </c>
      <c r="D74" s="320">
        <f>Data!EZ23</f>
        <v>559845.06379880034</v>
      </c>
      <c r="E74" s="320">
        <f>Data!FT23</f>
        <v>510905.08010060113</v>
      </c>
      <c r="F74" s="320">
        <f>Data!GN23</f>
        <v>0</v>
      </c>
      <c r="G74" s="320">
        <f>Data!HH23</f>
        <v>0</v>
      </c>
      <c r="H74" s="141">
        <f t="shared" si="1"/>
        <v>1081011.5482456139</v>
      </c>
    </row>
    <row r="75" spans="2:8" x14ac:dyDescent="0.55000000000000004">
      <c r="B75" s="127" t="str">
        <f>$B$46</f>
        <v>Pharmacy</v>
      </c>
      <c r="C75" s="320">
        <f>Data!EG23</f>
        <v>0</v>
      </c>
      <c r="D75" s="320">
        <f>Data!FA23</f>
        <v>0</v>
      </c>
      <c r="E75" s="320">
        <f>Data!FU23</f>
        <v>0</v>
      </c>
      <c r="F75" s="320">
        <f>Data!GO23</f>
        <v>0</v>
      </c>
      <c r="G75" s="320">
        <f>Data!HI23</f>
        <v>0</v>
      </c>
      <c r="H75" s="141">
        <f t="shared" si="1"/>
        <v>0</v>
      </c>
    </row>
    <row r="76" spans="2:8" x14ac:dyDescent="0.55000000000000004">
      <c r="B76" s="127" t="str">
        <f>$B$47</f>
        <v>Business Administration</v>
      </c>
      <c r="C76" s="320">
        <f>Data!EH23</f>
        <v>481023.48145184625</v>
      </c>
      <c r="D76" s="320">
        <f>Data!FB23</f>
        <v>3828315.5511227725</v>
      </c>
      <c r="E76" s="320">
        <f>Data!FV23</f>
        <v>1553878.6362587751</v>
      </c>
      <c r="F76" s="320">
        <f>Data!GP23</f>
        <v>0</v>
      </c>
      <c r="G76" s="320">
        <f>Data!HJ23</f>
        <v>0</v>
      </c>
      <c r="H76" s="141">
        <f t="shared" si="1"/>
        <v>5863217.6688333945</v>
      </c>
    </row>
    <row r="77" spans="2:8" x14ac:dyDescent="0.55000000000000004">
      <c r="B77" s="127" t="str">
        <f>$B$48</f>
        <v>Optometry</v>
      </c>
      <c r="C77" s="320">
        <f>Data!EI23</f>
        <v>0</v>
      </c>
      <c r="D77" s="320">
        <f>Data!FC23</f>
        <v>0</v>
      </c>
      <c r="E77" s="320">
        <f>Data!FW23</f>
        <v>0</v>
      </c>
      <c r="F77" s="320">
        <f>Data!GQ23</f>
        <v>0</v>
      </c>
      <c r="G77" s="320">
        <f>Data!HK23</f>
        <v>0</v>
      </c>
      <c r="H77" s="141">
        <f t="shared" si="1"/>
        <v>0</v>
      </c>
    </row>
    <row r="78" spans="2:8" x14ac:dyDescent="0.55000000000000004">
      <c r="B78" s="127" t="str">
        <f>$B$49</f>
        <v>Teacher Ed-Practice Teaching</v>
      </c>
      <c r="C78" s="320">
        <f>Data!EJ23</f>
        <v>0</v>
      </c>
      <c r="D78" s="320">
        <f>Data!FD23</f>
        <v>0</v>
      </c>
      <c r="E78" s="320">
        <f>Data!FX23</f>
        <v>0</v>
      </c>
      <c r="F78" s="320">
        <f>Data!GR23</f>
        <v>0</v>
      </c>
      <c r="G78" s="320">
        <f>Data!HL23</f>
        <v>0</v>
      </c>
      <c r="H78" s="141">
        <f t="shared" si="1"/>
        <v>0</v>
      </c>
    </row>
    <row r="79" spans="2:8" x14ac:dyDescent="0.55000000000000004">
      <c r="B79" s="127" t="str">
        <f>$B$50</f>
        <v>Technology</v>
      </c>
      <c r="C79" s="320">
        <f>Data!EK23</f>
        <v>11322.999556093622</v>
      </c>
      <c r="D79" s="320">
        <f>Data!FE23</f>
        <v>248521.25655772505</v>
      </c>
      <c r="E79" s="320">
        <f>Data!FY23</f>
        <v>262695.84931853425</v>
      </c>
      <c r="F79" s="320">
        <f>Data!GS23</f>
        <v>0</v>
      </c>
      <c r="G79" s="320">
        <f>Data!HM23</f>
        <v>0</v>
      </c>
      <c r="H79" s="141">
        <f t="shared" si="1"/>
        <v>522540.10543235292</v>
      </c>
    </row>
    <row r="80" spans="2:8" x14ac:dyDescent="0.55000000000000004">
      <c r="B80" s="127" t="str">
        <f>$B$51</f>
        <v>Nursing</v>
      </c>
      <c r="C80" s="320">
        <f>Data!EL23</f>
        <v>1762.5</v>
      </c>
      <c r="D80" s="320">
        <f>Data!FF23</f>
        <v>93906.75</v>
      </c>
      <c r="E80" s="320">
        <f>Data!FZ23</f>
        <v>0</v>
      </c>
      <c r="F80" s="320">
        <f>Data!GT23</f>
        <v>0</v>
      </c>
      <c r="G80" s="320">
        <f>Data!HN23</f>
        <v>0</v>
      </c>
      <c r="H80" s="141">
        <f t="shared" si="1"/>
        <v>95669.25</v>
      </c>
    </row>
    <row r="81" spans="2:8" x14ac:dyDescent="0.55000000000000004">
      <c r="B81" s="130" t="str">
        <f>$B$52</f>
        <v>Totals</v>
      </c>
      <c r="C81" s="321">
        <f>SUM(C61:C80)</f>
        <v>4975853.7952959333</v>
      </c>
      <c r="D81" s="321">
        <f>SUM(D61:D80)</f>
        <v>15336968.159161236</v>
      </c>
      <c r="E81" s="321">
        <f>SUM(E61:E80)</f>
        <v>8624706.6577600446</v>
      </c>
      <c r="F81" s="321">
        <f>SUM(F61:F80)</f>
        <v>992362.67915566999</v>
      </c>
      <c r="G81" s="321">
        <f>SUM(G61:G80)</f>
        <v>0</v>
      </c>
      <c r="H81" s="321">
        <f t="shared" si="1"/>
        <v>29929891.291372888</v>
      </c>
    </row>
    <row r="82" spans="2:8" x14ac:dyDescent="0.55000000000000004">
      <c r="B82" s="143"/>
      <c r="C82" s="322"/>
      <c r="D82" s="322"/>
      <c r="E82" s="322"/>
      <c r="F82" s="322"/>
      <c r="G82" s="322"/>
      <c r="H82" s="323"/>
    </row>
    <row r="83" spans="2:8" ht="13.5" customHeight="1" x14ac:dyDescent="0.55000000000000004">
      <c r="B83" s="306"/>
      <c r="D83" s="440" t="s">
        <v>22</v>
      </c>
      <c r="E83" s="440"/>
      <c r="F83" s="440"/>
      <c r="G83" s="307" t="s">
        <v>23</v>
      </c>
      <c r="H83" s="307" t="s">
        <v>24</v>
      </c>
    </row>
    <row r="84" spans="2:8" ht="16.5" customHeight="1" x14ac:dyDescent="0.55000000000000004">
      <c r="B84" s="438" t="s">
        <v>38</v>
      </c>
      <c r="C84" s="439"/>
      <c r="D84" s="434" t="str">
        <f>Data!T23</f>
        <v>Qumsieh, Miriam</v>
      </c>
      <c r="E84" s="434"/>
      <c r="F84" s="434"/>
      <c r="G84" s="308" t="str">
        <f>Data!U23</f>
        <v>(281) 283-3005</v>
      </c>
      <c r="H84" s="309" t="str">
        <f>Data!V23</f>
        <v>Qumsieh@uhcl.edu</v>
      </c>
    </row>
    <row r="85" spans="2:8" ht="13.5" customHeight="1" x14ac:dyDescent="0.55000000000000004">
      <c r="B85" s="306"/>
      <c r="C85" s="306"/>
      <c r="D85" s="306"/>
      <c r="E85" s="306"/>
      <c r="F85" s="306"/>
      <c r="G85" s="306"/>
      <c r="H85" s="296"/>
    </row>
    <row r="86" spans="2:8" ht="15" customHeight="1" x14ac:dyDescent="0.55000000000000004">
      <c r="B86" s="120" t="s">
        <v>32</v>
      </c>
      <c r="C86" s="324"/>
      <c r="D86" s="324"/>
      <c r="E86" s="324"/>
      <c r="F86" s="324"/>
      <c r="G86" s="324"/>
      <c r="H86" s="122">
        <f>H13+H14</f>
        <v>53534998</v>
      </c>
    </row>
    <row r="87" spans="2:8" ht="42.75" customHeight="1" x14ac:dyDescent="0.55000000000000004">
      <c r="B87" s="432" t="s">
        <v>8</v>
      </c>
      <c r="C87" s="432"/>
      <c r="D87" s="432"/>
      <c r="E87" s="432"/>
      <c r="F87" s="432"/>
      <c r="G87" s="432"/>
      <c r="H87" s="319"/>
    </row>
    <row r="88" spans="2:8" x14ac:dyDescent="0.55000000000000004">
      <c r="B88" s="120" t="s">
        <v>5</v>
      </c>
      <c r="C88" s="325"/>
      <c r="D88" s="325"/>
      <c r="E88" s="325"/>
      <c r="F88" s="325"/>
      <c r="G88" s="325"/>
      <c r="H88" s="122"/>
    </row>
    <row r="89" spans="2:8" ht="98.25" customHeight="1" thickBot="1" x14ac:dyDescent="0.6">
      <c r="B89" s="433" t="s">
        <v>224</v>
      </c>
      <c r="C89" s="433"/>
      <c r="D89" s="433"/>
      <c r="E89" s="433"/>
      <c r="F89" s="433"/>
      <c r="G89" s="433"/>
      <c r="H89" s="326"/>
    </row>
    <row r="90" spans="2:8" ht="19.8" thickBot="1" x14ac:dyDescent="0.6">
      <c r="B90" s="124" t="s">
        <v>31</v>
      </c>
      <c r="C90" s="125" t="s">
        <v>25</v>
      </c>
      <c r="D90" s="125" t="s">
        <v>26</v>
      </c>
      <c r="E90" s="125" t="s">
        <v>27</v>
      </c>
      <c r="F90" s="125" t="s">
        <v>28</v>
      </c>
      <c r="G90" s="125" t="s">
        <v>29</v>
      </c>
      <c r="H90" s="126" t="s">
        <v>30</v>
      </c>
    </row>
    <row r="91" spans="2:8" x14ac:dyDescent="0.55000000000000004">
      <c r="B91" s="127" t="str">
        <f>$B$32</f>
        <v>Liberal Arts</v>
      </c>
      <c r="C91" s="327">
        <f>Data!HR23</f>
        <v>55988</v>
      </c>
      <c r="D91" s="327">
        <f>Data!IL23</f>
        <v>82282</v>
      </c>
      <c r="E91" s="327">
        <f>Data!JF23</f>
        <v>20269</v>
      </c>
      <c r="F91" s="327">
        <f>Data!JZ23</f>
        <v>1863</v>
      </c>
      <c r="G91" s="327">
        <f>Data!KT23</f>
        <v>0</v>
      </c>
      <c r="H91" s="133">
        <f t="shared" ref="H91:H111" si="2">SUM(C91:G91)</f>
        <v>160402</v>
      </c>
    </row>
    <row r="92" spans="2:8" x14ac:dyDescent="0.55000000000000004">
      <c r="B92" s="127" t="str">
        <f>$B$33</f>
        <v>Science</v>
      </c>
      <c r="C92" s="327">
        <f>Data!HS23</f>
        <v>172249</v>
      </c>
      <c r="D92" s="327">
        <f>Data!IM23</f>
        <v>243459</v>
      </c>
      <c r="E92" s="327">
        <f>Data!JG23</f>
        <v>59323</v>
      </c>
      <c r="F92" s="327">
        <f>Data!KA23</f>
        <v>0</v>
      </c>
      <c r="G92" s="327">
        <f>Data!KU23</f>
        <v>0</v>
      </c>
      <c r="H92" s="136">
        <f t="shared" si="2"/>
        <v>475031</v>
      </c>
    </row>
    <row r="93" spans="2:8" x14ac:dyDescent="0.55000000000000004">
      <c r="B93" s="127" t="str">
        <f>$B$34</f>
        <v>Fine Arts</v>
      </c>
      <c r="C93" s="327">
        <f>Data!HT23</f>
        <v>0</v>
      </c>
      <c r="D93" s="327">
        <f>Data!IN23</f>
        <v>0</v>
      </c>
      <c r="E93" s="327">
        <f>Data!JH23</f>
        <v>0</v>
      </c>
      <c r="F93" s="327">
        <f>Data!KB23</f>
        <v>0</v>
      </c>
      <c r="G93" s="327">
        <f>Data!KV23</f>
        <v>0</v>
      </c>
      <c r="H93" s="136">
        <f t="shared" si="2"/>
        <v>0</v>
      </c>
    </row>
    <row r="94" spans="2:8" x14ac:dyDescent="0.55000000000000004">
      <c r="B94" s="127" t="str">
        <f>$B$35</f>
        <v>Teacher Education</v>
      </c>
      <c r="C94" s="327">
        <f>Data!HU23</f>
        <v>49584</v>
      </c>
      <c r="D94" s="327">
        <f>Data!IO23</f>
        <v>255993</v>
      </c>
      <c r="E94" s="327">
        <f>Data!JI23</f>
        <v>122043</v>
      </c>
      <c r="F94" s="327">
        <f>Data!KC23</f>
        <v>49942</v>
      </c>
      <c r="G94" s="327">
        <f>Data!KW23</f>
        <v>0</v>
      </c>
      <c r="H94" s="136">
        <f t="shared" si="2"/>
        <v>477562</v>
      </c>
    </row>
    <row r="95" spans="2:8" x14ac:dyDescent="0.55000000000000004">
      <c r="B95" s="127" t="str">
        <f>$B$36</f>
        <v>Agriculture</v>
      </c>
      <c r="C95" s="327">
        <f>Data!HV23</f>
        <v>0</v>
      </c>
      <c r="D95" s="327">
        <f>Data!IP23</f>
        <v>0</v>
      </c>
      <c r="E95" s="327">
        <f>Data!JJ23</f>
        <v>0</v>
      </c>
      <c r="F95" s="327">
        <f>Data!KD23</f>
        <v>0</v>
      </c>
      <c r="G95" s="327">
        <f>Data!KX23</f>
        <v>0</v>
      </c>
      <c r="H95" s="136">
        <f t="shared" si="2"/>
        <v>0</v>
      </c>
    </row>
    <row r="96" spans="2:8" x14ac:dyDescent="0.55000000000000004">
      <c r="B96" s="127" t="str">
        <f>$B$37</f>
        <v>Engineering</v>
      </c>
      <c r="C96" s="327">
        <f>Data!HW23</f>
        <v>49765</v>
      </c>
      <c r="D96" s="327">
        <f>Data!IQ23</f>
        <v>125160</v>
      </c>
      <c r="E96" s="327">
        <f>Data!JK23</f>
        <v>45023</v>
      </c>
      <c r="F96" s="327">
        <f>Data!KE23</f>
        <v>0</v>
      </c>
      <c r="G96" s="327">
        <f>Data!KY23</f>
        <v>0</v>
      </c>
      <c r="H96" s="136">
        <f t="shared" si="2"/>
        <v>219948</v>
      </c>
    </row>
    <row r="97" spans="2:8" x14ac:dyDescent="0.55000000000000004">
      <c r="B97" s="127" t="str">
        <f>$B$38</f>
        <v>Home Economics</v>
      </c>
      <c r="C97" s="327">
        <f>Data!HX23</f>
        <v>0</v>
      </c>
      <c r="D97" s="327">
        <f>Data!IR23</f>
        <v>0</v>
      </c>
      <c r="E97" s="327">
        <f>Data!JL23</f>
        <v>0</v>
      </c>
      <c r="F97" s="327">
        <f>Data!KF23</f>
        <v>0</v>
      </c>
      <c r="G97" s="327">
        <f>Data!KZ23</f>
        <v>0</v>
      </c>
      <c r="H97" s="136">
        <f t="shared" si="2"/>
        <v>0</v>
      </c>
    </row>
    <row r="98" spans="2:8" x14ac:dyDescent="0.55000000000000004">
      <c r="B98" s="127" t="str">
        <f>$B$39</f>
        <v>Law</v>
      </c>
      <c r="C98" s="327">
        <f>Data!HY23</f>
        <v>0</v>
      </c>
      <c r="D98" s="327">
        <f>Data!IS23</f>
        <v>0</v>
      </c>
      <c r="E98" s="327">
        <f>Data!JM23</f>
        <v>0</v>
      </c>
      <c r="F98" s="327">
        <f>Data!KG23</f>
        <v>0</v>
      </c>
      <c r="G98" s="327">
        <f>Data!LA23</f>
        <v>0</v>
      </c>
      <c r="H98" s="136">
        <f t="shared" si="2"/>
        <v>0</v>
      </c>
    </row>
    <row r="99" spans="2:8" x14ac:dyDescent="0.55000000000000004">
      <c r="B99" s="127" t="str">
        <f>$B$40</f>
        <v>Social Service</v>
      </c>
      <c r="C99" s="327">
        <f>Data!HZ23</f>
        <v>0</v>
      </c>
      <c r="D99" s="327">
        <f>Data!IT23</f>
        <v>0</v>
      </c>
      <c r="E99" s="327">
        <f>Data!JN23</f>
        <v>0</v>
      </c>
      <c r="F99" s="327">
        <f>Data!KH23</f>
        <v>0</v>
      </c>
      <c r="G99" s="327">
        <f>Data!LB23</f>
        <v>0</v>
      </c>
      <c r="H99" s="136">
        <f t="shared" si="2"/>
        <v>0</v>
      </c>
    </row>
    <row r="100" spans="2:8" x14ac:dyDescent="0.55000000000000004">
      <c r="B100" s="127" t="str">
        <f>$B$41</f>
        <v>Library Science</v>
      </c>
      <c r="C100" s="327">
        <f>Data!IA23</f>
        <v>0</v>
      </c>
      <c r="D100" s="327">
        <f>Data!IU23</f>
        <v>0</v>
      </c>
      <c r="E100" s="327">
        <f>Data!JO23</f>
        <v>0</v>
      </c>
      <c r="F100" s="327">
        <f>Data!KI23</f>
        <v>0</v>
      </c>
      <c r="G100" s="327">
        <f>Data!LC23</f>
        <v>0</v>
      </c>
      <c r="H100" s="136">
        <f t="shared" si="2"/>
        <v>0</v>
      </c>
    </row>
    <row r="101" spans="2:8" x14ac:dyDescent="0.55000000000000004">
      <c r="B101" s="127" t="str">
        <f>$B$42</f>
        <v>Veterinary Science</v>
      </c>
      <c r="C101" s="327">
        <f>Data!IB23</f>
        <v>0</v>
      </c>
      <c r="D101" s="327">
        <f>Data!IV23</f>
        <v>0</v>
      </c>
      <c r="E101" s="327">
        <f>Data!JP23</f>
        <v>0</v>
      </c>
      <c r="F101" s="327">
        <f>Data!KJ23</f>
        <v>0</v>
      </c>
      <c r="G101" s="327">
        <f>Data!LD23</f>
        <v>0</v>
      </c>
      <c r="H101" s="136">
        <f t="shared" si="2"/>
        <v>0</v>
      </c>
    </row>
    <row r="102" spans="2:8" x14ac:dyDescent="0.55000000000000004">
      <c r="B102" s="127" t="str">
        <f>$B$43</f>
        <v>Vocational Training</v>
      </c>
      <c r="C102" s="327">
        <f>Data!IC23</f>
        <v>0</v>
      </c>
      <c r="D102" s="327">
        <f>Data!IW23</f>
        <v>0</v>
      </c>
      <c r="E102" s="327">
        <f>Data!JQ23</f>
        <v>0</v>
      </c>
      <c r="F102" s="327">
        <f>Data!KK23</f>
        <v>0</v>
      </c>
      <c r="G102" s="327">
        <f>Data!LE23</f>
        <v>0</v>
      </c>
      <c r="H102" s="136">
        <f t="shared" si="2"/>
        <v>0</v>
      </c>
    </row>
    <row r="103" spans="2:8" x14ac:dyDescent="0.55000000000000004">
      <c r="B103" s="127" t="str">
        <f>$B$44</f>
        <v>Physical Training</v>
      </c>
      <c r="C103" s="327">
        <f>Data!ID23</f>
        <v>0</v>
      </c>
      <c r="D103" s="327">
        <f>Data!IX23</f>
        <v>0</v>
      </c>
      <c r="E103" s="327">
        <f>Data!JR23</f>
        <v>0</v>
      </c>
      <c r="F103" s="327">
        <f>Data!KL23</f>
        <v>0</v>
      </c>
      <c r="G103" s="327">
        <f>Data!LF23</f>
        <v>0</v>
      </c>
      <c r="H103" s="136">
        <f t="shared" si="2"/>
        <v>0</v>
      </c>
    </row>
    <row r="104" spans="2:8" x14ac:dyDescent="0.55000000000000004">
      <c r="B104" s="127" t="str">
        <f>$B$45</f>
        <v>Health Services</v>
      </c>
      <c r="C104" s="327">
        <f>Data!IE23</f>
        <v>70</v>
      </c>
      <c r="D104" s="327">
        <f>Data!IY23</f>
        <v>3812</v>
      </c>
      <c r="E104" s="327">
        <f>Data!JS23</f>
        <v>3849</v>
      </c>
      <c r="F104" s="327">
        <f>Data!KM23</f>
        <v>0</v>
      </c>
      <c r="G104" s="327">
        <f>Data!LG23</f>
        <v>0</v>
      </c>
      <c r="H104" s="136">
        <f t="shared" si="2"/>
        <v>7731</v>
      </c>
    </row>
    <row r="105" spans="2:8" x14ac:dyDescent="0.55000000000000004">
      <c r="B105" s="127" t="str">
        <f>$B$46</f>
        <v>Pharmacy</v>
      </c>
      <c r="C105" s="327">
        <f>Data!IF23</f>
        <v>0</v>
      </c>
      <c r="D105" s="327">
        <f>Data!IZ23</f>
        <v>0</v>
      </c>
      <c r="E105" s="327">
        <f>Data!JT23</f>
        <v>0</v>
      </c>
      <c r="F105" s="327">
        <f>Data!KN23</f>
        <v>0</v>
      </c>
      <c r="G105" s="327">
        <f>Data!LH23</f>
        <v>0</v>
      </c>
      <c r="H105" s="136">
        <f t="shared" si="2"/>
        <v>0</v>
      </c>
    </row>
    <row r="106" spans="2:8" x14ac:dyDescent="0.55000000000000004">
      <c r="B106" s="127" t="str">
        <f>$B$47</f>
        <v>Business Administration</v>
      </c>
      <c r="C106" s="327">
        <f>Data!IG23</f>
        <v>54969</v>
      </c>
      <c r="D106" s="327">
        <f>Data!JA23</f>
        <v>301996</v>
      </c>
      <c r="E106" s="327">
        <f>Data!JU23</f>
        <v>95023</v>
      </c>
      <c r="F106" s="327">
        <f>Data!KO23</f>
        <v>0</v>
      </c>
      <c r="G106" s="327">
        <f>Data!LI23</f>
        <v>0</v>
      </c>
      <c r="H106" s="136">
        <f t="shared" si="2"/>
        <v>451988</v>
      </c>
    </row>
    <row r="107" spans="2:8" x14ac:dyDescent="0.55000000000000004">
      <c r="B107" s="127" t="str">
        <f>$B$48</f>
        <v>Optometry</v>
      </c>
      <c r="C107" s="327">
        <f>Data!IH23</f>
        <v>0</v>
      </c>
      <c r="D107" s="327">
        <f>Data!JB23</f>
        <v>0</v>
      </c>
      <c r="E107" s="327">
        <f>Data!JV23</f>
        <v>0</v>
      </c>
      <c r="F107" s="327">
        <f>Data!KP23</f>
        <v>0</v>
      </c>
      <c r="G107" s="327">
        <f>Data!LJ23</f>
        <v>0</v>
      </c>
      <c r="H107" s="136">
        <f t="shared" si="2"/>
        <v>0</v>
      </c>
    </row>
    <row r="108" spans="2:8" x14ac:dyDescent="0.55000000000000004">
      <c r="B108" s="127" t="str">
        <f>$B$49</f>
        <v>Teacher Ed-Practice Teaching</v>
      </c>
      <c r="C108" s="327">
        <f>Data!II23</f>
        <v>0</v>
      </c>
      <c r="D108" s="327">
        <f>Data!JC23</f>
        <v>0</v>
      </c>
      <c r="E108" s="327">
        <f>Data!JW23</f>
        <v>0</v>
      </c>
      <c r="F108" s="327">
        <f>Data!KQ23</f>
        <v>0</v>
      </c>
      <c r="G108" s="327">
        <f>Data!LK23</f>
        <v>0</v>
      </c>
      <c r="H108" s="136">
        <f t="shared" si="2"/>
        <v>0</v>
      </c>
    </row>
    <row r="109" spans="2:8" x14ac:dyDescent="0.55000000000000004">
      <c r="B109" s="127" t="str">
        <f>$B$50</f>
        <v>Technology</v>
      </c>
      <c r="C109" s="327">
        <f>Data!IJ23</f>
        <v>0</v>
      </c>
      <c r="D109" s="327">
        <f>Data!JD23</f>
        <v>0</v>
      </c>
      <c r="E109" s="327">
        <f>Data!JX23</f>
        <v>0</v>
      </c>
      <c r="F109" s="327">
        <f>Data!KR23</f>
        <v>0</v>
      </c>
      <c r="G109" s="327">
        <f>Data!LL23</f>
        <v>0</v>
      </c>
      <c r="H109" s="136">
        <f t="shared" si="2"/>
        <v>0</v>
      </c>
    </row>
    <row r="110" spans="2:8" x14ac:dyDescent="0.55000000000000004">
      <c r="B110" s="127" t="str">
        <f>$B$51</f>
        <v>Nursing</v>
      </c>
      <c r="C110" s="327">
        <f>Data!IK23</f>
        <v>0</v>
      </c>
      <c r="D110" s="327">
        <f>Data!JE23</f>
        <v>0</v>
      </c>
      <c r="E110" s="327">
        <f>Data!JY23</f>
        <v>0</v>
      </c>
      <c r="F110" s="327">
        <f>Data!KS23</f>
        <v>0</v>
      </c>
      <c r="G110" s="327">
        <f>Data!HPM23</f>
        <v>0</v>
      </c>
      <c r="H110" s="136">
        <f t="shared" si="2"/>
        <v>0</v>
      </c>
    </row>
    <row r="111" spans="2:8" x14ac:dyDescent="0.55000000000000004">
      <c r="B111" s="130" t="str">
        <f>$B$52</f>
        <v>Totals</v>
      </c>
      <c r="C111" s="133">
        <f>SUM(C91:C110)</f>
        <v>382625</v>
      </c>
      <c r="D111" s="133">
        <f>SUM(D91:D110)</f>
        <v>1012702</v>
      </c>
      <c r="E111" s="133">
        <f>SUM(E91:E110)</f>
        <v>345530</v>
      </c>
      <c r="F111" s="133">
        <f>SUM(F91:F110)</f>
        <v>51805</v>
      </c>
      <c r="G111" s="133">
        <f>SUM(G91:G110)</f>
        <v>0</v>
      </c>
      <c r="H111" s="133">
        <f t="shared" si="2"/>
        <v>1792662</v>
      </c>
    </row>
    <row r="112" spans="2:8" x14ac:dyDescent="0.55000000000000004">
      <c r="B112" s="328"/>
      <c r="C112" s="329"/>
      <c r="D112" s="329"/>
      <c r="E112" s="329"/>
      <c r="F112" s="329"/>
      <c r="G112" s="329"/>
      <c r="H112" s="330"/>
    </row>
    <row r="113" spans="2:8" ht="16.5" customHeight="1" x14ac:dyDescent="0.55000000000000004">
      <c r="B113" s="445" t="s">
        <v>62</v>
      </c>
      <c r="C113" s="445"/>
      <c r="D113" s="445"/>
      <c r="E113" s="445"/>
      <c r="F113" s="445"/>
      <c r="G113" s="445"/>
      <c r="H113" s="445"/>
    </row>
    <row r="114" spans="2:8" ht="36.75" customHeight="1" thickBot="1" x14ac:dyDescent="0.6">
      <c r="B114" s="444" t="s">
        <v>36</v>
      </c>
      <c r="C114" s="444"/>
      <c r="D114" s="444"/>
      <c r="E114" s="444"/>
      <c r="F114" s="444"/>
      <c r="G114" s="444"/>
      <c r="H114" s="326"/>
    </row>
    <row r="115" spans="2:8" ht="19.8" thickBot="1" x14ac:dyDescent="0.6">
      <c r="B115" s="124" t="s">
        <v>31</v>
      </c>
      <c r="C115" s="125" t="s">
        <v>25</v>
      </c>
      <c r="D115" s="125" t="s">
        <v>26</v>
      </c>
      <c r="E115" s="125" t="s">
        <v>27</v>
      </c>
      <c r="F115" s="125" t="s">
        <v>28</v>
      </c>
      <c r="G115" s="125" t="s">
        <v>29</v>
      </c>
      <c r="H115" s="126" t="s">
        <v>30</v>
      </c>
    </row>
    <row r="116" spans="2:8" x14ac:dyDescent="0.55000000000000004">
      <c r="B116" s="127" t="str">
        <f>$B$32</f>
        <v>Liberal Arts</v>
      </c>
      <c r="C116" s="321">
        <f t="shared" ref="C116:G131" si="3">C91+C61</f>
        <v>2057711.7830695452</v>
      </c>
      <c r="D116" s="321">
        <f t="shared" si="3"/>
        <v>3555093.197422741</v>
      </c>
      <c r="E116" s="321">
        <f t="shared" si="3"/>
        <v>2080290.9076523837</v>
      </c>
      <c r="F116" s="321">
        <f t="shared" si="3"/>
        <v>400302.88534947613</v>
      </c>
      <c r="G116" s="321">
        <f t="shared" si="3"/>
        <v>0</v>
      </c>
      <c r="H116" s="133">
        <f t="shared" ref="H116:H136" si="4">SUM(C116:G116)</f>
        <v>8093398.7734941458</v>
      </c>
    </row>
    <row r="117" spans="2:8" x14ac:dyDescent="0.55000000000000004">
      <c r="B117" s="127" t="str">
        <f>$B$33</f>
        <v>Science</v>
      </c>
      <c r="C117" s="141">
        <f t="shared" si="3"/>
        <v>1296571.6200722395</v>
      </c>
      <c r="D117" s="141">
        <f t="shared" si="3"/>
        <v>2588248.5852769781</v>
      </c>
      <c r="E117" s="141">
        <f t="shared" si="3"/>
        <v>1216987.1208018842</v>
      </c>
      <c r="F117" s="141">
        <f t="shared" si="3"/>
        <v>0</v>
      </c>
      <c r="G117" s="141">
        <f t="shared" si="3"/>
        <v>0</v>
      </c>
      <c r="H117" s="136">
        <f t="shared" si="4"/>
        <v>5101807.3261511018</v>
      </c>
    </row>
    <row r="118" spans="2:8" x14ac:dyDescent="0.55000000000000004">
      <c r="B118" s="127" t="str">
        <f>$B$34</f>
        <v>Fine Arts</v>
      </c>
      <c r="C118" s="141">
        <f t="shared" si="3"/>
        <v>182273.50348856839</v>
      </c>
      <c r="D118" s="141">
        <f t="shared" si="3"/>
        <v>611885.99008516106</v>
      </c>
      <c r="E118" s="141">
        <f t="shared" si="3"/>
        <v>127850.24886439499</v>
      </c>
      <c r="F118" s="141">
        <f t="shared" si="3"/>
        <v>0</v>
      </c>
      <c r="G118" s="141">
        <f t="shared" si="3"/>
        <v>0</v>
      </c>
      <c r="H118" s="136">
        <f t="shared" si="4"/>
        <v>922009.74243812438</v>
      </c>
    </row>
    <row r="119" spans="2:8" x14ac:dyDescent="0.55000000000000004">
      <c r="B119" s="127" t="str">
        <f>$B$35</f>
        <v>Teacher Education</v>
      </c>
      <c r="C119" s="141">
        <f t="shared" si="3"/>
        <v>345576.66436344787</v>
      </c>
      <c r="D119" s="141">
        <f t="shared" si="3"/>
        <v>1457306.336836186</v>
      </c>
      <c r="E119" s="141">
        <f t="shared" si="3"/>
        <v>1271125.819727794</v>
      </c>
      <c r="F119" s="141">
        <f t="shared" si="3"/>
        <v>643864.79380619386</v>
      </c>
      <c r="G119" s="141">
        <f t="shared" si="3"/>
        <v>0</v>
      </c>
      <c r="H119" s="136">
        <f t="shared" si="4"/>
        <v>3717873.6147336219</v>
      </c>
    </row>
    <row r="120" spans="2:8" x14ac:dyDescent="0.55000000000000004">
      <c r="B120" s="127" t="str">
        <f>$B$36</f>
        <v>Agriculture</v>
      </c>
      <c r="C120" s="141">
        <f t="shared" si="3"/>
        <v>0</v>
      </c>
      <c r="D120" s="141">
        <f t="shared" si="3"/>
        <v>0</v>
      </c>
      <c r="E120" s="141">
        <f t="shared" si="3"/>
        <v>0</v>
      </c>
      <c r="F120" s="141">
        <f t="shared" si="3"/>
        <v>0</v>
      </c>
      <c r="G120" s="141">
        <f t="shared" si="3"/>
        <v>0</v>
      </c>
      <c r="H120" s="136">
        <f t="shared" si="4"/>
        <v>0</v>
      </c>
    </row>
    <row r="121" spans="2:8" x14ac:dyDescent="0.55000000000000004">
      <c r="B121" s="127" t="str">
        <f>$B$37</f>
        <v>Engineering</v>
      </c>
      <c r="C121" s="141">
        <f t="shared" si="3"/>
        <v>873567.04265466763</v>
      </c>
      <c r="D121" s="141">
        <f t="shared" si="3"/>
        <v>2620685.6218753532</v>
      </c>
      <c r="E121" s="141">
        <f t="shared" si="3"/>
        <v>1636037.0426547225</v>
      </c>
      <c r="F121" s="141">
        <f t="shared" si="3"/>
        <v>0</v>
      </c>
      <c r="G121" s="141">
        <f t="shared" si="3"/>
        <v>0</v>
      </c>
      <c r="H121" s="136">
        <f t="shared" si="4"/>
        <v>5130289.7071847431</v>
      </c>
    </row>
    <row r="122" spans="2:8" x14ac:dyDescent="0.55000000000000004">
      <c r="B122" s="127" t="str">
        <f>$B$38</f>
        <v>Home Economics</v>
      </c>
      <c r="C122" s="141">
        <f t="shared" si="3"/>
        <v>3223.988000906751</v>
      </c>
      <c r="D122" s="141">
        <f t="shared" si="3"/>
        <v>94106.011999093258</v>
      </c>
      <c r="E122" s="141">
        <f t="shared" si="3"/>
        <v>102131.83333333333</v>
      </c>
      <c r="F122" s="141">
        <f t="shared" si="3"/>
        <v>0</v>
      </c>
      <c r="G122" s="141">
        <f t="shared" si="3"/>
        <v>0</v>
      </c>
      <c r="H122" s="136">
        <f t="shared" si="4"/>
        <v>199461.83333333334</v>
      </c>
    </row>
    <row r="123" spans="2:8" x14ac:dyDescent="0.55000000000000004">
      <c r="B123" s="127" t="str">
        <f>$B$39</f>
        <v>Law</v>
      </c>
      <c r="C123" s="141">
        <f t="shared" si="3"/>
        <v>0</v>
      </c>
      <c r="D123" s="141">
        <f t="shared" si="3"/>
        <v>0</v>
      </c>
      <c r="E123" s="141">
        <f t="shared" si="3"/>
        <v>0</v>
      </c>
      <c r="F123" s="141">
        <f t="shared" si="3"/>
        <v>0</v>
      </c>
      <c r="G123" s="141">
        <f t="shared" si="3"/>
        <v>0</v>
      </c>
      <c r="H123" s="136">
        <f t="shared" si="4"/>
        <v>0</v>
      </c>
    </row>
    <row r="124" spans="2:8" x14ac:dyDescent="0.55000000000000004">
      <c r="B124" s="127" t="str">
        <f>$B$40</f>
        <v>Social Service</v>
      </c>
      <c r="C124" s="141">
        <f t="shared" si="3"/>
        <v>34174.835497835491</v>
      </c>
      <c r="D124" s="141">
        <f t="shared" si="3"/>
        <v>202104.63602861544</v>
      </c>
      <c r="E124" s="141">
        <f t="shared" si="3"/>
        <v>0</v>
      </c>
      <c r="F124" s="141">
        <f t="shared" si="3"/>
        <v>0</v>
      </c>
      <c r="G124" s="141">
        <f t="shared" si="3"/>
        <v>0</v>
      </c>
      <c r="H124" s="136">
        <f t="shared" si="4"/>
        <v>236279.47152645094</v>
      </c>
    </row>
    <row r="125" spans="2:8" x14ac:dyDescent="0.55000000000000004">
      <c r="B125" s="127" t="str">
        <f>$B$41</f>
        <v>Library Science</v>
      </c>
      <c r="C125" s="141">
        <f t="shared" si="3"/>
        <v>0</v>
      </c>
      <c r="D125" s="141">
        <f t="shared" si="3"/>
        <v>7187.8809523809514</v>
      </c>
      <c r="E125" s="141">
        <f t="shared" si="3"/>
        <v>109462.11904761904</v>
      </c>
      <c r="F125" s="141">
        <f t="shared" si="3"/>
        <v>0</v>
      </c>
      <c r="G125" s="141">
        <f t="shared" si="3"/>
        <v>0</v>
      </c>
      <c r="H125" s="136">
        <f t="shared" si="4"/>
        <v>116649.99999999999</v>
      </c>
    </row>
    <row r="126" spans="2:8" x14ac:dyDescent="0.55000000000000004">
      <c r="B126" s="127" t="str">
        <f>$B$42</f>
        <v>Veterinary Science</v>
      </c>
      <c r="C126" s="141">
        <f t="shared" si="3"/>
        <v>0</v>
      </c>
      <c r="D126" s="141">
        <f t="shared" si="3"/>
        <v>0</v>
      </c>
      <c r="E126" s="141">
        <f t="shared" si="3"/>
        <v>0</v>
      </c>
      <c r="F126" s="141">
        <f t="shared" si="3"/>
        <v>0</v>
      </c>
      <c r="G126" s="141">
        <f t="shared" si="3"/>
        <v>0</v>
      </c>
      <c r="H126" s="136">
        <f t="shared" si="4"/>
        <v>0</v>
      </c>
    </row>
    <row r="127" spans="2:8" x14ac:dyDescent="0.55000000000000004">
      <c r="B127" s="127" t="str">
        <f>$B$43</f>
        <v>Vocational Training</v>
      </c>
      <c r="C127" s="141">
        <f t="shared" si="3"/>
        <v>5969.9727945693021</v>
      </c>
      <c r="D127" s="141">
        <f t="shared" si="3"/>
        <v>176655.27720543067</v>
      </c>
      <c r="E127" s="141">
        <f t="shared" si="3"/>
        <v>0</v>
      </c>
      <c r="F127" s="141">
        <f t="shared" si="3"/>
        <v>0</v>
      </c>
      <c r="G127" s="141">
        <f t="shared" si="3"/>
        <v>0</v>
      </c>
      <c r="H127" s="136">
        <f t="shared" si="4"/>
        <v>182625.24999999997</v>
      </c>
    </row>
    <row r="128" spans="2:8" x14ac:dyDescent="0.55000000000000004">
      <c r="B128" s="127" t="str">
        <f>$B$44</f>
        <v>Physical Training</v>
      </c>
      <c r="C128" s="141">
        <f t="shared" si="3"/>
        <v>0</v>
      </c>
      <c r="D128" s="141">
        <f t="shared" si="3"/>
        <v>0</v>
      </c>
      <c r="E128" s="141">
        <f t="shared" si="3"/>
        <v>0</v>
      </c>
      <c r="F128" s="141">
        <f t="shared" si="3"/>
        <v>0</v>
      </c>
      <c r="G128" s="141">
        <f t="shared" si="3"/>
        <v>0</v>
      </c>
      <c r="H128" s="136">
        <f t="shared" si="4"/>
        <v>0</v>
      </c>
    </row>
    <row r="129" spans="2:12" x14ac:dyDescent="0.55000000000000004">
      <c r="B129" s="127" t="str">
        <f>$B$45</f>
        <v>Health Services</v>
      </c>
      <c r="C129" s="141">
        <f t="shared" si="3"/>
        <v>10331.404346212536</v>
      </c>
      <c r="D129" s="141">
        <f t="shared" si="3"/>
        <v>563657.06379880034</v>
      </c>
      <c r="E129" s="141">
        <f t="shared" si="3"/>
        <v>514754.08010060113</v>
      </c>
      <c r="F129" s="141">
        <f t="shared" si="3"/>
        <v>0</v>
      </c>
      <c r="G129" s="141">
        <f t="shared" si="3"/>
        <v>0</v>
      </c>
      <c r="H129" s="136">
        <f t="shared" si="4"/>
        <v>1088742.5482456139</v>
      </c>
    </row>
    <row r="130" spans="2:12" x14ac:dyDescent="0.55000000000000004">
      <c r="B130" s="127" t="str">
        <f>$B$46</f>
        <v>Pharmacy</v>
      </c>
      <c r="C130" s="141">
        <f t="shared" si="3"/>
        <v>0</v>
      </c>
      <c r="D130" s="141">
        <f t="shared" si="3"/>
        <v>0</v>
      </c>
      <c r="E130" s="141">
        <f t="shared" si="3"/>
        <v>0</v>
      </c>
      <c r="F130" s="141">
        <f t="shared" si="3"/>
        <v>0</v>
      </c>
      <c r="G130" s="141">
        <f t="shared" si="3"/>
        <v>0</v>
      </c>
      <c r="H130" s="136">
        <f t="shared" si="4"/>
        <v>0</v>
      </c>
    </row>
    <row r="131" spans="2:12" x14ac:dyDescent="0.55000000000000004">
      <c r="B131" s="127" t="str">
        <f>$B$47</f>
        <v>Business Administration</v>
      </c>
      <c r="C131" s="141">
        <f t="shared" si="3"/>
        <v>535992.48145184619</v>
      </c>
      <c r="D131" s="141">
        <f t="shared" si="3"/>
        <v>4130311.5511227725</v>
      </c>
      <c r="E131" s="141">
        <f t="shared" si="3"/>
        <v>1648901.6362587751</v>
      </c>
      <c r="F131" s="141">
        <f t="shared" si="3"/>
        <v>0</v>
      </c>
      <c r="G131" s="141">
        <f t="shared" si="3"/>
        <v>0</v>
      </c>
      <c r="H131" s="136">
        <f t="shared" si="4"/>
        <v>6315205.6688333936</v>
      </c>
    </row>
    <row r="132" spans="2:12" x14ac:dyDescent="0.55000000000000004">
      <c r="B132" s="127" t="str">
        <f>$B$48</f>
        <v>Optometry</v>
      </c>
      <c r="C132" s="141">
        <f t="shared" ref="C132:G135" si="5">C107+C77</f>
        <v>0</v>
      </c>
      <c r="D132" s="141">
        <f t="shared" si="5"/>
        <v>0</v>
      </c>
      <c r="E132" s="141">
        <f t="shared" si="5"/>
        <v>0</v>
      </c>
      <c r="F132" s="141">
        <f t="shared" si="5"/>
        <v>0</v>
      </c>
      <c r="G132" s="141">
        <f t="shared" si="5"/>
        <v>0</v>
      </c>
      <c r="H132" s="136">
        <f t="shared" si="4"/>
        <v>0</v>
      </c>
    </row>
    <row r="133" spans="2:12" x14ac:dyDescent="0.55000000000000004">
      <c r="B133" s="127" t="str">
        <f>$B$49</f>
        <v>Teacher Ed-Practice Teaching</v>
      </c>
      <c r="C133" s="141">
        <f t="shared" si="5"/>
        <v>0</v>
      </c>
      <c r="D133" s="141">
        <f t="shared" si="5"/>
        <v>0</v>
      </c>
      <c r="E133" s="141">
        <f t="shared" si="5"/>
        <v>0</v>
      </c>
      <c r="F133" s="141">
        <f t="shared" si="5"/>
        <v>0</v>
      </c>
      <c r="G133" s="141">
        <f t="shared" si="5"/>
        <v>0</v>
      </c>
      <c r="H133" s="136">
        <f t="shared" si="4"/>
        <v>0</v>
      </c>
    </row>
    <row r="134" spans="2:12" x14ac:dyDescent="0.55000000000000004">
      <c r="B134" s="127" t="str">
        <f>$B$50</f>
        <v>Technology</v>
      </c>
      <c r="C134" s="141">
        <f t="shared" si="5"/>
        <v>11322.999556093622</v>
      </c>
      <c r="D134" s="141">
        <f t="shared" si="5"/>
        <v>248521.25655772505</v>
      </c>
      <c r="E134" s="141">
        <f t="shared" si="5"/>
        <v>262695.84931853425</v>
      </c>
      <c r="F134" s="141">
        <f t="shared" si="5"/>
        <v>0</v>
      </c>
      <c r="G134" s="141">
        <f t="shared" si="5"/>
        <v>0</v>
      </c>
      <c r="H134" s="136">
        <f t="shared" si="4"/>
        <v>522540.10543235292</v>
      </c>
    </row>
    <row r="135" spans="2:12" x14ac:dyDescent="0.55000000000000004">
      <c r="B135" s="127" t="str">
        <f>$B$51</f>
        <v>Nursing</v>
      </c>
      <c r="C135" s="141">
        <f t="shared" si="5"/>
        <v>1762.5</v>
      </c>
      <c r="D135" s="141">
        <f t="shared" si="5"/>
        <v>93906.75</v>
      </c>
      <c r="E135" s="141">
        <f t="shared" si="5"/>
        <v>0</v>
      </c>
      <c r="F135" s="141">
        <f t="shared" si="5"/>
        <v>0</v>
      </c>
      <c r="G135" s="141">
        <f t="shared" si="5"/>
        <v>0</v>
      </c>
      <c r="H135" s="136">
        <f t="shared" si="4"/>
        <v>95669.25</v>
      </c>
    </row>
    <row r="136" spans="2:12" x14ac:dyDescent="0.55000000000000004">
      <c r="B136" s="130" t="str">
        <f>$B$52</f>
        <v>Totals</v>
      </c>
      <c r="C136" s="133">
        <f>SUM(C116:C135)</f>
        <v>5358478.7952959323</v>
      </c>
      <c r="D136" s="133">
        <f>SUM(D116:D135)</f>
        <v>16349670.159161236</v>
      </c>
      <c r="E136" s="133">
        <f>SUM(E116:E135)</f>
        <v>8970236.6577600427</v>
      </c>
      <c r="F136" s="133">
        <f>SUM(F116:F135)</f>
        <v>1044167.67915567</v>
      </c>
      <c r="G136" s="133">
        <f>SUM(G116:G135)</f>
        <v>0</v>
      </c>
      <c r="H136" s="133">
        <f t="shared" si="4"/>
        <v>31722553.29137288</v>
      </c>
    </row>
    <row r="137" spans="2:12" x14ac:dyDescent="0.55000000000000004">
      <c r="B137" s="328"/>
      <c r="C137" s="331"/>
      <c r="D137" s="331"/>
      <c r="E137" s="331"/>
      <c r="F137" s="331"/>
      <c r="G137" s="331"/>
      <c r="H137" s="332"/>
    </row>
    <row r="138" spans="2:12" x14ac:dyDescent="0.55000000000000004">
      <c r="B138" s="120" t="s">
        <v>4</v>
      </c>
      <c r="C138" s="325"/>
      <c r="D138" s="325"/>
      <c r="E138" s="325"/>
      <c r="F138" s="325"/>
      <c r="G138" s="325"/>
      <c r="H138" s="122">
        <f>H86-H81-H111</f>
        <v>21812444.708627112</v>
      </c>
    </row>
    <row r="139" spans="2:12" ht="202.5" customHeight="1" thickBot="1" x14ac:dyDescent="0.6">
      <c r="B139" s="432" t="s">
        <v>850</v>
      </c>
      <c r="C139" s="432"/>
      <c r="D139" s="432"/>
      <c r="E139" s="432"/>
      <c r="F139" s="432"/>
      <c r="G139" s="432"/>
      <c r="H139" s="319"/>
    </row>
    <row r="140" spans="2:12" ht="36.75" customHeight="1" thickTop="1" x14ac:dyDescent="0.55000000000000004">
      <c r="B140" s="479" t="s">
        <v>852</v>
      </c>
      <c r="C140" s="454"/>
      <c r="D140" s="454"/>
      <c r="E140" s="454"/>
      <c r="F140" s="455"/>
      <c r="G140" s="333" t="s">
        <v>2</v>
      </c>
      <c r="H140" s="334">
        <v>1</v>
      </c>
      <c r="I140" s="446" t="str">
        <f>IF(H140+H141=1,"","Error, the two cells on the left must equal 100%")</f>
        <v/>
      </c>
      <c r="L140" s="288"/>
    </row>
    <row r="141" spans="2:12" ht="67.5" customHeight="1" thickBot="1" x14ac:dyDescent="0.6">
      <c r="B141" s="456"/>
      <c r="C141" s="457"/>
      <c r="D141" s="457"/>
      <c r="E141" s="457"/>
      <c r="F141" s="458"/>
      <c r="G141" s="333" t="s">
        <v>3</v>
      </c>
      <c r="H141" s="335">
        <f>1-H140</f>
        <v>0</v>
      </c>
      <c r="I141" s="446"/>
    </row>
    <row r="142" spans="2:12" ht="58.2" thickBot="1" x14ac:dyDescent="0.6">
      <c r="B142" s="336" t="s">
        <v>31</v>
      </c>
      <c r="C142" s="337" t="s">
        <v>25</v>
      </c>
      <c r="D142" s="337" t="s">
        <v>26</v>
      </c>
      <c r="E142" s="337" t="s">
        <v>27</v>
      </c>
      <c r="F142" s="337" t="s">
        <v>28</v>
      </c>
      <c r="G142" s="338" t="s">
        <v>29</v>
      </c>
      <c r="H142" s="339" t="s">
        <v>6</v>
      </c>
      <c r="I142" s="340" t="s">
        <v>7</v>
      </c>
    </row>
    <row r="143" spans="2:12" x14ac:dyDescent="0.55000000000000004">
      <c r="B143" s="127" t="str">
        <f>$B$32</f>
        <v>Liberal Arts</v>
      </c>
      <c r="C143" s="327">
        <f>Data!LN23</f>
        <v>0</v>
      </c>
      <c r="D143" s="327">
        <f>Data!MH23</f>
        <v>0</v>
      </c>
      <c r="E143" s="327">
        <f>Data!NB23</f>
        <v>0</v>
      </c>
      <c r="F143" s="327">
        <f>Data!NV23</f>
        <v>0</v>
      </c>
      <c r="G143" s="327">
        <f>Data!OP23</f>
        <v>0</v>
      </c>
      <c r="H143" s="341">
        <f>Data!PJ23</f>
        <v>5564916</v>
      </c>
      <c r="I143" s="342">
        <f t="shared" ref="I143:I162" si="6">SUM(C143:H143)</f>
        <v>5564916</v>
      </c>
    </row>
    <row r="144" spans="2:12" x14ac:dyDescent="0.55000000000000004">
      <c r="B144" s="127" t="str">
        <f>$B$33</f>
        <v>Science</v>
      </c>
      <c r="C144" s="327">
        <f>Data!LO23</f>
        <v>0</v>
      </c>
      <c r="D144" s="327">
        <f>Data!MI23</f>
        <v>0</v>
      </c>
      <c r="E144" s="327">
        <f>Data!NC23</f>
        <v>0</v>
      </c>
      <c r="F144" s="327">
        <f>Data!NW23</f>
        <v>0</v>
      </c>
      <c r="G144" s="327">
        <f>Data!OQ23</f>
        <v>0</v>
      </c>
      <c r="H144" s="341">
        <f>Data!PK23</f>
        <v>3508015</v>
      </c>
      <c r="I144" s="342">
        <f t="shared" si="6"/>
        <v>3508015</v>
      </c>
    </row>
    <row r="145" spans="2:9" x14ac:dyDescent="0.55000000000000004">
      <c r="B145" s="127" t="str">
        <f>$B$34</f>
        <v>Fine Arts</v>
      </c>
      <c r="C145" s="327">
        <f>Data!LP23</f>
        <v>0</v>
      </c>
      <c r="D145" s="327">
        <f>Data!MJ23</f>
        <v>0</v>
      </c>
      <c r="E145" s="327">
        <f>Data!ND23</f>
        <v>0</v>
      </c>
      <c r="F145" s="327">
        <f>Data!NX23</f>
        <v>0</v>
      </c>
      <c r="G145" s="327">
        <f>Data!OR23</f>
        <v>0</v>
      </c>
      <c r="H145" s="341">
        <f>Data!PL23</f>
        <v>1076485</v>
      </c>
      <c r="I145" s="342">
        <f t="shared" si="6"/>
        <v>1076485</v>
      </c>
    </row>
    <row r="146" spans="2:9" x14ac:dyDescent="0.55000000000000004">
      <c r="B146" s="127" t="str">
        <f>$B$35</f>
        <v>Teacher Education</v>
      </c>
      <c r="C146" s="327">
        <f>Data!LQ23</f>
        <v>0</v>
      </c>
      <c r="D146" s="327">
        <f>Data!MK23</f>
        <v>0</v>
      </c>
      <c r="E146" s="327">
        <f>Data!NE23</f>
        <v>0</v>
      </c>
      <c r="F146" s="327">
        <f>Data!NY23</f>
        <v>0</v>
      </c>
      <c r="G146" s="327">
        <f>Data!OS23</f>
        <v>0</v>
      </c>
      <c r="H146" s="341">
        <f>Data!PN23</f>
        <v>2113762</v>
      </c>
      <c r="I146" s="342">
        <f t="shared" si="6"/>
        <v>2113762</v>
      </c>
    </row>
    <row r="147" spans="2:9" x14ac:dyDescent="0.55000000000000004">
      <c r="B147" s="127" t="str">
        <f>$B$36</f>
        <v>Agriculture</v>
      </c>
      <c r="C147" s="327">
        <f>Data!LR23</f>
        <v>0</v>
      </c>
      <c r="D147" s="327">
        <f>Data!ML23</f>
        <v>0</v>
      </c>
      <c r="E147" s="327">
        <f>Data!NF23</f>
        <v>0</v>
      </c>
      <c r="F147" s="327">
        <f>Data!NZ23</f>
        <v>0</v>
      </c>
      <c r="G147" s="327">
        <f>Data!OT23</f>
        <v>0</v>
      </c>
      <c r="H147" s="341">
        <f>Data!PM23</f>
        <v>0</v>
      </c>
      <c r="I147" s="342">
        <f t="shared" si="6"/>
        <v>0</v>
      </c>
    </row>
    <row r="148" spans="2:9" x14ac:dyDescent="0.55000000000000004">
      <c r="B148" s="127" t="str">
        <f>$B$37</f>
        <v>Engineering</v>
      </c>
      <c r="C148" s="327">
        <f>Data!LS23</f>
        <v>0</v>
      </c>
      <c r="D148" s="327">
        <f>Data!MM23</f>
        <v>0</v>
      </c>
      <c r="E148" s="327">
        <f>Data!NG23</f>
        <v>0</v>
      </c>
      <c r="F148" s="327">
        <f>Data!OA23</f>
        <v>0</v>
      </c>
      <c r="G148" s="327">
        <f>Data!OU23</f>
        <v>0</v>
      </c>
      <c r="H148" s="341">
        <f>Data!PO23</f>
        <v>3527657</v>
      </c>
      <c r="I148" s="342">
        <f t="shared" si="6"/>
        <v>3527657</v>
      </c>
    </row>
    <row r="149" spans="2:9" x14ac:dyDescent="0.55000000000000004">
      <c r="B149" s="127" t="str">
        <f>$B$38</f>
        <v>Home Economics</v>
      </c>
      <c r="C149" s="327">
        <f>Data!LT23</f>
        <v>0</v>
      </c>
      <c r="D149" s="327">
        <f>Data!MN23</f>
        <v>0</v>
      </c>
      <c r="E149" s="327">
        <f>Data!NH23</f>
        <v>0</v>
      </c>
      <c r="F149" s="327">
        <f>Data!OB23</f>
        <v>0</v>
      </c>
      <c r="G149" s="327">
        <f>Data!OV23</f>
        <v>0</v>
      </c>
      <c r="H149" s="341">
        <f>Data!PP23</f>
        <v>137158</v>
      </c>
      <c r="I149" s="342">
        <f t="shared" si="6"/>
        <v>137158</v>
      </c>
    </row>
    <row r="150" spans="2:9" x14ac:dyDescent="0.55000000000000004">
      <c r="B150" s="127" t="str">
        <f>$B$39</f>
        <v>Law</v>
      </c>
      <c r="C150" s="327">
        <f>Data!LU23</f>
        <v>0</v>
      </c>
      <c r="D150" s="327">
        <f>Data!MO23</f>
        <v>0</v>
      </c>
      <c r="E150" s="327">
        <f>Data!NI23</f>
        <v>0</v>
      </c>
      <c r="F150" s="327">
        <f>Data!OC23</f>
        <v>0</v>
      </c>
      <c r="G150" s="327">
        <f>Data!OW23</f>
        <v>0</v>
      </c>
      <c r="H150" s="341">
        <f>Data!PQ23</f>
        <v>0</v>
      </c>
      <c r="I150" s="342">
        <f t="shared" si="6"/>
        <v>0</v>
      </c>
    </row>
    <row r="151" spans="2:9" x14ac:dyDescent="0.55000000000000004">
      <c r="B151" s="127" t="str">
        <f>$B$40</f>
        <v>Social Service</v>
      </c>
      <c r="C151" s="327">
        <f>Data!LV23</f>
        <v>0</v>
      </c>
      <c r="D151" s="327">
        <f>Data!MP23</f>
        <v>0</v>
      </c>
      <c r="E151" s="327">
        <f>Data!NJ23</f>
        <v>0</v>
      </c>
      <c r="F151" s="327">
        <f>Data!OD23</f>
        <v>0</v>
      </c>
      <c r="G151" s="327">
        <f>Data!OX23</f>
        <v>0</v>
      </c>
      <c r="H151" s="341">
        <f>Data!PR23</f>
        <v>162465</v>
      </c>
      <c r="I151" s="342">
        <f t="shared" si="6"/>
        <v>162465</v>
      </c>
    </row>
    <row r="152" spans="2:9" x14ac:dyDescent="0.55000000000000004">
      <c r="B152" s="127" t="str">
        <f>$B$41</f>
        <v>Library Science</v>
      </c>
      <c r="C152" s="327">
        <f>Data!LW23</f>
        <v>0</v>
      </c>
      <c r="D152" s="327">
        <f>Data!MQ23</f>
        <v>0</v>
      </c>
      <c r="E152" s="327">
        <f>Data!NK23</f>
        <v>0</v>
      </c>
      <c r="F152" s="327">
        <f>Data!OE23</f>
        <v>0</v>
      </c>
      <c r="G152" s="327">
        <f>Data!OY23</f>
        <v>0</v>
      </c>
      <c r="H152" s="341">
        <f>Data!PS23</f>
        <v>80216</v>
      </c>
      <c r="I152" s="342">
        <f t="shared" si="6"/>
        <v>80216</v>
      </c>
    </row>
    <row r="153" spans="2:9" x14ac:dyDescent="0.55000000000000004">
      <c r="B153" s="127" t="str">
        <f>$B$42</f>
        <v>Veterinary Science</v>
      </c>
      <c r="C153" s="327">
        <f>Data!LX23</f>
        <v>0</v>
      </c>
      <c r="D153" s="327">
        <f>Data!MR23</f>
        <v>0</v>
      </c>
      <c r="E153" s="327">
        <f>Data!NL23</f>
        <v>0</v>
      </c>
      <c r="F153" s="327">
        <f>Data!OF23</f>
        <v>0</v>
      </c>
      <c r="G153" s="327">
        <f>Data!OZ23</f>
        <v>0</v>
      </c>
      <c r="H153" s="341">
        <f>Data!PT23</f>
        <v>0</v>
      </c>
      <c r="I153" s="342">
        <f t="shared" si="6"/>
        <v>0</v>
      </c>
    </row>
    <row r="154" spans="2:9" x14ac:dyDescent="0.55000000000000004">
      <c r="B154" s="127" t="str">
        <f>$B$43</f>
        <v>Vocational Training</v>
      </c>
      <c r="C154" s="327">
        <f>Data!LY23</f>
        <v>0</v>
      </c>
      <c r="D154" s="327">
        <f>Data!MS23</f>
        <v>0</v>
      </c>
      <c r="E154" s="327">
        <f>Data!NM23</f>
        <v>0</v>
      </c>
      <c r="F154" s="327">
        <f>Data!OG23</f>
        <v>0</v>
      </c>
      <c r="G154" s="327">
        <f>Data!PA23</f>
        <v>0</v>
      </c>
      <c r="H154" s="341">
        <f>Data!PU23</f>
        <v>125574</v>
      </c>
      <c r="I154" s="342">
        <f t="shared" si="6"/>
        <v>125574</v>
      </c>
    </row>
    <row r="155" spans="2:9" x14ac:dyDescent="0.55000000000000004">
      <c r="B155" s="127" t="str">
        <f>$B$44</f>
        <v>Physical Training</v>
      </c>
      <c r="C155" s="327">
        <f>Data!LZ23</f>
        <v>0</v>
      </c>
      <c r="D155" s="327">
        <f>Data!MT23</f>
        <v>0</v>
      </c>
      <c r="E155" s="327">
        <f>Data!NN23</f>
        <v>0</v>
      </c>
      <c r="F155" s="327">
        <f>Data!OH23</f>
        <v>0</v>
      </c>
      <c r="G155" s="327">
        <f>Data!PB23</f>
        <v>0</v>
      </c>
      <c r="H155" s="341">
        <f>Data!PV23</f>
        <v>0</v>
      </c>
      <c r="I155" s="342">
        <f t="shared" si="6"/>
        <v>0</v>
      </c>
    </row>
    <row r="156" spans="2:9" x14ac:dyDescent="0.55000000000000004">
      <c r="B156" s="127" t="str">
        <f>$B$45</f>
        <v>Health Services</v>
      </c>
      <c r="C156" s="327">
        <f>Data!MA23</f>
        <v>0</v>
      </c>
      <c r="D156" s="327">
        <f>Data!MU23</f>
        <v>0</v>
      </c>
      <c r="E156" s="327">
        <f>Data!NO23</f>
        <v>0</v>
      </c>
      <c r="F156" s="327">
        <f>Data!OI23</f>
        <v>0</v>
      </c>
      <c r="G156" s="327">
        <f>Data!PC23</f>
        <v>0</v>
      </c>
      <c r="H156" s="341">
        <f>Data!PW23</f>
        <v>748658</v>
      </c>
      <c r="I156" s="342">
        <f t="shared" si="6"/>
        <v>748658</v>
      </c>
    </row>
    <row r="157" spans="2:9" x14ac:dyDescent="0.55000000000000004">
      <c r="B157" s="127" t="str">
        <f>$B$46</f>
        <v>Pharmacy</v>
      </c>
      <c r="C157" s="327">
        <f>Data!MB23</f>
        <v>0</v>
      </c>
      <c r="D157" s="327">
        <f>Data!MV23</f>
        <v>0</v>
      </c>
      <c r="E157" s="327">
        <f>Data!NP23</f>
        <v>0</v>
      </c>
      <c r="F157" s="327">
        <f>Data!OJ23</f>
        <v>0</v>
      </c>
      <c r="G157" s="327">
        <f>Data!PD23</f>
        <v>0</v>
      </c>
      <c r="H157" s="341">
        <f>Data!PX23</f>
        <v>0</v>
      </c>
      <c r="I157" s="342">
        <f t="shared" si="6"/>
        <v>0</v>
      </c>
    </row>
    <row r="158" spans="2:9" x14ac:dyDescent="0.55000000000000004">
      <c r="B158" s="127" t="str">
        <f>$B$47</f>
        <v>Business Administration</v>
      </c>
      <c r="C158" s="327">
        <f>Data!MC23</f>
        <v>0</v>
      </c>
      <c r="D158" s="327">
        <f>Data!MW23</f>
        <v>0</v>
      </c>
      <c r="E158" s="327">
        <f>Data!NQ23</f>
        <v>0</v>
      </c>
      <c r="F158" s="327">
        <f>Data!OK23</f>
        <v>0</v>
      </c>
      <c r="G158" s="327">
        <f>Data!PE23</f>
        <v>0</v>
      </c>
      <c r="H158" s="341">
        <f>Data!PY23</f>
        <v>4342438</v>
      </c>
      <c r="I158" s="342">
        <f t="shared" si="6"/>
        <v>4342438</v>
      </c>
    </row>
    <row r="159" spans="2:9" x14ac:dyDescent="0.55000000000000004">
      <c r="B159" s="127" t="str">
        <f>$B$48</f>
        <v>Optometry</v>
      </c>
      <c r="C159" s="327">
        <f>Data!MD23</f>
        <v>0</v>
      </c>
      <c r="D159" s="327">
        <f>Data!MX23</f>
        <v>0</v>
      </c>
      <c r="E159" s="327">
        <f>Data!NR23</f>
        <v>0</v>
      </c>
      <c r="F159" s="327">
        <f>Data!OL23</f>
        <v>0</v>
      </c>
      <c r="G159" s="327">
        <f>Data!PF23</f>
        <v>0</v>
      </c>
      <c r="H159" s="341">
        <f>Data!PZ23</f>
        <v>0</v>
      </c>
      <c r="I159" s="342">
        <f t="shared" si="6"/>
        <v>0</v>
      </c>
    </row>
    <row r="160" spans="2:9" x14ac:dyDescent="0.55000000000000004">
      <c r="B160" s="127" t="str">
        <f>$B$49</f>
        <v>Teacher Ed-Practice Teaching</v>
      </c>
      <c r="C160" s="327">
        <f>Data!ME23</f>
        <v>0</v>
      </c>
      <c r="D160" s="327">
        <f>Data!MY23</f>
        <v>0</v>
      </c>
      <c r="E160" s="327">
        <f>Data!NS23</f>
        <v>0</v>
      </c>
      <c r="F160" s="327">
        <f>Data!OM23</f>
        <v>0</v>
      </c>
      <c r="G160" s="327">
        <f>Data!PG23</f>
        <v>0</v>
      </c>
      <c r="H160" s="341">
        <f>Data!QA23</f>
        <v>0</v>
      </c>
      <c r="I160" s="342">
        <f t="shared" si="6"/>
        <v>0</v>
      </c>
    </row>
    <row r="161" spans="2:10" x14ac:dyDescent="0.55000000000000004">
      <c r="B161" s="127" t="str">
        <f>$B$50</f>
        <v>Technology</v>
      </c>
      <c r="C161" s="327">
        <f>Data!MF23</f>
        <v>0</v>
      </c>
      <c r="D161" s="327">
        <f>Data!MZ23</f>
        <v>0</v>
      </c>
      <c r="E161" s="327">
        <f>Data!NT23</f>
        <v>0</v>
      </c>
      <c r="F161" s="327">
        <f>Data!ON23</f>
        <v>0</v>
      </c>
      <c r="G161" s="327">
        <f>Data!PH23</f>
        <v>0</v>
      </c>
      <c r="H161" s="341">
        <f>Data!QB23</f>
        <v>359318</v>
      </c>
      <c r="I161" s="342">
        <f t="shared" si="6"/>
        <v>359318</v>
      </c>
    </row>
    <row r="162" spans="2:10" x14ac:dyDescent="0.55000000000000004">
      <c r="B162" s="127" t="str">
        <f>$B$51</f>
        <v>Nursing</v>
      </c>
      <c r="C162" s="327">
        <f>Data!MG23</f>
        <v>0</v>
      </c>
      <c r="D162" s="327">
        <f>Data!NA23</f>
        <v>0</v>
      </c>
      <c r="E162" s="327">
        <f>Data!NU23</f>
        <v>0</v>
      </c>
      <c r="F162" s="327">
        <f>Data!OO23</f>
        <v>0</v>
      </c>
      <c r="G162" s="327">
        <f>Data!PI23</f>
        <v>0</v>
      </c>
      <c r="H162" s="341">
        <f>Data!QC23</f>
        <v>65783</v>
      </c>
      <c r="I162" s="342">
        <f t="shared" si="6"/>
        <v>65783</v>
      </c>
    </row>
    <row r="163" spans="2:10" ht="19.8" thickBot="1" x14ac:dyDescent="0.6">
      <c r="B163" s="130" t="str">
        <f>$B$52</f>
        <v>Totals</v>
      </c>
      <c r="C163" s="133">
        <f t="shared" ref="C163:H163" si="7">SUM(C143:C162)</f>
        <v>0</v>
      </c>
      <c r="D163" s="133">
        <f t="shared" si="7"/>
        <v>0</v>
      </c>
      <c r="E163" s="133">
        <f t="shared" si="7"/>
        <v>0</v>
      </c>
      <c r="F163" s="133">
        <f t="shared" si="7"/>
        <v>0</v>
      </c>
      <c r="G163" s="134">
        <f t="shared" si="7"/>
        <v>0</v>
      </c>
      <c r="H163" s="343">
        <f t="shared" si="7"/>
        <v>21812445</v>
      </c>
      <c r="I163" s="342">
        <f>SUM(I143:I162)</f>
        <v>21812445</v>
      </c>
    </row>
    <row r="164" spans="2:10" ht="19.8" thickTop="1" x14ac:dyDescent="0.55000000000000004">
      <c r="B164" s="143"/>
      <c r="C164" s="329"/>
      <c r="D164" s="329"/>
      <c r="E164" s="329"/>
      <c r="F164" s="329"/>
      <c r="G164" s="329"/>
      <c r="H164" s="344"/>
      <c r="I164" s="345"/>
    </row>
    <row r="165" spans="2:10" ht="19.5" customHeight="1" x14ac:dyDescent="0.55000000000000004">
      <c r="B165" s="437" t="s">
        <v>63</v>
      </c>
      <c r="C165" s="437"/>
      <c r="D165" s="437"/>
      <c r="E165" s="437"/>
      <c r="F165" s="437"/>
      <c r="G165" s="437"/>
      <c r="H165" s="346"/>
      <c r="I165" s="346"/>
    </row>
    <row r="166" spans="2:10" ht="43.5" customHeight="1" thickBot="1" x14ac:dyDescent="0.6">
      <c r="B166" s="444" t="s">
        <v>40</v>
      </c>
      <c r="C166" s="444"/>
      <c r="D166" s="444"/>
      <c r="E166" s="444"/>
      <c r="F166" s="444"/>
      <c r="G166" s="444"/>
      <c r="H166" s="326"/>
    </row>
    <row r="167" spans="2:10" ht="19.8" thickBot="1" x14ac:dyDescent="0.6">
      <c r="B167" s="124" t="s">
        <v>31</v>
      </c>
      <c r="C167" s="125" t="s">
        <v>25</v>
      </c>
      <c r="D167" s="125" t="s">
        <v>26</v>
      </c>
      <c r="E167" s="125" t="s">
        <v>27</v>
      </c>
      <c r="F167" s="125" t="s">
        <v>28</v>
      </c>
      <c r="G167" s="125" t="s">
        <v>29</v>
      </c>
      <c r="H167" s="126" t="s">
        <v>1</v>
      </c>
    </row>
    <row r="168" spans="2:10" x14ac:dyDescent="0.55000000000000004">
      <c r="B168" s="127" t="str">
        <f>$B$32</f>
        <v>Liberal Arts</v>
      </c>
      <c r="C168" s="321">
        <f t="shared" ref="C168:G183" si="8">C143+$H$140*IF($H116=0,0,$H143*C116/$H116)+IF($H32=0,0,$H$141*$H143*C32/$H32)</f>
        <v>1414855.9270913729</v>
      </c>
      <c r="D168" s="321">
        <f t="shared" si="8"/>
        <v>2444435.9618879566</v>
      </c>
      <c r="E168" s="321">
        <f t="shared" si="8"/>
        <v>1430381.0402327811</v>
      </c>
      <c r="F168" s="321">
        <f t="shared" si="8"/>
        <v>275243.07078788924</v>
      </c>
      <c r="G168" s="321">
        <f t="shared" si="8"/>
        <v>0</v>
      </c>
      <c r="H168" s="133">
        <f t="shared" ref="H168:H188" si="9">SUM(C168:G168)</f>
        <v>5564916</v>
      </c>
      <c r="I168" s="347"/>
      <c r="J168" s="288"/>
    </row>
    <row r="169" spans="2:10" x14ac:dyDescent="0.55000000000000004">
      <c r="B169" s="127" t="str">
        <f>$B$33</f>
        <v>Science</v>
      </c>
      <c r="C169" s="141">
        <f t="shared" si="8"/>
        <v>891525.7674419292</v>
      </c>
      <c r="D169" s="141">
        <f t="shared" si="8"/>
        <v>1779685.9584131429</v>
      </c>
      <c r="E169" s="141">
        <f t="shared" si="8"/>
        <v>836803.27414492785</v>
      </c>
      <c r="F169" s="141">
        <f t="shared" si="8"/>
        <v>0</v>
      </c>
      <c r="G169" s="141">
        <f t="shared" si="8"/>
        <v>0</v>
      </c>
      <c r="H169" s="136">
        <f t="shared" si="9"/>
        <v>3508015</v>
      </c>
      <c r="I169" s="347"/>
      <c r="J169" s="288"/>
    </row>
    <row r="170" spans="2:10" x14ac:dyDescent="0.55000000000000004">
      <c r="B170" s="127" t="str">
        <f>$B$34</f>
        <v>Fine Arts</v>
      </c>
      <c r="C170" s="141">
        <f t="shared" si="8"/>
        <v>212811.95129677214</v>
      </c>
      <c r="D170" s="141">
        <f t="shared" si="8"/>
        <v>714402.52713059448</v>
      </c>
      <c r="E170" s="141">
        <f t="shared" si="8"/>
        <v>149270.52157263344</v>
      </c>
      <c r="F170" s="141">
        <f t="shared" si="8"/>
        <v>0</v>
      </c>
      <c r="G170" s="141">
        <f t="shared" si="8"/>
        <v>0</v>
      </c>
      <c r="H170" s="136">
        <f t="shared" si="9"/>
        <v>1076485</v>
      </c>
      <c r="I170" s="347"/>
      <c r="J170" s="288"/>
    </row>
    <row r="171" spans="2:10" x14ac:dyDescent="0.55000000000000004">
      <c r="B171" s="127" t="str">
        <f>$B$35</f>
        <v>Teacher Education</v>
      </c>
      <c r="C171" s="141">
        <f t="shared" si="8"/>
        <v>196474.35521299901</v>
      </c>
      <c r="D171" s="141">
        <f t="shared" si="8"/>
        <v>828537.78163845267</v>
      </c>
      <c r="E171" s="141">
        <f t="shared" si="8"/>
        <v>722686.60352295742</v>
      </c>
      <c r="F171" s="141">
        <f t="shared" si="8"/>
        <v>366063.25962559087</v>
      </c>
      <c r="G171" s="141">
        <f t="shared" si="8"/>
        <v>0</v>
      </c>
      <c r="H171" s="136">
        <f t="shared" si="9"/>
        <v>2113762</v>
      </c>
      <c r="I171" s="347"/>
      <c r="J171" s="288"/>
    </row>
    <row r="172" spans="2:10" x14ac:dyDescent="0.55000000000000004">
      <c r="B172" s="127" t="str">
        <f>$B$36</f>
        <v>Agriculture</v>
      </c>
      <c r="C172" s="141">
        <f t="shared" si="8"/>
        <v>0</v>
      </c>
      <c r="D172" s="141">
        <f t="shared" si="8"/>
        <v>0</v>
      </c>
      <c r="E172" s="141">
        <f t="shared" si="8"/>
        <v>0</v>
      </c>
      <c r="F172" s="141">
        <f t="shared" si="8"/>
        <v>0</v>
      </c>
      <c r="G172" s="141">
        <f t="shared" si="8"/>
        <v>0</v>
      </c>
      <c r="H172" s="136">
        <f t="shared" si="9"/>
        <v>0</v>
      </c>
      <c r="I172" s="347"/>
      <c r="J172" s="288"/>
    </row>
    <row r="173" spans="2:10" x14ac:dyDescent="0.55000000000000004">
      <c r="B173" s="127" t="str">
        <f>$B$37</f>
        <v>Engineering</v>
      </c>
      <c r="C173" s="141">
        <f t="shared" si="8"/>
        <v>600676.58336610696</v>
      </c>
      <c r="D173" s="141">
        <f t="shared" si="8"/>
        <v>1802019.087900806</v>
      </c>
      <c r="E173" s="141">
        <f t="shared" si="8"/>
        <v>1124961.3287330873</v>
      </c>
      <c r="F173" s="141">
        <f t="shared" si="8"/>
        <v>0</v>
      </c>
      <c r="G173" s="141">
        <f t="shared" si="8"/>
        <v>0</v>
      </c>
      <c r="H173" s="136">
        <f t="shared" si="9"/>
        <v>3527657</v>
      </c>
      <c r="I173" s="347"/>
      <c r="J173" s="288"/>
    </row>
    <row r="174" spans="2:10" x14ac:dyDescent="0.55000000000000004">
      <c r="B174" s="127" t="str">
        <f>$B$38</f>
        <v>Home Economics</v>
      </c>
      <c r="C174" s="141">
        <f t="shared" si="8"/>
        <v>2216.9441583813518</v>
      </c>
      <c r="D174" s="141">
        <f t="shared" si="8"/>
        <v>64711.088723431465</v>
      </c>
      <c r="E174" s="141">
        <f t="shared" si="8"/>
        <v>70229.967118187182</v>
      </c>
      <c r="F174" s="141">
        <f t="shared" si="8"/>
        <v>0</v>
      </c>
      <c r="G174" s="141">
        <f t="shared" si="8"/>
        <v>0</v>
      </c>
      <c r="H174" s="136">
        <f t="shared" si="9"/>
        <v>137158</v>
      </c>
      <c r="I174" s="347"/>
      <c r="J174" s="288"/>
    </row>
    <row r="175" spans="2:10" x14ac:dyDescent="0.55000000000000004">
      <c r="B175" s="127" t="str">
        <f>$B$39</f>
        <v>Law</v>
      </c>
      <c r="C175" s="141">
        <f t="shared" si="8"/>
        <v>0</v>
      </c>
      <c r="D175" s="141">
        <f t="shared" si="8"/>
        <v>0</v>
      </c>
      <c r="E175" s="141">
        <f t="shared" si="8"/>
        <v>0</v>
      </c>
      <c r="F175" s="141">
        <f t="shared" si="8"/>
        <v>0</v>
      </c>
      <c r="G175" s="141">
        <f t="shared" si="8"/>
        <v>0</v>
      </c>
      <c r="H175" s="136">
        <f t="shared" si="9"/>
        <v>0</v>
      </c>
      <c r="I175" s="347"/>
      <c r="J175" s="288"/>
    </row>
    <row r="176" spans="2:10" x14ac:dyDescent="0.55000000000000004">
      <c r="B176" s="127" t="str">
        <f>$B$40</f>
        <v>Social Service</v>
      </c>
      <c r="C176" s="141">
        <f t="shared" si="8"/>
        <v>23498.506295475123</v>
      </c>
      <c r="D176" s="141">
        <f t="shared" si="8"/>
        <v>138966.49370452488</v>
      </c>
      <c r="E176" s="141">
        <f t="shared" si="8"/>
        <v>0</v>
      </c>
      <c r="F176" s="141">
        <f t="shared" si="8"/>
        <v>0</v>
      </c>
      <c r="G176" s="141">
        <f t="shared" si="8"/>
        <v>0</v>
      </c>
      <c r="H176" s="136">
        <f t="shared" si="9"/>
        <v>162465</v>
      </c>
      <c r="I176" s="347"/>
      <c r="J176" s="288"/>
    </row>
    <row r="177" spans="2:10" x14ac:dyDescent="0.55000000000000004">
      <c r="B177" s="127" t="str">
        <f>$B$41</f>
        <v>Library Science</v>
      </c>
      <c r="C177" s="141">
        <f t="shared" si="8"/>
        <v>0</v>
      </c>
      <c r="D177" s="141">
        <f t="shared" si="8"/>
        <v>4942.8466221705148</v>
      </c>
      <c r="E177" s="141">
        <f t="shared" si="8"/>
        <v>75273.153377829498</v>
      </c>
      <c r="F177" s="141">
        <f t="shared" si="8"/>
        <v>0</v>
      </c>
      <c r="G177" s="141">
        <f t="shared" si="8"/>
        <v>0</v>
      </c>
      <c r="H177" s="136">
        <f t="shared" si="9"/>
        <v>80216.000000000015</v>
      </c>
      <c r="I177" s="347"/>
      <c r="J177" s="288"/>
    </row>
    <row r="178" spans="2:10" x14ac:dyDescent="0.55000000000000004">
      <c r="B178" s="127" t="str">
        <f>$B$42</f>
        <v>Veterinary Science</v>
      </c>
      <c r="C178" s="141">
        <f t="shared" si="8"/>
        <v>0</v>
      </c>
      <c r="D178" s="141">
        <f t="shared" si="8"/>
        <v>0</v>
      </c>
      <c r="E178" s="141">
        <f t="shared" si="8"/>
        <v>0</v>
      </c>
      <c r="F178" s="141">
        <f t="shared" si="8"/>
        <v>0</v>
      </c>
      <c r="G178" s="141">
        <f t="shared" si="8"/>
        <v>0</v>
      </c>
      <c r="H178" s="136">
        <f t="shared" si="9"/>
        <v>0</v>
      </c>
      <c r="I178" s="347"/>
      <c r="J178" s="288"/>
    </row>
    <row r="179" spans="2:10" x14ac:dyDescent="0.55000000000000004">
      <c r="B179" s="127" t="str">
        <f>$B$43</f>
        <v>Vocational Training</v>
      </c>
      <c r="C179" s="141">
        <f t="shared" si="8"/>
        <v>4104.9819984106562</v>
      </c>
      <c r="D179" s="141">
        <f t="shared" si="8"/>
        <v>121469.01800158934</v>
      </c>
      <c r="E179" s="141">
        <f t="shared" si="8"/>
        <v>0</v>
      </c>
      <c r="F179" s="141">
        <f t="shared" si="8"/>
        <v>0</v>
      </c>
      <c r="G179" s="141">
        <f t="shared" si="8"/>
        <v>0</v>
      </c>
      <c r="H179" s="136">
        <f t="shared" si="9"/>
        <v>125574</v>
      </c>
      <c r="I179" s="347"/>
      <c r="J179" s="288"/>
    </row>
    <row r="180" spans="2:10" x14ac:dyDescent="0.55000000000000004">
      <c r="B180" s="127" t="str">
        <f>$B$44</f>
        <v>Physical Training</v>
      </c>
      <c r="C180" s="141">
        <f t="shared" si="8"/>
        <v>0</v>
      </c>
      <c r="D180" s="141">
        <f t="shared" si="8"/>
        <v>0</v>
      </c>
      <c r="E180" s="141">
        <f t="shared" si="8"/>
        <v>0</v>
      </c>
      <c r="F180" s="141">
        <f t="shared" si="8"/>
        <v>0</v>
      </c>
      <c r="G180" s="141">
        <f t="shared" si="8"/>
        <v>0</v>
      </c>
      <c r="H180" s="136">
        <f t="shared" si="9"/>
        <v>0</v>
      </c>
      <c r="I180" s="347"/>
      <c r="J180" s="288"/>
    </row>
    <row r="181" spans="2:10" x14ac:dyDescent="0.55000000000000004">
      <c r="B181" s="127" t="str">
        <f>$B$45</f>
        <v>Health Services</v>
      </c>
      <c r="C181" s="141">
        <f t="shared" si="8"/>
        <v>7104.2401415195582</v>
      </c>
      <c r="D181" s="141">
        <f t="shared" si="8"/>
        <v>387590.5931567254</v>
      </c>
      <c r="E181" s="141">
        <f t="shared" si="8"/>
        <v>353963.16670175508</v>
      </c>
      <c r="F181" s="141">
        <f t="shared" si="8"/>
        <v>0</v>
      </c>
      <c r="G181" s="141">
        <f t="shared" si="8"/>
        <v>0</v>
      </c>
      <c r="H181" s="136">
        <f t="shared" si="9"/>
        <v>748658</v>
      </c>
      <c r="I181" s="347"/>
      <c r="J181" s="288"/>
    </row>
    <row r="182" spans="2:10" x14ac:dyDescent="0.55000000000000004">
      <c r="B182" s="127" t="str">
        <f>$B$46</f>
        <v>Pharmacy</v>
      </c>
      <c r="C182" s="141">
        <f t="shared" si="8"/>
        <v>0</v>
      </c>
      <c r="D182" s="141">
        <f t="shared" si="8"/>
        <v>0</v>
      </c>
      <c r="E182" s="141">
        <f t="shared" si="8"/>
        <v>0</v>
      </c>
      <c r="F182" s="141">
        <f t="shared" si="8"/>
        <v>0</v>
      </c>
      <c r="G182" s="141">
        <f t="shared" si="8"/>
        <v>0</v>
      </c>
      <c r="H182" s="136">
        <f t="shared" si="9"/>
        <v>0</v>
      </c>
      <c r="I182" s="347"/>
      <c r="J182" s="288"/>
    </row>
    <row r="183" spans="2:10" x14ac:dyDescent="0.55000000000000004">
      <c r="B183" s="127" t="str">
        <f>$B$47</f>
        <v>Business Administration</v>
      </c>
      <c r="C183" s="141">
        <f t="shared" si="8"/>
        <v>368557.13673071127</v>
      </c>
      <c r="D183" s="141">
        <f t="shared" si="8"/>
        <v>2840069.3139654645</v>
      </c>
      <c r="E183" s="141">
        <f t="shared" si="8"/>
        <v>1133811.5493038241</v>
      </c>
      <c r="F183" s="141">
        <f t="shared" si="8"/>
        <v>0</v>
      </c>
      <c r="G183" s="141">
        <f t="shared" si="8"/>
        <v>0</v>
      </c>
      <c r="H183" s="136">
        <f t="shared" si="9"/>
        <v>4342438</v>
      </c>
      <c r="I183" s="347"/>
      <c r="J183" s="288"/>
    </row>
    <row r="184" spans="2:10" x14ac:dyDescent="0.55000000000000004">
      <c r="B184" s="127" t="str">
        <f>$B$48</f>
        <v>Optometry</v>
      </c>
      <c r="C184" s="141">
        <f t="shared" ref="C184:G187" si="10">C159+$H$140*IF($H132=0,0,$H159*C132/$H132)+IF($H48=0,0,$H$141*$H159*C48/$H48)</f>
        <v>0</v>
      </c>
      <c r="D184" s="141">
        <f t="shared" si="10"/>
        <v>0</v>
      </c>
      <c r="E184" s="141">
        <f t="shared" si="10"/>
        <v>0</v>
      </c>
      <c r="F184" s="141">
        <f t="shared" si="10"/>
        <v>0</v>
      </c>
      <c r="G184" s="141">
        <f t="shared" si="10"/>
        <v>0</v>
      </c>
      <c r="H184" s="136">
        <f t="shared" si="9"/>
        <v>0</v>
      </c>
      <c r="I184" s="347"/>
      <c r="J184" s="288"/>
    </row>
    <row r="185" spans="2:10" x14ac:dyDescent="0.55000000000000004">
      <c r="B185" s="127" t="str">
        <f>$B$49</f>
        <v>Teacher Ed-Practice Teaching</v>
      </c>
      <c r="C185" s="141">
        <f t="shared" si="10"/>
        <v>0</v>
      </c>
      <c r="D185" s="141">
        <f t="shared" si="10"/>
        <v>0</v>
      </c>
      <c r="E185" s="141">
        <f t="shared" si="10"/>
        <v>0</v>
      </c>
      <c r="F185" s="141">
        <f t="shared" si="10"/>
        <v>0</v>
      </c>
      <c r="G185" s="141">
        <f t="shared" si="10"/>
        <v>0</v>
      </c>
      <c r="H185" s="136">
        <f t="shared" si="9"/>
        <v>0</v>
      </c>
      <c r="I185" s="347"/>
      <c r="J185" s="288"/>
    </row>
    <row r="186" spans="2:10" x14ac:dyDescent="0.55000000000000004">
      <c r="B186" s="127" t="str">
        <f>$B$50</f>
        <v>Technology</v>
      </c>
      <c r="C186" s="141">
        <f t="shared" si="10"/>
        <v>7786.1153855934144</v>
      </c>
      <c r="D186" s="141">
        <f t="shared" si="10"/>
        <v>170892.45387188569</v>
      </c>
      <c r="E186" s="141">
        <f t="shared" si="10"/>
        <v>180639.4307425209</v>
      </c>
      <c r="F186" s="141">
        <f t="shared" si="10"/>
        <v>0</v>
      </c>
      <c r="G186" s="141">
        <f t="shared" si="10"/>
        <v>0</v>
      </c>
      <c r="H186" s="136">
        <f t="shared" si="9"/>
        <v>359318</v>
      </c>
      <c r="I186" s="347"/>
      <c r="J186" s="288"/>
    </row>
    <row r="187" spans="2:10" x14ac:dyDescent="0.55000000000000004">
      <c r="B187" s="127" t="str">
        <f>$B$51</f>
        <v>Nursing</v>
      </c>
      <c r="C187" s="141">
        <f t="shared" si="10"/>
        <v>1211.9101748994583</v>
      </c>
      <c r="D187" s="141">
        <f t="shared" si="10"/>
        <v>64571.089825100542</v>
      </c>
      <c r="E187" s="141">
        <f t="shared" si="10"/>
        <v>0</v>
      </c>
      <c r="F187" s="141">
        <f t="shared" si="10"/>
        <v>0</v>
      </c>
      <c r="G187" s="141">
        <f t="shared" si="10"/>
        <v>0</v>
      </c>
      <c r="H187" s="136">
        <f t="shared" si="9"/>
        <v>65783</v>
      </c>
      <c r="I187" s="347"/>
      <c r="J187" s="288"/>
    </row>
    <row r="188" spans="2:10" x14ac:dyDescent="0.55000000000000004">
      <c r="B188" s="130" t="str">
        <f>$B$52</f>
        <v>Totals</v>
      </c>
      <c r="C188" s="133">
        <f>SUM(C168:C187)</f>
        <v>3730824.4192941706</v>
      </c>
      <c r="D188" s="133">
        <f>SUM(D168:D187)</f>
        <v>11362294.214841845</v>
      </c>
      <c r="E188" s="133">
        <f>SUM(E168:E187)</f>
        <v>6078020.0354505032</v>
      </c>
      <c r="F188" s="133">
        <f>SUM(F168:F187)</f>
        <v>641306.33041348006</v>
      </c>
      <c r="G188" s="133">
        <f>SUM(G168:G187)</f>
        <v>0</v>
      </c>
      <c r="H188" s="133">
        <f t="shared" si="9"/>
        <v>21812444.999999996</v>
      </c>
      <c r="I188" s="347"/>
      <c r="J188" s="288"/>
    </row>
    <row r="189" spans="2:10" x14ac:dyDescent="0.55000000000000004">
      <c r="B189" s="328"/>
      <c r="C189" s="329"/>
      <c r="D189" s="329"/>
      <c r="E189" s="329"/>
      <c r="F189" s="329"/>
      <c r="G189" s="329"/>
      <c r="H189" s="344"/>
    </row>
    <row r="190" spans="2:10" x14ac:dyDescent="0.55000000000000004">
      <c r="B190" s="442" t="s">
        <v>34</v>
      </c>
      <c r="C190" s="442"/>
      <c r="D190" s="442"/>
      <c r="E190" s="442"/>
      <c r="F190" s="442"/>
      <c r="G190" s="442"/>
      <c r="H190" s="122">
        <f>H15</f>
        <v>27813393</v>
      </c>
    </row>
    <row r="191" spans="2:10" ht="43.5" customHeight="1" thickBot="1" x14ac:dyDescent="0.6">
      <c r="B191" s="432" t="s">
        <v>225</v>
      </c>
      <c r="C191" s="432"/>
      <c r="D191" s="432"/>
      <c r="E191" s="432"/>
      <c r="F191" s="432"/>
      <c r="G191" s="432"/>
      <c r="H191" s="432"/>
    </row>
    <row r="192" spans="2:10" ht="19.8" thickBot="1" x14ac:dyDescent="0.6">
      <c r="B192" s="124" t="s">
        <v>31</v>
      </c>
      <c r="C192" s="125" t="s">
        <v>25</v>
      </c>
      <c r="D192" s="125" t="s">
        <v>26</v>
      </c>
      <c r="E192" s="125" t="s">
        <v>27</v>
      </c>
      <c r="F192" s="125" t="s">
        <v>28</v>
      </c>
      <c r="G192" s="125" t="s">
        <v>29</v>
      </c>
      <c r="H192" s="126" t="s">
        <v>1</v>
      </c>
    </row>
    <row r="193" spans="2:8" x14ac:dyDescent="0.55000000000000004">
      <c r="B193" s="127" t="str">
        <f>$B$32</f>
        <v>Liberal Arts</v>
      </c>
      <c r="C193" s="135">
        <f t="shared" ref="C193:G208" si="11">$H$190*IF($H$136=0,0,C116/$H$136)</f>
        <v>1804140.6055044297</v>
      </c>
      <c r="D193" s="135">
        <f t="shared" si="11"/>
        <v>3117000.1778651285</v>
      </c>
      <c r="E193" s="135">
        <f t="shared" si="11"/>
        <v>1823937.3116475395</v>
      </c>
      <c r="F193" s="135">
        <f t="shared" si="11"/>
        <v>350973.6863547744</v>
      </c>
      <c r="G193" s="135">
        <f t="shared" si="11"/>
        <v>0</v>
      </c>
      <c r="H193" s="135">
        <f>SUM(C193:G193)</f>
        <v>7096051.7813718719</v>
      </c>
    </row>
    <row r="194" spans="2:8" x14ac:dyDescent="0.55000000000000004">
      <c r="B194" s="127" t="str">
        <f>$B$33</f>
        <v>Science</v>
      </c>
      <c r="C194" s="138">
        <f t="shared" si="11"/>
        <v>1136795.5060390159</v>
      </c>
      <c r="D194" s="138">
        <f t="shared" si="11"/>
        <v>2269299.5239944989</v>
      </c>
      <c r="E194" s="138">
        <f t="shared" si="11"/>
        <v>1067018.1796496997</v>
      </c>
      <c r="F194" s="138">
        <f t="shared" si="11"/>
        <v>0</v>
      </c>
      <c r="G194" s="138">
        <f t="shared" si="11"/>
        <v>0</v>
      </c>
      <c r="H194" s="138">
        <f t="shared" ref="H194:H213" si="12">SUM(C194:G194)</f>
        <v>4473113.2096832143</v>
      </c>
    </row>
    <row r="195" spans="2:8" x14ac:dyDescent="0.55000000000000004">
      <c r="B195" s="127" t="str">
        <f>$B$34</f>
        <v>Fine Arts</v>
      </c>
      <c r="C195" s="138">
        <f t="shared" si="11"/>
        <v>159811.99682918147</v>
      </c>
      <c r="D195" s="138">
        <f t="shared" si="11"/>
        <v>536483.47146321903</v>
      </c>
      <c r="E195" s="138">
        <f t="shared" si="11"/>
        <v>112095.30280087136</v>
      </c>
      <c r="F195" s="138">
        <f t="shared" si="11"/>
        <v>0</v>
      </c>
      <c r="G195" s="138">
        <f t="shared" si="11"/>
        <v>0</v>
      </c>
      <c r="H195" s="138">
        <f t="shared" si="12"/>
        <v>808390.77109327179</v>
      </c>
    </row>
    <row r="196" spans="2:8" x14ac:dyDescent="0.55000000000000004">
      <c r="B196" s="127" t="str">
        <f>$B$35</f>
        <v>Teacher Education</v>
      </c>
      <c r="C196" s="138">
        <f t="shared" si="11"/>
        <v>302991.36041434639</v>
      </c>
      <c r="D196" s="138">
        <f t="shared" si="11"/>
        <v>1277722.9340753693</v>
      </c>
      <c r="E196" s="138">
        <f t="shared" si="11"/>
        <v>1114485.383689184</v>
      </c>
      <c r="F196" s="138">
        <f t="shared" si="11"/>
        <v>564521.53723281249</v>
      </c>
      <c r="G196" s="138">
        <f t="shared" si="11"/>
        <v>0</v>
      </c>
      <c r="H196" s="138">
        <f t="shared" si="12"/>
        <v>3259721.2154117124</v>
      </c>
    </row>
    <row r="197" spans="2:8" x14ac:dyDescent="0.55000000000000004">
      <c r="B197" s="127" t="str">
        <f>$B$36</f>
        <v>Agriculture</v>
      </c>
      <c r="C197" s="138">
        <f t="shared" si="11"/>
        <v>0</v>
      </c>
      <c r="D197" s="138">
        <f t="shared" si="11"/>
        <v>0</v>
      </c>
      <c r="E197" s="138">
        <f t="shared" si="11"/>
        <v>0</v>
      </c>
      <c r="F197" s="138">
        <f t="shared" si="11"/>
        <v>0</v>
      </c>
      <c r="G197" s="138">
        <f t="shared" si="11"/>
        <v>0</v>
      </c>
      <c r="H197" s="138">
        <f t="shared" si="12"/>
        <v>0</v>
      </c>
    </row>
    <row r="198" spans="2:8" x14ac:dyDescent="0.55000000000000004">
      <c r="B198" s="127" t="str">
        <f>$B$37</f>
        <v>Engineering</v>
      </c>
      <c r="C198" s="138">
        <f t="shared" si="11"/>
        <v>765917.65000863594</v>
      </c>
      <c r="D198" s="138">
        <f t="shared" si="11"/>
        <v>2297739.3547476982</v>
      </c>
      <c r="E198" s="138">
        <f t="shared" si="11"/>
        <v>1434428.7110800929</v>
      </c>
      <c r="F198" s="138">
        <f t="shared" si="11"/>
        <v>0</v>
      </c>
      <c r="G198" s="138">
        <f t="shared" si="11"/>
        <v>0</v>
      </c>
      <c r="H198" s="138">
        <f t="shared" si="12"/>
        <v>4498085.7158364272</v>
      </c>
    </row>
    <row r="199" spans="2:8" x14ac:dyDescent="0.55000000000000004">
      <c r="B199" s="127" t="str">
        <f>$B$38</f>
        <v>Home Economics</v>
      </c>
      <c r="C199" s="138">
        <f t="shared" si="11"/>
        <v>2826.6969708548045</v>
      </c>
      <c r="D199" s="138">
        <f t="shared" si="11"/>
        <v>82509.357659596542</v>
      </c>
      <c r="E199" s="138">
        <f t="shared" si="11"/>
        <v>89546.159548355936</v>
      </c>
      <c r="F199" s="138">
        <f t="shared" si="11"/>
        <v>0</v>
      </c>
      <c r="G199" s="138">
        <f t="shared" si="11"/>
        <v>0</v>
      </c>
      <c r="H199" s="138">
        <f t="shared" si="12"/>
        <v>174882.21417880728</v>
      </c>
    </row>
    <row r="200" spans="2:8" x14ac:dyDescent="0.55000000000000004">
      <c r="B200" s="127" t="str">
        <f>$B$39</f>
        <v>Law</v>
      </c>
      <c r="C200" s="138">
        <f t="shared" si="11"/>
        <v>0</v>
      </c>
      <c r="D200" s="138">
        <f t="shared" si="11"/>
        <v>0</v>
      </c>
      <c r="E200" s="138">
        <f t="shared" si="11"/>
        <v>0</v>
      </c>
      <c r="F200" s="138">
        <f t="shared" si="11"/>
        <v>0</v>
      </c>
      <c r="G200" s="138">
        <f t="shared" si="11"/>
        <v>0</v>
      </c>
      <c r="H200" s="138">
        <f t="shared" si="12"/>
        <v>0</v>
      </c>
    </row>
    <row r="201" spans="2:8" x14ac:dyDescent="0.55000000000000004">
      <c r="B201" s="127" t="str">
        <f>$B$40</f>
        <v>Social Service</v>
      </c>
      <c r="C201" s="138">
        <f t="shared" si="11"/>
        <v>29963.481239391524</v>
      </c>
      <c r="D201" s="138">
        <f t="shared" si="11"/>
        <v>177199.34512694352</v>
      </c>
      <c r="E201" s="138">
        <f t="shared" si="11"/>
        <v>0</v>
      </c>
      <c r="F201" s="138">
        <f t="shared" si="11"/>
        <v>0</v>
      </c>
      <c r="G201" s="138">
        <f t="shared" si="11"/>
        <v>0</v>
      </c>
      <c r="H201" s="138">
        <f t="shared" si="12"/>
        <v>207162.82636633504</v>
      </c>
    </row>
    <row r="202" spans="2:8" x14ac:dyDescent="0.55000000000000004">
      <c r="B202" s="127" t="str">
        <f>$B$41</f>
        <v>Library Science</v>
      </c>
      <c r="C202" s="138">
        <f t="shared" si="11"/>
        <v>0</v>
      </c>
      <c r="D202" s="138">
        <f t="shared" si="11"/>
        <v>6302.1206373118403</v>
      </c>
      <c r="E202" s="138">
        <f t="shared" si="11"/>
        <v>95973.136453432511</v>
      </c>
      <c r="F202" s="138">
        <f t="shared" si="11"/>
        <v>0</v>
      </c>
      <c r="G202" s="138">
        <f t="shared" si="11"/>
        <v>0</v>
      </c>
      <c r="H202" s="138">
        <f t="shared" si="12"/>
        <v>102275.25709074436</v>
      </c>
    </row>
    <row r="203" spans="2:8" x14ac:dyDescent="0.55000000000000004">
      <c r="B203" s="127" t="str">
        <f>$B$42</f>
        <v>Veterinary Science</v>
      </c>
      <c r="C203" s="138">
        <f t="shared" si="11"/>
        <v>0</v>
      </c>
      <c r="D203" s="138">
        <f t="shared" si="11"/>
        <v>0</v>
      </c>
      <c r="E203" s="138">
        <f t="shared" si="11"/>
        <v>0</v>
      </c>
      <c r="F203" s="138">
        <f t="shared" si="11"/>
        <v>0</v>
      </c>
      <c r="G203" s="138">
        <f t="shared" si="11"/>
        <v>0</v>
      </c>
      <c r="H203" s="138">
        <f t="shared" si="12"/>
        <v>0</v>
      </c>
    </row>
    <row r="204" spans="2:8" x14ac:dyDescent="0.55000000000000004">
      <c r="B204" s="127" t="str">
        <f>$B$43</f>
        <v>Vocational Training</v>
      </c>
      <c r="C204" s="138">
        <f t="shared" si="11"/>
        <v>5234.2949197541784</v>
      </c>
      <c r="D204" s="138">
        <f t="shared" si="11"/>
        <v>154886.10280859095</v>
      </c>
      <c r="E204" s="138">
        <f t="shared" si="11"/>
        <v>0</v>
      </c>
      <c r="F204" s="138">
        <f t="shared" si="11"/>
        <v>0</v>
      </c>
      <c r="G204" s="138">
        <f t="shared" si="11"/>
        <v>0</v>
      </c>
      <c r="H204" s="138">
        <f t="shared" si="12"/>
        <v>160120.39772834512</v>
      </c>
    </row>
    <row r="205" spans="2:8" x14ac:dyDescent="0.55000000000000004">
      <c r="B205" s="127" t="str">
        <f>$B$44</f>
        <v>Physical Training</v>
      </c>
      <c r="C205" s="138">
        <f t="shared" si="11"/>
        <v>0</v>
      </c>
      <c r="D205" s="138">
        <f t="shared" si="11"/>
        <v>0</v>
      </c>
      <c r="E205" s="138">
        <f t="shared" si="11"/>
        <v>0</v>
      </c>
      <c r="F205" s="138">
        <f t="shared" si="11"/>
        <v>0</v>
      </c>
      <c r="G205" s="138">
        <f t="shared" si="11"/>
        <v>0</v>
      </c>
      <c r="H205" s="138">
        <f t="shared" si="12"/>
        <v>0</v>
      </c>
    </row>
    <row r="206" spans="2:8" x14ac:dyDescent="0.55000000000000004">
      <c r="B206" s="127" t="str">
        <f>$B$45</f>
        <v>Health Services</v>
      </c>
      <c r="C206" s="138">
        <f t="shared" si="11"/>
        <v>9058.268629381233</v>
      </c>
      <c r="D206" s="138">
        <f t="shared" si="11"/>
        <v>494197.78063468839</v>
      </c>
      <c r="E206" s="138">
        <f t="shared" si="11"/>
        <v>451321.09627774189</v>
      </c>
      <c r="F206" s="138">
        <f t="shared" si="11"/>
        <v>0</v>
      </c>
      <c r="G206" s="138">
        <f t="shared" si="11"/>
        <v>0</v>
      </c>
      <c r="H206" s="138">
        <f t="shared" si="12"/>
        <v>954577.14554181159</v>
      </c>
    </row>
    <row r="207" spans="2:8" x14ac:dyDescent="0.55000000000000004">
      <c r="B207" s="127" t="str">
        <f>$B$46</f>
        <v>Pharmacy</v>
      </c>
      <c r="C207" s="138">
        <f t="shared" si="11"/>
        <v>0</v>
      </c>
      <c r="D207" s="138">
        <f t="shared" si="11"/>
        <v>0</v>
      </c>
      <c r="E207" s="138">
        <f t="shared" si="11"/>
        <v>0</v>
      </c>
      <c r="F207" s="138">
        <f t="shared" si="11"/>
        <v>0</v>
      </c>
      <c r="G207" s="138">
        <f t="shared" si="11"/>
        <v>0</v>
      </c>
      <c r="H207" s="138">
        <f t="shared" si="12"/>
        <v>0</v>
      </c>
    </row>
    <row r="208" spans="2:8" x14ac:dyDescent="0.55000000000000004">
      <c r="B208" s="127" t="str">
        <f>$B$47</f>
        <v>Business Administration</v>
      </c>
      <c r="C208" s="138">
        <f t="shared" si="11"/>
        <v>469942.29609252978</v>
      </c>
      <c r="D208" s="138">
        <f t="shared" si="11"/>
        <v>3621334.5542730619</v>
      </c>
      <c r="E208" s="138">
        <f t="shared" si="11"/>
        <v>1445708.0048496807</v>
      </c>
      <c r="F208" s="138">
        <f t="shared" si="11"/>
        <v>0</v>
      </c>
      <c r="G208" s="138">
        <f t="shared" si="11"/>
        <v>0</v>
      </c>
      <c r="H208" s="138">
        <f t="shared" si="12"/>
        <v>5536984.8552152719</v>
      </c>
    </row>
    <row r="209" spans="2:8" x14ac:dyDescent="0.55000000000000004">
      <c r="B209" s="127" t="str">
        <f>$B$48</f>
        <v>Optometry</v>
      </c>
      <c r="C209" s="138">
        <f t="shared" ref="C209:G212" si="13">$H$190*IF($H$136=0,0,C132/$H$136)</f>
        <v>0</v>
      </c>
      <c r="D209" s="138">
        <f t="shared" si="13"/>
        <v>0</v>
      </c>
      <c r="E209" s="138">
        <f t="shared" si="13"/>
        <v>0</v>
      </c>
      <c r="F209" s="138">
        <f t="shared" si="13"/>
        <v>0</v>
      </c>
      <c r="G209" s="138">
        <f t="shared" si="13"/>
        <v>0</v>
      </c>
      <c r="H209" s="138">
        <f t="shared" si="12"/>
        <v>0</v>
      </c>
    </row>
    <row r="210" spans="2:8" x14ac:dyDescent="0.55000000000000004">
      <c r="B210" s="127" t="str">
        <f>$B$49</f>
        <v>Teacher Ed-Practice Teaching</v>
      </c>
      <c r="C210" s="138">
        <f t="shared" si="13"/>
        <v>0</v>
      </c>
      <c r="D210" s="138">
        <f t="shared" si="13"/>
        <v>0</v>
      </c>
      <c r="E210" s="138">
        <f t="shared" si="13"/>
        <v>0</v>
      </c>
      <c r="F210" s="138">
        <f t="shared" si="13"/>
        <v>0</v>
      </c>
      <c r="G210" s="138">
        <f t="shared" si="13"/>
        <v>0</v>
      </c>
      <c r="H210" s="138">
        <f t="shared" si="12"/>
        <v>0</v>
      </c>
    </row>
    <row r="211" spans="2:8" x14ac:dyDescent="0.55000000000000004">
      <c r="B211" s="127" t="str">
        <f>$B$50</f>
        <v>Technology</v>
      </c>
      <c r="C211" s="138">
        <f t="shared" si="13"/>
        <v>9927.6698725920232</v>
      </c>
      <c r="D211" s="138">
        <f t="shared" si="13"/>
        <v>217896.06006820549</v>
      </c>
      <c r="E211" s="138">
        <f t="shared" si="13"/>
        <v>230323.92220938305</v>
      </c>
      <c r="F211" s="138">
        <f t="shared" si="13"/>
        <v>0</v>
      </c>
      <c r="G211" s="138">
        <f t="shared" si="13"/>
        <v>0</v>
      </c>
      <c r="H211" s="138">
        <f t="shared" si="12"/>
        <v>458147.65215018054</v>
      </c>
    </row>
    <row r="212" spans="2:8" x14ac:dyDescent="0.55000000000000004">
      <c r="B212" s="127" t="str">
        <f>$B$51</f>
        <v>Nursing</v>
      </c>
      <c r="C212" s="138">
        <f t="shared" si="13"/>
        <v>1545.3076778605823</v>
      </c>
      <c r="D212" s="138">
        <f t="shared" si="13"/>
        <v>82334.650654147088</v>
      </c>
      <c r="E212" s="138">
        <f t="shared" si="13"/>
        <v>0</v>
      </c>
      <c r="F212" s="138">
        <f t="shared" si="13"/>
        <v>0</v>
      </c>
      <c r="G212" s="138">
        <f t="shared" si="13"/>
        <v>0</v>
      </c>
      <c r="H212" s="138">
        <f t="shared" si="12"/>
        <v>83879.958332007664</v>
      </c>
    </row>
    <row r="213" spans="2:8" x14ac:dyDescent="0.55000000000000004">
      <c r="B213" s="130" t="str">
        <f>$B$52</f>
        <v>Totals</v>
      </c>
      <c r="C213" s="135">
        <f>SUM(C193:C212)</f>
        <v>4698155.1341979746</v>
      </c>
      <c r="D213" s="135">
        <f>SUM(D193:D212)</f>
        <v>14334905.434008459</v>
      </c>
      <c r="E213" s="135">
        <f>SUM(E193:E212)</f>
        <v>7864837.2082059821</v>
      </c>
      <c r="F213" s="135">
        <f>SUM(F193:F212)</f>
        <v>915495.22358758689</v>
      </c>
      <c r="G213" s="135">
        <f>SUM(G193:G212)</f>
        <v>0</v>
      </c>
      <c r="H213" s="135">
        <f t="shared" si="12"/>
        <v>27813393.000000004</v>
      </c>
    </row>
    <row r="214" spans="2:8" x14ac:dyDescent="0.55000000000000004">
      <c r="B214" s="143"/>
      <c r="C214" s="144"/>
      <c r="D214" s="144"/>
      <c r="E214" s="144"/>
      <c r="F214" s="144"/>
      <c r="G214" s="144"/>
      <c r="H214" s="144"/>
    </row>
    <row r="215" spans="2:8" x14ac:dyDescent="0.55000000000000004">
      <c r="B215" s="442" t="s">
        <v>35</v>
      </c>
      <c r="C215" s="442"/>
      <c r="D215" s="442"/>
      <c r="E215" s="442"/>
      <c r="F215" s="442"/>
      <c r="G215" s="442"/>
      <c r="H215" s="122">
        <f>H17</f>
        <v>17897734</v>
      </c>
    </row>
    <row r="216" spans="2:8" ht="60.75" customHeight="1" thickBot="1" x14ac:dyDescent="0.6">
      <c r="B216" s="432" t="s">
        <v>226</v>
      </c>
      <c r="C216" s="432"/>
      <c r="D216" s="432"/>
      <c r="E216" s="432"/>
      <c r="F216" s="432"/>
      <c r="G216" s="432"/>
      <c r="H216" s="432"/>
    </row>
    <row r="217" spans="2:8" ht="19.8" thickBot="1" x14ac:dyDescent="0.6">
      <c r="B217" s="124" t="s">
        <v>31</v>
      </c>
      <c r="C217" s="125" t="s">
        <v>25</v>
      </c>
      <c r="D217" s="125" t="s">
        <v>26</v>
      </c>
      <c r="E217" s="125" t="s">
        <v>27</v>
      </c>
      <c r="F217" s="125" t="s">
        <v>28</v>
      </c>
      <c r="G217" s="125" t="s">
        <v>29</v>
      </c>
      <c r="H217" s="126" t="s">
        <v>1</v>
      </c>
    </row>
    <row r="218" spans="2:8" x14ac:dyDescent="0.55000000000000004">
      <c r="B218" s="127" t="str">
        <f>$B$32</f>
        <v>Liberal Arts</v>
      </c>
      <c r="C218" s="135">
        <f t="shared" ref="C218:G233" si="14">$H$215*IF($H$25=0,0,C$25/$H$25)*IF(C$52=0,0,C32/C$52)</f>
        <v>986000.8198999</v>
      </c>
      <c r="D218" s="135">
        <f t="shared" si="14"/>
        <v>3782272.6375078782</v>
      </c>
      <c r="E218" s="135">
        <f t="shared" si="14"/>
        <v>987721.97702247254</v>
      </c>
      <c r="F218" s="135">
        <f t="shared" si="14"/>
        <v>99192.585568906652</v>
      </c>
      <c r="G218" s="135">
        <f t="shared" si="14"/>
        <v>0</v>
      </c>
      <c r="H218" s="135">
        <f>SUM(C218:G218)</f>
        <v>5855188.0199991576</v>
      </c>
    </row>
    <row r="219" spans="2:8" x14ac:dyDescent="0.55000000000000004">
      <c r="B219" s="127" t="str">
        <f>$B$33</f>
        <v>Science</v>
      </c>
      <c r="C219" s="138">
        <f t="shared" si="14"/>
        <v>453798.87273366505</v>
      </c>
      <c r="D219" s="138">
        <f t="shared" si="14"/>
        <v>1674174.9157178886</v>
      </c>
      <c r="E219" s="138">
        <f t="shared" si="14"/>
        <v>432412.54774684989</v>
      </c>
      <c r="F219" s="138">
        <f t="shared" si="14"/>
        <v>0</v>
      </c>
      <c r="G219" s="138">
        <f t="shared" si="14"/>
        <v>0</v>
      </c>
      <c r="H219" s="138">
        <f t="shared" ref="H219:H238" si="15">SUM(C219:G219)</f>
        <v>2560386.3361984035</v>
      </c>
    </row>
    <row r="220" spans="2:8" x14ac:dyDescent="0.55000000000000004">
      <c r="B220" s="127" t="str">
        <f>$B$34</f>
        <v>Fine Arts</v>
      </c>
      <c r="C220" s="138">
        <f t="shared" si="14"/>
        <v>112393.38933627086</v>
      </c>
      <c r="D220" s="138">
        <f t="shared" si="14"/>
        <v>460514.51714740339</v>
      </c>
      <c r="E220" s="138">
        <f t="shared" si="14"/>
        <v>42871.0051844556</v>
      </c>
      <c r="F220" s="138">
        <f t="shared" si="14"/>
        <v>0</v>
      </c>
      <c r="G220" s="138">
        <f t="shared" si="14"/>
        <v>0</v>
      </c>
      <c r="H220" s="138">
        <f t="shared" si="15"/>
        <v>615778.91166812973</v>
      </c>
    </row>
    <row r="221" spans="2:8" x14ac:dyDescent="0.55000000000000004">
      <c r="B221" s="127" t="str">
        <f>$B$35</f>
        <v>Teacher Education</v>
      </c>
      <c r="C221" s="138">
        <f t="shared" si="14"/>
        <v>84459.359822870203</v>
      </c>
      <c r="D221" s="138">
        <f t="shared" si="14"/>
        <v>1138174.2510018845</v>
      </c>
      <c r="E221" s="138">
        <f t="shared" si="14"/>
        <v>575121.0301563181</v>
      </c>
      <c r="F221" s="138">
        <f t="shared" si="14"/>
        <v>257134.42782669363</v>
      </c>
      <c r="G221" s="138">
        <f t="shared" si="14"/>
        <v>0</v>
      </c>
      <c r="H221" s="138">
        <f t="shared" si="15"/>
        <v>2054889.0688077663</v>
      </c>
    </row>
    <row r="222" spans="2:8" x14ac:dyDescent="0.55000000000000004">
      <c r="B222" s="127" t="str">
        <f>$B$36</f>
        <v>Agriculture</v>
      </c>
      <c r="C222" s="138">
        <f t="shared" si="14"/>
        <v>0</v>
      </c>
      <c r="D222" s="138">
        <f t="shared" si="14"/>
        <v>0</v>
      </c>
      <c r="E222" s="138">
        <f t="shared" si="14"/>
        <v>0</v>
      </c>
      <c r="F222" s="138">
        <f t="shared" si="14"/>
        <v>0</v>
      </c>
      <c r="G222" s="138">
        <f t="shared" si="14"/>
        <v>0</v>
      </c>
      <c r="H222" s="138">
        <f t="shared" si="15"/>
        <v>0</v>
      </c>
    </row>
    <row r="223" spans="2:8" x14ac:dyDescent="0.55000000000000004">
      <c r="B223" s="127" t="str">
        <f>$B$37</f>
        <v>Engineering</v>
      </c>
      <c r="C223" s="138">
        <f t="shared" si="14"/>
        <v>207932.46506697731</v>
      </c>
      <c r="D223" s="138">
        <f t="shared" si="14"/>
        <v>1365000.321049741</v>
      </c>
      <c r="E223" s="138">
        <f t="shared" si="14"/>
        <v>520557.93264882907</v>
      </c>
      <c r="F223" s="138">
        <f t="shared" si="14"/>
        <v>0</v>
      </c>
      <c r="G223" s="138">
        <f t="shared" si="14"/>
        <v>0</v>
      </c>
      <c r="H223" s="138">
        <f t="shared" si="15"/>
        <v>2093490.7187655475</v>
      </c>
    </row>
    <row r="224" spans="2:8" x14ac:dyDescent="0.55000000000000004">
      <c r="B224" s="127" t="str">
        <f>$B$38</f>
        <v>Home Economics</v>
      </c>
      <c r="C224" s="138">
        <f t="shared" si="14"/>
        <v>845.06307771632225</v>
      </c>
      <c r="D224" s="138">
        <f t="shared" si="14"/>
        <v>75363.605121248824</v>
      </c>
      <c r="E224" s="138">
        <f t="shared" si="14"/>
        <v>12081.828733801123</v>
      </c>
      <c r="F224" s="138">
        <f t="shared" si="14"/>
        <v>0</v>
      </c>
      <c r="G224" s="138">
        <f t="shared" si="14"/>
        <v>0</v>
      </c>
      <c r="H224" s="138">
        <f t="shared" si="15"/>
        <v>88290.496932766269</v>
      </c>
    </row>
    <row r="225" spans="2:10" x14ac:dyDescent="0.55000000000000004">
      <c r="B225" s="127" t="str">
        <f>$B$39</f>
        <v>Law</v>
      </c>
      <c r="C225" s="138">
        <f t="shared" si="14"/>
        <v>0</v>
      </c>
      <c r="D225" s="138">
        <f t="shared" si="14"/>
        <v>0</v>
      </c>
      <c r="E225" s="138">
        <f t="shared" si="14"/>
        <v>0</v>
      </c>
      <c r="F225" s="138">
        <f t="shared" si="14"/>
        <v>0</v>
      </c>
      <c r="G225" s="138">
        <f t="shared" si="14"/>
        <v>0</v>
      </c>
      <c r="H225" s="138">
        <f t="shared" si="15"/>
        <v>0</v>
      </c>
    </row>
    <row r="226" spans="2:10" x14ac:dyDescent="0.55000000000000004">
      <c r="B226" s="127" t="str">
        <f>$B$40</f>
        <v>Social Service</v>
      </c>
      <c r="C226" s="138">
        <f t="shared" si="14"/>
        <v>8309.7869308771697</v>
      </c>
      <c r="D226" s="138">
        <f t="shared" si="14"/>
        <v>113964.47603701042</v>
      </c>
      <c r="E226" s="138">
        <f t="shared" si="14"/>
        <v>0</v>
      </c>
      <c r="F226" s="138">
        <f t="shared" si="14"/>
        <v>0</v>
      </c>
      <c r="G226" s="138">
        <f t="shared" si="14"/>
        <v>0</v>
      </c>
      <c r="H226" s="138">
        <f t="shared" si="15"/>
        <v>122274.2629678876</v>
      </c>
    </row>
    <row r="227" spans="2:10" x14ac:dyDescent="0.55000000000000004">
      <c r="B227" s="127" t="str">
        <f>$B$41</f>
        <v>Library Science</v>
      </c>
      <c r="C227" s="138">
        <f t="shared" si="14"/>
        <v>0</v>
      </c>
      <c r="D227" s="138">
        <f t="shared" si="14"/>
        <v>2941.0187364389785</v>
      </c>
      <c r="E227" s="138">
        <f t="shared" si="14"/>
        <v>47937.578524436722</v>
      </c>
      <c r="F227" s="138">
        <f t="shared" si="14"/>
        <v>0</v>
      </c>
      <c r="G227" s="138">
        <f t="shared" si="14"/>
        <v>0</v>
      </c>
      <c r="H227" s="138">
        <f t="shared" si="15"/>
        <v>50878.5972608757</v>
      </c>
    </row>
    <row r="228" spans="2:10" x14ac:dyDescent="0.55000000000000004">
      <c r="B228" s="127" t="str">
        <f>$B$42</f>
        <v>Veterinary Science</v>
      </c>
      <c r="C228" s="138">
        <f t="shared" si="14"/>
        <v>0</v>
      </c>
      <c r="D228" s="138">
        <f t="shared" si="14"/>
        <v>0</v>
      </c>
      <c r="E228" s="138">
        <f t="shared" si="14"/>
        <v>0</v>
      </c>
      <c r="F228" s="138">
        <f t="shared" si="14"/>
        <v>0</v>
      </c>
      <c r="G228" s="138">
        <f t="shared" si="14"/>
        <v>0</v>
      </c>
      <c r="H228" s="138">
        <f t="shared" si="15"/>
        <v>0</v>
      </c>
    </row>
    <row r="229" spans="2:10" x14ac:dyDescent="0.55000000000000004">
      <c r="B229" s="127" t="str">
        <f>$B$43</f>
        <v>Vocational Training</v>
      </c>
      <c r="C229" s="138">
        <f t="shared" si="14"/>
        <v>1830.9700017186983</v>
      </c>
      <c r="D229" s="138">
        <f t="shared" si="14"/>
        <v>112126.33932673605</v>
      </c>
      <c r="E229" s="138">
        <f t="shared" si="14"/>
        <v>0</v>
      </c>
      <c r="F229" s="138">
        <f t="shared" si="14"/>
        <v>0</v>
      </c>
      <c r="G229" s="138">
        <f t="shared" si="14"/>
        <v>0</v>
      </c>
      <c r="H229" s="138">
        <f t="shared" si="15"/>
        <v>113957.30932845475</v>
      </c>
    </row>
    <row r="230" spans="2:10" x14ac:dyDescent="0.55000000000000004">
      <c r="B230" s="127" t="str">
        <f>$B$44</f>
        <v>Physical Training</v>
      </c>
      <c r="C230" s="138">
        <f t="shared" si="14"/>
        <v>0</v>
      </c>
      <c r="D230" s="138">
        <f t="shared" si="14"/>
        <v>0</v>
      </c>
      <c r="E230" s="138">
        <f t="shared" si="14"/>
        <v>0</v>
      </c>
      <c r="F230" s="138">
        <f t="shared" si="14"/>
        <v>0</v>
      </c>
      <c r="G230" s="138">
        <f t="shared" si="14"/>
        <v>0</v>
      </c>
      <c r="H230" s="138">
        <f t="shared" si="15"/>
        <v>0</v>
      </c>
    </row>
    <row r="231" spans="2:10" x14ac:dyDescent="0.55000000000000004">
      <c r="B231" s="127" t="str">
        <f>$B$45</f>
        <v>Health Services</v>
      </c>
      <c r="C231" s="138">
        <f t="shared" si="14"/>
        <v>1830.9700017186983</v>
      </c>
      <c r="D231" s="138">
        <f t="shared" si="14"/>
        <v>262118.29488512393</v>
      </c>
      <c r="E231" s="138">
        <f t="shared" si="14"/>
        <v>280610.21575280029</v>
      </c>
      <c r="F231" s="138">
        <f t="shared" si="14"/>
        <v>0</v>
      </c>
      <c r="G231" s="138">
        <f t="shared" si="14"/>
        <v>0</v>
      </c>
      <c r="H231" s="138">
        <f t="shared" si="15"/>
        <v>544559.48063964292</v>
      </c>
    </row>
    <row r="232" spans="2:10" x14ac:dyDescent="0.55000000000000004">
      <c r="B232" s="127" t="str">
        <f>$B$46</f>
        <v>Pharmacy</v>
      </c>
      <c r="C232" s="138">
        <f t="shared" si="14"/>
        <v>0</v>
      </c>
      <c r="D232" s="138">
        <f t="shared" si="14"/>
        <v>0</v>
      </c>
      <c r="E232" s="138">
        <f t="shared" si="14"/>
        <v>0</v>
      </c>
      <c r="F232" s="138">
        <f t="shared" si="14"/>
        <v>0</v>
      </c>
      <c r="G232" s="138">
        <f t="shared" si="14"/>
        <v>0</v>
      </c>
      <c r="H232" s="138">
        <f t="shared" si="15"/>
        <v>0</v>
      </c>
    </row>
    <row r="233" spans="2:10" x14ac:dyDescent="0.55000000000000004">
      <c r="B233" s="127" t="str">
        <f>$B$47</f>
        <v>Business Administration</v>
      </c>
      <c r="C233" s="138">
        <f t="shared" si="14"/>
        <v>175632.27631870899</v>
      </c>
      <c r="D233" s="138">
        <f t="shared" si="14"/>
        <v>2518614.92041793</v>
      </c>
      <c r="E233" s="138">
        <f t="shared" si="14"/>
        <v>840076.83340994595</v>
      </c>
      <c r="F233" s="138">
        <f t="shared" si="14"/>
        <v>0</v>
      </c>
      <c r="G233" s="138">
        <f t="shared" si="14"/>
        <v>0</v>
      </c>
      <c r="H233" s="138">
        <f t="shared" si="15"/>
        <v>3534324.0301465848</v>
      </c>
    </row>
    <row r="234" spans="2:10" x14ac:dyDescent="0.55000000000000004">
      <c r="B234" s="127" t="str">
        <f>$B$48</f>
        <v>Optometry</v>
      </c>
      <c r="C234" s="138">
        <f t="shared" ref="C234:G237" si="16">$H$215*IF($H$25=0,0,C$25/$H$25)*IF(C$52=0,0,C48/C$52)</f>
        <v>0</v>
      </c>
      <c r="D234" s="138">
        <f t="shared" si="16"/>
        <v>0</v>
      </c>
      <c r="E234" s="138">
        <f t="shared" si="16"/>
        <v>0</v>
      </c>
      <c r="F234" s="138">
        <f t="shared" si="16"/>
        <v>0</v>
      </c>
      <c r="G234" s="138">
        <f t="shared" si="16"/>
        <v>0</v>
      </c>
      <c r="H234" s="138">
        <f t="shared" si="15"/>
        <v>0</v>
      </c>
    </row>
    <row r="235" spans="2:10" x14ac:dyDescent="0.55000000000000004">
      <c r="B235" s="127" t="str">
        <f>$B$49</f>
        <v>Teacher Ed-Practice Teaching</v>
      </c>
      <c r="C235" s="138">
        <f t="shared" si="16"/>
        <v>0</v>
      </c>
      <c r="D235" s="138">
        <f t="shared" si="16"/>
        <v>74628.350437139074</v>
      </c>
      <c r="E235" s="138">
        <f t="shared" si="16"/>
        <v>0</v>
      </c>
      <c r="F235" s="138">
        <f t="shared" si="16"/>
        <v>0</v>
      </c>
      <c r="G235" s="138">
        <f t="shared" si="16"/>
        <v>0</v>
      </c>
      <c r="H235" s="138">
        <f t="shared" si="15"/>
        <v>74628.350437139074</v>
      </c>
    </row>
    <row r="236" spans="2:10" x14ac:dyDescent="0.55000000000000004">
      <c r="B236" s="127" t="str">
        <f>$B$50</f>
        <v>Technology</v>
      </c>
      <c r="C236" s="138">
        <f t="shared" si="16"/>
        <v>1408.4384628605371</v>
      </c>
      <c r="D236" s="138">
        <f t="shared" si="16"/>
        <v>98524.127670705784</v>
      </c>
      <c r="E236" s="138">
        <f t="shared" si="16"/>
        <v>57031.428109018212</v>
      </c>
      <c r="F236" s="138">
        <f t="shared" si="16"/>
        <v>0</v>
      </c>
      <c r="G236" s="138">
        <f t="shared" si="16"/>
        <v>0</v>
      </c>
      <c r="H236" s="138">
        <f t="shared" si="15"/>
        <v>156963.99424258454</v>
      </c>
    </row>
    <row r="237" spans="2:10" x14ac:dyDescent="0.55000000000000004">
      <c r="B237" s="127" t="str">
        <f>$B$51</f>
        <v>Nursing</v>
      </c>
      <c r="C237" s="138">
        <f t="shared" si="16"/>
        <v>140.84384628605372</v>
      </c>
      <c r="D237" s="138">
        <f t="shared" si="16"/>
        <v>31983.578758773889</v>
      </c>
      <c r="E237" s="138">
        <f t="shared" si="16"/>
        <v>0</v>
      </c>
      <c r="F237" s="138">
        <f t="shared" si="16"/>
        <v>0</v>
      </c>
      <c r="G237" s="138">
        <f t="shared" si="16"/>
        <v>0</v>
      </c>
      <c r="H237" s="138">
        <f t="shared" si="15"/>
        <v>32124.422605059943</v>
      </c>
    </row>
    <row r="238" spans="2:10" x14ac:dyDescent="0.55000000000000004">
      <c r="B238" s="130" t="str">
        <f>$B$52</f>
        <v>Totals</v>
      </c>
      <c r="C238" s="135">
        <f>SUM(C218:C237)</f>
        <v>2034583.2554995699</v>
      </c>
      <c r="D238" s="135">
        <f>SUM(D218:D237)</f>
        <v>11710401.3538159</v>
      </c>
      <c r="E238" s="135">
        <f>SUM(E218:E237)</f>
        <v>3796422.3772889273</v>
      </c>
      <c r="F238" s="135">
        <f>SUM(F218:F237)</f>
        <v>356327.01339560025</v>
      </c>
      <c r="G238" s="135">
        <f>SUM(G218:G237)</f>
        <v>0</v>
      </c>
      <c r="H238" s="135">
        <f t="shared" si="15"/>
        <v>17897733.999999996</v>
      </c>
    </row>
    <row r="239" spans="2:10" x14ac:dyDescent="0.55000000000000004">
      <c r="B239" s="328"/>
      <c r="C239" s="348"/>
      <c r="D239" s="348"/>
      <c r="E239" s="348"/>
      <c r="F239" s="348"/>
      <c r="G239" s="348"/>
      <c r="H239" s="348"/>
    </row>
    <row r="240" spans="2:10" x14ac:dyDescent="0.55000000000000004">
      <c r="B240" s="120" t="s">
        <v>11</v>
      </c>
      <c r="C240" s="121"/>
      <c r="D240" s="121"/>
      <c r="E240" s="121"/>
      <c r="F240" s="121"/>
      <c r="G240" s="121"/>
      <c r="H240" s="122">
        <f>H16</f>
        <v>10087528</v>
      </c>
      <c r="J240" s="358"/>
    </row>
    <row r="241" spans="2:8" ht="61.5" customHeight="1" thickBot="1" x14ac:dyDescent="0.6">
      <c r="B241" s="444" t="s">
        <v>917</v>
      </c>
      <c r="C241" s="444"/>
      <c r="D241" s="444"/>
      <c r="E241" s="444"/>
      <c r="F241" s="444"/>
      <c r="G241" s="444"/>
      <c r="H241" s="326"/>
    </row>
    <row r="242" spans="2:8" ht="19.8" thickBot="1" x14ac:dyDescent="0.6">
      <c r="B242" s="124" t="s">
        <v>31</v>
      </c>
      <c r="C242" s="125" t="s">
        <v>25</v>
      </c>
      <c r="D242" s="125" t="s">
        <v>26</v>
      </c>
      <c r="E242" s="125" t="s">
        <v>27</v>
      </c>
      <c r="F242" s="125" t="s">
        <v>28</v>
      </c>
      <c r="G242" s="125" t="s">
        <v>29</v>
      </c>
      <c r="H242" s="126" t="s">
        <v>1</v>
      </c>
    </row>
    <row r="243" spans="2:8" x14ac:dyDescent="0.55000000000000004">
      <c r="B243" s="127" t="str">
        <f>$B$32</f>
        <v>Liberal Arts</v>
      </c>
      <c r="C243" s="135">
        <f t="shared" ref="C243:G258" si="17">$H$240*IF($H$25=0,0,C$25/$H$25)*IF(C$52=0,0,C32/C$52)</f>
        <v>555730.17672310909</v>
      </c>
      <c r="D243" s="135">
        <f t="shared" si="17"/>
        <v>2131766.0176698668</v>
      </c>
      <c r="E243" s="135">
        <f t="shared" si="17"/>
        <v>556700.25598936423</v>
      </c>
      <c r="F243" s="135">
        <f t="shared" si="17"/>
        <v>55906.964776588015</v>
      </c>
      <c r="G243" s="135">
        <f t="shared" si="17"/>
        <v>0</v>
      </c>
      <c r="H243" s="135">
        <f>SUM(C243:G243)</f>
        <v>3300103.4151589284</v>
      </c>
    </row>
    <row r="244" spans="2:8" x14ac:dyDescent="0.55000000000000004">
      <c r="B244" s="127" t="str">
        <f>$B$33</f>
        <v>Science</v>
      </c>
      <c r="C244" s="138">
        <f t="shared" si="17"/>
        <v>255770.30226671614</v>
      </c>
      <c r="D244" s="138">
        <f t="shared" si="17"/>
        <v>943599.13602480863</v>
      </c>
      <c r="E244" s="138">
        <f t="shared" si="17"/>
        <v>243716.53321854517</v>
      </c>
      <c r="F244" s="138">
        <f t="shared" si="17"/>
        <v>0</v>
      </c>
      <c r="G244" s="138">
        <f t="shared" si="17"/>
        <v>0</v>
      </c>
      <c r="H244" s="138">
        <f t="shared" ref="H244:H263" si="18">SUM(C244:G244)</f>
        <v>1443085.9715100699</v>
      </c>
    </row>
    <row r="245" spans="2:8" x14ac:dyDescent="0.55000000000000004">
      <c r="B245" s="127" t="str">
        <f>$B$34</f>
        <v>Fine Arts</v>
      </c>
      <c r="C245" s="138">
        <f t="shared" si="17"/>
        <v>63347.207079093576</v>
      </c>
      <c r="D245" s="138">
        <f t="shared" si="17"/>
        <v>259555.3764588809</v>
      </c>
      <c r="E245" s="138">
        <f t="shared" si="17"/>
        <v>24162.973099630435</v>
      </c>
      <c r="F245" s="138">
        <f t="shared" si="17"/>
        <v>0</v>
      </c>
      <c r="G245" s="138">
        <f t="shared" si="17"/>
        <v>0</v>
      </c>
      <c r="H245" s="138">
        <f t="shared" si="18"/>
        <v>347065.5566376049</v>
      </c>
    </row>
    <row r="246" spans="2:8" x14ac:dyDescent="0.55000000000000004">
      <c r="B246" s="127" t="str">
        <f>$B$35</f>
        <v>Teacher Education</v>
      </c>
      <c r="C246" s="138">
        <f t="shared" si="17"/>
        <v>47603.018185166809</v>
      </c>
      <c r="D246" s="138">
        <f t="shared" si="17"/>
        <v>641498.22686271567</v>
      </c>
      <c r="E246" s="138">
        <f t="shared" si="17"/>
        <v>324149.94518807257</v>
      </c>
      <c r="F246" s="138">
        <f t="shared" si="17"/>
        <v>144926.2091204256</v>
      </c>
      <c r="G246" s="138">
        <f t="shared" si="17"/>
        <v>0</v>
      </c>
      <c r="H246" s="138">
        <f t="shared" si="18"/>
        <v>1158177.3993563806</v>
      </c>
    </row>
    <row r="247" spans="2:8" x14ac:dyDescent="0.55000000000000004">
      <c r="B247" s="127" t="str">
        <f>$B$36</f>
        <v>Agriculture</v>
      </c>
      <c r="C247" s="138">
        <f t="shared" si="17"/>
        <v>0</v>
      </c>
      <c r="D247" s="138">
        <f t="shared" si="17"/>
        <v>0</v>
      </c>
      <c r="E247" s="138">
        <f t="shared" si="17"/>
        <v>0</v>
      </c>
      <c r="F247" s="138">
        <f t="shared" si="17"/>
        <v>0</v>
      </c>
      <c r="G247" s="138">
        <f t="shared" si="17"/>
        <v>0</v>
      </c>
      <c r="H247" s="138">
        <f t="shared" si="18"/>
        <v>0</v>
      </c>
    </row>
    <row r="248" spans="2:8" x14ac:dyDescent="0.55000000000000004">
      <c r="B248" s="127" t="str">
        <f>$B$37</f>
        <v>Engineering</v>
      </c>
      <c r="C248" s="138">
        <f t="shared" si="17"/>
        <v>117194.97917849016</v>
      </c>
      <c r="D248" s="138">
        <f t="shared" si="17"/>
        <v>769342.02724201023</v>
      </c>
      <c r="E248" s="138">
        <f t="shared" si="17"/>
        <v>293397.07033399743</v>
      </c>
      <c r="F248" s="138">
        <f t="shared" si="17"/>
        <v>0</v>
      </c>
      <c r="G248" s="138">
        <f t="shared" si="17"/>
        <v>0</v>
      </c>
      <c r="H248" s="138">
        <f t="shared" si="18"/>
        <v>1179934.0767544978</v>
      </c>
    </row>
    <row r="249" spans="2:8" x14ac:dyDescent="0.55000000000000004">
      <c r="B249" s="127" t="str">
        <f>$B$38</f>
        <v>Home Economics</v>
      </c>
      <c r="C249" s="138">
        <f t="shared" si="17"/>
        <v>476.29479006837278</v>
      </c>
      <c r="D249" s="138">
        <f t="shared" si="17"/>
        <v>42476.465279992481</v>
      </c>
      <c r="E249" s="138">
        <f t="shared" si="17"/>
        <v>6809.565146259486</v>
      </c>
      <c r="F249" s="138">
        <f t="shared" si="17"/>
        <v>0</v>
      </c>
      <c r="G249" s="138">
        <f t="shared" si="17"/>
        <v>0</v>
      </c>
      <c r="H249" s="138">
        <f t="shared" si="18"/>
        <v>49762.325216320336</v>
      </c>
    </row>
    <row r="250" spans="2:8" x14ac:dyDescent="0.55000000000000004">
      <c r="B250" s="127" t="str">
        <f>$B$39</f>
        <v>Law</v>
      </c>
      <c r="C250" s="138">
        <f t="shared" si="17"/>
        <v>0</v>
      </c>
      <c r="D250" s="138">
        <f t="shared" si="17"/>
        <v>0</v>
      </c>
      <c r="E250" s="138">
        <f t="shared" si="17"/>
        <v>0</v>
      </c>
      <c r="F250" s="138">
        <f t="shared" si="17"/>
        <v>0</v>
      </c>
      <c r="G250" s="138">
        <f t="shared" si="17"/>
        <v>0</v>
      </c>
      <c r="H250" s="138">
        <f t="shared" si="18"/>
        <v>0</v>
      </c>
    </row>
    <row r="251" spans="2:8" x14ac:dyDescent="0.55000000000000004">
      <c r="B251" s="127" t="str">
        <f>$B$40</f>
        <v>Social Service</v>
      </c>
      <c r="C251" s="138">
        <f t="shared" si="17"/>
        <v>4683.5654356723317</v>
      </c>
      <c r="D251" s="138">
        <f t="shared" si="17"/>
        <v>64232.703594134975</v>
      </c>
      <c r="E251" s="138">
        <f t="shared" si="17"/>
        <v>0</v>
      </c>
      <c r="F251" s="138">
        <f t="shared" si="17"/>
        <v>0</v>
      </c>
      <c r="G251" s="138">
        <f t="shared" si="17"/>
        <v>0</v>
      </c>
      <c r="H251" s="138">
        <f t="shared" si="18"/>
        <v>68916.269029807299</v>
      </c>
    </row>
    <row r="252" spans="2:8" x14ac:dyDescent="0.55000000000000004">
      <c r="B252" s="127" t="str">
        <f>$B$41</f>
        <v>Library Science</v>
      </c>
      <c r="C252" s="138">
        <f t="shared" si="17"/>
        <v>0</v>
      </c>
      <c r="D252" s="138">
        <f t="shared" si="17"/>
        <v>1657.6181572679993</v>
      </c>
      <c r="E252" s="138">
        <f t="shared" si="17"/>
        <v>27018.597193223122</v>
      </c>
      <c r="F252" s="138">
        <f t="shared" si="17"/>
        <v>0</v>
      </c>
      <c r="G252" s="138">
        <f t="shared" si="17"/>
        <v>0</v>
      </c>
      <c r="H252" s="138">
        <f t="shared" si="18"/>
        <v>28676.215350491122</v>
      </c>
    </row>
    <row r="253" spans="2:8" x14ac:dyDescent="0.55000000000000004">
      <c r="B253" s="127" t="str">
        <f>$B$42</f>
        <v>Veterinary Science</v>
      </c>
      <c r="C253" s="138">
        <f t="shared" si="17"/>
        <v>0</v>
      </c>
      <c r="D253" s="138">
        <f t="shared" si="17"/>
        <v>0</v>
      </c>
      <c r="E253" s="138">
        <f t="shared" si="17"/>
        <v>0</v>
      </c>
      <c r="F253" s="138">
        <f t="shared" si="17"/>
        <v>0</v>
      </c>
      <c r="G253" s="138">
        <f t="shared" si="17"/>
        <v>0</v>
      </c>
      <c r="H253" s="138">
        <f t="shared" si="18"/>
        <v>0</v>
      </c>
    </row>
    <row r="254" spans="2:8" x14ac:dyDescent="0.55000000000000004">
      <c r="B254" s="127" t="str">
        <f>$B$43</f>
        <v>Vocational Training</v>
      </c>
      <c r="C254" s="138">
        <f t="shared" si="17"/>
        <v>1031.972045148141</v>
      </c>
      <c r="D254" s="138">
        <f t="shared" si="17"/>
        <v>63196.692245842467</v>
      </c>
      <c r="E254" s="138">
        <f t="shared" si="17"/>
        <v>0</v>
      </c>
      <c r="F254" s="138">
        <f t="shared" si="17"/>
        <v>0</v>
      </c>
      <c r="G254" s="138">
        <f t="shared" si="17"/>
        <v>0</v>
      </c>
      <c r="H254" s="138">
        <f t="shared" si="18"/>
        <v>64228.664290990608</v>
      </c>
    </row>
    <row r="255" spans="2:8" x14ac:dyDescent="0.55000000000000004">
      <c r="B255" s="127" t="str">
        <f>$B$44</f>
        <v>Physical Training</v>
      </c>
      <c r="C255" s="138">
        <f t="shared" si="17"/>
        <v>0</v>
      </c>
      <c r="D255" s="138">
        <f t="shared" si="17"/>
        <v>0</v>
      </c>
      <c r="E255" s="138">
        <f t="shared" si="17"/>
        <v>0</v>
      </c>
      <c r="F255" s="138">
        <f t="shared" si="17"/>
        <v>0</v>
      </c>
      <c r="G255" s="138">
        <f t="shared" si="17"/>
        <v>0</v>
      </c>
      <c r="H255" s="138">
        <f t="shared" si="18"/>
        <v>0</v>
      </c>
    </row>
    <row r="256" spans="2:8" x14ac:dyDescent="0.55000000000000004">
      <c r="B256" s="127" t="str">
        <f>$B$45</f>
        <v>Health Services</v>
      </c>
      <c r="C256" s="138">
        <f t="shared" si="17"/>
        <v>1031.972045148141</v>
      </c>
      <c r="D256" s="138">
        <f t="shared" si="17"/>
        <v>147735.21826651043</v>
      </c>
      <c r="E256" s="138">
        <f t="shared" si="17"/>
        <v>158157.64210667193</v>
      </c>
      <c r="F256" s="138">
        <f t="shared" si="17"/>
        <v>0</v>
      </c>
      <c r="G256" s="138">
        <f t="shared" si="17"/>
        <v>0</v>
      </c>
      <c r="H256" s="138">
        <f t="shared" si="18"/>
        <v>306924.83241833048</v>
      </c>
    </row>
    <row r="257" spans="2:10" x14ac:dyDescent="0.55000000000000004">
      <c r="B257" s="127" t="str">
        <f>$B$46</f>
        <v>Pharmacy</v>
      </c>
      <c r="C257" s="138">
        <f t="shared" si="17"/>
        <v>0</v>
      </c>
      <c r="D257" s="138">
        <f t="shared" si="17"/>
        <v>0</v>
      </c>
      <c r="E257" s="138">
        <f t="shared" si="17"/>
        <v>0</v>
      </c>
      <c r="F257" s="138">
        <f t="shared" si="17"/>
        <v>0</v>
      </c>
      <c r="G257" s="138">
        <f t="shared" si="17"/>
        <v>0</v>
      </c>
      <c r="H257" s="138">
        <f t="shared" si="18"/>
        <v>0</v>
      </c>
    </row>
    <row r="258" spans="2:10" x14ac:dyDescent="0.55000000000000004">
      <c r="B258" s="127" t="str">
        <f>$B$47</f>
        <v>Business Administration</v>
      </c>
      <c r="C258" s="138">
        <f t="shared" si="17"/>
        <v>98989.933869210145</v>
      </c>
      <c r="D258" s="138">
        <f t="shared" si="17"/>
        <v>1419542.7494303829</v>
      </c>
      <c r="E258" s="138">
        <f t="shared" si="17"/>
        <v>473484.44105684914</v>
      </c>
      <c r="F258" s="138">
        <f t="shared" si="17"/>
        <v>0</v>
      </c>
      <c r="G258" s="138">
        <f t="shared" si="17"/>
        <v>0</v>
      </c>
      <c r="H258" s="138">
        <f t="shared" si="18"/>
        <v>1992017.1243564421</v>
      </c>
    </row>
    <row r="259" spans="2:10" x14ac:dyDescent="0.55000000000000004">
      <c r="B259" s="127" t="str">
        <f>$B$48</f>
        <v>Optometry</v>
      </c>
      <c r="C259" s="138">
        <f t="shared" ref="C259:G262" si="19">$H$240*IF($H$25=0,0,C$25/$H$25)*IF(C$52=0,0,C48/C$52)</f>
        <v>0</v>
      </c>
      <c r="D259" s="138">
        <f t="shared" si="19"/>
        <v>0</v>
      </c>
      <c r="E259" s="138">
        <f t="shared" si="19"/>
        <v>0</v>
      </c>
      <c r="F259" s="138">
        <f t="shared" si="19"/>
        <v>0</v>
      </c>
      <c r="G259" s="138">
        <f t="shared" si="19"/>
        <v>0</v>
      </c>
      <c r="H259" s="138">
        <f t="shared" si="18"/>
        <v>0</v>
      </c>
    </row>
    <row r="260" spans="2:10" x14ac:dyDescent="0.55000000000000004">
      <c r="B260" s="127" t="str">
        <f>$B$49</f>
        <v>Teacher Ed-Practice Teaching</v>
      </c>
      <c r="C260" s="138">
        <f t="shared" si="19"/>
        <v>0</v>
      </c>
      <c r="D260" s="138">
        <f t="shared" si="19"/>
        <v>42062.060740675486</v>
      </c>
      <c r="E260" s="138">
        <f t="shared" si="19"/>
        <v>0</v>
      </c>
      <c r="F260" s="138">
        <f t="shared" si="19"/>
        <v>0</v>
      </c>
      <c r="G260" s="138">
        <f t="shared" si="19"/>
        <v>0</v>
      </c>
      <c r="H260" s="138">
        <f t="shared" si="18"/>
        <v>42062.060740675486</v>
      </c>
    </row>
    <row r="261" spans="2:10" x14ac:dyDescent="0.55000000000000004">
      <c r="B261" s="127" t="str">
        <f>$B$50</f>
        <v>Technology</v>
      </c>
      <c r="C261" s="138">
        <f t="shared" si="19"/>
        <v>793.82465011395459</v>
      </c>
      <c r="D261" s="138">
        <f t="shared" si="19"/>
        <v>55530.208268477982</v>
      </c>
      <c r="E261" s="138">
        <f t="shared" si="19"/>
        <v>32144.076335568974</v>
      </c>
      <c r="F261" s="138">
        <f t="shared" si="19"/>
        <v>0</v>
      </c>
      <c r="G261" s="138">
        <f t="shared" si="19"/>
        <v>0</v>
      </c>
      <c r="H261" s="138">
        <f t="shared" si="18"/>
        <v>88468.10925416091</v>
      </c>
    </row>
    <row r="262" spans="2:10" x14ac:dyDescent="0.55000000000000004">
      <c r="B262" s="127" t="str">
        <f>$B$51</f>
        <v>Nursing</v>
      </c>
      <c r="C262" s="138">
        <f t="shared" si="19"/>
        <v>79.382465011395453</v>
      </c>
      <c r="D262" s="138">
        <f t="shared" si="19"/>
        <v>18026.597460289493</v>
      </c>
      <c r="E262" s="138">
        <f t="shared" si="19"/>
        <v>0</v>
      </c>
      <c r="F262" s="138">
        <f t="shared" si="19"/>
        <v>0</v>
      </c>
      <c r="G262" s="138">
        <f t="shared" si="19"/>
        <v>0</v>
      </c>
      <c r="H262" s="138">
        <f t="shared" si="18"/>
        <v>18105.97992530089</v>
      </c>
    </row>
    <row r="263" spans="2:10" x14ac:dyDescent="0.55000000000000004">
      <c r="B263" s="130" t="str">
        <f>$B$52</f>
        <v>Totals</v>
      </c>
      <c r="C263" s="135">
        <f>SUM(C243:C262)</f>
        <v>1146732.6287329481</v>
      </c>
      <c r="D263" s="135">
        <f>SUM(D243:D262)</f>
        <v>6600221.0977018559</v>
      </c>
      <c r="E263" s="135">
        <f>SUM(E243:E262)</f>
        <v>2139741.0996681824</v>
      </c>
      <c r="F263" s="135">
        <f>SUM(F243:F262)</f>
        <v>200833.17389701362</v>
      </c>
      <c r="G263" s="135">
        <f>SUM(G243:G262)</f>
        <v>0</v>
      </c>
      <c r="H263" s="135">
        <f t="shared" si="18"/>
        <v>10087528</v>
      </c>
      <c r="I263" s="349"/>
    </row>
    <row r="264" spans="2:10" x14ac:dyDescent="0.55000000000000004">
      <c r="B264" s="451"/>
      <c r="C264" s="451"/>
      <c r="D264" s="451"/>
      <c r="E264" s="451"/>
      <c r="F264" s="451"/>
      <c r="G264" s="451"/>
      <c r="H264" s="452"/>
      <c r="I264" s="350"/>
    </row>
    <row r="265" spans="2:10" x14ac:dyDescent="0.55000000000000004">
      <c r="B265" s="120" t="s">
        <v>227</v>
      </c>
      <c r="C265" s="121"/>
      <c r="D265" s="121"/>
      <c r="E265" s="121"/>
      <c r="F265" s="121"/>
      <c r="G265" s="121"/>
      <c r="H265" s="122"/>
      <c r="J265" s="358"/>
    </row>
    <row r="266" spans="2:10" ht="45" customHeight="1" thickBot="1" x14ac:dyDescent="0.6">
      <c r="B266" s="432" t="s">
        <v>228</v>
      </c>
      <c r="C266" s="432"/>
      <c r="D266" s="432"/>
      <c r="E266" s="432"/>
      <c r="F266" s="432"/>
      <c r="G266" s="432"/>
      <c r="H266" s="432"/>
    </row>
    <row r="267" spans="2:10" ht="19.8" thickBot="1" x14ac:dyDescent="0.6">
      <c r="B267" s="124" t="s">
        <v>31</v>
      </c>
      <c r="C267" s="125" t="s">
        <v>25</v>
      </c>
      <c r="D267" s="125" t="s">
        <v>26</v>
      </c>
      <c r="E267" s="125" t="s">
        <v>27</v>
      </c>
      <c r="F267" s="125" t="s">
        <v>28</v>
      </c>
      <c r="G267" s="125" t="s">
        <v>29</v>
      </c>
      <c r="H267" s="126" t="s">
        <v>1</v>
      </c>
    </row>
    <row r="268" spans="2:10" x14ac:dyDescent="0.55000000000000004">
      <c r="B268" s="127" t="str">
        <f>$B$32</f>
        <v>Liberal Arts</v>
      </c>
      <c r="C268" s="135">
        <f t="shared" ref="C268:G283" si="20">C243+C218+C193+C168+C116</f>
        <v>6818439.3122883569</v>
      </c>
      <c r="D268" s="135">
        <f t="shared" si="20"/>
        <v>15030567.992353572</v>
      </c>
      <c r="E268" s="135">
        <f t="shared" si="20"/>
        <v>6879031.4925445411</v>
      </c>
      <c r="F268" s="135">
        <f t="shared" si="20"/>
        <v>1181619.1928376346</v>
      </c>
      <c r="G268" s="135">
        <f t="shared" si="20"/>
        <v>0</v>
      </c>
      <c r="H268" s="135">
        <f>SUM(C268:G268)</f>
        <v>29909657.990024105</v>
      </c>
    </row>
    <row r="269" spans="2:10" x14ac:dyDescent="0.55000000000000004">
      <c r="B269" s="127" t="str">
        <f>$B$33</f>
        <v>Science</v>
      </c>
      <c r="C269" s="138">
        <f t="shared" si="20"/>
        <v>4034462.068553566</v>
      </c>
      <c r="D269" s="138">
        <f t="shared" si="20"/>
        <v>9255008.1194273159</v>
      </c>
      <c r="E269" s="138">
        <f t="shared" si="20"/>
        <v>3796937.6555619068</v>
      </c>
      <c r="F269" s="138">
        <f t="shared" si="20"/>
        <v>0</v>
      </c>
      <c r="G269" s="138">
        <f t="shared" si="20"/>
        <v>0</v>
      </c>
      <c r="H269" s="138">
        <f t="shared" ref="H269:H288" si="21">SUM(C269:G269)</f>
        <v>17086407.843542788</v>
      </c>
    </row>
    <row r="270" spans="2:10" x14ac:dyDescent="0.55000000000000004">
      <c r="B270" s="127" t="str">
        <f>$B$34</f>
        <v>Fine Arts</v>
      </c>
      <c r="C270" s="138">
        <f t="shared" si="20"/>
        <v>730638.04802988644</v>
      </c>
      <c r="D270" s="138">
        <f t="shared" si="20"/>
        <v>2582841.8822852587</v>
      </c>
      <c r="E270" s="138">
        <f t="shared" si="20"/>
        <v>456250.05152198579</v>
      </c>
      <c r="F270" s="138">
        <f t="shared" si="20"/>
        <v>0</v>
      </c>
      <c r="G270" s="138">
        <f t="shared" si="20"/>
        <v>0</v>
      </c>
      <c r="H270" s="138">
        <f t="shared" si="21"/>
        <v>3769729.9818371311</v>
      </c>
    </row>
    <row r="271" spans="2:10" x14ac:dyDescent="0.55000000000000004">
      <c r="B271" s="127" t="str">
        <f>$B$35</f>
        <v>Teacher Education</v>
      </c>
      <c r="C271" s="138">
        <f t="shared" si="20"/>
        <v>977104.75799883041</v>
      </c>
      <c r="D271" s="138">
        <f t="shared" si="20"/>
        <v>5343239.5304146083</v>
      </c>
      <c r="E271" s="138">
        <f t="shared" si="20"/>
        <v>4007568.7822843259</v>
      </c>
      <c r="F271" s="138">
        <f t="shared" si="20"/>
        <v>1976510.2276117164</v>
      </c>
      <c r="G271" s="138">
        <f t="shared" si="20"/>
        <v>0</v>
      </c>
      <c r="H271" s="138">
        <f t="shared" si="21"/>
        <v>12304423.298309483</v>
      </c>
    </row>
    <row r="272" spans="2:10" x14ac:dyDescent="0.55000000000000004">
      <c r="B272" s="127" t="str">
        <f>$B$36</f>
        <v>Agriculture</v>
      </c>
      <c r="C272" s="138">
        <f t="shared" si="20"/>
        <v>0</v>
      </c>
      <c r="D272" s="138">
        <f t="shared" si="20"/>
        <v>0</v>
      </c>
      <c r="E272" s="138">
        <f t="shared" si="20"/>
        <v>0</v>
      </c>
      <c r="F272" s="138">
        <f t="shared" si="20"/>
        <v>0</v>
      </c>
      <c r="G272" s="138">
        <f t="shared" si="20"/>
        <v>0</v>
      </c>
      <c r="H272" s="138">
        <f t="shared" si="21"/>
        <v>0</v>
      </c>
    </row>
    <row r="273" spans="2:10" x14ac:dyDescent="0.55000000000000004">
      <c r="B273" s="127" t="str">
        <f>$B$37</f>
        <v>Engineering</v>
      </c>
      <c r="C273" s="138">
        <f t="shared" si="20"/>
        <v>2565288.7202748782</v>
      </c>
      <c r="D273" s="138">
        <f t="shared" si="20"/>
        <v>8854786.4128156081</v>
      </c>
      <c r="E273" s="138">
        <f t="shared" si="20"/>
        <v>5009382.0854507294</v>
      </c>
      <c r="F273" s="138">
        <f t="shared" si="20"/>
        <v>0</v>
      </c>
      <c r="G273" s="138">
        <f t="shared" si="20"/>
        <v>0</v>
      </c>
      <c r="H273" s="138">
        <f t="shared" si="21"/>
        <v>16429457.218541216</v>
      </c>
    </row>
    <row r="274" spans="2:10" x14ac:dyDescent="0.55000000000000004">
      <c r="B274" s="127" t="str">
        <f>$B$38</f>
        <v>Home Economics</v>
      </c>
      <c r="C274" s="138">
        <f t="shared" si="20"/>
        <v>9588.9869979276027</v>
      </c>
      <c r="D274" s="138">
        <f t="shared" si="20"/>
        <v>359166.52878336259</v>
      </c>
      <c r="E274" s="138">
        <f t="shared" si="20"/>
        <v>280799.35387993703</v>
      </c>
      <c r="F274" s="138">
        <f t="shared" si="20"/>
        <v>0</v>
      </c>
      <c r="G274" s="138">
        <f t="shared" si="20"/>
        <v>0</v>
      </c>
      <c r="H274" s="138">
        <f t="shared" si="21"/>
        <v>649554.86966122722</v>
      </c>
    </row>
    <row r="275" spans="2:10" x14ac:dyDescent="0.55000000000000004">
      <c r="B275" s="127" t="str">
        <f>$B$39</f>
        <v>Law</v>
      </c>
      <c r="C275" s="138">
        <f t="shared" si="20"/>
        <v>0</v>
      </c>
      <c r="D275" s="138">
        <f t="shared" si="20"/>
        <v>0</v>
      </c>
      <c r="E275" s="138">
        <f t="shared" si="20"/>
        <v>0</v>
      </c>
      <c r="F275" s="138">
        <f t="shared" si="20"/>
        <v>0</v>
      </c>
      <c r="G275" s="138">
        <f t="shared" si="20"/>
        <v>0</v>
      </c>
      <c r="H275" s="138">
        <f t="shared" si="21"/>
        <v>0</v>
      </c>
    </row>
    <row r="276" spans="2:10" x14ac:dyDescent="0.55000000000000004">
      <c r="B276" s="127" t="str">
        <f>$B$40</f>
        <v>Social Service</v>
      </c>
      <c r="C276" s="138">
        <f t="shared" si="20"/>
        <v>100630.17539925163</v>
      </c>
      <c r="D276" s="138">
        <f t="shared" si="20"/>
        <v>696467.65449122922</v>
      </c>
      <c r="E276" s="138">
        <f t="shared" si="20"/>
        <v>0</v>
      </c>
      <c r="F276" s="138">
        <f t="shared" si="20"/>
        <v>0</v>
      </c>
      <c r="G276" s="138">
        <f t="shared" si="20"/>
        <v>0</v>
      </c>
      <c r="H276" s="138">
        <f t="shared" si="21"/>
        <v>797097.82989048085</v>
      </c>
    </row>
    <row r="277" spans="2:10" x14ac:dyDescent="0.55000000000000004">
      <c r="B277" s="127" t="str">
        <f>$B$41</f>
        <v>Library Science</v>
      </c>
      <c r="C277" s="138">
        <f t="shared" si="20"/>
        <v>0</v>
      </c>
      <c r="D277" s="138">
        <f t="shared" si="20"/>
        <v>23031.485105570286</v>
      </c>
      <c r="E277" s="138">
        <f t="shared" si="20"/>
        <v>355664.5845965409</v>
      </c>
      <c r="F277" s="138">
        <f t="shared" si="20"/>
        <v>0</v>
      </c>
      <c r="G277" s="138">
        <f t="shared" si="20"/>
        <v>0</v>
      </c>
      <c r="H277" s="138">
        <f t="shared" si="21"/>
        <v>378696.06970211118</v>
      </c>
    </row>
    <row r="278" spans="2:10" x14ac:dyDescent="0.55000000000000004">
      <c r="B278" s="127" t="str">
        <f>$B$42</f>
        <v>Veterinary Science</v>
      </c>
      <c r="C278" s="138">
        <f t="shared" si="20"/>
        <v>0</v>
      </c>
      <c r="D278" s="138">
        <f t="shared" si="20"/>
        <v>0</v>
      </c>
      <c r="E278" s="138">
        <f t="shared" si="20"/>
        <v>0</v>
      </c>
      <c r="F278" s="138">
        <f t="shared" si="20"/>
        <v>0</v>
      </c>
      <c r="G278" s="138">
        <f t="shared" si="20"/>
        <v>0</v>
      </c>
      <c r="H278" s="138">
        <f t="shared" si="21"/>
        <v>0</v>
      </c>
    </row>
    <row r="279" spans="2:10" x14ac:dyDescent="0.55000000000000004">
      <c r="B279" s="127" t="str">
        <f>$B$43</f>
        <v>Vocational Training</v>
      </c>
      <c r="C279" s="138">
        <f t="shared" si="20"/>
        <v>18172.191759600977</v>
      </c>
      <c r="D279" s="138">
        <f t="shared" si="20"/>
        <v>628333.42958818946</v>
      </c>
      <c r="E279" s="138">
        <f t="shared" si="20"/>
        <v>0</v>
      </c>
      <c r="F279" s="138">
        <f t="shared" si="20"/>
        <v>0</v>
      </c>
      <c r="G279" s="138">
        <f t="shared" si="20"/>
        <v>0</v>
      </c>
      <c r="H279" s="138">
        <f t="shared" si="21"/>
        <v>646505.62134779047</v>
      </c>
    </row>
    <row r="280" spans="2:10" x14ac:dyDescent="0.55000000000000004">
      <c r="B280" s="127" t="str">
        <f>$B$44</f>
        <v>Physical Training</v>
      </c>
      <c r="C280" s="138">
        <f t="shared" si="20"/>
        <v>0</v>
      </c>
      <c r="D280" s="138">
        <f t="shared" si="20"/>
        <v>0</v>
      </c>
      <c r="E280" s="138">
        <f t="shared" si="20"/>
        <v>0</v>
      </c>
      <c r="F280" s="138">
        <f t="shared" si="20"/>
        <v>0</v>
      </c>
      <c r="G280" s="138">
        <f t="shared" si="20"/>
        <v>0</v>
      </c>
      <c r="H280" s="138">
        <f t="shared" si="21"/>
        <v>0</v>
      </c>
    </row>
    <row r="281" spans="2:10" x14ac:dyDescent="0.55000000000000004">
      <c r="B281" s="127" t="str">
        <f>$B$45</f>
        <v>Health Services</v>
      </c>
      <c r="C281" s="138">
        <f t="shared" si="20"/>
        <v>29356.855163980166</v>
      </c>
      <c r="D281" s="138">
        <f t="shared" si="20"/>
        <v>1855298.9507418484</v>
      </c>
      <c r="E281" s="138">
        <f t="shared" si="20"/>
        <v>1758806.2009395703</v>
      </c>
      <c r="F281" s="138">
        <f t="shared" si="20"/>
        <v>0</v>
      </c>
      <c r="G281" s="138">
        <f t="shared" si="20"/>
        <v>0</v>
      </c>
      <c r="H281" s="138">
        <f t="shared" si="21"/>
        <v>3643462.0068453988</v>
      </c>
    </row>
    <row r="282" spans="2:10" x14ac:dyDescent="0.55000000000000004">
      <c r="B282" s="127" t="str">
        <f>$B$46</f>
        <v>Pharmacy</v>
      </c>
      <c r="C282" s="138">
        <f t="shared" si="20"/>
        <v>0</v>
      </c>
      <c r="D282" s="138">
        <f t="shared" si="20"/>
        <v>0</v>
      </c>
      <c r="E282" s="138">
        <f t="shared" si="20"/>
        <v>0</v>
      </c>
      <c r="F282" s="138">
        <f t="shared" si="20"/>
        <v>0</v>
      </c>
      <c r="G282" s="138">
        <f t="shared" si="20"/>
        <v>0</v>
      </c>
      <c r="H282" s="138">
        <f t="shared" si="21"/>
        <v>0</v>
      </c>
    </row>
    <row r="283" spans="2:10" x14ac:dyDescent="0.55000000000000004">
      <c r="B283" s="127" t="str">
        <f>$B$47</f>
        <v>Business Administration</v>
      </c>
      <c r="C283" s="138">
        <f t="shared" si="20"/>
        <v>1649114.1244630064</v>
      </c>
      <c r="D283" s="138">
        <f t="shared" si="20"/>
        <v>14529873.089209612</v>
      </c>
      <c r="E283" s="138">
        <f t="shared" si="20"/>
        <v>5541982.4648790751</v>
      </c>
      <c r="F283" s="138">
        <f t="shared" si="20"/>
        <v>0</v>
      </c>
      <c r="G283" s="138">
        <f t="shared" si="20"/>
        <v>0</v>
      </c>
      <c r="H283" s="138">
        <f t="shared" si="21"/>
        <v>21720969.678551696</v>
      </c>
    </row>
    <row r="284" spans="2:10" x14ac:dyDescent="0.55000000000000004">
      <c r="B284" s="127" t="str">
        <f>$B$48</f>
        <v>Optometry</v>
      </c>
      <c r="C284" s="138">
        <f t="shared" ref="C284:G287" si="22">C259+C234+C209+C184+C132</f>
        <v>0</v>
      </c>
      <c r="D284" s="138">
        <f t="shared" si="22"/>
        <v>0</v>
      </c>
      <c r="E284" s="138">
        <f t="shared" si="22"/>
        <v>0</v>
      </c>
      <c r="F284" s="138">
        <f t="shared" si="22"/>
        <v>0</v>
      </c>
      <c r="G284" s="138">
        <f t="shared" si="22"/>
        <v>0</v>
      </c>
      <c r="H284" s="138">
        <f t="shared" si="21"/>
        <v>0</v>
      </c>
    </row>
    <row r="285" spans="2:10" x14ac:dyDescent="0.55000000000000004">
      <c r="B285" s="127" t="str">
        <f>$B$49</f>
        <v>Teacher Ed-Practice Teaching</v>
      </c>
      <c r="C285" s="138">
        <f t="shared" si="22"/>
        <v>0</v>
      </c>
      <c r="D285" s="138">
        <f t="shared" si="22"/>
        <v>116690.41117781456</v>
      </c>
      <c r="E285" s="138">
        <f t="shared" si="22"/>
        <v>0</v>
      </c>
      <c r="F285" s="138">
        <f t="shared" si="22"/>
        <v>0</v>
      </c>
      <c r="G285" s="138">
        <f t="shared" si="22"/>
        <v>0</v>
      </c>
      <c r="H285" s="138">
        <f t="shared" si="21"/>
        <v>116690.41117781456</v>
      </c>
    </row>
    <row r="286" spans="2:10" x14ac:dyDescent="0.55000000000000004">
      <c r="B286" s="127" t="str">
        <f>$B$50</f>
        <v>Technology</v>
      </c>
      <c r="C286" s="138">
        <f t="shared" si="22"/>
        <v>31239.047927253552</v>
      </c>
      <c r="D286" s="138">
        <f t="shared" si="22"/>
        <v>791364.10643699998</v>
      </c>
      <c r="E286" s="138">
        <f t="shared" si="22"/>
        <v>762834.70671502547</v>
      </c>
      <c r="F286" s="138">
        <f t="shared" si="22"/>
        <v>0</v>
      </c>
      <c r="G286" s="138">
        <f t="shared" si="22"/>
        <v>0</v>
      </c>
      <c r="H286" s="138">
        <f t="shared" si="21"/>
        <v>1585437.8610792789</v>
      </c>
    </row>
    <row r="287" spans="2:10" x14ac:dyDescent="0.55000000000000004">
      <c r="B287" s="127" t="str">
        <f>$B$51</f>
        <v>Nursing</v>
      </c>
      <c r="C287" s="138">
        <f t="shared" si="22"/>
        <v>4739.9441640574896</v>
      </c>
      <c r="D287" s="138">
        <f t="shared" si="22"/>
        <v>290822.66669831099</v>
      </c>
      <c r="E287" s="138">
        <f t="shared" si="22"/>
        <v>0</v>
      </c>
      <c r="F287" s="138">
        <f t="shared" si="22"/>
        <v>0</v>
      </c>
      <c r="G287" s="138">
        <f t="shared" si="22"/>
        <v>0</v>
      </c>
      <c r="H287" s="138">
        <f t="shared" si="21"/>
        <v>295562.61086236848</v>
      </c>
    </row>
    <row r="288" spans="2:10" x14ac:dyDescent="0.55000000000000004">
      <c r="B288" s="130" t="str">
        <f>$B$52</f>
        <v>Totals</v>
      </c>
      <c r="C288" s="135">
        <f>SUM(C268:C287)</f>
        <v>16968774.233020592</v>
      </c>
      <c r="D288" s="135">
        <f>SUM(D268:D287)</f>
        <v>60357492.2595293</v>
      </c>
      <c r="E288" s="135">
        <f>SUM(E268:E287)</f>
        <v>28849257.378373638</v>
      </c>
      <c r="F288" s="135">
        <f>SUM(F268:F287)</f>
        <v>3158129.420449351</v>
      </c>
      <c r="G288" s="135">
        <f>SUM(G268:G287)</f>
        <v>0</v>
      </c>
      <c r="H288" s="135">
        <f t="shared" si="21"/>
        <v>109333653.29137288</v>
      </c>
      <c r="I288" s="351"/>
      <c r="J288" s="139"/>
    </row>
    <row r="289" spans="2:10" x14ac:dyDescent="0.55000000000000004">
      <c r="H289" s="139"/>
    </row>
    <row r="290" spans="2:10" x14ac:dyDescent="0.55000000000000004">
      <c r="B290" s="120" t="s">
        <v>218</v>
      </c>
      <c r="C290" s="121"/>
      <c r="D290" s="121"/>
      <c r="E290" s="121"/>
      <c r="F290" s="121"/>
      <c r="G290" s="121"/>
      <c r="H290" s="122"/>
      <c r="J290" s="358"/>
    </row>
    <row r="291" spans="2:10" ht="30" customHeight="1" thickBot="1" x14ac:dyDescent="0.6">
      <c r="B291" s="432" t="s">
        <v>229</v>
      </c>
      <c r="C291" s="432"/>
      <c r="D291" s="432"/>
      <c r="E291" s="432"/>
      <c r="F291" s="432"/>
      <c r="G291" s="432"/>
      <c r="H291" s="432"/>
    </row>
    <row r="292" spans="2:10" ht="19.8" thickBot="1" x14ac:dyDescent="0.6">
      <c r="B292" s="124" t="s">
        <v>31</v>
      </c>
      <c r="C292" s="125" t="s">
        <v>25</v>
      </c>
      <c r="D292" s="125" t="s">
        <v>26</v>
      </c>
      <c r="E292" s="125" t="s">
        <v>27</v>
      </c>
      <c r="F292" s="125" t="s">
        <v>28</v>
      </c>
      <c r="G292" s="125" t="s">
        <v>29</v>
      </c>
      <c r="H292" s="126" t="s">
        <v>1</v>
      </c>
    </row>
    <row r="293" spans="2:10" x14ac:dyDescent="0.55000000000000004">
      <c r="B293" s="127" t="str">
        <f>$B$32</f>
        <v>Liberal Arts</v>
      </c>
      <c r="C293" s="133">
        <f t="shared" ref="C293:H308" si="23">IF(C32=0,0,C268/C32)</f>
        <v>324.65666661691063</v>
      </c>
      <c r="D293" s="133">
        <f t="shared" si="23"/>
        <v>486.97774153097589</v>
      </c>
      <c r="E293" s="133">
        <f t="shared" si="23"/>
        <v>904.77857326641345</v>
      </c>
      <c r="F293" s="133">
        <f t="shared" si="23"/>
        <v>1690.4423359622813</v>
      </c>
      <c r="G293" s="134">
        <f t="shared" si="23"/>
        <v>0</v>
      </c>
      <c r="H293" s="135">
        <f t="shared" si="23"/>
        <v>497.09415130755212</v>
      </c>
    </row>
    <row r="294" spans="2:10" x14ac:dyDescent="0.55000000000000004">
      <c r="B294" s="127" t="str">
        <f>$B$33</f>
        <v>Science</v>
      </c>
      <c r="C294" s="136">
        <f t="shared" si="23"/>
        <v>417.38693032832259</v>
      </c>
      <c r="D294" s="136">
        <f t="shared" si="23"/>
        <v>677.42703260337544</v>
      </c>
      <c r="E294" s="136">
        <f t="shared" si="23"/>
        <v>1140.7353629448421</v>
      </c>
      <c r="F294" s="136">
        <f t="shared" si="23"/>
        <v>0</v>
      </c>
      <c r="G294" s="137">
        <f t="shared" si="23"/>
        <v>0</v>
      </c>
      <c r="H294" s="138">
        <f t="shared" si="23"/>
        <v>640.98466953811601</v>
      </c>
    </row>
    <row r="295" spans="2:10" x14ac:dyDescent="0.55000000000000004">
      <c r="B295" s="127" t="str">
        <f>$B$34</f>
        <v>Fine Arts</v>
      </c>
      <c r="C295" s="136">
        <f t="shared" si="23"/>
        <v>305.19550878441373</v>
      </c>
      <c r="D295" s="136">
        <f t="shared" si="23"/>
        <v>687.29161316797729</v>
      </c>
      <c r="E295" s="136">
        <f t="shared" si="23"/>
        <v>1382.5759137029872</v>
      </c>
      <c r="F295" s="136">
        <f t="shared" si="23"/>
        <v>0</v>
      </c>
      <c r="G295" s="137">
        <f t="shared" si="23"/>
        <v>0</v>
      </c>
      <c r="H295" s="138">
        <f t="shared" si="23"/>
        <v>581.5689573954229</v>
      </c>
    </row>
    <row r="296" spans="2:10" x14ac:dyDescent="0.55000000000000004">
      <c r="B296" s="127" t="str">
        <f>$B$35</f>
        <v>Teacher Education</v>
      </c>
      <c r="C296" s="136">
        <f t="shared" si="23"/>
        <v>543.13771984370783</v>
      </c>
      <c r="D296" s="136">
        <f t="shared" si="23"/>
        <v>575.2841871678088</v>
      </c>
      <c r="E296" s="136">
        <f t="shared" si="23"/>
        <v>905.25610623092973</v>
      </c>
      <c r="F296" s="136">
        <f t="shared" si="23"/>
        <v>1090.7893088364881</v>
      </c>
      <c r="G296" s="137">
        <f t="shared" si="23"/>
        <v>0</v>
      </c>
      <c r="H296" s="138">
        <f t="shared" si="23"/>
        <v>710.17103187749524</v>
      </c>
    </row>
    <row r="297" spans="2:10" x14ac:dyDescent="0.55000000000000004">
      <c r="B297" s="127" t="str">
        <f>$B$36</f>
        <v>Agriculture</v>
      </c>
      <c r="C297" s="136">
        <f t="shared" si="23"/>
        <v>0</v>
      </c>
      <c r="D297" s="136">
        <f t="shared" si="23"/>
        <v>0</v>
      </c>
      <c r="E297" s="136">
        <f t="shared" si="23"/>
        <v>0</v>
      </c>
      <c r="F297" s="136">
        <f t="shared" si="23"/>
        <v>0</v>
      </c>
      <c r="G297" s="137">
        <f t="shared" si="23"/>
        <v>0</v>
      </c>
      <c r="H297" s="138">
        <f t="shared" si="23"/>
        <v>0</v>
      </c>
    </row>
    <row r="298" spans="2:10" x14ac:dyDescent="0.55000000000000004">
      <c r="B298" s="127" t="str">
        <f>$B$37</f>
        <v>Engineering</v>
      </c>
      <c r="C298" s="136">
        <f t="shared" si="23"/>
        <v>579.20269141451308</v>
      </c>
      <c r="D298" s="136">
        <f t="shared" si="23"/>
        <v>794.93548907582442</v>
      </c>
      <c r="E298" s="136">
        <f t="shared" si="23"/>
        <v>1250.1577453083926</v>
      </c>
      <c r="F298" s="136">
        <f t="shared" si="23"/>
        <v>0</v>
      </c>
      <c r="G298" s="137">
        <f t="shared" si="23"/>
        <v>0</v>
      </c>
      <c r="H298" s="138">
        <f t="shared" si="23"/>
        <v>839.30815931245036</v>
      </c>
    </row>
    <row r="299" spans="2:10" x14ac:dyDescent="0.55000000000000004">
      <c r="B299" s="127" t="str">
        <f>$B$38</f>
        <v>Home Economics</v>
      </c>
      <c r="C299" s="136">
        <f t="shared" si="23"/>
        <v>532.72149988486683</v>
      </c>
      <c r="D299" s="136">
        <f t="shared" si="23"/>
        <v>584.01061590790664</v>
      </c>
      <c r="E299" s="136">
        <f t="shared" si="23"/>
        <v>3019.3478911821185</v>
      </c>
      <c r="F299" s="136">
        <f t="shared" si="23"/>
        <v>0</v>
      </c>
      <c r="G299" s="137">
        <f t="shared" si="23"/>
        <v>0</v>
      </c>
      <c r="H299" s="138">
        <f t="shared" si="23"/>
        <v>894.70367721932121</v>
      </c>
    </row>
    <row r="300" spans="2:10" x14ac:dyDescent="0.55000000000000004">
      <c r="B300" s="127" t="str">
        <f>$B$39</f>
        <v>Law</v>
      </c>
      <c r="C300" s="136">
        <f t="shared" si="23"/>
        <v>0</v>
      </c>
      <c r="D300" s="136">
        <f t="shared" si="23"/>
        <v>0</v>
      </c>
      <c r="E300" s="136">
        <f t="shared" si="23"/>
        <v>0</v>
      </c>
      <c r="F300" s="136">
        <f t="shared" si="23"/>
        <v>0</v>
      </c>
      <c r="G300" s="137">
        <f t="shared" si="23"/>
        <v>0</v>
      </c>
      <c r="H300" s="138">
        <f t="shared" si="23"/>
        <v>0</v>
      </c>
    </row>
    <row r="301" spans="2:10" x14ac:dyDescent="0.55000000000000004">
      <c r="B301" s="127" t="str">
        <f>$B$40</f>
        <v>Social Service</v>
      </c>
      <c r="C301" s="136">
        <f t="shared" si="23"/>
        <v>568.53206440255155</v>
      </c>
      <c r="D301" s="136">
        <f t="shared" si="23"/>
        <v>748.88995106583786</v>
      </c>
      <c r="E301" s="136">
        <f t="shared" si="23"/>
        <v>0</v>
      </c>
      <c r="F301" s="136">
        <f t="shared" si="23"/>
        <v>0</v>
      </c>
      <c r="G301" s="137">
        <f t="shared" si="23"/>
        <v>0</v>
      </c>
      <c r="H301" s="138">
        <f t="shared" si="23"/>
        <v>720.05224019013622</v>
      </c>
    </row>
    <row r="302" spans="2:10" x14ac:dyDescent="0.55000000000000004">
      <c r="B302" s="127" t="str">
        <f>$B$41</f>
        <v>Library Science</v>
      </c>
      <c r="C302" s="136">
        <f t="shared" si="23"/>
        <v>0</v>
      </c>
      <c r="D302" s="136">
        <f t="shared" si="23"/>
        <v>959.64521273209527</v>
      </c>
      <c r="E302" s="136">
        <f t="shared" si="23"/>
        <v>963.86066286325445</v>
      </c>
      <c r="F302" s="136">
        <f t="shared" si="23"/>
        <v>0</v>
      </c>
      <c r="G302" s="137">
        <f t="shared" si="23"/>
        <v>0</v>
      </c>
      <c r="H302" s="138">
        <f t="shared" si="23"/>
        <v>963.60323079417606</v>
      </c>
    </row>
    <row r="303" spans="2:10" x14ac:dyDescent="0.55000000000000004">
      <c r="B303" s="127" t="str">
        <f>$B$42</f>
        <v>Veterinary Science</v>
      </c>
      <c r="C303" s="136">
        <f t="shared" si="23"/>
        <v>0</v>
      </c>
      <c r="D303" s="136">
        <f t="shared" si="23"/>
        <v>0</v>
      </c>
      <c r="E303" s="136">
        <f t="shared" si="23"/>
        <v>0</v>
      </c>
      <c r="F303" s="136">
        <f t="shared" si="23"/>
        <v>0</v>
      </c>
      <c r="G303" s="137">
        <f t="shared" si="23"/>
        <v>0</v>
      </c>
      <c r="H303" s="138">
        <f t="shared" si="23"/>
        <v>0</v>
      </c>
    </row>
    <row r="304" spans="2:10" x14ac:dyDescent="0.55000000000000004">
      <c r="B304" s="127" t="str">
        <f>$B$43</f>
        <v>Vocational Training</v>
      </c>
      <c r="C304" s="136">
        <f t="shared" si="23"/>
        <v>465.9536348615635</v>
      </c>
      <c r="D304" s="136">
        <f t="shared" si="23"/>
        <v>686.70320173572622</v>
      </c>
      <c r="E304" s="136">
        <f t="shared" si="23"/>
        <v>0</v>
      </c>
      <c r="F304" s="136">
        <f t="shared" si="23"/>
        <v>0</v>
      </c>
      <c r="G304" s="137">
        <f t="shared" si="23"/>
        <v>0</v>
      </c>
      <c r="H304" s="138">
        <f t="shared" si="23"/>
        <v>677.67884837294594</v>
      </c>
    </row>
    <row r="305" spans="2:10" x14ac:dyDescent="0.55000000000000004">
      <c r="B305" s="127" t="str">
        <f>$B$44</f>
        <v>Physical Training</v>
      </c>
      <c r="C305" s="136">
        <f t="shared" si="23"/>
        <v>0</v>
      </c>
      <c r="D305" s="136">
        <f t="shared" si="23"/>
        <v>0</v>
      </c>
      <c r="E305" s="136">
        <f t="shared" si="23"/>
        <v>0</v>
      </c>
      <c r="F305" s="136">
        <f t="shared" si="23"/>
        <v>0</v>
      </c>
      <c r="G305" s="137">
        <f t="shared" si="23"/>
        <v>0</v>
      </c>
      <c r="H305" s="138">
        <f t="shared" si="23"/>
        <v>0</v>
      </c>
    </row>
    <row r="306" spans="2:10" x14ac:dyDescent="0.55000000000000004">
      <c r="B306" s="127" t="str">
        <f>$B$45</f>
        <v>Health Services</v>
      </c>
      <c r="C306" s="136">
        <f t="shared" si="23"/>
        <v>752.73987599949146</v>
      </c>
      <c r="D306" s="136">
        <f t="shared" si="23"/>
        <v>867.36743840198619</v>
      </c>
      <c r="E306" s="136">
        <f t="shared" si="23"/>
        <v>814.26213006461592</v>
      </c>
      <c r="F306" s="136">
        <f t="shared" si="23"/>
        <v>0</v>
      </c>
      <c r="G306" s="137">
        <f t="shared" si="23"/>
        <v>0</v>
      </c>
      <c r="H306" s="138">
        <f t="shared" si="23"/>
        <v>839.89442297035475</v>
      </c>
    </row>
    <row r="307" spans="2:10" x14ac:dyDescent="0.55000000000000004">
      <c r="B307" s="127" t="str">
        <f>$B$46</f>
        <v>Pharmacy</v>
      </c>
      <c r="C307" s="136">
        <f t="shared" si="23"/>
        <v>0</v>
      </c>
      <c r="D307" s="136">
        <f t="shared" si="23"/>
        <v>0</v>
      </c>
      <c r="E307" s="136">
        <f t="shared" si="23"/>
        <v>0</v>
      </c>
      <c r="F307" s="136">
        <f t="shared" si="23"/>
        <v>0</v>
      </c>
      <c r="G307" s="137">
        <f t="shared" si="23"/>
        <v>0</v>
      </c>
      <c r="H307" s="138">
        <f t="shared" si="23"/>
        <v>0</v>
      </c>
    </row>
    <row r="308" spans="2:10" x14ac:dyDescent="0.55000000000000004">
      <c r="B308" s="127" t="str">
        <f>$B$47</f>
        <v>Business Administration</v>
      </c>
      <c r="C308" s="136">
        <f t="shared" si="23"/>
        <v>440.82173869633959</v>
      </c>
      <c r="D308" s="136">
        <f t="shared" si="23"/>
        <v>706.94658148248982</v>
      </c>
      <c r="E308" s="136">
        <f t="shared" si="23"/>
        <v>857.0296860556831</v>
      </c>
      <c r="F308" s="136">
        <f t="shared" si="23"/>
        <v>0</v>
      </c>
      <c r="G308" s="137">
        <f t="shared" si="23"/>
        <v>0</v>
      </c>
      <c r="H308" s="138">
        <f t="shared" si="23"/>
        <v>706.13187947373081</v>
      </c>
    </row>
    <row r="309" spans="2:10" x14ac:dyDescent="0.55000000000000004">
      <c r="B309" s="127" t="str">
        <f>$B$48</f>
        <v>Optometry</v>
      </c>
      <c r="C309" s="136">
        <f t="shared" ref="C309:H313" si="24">IF(C48=0,0,C284/C48)</f>
        <v>0</v>
      </c>
      <c r="D309" s="136">
        <f t="shared" si="24"/>
        <v>0</v>
      </c>
      <c r="E309" s="136">
        <f t="shared" si="24"/>
        <v>0</v>
      </c>
      <c r="F309" s="136">
        <f t="shared" si="24"/>
        <v>0</v>
      </c>
      <c r="G309" s="137">
        <f t="shared" si="24"/>
        <v>0</v>
      </c>
      <c r="H309" s="138">
        <f t="shared" si="24"/>
        <v>0</v>
      </c>
    </row>
    <row r="310" spans="2:10" x14ac:dyDescent="0.55000000000000004">
      <c r="B310" s="127" t="str">
        <f>$B$49</f>
        <v>Teacher Ed-Practice Teaching</v>
      </c>
      <c r="C310" s="136">
        <f t="shared" si="24"/>
        <v>0</v>
      </c>
      <c r="D310" s="136">
        <f t="shared" si="24"/>
        <v>191.60987057112408</v>
      </c>
      <c r="E310" s="136">
        <f t="shared" si="24"/>
        <v>0</v>
      </c>
      <c r="F310" s="136">
        <f t="shared" si="24"/>
        <v>0</v>
      </c>
      <c r="G310" s="137">
        <f t="shared" si="24"/>
        <v>0</v>
      </c>
      <c r="H310" s="138">
        <f t="shared" si="24"/>
        <v>191.60987057112408</v>
      </c>
    </row>
    <row r="311" spans="2:10" x14ac:dyDescent="0.55000000000000004">
      <c r="B311" s="127" t="str">
        <f>$B$50</f>
        <v>Technology</v>
      </c>
      <c r="C311" s="136">
        <f t="shared" si="24"/>
        <v>1041.3015975751184</v>
      </c>
      <c r="D311" s="136">
        <f t="shared" si="24"/>
        <v>984.28371447388054</v>
      </c>
      <c r="E311" s="136">
        <f t="shared" si="24"/>
        <v>1737.6644799886685</v>
      </c>
      <c r="F311" s="136">
        <f t="shared" si="24"/>
        <v>0</v>
      </c>
      <c r="G311" s="137">
        <f t="shared" si="24"/>
        <v>0</v>
      </c>
      <c r="H311" s="138">
        <f t="shared" si="24"/>
        <v>1245.4342977841939</v>
      </c>
    </row>
    <row r="312" spans="2:10" x14ac:dyDescent="0.55000000000000004">
      <c r="B312" s="127" t="str">
        <f>$B$51</f>
        <v>Nursing</v>
      </c>
      <c r="C312" s="136">
        <f t="shared" si="24"/>
        <v>1579.9813880191632</v>
      </c>
      <c r="D312" s="136">
        <f t="shared" si="24"/>
        <v>1114.2630907981263</v>
      </c>
      <c r="E312" s="136">
        <f t="shared" si="24"/>
        <v>0</v>
      </c>
      <c r="F312" s="136">
        <f t="shared" si="24"/>
        <v>0</v>
      </c>
      <c r="G312" s="137">
        <f t="shared" si="24"/>
        <v>0</v>
      </c>
      <c r="H312" s="138">
        <f t="shared" si="24"/>
        <v>1119.5553441756383</v>
      </c>
    </row>
    <row r="313" spans="2:10" x14ac:dyDescent="0.55000000000000004">
      <c r="B313" s="130" t="str">
        <f>$B$52</f>
        <v>Totals</v>
      </c>
      <c r="C313" s="135">
        <f t="shared" si="24"/>
        <v>391.55396619564328</v>
      </c>
      <c r="D313" s="135">
        <f t="shared" si="24"/>
        <v>631.60557815375671</v>
      </c>
      <c r="E313" s="135">
        <f t="shared" si="24"/>
        <v>987.21066893794739</v>
      </c>
      <c r="F313" s="135">
        <f t="shared" si="24"/>
        <v>1257.7178098165475</v>
      </c>
      <c r="G313" s="135">
        <f t="shared" si="24"/>
        <v>0</v>
      </c>
      <c r="H313" s="135">
        <f t="shared" si="24"/>
        <v>640.75327334907593</v>
      </c>
      <c r="I313" s="349"/>
    </row>
    <row r="315" spans="2:10" x14ac:dyDescent="0.55000000000000004">
      <c r="B315" s="120" t="s">
        <v>37</v>
      </c>
      <c r="C315" s="121"/>
      <c r="D315" s="121"/>
      <c r="E315" s="121"/>
      <c r="F315" s="121"/>
      <c r="G315" s="121"/>
      <c r="H315" s="122"/>
      <c r="J315" s="358"/>
    </row>
    <row r="316" spans="2:10" ht="55.5" customHeight="1" thickBot="1" x14ac:dyDescent="0.6">
      <c r="B316" s="432" t="s">
        <v>230</v>
      </c>
      <c r="C316" s="432"/>
      <c r="D316" s="432"/>
      <c r="E316" s="432"/>
      <c r="F316" s="432"/>
      <c r="G316" s="432"/>
      <c r="H316" s="432"/>
    </row>
    <row r="317" spans="2:10" ht="19.8" thickBot="1" x14ac:dyDescent="0.6">
      <c r="B317" s="124" t="s">
        <v>31</v>
      </c>
      <c r="C317" s="125" t="s">
        <v>25</v>
      </c>
      <c r="D317" s="125" t="s">
        <v>26</v>
      </c>
      <c r="E317" s="125" t="s">
        <v>27</v>
      </c>
      <c r="F317" s="125" t="s">
        <v>28</v>
      </c>
      <c r="G317" s="125" t="s">
        <v>29</v>
      </c>
      <c r="H317" s="126" t="s">
        <v>1</v>
      </c>
    </row>
    <row r="318" spans="2:10" x14ac:dyDescent="0.55000000000000004">
      <c r="B318" s="127" t="str">
        <f>$B$32</f>
        <v>Liberal Arts</v>
      </c>
      <c r="C318" s="128">
        <f t="shared" ref="C318:H318" si="25">IF($C$293=0,"",C293/$C$293)</f>
        <v>1</v>
      </c>
      <c r="D318" s="128">
        <f t="shared" si="25"/>
        <v>1.499977642860485</v>
      </c>
      <c r="E318" s="128">
        <f t="shared" si="25"/>
        <v>2.7868781586858242</v>
      </c>
      <c r="F318" s="128">
        <f t="shared" si="25"/>
        <v>5.2068616165426675</v>
      </c>
      <c r="G318" s="128">
        <f t="shared" si="25"/>
        <v>0</v>
      </c>
      <c r="H318" s="128">
        <f t="shared" si="25"/>
        <v>1.5311379756575731</v>
      </c>
    </row>
    <row r="319" spans="2:10" x14ac:dyDescent="0.55000000000000004">
      <c r="B319" s="127" t="str">
        <f>$B$33</f>
        <v>Science</v>
      </c>
      <c r="C319" s="128">
        <f t="shared" ref="C319:H334" si="26">IF($C$293=0,"",C294/$C$293)</f>
        <v>1.2856256262275745</v>
      </c>
      <c r="D319" s="128">
        <f t="shared" si="26"/>
        <v>2.08659517040729</v>
      </c>
      <c r="E319" s="128">
        <f t="shared" si="26"/>
        <v>3.5136668371294855</v>
      </c>
      <c r="F319" s="128">
        <f t="shared" si="26"/>
        <v>0</v>
      </c>
      <c r="G319" s="128">
        <f t="shared" si="26"/>
        <v>0</v>
      </c>
      <c r="H319" s="128">
        <f t="shared" si="26"/>
        <v>1.9743462415773123</v>
      </c>
    </row>
    <row r="320" spans="2:10" x14ac:dyDescent="0.55000000000000004">
      <c r="B320" s="127" t="str">
        <f>$B$34</f>
        <v>Fine Arts</v>
      </c>
      <c r="C320" s="128">
        <f t="shared" si="26"/>
        <v>0.9400561890957233</v>
      </c>
      <c r="D320" s="128">
        <f t="shared" si="26"/>
        <v>2.1169798246557177</v>
      </c>
      <c r="E320" s="128">
        <f t="shared" si="26"/>
        <v>4.2585785411713211</v>
      </c>
      <c r="F320" s="128">
        <f t="shared" si="26"/>
        <v>0</v>
      </c>
      <c r="G320" s="128">
        <f t="shared" si="26"/>
        <v>0</v>
      </c>
      <c r="H320" s="128">
        <f t="shared" si="26"/>
        <v>1.791335331122784</v>
      </c>
    </row>
    <row r="321" spans="2:8" x14ac:dyDescent="0.55000000000000004">
      <c r="B321" s="127" t="str">
        <f>$B$35</f>
        <v>Teacher Education</v>
      </c>
      <c r="C321" s="128">
        <f t="shared" si="26"/>
        <v>1.6729603168278726</v>
      </c>
      <c r="D321" s="128">
        <f t="shared" si="26"/>
        <v>1.7719771263672661</v>
      </c>
      <c r="E321" s="128">
        <f t="shared" si="26"/>
        <v>2.7883490447436787</v>
      </c>
      <c r="F321" s="128">
        <f t="shared" si="26"/>
        <v>3.3598241496257368</v>
      </c>
      <c r="G321" s="128">
        <f t="shared" si="26"/>
        <v>0</v>
      </c>
      <c r="H321" s="128">
        <f t="shared" si="26"/>
        <v>2.1874524841206635</v>
      </c>
    </row>
    <row r="322" spans="2:8" x14ac:dyDescent="0.55000000000000004">
      <c r="B322" s="127" t="str">
        <f>$B$36</f>
        <v>Agriculture</v>
      </c>
      <c r="C322" s="128">
        <f t="shared" si="26"/>
        <v>0</v>
      </c>
      <c r="D322" s="128">
        <f t="shared" si="26"/>
        <v>0</v>
      </c>
      <c r="E322" s="128">
        <f t="shared" si="26"/>
        <v>0</v>
      </c>
      <c r="F322" s="128">
        <f t="shared" si="26"/>
        <v>0</v>
      </c>
      <c r="G322" s="128">
        <f t="shared" si="26"/>
        <v>0</v>
      </c>
      <c r="H322" s="128">
        <f t="shared" si="26"/>
        <v>0</v>
      </c>
    </row>
    <row r="323" spans="2:8" x14ac:dyDescent="0.55000000000000004">
      <c r="B323" s="127" t="str">
        <f>$B$37</f>
        <v>Engineering</v>
      </c>
      <c r="C323" s="128">
        <f t="shared" si="26"/>
        <v>1.7840468130536264</v>
      </c>
      <c r="D323" s="128">
        <f t="shared" si="26"/>
        <v>2.4485420162766434</v>
      </c>
      <c r="E323" s="128">
        <f t="shared" si="26"/>
        <v>3.8507071434438078</v>
      </c>
      <c r="F323" s="128">
        <f t="shared" si="26"/>
        <v>0</v>
      </c>
      <c r="G323" s="128">
        <f t="shared" si="26"/>
        <v>0</v>
      </c>
      <c r="H323" s="128">
        <f t="shared" si="26"/>
        <v>2.5852176949220631</v>
      </c>
    </row>
    <row r="324" spans="2:8" x14ac:dyDescent="0.55000000000000004">
      <c r="B324" s="127" t="str">
        <f>$B$38</f>
        <v>Home Economics</v>
      </c>
      <c r="C324" s="128">
        <f t="shared" si="26"/>
        <v>1.6408765156006151</v>
      </c>
      <c r="D324" s="128">
        <f t="shared" si="26"/>
        <v>1.7988560715342687</v>
      </c>
      <c r="E324" s="128">
        <f t="shared" si="26"/>
        <v>9.3001259535042848</v>
      </c>
      <c r="F324" s="128">
        <f t="shared" si="26"/>
        <v>0</v>
      </c>
      <c r="G324" s="128">
        <f t="shared" si="26"/>
        <v>0</v>
      </c>
      <c r="H324" s="128">
        <f t="shared" si="26"/>
        <v>2.7558456955238082</v>
      </c>
    </row>
    <row r="325" spans="2:8" x14ac:dyDescent="0.55000000000000004">
      <c r="B325" s="127" t="str">
        <f>$B$39</f>
        <v>Law</v>
      </c>
      <c r="C325" s="128">
        <f t="shared" si="26"/>
        <v>0</v>
      </c>
      <c r="D325" s="128">
        <f t="shared" si="26"/>
        <v>0</v>
      </c>
      <c r="E325" s="128">
        <f t="shared" si="26"/>
        <v>0</v>
      </c>
      <c r="F325" s="128">
        <f t="shared" si="26"/>
        <v>0</v>
      </c>
      <c r="G325" s="128">
        <f t="shared" si="26"/>
        <v>0</v>
      </c>
      <c r="H325" s="128">
        <f t="shared" si="26"/>
        <v>0</v>
      </c>
    </row>
    <row r="326" spans="2:8" x14ac:dyDescent="0.55000000000000004">
      <c r="B326" s="127" t="str">
        <f>$B$40</f>
        <v>Social Service</v>
      </c>
      <c r="C326" s="128">
        <f t="shared" si="26"/>
        <v>1.7511793930706796</v>
      </c>
      <c r="D326" s="128">
        <f t="shared" si="26"/>
        <v>2.3067136087783324</v>
      </c>
      <c r="E326" s="128">
        <f t="shared" si="26"/>
        <v>0</v>
      </c>
      <c r="F326" s="128">
        <f t="shared" si="26"/>
        <v>0</v>
      </c>
      <c r="G326" s="128">
        <f t="shared" si="26"/>
        <v>0</v>
      </c>
      <c r="H326" s="128">
        <f t="shared" si="26"/>
        <v>2.2178883547762958</v>
      </c>
    </row>
    <row r="327" spans="2:8" x14ac:dyDescent="0.55000000000000004">
      <c r="B327" s="127" t="str">
        <f>$B$41</f>
        <v>Library Science</v>
      </c>
      <c r="C327" s="128">
        <f t="shared" si="26"/>
        <v>0</v>
      </c>
      <c r="D327" s="128">
        <f t="shared" si="26"/>
        <v>2.9558771200730045</v>
      </c>
      <c r="E327" s="128">
        <f t="shared" si="26"/>
        <v>2.9688614526452763</v>
      </c>
      <c r="F327" s="128">
        <f t="shared" si="26"/>
        <v>0</v>
      </c>
      <c r="G327" s="128">
        <f t="shared" si="26"/>
        <v>0</v>
      </c>
      <c r="H327" s="128">
        <f t="shared" si="26"/>
        <v>2.9680685163049851</v>
      </c>
    </row>
    <row r="328" spans="2:8" x14ac:dyDescent="0.55000000000000004">
      <c r="B328" s="127" t="str">
        <f>$B$42</f>
        <v>Veterinary Science</v>
      </c>
      <c r="C328" s="128">
        <f t="shared" si="26"/>
        <v>0</v>
      </c>
      <c r="D328" s="128">
        <f t="shared" si="26"/>
        <v>0</v>
      </c>
      <c r="E328" s="128">
        <f t="shared" si="26"/>
        <v>0</v>
      </c>
      <c r="F328" s="128">
        <f t="shared" si="26"/>
        <v>0</v>
      </c>
      <c r="G328" s="128">
        <f t="shared" si="26"/>
        <v>0</v>
      </c>
      <c r="H328" s="128">
        <f t="shared" si="26"/>
        <v>0</v>
      </c>
    </row>
    <row r="329" spans="2:8" x14ac:dyDescent="0.55000000000000004">
      <c r="B329" s="127" t="str">
        <f>$B$43</f>
        <v>Vocational Training</v>
      </c>
      <c r="C329" s="128">
        <f t="shared" si="26"/>
        <v>1.435219672884096</v>
      </c>
      <c r="D329" s="128">
        <f t="shared" si="26"/>
        <v>2.1151674132908669</v>
      </c>
      <c r="E329" s="128">
        <f t="shared" si="26"/>
        <v>0</v>
      </c>
      <c r="F329" s="128">
        <f t="shared" si="26"/>
        <v>0</v>
      </c>
      <c r="G329" s="128">
        <f t="shared" si="26"/>
        <v>0</v>
      </c>
      <c r="H329" s="128">
        <f t="shared" si="26"/>
        <v>2.0873708075509674</v>
      </c>
    </row>
    <row r="330" spans="2:8" x14ac:dyDescent="0.55000000000000004">
      <c r="B330" s="127" t="str">
        <f>$B$44</f>
        <v>Physical Training</v>
      </c>
      <c r="C330" s="128">
        <f t="shared" si="26"/>
        <v>0</v>
      </c>
      <c r="D330" s="128">
        <f t="shared" si="26"/>
        <v>0</v>
      </c>
      <c r="E330" s="128">
        <f t="shared" si="26"/>
        <v>0</v>
      </c>
      <c r="F330" s="128">
        <f t="shared" si="26"/>
        <v>0</v>
      </c>
      <c r="G330" s="128">
        <f t="shared" si="26"/>
        <v>0</v>
      </c>
      <c r="H330" s="128">
        <f t="shared" si="26"/>
        <v>0</v>
      </c>
    </row>
    <row r="331" spans="2:8" x14ac:dyDescent="0.55000000000000004">
      <c r="B331" s="127" t="str">
        <f>$B$45</f>
        <v>Health Services</v>
      </c>
      <c r="C331" s="128">
        <f t="shared" si="26"/>
        <v>2.3185720590414114</v>
      </c>
      <c r="D331" s="128">
        <f t="shared" si="26"/>
        <v>2.671645241234073</v>
      </c>
      <c r="E331" s="128">
        <f t="shared" si="26"/>
        <v>2.5080714914917532</v>
      </c>
      <c r="F331" s="128">
        <f t="shared" si="26"/>
        <v>0</v>
      </c>
      <c r="G331" s="128">
        <f t="shared" si="26"/>
        <v>0</v>
      </c>
      <c r="H331" s="128">
        <f t="shared" si="26"/>
        <v>2.5870234907617529</v>
      </c>
    </row>
    <row r="332" spans="2:8" x14ac:dyDescent="0.55000000000000004">
      <c r="B332" s="127" t="str">
        <f>$B$46</f>
        <v>Pharmacy</v>
      </c>
      <c r="C332" s="128">
        <f t="shared" si="26"/>
        <v>0</v>
      </c>
      <c r="D332" s="128">
        <f t="shared" si="26"/>
        <v>0</v>
      </c>
      <c r="E332" s="128">
        <f t="shared" si="26"/>
        <v>0</v>
      </c>
      <c r="F332" s="128">
        <f t="shared" si="26"/>
        <v>0</v>
      </c>
      <c r="G332" s="128">
        <f t="shared" si="26"/>
        <v>0</v>
      </c>
      <c r="H332" s="128">
        <f t="shared" si="26"/>
        <v>0</v>
      </c>
    </row>
    <row r="333" spans="2:8" x14ac:dyDescent="0.55000000000000004">
      <c r="B333" s="127" t="str">
        <f>$B$47</f>
        <v>Business Administration</v>
      </c>
      <c r="C333" s="128">
        <f t="shared" si="26"/>
        <v>1.3578089841490975</v>
      </c>
      <c r="D333" s="128">
        <f t="shared" si="26"/>
        <v>2.1775206061506043</v>
      </c>
      <c r="E333" s="128">
        <f t="shared" si="26"/>
        <v>2.6398031341428254</v>
      </c>
      <c r="F333" s="128">
        <f t="shared" si="26"/>
        <v>0</v>
      </c>
      <c r="G333" s="128">
        <f t="shared" si="26"/>
        <v>0</v>
      </c>
      <c r="H333" s="128">
        <f t="shared" si="26"/>
        <v>2.1750111797548715</v>
      </c>
    </row>
    <row r="334" spans="2:8" x14ac:dyDescent="0.55000000000000004">
      <c r="B334" s="127" t="str">
        <f>$B$48</f>
        <v>Optometry</v>
      </c>
      <c r="C334" s="128">
        <f t="shared" si="26"/>
        <v>0</v>
      </c>
      <c r="D334" s="128">
        <f t="shared" si="26"/>
        <v>0</v>
      </c>
      <c r="E334" s="128">
        <f t="shared" si="26"/>
        <v>0</v>
      </c>
      <c r="F334" s="128">
        <f t="shared" si="26"/>
        <v>0</v>
      </c>
      <c r="G334" s="128">
        <f t="shared" si="26"/>
        <v>0</v>
      </c>
      <c r="H334" s="128">
        <f t="shared" si="26"/>
        <v>0</v>
      </c>
    </row>
    <row r="335" spans="2:8" x14ac:dyDescent="0.55000000000000004">
      <c r="B335" s="127" t="str">
        <f>$B$49</f>
        <v>Teacher Ed-Practice Teaching</v>
      </c>
      <c r="C335" s="128">
        <f t="shared" ref="C335:H338" si="27">IF($C$293=0,"",C310/$C$293)</f>
        <v>0</v>
      </c>
      <c r="D335" s="128">
        <f t="shared" si="27"/>
        <v>0.59019231783470649</v>
      </c>
      <c r="E335" s="128">
        <f t="shared" si="27"/>
        <v>0</v>
      </c>
      <c r="F335" s="128">
        <f t="shared" si="27"/>
        <v>0</v>
      </c>
      <c r="G335" s="128">
        <f t="shared" si="27"/>
        <v>0</v>
      </c>
      <c r="H335" s="128">
        <f t="shared" si="27"/>
        <v>0.59019231783470649</v>
      </c>
    </row>
    <row r="336" spans="2:8" x14ac:dyDescent="0.55000000000000004">
      <c r="B336" s="127" t="str">
        <f>$B$50</f>
        <v>Technology</v>
      </c>
      <c r="C336" s="128">
        <f t="shared" si="27"/>
        <v>3.2073932392210405</v>
      </c>
      <c r="D336" s="128">
        <f t="shared" si="27"/>
        <v>3.0317680666490632</v>
      </c>
      <c r="E336" s="128">
        <f t="shared" si="27"/>
        <v>5.3523141788401443</v>
      </c>
      <c r="F336" s="128">
        <f t="shared" si="27"/>
        <v>0</v>
      </c>
      <c r="G336" s="128">
        <f t="shared" si="27"/>
        <v>0</v>
      </c>
      <c r="H336" s="128">
        <f t="shared" si="27"/>
        <v>3.8361580889813829</v>
      </c>
    </row>
    <row r="337" spans="2:10" x14ac:dyDescent="0.55000000000000004">
      <c r="B337" s="127" t="str">
        <f>$B$51</f>
        <v>Nursing</v>
      </c>
      <c r="C337" s="128">
        <f t="shared" si="27"/>
        <v>4.8666223444088841</v>
      </c>
      <c r="D337" s="128">
        <f t="shared" si="27"/>
        <v>3.4321275531142499</v>
      </c>
      <c r="E337" s="128">
        <f t="shared" si="27"/>
        <v>0</v>
      </c>
      <c r="F337" s="128">
        <f t="shared" si="27"/>
        <v>0</v>
      </c>
      <c r="G337" s="128">
        <f t="shared" si="27"/>
        <v>0</v>
      </c>
      <c r="H337" s="128">
        <f t="shared" si="27"/>
        <v>3.4484286302880536</v>
      </c>
    </row>
    <row r="338" spans="2:10" x14ac:dyDescent="0.55000000000000004">
      <c r="B338" s="130" t="str">
        <f>$B$52</f>
        <v>Totals</v>
      </c>
      <c r="C338" s="128">
        <f t="shared" si="27"/>
        <v>1.2060555240581903</v>
      </c>
      <c r="D338" s="128">
        <f t="shared" si="27"/>
        <v>1.9454569799394898</v>
      </c>
      <c r="E338" s="128">
        <f t="shared" si="27"/>
        <v>3.0407836044926788</v>
      </c>
      <c r="F338" s="128">
        <f t="shared" si="27"/>
        <v>3.873993480320653</v>
      </c>
      <c r="G338" s="128">
        <f t="shared" si="27"/>
        <v>0</v>
      </c>
      <c r="H338" s="128">
        <f t="shared" si="27"/>
        <v>1.9736335003560976</v>
      </c>
      <c r="I338" s="349"/>
    </row>
    <row r="340" spans="2:10" x14ac:dyDescent="0.55000000000000004">
      <c r="B340" s="120" t="s">
        <v>231</v>
      </c>
      <c r="C340" s="121"/>
      <c r="D340" s="121"/>
      <c r="E340" s="121"/>
      <c r="F340" s="121"/>
      <c r="G340" s="121"/>
      <c r="H340" s="122"/>
      <c r="J340" s="358"/>
    </row>
    <row r="341" spans="2:10" ht="55.5" customHeight="1" thickBot="1" x14ac:dyDescent="0.6">
      <c r="B341" s="432" t="s">
        <v>232</v>
      </c>
      <c r="C341" s="432"/>
      <c r="D341" s="432"/>
      <c r="E341" s="432"/>
      <c r="F341" s="432"/>
      <c r="G341" s="432"/>
      <c r="H341" s="432"/>
    </row>
    <row r="342" spans="2:10" ht="19.8" thickBot="1" x14ac:dyDescent="0.6">
      <c r="B342" s="124" t="s">
        <v>31</v>
      </c>
      <c r="C342" s="125" t="s">
        <v>25</v>
      </c>
      <c r="D342" s="125" t="s">
        <v>26</v>
      </c>
      <c r="E342" s="125" t="s">
        <v>27</v>
      </c>
      <c r="F342" s="125" t="s">
        <v>28</v>
      </c>
      <c r="G342" s="125" t="s">
        <v>29</v>
      </c>
      <c r="H342" s="126" t="s">
        <v>1</v>
      </c>
    </row>
    <row r="343" spans="2:10" x14ac:dyDescent="0.55000000000000004">
      <c r="B343" s="127" t="str">
        <f>$B$32</f>
        <v>Liberal Arts</v>
      </c>
      <c r="C343" s="135">
        <f t="shared" ref="C343:D358" si="28">C293*30</f>
        <v>9739.699998507318</v>
      </c>
      <c r="D343" s="135">
        <f t="shared" si="28"/>
        <v>14609.332245929276</v>
      </c>
      <c r="E343" s="135">
        <f>E293*24</f>
        <v>21714.685758393924</v>
      </c>
      <c r="F343" s="135">
        <f>F293*18</f>
        <v>30427.962047321063</v>
      </c>
      <c r="G343" s="135">
        <f>G293*24</f>
        <v>0</v>
      </c>
      <c r="H343" s="135">
        <f>IF((C32/30+D32/30+E32/24+F32/18+G32/24)=0,0,H268/(C32/30+D32/30+E32/24+F32/18+G32/24))</f>
        <v>14348.42853409007</v>
      </c>
    </row>
    <row r="344" spans="2:10" x14ac:dyDescent="0.55000000000000004">
      <c r="B344" s="127" t="str">
        <f>$B$33</f>
        <v>Science</v>
      </c>
      <c r="C344" s="138">
        <f t="shared" si="28"/>
        <v>12521.607909849678</v>
      </c>
      <c r="D344" s="138">
        <f t="shared" si="28"/>
        <v>20322.810978101264</v>
      </c>
      <c r="E344" s="138">
        <f>E294*24</f>
        <v>27377.648710676211</v>
      </c>
      <c r="F344" s="138">
        <f>F294*18</f>
        <v>0</v>
      </c>
      <c r="G344" s="138">
        <f>G294*24</f>
        <v>0</v>
      </c>
      <c r="H344" s="138">
        <f t="shared" ref="H344:H363" si="29">IF((C33/30+D33/30+E33/24+F33/18+G33/24)=0,0,H269/(C33/30+D33/30+E33/24+F33/18+G33/24))</f>
        <v>18647.430903011107</v>
      </c>
    </row>
    <row r="345" spans="2:10" x14ac:dyDescent="0.55000000000000004">
      <c r="B345" s="127" t="str">
        <f>$B$34</f>
        <v>Fine Arts</v>
      </c>
      <c r="C345" s="138">
        <f t="shared" si="28"/>
        <v>9155.8652635324124</v>
      </c>
      <c r="D345" s="138">
        <f t="shared" si="28"/>
        <v>20618.748395039318</v>
      </c>
      <c r="E345" s="138">
        <f t="shared" ref="E345:E363" si="30">E295*24</f>
        <v>33181.821928871694</v>
      </c>
      <c r="F345" s="138">
        <f t="shared" ref="F345:F363" si="31">F295*18</f>
        <v>0</v>
      </c>
      <c r="G345" s="138">
        <f t="shared" ref="G345:G363" si="32">G295*24</f>
        <v>0</v>
      </c>
      <c r="H345" s="138">
        <f t="shared" si="29"/>
        <v>17227.800968103274</v>
      </c>
    </row>
    <row r="346" spans="2:10" x14ac:dyDescent="0.55000000000000004">
      <c r="B346" s="127" t="str">
        <f>$B$35</f>
        <v>Teacher Education</v>
      </c>
      <c r="C346" s="138">
        <f t="shared" si="28"/>
        <v>16294.131595311235</v>
      </c>
      <c r="D346" s="138">
        <f t="shared" si="28"/>
        <v>17258.525615034265</v>
      </c>
      <c r="E346" s="138">
        <f t="shared" si="30"/>
        <v>21726.146549542314</v>
      </c>
      <c r="F346" s="138">
        <f t="shared" si="31"/>
        <v>19634.207559056784</v>
      </c>
      <c r="G346" s="138">
        <f t="shared" si="32"/>
        <v>0</v>
      </c>
      <c r="H346" s="138">
        <f t="shared" si="29"/>
        <v>18794.226236232549</v>
      </c>
    </row>
    <row r="347" spans="2:10" x14ac:dyDescent="0.55000000000000004">
      <c r="B347" s="127" t="str">
        <f>$B$36</f>
        <v>Agriculture</v>
      </c>
      <c r="C347" s="138">
        <f t="shared" si="28"/>
        <v>0</v>
      </c>
      <c r="D347" s="138">
        <f t="shared" si="28"/>
        <v>0</v>
      </c>
      <c r="E347" s="138">
        <f t="shared" si="30"/>
        <v>0</v>
      </c>
      <c r="F347" s="138">
        <f t="shared" si="31"/>
        <v>0</v>
      </c>
      <c r="G347" s="138">
        <f t="shared" si="32"/>
        <v>0</v>
      </c>
      <c r="H347" s="138">
        <f t="shared" si="29"/>
        <v>0</v>
      </c>
    </row>
    <row r="348" spans="2:10" x14ac:dyDescent="0.55000000000000004">
      <c r="B348" s="127" t="str">
        <f>$B$37</f>
        <v>Engineering</v>
      </c>
      <c r="C348" s="138">
        <f t="shared" si="28"/>
        <v>17376.080742435392</v>
      </c>
      <c r="D348" s="138">
        <f t="shared" si="28"/>
        <v>23848.064672274733</v>
      </c>
      <c r="E348" s="138">
        <f t="shared" si="30"/>
        <v>30003.78588740142</v>
      </c>
      <c r="F348" s="138">
        <f t="shared" si="31"/>
        <v>0</v>
      </c>
      <c r="G348" s="138">
        <f t="shared" si="32"/>
        <v>0</v>
      </c>
      <c r="H348" s="138">
        <f t="shared" si="29"/>
        <v>23953.428824096925</v>
      </c>
    </row>
    <row r="349" spans="2:10" x14ac:dyDescent="0.55000000000000004">
      <c r="B349" s="127" t="str">
        <f>$B$38</f>
        <v>Home Economics</v>
      </c>
      <c r="C349" s="138">
        <f t="shared" si="28"/>
        <v>15981.644996546005</v>
      </c>
      <c r="D349" s="138">
        <f t="shared" si="28"/>
        <v>17520.318477237201</v>
      </c>
      <c r="E349" s="138">
        <f t="shared" si="30"/>
        <v>72464.349388370843</v>
      </c>
      <c r="F349" s="138">
        <f t="shared" si="31"/>
        <v>0</v>
      </c>
      <c r="G349" s="138">
        <f t="shared" si="32"/>
        <v>0</v>
      </c>
      <c r="H349" s="138">
        <f t="shared" si="29"/>
        <v>26008.202989438527</v>
      </c>
    </row>
    <row r="350" spans="2:10" x14ac:dyDescent="0.55000000000000004">
      <c r="B350" s="127" t="str">
        <f>$B$39</f>
        <v>Law</v>
      </c>
      <c r="C350" s="138">
        <f t="shared" si="28"/>
        <v>0</v>
      </c>
      <c r="D350" s="138">
        <f t="shared" si="28"/>
        <v>0</v>
      </c>
      <c r="E350" s="138">
        <f t="shared" si="30"/>
        <v>0</v>
      </c>
      <c r="F350" s="138">
        <f t="shared" si="31"/>
        <v>0</v>
      </c>
      <c r="G350" s="138">
        <f t="shared" si="32"/>
        <v>0</v>
      </c>
      <c r="H350" s="138">
        <f t="shared" si="29"/>
        <v>0</v>
      </c>
    </row>
    <row r="351" spans="2:10" x14ac:dyDescent="0.55000000000000004">
      <c r="B351" s="127" t="str">
        <f>$B$40</f>
        <v>Social Service</v>
      </c>
      <c r="C351" s="138">
        <f t="shared" si="28"/>
        <v>17055.961932076545</v>
      </c>
      <c r="D351" s="138">
        <f t="shared" si="28"/>
        <v>22466.698531975137</v>
      </c>
      <c r="E351" s="138">
        <f t="shared" si="30"/>
        <v>0</v>
      </c>
      <c r="F351" s="138">
        <f t="shared" si="31"/>
        <v>0</v>
      </c>
      <c r="G351" s="138">
        <f t="shared" si="32"/>
        <v>0</v>
      </c>
      <c r="H351" s="138">
        <f t="shared" si="29"/>
        <v>21601.56720570409</v>
      </c>
    </row>
    <row r="352" spans="2:10" x14ac:dyDescent="0.55000000000000004">
      <c r="B352" s="127" t="str">
        <f>$B$41</f>
        <v>Library Science</v>
      </c>
      <c r="C352" s="138">
        <f t="shared" si="28"/>
        <v>0</v>
      </c>
      <c r="D352" s="138">
        <f t="shared" si="28"/>
        <v>28789.356381962858</v>
      </c>
      <c r="E352" s="138">
        <f t="shared" si="30"/>
        <v>23132.655908718109</v>
      </c>
      <c r="F352" s="138">
        <f t="shared" si="31"/>
        <v>0</v>
      </c>
      <c r="G352" s="138">
        <f t="shared" si="32"/>
        <v>0</v>
      </c>
      <c r="H352" s="138">
        <f t="shared" si="29"/>
        <v>23412.430893484463</v>
      </c>
    </row>
    <row r="353" spans="2:9" x14ac:dyDescent="0.55000000000000004">
      <c r="B353" s="127" t="str">
        <f>$B$42</f>
        <v>Veterinary Science</v>
      </c>
      <c r="C353" s="138">
        <f t="shared" si="28"/>
        <v>0</v>
      </c>
      <c r="D353" s="138">
        <f t="shared" si="28"/>
        <v>0</v>
      </c>
      <c r="E353" s="138">
        <f t="shared" si="30"/>
        <v>0</v>
      </c>
      <c r="F353" s="138">
        <f t="shared" si="31"/>
        <v>0</v>
      </c>
      <c r="G353" s="138">
        <f t="shared" si="32"/>
        <v>0</v>
      </c>
      <c r="H353" s="138">
        <f t="shared" si="29"/>
        <v>0</v>
      </c>
    </row>
    <row r="354" spans="2:9" x14ac:dyDescent="0.55000000000000004">
      <c r="B354" s="127" t="str">
        <f>$B$43</f>
        <v>Vocational Training</v>
      </c>
      <c r="C354" s="138">
        <f t="shared" si="28"/>
        <v>13978.609045846904</v>
      </c>
      <c r="D354" s="138">
        <f t="shared" si="28"/>
        <v>20601.096052071785</v>
      </c>
      <c r="E354" s="138">
        <f t="shared" si="30"/>
        <v>0</v>
      </c>
      <c r="F354" s="138">
        <f t="shared" si="31"/>
        <v>0</v>
      </c>
      <c r="G354" s="138">
        <f t="shared" si="32"/>
        <v>0</v>
      </c>
      <c r="H354" s="138">
        <f t="shared" si="29"/>
        <v>20330.36545118838</v>
      </c>
    </row>
    <row r="355" spans="2:9" x14ac:dyDescent="0.55000000000000004">
      <c r="B355" s="127" t="str">
        <f>$B$44</f>
        <v>Physical Training</v>
      </c>
      <c r="C355" s="138">
        <f t="shared" si="28"/>
        <v>0</v>
      </c>
      <c r="D355" s="138">
        <f t="shared" si="28"/>
        <v>0</v>
      </c>
      <c r="E355" s="138">
        <f t="shared" si="30"/>
        <v>0</v>
      </c>
      <c r="F355" s="138">
        <f t="shared" si="31"/>
        <v>0</v>
      </c>
      <c r="G355" s="138">
        <f t="shared" si="32"/>
        <v>0</v>
      </c>
      <c r="H355" s="138">
        <f t="shared" si="29"/>
        <v>0</v>
      </c>
    </row>
    <row r="356" spans="2:9" x14ac:dyDescent="0.55000000000000004">
      <c r="B356" s="127" t="str">
        <f>$B$45</f>
        <v>Health Services</v>
      </c>
      <c r="C356" s="138">
        <f t="shared" si="28"/>
        <v>22582.196279984742</v>
      </c>
      <c r="D356" s="138">
        <f t="shared" si="28"/>
        <v>26021.023152059584</v>
      </c>
      <c r="E356" s="138">
        <f t="shared" si="30"/>
        <v>19542.291121550781</v>
      </c>
      <c r="F356" s="138">
        <f t="shared" si="31"/>
        <v>0</v>
      </c>
      <c r="G356" s="138">
        <f t="shared" si="32"/>
        <v>0</v>
      </c>
      <c r="H356" s="138">
        <f t="shared" si="29"/>
        <v>22407.515417253377</v>
      </c>
    </row>
    <row r="357" spans="2:9" x14ac:dyDescent="0.55000000000000004">
      <c r="B357" s="127" t="str">
        <f>$B$46</f>
        <v>Pharmacy</v>
      </c>
      <c r="C357" s="138">
        <f t="shared" si="28"/>
        <v>0</v>
      </c>
      <c r="D357" s="138">
        <f t="shared" si="28"/>
        <v>0</v>
      </c>
      <c r="E357" s="138">
        <f t="shared" si="30"/>
        <v>0</v>
      </c>
      <c r="F357" s="138">
        <f t="shared" si="31"/>
        <v>0</v>
      </c>
      <c r="G357" s="138">
        <f t="shared" si="32"/>
        <v>0</v>
      </c>
      <c r="H357" s="138">
        <f t="shared" si="29"/>
        <v>0</v>
      </c>
    </row>
    <row r="358" spans="2:9" x14ac:dyDescent="0.55000000000000004">
      <c r="B358" s="127" t="str">
        <f>$B$47</f>
        <v>Business Administration</v>
      </c>
      <c r="C358" s="138">
        <f t="shared" si="28"/>
        <v>13224.652160890188</v>
      </c>
      <c r="D358" s="138">
        <f t="shared" si="28"/>
        <v>21208.397444474693</v>
      </c>
      <c r="E358" s="138">
        <f t="shared" si="30"/>
        <v>20568.712465336394</v>
      </c>
      <c r="F358" s="138">
        <f t="shared" si="31"/>
        <v>0</v>
      </c>
      <c r="G358" s="138">
        <f t="shared" si="32"/>
        <v>0</v>
      </c>
      <c r="H358" s="138">
        <f t="shared" si="29"/>
        <v>20126.218444551541</v>
      </c>
    </row>
    <row r="359" spans="2:9" x14ac:dyDescent="0.55000000000000004">
      <c r="B359" s="127" t="str">
        <f>$B$48</f>
        <v>Optometry</v>
      </c>
      <c r="C359" s="138">
        <f t="shared" ref="C359:D363" si="33">C309*30</f>
        <v>0</v>
      </c>
      <c r="D359" s="138">
        <f t="shared" si="33"/>
        <v>0</v>
      </c>
      <c r="E359" s="138">
        <f t="shared" si="30"/>
        <v>0</v>
      </c>
      <c r="F359" s="138">
        <f t="shared" si="31"/>
        <v>0</v>
      </c>
      <c r="G359" s="138">
        <f t="shared" si="32"/>
        <v>0</v>
      </c>
      <c r="H359" s="138">
        <f t="shared" si="29"/>
        <v>0</v>
      </c>
    </row>
    <row r="360" spans="2:9" x14ac:dyDescent="0.55000000000000004">
      <c r="B360" s="127" t="str">
        <f>$B$49</f>
        <v>Teacher Ed-Practice Teaching</v>
      </c>
      <c r="C360" s="138">
        <f t="shared" si="33"/>
        <v>0</v>
      </c>
      <c r="D360" s="138">
        <f t="shared" si="33"/>
        <v>5748.296117133722</v>
      </c>
      <c r="E360" s="138">
        <f t="shared" si="30"/>
        <v>0</v>
      </c>
      <c r="F360" s="138">
        <f t="shared" si="31"/>
        <v>0</v>
      </c>
      <c r="G360" s="138">
        <f t="shared" si="32"/>
        <v>0</v>
      </c>
      <c r="H360" s="138">
        <f t="shared" si="29"/>
        <v>5748.296117133722</v>
      </c>
    </row>
    <row r="361" spans="2:9" x14ac:dyDescent="0.55000000000000004">
      <c r="B361" s="127" t="str">
        <f>$B$50</f>
        <v>Technology</v>
      </c>
      <c r="C361" s="138">
        <f t="shared" si="33"/>
        <v>31239.047927253552</v>
      </c>
      <c r="D361" s="138">
        <f t="shared" si="33"/>
        <v>29528.511434216416</v>
      </c>
      <c r="E361" s="138">
        <f t="shared" si="30"/>
        <v>41703.947519728041</v>
      </c>
      <c r="F361" s="138">
        <f t="shared" si="31"/>
        <v>0</v>
      </c>
      <c r="G361" s="138">
        <f t="shared" si="32"/>
        <v>0</v>
      </c>
      <c r="H361" s="138">
        <f t="shared" si="29"/>
        <v>34397.494726001351</v>
      </c>
    </row>
    <row r="362" spans="2:9" x14ac:dyDescent="0.55000000000000004">
      <c r="B362" s="127" t="str">
        <f>$B$51</f>
        <v>Nursing</v>
      </c>
      <c r="C362" s="138">
        <f t="shared" si="33"/>
        <v>47399.441640574893</v>
      </c>
      <c r="D362" s="138">
        <f t="shared" si="33"/>
        <v>33427.892723943791</v>
      </c>
      <c r="E362" s="138">
        <f t="shared" si="30"/>
        <v>0</v>
      </c>
      <c r="F362" s="138">
        <f t="shared" si="31"/>
        <v>0</v>
      </c>
      <c r="G362" s="138">
        <f t="shared" si="32"/>
        <v>0</v>
      </c>
      <c r="H362" s="138">
        <f t="shared" si="29"/>
        <v>33586.660325269149</v>
      </c>
    </row>
    <row r="363" spans="2:9" x14ac:dyDescent="0.55000000000000004">
      <c r="B363" s="130" t="str">
        <f>$B$52</f>
        <v>Totals</v>
      </c>
      <c r="C363" s="135">
        <f t="shared" si="33"/>
        <v>11746.618985869298</v>
      </c>
      <c r="D363" s="135">
        <f t="shared" si="33"/>
        <v>18948.167344612702</v>
      </c>
      <c r="E363" s="135">
        <f t="shared" si="30"/>
        <v>23693.056054510736</v>
      </c>
      <c r="F363" s="135">
        <f t="shared" si="31"/>
        <v>22638.920576697856</v>
      </c>
      <c r="G363" s="135">
        <f t="shared" si="32"/>
        <v>0</v>
      </c>
      <c r="H363" s="135">
        <f t="shared" si="29"/>
        <v>18261.563272881162</v>
      </c>
      <c r="I363" s="349"/>
    </row>
  </sheetData>
  <mergeCells count="45">
    <mergeCell ref="B316:H316"/>
    <mergeCell ref="B341:H341"/>
    <mergeCell ref="B215:G215"/>
    <mergeCell ref="B216:H216"/>
    <mergeCell ref="B241:G241"/>
    <mergeCell ref="B264:H264"/>
    <mergeCell ref="B266:H266"/>
    <mergeCell ref="B291:H291"/>
    <mergeCell ref="I140:I141"/>
    <mergeCell ref="B165:G165"/>
    <mergeCell ref="B166:G166"/>
    <mergeCell ref="B190:G190"/>
    <mergeCell ref="B191:H191"/>
    <mergeCell ref="B89:G89"/>
    <mergeCell ref="B113:H113"/>
    <mergeCell ref="B114:G114"/>
    <mergeCell ref="B139:G139"/>
    <mergeCell ref="B140:F141"/>
    <mergeCell ref="B58:G58"/>
    <mergeCell ref="D83:F83"/>
    <mergeCell ref="B84:C84"/>
    <mergeCell ref="D84:F84"/>
    <mergeCell ref="B87:G87"/>
    <mergeCell ref="D27:F27"/>
    <mergeCell ref="B28:C28"/>
    <mergeCell ref="D28:F28"/>
    <mergeCell ref="D54:F54"/>
    <mergeCell ref="B55:C55"/>
    <mergeCell ref="D55:F55"/>
    <mergeCell ref="B16:E16"/>
    <mergeCell ref="B17:E17"/>
    <mergeCell ref="B18:E18"/>
    <mergeCell ref="D20:F20"/>
    <mergeCell ref="B21:C21"/>
    <mergeCell ref="D21:F21"/>
    <mergeCell ref="B11:H11"/>
    <mergeCell ref="B12:E12"/>
    <mergeCell ref="B13:E13"/>
    <mergeCell ref="B14:E14"/>
    <mergeCell ref="B15:E15"/>
    <mergeCell ref="B1:H1"/>
    <mergeCell ref="B2:H2"/>
    <mergeCell ref="B8:H8"/>
    <mergeCell ref="B9:G9"/>
    <mergeCell ref="B10:G10"/>
  </mergeCells>
  <conditionalFormatting sqref="C61:G80">
    <cfRule type="expression" dxfId="119" priority="6" stopIfTrue="1">
      <formula>C32=0</formula>
    </cfRule>
  </conditionalFormatting>
  <conditionalFormatting sqref="C91:G110">
    <cfRule type="expression" dxfId="118" priority="5" stopIfTrue="1">
      <formula>C32=0</formula>
    </cfRule>
  </conditionalFormatting>
  <conditionalFormatting sqref="C143:H162">
    <cfRule type="expression" dxfId="117" priority="3" stopIfTrue="1">
      <formula>C32=0</formula>
    </cfRule>
  </conditionalFormatting>
  <conditionalFormatting sqref="H143:H162">
    <cfRule type="expression" dxfId="116" priority="1" stopIfTrue="1">
      <formula>OR(AND(#REF!&gt;0,H143&gt;0,H61=0),AND(#REF!&gt;0,H143&gt;0,H32=0))</formula>
    </cfRule>
    <cfRule type="expression" dxfId="115" priority="4" stopIfTrue="1">
      <formula>OR(AND(#REF!&gt;0,H143&gt;0,H61=0),AND(#REF!&gt;0,H143&gt;0,H32=0))</formula>
    </cfRule>
  </conditionalFormatting>
  <pageMargins left="0.25" right="0.25" top="0.5" bottom="0.5" header="0.17" footer="0.17"/>
  <pageSetup scale="69" fitToHeight="0" orientation="portrait" r:id="rId1"/>
  <headerFooter alignWithMargins="0"/>
  <rowBreaks count="6" manualBreakCount="6">
    <brk id="56" max="16383" man="1"/>
    <brk id="112" max="16383" man="1"/>
    <brk id="164" max="16383" man="1"/>
    <brk id="214" max="16383" man="1"/>
    <brk id="264" max="16383" man="1"/>
    <brk id="314" max="16383" man="1"/>
  </rowBreaks>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C00-000000000000}">
  <sheetPr codeName="Sheet29">
    <tabColor rgb="FFFFC000"/>
    <pageSetUpPr fitToPage="1"/>
  </sheetPr>
  <dimension ref="B1:W363"/>
  <sheetViews>
    <sheetView showGridLines="0" showZeros="0" zoomScale="70" zoomScaleNormal="70" workbookViewId="0">
      <selection activeCell="B242" sqref="B242"/>
    </sheetView>
  </sheetViews>
  <sheetFormatPr defaultColWidth="9.109375" defaultRowHeight="19.2" x14ac:dyDescent="0.55000000000000004"/>
  <cols>
    <col min="1" max="1" width="1.88671875" style="107" customWidth="1"/>
    <col min="2" max="2" width="30.5546875" style="107" customWidth="1"/>
    <col min="3" max="5" width="15.88671875" style="107" bestFit="1" customWidth="1"/>
    <col min="6" max="6" width="16.6640625" style="107" bestFit="1" customWidth="1"/>
    <col min="7" max="7" width="17.5546875" style="107" bestFit="1" customWidth="1"/>
    <col min="8" max="8" width="21.33203125" style="107" bestFit="1" customWidth="1"/>
    <col min="9" max="9" width="16.33203125" style="107" bestFit="1" customWidth="1"/>
    <col min="10" max="10" width="15.88671875" style="107" bestFit="1" customWidth="1"/>
    <col min="11" max="16384" width="9.109375" style="107"/>
  </cols>
  <sheetData>
    <row r="1" spans="2:8" x14ac:dyDescent="0.55000000000000004">
      <c r="B1" s="442" t="str">
        <f>'Relative Weights'!A1</f>
        <v>THECB Texas Public University Expenditure Study - Fiscal Year 2025</v>
      </c>
      <c r="C1" s="442"/>
      <c r="D1" s="442"/>
      <c r="E1" s="442"/>
      <c r="F1" s="442"/>
      <c r="G1" s="442"/>
      <c r="H1" s="442"/>
    </row>
    <row r="2" spans="2:8" x14ac:dyDescent="0.55000000000000004">
      <c r="B2" s="443" t="str">
        <f>'Relative Weights'!A2</f>
        <v>Institution Survey for the Year Ended August 31, 2025</v>
      </c>
      <c r="C2" s="443"/>
      <c r="D2" s="443"/>
      <c r="E2" s="443"/>
      <c r="F2" s="443"/>
      <c r="G2" s="443"/>
      <c r="H2" s="443"/>
    </row>
    <row r="3" spans="2:8" x14ac:dyDescent="0.55000000000000004">
      <c r="B3" s="119" t="s">
        <v>76</v>
      </c>
      <c r="C3" s="119"/>
      <c r="D3" s="119"/>
      <c r="E3" s="119"/>
      <c r="F3" s="119"/>
      <c r="G3" s="119"/>
      <c r="H3" s="119"/>
    </row>
    <row r="4" spans="2:8" x14ac:dyDescent="0.55000000000000004">
      <c r="B4" s="292" t="s">
        <v>146</v>
      </c>
      <c r="C4" s="119"/>
      <c r="D4" s="119"/>
      <c r="E4" s="119"/>
      <c r="F4" s="119"/>
      <c r="G4" s="119"/>
      <c r="H4" s="119"/>
    </row>
    <row r="5" spans="2:8" ht="16.5" customHeight="1" x14ac:dyDescent="0.55000000000000004">
      <c r="B5" s="119"/>
      <c r="C5" s="119"/>
      <c r="D5" s="119"/>
      <c r="E5" s="119"/>
      <c r="F5" s="119"/>
      <c r="G5" s="119"/>
      <c r="H5" s="244"/>
    </row>
    <row r="6" spans="2:8" x14ac:dyDescent="0.55000000000000004">
      <c r="B6" s="293" t="s">
        <v>10</v>
      </c>
      <c r="C6" s="293"/>
      <c r="D6" s="293"/>
      <c r="E6" s="293"/>
      <c r="F6" s="293"/>
      <c r="G6" s="293"/>
      <c r="H6" s="294"/>
    </row>
    <row r="7" spans="2:8" x14ac:dyDescent="0.55000000000000004">
      <c r="B7" s="119"/>
      <c r="C7" s="119"/>
      <c r="D7" s="119"/>
      <c r="E7" s="119"/>
      <c r="F7" s="119"/>
      <c r="G7" s="119"/>
      <c r="H7" s="295"/>
    </row>
    <row r="8" spans="2:8" ht="171" customHeight="1" x14ac:dyDescent="0.55000000000000004">
      <c r="B8" s="431" t="s">
        <v>223</v>
      </c>
      <c r="C8" s="431"/>
      <c r="D8" s="431"/>
      <c r="E8" s="431"/>
      <c r="F8" s="431"/>
      <c r="G8" s="431"/>
      <c r="H8" s="431"/>
    </row>
    <row r="9" spans="2:8" ht="99.75" customHeight="1" x14ac:dyDescent="0.55000000000000004">
      <c r="B9" s="432" t="s">
        <v>41</v>
      </c>
      <c r="C9" s="432"/>
      <c r="D9" s="432"/>
      <c r="E9" s="432"/>
      <c r="F9" s="432"/>
      <c r="G9" s="432"/>
      <c r="H9" s="296"/>
    </row>
    <row r="10" spans="2:8" x14ac:dyDescent="0.55000000000000004">
      <c r="B10" s="442" t="s">
        <v>20</v>
      </c>
      <c r="C10" s="442"/>
      <c r="D10" s="442"/>
      <c r="E10" s="442"/>
      <c r="F10" s="442"/>
      <c r="G10" s="442"/>
      <c r="H10" s="296"/>
    </row>
    <row r="11" spans="2:8" ht="21" customHeight="1" thickBot="1" x14ac:dyDescent="0.6">
      <c r="B11" s="432" t="s">
        <v>851</v>
      </c>
      <c r="C11" s="432"/>
      <c r="D11" s="432"/>
      <c r="E11" s="432"/>
      <c r="F11" s="432"/>
      <c r="G11" s="432"/>
      <c r="H11" s="432"/>
    </row>
    <row r="12" spans="2:8" ht="19.8" thickBot="1" x14ac:dyDescent="0.6">
      <c r="B12" s="447" t="s">
        <v>16</v>
      </c>
      <c r="C12" s="448"/>
      <c r="D12" s="448"/>
      <c r="E12" s="448"/>
      <c r="F12" s="297"/>
      <c r="G12" s="298"/>
      <c r="H12" s="299" t="s">
        <v>17</v>
      </c>
    </row>
    <row r="13" spans="2:8" x14ac:dyDescent="0.55000000000000004">
      <c r="B13" s="449" t="s">
        <v>12</v>
      </c>
      <c r="C13" s="449"/>
      <c r="D13" s="449"/>
      <c r="E13" s="449"/>
      <c r="F13" s="352"/>
      <c r="G13" s="301"/>
      <c r="H13" s="353">
        <f>Data!$G24</f>
        <v>58008921</v>
      </c>
    </row>
    <row r="14" spans="2:8" x14ac:dyDescent="0.55000000000000004">
      <c r="B14" s="435" t="s">
        <v>13</v>
      </c>
      <c r="C14" s="435"/>
      <c r="D14" s="435"/>
      <c r="E14" s="435"/>
      <c r="F14" s="354"/>
      <c r="G14" s="301"/>
      <c r="H14" s="355">
        <f>Data!$H24</f>
        <v>3624230</v>
      </c>
    </row>
    <row r="15" spans="2:8" x14ac:dyDescent="0.55000000000000004">
      <c r="B15" s="435" t="s">
        <v>14</v>
      </c>
      <c r="C15" s="435"/>
      <c r="D15" s="435"/>
      <c r="E15" s="435"/>
      <c r="F15" s="354"/>
      <c r="G15" s="301"/>
      <c r="H15" s="355">
        <f>Data!$I24</f>
        <v>33664671</v>
      </c>
    </row>
    <row r="16" spans="2:8" x14ac:dyDescent="0.55000000000000004">
      <c r="B16" s="435" t="s">
        <v>18</v>
      </c>
      <c r="C16" s="435"/>
      <c r="D16" s="435"/>
      <c r="E16" s="435"/>
      <c r="F16" s="354"/>
      <c r="G16" s="301"/>
      <c r="H16" s="355">
        <f>Data!$J24</f>
        <v>7755099</v>
      </c>
    </row>
    <row r="17" spans="2:23" x14ac:dyDescent="0.55000000000000004">
      <c r="B17" s="435" t="s">
        <v>15</v>
      </c>
      <c r="C17" s="435"/>
      <c r="D17" s="435"/>
      <c r="E17" s="435"/>
      <c r="F17" s="354"/>
      <c r="G17" s="301"/>
      <c r="H17" s="355">
        <f>Data!$K24</f>
        <v>26948549</v>
      </c>
    </row>
    <row r="18" spans="2:23" x14ac:dyDescent="0.55000000000000004">
      <c r="B18" s="435" t="s">
        <v>1</v>
      </c>
      <c r="C18" s="435"/>
      <c r="D18" s="435"/>
      <c r="E18" s="435"/>
      <c r="F18" s="356"/>
      <c r="G18" s="301"/>
      <c r="H18" s="357">
        <f>SUM(H13:H17)</f>
        <v>130001470</v>
      </c>
    </row>
    <row r="19" spans="2:23" ht="13.5" customHeight="1" x14ac:dyDescent="0.55000000000000004">
      <c r="B19" s="306"/>
      <c r="D19" s="306"/>
      <c r="E19" s="306"/>
      <c r="F19" s="306"/>
      <c r="G19" s="306"/>
      <c r="H19" s="296"/>
    </row>
    <row r="20" spans="2:23" ht="13.5" customHeight="1" x14ac:dyDescent="0.55000000000000004">
      <c r="B20" s="306"/>
      <c r="D20" s="440" t="s">
        <v>22</v>
      </c>
      <c r="E20" s="440"/>
      <c r="F20" s="440"/>
      <c r="G20" s="307" t="s">
        <v>23</v>
      </c>
      <c r="H20" s="307" t="s">
        <v>24</v>
      </c>
    </row>
    <row r="21" spans="2:23" ht="17.25" customHeight="1" x14ac:dyDescent="0.55000000000000004">
      <c r="B21" s="438" t="s">
        <v>21</v>
      </c>
      <c r="C21" s="439"/>
      <c r="D21" s="434" t="str">
        <f>Data!L24</f>
        <v>Maria Cadena</v>
      </c>
      <c r="E21" s="434"/>
      <c r="F21" s="434"/>
      <c r="G21" s="308" t="str">
        <f>Data!M24</f>
        <v>713-221-8265</v>
      </c>
      <c r="H21" s="309" t="str">
        <f>Data!N24</f>
        <v>cadenam@uhd.edu</v>
      </c>
    </row>
    <row r="22" spans="2:23" ht="13.5" customHeight="1" x14ac:dyDescent="0.55000000000000004">
      <c r="B22" s="306"/>
      <c r="C22" s="306"/>
      <c r="D22" s="306"/>
      <c r="E22" s="306"/>
      <c r="F22" s="306"/>
      <c r="G22" s="306"/>
      <c r="H22" s="296"/>
    </row>
    <row r="23" spans="2:23" ht="15.75" customHeight="1" thickBot="1" x14ac:dyDescent="0.6">
      <c r="B23" s="117" t="s">
        <v>900</v>
      </c>
      <c r="C23" s="306"/>
      <c r="D23" s="306"/>
      <c r="E23" s="306"/>
      <c r="F23" s="306"/>
      <c r="G23" s="306"/>
      <c r="H23" s="296"/>
    </row>
    <row r="24" spans="2:23" s="313" customFormat="1" x14ac:dyDescent="0.55000000000000004">
      <c r="B24" s="310"/>
      <c r="C24" s="123" t="s">
        <v>25</v>
      </c>
      <c r="D24" s="311" t="s">
        <v>26</v>
      </c>
      <c r="E24" s="311" t="s">
        <v>27</v>
      </c>
      <c r="F24" s="311" t="s">
        <v>28</v>
      </c>
      <c r="G24" s="311" t="s">
        <v>29</v>
      </c>
      <c r="H24" s="312" t="s">
        <v>30</v>
      </c>
      <c r="J24" s="107"/>
    </row>
    <row r="25" spans="2:23" s="313" customFormat="1" ht="19.8" thickBot="1" x14ac:dyDescent="0.6">
      <c r="B25" s="314" t="s">
        <v>675</v>
      </c>
      <c r="C25" s="315">
        <f>Data!O24</f>
        <v>3406</v>
      </c>
      <c r="D25" s="316">
        <f>Data!P24</f>
        <v>9274</v>
      </c>
      <c r="E25" s="316">
        <f>Data!Q24</f>
        <v>1050</v>
      </c>
      <c r="F25" s="316">
        <f>Data!R24</f>
        <v>0</v>
      </c>
      <c r="G25" s="316">
        <f>Data!S24</f>
        <v>0</v>
      </c>
      <c r="H25" s="317">
        <f>SUM(C25:G25)</f>
        <v>13730</v>
      </c>
    </row>
    <row r="26" spans="2:23" x14ac:dyDescent="0.55000000000000004">
      <c r="C26" s="318"/>
      <c r="D26" s="318"/>
      <c r="E26" s="318"/>
      <c r="F26" s="318"/>
      <c r="G26" s="318"/>
      <c r="H26" s="318"/>
      <c r="I26" s="318"/>
    </row>
    <row r="27" spans="2:23" ht="13.5" customHeight="1" x14ac:dyDescent="0.55000000000000004">
      <c r="B27" s="306"/>
      <c r="D27" s="440" t="s">
        <v>22</v>
      </c>
      <c r="E27" s="440"/>
      <c r="F27" s="440"/>
      <c r="G27" s="307" t="s">
        <v>23</v>
      </c>
      <c r="H27" s="307" t="s">
        <v>24</v>
      </c>
    </row>
    <row r="28" spans="2:23" ht="17.25" customHeight="1" x14ac:dyDescent="0.55000000000000004">
      <c r="B28" s="438" t="s">
        <v>893</v>
      </c>
      <c r="C28" s="439"/>
      <c r="D28" s="434" t="str">
        <f>Data!T24</f>
        <v>Tucker, Carol M.</v>
      </c>
      <c r="E28" s="434"/>
      <c r="F28" s="434"/>
      <c r="G28" s="308" t="str">
        <f>Data!U24</f>
        <v>(713) 221-8269</v>
      </c>
      <c r="H28" s="309" t="str">
        <f>Data!V24</f>
        <v>TuckerCa@uhd.edu</v>
      </c>
    </row>
    <row r="29" spans="2:23" ht="13.5" customHeight="1" x14ac:dyDescent="0.55000000000000004">
      <c r="B29" s="306"/>
      <c r="C29" s="306"/>
      <c r="D29" s="306"/>
      <c r="E29" s="306"/>
      <c r="F29" s="306"/>
      <c r="G29" s="306"/>
      <c r="H29" s="296"/>
    </row>
    <row r="30" spans="2:23" ht="19.8" thickBot="1" x14ac:dyDescent="0.6">
      <c r="B30" s="117" t="s">
        <v>901</v>
      </c>
    </row>
    <row r="31" spans="2:23" ht="19.8" thickBot="1" x14ac:dyDescent="0.6">
      <c r="B31" s="124" t="s">
        <v>31</v>
      </c>
      <c r="C31" s="125" t="s">
        <v>25</v>
      </c>
      <c r="D31" s="125" t="s">
        <v>26</v>
      </c>
      <c r="E31" s="125" t="s">
        <v>27</v>
      </c>
      <c r="F31" s="125" t="s">
        <v>28</v>
      </c>
      <c r="G31" s="125" t="s">
        <v>29</v>
      </c>
      <c r="H31" s="126" t="s">
        <v>30</v>
      </c>
    </row>
    <row r="32" spans="2:23" x14ac:dyDescent="0.55000000000000004">
      <c r="B32" s="127" t="s">
        <v>42</v>
      </c>
      <c r="C32" s="140">
        <f>Data!W24</f>
        <v>81623</v>
      </c>
      <c r="D32" s="140">
        <f>Data!AQ24</f>
        <v>41622</v>
      </c>
      <c r="E32" s="140">
        <f>Data!BK24</f>
        <v>2463</v>
      </c>
      <c r="F32" s="140">
        <f>Data!CE24</f>
        <v>0</v>
      </c>
      <c r="G32" s="140">
        <f>Data!CY24</f>
        <v>0</v>
      </c>
      <c r="H32" s="141">
        <f>SUM(C32:G32)</f>
        <v>125708</v>
      </c>
      <c r="W32" s="144"/>
    </row>
    <row r="33" spans="2:23" x14ac:dyDescent="0.55000000000000004">
      <c r="B33" s="129" t="s">
        <v>43</v>
      </c>
      <c r="C33" s="140">
        <f>Data!X24</f>
        <v>18481</v>
      </c>
      <c r="D33" s="140">
        <f>Data!AR24</f>
        <v>13974</v>
      </c>
      <c r="E33" s="140">
        <f>Data!BL24</f>
        <v>835</v>
      </c>
      <c r="F33" s="140">
        <f>Data!CF24</f>
        <v>0</v>
      </c>
      <c r="G33" s="140">
        <f>Data!CZ24</f>
        <v>0</v>
      </c>
      <c r="H33" s="141">
        <f t="shared" ref="H33:H52" si="0">SUM(C33:G33)</f>
        <v>33290</v>
      </c>
      <c r="W33" s="144"/>
    </row>
    <row r="34" spans="2:23" x14ac:dyDescent="0.55000000000000004">
      <c r="B34" s="129" t="s">
        <v>44</v>
      </c>
      <c r="C34" s="140">
        <f>Data!Y24</f>
        <v>8574</v>
      </c>
      <c r="D34" s="140">
        <f>Data!AS24</f>
        <v>1714</v>
      </c>
      <c r="E34" s="140">
        <f>Data!BM24</f>
        <v>0</v>
      </c>
      <c r="F34" s="140">
        <f>Data!CG24</f>
        <v>0</v>
      </c>
      <c r="G34" s="140">
        <f>Data!DA24</f>
        <v>0</v>
      </c>
      <c r="H34" s="141">
        <f t="shared" si="0"/>
        <v>10288</v>
      </c>
      <c r="W34" s="144"/>
    </row>
    <row r="35" spans="2:23" x14ac:dyDescent="0.55000000000000004">
      <c r="B35" s="129" t="s">
        <v>45</v>
      </c>
      <c r="C35" s="140">
        <f>Data!Z24</f>
        <v>1623</v>
      </c>
      <c r="D35" s="140">
        <f>Data!AT24</f>
        <v>8568</v>
      </c>
      <c r="E35" s="140">
        <f>Data!BN24</f>
        <v>774</v>
      </c>
      <c r="F35" s="140">
        <f>Data!CH24</f>
        <v>0</v>
      </c>
      <c r="G35" s="140">
        <f>Data!DB24</f>
        <v>0</v>
      </c>
      <c r="H35" s="141">
        <f t="shared" si="0"/>
        <v>10965</v>
      </c>
      <c r="W35" s="144"/>
    </row>
    <row r="36" spans="2:23" x14ac:dyDescent="0.55000000000000004">
      <c r="B36" s="129" t="s">
        <v>46</v>
      </c>
      <c r="C36" s="140">
        <f>Data!AA24</f>
        <v>0</v>
      </c>
      <c r="D36" s="140">
        <f>Data!AU24</f>
        <v>0</v>
      </c>
      <c r="E36" s="140">
        <f>Data!BO24</f>
        <v>0</v>
      </c>
      <c r="F36" s="140">
        <f>Data!CI24</f>
        <v>0</v>
      </c>
      <c r="G36" s="140">
        <f>Data!DC24</f>
        <v>0</v>
      </c>
      <c r="H36" s="141">
        <f t="shared" si="0"/>
        <v>0</v>
      </c>
      <c r="W36" s="144"/>
    </row>
    <row r="37" spans="2:23" x14ac:dyDescent="0.55000000000000004">
      <c r="B37" s="129" t="s">
        <v>47</v>
      </c>
      <c r="C37" s="140">
        <f>Data!AB24</f>
        <v>4508</v>
      </c>
      <c r="D37" s="140">
        <f>Data!AV24</f>
        <v>4584</v>
      </c>
      <c r="E37" s="140">
        <f>Data!BP24</f>
        <v>423</v>
      </c>
      <c r="F37" s="140">
        <f>Data!CJ24</f>
        <v>0</v>
      </c>
      <c r="G37" s="140">
        <f>Data!DD24</f>
        <v>0</v>
      </c>
      <c r="H37" s="141">
        <f t="shared" si="0"/>
        <v>9515</v>
      </c>
      <c r="W37" s="144"/>
    </row>
    <row r="38" spans="2:23" x14ac:dyDescent="0.55000000000000004">
      <c r="B38" s="129" t="s">
        <v>48</v>
      </c>
      <c r="C38" s="140">
        <f>Data!AC24</f>
        <v>228</v>
      </c>
      <c r="D38" s="140">
        <f>Data!AW24</f>
        <v>579</v>
      </c>
      <c r="E38" s="140">
        <f>Data!BQ24</f>
        <v>0</v>
      </c>
      <c r="F38" s="140">
        <f>Data!CK24</f>
        <v>0</v>
      </c>
      <c r="G38" s="140">
        <f>Data!DE24</f>
        <v>0</v>
      </c>
      <c r="H38" s="141">
        <f t="shared" si="0"/>
        <v>807</v>
      </c>
      <c r="W38" s="144"/>
    </row>
    <row r="39" spans="2:23" x14ac:dyDescent="0.55000000000000004">
      <c r="B39" s="129" t="s">
        <v>49</v>
      </c>
      <c r="C39" s="140">
        <f>Data!AD24</f>
        <v>0</v>
      </c>
      <c r="D39" s="140">
        <f>Data!AX24</f>
        <v>0</v>
      </c>
      <c r="E39" s="140">
        <f>Data!BR24</f>
        <v>0</v>
      </c>
      <c r="F39" s="140">
        <f>Data!CL24</f>
        <v>0</v>
      </c>
      <c r="G39" s="140">
        <f>Data!DF24</f>
        <v>0</v>
      </c>
      <c r="H39" s="141">
        <f t="shared" si="0"/>
        <v>0</v>
      </c>
      <c r="W39" s="144"/>
    </row>
    <row r="40" spans="2:23" x14ac:dyDescent="0.55000000000000004">
      <c r="B40" s="129" t="s">
        <v>50</v>
      </c>
      <c r="C40" s="140">
        <f>Data!AE24</f>
        <v>978</v>
      </c>
      <c r="D40" s="140">
        <f>Data!AY24</f>
        <v>3780</v>
      </c>
      <c r="E40" s="140">
        <f>Data!BS24</f>
        <v>0</v>
      </c>
      <c r="F40" s="140">
        <f>Data!CM24</f>
        <v>0</v>
      </c>
      <c r="G40" s="140">
        <f>Data!DG24</f>
        <v>0</v>
      </c>
      <c r="H40" s="141">
        <f t="shared" si="0"/>
        <v>4758</v>
      </c>
      <c r="W40" s="144"/>
    </row>
    <row r="41" spans="2:23" x14ac:dyDescent="0.55000000000000004">
      <c r="B41" s="129" t="s">
        <v>51</v>
      </c>
      <c r="C41" s="140">
        <f>Data!AF24</f>
        <v>0</v>
      </c>
      <c r="D41" s="140">
        <f>Data!AZ24</f>
        <v>0</v>
      </c>
      <c r="E41" s="140">
        <f>Data!BT24</f>
        <v>0</v>
      </c>
      <c r="F41" s="140">
        <f>Data!CN24</f>
        <v>0</v>
      </c>
      <c r="G41" s="140">
        <f>Data!DH24</f>
        <v>0</v>
      </c>
      <c r="H41" s="141">
        <f t="shared" si="0"/>
        <v>0</v>
      </c>
      <c r="W41" s="144"/>
    </row>
    <row r="42" spans="2:23" x14ac:dyDescent="0.55000000000000004">
      <c r="B42" s="129" t="s">
        <v>52</v>
      </c>
      <c r="C42" s="140">
        <f>Data!AG24</f>
        <v>0</v>
      </c>
      <c r="D42" s="140">
        <f>Data!BA24</f>
        <v>0</v>
      </c>
      <c r="E42" s="140">
        <f>Data!BU24</f>
        <v>0</v>
      </c>
      <c r="F42" s="140">
        <f>Data!CO24</f>
        <v>0</v>
      </c>
      <c r="G42" s="140">
        <f>Data!DI24</f>
        <v>0</v>
      </c>
      <c r="H42" s="141">
        <f t="shared" si="0"/>
        <v>0</v>
      </c>
      <c r="W42" s="144"/>
    </row>
    <row r="43" spans="2:23" x14ac:dyDescent="0.55000000000000004">
      <c r="B43" s="129" t="s">
        <v>53</v>
      </c>
      <c r="C43" s="140">
        <f>Data!AH24</f>
        <v>0</v>
      </c>
      <c r="D43" s="140">
        <f>Data!BB24</f>
        <v>0</v>
      </c>
      <c r="E43" s="140">
        <f>Data!BV24</f>
        <v>0</v>
      </c>
      <c r="F43" s="140">
        <f>Data!CP24</f>
        <v>0</v>
      </c>
      <c r="G43" s="140">
        <f>Data!DJ24</f>
        <v>0</v>
      </c>
      <c r="H43" s="141">
        <f t="shared" si="0"/>
        <v>0</v>
      </c>
      <c r="W43" s="144"/>
    </row>
    <row r="44" spans="2:23" x14ac:dyDescent="0.55000000000000004">
      <c r="B44" s="129" t="s">
        <v>54</v>
      </c>
      <c r="C44" s="140">
        <f>Data!AI24</f>
        <v>0</v>
      </c>
      <c r="D44" s="140">
        <f>Data!BC24</f>
        <v>0</v>
      </c>
      <c r="E44" s="140">
        <f>Data!BW24</f>
        <v>0</v>
      </c>
      <c r="F44" s="140">
        <f>Data!CQ24</f>
        <v>0</v>
      </c>
      <c r="G44" s="140">
        <f>Data!DK24</f>
        <v>0</v>
      </c>
      <c r="H44" s="141">
        <f t="shared" si="0"/>
        <v>0</v>
      </c>
      <c r="W44" s="144"/>
    </row>
    <row r="45" spans="2:23" x14ac:dyDescent="0.55000000000000004">
      <c r="B45" s="129" t="s">
        <v>55</v>
      </c>
      <c r="C45" s="140">
        <f>Data!AJ24</f>
        <v>807</v>
      </c>
      <c r="D45" s="140">
        <f>Data!BD24</f>
        <v>2862</v>
      </c>
      <c r="E45" s="140">
        <f>Data!BX24</f>
        <v>0</v>
      </c>
      <c r="F45" s="140">
        <f>Data!CR24</f>
        <v>0</v>
      </c>
      <c r="G45" s="140">
        <f>Data!DL24</f>
        <v>0</v>
      </c>
      <c r="H45" s="141">
        <f t="shared" si="0"/>
        <v>3669</v>
      </c>
      <c r="W45" s="144"/>
    </row>
    <row r="46" spans="2:23" x14ac:dyDescent="0.55000000000000004">
      <c r="B46" s="129" t="s">
        <v>56</v>
      </c>
      <c r="C46" s="140">
        <f>Data!AK24</f>
        <v>0</v>
      </c>
      <c r="D46" s="140">
        <f>Data!BE24</f>
        <v>0</v>
      </c>
      <c r="E46" s="140">
        <f>Data!BY24</f>
        <v>0</v>
      </c>
      <c r="F46" s="140">
        <f>Data!CS24</f>
        <v>0</v>
      </c>
      <c r="G46" s="140">
        <f>Data!DM24</f>
        <v>0</v>
      </c>
      <c r="H46" s="141">
        <f t="shared" si="0"/>
        <v>0</v>
      </c>
      <c r="W46" s="144"/>
    </row>
    <row r="47" spans="2:23" x14ac:dyDescent="0.55000000000000004">
      <c r="B47" s="129" t="s">
        <v>57</v>
      </c>
      <c r="C47" s="140">
        <f>Data!AL24</f>
        <v>10605</v>
      </c>
      <c r="D47" s="140">
        <f>Data!BF24</f>
        <v>74544</v>
      </c>
      <c r="E47" s="140">
        <f>Data!BZ24</f>
        <v>13805</v>
      </c>
      <c r="F47" s="140">
        <f>Data!CT24</f>
        <v>0</v>
      </c>
      <c r="G47" s="140">
        <f>Data!DN24</f>
        <v>0</v>
      </c>
      <c r="H47" s="141">
        <f t="shared" si="0"/>
        <v>98954</v>
      </c>
      <c r="W47" s="144"/>
    </row>
    <row r="48" spans="2:23" x14ac:dyDescent="0.55000000000000004">
      <c r="B48" s="129" t="s">
        <v>58</v>
      </c>
      <c r="C48" s="140">
        <f>Data!AM24</f>
        <v>0</v>
      </c>
      <c r="D48" s="140">
        <f>Data!BG24</f>
        <v>0</v>
      </c>
      <c r="E48" s="140">
        <f>Data!CA24</f>
        <v>0</v>
      </c>
      <c r="F48" s="140">
        <f>Data!CU24</f>
        <v>0</v>
      </c>
      <c r="G48" s="140">
        <f>Data!DO24</f>
        <v>0</v>
      </c>
      <c r="H48" s="141">
        <f t="shared" si="0"/>
        <v>0</v>
      </c>
      <c r="W48" s="144"/>
    </row>
    <row r="49" spans="2:23" x14ac:dyDescent="0.55000000000000004">
      <c r="B49" s="129" t="s">
        <v>59</v>
      </c>
      <c r="C49" s="140">
        <f>Data!AN24</f>
        <v>0</v>
      </c>
      <c r="D49" s="140">
        <f>Data!BH24</f>
        <v>1068</v>
      </c>
      <c r="E49" s="140">
        <f>Data!CB24</f>
        <v>0</v>
      </c>
      <c r="F49" s="140">
        <f>Data!CV24</f>
        <v>0</v>
      </c>
      <c r="G49" s="140">
        <f>Data!DP24</f>
        <v>0</v>
      </c>
      <c r="H49" s="141">
        <f t="shared" si="0"/>
        <v>1068</v>
      </c>
      <c r="W49" s="144"/>
    </row>
    <row r="50" spans="2:23" x14ac:dyDescent="0.55000000000000004">
      <c r="B50" s="129" t="s">
        <v>60</v>
      </c>
      <c r="C50" s="140">
        <f>Data!AO24</f>
        <v>556</v>
      </c>
      <c r="D50" s="140">
        <f>Data!BI24</f>
        <v>1667</v>
      </c>
      <c r="E50" s="140">
        <f>Data!CC24</f>
        <v>903</v>
      </c>
      <c r="F50" s="140">
        <f>Data!CW24</f>
        <v>0</v>
      </c>
      <c r="G50" s="140">
        <f>Data!DQ24</f>
        <v>0</v>
      </c>
      <c r="H50" s="141">
        <f t="shared" si="0"/>
        <v>3126</v>
      </c>
      <c r="W50" s="144"/>
    </row>
    <row r="51" spans="2:23" x14ac:dyDescent="0.55000000000000004">
      <c r="B51" s="129" t="s">
        <v>0</v>
      </c>
      <c r="C51" s="140">
        <f>Data!AP24</f>
        <v>96</v>
      </c>
      <c r="D51" s="140">
        <f>Data!BJ24</f>
        <v>707</v>
      </c>
      <c r="E51" s="140">
        <f>Data!CD24</f>
        <v>0</v>
      </c>
      <c r="F51" s="140">
        <f>Data!CX24</f>
        <v>0</v>
      </c>
      <c r="G51" s="140">
        <f>Data!DR24</f>
        <v>0</v>
      </c>
      <c r="H51" s="141">
        <f t="shared" si="0"/>
        <v>803</v>
      </c>
      <c r="W51" s="144"/>
    </row>
    <row r="52" spans="2:23" x14ac:dyDescent="0.55000000000000004">
      <c r="B52" s="142" t="s">
        <v>33</v>
      </c>
      <c r="C52" s="141">
        <f>SUM(C32:C51)</f>
        <v>128079</v>
      </c>
      <c r="D52" s="141">
        <f>SUM(D32:D51)</f>
        <v>155669</v>
      </c>
      <c r="E52" s="141">
        <f>SUM(E32:E51)</f>
        <v>19203</v>
      </c>
      <c r="F52" s="141">
        <f>SUM(F32:F51)</f>
        <v>0</v>
      </c>
      <c r="G52" s="141">
        <f>SUM(G32:G51)</f>
        <v>0</v>
      </c>
      <c r="H52" s="141">
        <f t="shared" si="0"/>
        <v>302951</v>
      </c>
    </row>
    <row r="53" spans="2:23" x14ac:dyDescent="0.55000000000000004">
      <c r="B53" s="143"/>
      <c r="C53" s="144"/>
      <c r="D53" s="144"/>
      <c r="E53" s="144"/>
      <c r="F53" s="144"/>
      <c r="G53" s="144"/>
      <c r="H53" s="144"/>
    </row>
    <row r="54" spans="2:23" ht="13.5" customHeight="1" x14ac:dyDescent="0.55000000000000004">
      <c r="B54" s="306"/>
      <c r="D54" s="440" t="s">
        <v>22</v>
      </c>
      <c r="E54" s="440"/>
      <c r="F54" s="440"/>
      <c r="G54" s="307" t="s">
        <v>23</v>
      </c>
      <c r="H54" s="307" t="s">
        <v>24</v>
      </c>
    </row>
    <row r="55" spans="2:23" x14ac:dyDescent="0.55000000000000004">
      <c r="B55" s="438" t="s">
        <v>894</v>
      </c>
      <c r="C55" s="439"/>
      <c r="D55" s="434" t="str">
        <f>Data!T24</f>
        <v>Tucker, Carol M.</v>
      </c>
      <c r="E55" s="434"/>
      <c r="F55" s="434"/>
      <c r="G55" s="308" t="str">
        <f>Data!U24</f>
        <v>(713) 221-8269</v>
      </c>
      <c r="H55" s="309" t="str">
        <f>Data!V24</f>
        <v>TuckerCa@uhd.edu</v>
      </c>
    </row>
    <row r="56" spans="2:23" ht="13.5" customHeight="1" x14ac:dyDescent="0.55000000000000004">
      <c r="B56" s="306"/>
      <c r="C56" s="306"/>
      <c r="D56" s="306"/>
      <c r="E56" s="306"/>
      <c r="F56" s="306"/>
      <c r="G56" s="306"/>
      <c r="H56" s="296"/>
    </row>
    <row r="57" spans="2:23" ht="16.5" customHeight="1" x14ac:dyDescent="0.55000000000000004">
      <c r="B57" s="117" t="s">
        <v>9</v>
      </c>
    </row>
    <row r="58" spans="2:23" ht="39.75" customHeight="1" x14ac:dyDescent="0.55000000000000004">
      <c r="B58" s="441" t="s">
        <v>39</v>
      </c>
      <c r="C58" s="441"/>
      <c r="D58" s="441"/>
      <c r="E58" s="441"/>
      <c r="F58" s="441"/>
      <c r="G58" s="441"/>
      <c r="H58" s="319"/>
    </row>
    <row r="59" spans="2:23" ht="8.25" customHeight="1" thickBot="1" x14ac:dyDescent="0.6">
      <c r="B59" s="318"/>
    </row>
    <row r="60" spans="2:23" ht="19.8" thickBot="1" x14ac:dyDescent="0.6">
      <c r="B60" s="124" t="s">
        <v>31</v>
      </c>
      <c r="C60" s="125" t="s">
        <v>25</v>
      </c>
      <c r="D60" s="125" t="s">
        <v>26</v>
      </c>
      <c r="E60" s="125" t="s">
        <v>27</v>
      </c>
      <c r="F60" s="125" t="s">
        <v>28</v>
      </c>
      <c r="G60" s="125" t="s">
        <v>29</v>
      </c>
      <c r="H60" s="126" t="s">
        <v>30</v>
      </c>
    </row>
    <row r="61" spans="2:23" x14ac:dyDescent="0.55000000000000004">
      <c r="B61" s="127" t="str">
        <f>$B$32</f>
        <v>Liberal Arts</v>
      </c>
      <c r="C61" s="320">
        <f>Data!DS24</f>
        <v>8438397.531448042</v>
      </c>
      <c r="D61" s="320">
        <f>Data!EM24</f>
        <v>5586024.6816709153</v>
      </c>
      <c r="E61" s="320">
        <f>Data!FG24</f>
        <v>976507.48089857306</v>
      </c>
      <c r="F61" s="320">
        <f>Data!GA24</f>
        <v>0</v>
      </c>
      <c r="G61" s="320">
        <f>Data!GU24</f>
        <v>0</v>
      </c>
      <c r="H61" s="321">
        <f>SUM(C61:G61)</f>
        <v>15000929.694017529</v>
      </c>
    </row>
    <row r="62" spans="2:23" x14ac:dyDescent="0.55000000000000004">
      <c r="B62" s="127" t="str">
        <f>$B$33</f>
        <v>Science</v>
      </c>
      <c r="C62" s="320">
        <f>Data!DT24</f>
        <v>1703844.6090774538</v>
      </c>
      <c r="D62" s="320">
        <f>Data!EN24</f>
        <v>2902122.7510549896</v>
      </c>
      <c r="E62" s="320">
        <f>Data!FH24</f>
        <v>266328.54222943622</v>
      </c>
      <c r="F62" s="320">
        <f>Data!GB24</f>
        <v>0</v>
      </c>
      <c r="G62" s="320">
        <f>Data!GV24</f>
        <v>0</v>
      </c>
      <c r="H62" s="141">
        <f t="shared" ref="H62:H81" si="1">SUM(C62:G62)</f>
        <v>4872295.9023618801</v>
      </c>
    </row>
    <row r="63" spans="2:23" x14ac:dyDescent="0.55000000000000004">
      <c r="B63" s="127" t="str">
        <f>$B$34</f>
        <v>Fine Arts</v>
      </c>
      <c r="C63" s="320">
        <f>Data!DU24</f>
        <v>820352.49375284521</v>
      </c>
      <c r="D63" s="320">
        <f>Data!EO24</f>
        <v>518938.55636821967</v>
      </c>
      <c r="E63" s="320">
        <f>Data!FI24</f>
        <v>0</v>
      </c>
      <c r="F63" s="320">
        <f>Data!GC24</f>
        <v>0</v>
      </c>
      <c r="G63" s="320">
        <f>Data!GW24</f>
        <v>0</v>
      </c>
      <c r="H63" s="141">
        <f t="shared" si="1"/>
        <v>1339291.0501210648</v>
      </c>
    </row>
    <row r="64" spans="2:23" x14ac:dyDescent="0.55000000000000004">
      <c r="B64" s="127" t="str">
        <f>$B$35</f>
        <v>Teacher Education</v>
      </c>
      <c r="C64" s="320">
        <f>Data!DV24</f>
        <v>210548.44249189241</v>
      </c>
      <c r="D64" s="320">
        <f>Data!EP24</f>
        <v>1361839.9709318755</v>
      </c>
      <c r="E64" s="320">
        <f>Data!FJ24</f>
        <v>343352.8372001035</v>
      </c>
      <c r="F64" s="320">
        <f>Data!GD24</f>
        <v>0</v>
      </c>
      <c r="G64" s="320">
        <f>Data!GX24</f>
        <v>0</v>
      </c>
      <c r="H64" s="141">
        <f t="shared" si="1"/>
        <v>1915741.2506238716</v>
      </c>
    </row>
    <row r="65" spans="2:8" x14ac:dyDescent="0.55000000000000004">
      <c r="B65" s="127" t="str">
        <f>$B$36</f>
        <v>Agriculture</v>
      </c>
      <c r="C65" s="320">
        <f>Data!DW24</f>
        <v>0</v>
      </c>
      <c r="D65" s="320">
        <f>Data!EQ24</f>
        <v>0</v>
      </c>
      <c r="E65" s="320">
        <f>Data!FK24</f>
        <v>0</v>
      </c>
      <c r="F65" s="320">
        <f>Data!GE24</f>
        <v>0</v>
      </c>
      <c r="G65" s="320">
        <f>Data!GY24</f>
        <v>0</v>
      </c>
      <c r="H65" s="141">
        <f t="shared" si="1"/>
        <v>0</v>
      </c>
    </row>
    <row r="66" spans="2:8" x14ac:dyDescent="0.55000000000000004">
      <c r="B66" s="127" t="str">
        <f>$B$37</f>
        <v>Engineering</v>
      </c>
      <c r="C66" s="320">
        <f>Data!DX24</f>
        <v>432710.5903764838</v>
      </c>
      <c r="D66" s="320">
        <f>Data!ER24</f>
        <v>650270.44901784998</v>
      </c>
      <c r="E66" s="320">
        <f>Data!FL24</f>
        <v>299823.49584861181</v>
      </c>
      <c r="F66" s="320">
        <f>Data!GF24</f>
        <v>0</v>
      </c>
      <c r="G66" s="320">
        <f>Data!GZ24</f>
        <v>0</v>
      </c>
      <c r="H66" s="141">
        <f t="shared" si="1"/>
        <v>1382804.5352429454</v>
      </c>
    </row>
    <row r="67" spans="2:8" x14ac:dyDescent="0.55000000000000004">
      <c r="B67" s="127" t="str">
        <f>$B$38</f>
        <v>Home Economics</v>
      </c>
      <c r="C67" s="320">
        <f>Data!DY24</f>
        <v>35480.937898798999</v>
      </c>
      <c r="D67" s="320">
        <f>Data!ES24</f>
        <v>68619.362101200997</v>
      </c>
      <c r="E67" s="320">
        <f>Data!FM24</f>
        <v>0</v>
      </c>
      <c r="F67" s="320">
        <f>Data!GG24</f>
        <v>0</v>
      </c>
      <c r="G67" s="320">
        <f>Data!HA24</f>
        <v>0</v>
      </c>
      <c r="H67" s="141">
        <f t="shared" si="1"/>
        <v>104100.29999999999</v>
      </c>
    </row>
    <row r="68" spans="2:8" x14ac:dyDescent="0.55000000000000004">
      <c r="B68" s="127" t="str">
        <f>$B$39</f>
        <v>Law</v>
      </c>
      <c r="C68" s="320">
        <f>Data!DZ24</f>
        <v>0</v>
      </c>
      <c r="D68" s="320">
        <f>Data!ET24</f>
        <v>0</v>
      </c>
      <c r="E68" s="320">
        <f>Data!FN24</f>
        <v>0</v>
      </c>
      <c r="F68" s="320">
        <f>Data!GH24</f>
        <v>0</v>
      </c>
      <c r="G68" s="320">
        <f>Data!HB24</f>
        <v>0</v>
      </c>
      <c r="H68" s="141">
        <f t="shared" si="1"/>
        <v>0</v>
      </c>
    </row>
    <row r="69" spans="2:8" x14ac:dyDescent="0.55000000000000004">
      <c r="B69" s="127" t="str">
        <f>$B$40</f>
        <v>Social Service</v>
      </c>
      <c r="C69" s="320">
        <f>Data!EA24</f>
        <v>115861.39183014697</v>
      </c>
      <c r="D69" s="320">
        <f>Data!EU24</f>
        <v>799328.93126926839</v>
      </c>
      <c r="E69" s="320">
        <f>Data!FO24</f>
        <v>0</v>
      </c>
      <c r="F69" s="320">
        <f>Data!GI24</f>
        <v>0</v>
      </c>
      <c r="G69" s="320">
        <f>Data!HC24</f>
        <v>0</v>
      </c>
      <c r="H69" s="141">
        <f t="shared" si="1"/>
        <v>915190.3230994154</v>
      </c>
    </row>
    <row r="70" spans="2:8" x14ac:dyDescent="0.55000000000000004">
      <c r="B70" s="127" t="str">
        <f>$B$41</f>
        <v>Library Science</v>
      </c>
      <c r="C70" s="320">
        <f>Data!EB24</f>
        <v>0</v>
      </c>
      <c r="D70" s="320">
        <f>Data!EV24</f>
        <v>0</v>
      </c>
      <c r="E70" s="320">
        <f>Data!FP24</f>
        <v>0</v>
      </c>
      <c r="F70" s="320">
        <f>Data!GJ24</f>
        <v>0</v>
      </c>
      <c r="G70" s="320">
        <f>Data!HD24</f>
        <v>0</v>
      </c>
      <c r="H70" s="141">
        <f t="shared" si="1"/>
        <v>0</v>
      </c>
    </row>
    <row r="71" spans="2:8" x14ac:dyDescent="0.55000000000000004">
      <c r="B71" s="127" t="str">
        <f>$B$42</f>
        <v>Veterinary Science</v>
      </c>
      <c r="C71" s="320">
        <f>Data!EC24</f>
        <v>0</v>
      </c>
      <c r="D71" s="320">
        <f>Data!EW24</f>
        <v>0</v>
      </c>
      <c r="E71" s="320">
        <f>Data!FQ24</f>
        <v>0</v>
      </c>
      <c r="F71" s="320">
        <f>Data!GK24</f>
        <v>0</v>
      </c>
      <c r="G71" s="320">
        <f>Data!HE24</f>
        <v>0</v>
      </c>
      <c r="H71" s="141">
        <f t="shared" si="1"/>
        <v>0</v>
      </c>
    </row>
    <row r="72" spans="2:8" x14ac:dyDescent="0.55000000000000004">
      <c r="B72" s="127" t="str">
        <f>$B$43</f>
        <v>Vocational Training</v>
      </c>
      <c r="C72" s="320">
        <f>Data!ED24</f>
        <v>0</v>
      </c>
      <c r="D72" s="320">
        <f>Data!EX24</f>
        <v>0</v>
      </c>
      <c r="E72" s="320">
        <f>Data!FR24</f>
        <v>0</v>
      </c>
      <c r="F72" s="320">
        <f>Data!GL24</f>
        <v>0</v>
      </c>
      <c r="G72" s="320">
        <f>Data!HF24</f>
        <v>0</v>
      </c>
      <c r="H72" s="141">
        <f t="shared" si="1"/>
        <v>0</v>
      </c>
    </row>
    <row r="73" spans="2:8" x14ac:dyDescent="0.55000000000000004">
      <c r="B73" s="127" t="str">
        <f>$B$44</f>
        <v>Physical Training</v>
      </c>
      <c r="C73" s="320">
        <f>Data!EE24</f>
        <v>0</v>
      </c>
      <c r="D73" s="320">
        <f>Data!EY24</f>
        <v>0</v>
      </c>
      <c r="E73" s="320">
        <f>Data!FS24</f>
        <v>0</v>
      </c>
      <c r="F73" s="320">
        <f>Data!GM24</f>
        <v>0</v>
      </c>
      <c r="G73" s="320">
        <f>Data!HG24</f>
        <v>0</v>
      </c>
      <c r="H73" s="141">
        <f t="shared" si="1"/>
        <v>0</v>
      </c>
    </row>
    <row r="74" spans="2:8" x14ac:dyDescent="0.55000000000000004">
      <c r="B74" s="127" t="str">
        <f>$B$45</f>
        <v>Health Services</v>
      </c>
      <c r="C74" s="320">
        <f>Data!EF24</f>
        <v>80478.083058334407</v>
      </c>
      <c r="D74" s="320">
        <f>Data!EZ24</f>
        <v>486564.7285358684</v>
      </c>
      <c r="E74" s="320">
        <f>Data!FT24</f>
        <v>0</v>
      </c>
      <c r="F74" s="320">
        <f>Data!GN24</f>
        <v>0</v>
      </c>
      <c r="G74" s="320">
        <f>Data!HH24</f>
        <v>0</v>
      </c>
      <c r="H74" s="141">
        <f t="shared" si="1"/>
        <v>567042.81159420277</v>
      </c>
    </row>
    <row r="75" spans="2:8" x14ac:dyDescent="0.55000000000000004">
      <c r="B75" s="127" t="str">
        <f>$B$46</f>
        <v>Pharmacy</v>
      </c>
      <c r="C75" s="320">
        <f>Data!EG24</f>
        <v>0</v>
      </c>
      <c r="D75" s="320">
        <f>Data!FA24</f>
        <v>0</v>
      </c>
      <c r="E75" s="320">
        <f>Data!FU24</f>
        <v>0</v>
      </c>
      <c r="F75" s="320">
        <f>Data!GO24</f>
        <v>0</v>
      </c>
      <c r="G75" s="320">
        <f>Data!HI24</f>
        <v>0</v>
      </c>
      <c r="H75" s="141">
        <f t="shared" si="1"/>
        <v>0</v>
      </c>
    </row>
    <row r="76" spans="2:8" x14ac:dyDescent="0.55000000000000004">
      <c r="B76" s="127" t="str">
        <f>$B$47</f>
        <v>Business Administration</v>
      </c>
      <c r="C76" s="320">
        <f>Data!EH24</f>
        <v>946621.57799117803</v>
      </c>
      <c r="D76" s="320">
        <f>Data!FB24</f>
        <v>9159916.1522041783</v>
      </c>
      <c r="E76" s="320">
        <f>Data!FV24</f>
        <v>2780785.7724989066</v>
      </c>
      <c r="F76" s="320">
        <f>Data!GP24</f>
        <v>0</v>
      </c>
      <c r="G76" s="320">
        <f>Data!HJ24</f>
        <v>0</v>
      </c>
      <c r="H76" s="141">
        <f t="shared" si="1"/>
        <v>12887323.502694264</v>
      </c>
    </row>
    <row r="77" spans="2:8" x14ac:dyDescent="0.55000000000000004">
      <c r="B77" s="127" t="str">
        <f>$B$48</f>
        <v>Optometry</v>
      </c>
      <c r="C77" s="320">
        <f>Data!EI24</f>
        <v>0</v>
      </c>
      <c r="D77" s="320">
        <f>Data!FC24</f>
        <v>0</v>
      </c>
      <c r="E77" s="320">
        <f>Data!FW24</f>
        <v>0</v>
      </c>
      <c r="F77" s="320">
        <f>Data!GQ24</f>
        <v>0</v>
      </c>
      <c r="G77" s="320">
        <f>Data!HK24</f>
        <v>0</v>
      </c>
      <c r="H77" s="141">
        <f t="shared" si="1"/>
        <v>0</v>
      </c>
    </row>
    <row r="78" spans="2:8" x14ac:dyDescent="0.55000000000000004">
      <c r="B78" s="127" t="str">
        <f>$B$49</f>
        <v>Teacher Ed-Practice Teaching</v>
      </c>
      <c r="C78" s="320">
        <f>Data!EJ24</f>
        <v>0</v>
      </c>
      <c r="D78" s="320">
        <f>Data!FD24</f>
        <v>182494.45439086831</v>
      </c>
      <c r="E78" s="320">
        <f>Data!FX24</f>
        <v>0</v>
      </c>
      <c r="F78" s="320">
        <f>Data!GR24</f>
        <v>0</v>
      </c>
      <c r="G78" s="320">
        <f>Data!HL24</f>
        <v>0</v>
      </c>
      <c r="H78" s="141">
        <f t="shared" si="1"/>
        <v>182494.45439086831</v>
      </c>
    </row>
    <row r="79" spans="2:8" x14ac:dyDescent="0.55000000000000004">
      <c r="B79" s="127" t="str">
        <f>$B$50</f>
        <v>Technology</v>
      </c>
      <c r="C79" s="320">
        <f>Data!EK24</f>
        <v>79175.473454458479</v>
      </c>
      <c r="D79" s="320">
        <f>Data!FE24</f>
        <v>322315.20473540714</v>
      </c>
      <c r="E79" s="320">
        <f>Data!FY24</f>
        <v>239894.85073769817</v>
      </c>
      <c r="F79" s="320">
        <f>Data!GS24</f>
        <v>0</v>
      </c>
      <c r="G79" s="320">
        <f>Data!HM24</f>
        <v>0</v>
      </c>
      <c r="H79" s="141">
        <f t="shared" si="1"/>
        <v>641385.52892756381</v>
      </c>
    </row>
    <row r="80" spans="2:8" x14ac:dyDescent="0.55000000000000004">
      <c r="B80" s="127" t="str">
        <f>$B$51</f>
        <v>Nursing</v>
      </c>
      <c r="C80" s="320">
        <f>Data!EL24</f>
        <v>32639.618420183207</v>
      </c>
      <c r="D80" s="320">
        <f>Data!FF24</f>
        <v>286765.38157981675</v>
      </c>
      <c r="E80" s="320">
        <f>Data!FZ24</f>
        <v>0</v>
      </c>
      <c r="F80" s="320">
        <f>Data!GT24</f>
        <v>0</v>
      </c>
      <c r="G80" s="320">
        <f>Data!HN24</f>
        <v>0</v>
      </c>
      <c r="H80" s="141">
        <f t="shared" si="1"/>
        <v>319404.99999999994</v>
      </c>
    </row>
    <row r="81" spans="2:8" x14ac:dyDescent="0.55000000000000004">
      <c r="B81" s="130" t="str">
        <f>$B$52</f>
        <v>Totals</v>
      </c>
      <c r="C81" s="321">
        <f>SUM(C61:C80)</f>
        <v>12896110.749799818</v>
      </c>
      <c r="D81" s="321">
        <f>SUM(D61:D80)</f>
        <v>22325200.623860456</v>
      </c>
      <c r="E81" s="321">
        <f>SUM(E61:E80)</f>
        <v>4906692.9794133296</v>
      </c>
      <c r="F81" s="321">
        <f>SUM(F61:F80)</f>
        <v>0</v>
      </c>
      <c r="G81" s="321">
        <f>SUM(G61:G80)</f>
        <v>0</v>
      </c>
      <c r="H81" s="321">
        <f t="shared" si="1"/>
        <v>40128004.353073604</v>
      </c>
    </row>
    <row r="82" spans="2:8" x14ac:dyDescent="0.55000000000000004">
      <c r="B82" s="143"/>
      <c r="C82" s="322"/>
      <c r="D82" s="322"/>
      <c r="E82" s="322"/>
      <c r="F82" s="322"/>
      <c r="G82" s="322"/>
      <c r="H82" s="323"/>
    </row>
    <row r="83" spans="2:8" ht="13.5" customHeight="1" x14ac:dyDescent="0.55000000000000004">
      <c r="B83" s="306"/>
      <c r="D83" s="440" t="s">
        <v>22</v>
      </c>
      <c r="E83" s="440"/>
      <c r="F83" s="440"/>
      <c r="G83" s="307" t="s">
        <v>23</v>
      </c>
      <c r="H83" s="307" t="s">
        <v>24</v>
      </c>
    </row>
    <row r="84" spans="2:8" ht="16.5" customHeight="1" x14ac:dyDescent="0.55000000000000004">
      <c r="B84" s="438" t="s">
        <v>38</v>
      </c>
      <c r="C84" s="439"/>
      <c r="D84" s="434" t="str">
        <f>Data!T24</f>
        <v>Tucker, Carol M.</v>
      </c>
      <c r="E84" s="434"/>
      <c r="F84" s="434"/>
      <c r="G84" s="308" t="str">
        <f>Data!U24</f>
        <v>(713) 221-8269</v>
      </c>
      <c r="H84" s="309" t="str">
        <f>Data!V24</f>
        <v>TuckerCa@uhd.edu</v>
      </c>
    </row>
    <row r="85" spans="2:8" ht="13.5" customHeight="1" x14ac:dyDescent="0.55000000000000004">
      <c r="B85" s="306"/>
      <c r="C85" s="306"/>
      <c r="D85" s="306"/>
      <c r="E85" s="306"/>
      <c r="F85" s="306"/>
      <c r="G85" s="306"/>
      <c r="H85" s="296"/>
    </row>
    <row r="86" spans="2:8" ht="15" customHeight="1" x14ac:dyDescent="0.55000000000000004">
      <c r="B86" s="120" t="s">
        <v>32</v>
      </c>
      <c r="C86" s="324"/>
      <c r="D86" s="324"/>
      <c r="E86" s="324"/>
      <c r="F86" s="324"/>
      <c r="G86" s="324"/>
      <c r="H86" s="122">
        <f>H13+H14</f>
        <v>61633151</v>
      </c>
    </row>
    <row r="87" spans="2:8" ht="42.75" customHeight="1" x14ac:dyDescent="0.55000000000000004">
      <c r="B87" s="432" t="s">
        <v>8</v>
      </c>
      <c r="C87" s="432"/>
      <c r="D87" s="432"/>
      <c r="E87" s="432"/>
      <c r="F87" s="432"/>
      <c r="G87" s="432"/>
      <c r="H87" s="319"/>
    </row>
    <row r="88" spans="2:8" x14ac:dyDescent="0.55000000000000004">
      <c r="B88" s="120" t="s">
        <v>5</v>
      </c>
      <c r="C88" s="325"/>
      <c r="D88" s="325"/>
      <c r="E88" s="325"/>
      <c r="F88" s="325"/>
      <c r="G88" s="325"/>
      <c r="H88" s="122"/>
    </row>
    <row r="89" spans="2:8" ht="98.25" customHeight="1" thickBot="1" x14ac:dyDescent="0.6">
      <c r="B89" s="433" t="s">
        <v>224</v>
      </c>
      <c r="C89" s="433"/>
      <c r="D89" s="433"/>
      <c r="E89" s="433"/>
      <c r="F89" s="433"/>
      <c r="G89" s="433"/>
      <c r="H89" s="326"/>
    </row>
    <row r="90" spans="2:8" ht="19.8" thickBot="1" x14ac:dyDescent="0.6">
      <c r="B90" s="124" t="s">
        <v>31</v>
      </c>
      <c r="C90" s="125" t="s">
        <v>25</v>
      </c>
      <c r="D90" s="125" t="s">
        <v>26</v>
      </c>
      <c r="E90" s="125" t="s">
        <v>27</v>
      </c>
      <c r="F90" s="125" t="s">
        <v>28</v>
      </c>
      <c r="G90" s="125" t="s">
        <v>29</v>
      </c>
      <c r="H90" s="126" t="s">
        <v>30</v>
      </c>
    </row>
    <row r="91" spans="2:8" x14ac:dyDescent="0.55000000000000004">
      <c r="B91" s="127" t="str">
        <f>$B$32</f>
        <v>Liberal Arts</v>
      </c>
      <c r="C91" s="327">
        <f>Data!HR24</f>
        <v>145060</v>
      </c>
      <c r="D91" s="327">
        <f>Data!IL24</f>
        <v>264312</v>
      </c>
      <c r="E91" s="327">
        <f>Data!JF24</f>
        <v>48832</v>
      </c>
      <c r="F91" s="327">
        <f>Data!JZ24</f>
        <v>0</v>
      </c>
      <c r="G91" s="327">
        <f>Data!KT24</f>
        <v>0</v>
      </c>
      <c r="H91" s="133">
        <f t="shared" ref="H91:H111" si="2">SUM(C91:G91)</f>
        <v>458204</v>
      </c>
    </row>
    <row r="92" spans="2:8" x14ac:dyDescent="0.55000000000000004">
      <c r="B92" s="127" t="str">
        <f>$B$33</f>
        <v>Science</v>
      </c>
      <c r="C92" s="327">
        <f>Data!HS24</f>
        <v>3200</v>
      </c>
      <c r="D92" s="327">
        <f>Data!IM24</f>
        <v>98672.62</v>
      </c>
      <c r="E92" s="327">
        <f>Data!JG24</f>
        <v>0</v>
      </c>
      <c r="F92" s="327">
        <f>Data!KA24</f>
        <v>0</v>
      </c>
      <c r="G92" s="327">
        <f>Data!KU24</f>
        <v>0</v>
      </c>
      <c r="H92" s="136">
        <f t="shared" si="2"/>
        <v>101872.62</v>
      </c>
    </row>
    <row r="93" spans="2:8" x14ac:dyDescent="0.55000000000000004">
      <c r="B93" s="127" t="str">
        <f>$B$34</f>
        <v>Fine Arts</v>
      </c>
      <c r="C93" s="327">
        <f>Data!HT24</f>
        <v>9000</v>
      </c>
      <c r="D93" s="327">
        <f>Data!IN24</f>
        <v>0</v>
      </c>
      <c r="E93" s="327">
        <f>Data!JH24</f>
        <v>0</v>
      </c>
      <c r="F93" s="327">
        <f>Data!KB24</f>
        <v>0</v>
      </c>
      <c r="G93" s="327">
        <f>Data!KV24</f>
        <v>0</v>
      </c>
      <c r="H93" s="136">
        <f t="shared" si="2"/>
        <v>9000</v>
      </c>
    </row>
    <row r="94" spans="2:8" x14ac:dyDescent="0.55000000000000004">
      <c r="B94" s="127" t="str">
        <f>$B$35</f>
        <v>Teacher Education</v>
      </c>
      <c r="C94" s="327">
        <f>Data!HU24</f>
        <v>0</v>
      </c>
      <c r="D94" s="327">
        <f>Data!IO24</f>
        <v>88328</v>
      </c>
      <c r="E94" s="327">
        <f>Data!JI24</f>
        <v>0</v>
      </c>
      <c r="F94" s="327">
        <f>Data!KC24</f>
        <v>0</v>
      </c>
      <c r="G94" s="327">
        <f>Data!KW24</f>
        <v>0</v>
      </c>
      <c r="H94" s="136">
        <f t="shared" si="2"/>
        <v>88328</v>
      </c>
    </row>
    <row r="95" spans="2:8" x14ac:dyDescent="0.55000000000000004">
      <c r="B95" s="127" t="str">
        <f>$B$36</f>
        <v>Agriculture</v>
      </c>
      <c r="C95" s="327">
        <f>Data!HV24</f>
        <v>0</v>
      </c>
      <c r="D95" s="327">
        <f>Data!IP24</f>
        <v>0</v>
      </c>
      <c r="E95" s="327">
        <f>Data!JJ24</f>
        <v>0</v>
      </c>
      <c r="F95" s="327">
        <f>Data!KD24</f>
        <v>0</v>
      </c>
      <c r="G95" s="327">
        <f>Data!KX24</f>
        <v>0</v>
      </c>
      <c r="H95" s="136">
        <f t="shared" si="2"/>
        <v>0</v>
      </c>
    </row>
    <row r="96" spans="2:8" x14ac:dyDescent="0.55000000000000004">
      <c r="B96" s="127" t="str">
        <f>$B$37</f>
        <v>Engineering</v>
      </c>
      <c r="C96" s="327">
        <f>Data!HW24</f>
        <v>1148.1500000000001</v>
      </c>
      <c r="D96" s="327">
        <f>Data!IQ24</f>
        <v>48449</v>
      </c>
      <c r="E96" s="327">
        <f>Data!JK24</f>
        <v>0</v>
      </c>
      <c r="F96" s="327">
        <f>Data!KE24</f>
        <v>0</v>
      </c>
      <c r="G96" s="327">
        <f>Data!KY24</f>
        <v>0</v>
      </c>
      <c r="H96" s="136">
        <f t="shared" si="2"/>
        <v>49597.15</v>
      </c>
    </row>
    <row r="97" spans="2:8" x14ac:dyDescent="0.55000000000000004">
      <c r="B97" s="127" t="str">
        <f>$B$38</f>
        <v>Home Economics</v>
      </c>
      <c r="C97" s="327">
        <f>Data!HX24</f>
        <v>0</v>
      </c>
      <c r="D97" s="327">
        <f>Data!IR24</f>
        <v>0</v>
      </c>
      <c r="E97" s="327">
        <f>Data!JL24</f>
        <v>0</v>
      </c>
      <c r="F97" s="327">
        <f>Data!KF24</f>
        <v>0</v>
      </c>
      <c r="G97" s="327">
        <f>Data!KZ24</f>
        <v>0</v>
      </c>
      <c r="H97" s="136">
        <f t="shared" si="2"/>
        <v>0</v>
      </c>
    </row>
    <row r="98" spans="2:8" x14ac:dyDescent="0.55000000000000004">
      <c r="B98" s="127" t="str">
        <f>$B$39</f>
        <v>Law</v>
      </c>
      <c r="C98" s="327">
        <f>Data!HY24</f>
        <v>0</v>
      </c>
      <c r="D98" s="327">
        <f>Data!IS24</f>
        <v>0</v>
      </c>
      <c r="E98" s="327">
        <f>Data!JM24</f>
        <v>0</v>
      </c>
      <c r="F98" s="327">
        <f>Data!KG24</f>
        <v>0</v>
      </c>
      <c r="G98" s="327">
        <f>Data!LA24</f>
        <v>0</v>
      </c>
      <c r="H98" s="136">
        <f t="shared" si="2"/>
        <v>0</v>
      </c>
    </row>
    <row r="99" spans="2:8" x14ac:dyDescent="0.55000000000000004">
      <c r="B99" s="127" t="str">
        <f>$B$40</f>
        <v>Social Service</v>
      </c>
      <c r="C99" s="327">
        <f>Data!HZ24</f>
        <v>0</v>
      </c>
      <c r="D99" s="327">
        <f>Data!IT24</f>
        <v>8188</v>
      </c>
      <c r="E99" s="327">
        <f>Data!JN24</f>
        <v>0</v>
      </c>
      <c r="F99" s="327">
        <f>Data!KH24</f>
        <v>0</v>
      </c>
      <c r="G99" s="327">
        <f>Data!LB24</f>
        <v>0</v>
      </c>
      <c r="H99" s="136">
        <f t="shared" si="2"/>
        <v>8188</v>
      </c>
    </row>
    <row r="100" spans="2:8" x14ac:dyDescent="0.55000000000000004">
      <c r="B100" s="127" t="str">
        <f>$B$41</f>
        <v>Library Science</v>
      </c>
      <c r="C100" s="327">
        <f>Data!IA24</f>
        <v>0</v>
      </c>
      <c r="D100" s="327">
        <f>Data!IU24</f>
        <v>0</v>
      </c>
      <c r="E100" s="327">
        <f>Data!JO24</f>
        <v>0</v>
      </c>
      <c r="F100" s="327">
        <f>Data!KI24</f>
        <v>0</v>
      </c>
      <c r="G100" s="327">
        <f>Data!LC24</f>
        <v>0</v>
      </c>
      <c r="H100" s="136">
        <f t="shared" si="2"/>
        <v>0</v>
      </c>
    </row>
    <row r="101" spans="2:8" x14ac:dyDescent="0.55000000000000004">
      <c r="B101" s="127" t="str">
        <f>$B$42</f>
        <v>Veterinary Science</v>
      </c>
      <c r="C101" s="327">
        <f>Data!IB24</f>
        <v>0</v>
      </c>
      <c r="D101" s="327">
        <f>Data!IV24</f>
        <v>0</v>
      </c>
      <c r="E101" s="327">
        <f>Data!JP24</f>
        <v>0</v>
      </c>
      <c r="F101" s="327">
        <f>Data!KJ24</f>
        <v>0</v>
      </c>
      <c r="G101" s="327">
        <f>Data!LD24</f>
        <v>0</v>
      </c>
      <c r="H101" s="136">
        <f t="shared" si="2"/>
        <v>0</v>
      </c>
    </row>
    <row r="102" spans="2:8" x14ac:dyDescent="0.55000000000000004">
      <c r="B102" s="127" t="str">
        <f>$B$43</f>
        <v>Vocational Training</v>
      </c>
      <c r="C102" s="327">
        <f>Data!IC24</f>
        <v>0</v>
      </c>
      <c r="D102" s="327">
        <f>Data!IW24</f>
        <v>0</v>
      </c>
      <c r="E102" s="327">
        <f>Data!JQ24</f>
        <v>0</v>
      </c>
      <c r="F102" s="327">
        <f>Data!KK24</f>
        <v>0</v>
      </c>
      <c r="G102" s="327">
        <f>Data!LE24</f>
        <v>0</v>
      </c>
      <c r="H102" s="136">
        <f t="shared" si="2"/>
        <v>0</v>
      </c>
    </row>
    <row r="103" spans="2:8" x14ac:dyDescent="0.55000000000000004">
      <c r="B103" s="127" t="str">
        <f>$B$44</f>
        <v>Physical Training</v>
      </c>
      <c r="C103" s="327">
        <f>Data!ID24</f>
        <v>0</v>
      </c>
      <c r="D103" s="327">
        <f>Data!IX24</f>
        <v>0</v>
      </c>
      <c r="E103" s="327">
        <f>Data!JR24</f>
        <v>0</v>
      </c>
      <c r="F103" s="327">
        <f>Data!KL24</f>
        <v>0</v>
      </c>
      <c r="G103" s="327">
        <f>Data!LF24</f>
        <v>0</v>
      </c>
      <c r="H103" s="136">
        <f t="shared" si="2"/>
        <v>0</v>
      </c>
    </row>
    <row r="104" spans="2:8" x14ac:dyDescent="0.55000000000000004">
      <c r="B104" s="127" t="str">
        <f>$B$45</f>
        <v>Health Services</v>
      </c>
      <c r="C104" s="327">
        <f>Data!IE24</f>
        <v>3200</v>
      </c>
      <c r="D104" s="327">
        <f>Data!IY24</f>
        <v>12000</v>
      </c>
      <c r="E104" s="327">
        <f>Data!JS24</f>
        <v>0</v>
      </c>
      <c r="F104" s="327">
        <f>Data!KM24</f>
        <v>0</v>
      </c>
      <c r="G104" s="327">
        <f>Data!LG24</f>
        <v>0</v>
      </c>
      <c r="H104" s="136">
        <f t="shared" si="2"/>
        <v>15200</v>
      </c>
    </row>
    <row r="105" spans="2:8" x14ac:dyDescent="0.55000000000000004">
      <c r="B105" s="127" t="str">
        <f>$B$46</f>
        <v>Pharmacy</v>
      </c>
      <c r="C105" s="327">
        <f>Data!IF24</f>
        <v>0</v>
      </c>
      <c r="D105" s="327">
        <f>Data!IZ24</f>
        <v>0</v>
      </c>
      <c r="E105" s="327">
        <f>Data!JT24</f>
        <v>0</v>
      </c>
      <c r="F105" s="327">
        <f>Data!KN24</f>
        <v>0</v>
      </c>
      <c r="G105" s="327">
        <f>Data!LH24</f>
        <v>0</v>
      </c>
      <c r="H105" s="136">
        <f t="shared" si="2"/>
        <v>0</v>
      </c>
    </row>
    <row r="106" spans="2:8" x14ac:dyDescent="0.55000000000000004">
      <c r="B106" s="127" t="str">
        <f>$B$47</f>
        <v>Business Administration</v>
      </c>
      <c r="C106" s="327">
        <f>Data!IG24</f>
        <v>3000</v>
      </c>
      <c r="D106" s="327">
        <f>Data!JA24</f>
        <v>397596</v>
      </c>
      <c r="E106" s="327">
        <f>Data!JU24</f>
        <v>182046</v>
      </c>
      <c r="F106" s="327">
        <f>Data!KO24</f>
        <v>0</v>
      </c>
      <c r="G106" s="327">
        <f>Data!LI24</f>
        <v>0</v>
      </c>
      <c r="H106" s="136">
        <f t="shared" si="2"/>
        <v>582642</v>
      </c>
    </row>
    <row r="107" spans="2:8" x14ac:dyDescent="0.55000000000000004">
      <c r="B107" s="127" t="str">
        <f>$B$48</f>
        <v>Optometry</v>
      </c>
      <c r="C107" s="327">
        <f>Data!IH24</f>
        <v>0</v>
      </c>
      <c r="D107" s="327">
        <f>Data!JB24</f>
        <v>0</v>
      </c>
      <c r="E107" s="327">
        <f>Data!JV24</f>
        <v>0</v>
      </c>
      <c r="F107" s="327">
        <f>Data!KP24</f>
        <v>0</v>
      </c>
      <c r="G107" s="327">
        <f>Data!LJ24</f>
        <v>0</v>
      </c>
      <c r="H107" s="136">
        <f t="shared" si="2"/>
        <v>0</v>
      </c>
    </row>
    <row r="108" spans="2:8" x14ac:dyDescent="0.55000000000000004">
      <c r="B108" s="127" t="str">
        <f>$B$49</f>
        <v>Teacher Ed-Practice Teaching</v>
      </c>
      <c r="C108" s="327">
        <f>Data!II24</f>
        <v>0</v>
      </c>
      <c r="D108" s="327">
        <f>Data!JC24</f>
        <v>0</v>
      </c>
      <c r="E108" s="327">
        <f>Data!JW24</f>
        <v>0</v>
      </c>
      <c r="F108" s="327">
        <f>Data!KQ24</f>
        <v>0</v>
      </c>
      <c r="G108" s="327">
        <f>Data!LK24</f>
        <v>0</v>
      </c>
      <c r="H108" s="136">
        <f t="shared" si="2"/>
        <v>0</v>
      </c>
    </row>
    <row r="109" spans="2:8" x14ac:dyDescent="0.55000000000000004">
      <c r="B109" s="127" t="str">
        <f>$B$50</f>
        <v>Technology</v>
      </c>
      <c r="C109" s="327">
        <f>Data!IJ24</f>
        <v>0</v>
      </c>
      <c r="D109" s="327">
        <f>Data!JD24</f>
        <v>0</v>
      </c>
      <c r="E109" s="327">
        <f>Data!JX24</f>
        <v>14100</v>
      </c>
      <c r="F109" s="327">
        <f>Data!KR24</f>
        <v>0</v>
      </c>
      <c r="G109" s="327">
        <f>Data!LL24</f>
        <v>0</v>
      </c>
      <c r="H109" s="136">
        <f t="shared" si="2"/>
        <v>14100</v>
      </c>
    </row>
    <row r="110" spans="2:8" x14ac:dyDescent="0.55000000000000004">
      <c r="B110" s="127" t="str">
        <f>$B$51</f>
        <v>Nursing</v>
      </c>
      <c r="C110" s="327">
        <f>Data!IK24</f>
        <v>0</v>
      </c>
      <c r="D110" s="327">
        <f>Data!JE24</f>
        <v>41901</v>
      </c>
      <c r="E110" s="327">
        <f>Data!JY24</f>
        <v>0</v>
      </c>
      <c r="F110" s="327">
        <f>Data!KS24</f>
        <v>0</v>
      </c>
      <c r="G110" s="327">
        <f>Data!HPM24</f>
        <v>0</v>
      </c>
      <c r="H110" s="136">
        <f t="shared" si="2"/>
        <v>41901</v>
      </c>
    </row>
    <row r="111" spans="2:8" x14ac:dyDescent="0.55000000000000004">
      <c r="B111" s="130" t="str">
        <f>$B$52</f>
        <v>Totals</v>
      </c>
      <c r="C111" s="133">
        <f>SUM(C91:C110)</f>
        <v>164608.15</v>
      </c>
      <c r="D111" s="133">
        <f>SUM(D91:D110)</f>
        <v>959446.62</v>
      </c>
      <c r="E111" s="133">
        <f>SUM(E91:E110)</f>
        <v>244978</v>
      </c>
      <c r="F111" s="133">
        <f>SUM(F91:F110)</f>
        <v>0</v>
      </c>
      <c r="G111" s="133">
        <f>SUM(G91:G110)</f>
        <v>0</v>
      </c>
      <c r="H111" s="133">
        <f t="shared" si="2"/>
        <v>1369032.77</v>
      </c>
    </row>
    <row r="112" spans="2:8" x14ac:dyDescent="0.55000000000000004">
      <c r="B112" s="328"/>
      <c r="C112" s="329"/>
      <c r="D112" s="329"/>
      <c r="E112" s="329"/>
      <c r="F112" s="329"/>
      <c r="G112" s="329"/>
      <c r="H112" s="330"/>
    </row>
    <row r="113" spans="2:8" ht="16.5" customHeight="1" x14ac:dyDescent="0.55000000000000004">
      <c r="B113" s="445" t="s">
        <v>62</v>
      </c>
      <c r="C113" s="445"/>
      <c r="D113" s="445"/>
      <c r="E113" s="445"/>
      <c r="F113" s="445"/>
      <c r="G113" s="445"/>
      <c r="H113" s="445"/>
    </row>
    <row r="114" spans="2:8" ht="36.75" customHeight="1" thickBot="1" x14ac:dyDescent="0.6">
      <c r="B114" s="444" t="s">
        <v>36</v>
      </c>
      <c r="C114" s="444"/>
      <c r="D114" s="444"/>
      <c r="E114" s="444"/>
      <c r="F114" s="444"/>
      <c r="G114" s="444"/>
      <c r="H114" s="326"/>
    </row>
    <row r="115" spans="2:8" ht="19.8" thickBot="1" x14ac:dyDescent="0.6">
      <c r="B115" s="124" t="s">
        <v>31</v>
      </c>
      <c r="C115" s="125" t="s">
        <v>25</v>
      </c>
      <c r="D115" s="125" t="s">
        <v>26</v>
      </c>
      <c r="E115" s="125" t="s">
        <v>27</v>
      </c>
      <c r="F115" s="125" t="s">
        <v>28</v>
      </c>
      <c r="G115" s="125" t="s">
        <v>29</v>
      </c>
      <c r="H115" s="126" t="s">
        <v>30</v>
      </c>
    </row>
    <row r="116" spans="2:8" x14ac:dyDescent="0.55000000000000004">
      <c r="B116" s="127" t="str">
        <f>$B$32</f>
        <v>Liberal Arts</v>
      </c>
      <c r="C116" s="321">
        <f t="shared" ref="C116:G131" si="3">C91+C61</f>
        <v>8583457.531448042</v>
      </c>
      <c r="D116" s="321">
        <f t="shared" si="3"/>
        <v>5850336.6816709153</v>
      </c>
      <c r="E116" s="321">
        <f t="shared" si="3"/>
        <v>1025339.4808985731</v>
      </c>
      <c r="F116" s="321">
        <f t="shared" si="3"/>
        <v>0</v>
      </c>
      <c r="G116" s="321">
        <f t="shared" si="3"/>
        <v>0</v>
      </c>
      <c r="H116" s="133">
        <f t="shared" ref="H116:H136" si="4">SUM(C116:G116)</f>
        <v>15459133.694017529</v>
      </c>
    </row>
    <row r="117" spans="2:8" x14ac:dyDescent="0.55000000000000004">
      <c r="B117" s="127" t="str">
        <f>$B$33</f>
        <v>Science</v>
      </c>
      <c r="C117" s="141">
        <f t="shared" si="3"/>
        <v>1707044.6090774538</v>
      </c>
      <c r="D117" s="141">
        <f t="shared" si="3"/>
        <v>3000795.3710549898</v>
      </c>
      <c r="E117" s="141">
        <f t="shared" si="3"/>
        <v>266328.54222943622</v>
      </c>
      <c r="F117" s="141">
        <f t="shared" si="3"/>
        <v>0</v>
      </c>
      <c r="G117" s="141">
        <f t="shared" si="3"/>
        <v>0</v>
      </c>
      <c r="H117" s="136">
        <f t="shared" si="4"/>
        <v>4974168.5223618802</v>
      </c>
    </row>
    <row r="118" spans="2:8" x14ac:dyDescent="0.55000000000000004">
      <c r="B118" s="127" t="str">
        <f>$B$34</f>
        <v>Fine Arts</v>
      </c>
      <c r="C118" s="141">
        <f t="shared" si="3"/>
        <v>829352.49375284521</v>
      </c>
      <c r="D118" s="141">
        <f t="shared" si="3"/>
        <v>518938.55636821967</v>
      </c>
      <c r="E118" s="141">
        <f t="shared" si="3"/>
        <v>0</v>
      </c>
      <c r="F118" s="141">
        <f t="shared" si="3"/>
        <v>0</v>
      </c>
      <c r="G118" s="141">
        <f t="shared" si="3"/>
        <v>0</v>
      </c>
      <c r="H118" s="136">
        <f t="shared" si="4"/>
        <v>1348291.0501210648</v>
      </c>
    </row>
    <row r="119" spans="2:8" x14ac:dyDescent="0.55000000000000004">
      <c r="B119" s="127" t="str">
        <f>$B$35</f>
        <v>Teacher Education</v>
      </c>
      <c r="C119" s="141">
        <f t="shared" si="3"/>
        <v>210548.44249189241</v>
      </c>
      <c r="D119" s="141">
        <f t="shared" si="3"/>
        <v>1450167.9709318755</v>
      </c>
      <c r="E119" s="141">
        <f t="shared" si="3"/>
        <v>343352.8372001035</v>
      </c>
      <c r="F119" s="141">
        <f t="shared" si="3"/>
        <v>0</v>
      </c>
      <c r="G119" s="141">
        <f t="shared" si="3"/>
        <v>0</v>
      </c>
      <c r="H119" s="136">
        <f t="shared" si="4"/>
        <v>2004069.2506238716</v>
      </c>
    </row>
    <row r="120" spans="2:8" x14ac:dyDescent="0.55000000000000004">
      <c r="B120" s="127" t="str">
        <f>$B$36</f>
        <v>Agriculture</v>
      </c>
      <c r="C120" s="141">
        <f t="shared" si="3"/>
        <v>0</v>
      </c>
      <c r="D120" s="141">
        <f t="shared" si="3"/>
        <v>0</v>
      </c>
      <c r="E120" s="141">
        <f t="shared" si="3"/>
        <v>0</v>
      </c>
      <c r="F120" s="141">
        <f t="shared" si="3"/>
        <v>0</v>
      </c>
      <c r="G120" s="141">
        <f t="shared" si="3"/>
        <v>0</v>
      </c>
      <c r="H120" s="136">
        <f t="shared" si="4"/>
        <v>0</v>
      </c>
    </row>
    <row r="121" spans="2:8" x14ac:dyDescent="0.55000000000000004">
      <c r="B121" s="127" t="str">
        <f>$B$37</f>
        <v>Engineering</v>
      </c>
      <c r="C121" s="141">
        <f t="shared" si="3"/>
        <v>433858.74037648382</v>
      </c>
      <c r="D121" s="141">
        <f t="shared" si="3"/>
        <v>698719.44901784998</v>
      </c>
      <c r="E121" s="141">
        <f t="shared" si="3"/>
        <v>299823.49584861181</v>
      </c>
      <c r="F121" s="141">
        <f t="shared" si="3"/>
        <v>0</v>
      </c>
      <c r="G121" s="141">
        <f t="shared" si="3"/>
        <v>0</v>
      </c>
      <c r="H121" s="136">
        <f t="shared" si="4"/>
        <v>1432401.6852429458</v>
      </c>
    </row>
    <row r="122" spans="2:8" x14ac:dyDescent="0.55000000000000004">
      <c r="B122" s="127" t="str">
        <f>$B$38</f>
        <v>Home Economics</v>
      </c>
      <c r="C122" s="141">
        <f t="shared" si="3"/>
        <v>35480.937898798999</v>
      </c>
      <c r="D122" s="141">
        <f t="shared" si="3"/>
        <v>68619.362101200997</v>
      </c>
      <c r="E122" s="141">
        <f t="shared" si="3"/>
        <v>0</v>
      </c>
      <c r="F122" s="141">
        <f t="shared" si="3"/>
        <v>0</v>
      </c>
      <c r="G122" s="141">
        <f t="shared" si="3"/>
        <v>0</v>
      </c>
      <c r="H122" s="136">
        <f t="shared" si="4"/>
        <v>104100.29999999999</v>
      </c>
    </row>
    <row r="123" spans="2:8" x14ac:dyDescent="0.55000000000000004">
      <c r="B123" s="127" t="str">
        <f>$B$39</f>
        <v>Law</v>
      </c>
      <c r="C123" s="141">
        <f t="shared" si="3"/>
        <v>0</v>
      </c>
      <c r="D123" s="141">
        <f t="shared" si="3"/>
        <v>0</v>
      </c>
      <c r="E123" s="141">
        <f t="shared" si="3"/>
        <v>0</v>
      </c>
      <c r="F123" s="141">
        <f t="shared" si="3"/>
        <v>0</v>
      </c>
      <c r="G123" s="141">
        <f t="shared" si="3"/>
        <v>0</v>
      </c>
      <c r="H123" s="136">
        <f t="shared" si="4"/>
        <v>0</v>
      </c>
    </row>
    <row r="124" spans="2:8" x14ac:dyDescent="0.55000000000000004">
      <c r="B124" s="127" t="str">
        <f>$B$40</f>
        <v>Social Service</v>
      </c>
      <c r="C124" s="141">
        <f t="shared" si="3"/>
        <v>115861.39183014697</v>
      </c>
      <c r="D124" s="141">
        <f t="shared" si="3"/>
        <v>807516.93126926839</v>
      </c>
      <c r="E124" s="141">
        <f t="shared" si="3"/>
        <v>0</v>
      </c>
      <c r="F124" s="141">
        <f t="shared" si="3"/>
        <v>0</v>
      </c>
      <c r="G124" s="141">
        <f t="shared" si="3"/>
        <v>0</v>
      </c>
      <c r="H124" s="136">
        <f t="shared" si="4"/>
        <v>923378.3230994154</v>
      </c>
    </row>
    <row r="125" spans="2:8" x14ac:dyDescent="0.55000000000000004">
      <c r="B125" s="127" t="str">
        <f>$B$41</f>
        <v>Library Science</v>
      </c>
      <c r="C125" s="141">
        <f t="shared" si="3"/>
        <v>0</v>
      </c>
      <c r="D125" s="141">
        <f t="shared" si="3"/>
        <v>0</v>
      </c>
      <c r="E125" s="141">
        <f t="shared" si="3"/>
        <v>0</v>
      </c>
      <c r="F125" s="141">
        <f t="shared" si="3"/>
        <v>0</v>
      </c>
      <c r="G125" s="141">
        <f t="shared" si="3"/>
        <v>0</v>
      </c>
      <c r="H125" s="136">
        <f t="shared" si="4"/>
        <v>0</v>
      </c>
    </row>
    <row r="126" spans="2:8" x14ac:dyDescent="0.55000000000000004">
      <c r="B126" s="127" t="str">
        <f>$B$42</f>
        <v>Veterinary Science</v>
      </c>
      <c r="C126" s="141">
        <f t="shared" si="3"/>
        <v>0</v>
      </c>
      <c r="D126" s="141">
        <f t="shared" si="3"/>
        <v>0</v>
      </c>
      <c r="E126" s="141">
        <f t="shared" si="3"/>
        <v>0</v>
      </c>
      <c r="F126" s="141">
        <f t="shared" si="3"/>
        <v>0</v>
      </c>
      <c r="G126" s="141">
        <f t="shared" si="3"/>
        <v>0</v>
      </c>
      <c r="H126" s="136">
        <f t="shared" si="4"/>
        <v>0</v>
      </c>
    </row>
    <row r="127" spans="2:8" x14ac:dyDescent="0.55000000000000004">
      <c r="B127" s="127" t="str">
        <f>$B$43</f>
        <v>Vocational Training</v>
      </c>
      <c r="C127" s="141">
        <f t="shared" si="3"/>
        <v>0</v>
      </c>
      <c r="D127" s="141">
        <f t="shared" si="3"/>
        <v>0</v>
      </c>
      <c r="E127" s="141">
        <f t="shared" si="3"/>
        <v>0</v>
      </c>
      <c r="F127" s="141">
        <f t="shared" si="3"/>
        <v>0</v>
      </c>
      <c r="G127" s="141">
        <f t="shared" si="3"/>
        <v>0</v>
      </c>
      <c r="H127" s="136">
        <f t="shared" si="4"/>
        <v>0</v>
      </c>
    </row>
    <row r="128" spans="2:8" x14ac:dyDescent="0.55000000000000004">
      <c r="B128" s="127" t="str">
        <f>$B$44</f>
        <v>Physical Training</v>
      </c>
      <c r="C128" s="141">
        <f t="shared" si="3"/>
        <v>0</v>
      </c>
      <c r="D128" s="141">
        <f t="shared" si="3"/>
        <v>0</v>
      </c>
      <c r="E128" s="141">
        <f t="shared" si="3"/>
        <v>0</v>
      </c>
      <c r="F128" s="141">
        <f t="shared" si="3"/>
        <v>0</v>
      </c>
      <c r="G128" s="141">
        <f t="shared" si="3"/>
        <v>0</v>
      </c>
      <c r="H128" s="136">
        <f t="shared" si="4"/>
        <v>0</v>
      </c>
    </row>
    <row r="129" spans="2:12" x14ac:dyDescent="0.55000000000000004">
      <c r="B129" s="127" t="str">
        <f>$B$45</f>
        <v>Health Services</v>
      </c>
      <c r="C129" s="141">
        <f t="shared" si="3"/>
        <v>83678.083058334407</v>
      </c>
      <c r="D129" s="141">
        <f t="shared" si="3"/>
        <v>498564.7285358684</v>
      </c>
      <c r="E129" s="141">
        <f t="shared" si="3"/>
        <v>0</v>
      </c>
      <c r="F129" s="141">
        <f t="shared" si="3"/>
        <v>0</v>
      </c>
      <c r="G129" s="141">
        <f t="shared" si="3"/>
        <v>0</v>
      </c>
      <c r="H129" s="136">
        <f t="shared" si="4"/>
        <v>582242.81159420277</v>
      </c>
    </row>
    <row r="130" spans="2:12" x14ac:dyDescent="0.55000000000000004">
      <c r="B130" s="127" t="str">
        <f>$B$46</f>
        <v>Pharmacy</v>
      </c>
      <c r="C130" s="141">
        <f t="shared" si="3"/>
        <v>0</v>
      </c>
      <c r="D130" s="141">
        <f t="shared" si="3"/>
        <v>0</v>
      </c>
      <c r="E130" s="141">
        <f t="shared" si="3"/>
        <v>0</v>
      </c>
      <c r="F130" s="141">
        <f t="shared" si="3"/>
        <v>0</v>
      </c>
      <c r="G130" s="141">
        <f t="shared" si="3"/>
        <v>0</v>
      </c>
      <c r="H130" s="136">
        <f t="shared" si="4"/>
        <v>0</v>
      </c>
    </row>
    <row r="131" spans="2:12" x14ac:dyDescent="0.55000000000000004">
      <c r="B131" s="127" t="str">
        <f>$B$47</f>
        <v>Business Administration</v>
      </c>
      <c r="C131" s="141">
        <f t="shared" si="3"/>
        <v>949621.57799117803</v>
      </c>
      <c r="D131" s="141">
        <f t="shared" si="3"/>
        <v>9557512.1522041783</v>
      </c>
      <c r="E131" s="141">
        <f t="shared" si="3"/>
        <v>2962831.7724989066</v>
      </c>
      <c r="F131" s="141">
        <f t="shared" si="3"/>
        <v>0</v>
      </c>
      <c r="G131" s="141">
        <f t="shared" si="3"/>
        <v>0</v>
      </c>
      <c r="H131" s="136">
        <f t="shared" si="4"/>
        <v>13469965.502694264</v>
      </c>
    </row>
    <row r="132" spans="2:12" x14ac:dyDescent="0.55000000000000004">
      <c r="B132" s="127" t="str">
        <f>$B$48</f>
        <v>Optometry</v>
      </c>
      <c r="C132" s="141">
        <f t="shared" ref="C132:G135" si="5">C107+C77</f>
        <v>0</v>
      </c>
      <c r="D132" s="141">
        <f t="shared" si="5"/>
        <v>0</v>
      </c>
      <c r="E132" s="141">
        <f t="shared" si="5"/>
        <v>0</v>
      </c>
      <c r="F132" s="141">
        <f t="shared" si="5"/>
        <v>0</v>
      </c>
      <c r="G132" s="141">
        <f t="shared" si="5"/>
        <v>0</v>
      </c>
      <c r="H132" s="136">
        <f t="shared" si="4"/>
        <v>0</v>
      </c>
    </row>
    <row r="133" spans="2:12" x14ac:dyDescent="0.55000000000000004">
      <c r="B133" s="127" t="str">
        <f>$B$49</f>
        <v>Teacher Ed-Practice Teaching</v>
      </c>
      <c r="C133" s="141">
        <f t="shared" si="5"/>
        <v>0</v>
      </c>
      <c r="D133" s="141">
        <f t="shared" si="5"/>
        <v>182494.45439086831</v>
      </c>
      <c r="E133" s="141">
        <f t="shared" si="5"/>
        <v>0</v>
      </c>
      <c r="F133" s="141">
        <f t="shared" si="5"/>
        <v>0</v>
      </c>
      <c r="G133" s="141">
        <f t="shared" si="5"/>
        <v>0</v>
      </c>
      <c r="H133" s="136">
        <f t="shared" si="4"/>
        <v>182494.45439086831</v>
      </c>
    </row>
    <row r="134" spans="2:12" x14ac:dyDescent="0.55000000000000004">
      <c r="B134" s="127" t="str">
        <f>$B$50</f>
        <v>Technology</v>
      </c>
      <c r="C134" s="141">
        <f t="shared" si="5"/>
        <v>79175.473454458479</v>
      </c>
      <c r="D134" s="141">
        <f t="shared" si="5"/>
        <v>322315.20473540714</v>
      </c>
      <c r="E134" s="141">
        <f t="shared" si="5"/>
        <v>253994.85073769817</v>
      </c>
      <c r="F134" s="141">
        <f t="shared" si="5"/>
        <v>0</v>
      </c>
      <c r="G134" s="141">
        <f t="shared" si="5"/>
        <v>0</v>
      </c>
      <c r="H134" s="136">
        <f t="shared" si="4"/>
        <v>655485.52892756381</v>
      </c>
    </row>
    <row r="135" spans="2:12" x14ac:dyDescent="0.55000000000000004">
      <c r="B135" s="127" t="str">
        <f>$B$51</f>
        <v>Nursing</v>
      </c>
      <c r="C135" s="141">
        <f t="shared" si="5"/>
        <v>32639.618420183207</v>
      </c>
      <c r="D135" s="141">
        <f t="shared" si="5"/>
        <v>328666.38157981675</v>
      </c>
      <c r="E135" s="141">
        <f t="shared" si="5"/>
        <v>0</v>
      </c>
      <c r="F135" s="141">
        <f t="shared" si="5"/>
        <v>0</v>
      </c>
      <c r="G135" s="141">
        <f t="shared" si="5"/>
        <v>0</v>
      </c>
      <c r="H135" s="136">
        <f t="shared" si="4"/>
        <v>361305.99999999994</v>
      </c>
    </row>
    <row r="136" spans="2:12" x14ac:dyDescent="0.55000000000000004">
      <c r="B136" s="130" t="str">
        <f>$B$52</f>
        <v>Totals</v>
      </c>
      <c r="C136" s="133">
        <f>SUM(C116:C135)</f>
        <v>13060718.899799818</v>
      </c>
      <c r="D136" s="133">
        <f>SUM(D116:D135)</f>
        <v>23284647.243860457</v>
      </c>
      <c r="E136" s="133">
        <f>SUM(E116:E135)</f>
        <v>5151670.9794133296</v>
      </c>
      <c r="F136" s="133">
        <f>SUM(F116:F135)</f>
        <v>0</v>
      </c>
      <c r="G136" s="133">
        <f>SUM(G116:G135)</f>
        <v>0</v>
      </c>
      <c r="H136" s="133">
        <f t="shared" si="4"/>
        <v>41497037.123073608</v>
      </c>
    </row>
    <row r="137" spans="2:12" x14ac:dyDescent="0.55000000000000004">
      <c r="B137" s="328"/>
      <c r="C137" s="331"/>
      <c r="D137" s="331"/>
      <c r="E137" s="331"/>
      <c r="F137" s="331"/>
      <c r="G137" s="331"/>
      <c r="H137" s="332"/>
    </row>
    <row r="138" spans="2:12" x14ac:dyDescent="0.55000000000000004">
      <c r="B138" s="120" t="s">
        <v>4</v>
      </c>
      <c r="C138" s="325"/>
      <c r="D138" s="325"/>
      <c r="E138" s="325"/>
      <c r="F138" s="325"/>
      <c r="G138" s="325"/>
      <c r="H138" s="122">
        <f>H86-H81-H111</f>
        <v>20136113.876926396</v>
      </c>
    </row>
    <row r="139" spans="2:12" ht="202.5" customHeight="1" thickBot="1" x14ac:dyDescent="0.6">
      <c r="B139" s="432" t="s">
        <v>850</v>
      </c>
      <c r="C139" s="432"/>
      <c r="D139" s="432"/>
      <c r="E139" s="432"/>
      <c r="F139" s="432"/>
      <c r="G139" s="432"/>
      <c r="H139" s="319"/>
    </row>
    <row r="140" spans="2:12" ht="36.75" customHeight="1" thickTop="1" x14ac:dyDescent="0.55000000000000004">
      <c r="B140" s="479" t="s">
        <v>852</v>
      </c>
      <c r="C140" s="454"/>
      <c r="D140" s="454"/>
      <c r="E140" s="454"/>
      <c r="F140" s="455"/>
      <c r="G140" s="333" t="s">
        <v>2</v>
      </c>
      <c r="H140" s="334">
        <v>1</v>
      </c>
      <c r="I140" s="446" t="str">
        <f>IF(H140+H141=1,"","Error, the two cells on the left must equal 100%")</f>
        <v/>
      </c>
      <c r="L140" s="288"/>
    </row>
    <row r="141" spans="2:12" ht="67.5" customHeight="1" thickBot="1" x14ac:dyDescent="0.6">
      <c r="B141" s="456"/>
      <c r="C141" s="457"/>
      <c r="D141" s="457"/>
      <c r="E141" s="457"/>
      <c r="F141" s="458"/>
      <c r="G141" s="333" t="s">
        <v>3</v>
      </c>
      <c r="H141" s="335">
        <f>1-H140</f>
        <v>0</v>
      </c>
      <c r="I141" s="446"/>
    </row>
    <row r="142" spans="2:12" ht="58.2" thickBot="1" x14ac:dyDescent="0.6">
      <c r="B142" s="336" t="s">
        <v>31</v>
      </c>
      <c r="C142" s="337" t="s">
        <v>25</v>
      </c>
      <c r="D142" s="337" t="s">
        <v>26</v>
      </c>
      <c r="E142" s="337" t="s">
        <v>27</v>
      </c>
      <c r="F142" s="337" t="s">
        <v>28</v>
      </c>
      <c r="G142" s="338" t="s">
        <v>29</v>
      </c>
      <c r="H142" s="339" t="s">
        <v>6</v>
      </c>
      <c r="I142" s="340" t="s">
        <v>7</v>
      </c>
    </row>
    <row r="143" spans="2:12" x14ac:dyDescent="0.55000000000000004">
      <c r="B143" s="127" t="str">
        <f>$B$32</f>
        <v>Liberal Arts</v>
      </c>
      <c r="C143" s="327">
        <f>Data!LN24</f>
        <v>0</v>
      </c>
      <c r="D143" s="327">
        <f>Data!MH24</f>
        <v>0</v>
      </c>
      <c r="E143" s="327">
        <f>Data!NB24</f>
        <v>0</v>
      </c>
      <c r="F143" s="327">
        <f>Data!NV24</f>
        <v>0</v>
      </c>
      <c r="G143" s="327">
        <f>Data!OP24</f>
        <v>0</v>
      </c>
      <c r="H143" s="341">
        <f>Data!PJ24</f>
        <v>6948261</v>
      </c>
      <c r="I143" s="342">
        <f t="shared" ref="I143:I162" si="6">SUM(C143:H143)</f>
        <v>6948261</v>
      </c>
    </row>
    <row r="144" spans="2:12" x14ac:dyDescent="0.55000000000000004">
      <c r="B144" s="127" t="str">
        <f>$B$33</f>
        <v>Science</v>
      </c>
      <c r="C144" s="327">
        <f>Data!LO24</f>
        <v>0</v>
      </c>
      <c r="D144" s="327">
        <f>Data!MI24</f>
        <v>0</v>
      </c>
      <c r="E144" s="327">
        <f>Data!NC24</f>
        <v>0</v>
      </c>
      <c r="F144" s="327">
        <f>Data!NW24</f>
        <v>0</v>
      </c>
      <c r="G144" s="327">
        <f>Data!OQ24</f>
        <v>0</v>
      </c>
      <c r="H144" s="341">
        <f>Data!PK24</f>
        <v>2800150</v>
      </c>
      <c r="I144" s="342">
        <f t="shared" si="6"/>
        <v>2800150</v>
      </c>
    </row>
    <row r="145" spans="2:9" x14ac:dyDescent="0.55000000000000004">
      <c r="B145" s="127" t="str">
        <f>$B$34</f>
        <v>Fine Arts</v>
      </c>
      <c r="C145" s="327">
        <f>Data!LP24</f>
        <v>0</v>
      </c>
      <c r="D145" s="327">
        <f>Data!MJ24</f>
        <v>0</v>
      </c>
      <c r="E145" s="327">
        <f>Data!ND24</f>
        <v>0</v>
      </c>
      <c r="F145" s="327">
        <f>Data!NX24</f>
        <v>0</v>
      </c>
      <c r="G145" s="327">
        <f>Data!OR24</f>
        <v>0</v>
      </c>
      <c r="H145" s="341">
        <f>Data!PL24</f>
        <v>505219</v>
      </c>
      <c r="I145" s="342">
        <f t="shared" si="6"/>
        <v>505219</v>
      </c>
    </row>
    <row r="146" spans="2:9" x14ac:dyDescent="0.55000000000000004">
      <c r="B146" s="127" t="str">
        <f>$B$35</f>
        <v>Teacher Education</v>
      </c>
      <c r="C146" s="327">
        <f>Data!LQ24</f>
        <v>0</v>
      </c>
      <c r="D146" s="327">
        <f>Data!MK24</f>
        <v>0</v>
      </c>
      <c r="E146" s="327">
        <f>Data!NE24</f>
        <v>0</v>
      </c>
      <c r="F146" s="327">
        <f>Data!NY24</f>
        <v>0</v>
      </c>
      <c r="G146" s="327">
        <f>Data!OS24</f>
        <v>0</v>
      </c>
      <c r="H146" s="341">
        <f>Data!PN24</f>
        <v>1969914</v>
      </c>
      <c r="I146" s="342">
        <f t="shared" si="6"/>
        <v>1969914</v>
      </c>
    </row>
    <row r="147" spans="2:9" x14ac:dyDescent="0.55000000000000004">
      <c r="B147" s="127" t="str">
        <f>$B$36</f>
        <v>Agriculture</v>
      </c>
      <c r="C147" s="327">
        <f>Data!LR24</f>
        <v>0</v>
      </c>
      <c r="D147" s="327">
        <f>Data!ML24</f>
        <v>0</v>
      </c>
      <c r="E147" s="327">
        <f>Data!NF24</f>
        <v>0</v>
      </c>
      <c r="F147" s="327">
        <f>Data!NZ24</f>
        <v>0</v>
      </c>
      <c r="G147" s="327">
        <f>Data!OT24</f>
        <v>0</v>
      </c>
      <c r="H147" s="341">
        <f>Data!PM24</f>
        <v>0</v>
      </c>
      <c r="I147" s="342">
        <f t="shared" si="6"/>
        <v>0</v>
      </c>
    </row>
    <row r="148" spans="2:9" x14ac:dyDescent="0.55000000000000004">
      <c r="B148" s="127" t="str">
        <f>$B$37</f>
        <v>Engineering</v>
      </c>
      <c r="C148" s="327">
        <f>Data!LS24</f>
        <v>0</v>
      </c>
      <c r="D148" s="327">
        <f>Data!MM24</f>
        <v>0</v>
      </c>
      <c r="E148" s="327">
        <f>Data!NG24</f>
        <v>0</v>
      </c>
      <c r="F148" s="327">
        <f>Data!OA24</f>
        <v>0</v>
      </c>
      <c r="G148" s="327">
        <f>Data!OU24</f>
        <v>0</v>
      </c>
      <c r="H148" s="341">
        <f>Data!PO24</f>
        <v>719090</v>
      </c>
      <c r="I148" s="342">
        <f t="shared" si="6"/>
        <v>719090</v>
      </c>
    </row>
    <row r="149" spans="2:9" x14ac:dyDescent="0.55000000000000004">
      <c r="B149" s="127" t="str">
        <f>$B$38</f>
        <v>Home Economics</v>
      </c>
      <c r="C149" s="327">
        <f>Data!LT24</f>
        <v>0</v>
      </c>
      <c r="D149" s="327">
        <f>Data!MN24</f>
        <v>0</v>
      </c>
      <c r="E149" s="327">
        <f>Data!NH24</f>
        <v>0</v>
      </c>
      <c r="F149" s="327">
        <f>Data!OB24</f>
        <v>0</v>
      </c>
      <c r="G149" s="327">
        <f>Data!OV24</f>
        <v>0</v>
      </c>
      <c r="H149" s="341">
        <f>Data!PP24</f>
        <v>114277</v>
      </c>
      <c r="I149" s="342">
        <f t="shared" si="6"/>
        <v>114277</v>
      </c>
    </row>
    <row r="150" spans="2:9" x14ac:dyDescent="0.55000000000000004">
      <c r="B150" s="127" t="str">
        <f>$B$39</f>
        <v>Law</v>
      </c>
      <c r="C150" s="327">
        <f>Data!LU24</f>
        <v>0</v>
      </c>
      <c r="D150" s="327">
        <f>Data!MO24</f>
        <v>0</v>
      </c>
      <c r="E150" s="327">
        <f>Data!NI24</f>
        <v>0</v>
      </c>
      <c r="F150" s="327">
        <f>Data!OC24</f>
        <v>0</v>
      </c>
      <c r="G150" s="327">
        <f>Data!OW24</f>
        <v>0</v>
      </c>
      <c r="H150" s="341">
        <f>Data!PQ24</f>
        <v>0</v>
      </c>
      <c r="I150" s="342">
        <f t="shared" si="6"/>
        <v>0</v>
      </c>
    </row>
    <row r="151" spans="2:9" x14ac:dyDescent="0.55000000000000004">
      <c r="B151" s="127" t="str">
        <f>$B$40</f>
        <v>Social Service</v>
      </c>
      <c r="C151" s="327">
        <f>Data!LV24</f>
        <v>0</v>
      </c>
      <c r="D151" s="327">
        <f>Data!MP24</f>
        <v>0</v>
      </c>
      <c r="E151" s="327">
        <f>Data!NJ24</f>
        <v>0</v>
      </c>
      <c r="F151" s="327">
        <f>Data!OD24</f>
        <v>0</v>
      </c>
      <c r="G151" s="327">
        <f>Data!OX24</f>
        <v>0</v>
      </c>
      <c r="H151" s="341">
        <f>Data!PR24</f>
        <v>355937</v>
      </c>
      <c r="I151" s="342">
        <f t="shared" si="6"/>
        <v>355937</v>
      </c>
    </row>
    <row r="152" spans="2:9" x14ac:dyDescent="0.55000000000000004">
      <c r="B152" s="127" t="str">
        <f>$B$41</f>
        <v>Library Science</v>
      </c>
      <c r="C152" s="327">
        <f>Data!LW24</f>
        <v>0</v>
      </c>
      <c r="D152" s="327">
        <f>Data!MQ24</f>
        <v>0</v>
      </c>
      <c r="E152" s="327">
        <f>Data!NK24</f>
        <v>0</v>
      </c>
      <c r="F152" s="327">
        <f>Data!OE24</f>
        <v>0</v>
      </c>
      <c r="G152" s="327">
        <f>Data!OY24</f>
        <v>0</v>
      </c>
      <c r="H152" s="341">
        <f>Data!PS24</f>
        <v>0</v>
      </c>
      <c r="I152" s="342">
        <f t="shared" si="6"/>
        <v>0</v>
      </c>
    </row>
    <row r="153" spans="2:9" x14ac:dyDescent="0.55000000000000004">
      <c r="B153" s="127" t="str">
        <f>$B$42</f>
        <v>Veterinary Science</v>
      </c>
      <c r="C153" s="327">
        <f>Data!LX24</f>
        <v>0</v>
      </c>
      <c r="D153" s="327">
        <f>Data!MR24</f>
        <v>0</v>
      </c>
      <c r="E153" s="327">
        <f>Data!NL24</f>
        <v>0</v>
      </c>
      <c r="F153" s="327">
        <f>Data!OF24</f>
        <v>0</v>
      </c>
      <c r="G153" s="327">
        <f>Data!OZ24</f>
        <v>0</v>
      </c>
      <c r="H153" s="341">
        <f>Data!PT24</f>
        <v>0</v>
      </c>
      <c r="I153" s="342">
        <f t="shared" si="6"/>
        <v>0</v>
      </c>
    </row>
    <row r="154" spans="2:9" x14ac:dyDescent="0.55000000000000004">
      <c r="B154" s="127" t="str">
        <f>$B$43</f>
        <v>Vocational Training</v>
      </c>
      <c r="C154" s="327">
        <f>Data!LY24</f>
        <v>0</v>
      </c>
      <c r="D154" s="327">
        <f>Data!MS24</f>
        <v>0</v>
      </c>
      <c r="E154" s="327">
        <f>Data!NM24</f>
        <v>0</v>
      </c>
      <c r="F154" s="327">
        <f>Data!OG24</f>
        <v>0</v>
      </c>
      <c r="G154" s="327">
        <f>Data!PA24</f>
        <v>0</v>
      </c>
      <c r="H154" s="341">
        <f>Data!PU24</f>
        <v>0</v>
      </c>
      <c r="I154" s="342">
        <f t="shared" si="6"/>
        <v>0</v>
      </c>
    </row>
    <row r="155" spans="2:9" x14ac:dyDescent="0.55000000000000004">
      <c r="B155" s="127" t="str">
        <f>$B$44</f>
        <v>Physical Training</v>
      </c>
      <c r="C155" s="327">
        <f>Data!LZ24</f>
        <v>0</v>
      </c>
      <c r="D155" s="327">
        <f>Data!MT24</f>
        <v>0</v>
      </c>
      <c r="E155" s="327">
        <f>Data!NN24</f>
        <v>0</v>
      </c>
      <c r="F155" s="327">
        <f>Data!OH24</f>
        <v>0</v>
      </c>
      <c r="G155" s="327">
        <f>Data!PB24</f>
        <v>0</v>
      </c>
      <c r="H155" s="341">
        <f>Data!PV24</f>
        <v>0</v>
      </c>
      <c r="I155" s="342">
        <f t="shared" si="6"/>
        <v>0</v>
      </c>
    </row>
    <row r="156" spans="2:9" x14ac:dyDescent="0.55000000000000004">
      <c r="B156" s="127" t="str">
        <f>$B$45</f>
        <v>Health Services</v>
      </c>
      <c r="C156" s="327">
        <f>Data!MA24</f>
        <v>0</v>
      </c>
      <c r="D156" s="327">
        <f>Data!MU24</f>
        <v>0</v>
      </c>
      <c r="E156" s="327">
        <f>Data!NO24</f>
        <v>0</v>
      </c>
      <c r="F156" s="327">
        <f>Data!OI24</f>
        <v>0</v>
      </c>
      <c r="G156" s="327">
        <f>Data!PC24</f>
        <v>0</v>
      </c>
      <c r="H156" s="341">
        <f>Data!PW24</f>
        <v>249665</v>
      </c>
      <c r="I156" s="342">
        <f t="shared" si="6"/>
        <v>249665</v>
      </c>
    </row>
    <row r="157" spans="2:9" x14ac:dyDescent="0.55000000000000004">
      <c r="B157" s="127" t="str">
        <f>$B$46</f>
        <v>Pharmacy</v>
      </c>
      <c r="C157" s="327">
        <f>Data!MB24</f>
        <v>0</v>
      </c>
      <c r="D157" s="327">
        <f>Data!MV24</f>
        <v>0</v>
      </c>
      <c r="E157" s="327">
        <f>Data!NP24</f>
        <v>0</v>
      </c>
      <c r="F157" s="327">
        <f>Data!OJ24</f>
        <v>0</v>
      </c>
      <c r="G157" s="327">
        <f>Data!PD24</f>
        <v>0</v>
      </c>
      <c r="H157" s="341">
        <f>Data!PX24</f>
        <v>0</v>
      </c>
      <c r="I157" s="342">
        <f t="shared" si="6"/>
        <v>0</v>
      </c>
    </row>
    <row r="158" spans="2:9" x14ac:dyDescent="0.55000000000000004">
      <c r="B158" s="127" t="str">
        <f>$B$47</f>
        <v>Business Administration</v>
      </c>
      <c r="C158" s="327">
        <f>Data!MC24</f>
        <v>0</v>
      </c>
      <c r="D158" s="327">
        <f>Data!MW24</f>
        <v>0</v>
      </c>
      <c r="E158" s="327">
        <f>Data!NQ24</f>
        <v>0</v>
      </c>
      <c r="F158" s="327">
        <f>Data!OK24</f>
        <v>0</v>
      </c>
      <c r="G158" s="327">
        <f>Data!PE24</f>
        <v>0</v>
      </c>
      <c r="H158" s="341">
        <f>Data!PY24</f>
        <v>5869886</v>
      </c>
      <c r="I158" s="342">
        <f t="shared" si="6"/>
        <v>5869886</v>
      </c>
    </row>
    <row r="159" spans="2:9" x14ac:dyDescent="0.55000000000000004">
      <c r="B159" s="127" t="str">
        <f>$B$48</f>
        <v>Optometry</v>
      </c>
      <c r="C159" s="327">
        <f>Data!MD24</f>
        <v>0</v>
      </c>
      <c r="D159" s="327">
        <f>Data!MX24</f>
        <v>0</v>
      </c>
      <c r="E159" s="327">
        <f>Data!NR24</f>
        <v>0</v>
      </c>
      <c r="F159" s="327">
        <f>Data!OL24</f>
        <v>0</v>
      </c>
      <c r="G159" s="327">
        <f>Data!PF24</f>
        <v>0</v>
      </c>
      <c r="H159" s="341">
        <f>Data!PZ24</f>
        <v>0</v>
      </c>
      <c r="I159" s="342">
        <f t="shared" si="6"/>
        <v>0</v>
      </c>
    </row>
    <row r="160" spans="2:9" x14ac:dyDescent="0.55000000000000004">
      <c r="B160" s="127" t="str">
        <f>$B$49</f>
        <v>Teacher Ed-Practice Teaching</v>
      </c>
      <c r="C160" s="327">
        <f>Data!ME24</f>
        <v>0</v>
      </c>
      <c r="D160" s="327">
        <f>Data!MY24</f>
        <v>0</v>
      </c>
      <c r="E160" s="327">
        <f>Data!NS24</f>
        <v>0</v>
      </c>
      <c r="F160" s="327">
        <f>Data!OM24</f>
        <v>0</v>
      </c>
      <c r="G160" s="327">
        <f>Data!PG24</f>
        <v>0</v>
      </c>
      <c r="H160" s="341">
        <f>Data!QA24</f>
        <v>190705</v>
      </c>
      <c r="I160" s="342">
        <f t="shared" si="6"/>
        <v>190705</v>
      </c>
    </row>
    <row r="161" spans="2:10" x14ac:dyDescent="0.55000000000000004">
      <c r="B161" s="127" t="str">
        <f>$B$50</f>
        <v>Technology</v>
      </c>
      <c r="C161" s="327">
        <f>Data!MF24</f>
        <v>0</v>
      </c>
      <c r="D161" s="327">
        <f>Data!MZ24</f>
        <v>0</v>
      </c>
      <c r="E161" s="327">
        <f>Data!NT24</f>
        <v>0</v>
      </c>
      <c r="F161" s="327">
        <f>Data!ON24</f>
        <v>0</v>
      </c>
      <c r="G161" s="327">
        <f>Data!PH24</f>
        <v>0</v>
      </c>
      <c r="H161" s="341">
        <f>Data!QB24</f>
        <v>281230</v>
      </c>
      <c r="I161" s="342">
        <f t="shared" si="6"/>
        <v>281230</v>
      </c>
    </row>
    <row r="162" spans="2:10" x14ac:dyDescent="0.55000000000000004">
      <c r="B162" s="127" t="str">
        <f>$B$51</f>
        <v>Nursing</v>
      </c>
      <c r="C162" s="327">
        <f>Data!MG24</f>
        <v>0</v>
      </c>
      <c r="D162" s="327">
        <f>Data!NA24</f>
        <v>0</v>
      </c>
      <c r="E162" s="327">
        <f>Data!NU24</f>
        <v>0</v>
      </c>
      <c r="F162" s="327">
        <f>Data!OO24</f>
        <v>0</v>
      </c>
      <c r="G162" s="327">
        <f>Data!PI24</f>
        <v>0</v>
      </c>
      <c r="H162" s="341">
        <f>Data!QC24</f>
        <v>131780</v>
      </c>
      <c r="I162" s="342">
        <f t="shared" si="6"/>
        <v>131780</v>
      </c>
    </row>
    <row r="163" spans="2:10" ht="19.8" thickBot="1" x14ac:dyDescent="0.6">
      <c r="B163" s="130" t="str">
        <f>$B$52</f>
        <v>Totals</v>
      </c>
      <c r="C163" s="133">
        <f t="shared" ref="C163:H163" si="7">SUM(C143:C162)</f>
        <v>0</v>
      </c>
      <c r="D163" s="133">
        <f t="shared" si="7"/>
        <v>0</v>
      </c>
      <c r="E163" s="133">
        <f t="shared" si="7"/>
        <v>0</v>
      </c>
      <c r="F163" s="133">
        <f t="shared" si="7"/>
        <v>0</v>
      </c>
      <c r="G163" s="134">
        <f t="shared" si="7"/>
        <v>0</v>
      </c>
      <c r="H163" s="343">
        <f t="shared" si="7"/>
        <v>20136114</v>
      </c>
      <c r="I163" s="342">
        <f>SUM(I143:I162)</f>
        <v>20136114</v>
      </c>
    </row>
    <row r="164" spans="2:10" ht="19.8" thickTop="1" x14ac:dyDescent="0.55000000000000004">
      <c r="B164" s="143"/>
      <c r="C164" s="329"/>
      <c r="D164" s="329"/>
      <c r="E164" s="329"/>
      <c r="F164" s="329"/>
      <c r="G164" s="329"/>
      <c r="H164" s="344"/>
      <c r="I164" s="345"/>
    </row>
    <row r="165" spans="2:10" ht="19.5" customHeight="1" x14ac:dyDescent="0.55000000000000004">
      <c r="B165" s="437" t="s">
        <v>63</v>
      </c>
      <c r="C165" s="437"/>
      <c r="D165" s="437"/>
      <c r="E165" s="437"/>
      <c r="F165" s="437"/>
      <c r="G165" s="437"/>
      <c r="H165" s="346"/>
      <c r="I165" s="346"/>
    </row>
    <row r="166" spans="2:10" ht="43.5" customHeight="1" thickBot="1" x14ac:dyDescent="0.6">
      <c r="B166" s="444" t="s">
        <v>40</v>
      </c>
      <c r="C166" s="444"/>
      <c r="D166" s="444"/>
      <c r="E166" s="444"/>
      <c r="F166" s="444"/>
      <c r="G166" s="444"/>
      <c r="H166" s="326"/>
    </row>
    <row r="167" spans="2:10" ht="19.8" thickBot="1" x14ac:dyDescent="0.6">
      <c r="B167" s="124" t="s">
        <v>31</v>
      </c>
      <c r="C167" s="125" t="s">
        <v>25</v>
      </c>
      <c r="D167" s="125" t="s">
        <v>26</v>
      </c>
      <c r="E167" s="125" t="s">
        <v>27</v>
      </c>
      <c r="F167" s="125" t="s">
        <v>28</v>
      </c>
      <c r="G167" s="125" t="s">
        <v>29</v>
      </c>
      <c r="H167" s="126" t="s">
        <v>1</v>
      </c>
    </row>
    <row r="168" spans="2:10" x14ac:dyDescent="0.55000000000000004">
      <c r="B168" s="127" t="str">
        <f>$B$32</f>
        <v>Liberal Arts</v>
      </c>
      <c r="C168" s="321">
        <f t="shared" ref="C168:G183" si="8">C143+$H$140*IF($H116=0,0,$H143*C116/$H116)+IF($H32=0,0,$H$141*$H143*C32/$H32)</f>
        <v>3857920.139082347</v>
      </c>
      <c r="D168" s="321">
        <f t="shared" si="8"/>
        <v>2629491.8594212234</v>
      </c>
      <c r="E168" s="321">
        <f t="shared" si="8"/>
        <v>460849.00149643025</v>
      </c>
      <c r="F168" s="321">
        <f t="shared" si="8"/>
        <v>0</v>
      </c>
      <c r="G168" s="321">
        <f t="shared" si="8"/>
        <v>0</v>
      </c>
      <c r="H168" s="133">
        <f t="shared" ref="H168:H188" si="9">SUM(C168:G168)</f>
        <v>6948261.0000000009</v>
      </c>
      <c r="I168" s="347"/>
      <c r="J168" s="288"/>
    </row>
    <row r="169" spans="2:10" x14ac:dyDescent="0.55000000000000004">
      <c r="B169" s="127" t="str">
        <f>$B$33</f>
        <v>Science</v>
      </c>
      <c r="C169" s="141">
        <f t="shared" si="8"/>
        <v>960960.79990441457</v>
      </c>
      <c r="D169" s="141">
        <f t="shared" si="8"/>
        <v>1689262.6617864957</v>
      </c>
      <c r="E169" s="141">
        <f t="shared" si="8"/>
        <v>149926.53830908958</v>
      </c>
      <c r="F169" s="141">
        <f t="shared" si="8"/>
        <v>0</v>
      </c>
      <c r="G169" s="141">
        <f t="shared" si="8"/>
        <v>0</v>
      </c>
      <c r="H169" s="136">
        <f t="shared" si="9"/>
        <v>2800149.9999999995</v>
      </c>
      <c r="I169" s="347"/>
      <c r="J169" s="288"/>
    </row>
    <row r="170" spans="2:10" x14ac:dyDescent="0.55000000000000004">
      <c r="B170" s="127" t="str">
        <f>$B$34</f>
        <v>Fine Arts</v>
      </c>
      <c r="C170" s="141">
        <f t="shared" si="8"/>
        <v>310767.20230672433</v>
      </c>
      <c r="D170" s="141">
        <f t="shared" si="8"/>
        <v>194451.79769327573</v>
      </c>
      <c r="E170" s="141">
        <f t="shared" si="8"/>
        <v>0</v>
      </c>
      <c r="F170" s="141">
        <f t="shared" si="8"/>
        <v>0</v>
      </c>
      <c r="G170" s="141">
        <f t="shared" si="8"/>
        <v>0</v>
      </c>
      <c r="H170" s="136">
        <f t="shared" si="9"/>
        <v>505219.00000000006</v>
      </c>
      <c r="I170" s="347"/>
      <c r="J170" s="288"/>
    </row>
    <row r="171" spans="2:10" x14ac:dyDescent="0.55000000000000004">
      <c r="B171" s="127" t="str">
        <f>$B$35</f>
        <v>Teacher Education</v>
      </c>
      <c r="C171" s="141">
        <f t="shared" si="8"/>
        <v>206960.07606217064</v>
      </c>
      <c r="D171" s="141">
        <f t="shared" si="8"/>
        <v>1425452.8317327332</v>
      </c>
      <c r="E171" s="141">
        <f t="shared" si="8"/>
        <v>337501.09220509592</v>
      </c>
      <c r="F171" s="141">
        <f t="shared" si="8"/>
        <v>0</v>
      </c>
      <c r="G171" s="141">
        <f t="shared" si="8"/>
        <v>0</v>
      </c>
      <c r="H171" s="136">
        <f t="shared" si="9"/>
        <v>1969913.9999999995</v>
      </c>
      <c r="I171" s="347"/>
      <c r="J171" s="288"/>
    </row>
    <row r="172" spans="2:10" x14ac:dyDescent="0.55000000000000004">
      <c r="B172" s="127" t="str">
        <f>$B$36</f>
        <v>Agriculture</v>
      </c>
      <c r="C172" s="141">
        <f t="shared" si="8"/>
        <v>0</v>
      </c>
      <c r="D172" s="141">
        <f t="shared" si="8"/>
        <v>0</v>
      </c>
      <c r="E172" s="141">
        <f t="shared" si="8"/>
        <v>0</v>
      </c>
      <c r="F172" s="141">
        <f t="shared" si="8"/>
        <v>0</v>
      </c>
      <c r="G172" s="141">
        <f t="shared" si="8"/>
        <v>0</v>
      </c>
      <c r="H172" s="136">
        <f t="shared" si="9"/>
        <v>0</v>
      </c>
      <c r="I172" s="347"/>
      <c r="J172" s="288"/>
    </row>
    <row r="173" spans="2:10" x14ac:dyDescent="0.55000000000000004">
      <c r="B173" s="127" t="str">
        <f>$B$37</f>
        <v>Engineering</v>
      </c>
      <c r="C173" s="141">
        <f t="shared" si="8"/>
        <v>217804.46423058421</v>
      </c>
      <c r="D173" s="141">
        <f t="shared" si="8"/>
        <v>350769.04318848794</v>
      </c>
      <c r="E173" s="141">
        <f t="shared" si="8"/>
        <v>150516.49258092776</v>
      </c>
      <c r="F173" s="141">
        <f t="shared" si="8"/>
        <v>0</v>
      </c>
      <c r="G173" s="141">
        <f t="shared" si="8"/>
        <v>0</v>
      </c>
      <c r="H173" s="136">
        <f t="shared" si="9"/>
        <v>719089.99999999988</v>
      </c>
      <c r="I173" s="347"/>
      <c r="J173" s="288"/>
    </row>
    <row r="174" spans="2:10" x14ac:dyDescent="0.55000000000000004">
      <c r="B174" s="127" t="str">
        <f>$B$38</f>
        <v>Home Economics</v>
      </c>
      <c r="C174" s="141">
        <f t="shared" si="8"/>
        <v>38949.504855039355</v>
      </c>
      <c r="D174" s="141">
        <f t="shared" si="8"/>
        <v>75327.495144960645</v>
      </c>
      <c r="E174" s="141">
        <f t="shared" si="8"/>
        <v>0</v>
      </c>
      <c r="F174" s="141">
        <f t="shared" si="8"/>
        <v>0</v>
      </c>
      <c r="G174" s="141">
        <f t="shared" si="8"/>
        <v>0</v>
      </c>
      <c r="H174" s="136">
        <f t="shared" si="9"/>
        <v>114277</v>
      </c>
      <c r="I174" s="347"/>
      <c r="J174" s="288"/>
    </row>
    <row r="175" spans="2:10" x14ac:dyDescent="0.55000000000000004">
      <c r="B175" s="127" t="str">
        <f>$B$39</f>
        <v>Law</v>
      </c>
      <c r="C175" s="141">
        <f t="shared" si="8"/>
        <v>0</v>
      </c>
      <c r="D175" s="141">
        <f t="shared" si="8"/>
        <v>0</v>
      </c>
      <c r="E175" s="141">
        <f t="shared" si="8"/>
        <v>0</v>
      </c>
      <c r="F175" s="141">
        <f t="shared" si="8"/>
        <v>0</v>
      </c>
      <c r="G175" s="141">
        <f t="shared" si="8"/>
        <v>0</v>
      </c>
      <c r="H175" s="136">
        <f t="shared" si="9"/>
        <v>0</v>
      </c>
      <c r="I175" s="347"/>
      <c r="J175" s="288"/>
    </row>
    <row r="176" spans="2:10" x14ac:dyDescent="0.55000000000000004">
      <c r="B176" s="127" t="str">
        <f>$B$40</f>
        <v>Social Service</v>
      </c>
      <c r="C176" s="141">
        <f t="shared" si="8"/>
        <v>44661.386554346253</v>
      </c>
      <c r="D176" s="141">
        <f t="shared" si="8"/>
        <v>311275.6134456537</v>
      </c>
      <c r="E176" s="141">
        <f t="shared" si="8"/>
        <v>0</v>
      </c>
      <c r="F176" s="141">
        <f t="shared" si="8"/>
        <v>0</v>
      </c>
      <c r="G176" s="141">
        <f t="shared" si="8"/>
        <v>0</v>
      </c>
      <c r="H176" s="136">
        <f t="shared" si="9"/>
        <v>355936.99999999994</v>
      </c>
      <c r="I176" s="347"/>
      <c r="J176" s="288"/>
    </row>
    <row r="177" spans="2:10" x14ac:dyDescent="0.55000000000000004">
      <c r="B177" s="127" t="str">
        <f>$B$41</f>
        <v>Library Science</v>
      </c>
      <c r="C177" s="141">
        <f t="shared" si="8"/>
        <v>0</v>
      </c>
      <c r="D177" s="141">
        <f t="shared" si="8"/>
        <v>0</v>
      </c>
      <c r="E177" s="141">
        <f t="shared" si="8"/>
        <v>0</v>
      </c>
      <c r="F177" s="141">
        <f t="shared" si="8"/>
        <v>0</v>
      </c>
      <c r="G177" s="141">
        <f t="shared" si="8"/>
        <v>0</v>
      </c>
      <c r="H177" s="136">
        <f t="shared" si="9"/>
        <v>0</v>
      </c>
      <c r="I177" s="347"/>
      <c r="J177" s="288"/>
    </row>
    <row r="178" spans="2:10" x14ac:dyDescent="0.55000000000000004">
      <c r="B178" s="127" t="str">
        <f>$B$42</f>
        <v>Veterinary Science</v>
      </c>
      <c r="C178" s="141">
        <f t="shared" si="8"/>
        <v>0</v>
      </c>
      <c r="D178" s="141">
        <f t="shared" si="8"/>
        <v>0</v>
      </c>
      <c r="E178" s="141">
        <f t="shared" si="8"/>
        <v>0</v>
      </c>
      <c r="F178" s="141">
        <f t="shared" si="8"/>
        <v>0</v>
      </c>
      <c r="G178" s="141">
        <f t="shared" si="8"/>
        <v>0</v>
      </c>
      <c r="H178" s="136">
        <f t="shared" si="9"/>
        <v>0</v>
      </c>
      <c r="I178" s="347"/>
      <c r="J178" s="288"/>
    </row>
    <row r="179" spans="2:10" x14ac:dyDescent="0.55000000000000004">
      <c r="B179" s="127" t="str">
        <f>$B$43</f>
        <v>Vocational Training</v>
      </c>
      <c r="C179" s="141">
        <f t="shared" si="8"/>
        <v>0</v>
      </c>
      <c r="D179" s="141">
        <f t="shared" si="8"/>
        <v>0</v>
      </c>
      <c r="E179" s="141">
        <f t="shared" si="8"/>
        <v>0</v>
      </c>
      <c r="F179" s="141">
        <f t="shared" si="8"/>
        <v>0</v>
      </c>
      <c r="G179" s="141">
        <f t="shared" si="8"/>
        <v>0</v>
      </c>
      <c r="H179" s="136">
        <f t="shared" si="9"/>
        <v>0</v>
      </c>
      <c r="I179" s="347"/>
      <c r="J179" s="288"/>
    </row>
    <row r="180" spans="2:10" x14ac:dyDescent="0.55000000000000004">
      <c r="B180" s="127" t="str">
        <f>$B$44</f>
        <v>Physical Training</v>
      </c>
      <c r="C180" s="141">
        <f t="shared" si="8"/>
        <v>0</v>
      </c>
      <c r="D180" s="141">
        <f t="shared" si="8"/>
        <v>0</v>
      </c>
      <c r="E180" s="141">
        <f t="shared" si="8"/>
        <v>0</v>
      </c>
      <c r="F180" s="141">
        <f t="shared" si="8"/>
        <v>0</v>
      </c>
      <c r="G180" s="141">
        <f t="shared" si="8"/>
        <v>0</v>
      </c>
      <c r="H180" s="136">
        <f t="shared" si="9"/>
        <v>0</v>
      </c>
      <c r="I180" s="347"/>
      <c r="J180" s="288"/>
    </row>
    <row r="181" spans="2:10" x14ac:dyDescent="0.55000000000000004">
      <c r="B181" s="127" t="str">
        <f>$B$45</f>
        <v>Health Services</v>
      </c>
      <c r="C181" s="141">
        <f t="shared" si="8"/>
        <v>35881.058882560312</v>
      </c>
      <c r="D181" s="141">
        <f t="shared" si="8"/>
        <v>213783.94111743968</v>
      </c>
      <c r="E181" s="141">
        <f t="shared" si="8"/>
        <v>0</v>
      </c>
      <c r="F181" s="141">
        <f t="shared" si="8"/>
        <v>0</v>
      </c>
      <c r="G181" s="141">
        <f t="shared" si="8"/>
        <v>0</v>
      </c>
      <c r="H181" s="136">
        <f t="shared" si="9"/>
        <v>249665</v>
      </c>
      <c r="I181" s="347"/>
      <c r="J181" s="288"/>
    </row>
    <row r="182" spans="2:10" x14ac:dyDescent="0.55000000000000004">
      <c r="B182" s="127" t="str">
        <f>$B$46</f>
        <v>Pharmacy</v>
      </c>
      <c r="C182" s="141">
        <f t="shared" si="8"/>
        <v>0</v>
      </c>
      <c r="D182" s="141">
        <f t="shared" si="8"/>
        <v>0</v>
      </c>
      <c r="E182" s="141">
        <f t="shared" si="8"/>
        <v>0</v>
      </c>
      <c r="F182" s="141">
        <f t="shared" si="8"/>
        <v>0</v>
      </c>
      <c r="G182" s="141">
        <f t="shared" si="8"/>
        <v>0</v>
      </c>
      <c r="H182" s="136">
        <f t="shared" si="9"/>
        <v>0</v>
      </c>
      <c r="I182" s="347"/>
      <c r="J182" s="288"/>
    </row>
    <row r="183" spans="2:10" x14ac:dyDescent="0.55000000000000004">
      <c r="B183" s="127" t="str">
        <f>$B$47</f>
        <v>Business Administration</v>
      </c>
      <c r="C183" s="141">
        <f t="shared" si="8"/>
        <v>413822.17384546221</v>
      </c>
      <c r="D183" s="141">
        <f t="shared" si="8"/>
        <v>4164933.2187103033</v>
      </c>
      <c r="E183" s="141">
        <f t="shared" si="8"/>
        <v>1291130.6074442337</v>
      </c>
      <c r="F183" s="141">
        <f t="shared" si="8"/>
        <v>0</v>
      </c>
      <c r="G183" s="141">
        <f t="shared" si="8"/>
        <v>0</v>
      </c>
      <c r="H183" s="136">
        <f t="shared" si="9"/>
        <v>5869886</v>
      </c>
      <c r="I183" s="347"/>
      <c r="J183" s="288"/>
    </row>
    <row r="184" spans="2:10" x14ac:dyDescent="0.55000000000000004">
      <c r="B184" s="127" t="str">
        <f>$B$48</f>
        <v>Optometry</v>
      </c>
      <c r="C184" s="141">
        <f t="shared" ref="C184:G187" si="10">C159+$H$140*IF($H132=0,0,$H159*C132/$H132)+IF($H48=0,0,$H$141*$H159*C48/$H48)</f>
        <v>0</v>
      </c>
      <c r="D184" s="141">
        <f t="shared" si="10"/>
        <v>0</v>
      </c>
      <c r="E184" s="141">
        <f t="shared" si="10"/>
        <v>0</v>
      </c>
      <c r="F184" s="141">
        <f t="shared" si="10"/>
        <v>0</v>
      </c>
      <c r="G184" s="141">
        <f t="shared" si="10"/>
        <v>0</v>
      </c>
      <c r="H184" s="136">
        <f t="shared" si="9"/>
        <v>0</v>
      </c>
      <c r="I184" s="347"/>
      <c r="J184" s="288"/>
    </row>
    <row r="185" spans="2:10" x14ac:dyDescent="0.55000000000000004">
      <c r="B185" s="127" t="str">
        <f>$B$49</f>
        <v>Teacher Ed-Practice Teaching</v>
      </c>
      <c r="C185" s="141">
        <f t="shared" si="10"/>
        <v>0</v>
      </c>
      <c r="D185" s="141">
        <f t="shared" si="10"/>
        <v>190705</v>
      </c>
      <c r="E185" s="141">
        <f t="shared" si="10"/>
        <v>0</v>
      </c>
      <c r="F185" s="141">
        <f t="shared" si="10"/>
        <v>0</v>
      </c>
      <c r="G185" s="141">
        <f t="shared" si="10"/>
        <v>0</v>
      </c>
      <c r="H185" s="136">
        <f t="shared" si="9"/>
        <v>190705</v>
      </c>
      <c r="I185" s="347"/>
      <c r="J185" s="288"/>
    </row>
    <row r="186" spans="2:10" x14ac:dyDescent="0.55000000000000004">
      <c r="B186" s="127" t="str">
        <f>$B$50</f>
        <v>Technology</v>
      </c>
      <c r="C186" s="141">
        <f t="shared" si="10"/>
        <v>33969.504156754585</v>
      </c>
      <c r="D186" s="141">
        <f t="shared" si="10"/>
        <v>138286.35572785544</v>
      </c>
      <c r="E186" s="141">
        <f t="shared" si="10"/>
        <v>108974.14011538999</v>
      </c>
      <c r="F186" s="141">
        <f t="shared" si="10"/>
        <v>0</v>
      </c>
      <c r="G186" s="141">
        <f t="shared" si="10"/>
        <v>0</v>
      </c>
      <c r="H186" s="136">
        <f t="shared" si="9"/>
        <v>281230</v>
      </c>
      <c r="I186" s="347"/>
      <c r="J186" s="288"/>
    </row>
    <row r="187" spans="2:10" x14ac:dyDescent="0.55000000000000004">
      <c r="B187" s="127" t="str">
        <f>$B$51</f>
        <v>Nursing</v>
      </c>
      <c r="C187" s="141">
        <f t="shared" si="10"/>
        <v>11904.725953656301</v>
      </c>
      <c r="D187" s="141">
        <f t="shared" si="10"/>
        <v>119875.27404634369</v>
      </c>
      <c r="E187" s="141">
        <f t="shared" si="10"/>
        <v>0</v>
      </c>
      <c r="F187" s="141">
        <f t="shared" si="10"/>
        <v>0</v>
      </c>
      <c r="G187" s="141">
        <f t="shared" si="10"/>
        <v>0</v>
      </c>
      <c r="H187" s="136">
        <f t="shared" si="9"/>
        <v>131780</v>
      </c>
      <c r="I187" s="347"/>
      <c r="J187" s="288"/>
    </row>
    <row r="188" spans="2:10" x14ac:dyDescent="0.55000000000000004">
      <c r="B188" s="130" t="str">
        <f>$B$52</f>
        <v>Totals</v>
      </c>
      <c r="C188" s="133">
        <f>SUM(C168:C187)</f>
        <v>6133601.0358340601</v>
      </c>
      <c r="D188" s="133">
        <f>SUM(D168:D187)</f>
        <v>11503615.092014771</v>
      </c>
      <c r="E188" s="133">
        <f>SUM(E168:E187)</f>
        <v>2498897.8721511676</v>
      </c>
      <c r="F188" s="133">
        <f>SUM(F168:F187)</f>
        <v>0</v>
      </c>
      <c r="G188" s="133">
        <f>SUM(G168:G187)</f>
        <v>0</v>
      </c>
      <c r="H188" s="133">
        <f t="shared" si="9"/>
        <v>20136113.999999996</v>
      </c>
      <c r="I188" s="347"/>
      <c r="J188" s="288"/>
    </row>
    <row r="189" spans="2:10" x14ac:dyDescent="0.55000000000000004">
      <c r="B189" s="328"/>
      <c r="C189" s="329"/>
      <c r="D189" s="329"/>
      <c r="E189" s="329"/>
      <c r="F189" s="329"/>
      <c r="G189" s="329"/>
      <c r="H189" s="344"/>
    </row>
    <row r="190" spans="2:10" x14ac:dyDescent="0.55000000000000004">
      <c r="B190" s="442" t="s">
        <v>34</v>
      </c>
      <c r="C190" s="442"/>
      <c r="D190" s="442"/>
      <c r="E190" s="442"/>
      <c r="F190" s="442"/>
      <c r="G190" s="442"/>
      <c r="H190" s="122">
        <f>H15</f>
        <v>33664671</v>
      </c>
    </row>
    <row r="191" spans="2:10" ht="43.5" customHeight="1" thickBot="1" x14ac:dyDescent="0.6">
      <c r="B191" s="432" t="s">
        <v>225</v>
      </c>
      <c r="C191" s="432"/>
      <c r="D191" s="432"/>
      <c r="E191" s="432"/>
      <c r="F191" s="432"/>
      <c r="G191" s="432"/>
      <c r="H191" s="432"/>
    </row>
    <row r="192" spans="2:10" ht="19.8" thickBot="1" x14ac:dyDescent="0.6">
      <c r="B192" s="124" t="s">
        <v>31</v>
      </c>
      <c r="C192" s="125" t="s">
        <v>25</v>
      </c>
      <c r="D192" s="125" t="s">
        <v>26</v>
      </c>
      <c r="E192" s="125" t="s">
        <v>27</v>
      </c>
      <c r="F192" s="125" t="s">
        <v>28</v>
      </c>
      <c r="G192" s="125" t="s">
        <v>29</v>
      </c>
      <c r="H192" s="126" t="s">
        <v>1</v>
      </c>
    </row>
    <row r="193" spans="2:8" x14ac:dyDescent="0.55000000000000004">
      <c r="B193" s="127" t="str">
        <f>$B$32</f>
        <v>Liberal Arts</v>
      </c>
      <c r="C193" s="135">
        <f t="shared" ref="C193:G208" si="11">$H$190*IF($H$136=0,0,C116/$H$136)</f>
        <v>6963371.2156765135</v>
      </c>
      <c r="D193" s="135">
        <f t="shared" si="11"/>
        <v>4746113.7777996473</v>
      </c>
      <c r="E193" s="135">
        <f t="shared" si="11"/>
        <v>831811.58658116218</v>
      </c>
      <c r="F193" s="135">
        <f t="shared" si="11"/>
        <v>0</v>
      </c>
      <c r="G193" s="135">
        <f t="shared" si="11"/>
        <v>0</v>
      </c>
      <c r="H193" s="135">
        <f>SUM(C193:G193)</f>
        <v>12541296.580057323</v>
      </c>
    </row>
    <row r="194" spans="2:8" x14ac:dyDescent="0.55000000000000004">
      <c r="B194" s="127" t="str">
        <f>$B$33</f>
        <v>Science</v>
      </c>
      <c r="C194" s="138">
        <f t="shared" si="11"/>
        <v>1384848.1513626585</v>
      </c>
      <c r="D194" s="138">
        <f t="shared" si="11"/>
        <v>2434409.6809918638</v>
      </c>
      <c r="E194" s="138">
        <f t="shared" si="11"/>
        <v>216060.31113672658</v>
      </c>
      <c r="F194" s="138">
        <f t="shared" si="11"/>
        <v>0</v>
      </c>
      <c r="G194" s="138">
        <f t="shared" si="11"/>
        <v>0</v>
      </c>
      <c r="H194" s="138">
        <f t="shared" ref="H194:H213" si="12">SUM(C194:G194)</f>
        <v>4035318.1434912491</v>
      </c>
    </row>
    <row r="195" spans="2:8" x14ac:dyDescent="0.55000000000000004">
      <c r="B195" s="127" t="str">
        <f>$B$34</f>
        <v>Fine Arts</v>
      </c>
      <c r="C195" s="138">
        <f t="shared" si="11"/>
        <v>672816.20040517999</v>
      </c>
      <c r="D195" s="138">
        <f t="shared" si="11"/>
        <v>420991.40036282927</v>
      </c>
      <c r="E195" s="138">
        <f t="shared" si="11"/>
        <v>0</v>
      </c>
      <c r="F195" s="138">
        <f t="shared" si="11"/>
        <v>0</v>
      </c>
      <c r="G195" s="138">
        <f t="shared" si="11"/>
        <v>0</v>
      </c>
      <c r="H195" s="138">
        <f t="shared" si="12"/>
        <v>1093807.6007680092</v>
      </c>
    </row>
    <row r="196" spans="2:8" x14ac:dyDescent="0.55000000000000004">
      <c r="B196" s="127" t="str">
        <f>$B$35</f>
        <v>Teacher Education</v>
      </c>
      <c r="C196" s="138">
        <f t="shared" si="11"/>
        <v>170808.43687779363</v>
      </c>
      <c r="D196" s="138">
        <f t="shared" si="11"/>
        <v>1176455.7428851726</v>
      </c>
      <c r="E196" s="138">
        <f t="shared" si="11"/>
        <v>278546.64098008501</v>
      </c>
      <c r="F196" s="138">
        <f t="shared" si="11"/>
        <v>0</v>
      </c>
      <c r="G196" s="138">
        <f t="shared" si="11"/>
        <v>0</v>
      </c>
      <c r="H196" s="138">
        <f t="shared" si="12"/>
        <v>1625810.8207430514</v>
      </c>
    </row>
    <row r="197" spans="2:8" x14ac:dyDescent="0.55000000000000004">
      <c r="B197" s="127" t="str">
        <f>$B$36</f>
        <v>Agriculture</v>
      </c>
      <c r="C197" s="138">
        <f t="shared" si="11"/>
        <v>0</v>
      </c>
      <c r="D197" s="138">
        <f t="shared" si="11"/>
        <v>0</v>
      </c>
      <c r="E197" s="138">
        <f t="shared" si="11"/>
        <v>0</v>
      </c>
      <c r="F197" s="138">
        <f t="shared" si="11"/>
        <v>0</v>
      </c>
      <c r="G197" s="138">
        <f t="shared" si="11"/>
        <v>0</v>
      </c>
      <c r="H197" s="138">
        <f t="shared" si="12"/>
        <v>0</v>
      </c>
    </row>
    <row r="198" spans="2:8" x14ac:dyDescent="0.55000000000000004">
      <c r="B198" s="127" t="str">
        <f>$B$37</f>
        <v>Engineering</v>
      </c>
      <c r="C198" s="138">
        <f t="shared" si="11"/>
        <v>351969.99033763609</v>
      </c>
      <c r="D198" s="138">
        <f t="shared" si="11"/>
        <v>566839.51441458834</v>
      </c>
      <c r="E198" s="138">
        <f t="shared" si="11"/>
        <v>243233.25339777366</v>
      </c>
      <c r="F198" s="138">
        <f t="shared" si="11"/>
        <v>0</v>
      </c>
      <c r="G198" s="138">
        <f t="shared" si="11"/>
        <v>0</v>
      </c>
      <c r="H198" s="138">
        <f t="shared" si="12"/>
        <v>1162042.758149998</v>
      </c>
    </row>
    <row r="199" spans="2:8" x14ac:dyDescent="0.55000000000000004">
      <c r="B199" s="127" t="str">
        <f>$B$38</f>
        <v>Home Economics</v>
      </c>
      <c r="C199" s="138">
        <f t="shared" si="11"/>
        <v>28784.081562062824</v>
      </c>
      <c r="D199" s="138">
        <f t="shared" si="11"/>
        <v>55667.787618560928</v>
      </c>
      <c r="E199" s="138">
        <f t="shared" si="11"/>
        <v>0</v>
      </c>
      <c r="F199" s="138">
        <f t="shared" si="11"/>
        <v>0</v>
      </c>
      <c r="G199" s="138">
        <f t="shared" si="11"/>
        <v>0</v>
      </c>
      <c r="H199" s="138">
        <f t="shared" si="12"/>
        <v>84451.869180623748</v>
      </c>
    </row>
    <row r="200" spans="2:8" x14ac:dyDescent="0.55000000000000004">
      <c r="B200" s="127" t="str">
        <f>$B$39</f>
        <v>Law</v>
      </c>
      <c r="C200" s="138">
        <f t="shared" si="11"/>
        <v>0</v>
      </c>
      <c r="D200" s="138">
        <f t="shared" si="11"/>
        <v>0</v>
      </c>
      <c r="E200" s="138">
        <f t="shared" si="11"/>
        <v>0</v>
      </c>
      <c r="F200" s="138">
        <f t="shared" si="11"/>
        <v>0</v>
      </c>
      <c r="G200" s="138">
        <f t="shared" si="11"/>
        <v>0</v>
      </c>
      <c r="H200" s="138">
        <f t="shared" si="12"/>
        <v>0</v>
      </c>
    </row>
    <row r="201" spans="2:8" x14ac:dyDescent="0.55000000000000004">
      <c r="B201" s="127" t="str">
        <f>$B$40</f>
        <v>Social Service</v>
      </c>
      <c r="C201" s="138">
        <f t="shared" si="11"/>
        <v>93993.111508079834</v>
      </c>
      <c r="D201" s="138">
        <f t="shared" si="11"/>
        <v>655101.99529387522</v>
      </c>
      <c r="E201" s="138">
        <f t="shared" si="11"/>
        <v>0</v>
      </c>
      <c r="F201" s="138">
        <f t="shared" si="11"/>
        <v>0</v>
      </c>
      <c r="G201" s="138">
        <f t="shared" si="11"/>
        <v>0</v>
      </c>
      <c r="H201" s="138">
        <f t="shared" si="12"/>
        <v>749095.10680195503</v>
      </c>
    </row>
    <row r="202" spans="2:8" x14ac:dyDescent="0.55000000000000004">
      <c r="B202" s="127" t="str">
        <f>$B$41</f>
        <v>Library Science</v>
      </c>
      <c r="C202" s="138">
        <f t="shared" si="11"/>
        <v>0</v>
      </c>
      <c r="D202" s="138">
        <f t="shared" si="11"/>
        <v>0</v>
      </c>
      <c r="E202" s="138">
        <f t="shared" si="11"/>
        <v>0</v>
      </c>
      <c r="F202" s="138">
        <f t="shared" si="11"/>
        <v>0</v>
      </c>
      <c r="G202" s="138">
        <f t="shared" si="11"/>
        <v>0</v>
      </c>
      <c r="H202" s="138">
        <f t="shared" si="12"/>
        <v>0</v>
      </c>
    </row>
    <row r="203" spans="2:8" x14ac:dyDescent="0.55000000000000004">
      <c r="B203" s="127" t="str">
        <f>$B$42</f>
        <v>Veterinary Science</v>
      </c>
      <c r="C203" s="138">
        <f t="shared" si="11"/>
        <v>0</v>
      </c>
      <c r="D203" s="138">
        <f t="shared" si="11"/>
        <v>0</v>
      </c>
      <c r="E203" s="138">
        <f t="shared" si="11"/>
        <v>0</v>
      </c>
      <c r="F203" s="138">
        <f t="shared" si="11"/>
        <v>0</v>
      </c>
      <c r="G203" s="138">
        <f t="shared" si="11"/>
        <v>0</v>
      </c>
      <c r="H203" s="138">
        <f t="shared" si="12"/>
        <v>0</v>
      </c>
    </row>
    <row r="204" spans="2:8" x14ac:dyDescent="0.55000000000000004">
      <c r="B204" s="127" t="str">
        <f>$B$43</f>
        <v>Vocational Training</v>
      </c>
      <c r="C204" s="138">
        <f t="shared" si="11"/>
        <v>0</v>
      </c>
      <c r="D204" s="138">
        <f t="shared" si="11"/>
        <v>0</v>
      </c>
      <c r="E204" s="138">
        <f t="shared" si="11"/>
        <v>0</v>
      </c>
      <c r="F204" s="138">
        <f t="shared" si="11"/>
        <v>0</v>
      </c>
      <c r="G204" s="138">
        <f t="shared" si="11"/>
        <v>0</v>
      </c>
      <c r="H204" s="138">
        <f t="shared" si="12"/>
        <v>0</v>
      </c>
    </row>
    <row r="205" spans="2:8" x14ac:dyDescent="0.55000000000000004">
      <c r="B205" s="127" t="str">
        <f>$B$44</f>
        <v>Physical Training</v>
      </c>
      <c r="C205" s="138">
        <f t="shared" si="11"/>
        <v>0</v>
      </c>
      <c r="D205" s="138">
        <f t="shared" si="11"/>
        <v>0</v>
      </c>
      <c r="E205" s="138">
        <f t="shared" si="11"/>
        <v>0</v>
      </c>
      <c r="F205" s="138">
        <f t="shared" si="11"/>
        <v>0</v>
      </c>
      <c r="G205" s="138">
        <f t="shared" si="11"/>
        <v>0</v>
      </c>
      <c r="H205" s="138">
        <f t="shared" si="12"/>
        <v>0</v>
      </c>
    </row>
    <row r="206" spans="2:8" x14ac:dyDescent="0.55000000000000004">
      <c r="B206" s="127" t="str">
        <f>$B$45</f>
        <v>Health Services</v>
      </c>
      <c r="C206" s="138">
        <f t="shared" si="11"/>
        <v>67884.247439515791</v>
      </c>
      <c r="D206" s="138">
        <f t="shared" si="11"/>
        <v>404463.03451944282</v>
      </c>
      <c r="E206" s="138">
        <f t="shared" si="11"/>
        <v>0</v>
      </c>
      <c r="F206" s="138">
        <f t="shared" si="11"/>
        <v>0</v>
      </c>
      <c r="G206" s="138">
        <f t="shared" si="11"/>
        <v>0</v>
      </c>
      <c r="H206" s="138">
        <f t="shared" si="12"/>
        <v>472347.2819589586</v>
      </c>
    </row>
    <row r="207" spans="2:8" x14ac:dyDescent="0.55000000000000004">
      <c r="B207" s="127" t="str">
        <f>$B$46</f>
        <v>Pharmacy</v>
      </c>
      <c r="C207" s="138">
        <f t="shared" si="11"/>
        <v>0</v>
      </c>
      <c r="D207" s="138">
        <f t="shared" si="11"/>
        <v>0</v>
      </c>
      <c r="E207" s="138">
        <f t="shared" si="11"/>
        <v>0</v>
      </c>
      <c r="F207" s="138">
        <f t="shared" si="11"/>
        <v>0</v>
      </c>
      <c r="G207" s="138">
        <f t="shared" si="11"/>
        <v>0</v>
      </c>
      <c r="H207" s="138">
        <f t="shared" si="12"/>
        <v>0</v>
      </c>
    </row>
    <row r="208" spans="2:8" x14ac:dyDescent="0.55000000000000004">
      <c r="B208" s="127" t="str">
        <f>$B$47</f>
        <v>Business Administration</v>
      </c>
      <c r="C208" s="138">
        <f t="shared" si="11"/>
        <v>770385.07358392305</v>
      </c>
      <c r="D208" s="138">
        <f t="shared" si="11"/>
        <v>7753577.7127459683</v>
      </c>
      <c r="E208" s="138">
        <f t="shared" si="11"/>
        <v>2403611.5290279975</v>
      </c>
      <c r="F208" s="138">
        <f t="shared" si="11"/>
        <v>0</v>
      </c>
      <c r="G208" s="138">
        <f t="shared" si="11"/>
        <v>0</v>
      </c>
      <c r="H208" s="138">
        <f t="shared" si="12"/>
        <v>10927574.31535789</v>
      </c>
    </row>
    <row r="209" spans="2:8" x14ac:dyDescent="0.55000000000000004">
      <c r="B209" s="127" t="str">
        <f>$B$48</f>
        <v>Optometry</v>
      </c>
      <c r="C209" s="138">
        <f t="shared" ref="C209:G212" si="13">$H$190*IF($H$136=0,0,C132/$H$136)</f>
        <v>0</v>
      </c>
      <c r="D209" s="138">
        <f t="shared" si="13"/>
        <v>0</v>
      </c>
      <c r="E209" s="138">
        <f t="shared" si="13"/>
        <v>0</v>
      </c>
      <c r="F209" s="138">
        <f t="shared" si="13"/>
        <v>0</v>
      </c>
      <c r="G209" s="138">
        <f t="shared" si="13"/>
        <v>0</v>
      </c>
      <c r="H209" s="138">
        <f t="shared" si="12"/>
        <v>0</v>
      </c>
    </row>
    <row r="210" spans="2:8" x14ac:dyDescent="0.55000000000000004">
      <c r="B210" s="127" t="str">
        <f>$B$49</f>
        <v>Teacher Ed-Practice Teaching</v>
      </c>
      <c r="C210" s="138">
        <f t="shared" si="13"/>
        <v>0</v>
      </c>
      <c r="D210" s="138">
        <f t="shared" si="13"/>
        <v>148049.50406873872</v>
      </c>
      <c r="E210" s="138">
        <f t="shared" si="13"/>
        <v>0</v>
      </c>
      <c r="F210" s="138">
        <f t="shared" si="13"/>
        <v>0</v>
      </c>
      <c r="G210" s="138">
        <f t="shared" si="13"/>
        <v>0</v>
      </c>
      <c r="H210" s="138">
        <f t="shared" si="12"/>
        <v>148049.50406873872</v>
      </c>
    </row>
    <row r="211" spans="2:8" x14ac:dyDescent="0.55000000000000004">
      <c r="B211" s="127" t="str">
        <f>$B$50</f>
        <v>Technology</v>
      </c>
      <c r="C211" s="138">
        <f t="shared" si="13"/>
        <v>64231.483737221475</v>
      </c>
      <c r="D211" s="138">
        <f t="shared" si="13"/>
        <v>261479.76043527797</v>
      </c>
      <c r="E211" s="138">
        <f t="shared" si="13"/>
        <v>206054.54457914285</v>
      </c>
      <c r="F211" s="138">
        <f t="shared" si="13"/>
        <v>0</v>
      </c>
      <c r="G211" s="138">
        <f t="shared" si="13"/>
        <v>0</v>
      </c>
      <c r="H211" s="138">
        <f t="shared" si="12"/>
        <v>531765.78875164234</v>
      </c>
    </row>
    <row r="212" spans="2:8" x14ac:dyDescent="0.55000000000000004">
      <c r="B212" s="127" t="str">
        <f>$B$51</f>
        <v>Nursing</v>
      </c>
      <c r="C212" s="138">
        <f t="shared" si="13"/>
        <v>26479.047466018728</v>
      </c>
      <c r="D212" s="138">
        <f t="shared" si="13"/>
        <v>266632.18320454075</v>
      </c>
      <c r="E212" s="138">
        <f t="shared" si="13"/>
        <v>0</v>
      </c>
      <c r="F212" s="138">
        <f t="shared" si="13"/>
        <v>0</v>
      </c>
      <c r="G212" s="138">
        <f t="shared" si="13"/>
        <v>0</v>
      </c>
      <c r="H212" s="138">
        <f t="shared" si="12"/>
        <v>293111.23067055945</v>
      </c>
    </row>
    <row r="213" spans="2:8" x14ac:dyDescent="0.55000000000000004">
      <c r="B213" s="130" t="str">
        <f>$B$52</f>
        <v>Totals</v>
      </c>
      <c r="C213" s="135">
        <f>SUM(C193:C212)</f>
        <v>10595571.039956605</v>
      </c>
      <c r="D213" s="135">
        <f>SUM(D193:D212)</f>
        <v>18889782.094340507</v>
      </c>
      <c r="E213" s="135">
        <f>SUM(E193:E212)</f>
        <v>4179317.865702888</v>
      </c>
      <c r="F213" s="135">
        <f>SUM(F193:F212)</f>
        <v>0</v>
      </c>
      <c r="G213" s="135">
        <f>SUM(G193:G212)</f>
        <v>0</v>
      </c>
      <c r="H213" s="135">
        <f t="shared" si="12"/>
        <v>33664671</v>
      </c>
    </row>
    <row r="214" spans="2:8" x14ac:dyDescent="0.55000000000000004">
      <c r="B214" s="143"/>
      <c r="C214" s="144"/>
      <c r="D214" s="144"/>
      <c r="E214" s="144"/>
      <c r="F214" s="144"/>
      <c r="G214" s="144"/>
      <c r="H214" s="144"/>
    </row>
    <row r="215" spans="2:8" x14ac:dyDescent="0.55000000000000004">
      <c r="B215" s="442" t="s">
        <v>35</v>
      </c>
      <c r="C215" s="442"/>
      <c r="D215" s="442"/>
      <c r="E215" s="442"/>
      <c r="F215" s="442"/>
      <c r="G215" s="442"/>
      <c r="H215" s="122">
        <f>H17</f>
        <v>26948549</v>
      </c>
    </row>
    <row r="216" spans="2:8" ht="60.75" customHeight="1" thickBot="1" x14ac:dyDescent="0.6">
      <c r="B216" s="432" t="s">
        <v>226</v>
      </c>
      <c r="C216" s="432"/>
      <c r="D216" s="432"/>
      <c r="E216" s="432"/>
      <c r="F216" s="432"/>
      <c r="G216" s="432"/>
      <c r="H216" s="432"/>
    </row>
    <row r="217" spans="2:8" ht="19.8" thickBot="1" x14ac:dyDescent="0.6">
      <c r="B217" s="124" t="s">
        <v>31</v>
      </c>
      <c r="C217" s="125" t="s">
        <v>25</v>
      </c>
      <c r="D217" s="125" t="s">
        <v>26</v>
      </c>
      <c r="E217" s="125" t="s">
        <v>27</v>
      </c>
      <c r="F217" s="125" t="s">
        <v>28</v>
      </c>
      <c r="G217" s="125" t="s">
        <v>29</v>
      </c>
      <c r="H217" s="126" t="s">
        <v>1</v>
      </c>
    </row>
    <row r="218" spans="2:8" x14ac:dyDescent="0.55000000000000004">
      <c r="B218" s="127" t="str">
        <f>$B$32</f>
        <v>Liberal Arts</v>
      </c>
      <c r="C218" s="135">
        <f t="shared" ref="C218:G233" si="14">$H$215*IF($H$25=0,0,C$25/$H$25)*IF(C$52=0,0,C32/C$52)</f>
        <v>4260338.6050773812</v>
      </c>
      <c r="D218" s="135">
        <f t="shared" si="14"/>
        <v>4866903.6647613104</v>
      </c>
      <c r="E218" s="135">
        <f t="shared" si="14"/>
        <v>264331.83937198907</v>
      </c>
      <c r="F218" s="135">
        <f t="shared" si="14"/>
        <v>0</v>
      </c>
      <c r="G218" s="135">
        <f t="shared" si="14"/>
        <v>0</v>
      </c>
      <c r="H218" s="135">
        <f>SUM(C218:G218)</f>
        <v>9391574.1092106793</v>
      </c>
    </row>
    <row r="219" spans="2:8" x14ac:dyDescent="0.55000000000000004">
      <c r="B219" s="127" t="str">
        <f>$B$33</f>
        <v>Science</v>
      </c>
      <c r="C219" s="138">
        <f t="shared" si="14"/>
        <v>964621.70908242872</v>
      </c>
      <c r="D219" s="138">
        <f t="shared" si="14"/>
        <v>1633994.3253898071</v>
      </c>
      <c r="E219" s="138">
        <f t="shared" si="14"/>
        <v>89613.108353881791</v>
      </c>
      <c r="F219" s="138">
        <f t="shared" si="14"/>
        <v>0</v>
      </c>
      <c r="G219" s="138">
        <f t="shared" si="14"/>
        <v>0</v>
      </c>
      <c r="H219" s="138">
        <f t="shared" ref="H219:H238" si="15">SUM(C219:G219)</f>
        <v>2688229.1428261176</v>
      </c>
    </row>
    <row r="220" spans="2:8" x14ac:dyDescent="0.55000000000000004">
      <c r="B220" s="127" t="str">
        <f>$B$34</f>
        <v>Fine Arts</v>
      </c>
      <c r="C220" s="138">
        <f t="shared" si="14"/>
        <v>447522.67375535652</v>
      </c>
      <c r="D220" s="138">
        <f t="shared" si="14"/>
        <v>200419.79917834044</v>
      </c>
      <c r="E220" s="138">
        <f t="shared" si="14"/>
        <v>0</v>
      </c>
      <c r="F220" s="138">
        <f t="shared" si="14"/>
        <v>0</v>
      </c>
      <c r="G220" s="138">
        <f t="shared" si="14"/>
        <v>0</v>
      </c>
      <c r="H220" s="138">
        <f t="shared" si="15"/>
        <v>647942.47293369693</v>
      </c>
    </row>
    <row r="221" spans="2:8" x14ac:dyDescent="0.55000000000000004">
      <c r="B221" s="127" t="str">
        <f>$B$35</f>
        <v>Teacher Education</v>
      </c>
      <c r="C221" s="138">
        <f t="shared" si="14"/>
        <v>84713.004374264478</v>
      </c>
      <c r="D221" s="138">
        <f t="shared" si="14"/>
        <v>1001865.1338156482</v>
      </c>
      <c r="E221" s="138">
        <f t="shared" si="14"/>
        <v>83066.521995095216</v>
      </c>
      <c r="F221" s="138">
        <f t="shared" si="14"/>
        <v>0</v>
      </c>
      <c r="G221" s="138">
        <f t="shared" si="14"/>
        <v>0</v>
      </c>
      <c r="H221" s="138">
        <f t="shared" si="15"/>
        <v>1169644.6601850078</v>
      </c>
    </row>
    <row r="222" spans="2:8" x14ac:dyDescent="0.55000000000000004">
      <c r="B222" s="127" t="str">
        <f>$B$36</f>
        <v>Agriculture</v>
      </c>
      <c r="C222" s="138">
        <f t="shared" si="14"/>
        <v>0</v>
      </c>
      <c r="D222" s="138">
        <f t="shared" si="14"/>
        <v>0</v>
      </c>
      <c r="E222" s="138">
        <f t="shared" si="14"/>
        <v>0</v>
      </c>
      <c r="F222" s="138">
        <f t="shared" si="14"/>
        <v>0</v>
      </c>
      <c r="G222" s="138">
        <f t="shared" si="14"/>
        <v>0</v>
      </c>
      <c r="H222" s="138">
        <f t="shared" si="15"/>
        <v>0</v>
      </c>
    </row>
    <row r="223" spans="2:8" x14ac:dyDescent="0.55000000000000004">
      <c r="B223" s="127" t="str">
        <f>$B$37</f>
        <v>Engineering</v>
      </c>
      <c r="C223" s="138">
        <f t="shared" si="14"/>
        <v>235296.50259962064</v>
      </c>
      <c r="D223" s="138">
        <f t="shared" si="14"/>
        <v>536011.87831593503</v>
      </c>
      <c r="E223" s="138">
        <f t="shared" si="14"/>
        <v>45396.820160110175</v>
      </c>
      <c r="F223" s="138">
        <f t="shared" si="14"/>
        <v>0</v>
      </c>
      <c r="G223" s="138">
        <f t="shared" si="14"/>
        <v>0</v>
      </c>
      <c r="H223" s="138">
        <f t="shared" si="15"/>
        <v>816705.20107566577</v>
      </c>
    </row>
    <row r="224" spans="2:8" x14ac:dyDescent="0.55000000000000004">
      <c r="B224" s="127" t="str">
        <f>$B$38</f>
        <v>Home Economics</v>
      </c>
      <c r="C224" s="138">
        <f t="shared" si="14"/>
        <v>11900.532962003883</v>
      </c>
      <c r="D224" s="138">
        <f t="shared" si="14"/>
        <v>67703.071017654089</v>
      </c>
      <c r="E224" s="138">
        <f t="shared" si="14"/>
        <v>0</v>
      </c>
      <c r="F224" s="138">
        <f t="shared" si="14"/>
        <v>0</v>
      </c>
      <c r="G224" s="138">
        <f t="shared" si="14"/>
        <v>0</v>
      </c>
      <c r="H224" s="138">
        <f t="shared" si="15"/>
        <v>79603.603979657972</v>
      </c>
    </row>
    <row r="225" spans="2:10" x14ac:dyDescent="0.55000000000000004">
      <c r="B225" s="127" t="str">
        <f>$B$39</f>
        <v>Law</v>
      </c>
      <c r="C225" s="138">
        <f t="shared" si="14"/>
        <v>0</v>
      </c>
      <c r="D225" s="138">
        <f t="shared" si="14"/>
        <v>0</v>
      </c>
      <c r="E225" s="138">
        <f t="shared" si="14"/>
        <v>0</v>
      </c>
      <c r="F225" s="138">
        <f t="shared" si="14"/>
        <v>0</v>
      </c>
      <c r="G225" s="138">
        <f t="shared" si="14"/>
        <v>0</v>
      </c>
      <c r="H225" s="138">
        <f t="shared" si="15"/>
        <v>0</v>
      </c>
    </row>
    <row r="226" spans="2:10" x14ac:dyDescent="0.55000000000000004">
      <c r="B226" s="127" t="str">
        <f>$B$40</f>
        <v>Social Service</v>
      </c>
      <c r="C226" s="138">
        <f t="shared" si="14"/>
        <v>51047.0229685956</v>
      </c>
      <c r="D226" s="138">
        <f t="shared" si="14"/>
        <v>441999.32374219771</v>
      </c>
      <c r="E226" s="138">
        <f t="shared" si="14"/>
        <v>0</v>
      </c>
      <c r="F226" s="138">
        <f t="shared" si="14"/>
        <v>0</v>
      </c>
      <c r="G226" s="138">
        <f t="shared" si="14"/>
        <v>0</v>
      </c>
      <c r="H226" s="138">
        <f t="shared" si="15"/>
        <v>493046.34671079332</v>
      </c>
    </row>
    <row r="227" spans="2:10" x14ac:dyDescent="0.55000000000000004">
      <c r="B227" s="127" t="str">
        <f>$B$41</f>
        <v>Library Science</v>
      </c>
      <c r="C227" s="138">
        <f t="shared" si="14"/>
        <v>0</v>
      </c>
      <c r="D227" s="138">
        <f t="shared" si="14"/>
        <v>0</v>
      </c>
      <c r="E227" s="138">
        <f t="shared" si="14"/>
        <v>0</v>
      </c>
      <c r="F227" s="138">
        <f t="shared" si="14"/>
        <v>0</v>
      </c>
      <c r="G227" s="138">
        <f t="shared" si="14"/>
        <v>0</v>
      </c>
      <c r="H227" s="138">
        <f t="shared" si="15"/>
        <v>0</v>
      </c>
    </row>
    <row r="228" spans="2:10" x14ac:dyDescent="0.55000000000000004">
      <c r="B228" s="127" t="str">
        <f>$B$42</f>
        <v>Veterinary Science</v>
      </c>
      <c r="C228" s="138">
        <f t="shared" si="14"/>
        <v>0</v>
      </c>
      <c r="D228" s="138">
        <f t="shared" si="14"/>
        <v>0</v>
      </c>
      <c r="E228" s="138">
        <f t="shared" si="14"/>
        <v>0</v>
      </c>
      <c r="F228" s="138">
        <f t="shared" si="14"/>
        <v>0</v>
      </c>
      <c r="G228" s="138">
        <f t="shared" si="14"/>
        <v>0</v>
      </c>
      <c r="H228" s="138">
        <f t="shared" si="15"/>
        <v>0</v>
      </c>
    </row>
    <row r="229" spans="2:10" x14ac:dyDescent="0.55000000000000004">
      <c r="B229" s="127" t="str">
        <f>$B$43</f>
        <v>Vocational Training</v>
      </c>
      <c r="C229" s="138">
        <f t="shared" si="14"/>
        <v>0</v>
      </c>
      <c r="D229" s="138">
        <f t="shared" si="14"/>
        <v>0</v>
      </c>
      <c r="E229" s="138">
        <f t="shared" si="14"/>
        <v>0</v>
      </c>
      <c r="F229" s="138">
        <f t="shared" si="14"/>
        <v>0</v>
      </c>
      <c r="G229" s="138">
        <f t="shared" si="14"/>
        <v>0</v>
      </c>
      <c r="H229" s="138">
        <f t="shared" si="15"/>
        <v>0</v>
      </c>
    </row>
    <row r="230" spans="2:10" x14ac:dyDescent="0.55000000000000004">
      <c r="B230" s="127" t="str">
        <f>$B$44</f>
        <v>Physical Training</v>
      </c>
      <c r="C230" s="138">
        <f t="shared" si="14"/>
        <v>0</v>
      </c>
      <c r="D230" s="138">
        <f t="shared" si="14"/>
        <v>0</v>
      </c>
      <c r="E230" s="138">
        <f t="shared" si="14"/>
        <v>0</v>
      </c>
      <c r="F230" s="138">
        <f t="shared" si="14"/>
        <v>0</v>
      </c>
      <c r="G230" s="138">
        <f t="shared" si="14"/>
        <v>0</v>
      </c>
      <c r="H230" s="138">
        <f t="shared" si="15"/>
        <v>0</v>
      </c>
    </row>
    <row r="231" spans="2:10" x14ac:dyDescent="0.55000000000000004">
      <c r="B231" s="127" t="str">
        <f>$B$45</f>
        <v>Health Services</v>
      </c>
      <c r="C231" s="138">
        <f t="shared" si="14"/>
        <v>42121.623247092692</v>
      </c>
      <c r="D231" s="138">
        <f t="shared" si="14"/>
        <v>334656.63083337829</v>
      </c>
      <c r="E231" s="138">
        <f t="shared" si="14"/>
        <v>0</v>
      </c>
      <c r="F231" s="138">
        <f t="shared" si="14"/>
        <v>0</v>
      </c>
      <c r="G231" s="138">
        <f t="shared" si="14"/>
        <v>0</v>
      </c>
      <c r="H231" s="138">
        <f t="shared" si="15"/>
        <v>376778.254080471</v>
      </c>
    </row>
    <row r="232" spans="2:10" x14ac:dyDescent="0.55000000000000004">
      <c r="B232" s="127" t="str">
        <f>$B$46</f>
        <v>Pharmacy</v>
      </c>
      <c r="C232" s="138">
        <f t="shared" si="14"/>
        <v>0</v>
      </c>
      <c r="D232" s="138">
        <f t="shared" si="14"/>
        <v>0</v>
      </c>
      <c r="E232" s="138">
        <f t="shared" si="14"/>
        <v>0</v>
      </c>
      <c r="F232" s="138">
        <f t="shared" si="14"/>
        <v>0</v>
      </c>
      <c r="G232" s="138">
        <f t="shared" si="14"/>
        <v>0</v>
      </c>
      <c r="H232" s="138">
        <f t="shared" si="15"/>
        <v>0</v>
      </c>
    </row>
    <row r="233" spans="2:10" x14ac:dyDescent="0.55000000000000004">
      <c r="B233" s="127" t="str">
        <f>$B$47</f>
        <v>Business Administration</v>
      </c>
      <c r="C233" s="138">
        <f t="shared" si="14"/>
        <v>553531.36869320692</v>
      </c>
      <c r="D233" s="138">
        <f t="shared" si="14"/>
        <v>8716507.298687404</v>
      </c>
      <c r="E233" s="138">
        <f t="shared" si="14"/>
        <v>1481567.6177548959</v>
      </c>
      <c r="F233" s="138">
        <f t="shared" si="14"/>
        <v>0</v>
      </c>
      <c r="G233" s="138">
        <f t="shared" si="14"/>
        <v>0</v>
      </c>
      <c r="H233" s="138">
        <f t="shared" si="15"/>
        <v>10751606.285135506</v>
      </c>
    </row>
    <row r="234" spans="2:10" x14ac:dyDescent="0.55000000000000004">
      <c r="B234" s="127" t="str">
        <f>$B$48</f>
        <v>Optometry</v>
      </c>
      <c r="C234" s="138">
        <f t="shared" ref="C234:G237" si="16">$H$215*IF($H$25=0,0,C$25/$H$25)*IF(C$52=0,0,C48/C$52)</f>
        <v>0</v>
      </c>
      <c r="D234" s="138">
        <f t="shared" si="16"/>
        <v>0</v>
      </c>
      <c r="E234" s="138">
        <f t="shared" si="16"/>
        <v>0</v>
      </c>
      <c r="F234" s="138">
        <f t="shared" si="16"/>
        <v>0</v>
      </c>
      <c r="G234" s="138">
        <f t="shared" si="16"/>
        <v>0</v>
      </c>
      <c r="H234" s="138">
        <f t="shared" si="15"/>
        <v>0</v>
      </c>
    </row>
    <row r="235" spans="2:10" x14ac:dyDescent="0.55000000000000004">
      <c r="B235" s="127" t="str">
        <f>$B$49</f>
        <v>Teacher Ed-Practice Teaching</v>
      </c>
      <c r="C235" s="138">
        <f t="shared" si="16"/>
        <v>0</v>
      </c>
      <c r="D235" s="138">
        <f t="shared" si="16"/>
        <v>124882.34861287491</v>
      </c>
      <c r="E235" s="138">
        <f t="shared" si="16"/>
        <v>0</v>
      </c>
      <c r="F235" s="138">
        <f t="shared" si="16"/>
        <v>0</v>
      </c>
      <c r="G235" s="138">
        <f t="shared" si="16"/>
        <v>0</v>
      </c>
      <c r="H235" s="138">
        <f t="shared" si="15"/>
        <v>124882.34861287491</v>
      </c>
    </row>
    <row r="236" spans="2:10" x14ac:dyDescent="0.55000000000000004">
      <c r="B236" s="127" t="str">
        <f>$B$50</f>
        <v>Technology</v>
      </c>
      <c r="C236" s="138">
        <f t="shared" si="16"/>
        <v>29020.597924886661</v>
      </c>
      <c r="D236" s="138">
        <f t="shared" si="16"/>
        <v>194924.04039106972</v>
      </c>
      <c r="E236" s="138">
        <f t="shared" si="16"/>
        <v>96910.94232761109</v>
      </c>
      <c r="F236" s="138">
        <f t="shared" si="16"/>
        <v>0</v>
      </c>
      <c r="G236" s="138">
        <f t="shared" si="16"/>
        <v>0</v>
      </c>
      <c r="H236" s="138">
        <f t="shared" si="15"/>
        <v>320855.58064356749</v>
      </c>
    </row>
    <row r="237" spans="2:10" x14ac:dyDescent="0.55000000000000004">
      <c r="B237" s="127" t="str">
        <f>$B$51</f>
        <v>Nursing</v>
      </c>
      <c r="C237" s="138">
        <f t="shared" si="16"/>
        <v>5010.7507208437401</v>
      </c>
      <c r="D237" s="138">
        <f t="shared" si="16"/>
        <v>82670.24388511476</v>
      </c>
      <c r="E237" s="138">
        <f t="shared" si="16"/>
        <v>0</v>
      </c>
      <c r="F237" s="138">
        <f t="shared" si="16"/>
        <v>0</v>
      </c>
      <c r="G237" s="138">
        <f t="shared" si="16"/>
        <v>0</v>
      </c>
      <c r="H237" s="138">
        <f t="shared" si="15"/>
        <v>87680.994605958505</v>
      </c>
    </row>
    <row r="238" spans="2:10" x14ac:dyDescent="0.55000000000000004">
      <c r="B238" s="130" t="str">
        <f>$B$52</f>
        <v>Totals</v>
      </c>
      <c r="C238" s="135">
        <f>SUM(C218:C237)</f>
        <v>6685124.3914056793</v>
      </c>
      <c r="D238" s="135">
        <f>SUM(D218:D237)</f>
        <v>18202537.758630734</v>
      </c>
      <c r="E238" s="135">
        <f>SUM(E218:E237)</f>
        <v>2060886.8499635833</v>
      </c>
      <c r="F238" s="135">
        <f>SUM(F218:F237)</f>
        <v>0</v>
      </c>
      <c r="G238" s="135">
        <f>SUM(G218:G237)</f>
        <v>0</v>
      </c>
      <c r="H238" s="135">
        <f t="shared" si="15"/>
        <v>26948548.999999996</v>
      </c>
    </row>
    <row r="239" spans="2:10" x14ac:dyDescent="0.55000000000000004">
      <c r="B239" s="328"/>
      <c r="C239" s="348"/>
      <c r="D239" s="348"/>
      <c r="E239" s="348"/>
      <c r="F239" s="348"/>
      <c r="G239" s="348"/>
      <c r="H239" s="348"/>
    </row>
    <row r="240" spans="2:10" x14ac:dyDescent="0.55000000000000004">
      <c r="B240" s="120" t="s">
        <v>11</v>
      </c>
      <c r="C240" s="121"/>
      <c r="D240" s="121"/>
      <c r="E240" s="121"/>
      <c r="F240" s="121"/>
      <c r="G240" s="121"/>
      <c r="H240" s="122">
        <f>H16</f>
        <v>7755099</v>
      </c>
      <c r="J240" s="358"/>
    </row>
    <row r="241" spans="2:8" ht="61.5" customHeight="1" thickBot="1" x14ac:dyDescent="0.6">
      <c r="B241" s="444" t="s">
        <v>917</v>
      </c>
      <c r="C241" s="444"/>
      <c r="D241" s="444"/>
      <c r="E241" s="444"/>
      <c r="F241" s="444"/>
      <c r="G241" s="444"/>
      <c r="H241" s="326"/>
    </row>
    <row r="242" spans="2:8" ht="19.8" thickBot="1" x14ac:dyDescent="0.6">
      <c r="B242" s="124" t="s">
        <v>31</v>
      </c>
      <c r="C242" s="125" t="s">
        <v>25</v>
      </c>
      <c r="D242" s="125" t="s">
        <v>26</v>
      </c>
      <c r="E242" s="125" t="s">
        <v>27</v>
      </c>
      <c r="F242" s="125" t="s">
        <v>28</v>
      </c>
      <c r="G242" s="125" t="s">
        <v>29</v>
      </c>
      <c r="H242" s="126" t="s">
        <v>1</v>
      </c>
    </row>
    <row r="243" spans="2:8" x14ac:dyDescent="0.55000000000000004">
      <c r="B243" s="127" t="str">
        <f>$B$32</f>
        <v>Liberal Arts</v>
      </c>
      <c r="C243" s="135">
        <f t="shared" ref="C243:G258" si="17">$H$240*IF($H$25=0,0,C$25/$H$25)*IF(C$52=0,0,C32/C$52)</f>
        <v>1226015.8294940849</v>
      </c>
      <c r="D243" s="135">
        <f t="shared" si="17"/>
        <v>1400569.6463912316</v>
      </c>
      <c r="E243" s="135">
        <f t="shared" si="17"/>
        <v>76067.9019557555</v>
      </c>
      <c r="F243" s="135">
        <f t="shared" si="17"/>
        <v>0</v>
      </c>
      <c r="G243" s="135">
        <f t="shared" si="17"/>
        <v>0</v>
      </c>
      <c r="H243" s="135">
        <f>SUM(C243:G243)</f>
        <v>2702653.3778410722</v>
      </c>
    </row>
    <row r="244" spans="2:8" x14ac:dyDescent="0.55000000000000004">
      <c r="B244" s="127" t="str">
        <f>$B$33</f>
        <v>Science</v>
      </c>
      <c r="C244" s="138">
        <f t="shared" si="17"/>
        <v>277593.30758340395</v>
      </c>
      <c r="D244" s="138">
        <f t="shared" si="17"/>
        <v>470221.52320097713</v>
      </c>
      <c r="E244" s="138">
        <f t="shared" si="17"/>
        <v>25788.346785649956</v>
      </c>
      <c r="F244" s="138">
        <f t="shared" si="17"/>
        <v>0</v>
      </c>
      <c r="G244" s="138">
        <f t="shared" si="17"/>
        <v>0</v>
      </c>
      <c r="H244" s="138">
        <f t="shared" ref="H244:H263" si="18">SUM(C244:G244)</f>
        <v>773603.17757003114</v>
      </c>
    </row>
    <row r="245" spans="2:8" x14ac:dyDescent="0.55000000000000004">
      <c r="B245" s="127" t="str">
        <f>$B$34</f>
        <v>Fine Arts</v>
      </c>
      <c r="C245" s="138">
        <f t="shared" si="17"/>
        <v>128785.51048212248</v>
      </c>
      <c r="D245" s="138">
        <f t="shared" si="17"/>
        <v>57675.661282844907</v>
      </c>
      <c r="E245" s="138">
        <f t="shared" si="17"/>
        <v>0</v>
      </c>
      <c r="F245" s="138">
        <f t="shared" si="17"/>
        <v>0</v>
      </c>
      <c r="G245" s="138">
        <f t="shared" si="17"/>
        <v>0</v>
      </c>
      <c r="H245" s="138">
        <f t="shared" si="18"/>
        <v>186461.17176496738</v>
      </c>
    </row>
    <row r="246" spans="2:8" x14ac:dyDescent="0.55000000000000004">
      <c r="B246" s="127" t="str">
        <f>$B$35</f>
        <v>Teacher Education</v>
      </c>
      <c r="C246" s="138">
        <f t="shared" si="17"/>
        <v>24378.222942907021</v>
      </c>
      <c r="D246" s="138">
        <f t="shared" si="17"/>
        <v>288311.00692614657</v>
      </c>
      <c r="E246" s="138">
        <f t="shared" si="17"/>
        <v>23904.40767915337</v>
      </c>
      <c r="F246" s="138">
        <f t="shared" si="17"/>
        <v>0</v>
      </c>
      <c r="G246" s="138">
        <f t="shared" si="17"/>
        <v>0</v>
      </c>
      <c r="H246" s="138">
        <f t="shared" si="18"/>
        <v>336593.63754820696</v>
      </c>
    </row>
    <row r="247" spans="2:8" x14ac:dyDescent="0.55000000000000004">
      <c r="B247" s="127" t="str">
        <f>$B$36</f>
        <v>Agriculture</v>
      </c>
      <c r="C247" s="138">
        <f t="shared" si="17"/>
        <v>0</v>
      </c>
      <c r="D247" s="138">
        <f t="shared" si="17"/>
        <v>0</v>
      </c>
      <c r="E247" s="138">
        <f t="shared" si="17"/>
        <v>0</v>
      </c>
      <c r="F247" s="138">
        <f t="shared" si="17"/>
        <v>0</v>
      </c>
      <c r="G247" s="138">
        <f t="shared" si="17"/>
        <v>0</v>
      </c>
      <c r="H247" s="138">
        <f t="shared" si="18"/>
        <v>0</v>
      </c>
    </row>
    <row r="248" spans="2:8" x14ac:dyDescent="0.55000000000000004">
      <c r="B248" s="127" t="str">
        <f>$B$37</f>
        <v>Engineering</v>
      </c>
      <c r="C248" s="138">
        <f t="shared" si="17"/>
        <v>67712.27912915888</v>
      </c>
      <c r="D248" s="138">
        <f t="shared" si="17"/>
        <v>154250.42667477307</v>
      </c>
      <c r="E248" s="138">
        <f t="shared" si="17"/>
        <v>13064.036754886145</v>
      </c>
      <c r="F248" s="138">
        <f t="shared" si="17"/>
        <v>0</v>
      </c>
      <c r="G248" s="138">
        <f t="shared" si="17"/>
        <v>0</v>
      </c>
      <c r="H248" s="138">
        <f t="shared" si="18"/>
        <v>235026.74255881811</v>
      </c>
    </row>
    <row r="249" spans="2:8" x14ac:dyDescent="0.55000000000000004">
      <c r="B249" s="127" t="str">
        <f>$B$38</f>
        <v>Home Economics</v>
      </c>
      <c r="C249" s="138">
        <f t="shared" si="17"/>
        <v>3424.6671786708571</v>
      </c>
      <c r="D249" s="138">
        <f t="shared" si="17"/>
        <v>19483.201798580631</v>
      </c>
      <c r="E249" s="138">
        <f t="shared" si="17"/>
        <v>0</v>
      </c>
      <c r="F249" s="138">
        <f t="shared" si="17"/>
        <v>0</v>
      </c>
      <c r="G249" s="138">
        <f t="shared" si="17"/>
        <v>0</v>
      </c>
      <c r="H249" s="138">
        <f t="shared" si="18"/>
        <v>22907.868977251488</v>
      </c>
    </row>
    <row r="250" spans="2:8" x14ac:dyDescent="0.55000000000000004">
      <c r="B250" s="127" t="str">
        <f>$B$39</f>
        <v>Law</v>
      </c>
      <c r="C250" s="138">
        <f t="shared" si="17"/>
        <v>0</v>
      </c>
      <c r="D250" s="138">
        <f t="shared" si="17"/>
        <v>0</v>
      </c>
      <c r="E250" s="138">
        <f t="shared" si="17"/>
        <v>0</v>
      </c>
      <c r="F250" s="138">
        <f t="shared" si="17"/>
        <v>0</v>
      </c>
      <c r="G250" s="138">
        <f t="shared" si="17"/>
        <v>0</v>
      </c>
      <c r="H250" s="138">
        <f t="shared" si="18"/>
        <v>0</v>
      </c>
    </row>
    <row r="251" spans="2:8" x14ac:dyDescent="0.55000000000000004">
      <c r="B251" s="127" t="str">
        <f>$B$40</f>
        <v>Social Service</v>
      </c>
      <c r="C251" s="138">
        <f t="shared" si="17"/>
        <v>14690.01974008815</v>
      </c>
      <c r="D251" s="138">
        <f t="shared" si="17"/>
        <v>127196.03246741759</v>
      </c>
      <c r="E251" s="138">
        <f t="shared" si="17"/>
        <v>0</v>
      </c>
      <c r="F251" s="138">
        <f t="shared" si="17"/>
        <v>0</v>
      </c>
      <c r="G251" s="138">
        <f t="shared" si="17"/>
        <v>0</v>
      </c>
      <c r="H251" s="138">
        <f t="shared" si="18"/>
        <v>141886.05220750574</v>
      </c>
    </row>
    <row r="252" spans="2:8" x14ac:dyDescent="0.55000000000000004">
      <c r="B252" s="127" t="str">
        <f>$B$41</f>
        <v>Library Science</v>
      </c>
      <c r="C252" s="138">
        <f t="shared" si="17"/>
        <v>0</v>
      </c>
      <c r="D252" s="138">
        <f t="shared" si="17"/>
        <v>0</v>
      </c>
      <c r="E252" s="138">
        <f t="shared" si="17"/>
        <v>0</v>
      </c>
      <c r="F252" s="138">
        <f t="shared" si="17"/>
        <v>0</v>
      </c>
      <c r="G252" s="138">
        <f t="shared" si="17"/>
        <v>0</v>
      </c>
      <c r="H252" s="138">
        <f t="shared" si="18"/>
        <v>0</v>
      </c>
    </row>
    <row r="253" spans="2:8" x14ac:dyDescent="0.55000000000000004">
      <c r="B253" s="127" t="str">
        <f>$B$42</f>
        <v>Veterinary Science</v>
      </c>
      <c r="C253" s="138">
        <f t="shared" si="17"/>
        <v>0</v>
      </c>
      <c r="D253" s="138">
        <f t="shared" si="17"/>
        <v>0</v>
      </c>
      <c r="E253" s="138">
        <f t="shared" si="17"/>
        <v>0</v>
      </c>
      <c r="F253" s="138">
        <f t="shared" si="17"/>
        <v>0</v>
      </c>
      <c r="G253" s="138">
        <f t="shared" si="17"/>
        <v>0</v>
      </c>
      <c r="H253" s="138">
        <f t="shared" si="18"/>
        <v>0</v>
      </c>
    </row>
    <row r="254" spans="2:8" x14ac:dyDescent="0.55000000000000004">
      <c r="B254" s="127" t="str">
        <f>$B$43</f>
        <v>Vocational Training</v>
      </c>
      <c r="C254" s="138">
        <f t="shared" si="17"/>
        <v>0</v>
      </c>
      <c r="D254" s="138">
        <f t="shared" si="17"/>
        <v>0</v>
      </c>
      <c r="E254" s="138">
        <f t="shared" si="17"/>
        <v>0</v>
      </c>
      <c r="F254" s="138">
        <f t="shared" si="17"/>
        <v>0</v>
      </c>
      <c r="G254" s="138">
        <f t="shared" si="17"/>
        <v>0</v>
      </c>
      <c r="H254" s="138">
        <f t="shared" si="18"/>
        <v>0</v>
      </c>
    </row>
    <row r="255" spans="2:8" x14ac:dyDescent="0.55000000000000004">
      <c r="B255" s="127" t="str">
        <f>$B$44</f>
        <v>Physical Training</v>
      </c>
      <c r="C255" s="138">
        <f t="shared" si="17"/>
        <v>0</v>
      </c>
      <c r="D255" s="138">
        <f t="shared" si="17"/>
        <v>0</v>
      </c>
      <c r="E255" s="138">
        <f t="shared" si="17"/>
        <v>0</v>
      </c>
      <c r="F255" s="138">
        <f t="shared" si="17"/>
        <v>0</v>
      </c>
      <c r="G255" s="138">
        <f t="shared" si="17"/>
        <v>0</v>
      </c>
      <c r="H255" s="138">
        <f t="shared" si="18"/>
        <v>0</v>
      </c>
    </row>
    <row r="256" spans="2:8" x14ac:dyDescent="0.55000000000000004">
      <c r="B256" s="127" t="str">
        <f>$B$45</f>
        <v>Health Services</v>
      </c>
      <c r="C256" s="138">
        <f t="shared" si="17"/>
        <v>12121.519356085008</v>
      </c>
      <c r="D256" s="138">
        <f t="shared" si="17"/>
        <v>96305.567439616178</v>
      </c>
      <c r="E256" s="138">
        <f t="shared" si="17"/>
        <v>0</v>
      </c>
      <c r="F256" s="138">
        <f t="shared" si="17"/>
        <v>0</v>
      </c>
      <c r="G256" s="138">
        <f t="shared" si="17"/>
        <v>0</v>
      </c>
      <c r="H256" s="138">
        <f t="shared" si="18"/>
        <v>108427.08679570118</v>
      </c>
    </row>
    <row r="257" spans="2:10" x14ac:dyDescent="0.55000000000000004">
      <c r="B257" s="127" t="str">
        <f>$B$46</f>
        <v>Pharmacy</v>
      </c>
      <c r="C257" s="138">
        <f t="shared" si="17"/>
        <v>0</v>
      </c>
      <c r="D257" s="138">
        <f t="shared" si="17"/>
        <v>0</v>
      </c>
      <c r="E257" s="138">
        <f t="shared" si="17"/>
        <v>0</v>
      </c>
      <c r="F257" s="138">
        <f t="shared" si="17"/>
        <v>0</v>
      </c>
      <c r="G257" s="138">
        <f t="shared" si="17"/>
        <v>0</v>
      </c>
      <c r="H257" s="138">
        <f t="shared" si="18"/>
        <v>0</v>
      </c>
    </row>
    <row r="258" spans="2:10" x14ac:dyDescent="0.55000000000000004">
      <c r="B258" s="127" t="str">
        <f>$B$47</f>
        <v>Business Administration</v>
      </c>
      <c r="C258" s="138">
        <f t="shared" si="17"/>
        <v>159292.08521844054</v>
      </c>
      <c r="D258" s="138">
        <f t="shared" si="17"/>
        <v>2508386.5196431684</v>
      </c>
      <c r="E258" s="138">
        <f t="shared" si="17"/>
        <v>426357.0387735301</v>
      </c>
      <c r="F258" s="138">
        <f t="shared" si="17"/>
        <v>0</v>
      </c>
      <c r="G258" s="138">
        <f t="shared" si="17"/>
        <v>0</v>
      </c>
      <c r="H258" s="138">
        <f t="shared" si="18"/>
        <v>3094035.6436351393</v>
      </c>
    </row>
    <row r="259" spans="2:10" x14ac:dyDescent="0.55000000000000004">
      <c r="B259" s="127" t="str">
        <f>$B$48</f>
        <v>Optometry</v>
      </c>
      <c r="C259" s="138">
        <f t="shared" ref="C259:G262" si="19">$H$240*IF($H$25=0,0,C$25/$H$25)*IF(C$52=0,0,C48/C$52)</f>
        <v>0</v>
      </c>
      <c r="D259" s="138">
        <f t="shared" si="19"/>
        <v>0</v>
      </c>
      <c r="E259" s="138">
        <f t="shared" si="19"/>
        <v>0</v>
      </c>
      <c r="F259" s="138">
        <f t="shared" si="19"/>
        <v>0</v>
      </c>
      <c r="G259" s="138">
        <f t="shared" si="19"/>
        <v>0</v>
      </c>
      <c r="H259" s="138">
        <f t="shared" si="18"/>
        <v>0</v>
      </c>
    </row>
    <row r="260" spans="2:10" x14ac:dyDescent="0.55000000000000004">
      <c r="B260" s="127" t="str">
        <f>$B$49</f>
        <v>Teacher Ed-Practice Teaching</v>
      </c>
      <c r="C260" s="138">
        <f t="shared" si="19"/>
        <v>0</v>
      </c>
      <c r="D260" s="138">
        <f t="shared" si="19"/>
        <v>35937.926633651317</v>
      </c>
      <c r="E260" s="138">
        <f t="shared" si="19"/>
        <v>0</v>
      </c>
      <c r="F260" s="138">
        <f t="shared" si="19"/>
        <v>0</v>
      </c>
      <c r="G260" s="138">
        <f t="shared" si="19"/>
        <v>0</v>
      </c>
      <c r="H260" s="138">
        <f t="shared" si="18"/>
        <v>35937.926633651317</v>
      </c>
    </row>
    <row r="261" spans="2:10" x14ac:dyDescent="0.55000000000000004">
      <c r="B261" s="127" t="str">
        <f>$B$50</f>
        <v>Technology</v>
      </c>
      <c r="C261" s="138">
        <f t="shared" si="19"/>
        <v>8351.3813655306858</v>
      </c>
      <c r="D261" s="138">
        <f t="shared" si="19"/>
        <v>56094.123313011936</v>
      </c>
      <c r="E261" s="138">
        <f t="shared" si="19"/>
        <v>27888.475625678933</v>
      </c>
      <c r="F261" s="138">
        <f t="shared" si="19"/>
        <v>0</v>
      </c>
      <c r="G261" s="138">
        <f t="shared" si="19"/>
        <v>0</v>
      </c>
      <c r="H261" s="138">
        <f t="shared" si="18"/>
        <v>92333.980304221564</v>
      </c>
    </row>
    <row r="262" spans="2:10" x14ac:dyDescent="0.55000000000000004">
      <c r="B262" s="127" t="str">
        <f>$B$51</f>
        <v>Nursing</v>
      </c>
      <c r="C262" s="138">
        <f t="shared" si="19"/>
        <v>1441.9651278614135</v>
      </c>
      <c r="D262" s="138">
        <f t="shared" si="19"/>
        <v>23790.369035572548</v>
      </c>
      <c r="E262" s="138">
        <f t="shared" si="19"/>
        <v>0</v>
      </c>
      <c r="F262" s="138">
        <f t="shared" si="19"/>
        <v>0</v>
      </c>
      <c r="G262" s="138">
        <f t="shared" si="19"/>
        <v>0</v>
      </c>
      <c r="H262" s="138">
        <f t="shared" si="18"/>
        <v>25232.334163433963</v>
      </c>
    </row>
    <row r="263" spans="2:10" x14ac:dyDescent="0.55000000000000004">
      <c r="B263" s="130" t="str">
        <f>$B$52</f>
        <v>Totals</v>
      </c>
      <c r="C263" s="135">
        <f>SUM(C243:C262)</f>
        <v>1923806.787618354</v>
      </c>
      <c r="D263" s="135">
        <f>SUM(D243:D262)</f>
        <v>5238222.0048069917</v>
      </c>
      <c r="E263" s="135">
        <f>SUM(E243:E262)</f>
        <v>593070.20757465402</v>
      </c>
      <c r="F263" s="135">
        <f>SUM(F243:F262)</f>
        <v>0</v>
      </c>
      <c r="G263" s="135">
        <f>SUM(G243:G262)</f>
        <v>0</v>
      </c>
      <c r="H263" s="135">
        <f t="shared" si="18"/>
        <v>7755099</v>
      </c>
      <c r="I263" s="349"/>
    </row>
    <row r="264" spans="2:10" x14ac:dyDescent="0.55000000000000004">
      <c r="B264" s="451"/>
      <c r="C264" s="451"/>
      <c r="D264" s="451"/>
      <c r="E264" s="451"/>
      <c r="F264" s="451"/>
      <c r="G264" s="451"/>
      <c r="H264" s="452"/>
      <c r="I264" s="350"/>
    </row>
    <row r="265" spans="2:10" x14ac:dyDescent="0.55000000000000004">
      <c r="B265" s="120" t="s">
        <v>227</v>
      </c>
      <c r="C265" s="121"/>
      <c r="D265" s="121"/>
      <c r="E265" s="121"/>
      <c r="F265" s="121"/>
      <c r="G265" s="121"/>
      <c r="H265" s="122"/>
      <c r="J265" s="358"/>
    </row>
    <row r="266" spans="2:10" ht="45" customHeight="1" thickBot="1" x14ac:dyDescent="0.6">
      <c r="B266" s="432" t="s">
        <v>228</v>
      </c>
      <c r="C266" s="432"/>
      <c r="D266" s="432"/>
      <c r="E266" s="432"/>
      <c r="F266" s="432"/>
      <c r="G266" s="432"/>
      <c r="H266" s="432"/>
    </row>
    <row r="267" spans="2:10" ht="19.8" thickBot="1" x14ac:dyDescent="0.6">
      <c r="B267" s="124" t="s">
        <v>31</v>
      </c>
      <c r="C267" s="125" t="s">
        <v>25</v>
      </c>
      <c r="D267" s="125" t="s">
        <v>26</v>
      </c>
      <c r="E267" s="125" t="s">
        <v>27</v>
      </c>
      <c r="F267" s="125" t="s">
        <v>28</v>
      </c>
      <c r="G267" s="125" t="s">
        <v>29</v>
      </c>
      <c r="H267" s="126" t="s">
        <v>1</v>
      </c>
    </row>
    <row r="268" spans="2:10" x14ac:dyDescent="0.55000000000000004">
      <c r="B268" s="127" t="str">
        <f>$B$32</f>
        <v>Liberal Arts</v>
      </c>
      <c r="C268" s="135">
        <f t="shared" ref="C268:G283" si="20">C243+C218+C193+C168+C116</f>
        <v>24891103.32077837</v>
      </c>
      <c r="D268" s="135">
        <f t="shared" si="20"/>
        <v>19493415.630044326</v>
      </c>
      <c r="E268" s="135">
        <f t="shared" si="20"/>
        <v>2658399.8103039097</v>
      </c>
      <c r="F268" s="135">
        <f t="shared" si="20"/>
        <v>0</v>
      </c>
      <c r="G268" s="135">
        <f t="shared" si="20"/>
        <v>0</v>
      </c>
      <c r="H268" s="135">
        <f>SUM(C268:G268)</f>
        <v>47042918.761126608</v>
      </c>
    </row>
    <row r="269" spans="2:10" x14ac:dyDescent="0.55000000000000004">
      <c r="B269" s="127" t="str">
        <f>$B$33</f>
        <v>Science</v>
      </c>
      <c r="C269" s="138">
        <f t="shared" si="20"/>
        <v>5295068.5770103596</v>
      </c>
      <c r="D269" s="138">
        <f t="shared" si="20"/>
        <v>9228683.5624241326</v>
      </c>
      <c r="E269" s="138">
        <f t="shared" si="20"/>
        <v>747716.8468147841</v>
      </c>
      <c r="F269" s="138">
        <f t="shared" si="20"/>
        <v>0</v>
      </c>
      <c r="G269" s="138">
        <f t="shared" si="20"/>
        <v>0</v>
      </c>
      <c r="H269" s="138">
        <f t="shared" ref="H269:H288" si="21">SUM(C269:G269)</f>
        <v>15271468.986249276</v>
      </c>
    </row>
    <row r="270" spans="2:10" x14ac:dyDescent="0.55000000000000004">
      <c r="B270" s="127" t="str">
        <f>$B$34</f>
        <v>Fine Arts</v>
      </c>
      <c r="C270" s="138">
        <f t="shared" si="20"/>
        <v>2389244.0807022285</v>
      </c>
      <c r="D270" s="138">
        <f t="shared" si="20"/>
        <v>1392477.21488551</v>
      </c>
      <c r="E270" s="138">
        <f t="shared" si="20"/>
        <v>0</v>
      </c>
      <c r="F270" s="138">
        <f t="shared" si="20"/>
        <v>0</v>
      </c>
      <c r="G270" s="138">
        <f t="shared" si="20"/>
        <v>0</v>
      </c>
      <c r="H270" s="138">
        <f t="shared" si="21"/>
        <v>3781721.2955877385</v>
      </c>
    </row>
    <row r="271" spans="2:10" x14ac:dyDescent="0.55000000000000004">
      <c r="B271" s="127" t="str">
        <f>$B$35</f>
        <v>Teacher Education</v>
      </c>
      <c r="C271" s="138">
        <f t="shared" si="20"/>
        <v>697408.1827490282</v>
      </c>
      <c r="D271" s="138">
        <f t="shared" si="20"/>
        <v>5342252.6862915764</v>
      </c>
      <c r="E271" s="138">
        <f t="shared" si="20"/>
        <v>1066371.5000595329</v>
      </c>
      <c r="F271" s="138">
        <f t="shared" si="20"/>
        <v>0</v>
      </c>
      <c r="G271" s="138">
        <f t="shared" si="20"/>
        <v>0</v>
      </c>
      <c r="H271" s="138">
        <f t="shared" si="21"/>
        <v>7106032.3691001376</v>
      </c>
    </row>
    <row r="272" spans="2:10" x14ac:dyDescent="0.55000000000000004">
      <c r="B272" s="127" t="str">
        <f>$B$36</f>
        <v>Agriculture</v>
      </c>
      <c r="C272" s="138">
        <f t="shared" si="20"/>
        <v>0</v>
      </c>
      <c r="D272" s="138">
        <f t="shared" si="20"/>
        <v>0</v>
      </c>
      <c r="E272" s="138">
        <f t="shared" si="20"/>
        <v>0</v>
      </c>
      <c r="F272" s="138">
        <f t="shared" si="20"/>
        <v>0</v>
      </c>
      <c r="G272" s="138">
        <f t="shared" si="20"/>
        <v>0</v>
      </c>
      <c r="H272" s="138">
        <f t="shared" si="21"/>
        <v>0</v>
      </c>
    </row>
    <row r="273" spans="2:10" x14ac:dyDescent="0.55000000000000004">
      <c r="B273" s="127" t="str">
        <f>$B$37</f>
        <v>Engineering</v>
      </c>
      <c r="C273" s="138">
        <f t="shared" si="20"/>
        <v>1306641.9766734836</v>
      </c>
      <c r="D273" s="138">
        <f t="shared" si="20"/>
        <v>2306590.3116116342</v>
      </c>
      <c r="E273" s="138">
        <f t="shared" si="20"/>
        <v>752034.09874230961</v>
      </c>
      <c r="F273" s="138">
        <f t="shared" si="20"/>
        <v>0</v>
      </c>
      <c r="G273" s="138">
        <f t="shared" si="20"/>
        <v>0</v>
      </c>
      <c r="H273" s="138">
        <f t="shared" si="21"/>
        <v>4365266.3870274276</v>
      </c>
    </row>
    <row r="274" spans="2:10" x14ac:dyDescent="0.55000000000000004">
      <c r="B274" s="127" t="str">
        <f>$B$38</f>
        <v>Home Economics</v>
      </c>
      <c r="C274" s="138">
        <f t="shared" si="20"/>
        <v>118539.7244565759</v>
      </c>
      <c r="D274" s="138">
        <f t="shared" si="20"/>
        <v>286800.9176809573</v>
      </c>
      <c r="E274" s="138">
        <f t="shared" si="20"/>
        <v>0</v>
      </c>
      <c r="F274" s="138">
        <f t="shared" si="20"/>
        <v>0</v>
      </c>
      <c r="G274" s="138">
        <f t="shared" si="20"/>
        <v>0</v>
      </c>
      <c r="H274" s="138">
        <f t="shared" si="21"/>
        <v>405340.64213753317</v>
      </c>
    </row>
    <row r="275" spans="2:10" x14ac:dyDescent="0.55000000000000004">
      <c r="B275" s="127" t="str">
        <f>$B$39</f>
        <v>Law</v>
      </c>
      <c r="C275" s="138">
        <f t="shared" si="20"/>
        <v>0</v>
      </c>
      <c r="D275" s="138">
        <f t="shared" si="20"/>
        <v>0</v>
      </c>
      <c r="E275" s="138">
        <f t="shared" si="20"/>
        <v>0</v>
      </c>
      <c r="F275" s="138">
        <f t="shared" si="20"/>
        <v>0</v>
      </c>
      <c r="G275" s="138">
        <f t="shared" si="20"/>
        <v>0</v>
      </c>
      <c r="H275" s="138">
        <f t="shared" si="21"/>
        <v>0</v>
      </c>
    </row>
    <row r="276" spans="2:10" x14ac:dyDescent="0.55000000000000004">
      <c r="B276" s="127" t="str">
        <f>$B$40</f>
        <v>Social Service</v>
      </c>
      <c r="C276" s="138">
        <f t="shared" si="20"/>
        <v>320252.93260125676</v>
      </c>
      <c r="D276" s="138">
        <f t="shared" si="20"/>
        <v>2343089.8962184126</v>
      </c>
      <c r="E276" s="138">
        <f t="shared" si="20"/>
        <v>0</v>
      </c>
      <c r="F276" s="138">
        <f t="shared" si="20"/>
        <v>0</v>
      </c>
      <c r="G276" s="138">
        <f t="shared" si="20"/>
        <v>0</v>
      </c>
      <c r="H276" s="138">
        <f t="shared" si="21"/>
        <v>2663342.8288196693</v>
      </c>
    </row>
    <row r="277" spans="2:10" x14ac:dyDescent="0.55000000000000004">
      <c r="B277" s="127" t="str">
        <f>$B$41</f>
        <v>Library Science</v>
      </c>
      <c r="C277" s="138">
        <f t="shared" si="20"/>
        <v>0</v>
      </c>
      <c r="D277" s="138">
        <f t="shared" si="20"/>
        <v>0</v>
      </c>
      <c r="E277" s="138">
        <f t="shared" si="20"/>
        <v>0</v>
      </c>
      <c r="F277" s="138">
        <f t="shared" si="20"/>
        <v>0</v>
      </c>
      <c r="G277" s="138">
        <f t="shared" si="20"/>
        <v>0</v>
      </c>
      <c r="H277" s="138">
        <f t="shared" si="21"/>
        <v>0</v>
      </c>
    </row>
    <row r="278" spans="2:10" x14ac:dyDescent="0.55000000000000004">
      <c r="B278" s="127" t="str">
        <f>$B$42</f>
        <v>Veterinary Science</v>
      </c>
      <c r="C278" s="138">
        <f t="shared" si="20"/>
        <v>0</v>
      </c>
      <c r="D278" s="138">
        <f t="shared" si="20"/>
        <v>0</v>
      </c>
      <c r="E278" s="138">
        <f t="shared" si="20"/>
        <v>0</v>
      </c>
      <c r="F278" s="138">
        <f t="shared" si="20"/>
        <v>0</v>
      </c>
      <c r="G278" s="138">
        <f t="shared" si="20"/>
        <v>0</v>
      </c>
      <c r="H278" s="138">
        <f t="shared" si="21"/>
        <v>0</v>
      </c>
    </row>
    <row r="279" spans="2:10" x14ac:dyDescent="0.55000000000000004">
      <c r="B279" s="127" t="str">
        <f>$B$43</f>
        <v>Vocational Training</v>
      </c>
      <c r="C279" s="138">
        <f t="shared" si="20"/>
        <v>0</v>
      </c>
      <c r="D279" s="138">
        <f t="shared" si="20"/>
        <v>0</v>
      </c>
      <c r="E279" s="138">
        <f t="shared" si="20"/>
        <v>0</v>
      </c>
      <c r="F279" s="138">
        <f t="shared" si="20"/>
        <v>0</v>
      </c>
      <c r="G279" s="138">
        <f t="shared" si="20"/>
        <v>0</v>
      </c>
      <c r="H279" s="138">
        <f t="shared" si="21"/>
        <v>0</v>
      </c>
    </row>
    <row r="280" spans="2:10" x14ac:dyDescent="0.55000000000000004">
      <c r="B280" s="127" t="str">
        <f>$B$44</f>
        <v>Physical Training</v>
      </c>
      <c r="C280" s="138">
        <f t="shared" si="20"/>
        <v>0</v>
      </c>
      <c r="D280" s="138">
        <f t="shared" si="20"/>
        <v>0</v>
      </c>
      <c r="E280" s="138">
        <f t="shared" si="20"/>
        <v>0</v>
      </c>
      <c r="F280" s="138">
        <f t="shared" si="20"/>
        <v>0</v>
      </c>
      <c r="G280" s="138">
        <f t="shared" si="20"/>
        <v>0</v>
      </c>
      <c r="H280" s="138">
        <f t="shared" si="21"/>
        <v>0</v>
      </c>
    </row>
    <row r="281" spans="2:10" x14ac:dyDescent="0.55000000000000004">
      <c r="B281" s="127" t="str">
        <f>$B$45</f>
        <v>Health Services</v>
      </c>
      <c r="C281" s="138">
        <f t="shared" si="20"/>
        <v>241686.53198358824</v>
      </c>
      <c r="D281" s="138">
        <f t="shared" si="20"/>
        <v>1547773.9024457454</v>
      </c>
      <c r="E281" s="138">
        <f t="shared" si="20"/>
        <v>0</v>
      </c>
      <c r="F281" s="138">
        <f t="shared" si="20"/>
        <v>0</v>
      </c>
      <c r="G281" s="138">
        <f t="shared" si="20"/>
        <v>0</v>
      </c>
      <c r="H281" s="138">
        <f t="shared" si="21"/>
        <v>1789460.4344293335</v>
      </c>
    </row>
    <row r="282" spans="2:10" x14ac:dyDescent="0.55000000000000004">
      <c r="B282" s="127" t="str">
        <f>$B$46</f>
        <v>Pharmacy</v>
      </c>
      <c r="C282" s="138">
        <f t="shared" si="20"/>
        <v>0</v>
      </c>
      <c r="D282" s="138">
        <f t="shared" si="20"/>
        <v>0</v>
      </c>
      <c r="E282" s="138">
        <f t="shared" si="20"/>
        <v>0</v>
      </c>
      <c r="F282" s="138">
        <f t="shared" si="20"/>
        <v>0</v>
      </c>
      <c r="G282" s="138">
        <f t="shared" si="20"/>
        <v>0</v>
      </c>
      <c r="H282" s="138">
        <f t="shared" si="21"/>
        <v>0</v>
      </c>
    </row>
    <row r="283" spans="2:10" x14ac:dyDescent="0.55000000000000004">
      <c r="B283" s="127" t="str">
        <f>$B$47</f>
        <v>Business Administration</v>
      </c>
      <c r="C283" s="138">
        <f t="shared" si="20"/>
        <v>2846652.2793322108</v>
      </c>
      <c r="D283" s="138">
        <f t="shared" si="20"/>
        <v>32700916.901991025</v>
      </c>
      <c r="E283" s="138">
        <f t="shared" si="20"/>
        <v>8565498.5654995628</v>
      </c>
      <c r="F283" s="138">
        <f t="shared" si="20"/>
        <v>0</v>
      </c>
      <c r="G283" s="138">
        <f t="shared" si="20"/>
        <v>0</v>
      </c>
      <c r="H283" s="138">
        <f t="shared" si="21"/>
        <v>44113067.746822804</v>
      </c>
    </row>
    <row r="284" spans="2:10" x14ac:dyDescent="0.55000000000000004">
      <c r="B284" s="127" t="str">
        <f>$B$48</f>
        <v>Optometry</v>
      </c>
      <c r="C284" s="138">
        <f t="shared" ref="C284:G287" si="22">C259+C234+C209+C184+C132</f>
        <v>0</v>
      </c>
      <c r="D284" s="138">
        <f t="shared" si="22"/>
        <v>0</v>
      </c>
      <c r="E284" s="138">
        <f t="shared" si="22"/>
        <v>0</v>
      </c>
      <c r="F284" s="138">
        <f t="shared" si="22"/>
        <v>0</v>
      </c>
      <c r="G284" s="138">
        <f t="shared" si="22"/>
        <v>0</v>
      </c>
      <c r="H284" s="138">
        <f t="shared" si="21"/>
        <v>0</v>
      </c>
    </row>
    <row r="285" spans="2:10" x14ac:dyDescent="0.55000000000000004">
      <c r="B285" s="127" t="str">
        <f>$B$49</f>
        <v>Teacher Ed-Practice Teaching</v>
      </c>
      <c r="C285" s="138">
        <f t="shared" si="22"/>
        <v>0</v>
      </c>
      <c r="D285" s="138">
        <f t="shared" si="22"/>
        <v>682069.23370613321</v>
      </c>
      <c r="E285" s="138">
        <f t="shared" si="22"/>
        <v>0</v>
      </c>
      <c r="F285" s="138">
        <f t="shared" si="22"/>
        <v>0</v>
      </c>
      <c r="G285" s="138">
        <f t="shared" si="22"/>
        <v>0</v>
      </c>
      <c r="H285" s="138">
        <f t="shared" si="21"/>
        <v>682069.23370613321</v>
      </c>
    </row>
    <row r="286" spans="2:10" x14ac:dyDescent="0.55000000000000004">
      <c r="B286" s="127" t="str">
        <f>$B$50</f>
        <v>Technology</v>
      </c>
      <c r="C286" s="138">
        <f t="shared" si="22"/>
        <v>214748.4406388519</v>
      </c>
      <c r="D286" s="138">
        <f t="shared" si="22"/>
        <v>973099.48460262222</v>
      </c>
      <c r="E286" s="138">
        <f t="shared" si="22"/>
        <v>693822.95338552108</v>
      </c>
      <c r="F286" s="138">
        <f t="shared" si="22"/>
        <v>0</v>
      </c>
      <c r="G286" s="138">
        <f t="shared" si="22"/>
        <v>0</v>
      </c>
      <c r="H286" s="138">
        <f t="shared" si="21"/>
        <v>1881670.8786269953</v>
      </c>
    </row>
    <row r="287" spans="2:10" x14ac:dyDescent="0.55000000000000004">
      <c r="B287" s="127" t="str">
        <f>$B$51</f>
        <v>Nursing</v>
      </c>
      <c r="C287" s="138">
        <f t="shared" si="22"/>
        <v>77476.107688563381</v>
      </c>
      <c r="D287" s="138">
        <f t="shared" si="22"/>
        <v>821634.45175138849</v>
      </c>
      <c r="E287" s="138">
        <f t="shared" si="22"/>
        <v>0</v>
      </c>
      <c r="F287" s="138">
        <f t="shared" si="22"/>
        <v>0</v>
      </c>
      <c r="G287" s="138">
        <f t="shared" si="22"/>
        <v>0</v>
      </c>
      <c r="H287" s="138">
        <f t="shared" si="21"/>
        <v>899110.5594399519</v>
      </c>
    </row>
    <row r="288" spans="2:10" x14ac:dyDescent="0.55000000000000004">
      <c r="B288" s="130" t="str">
        <f>$B$52</f>
        <v>Totals</v>
      </c>
      <c r="C288" s="135">
        <f>SUM(C268:C287)</f>
        <v>38398822.154614523</v>
      </c>
      <c r="D288" s="135">
        <f>SUM(D268:D287)</f>
        <v>77118804.193653449</v>
      </c>
      <c r="E288" s="135">
        <f>SUM(E268:E287)</f>
        <v>14483843.77480562</v>
      </c>
      <c r="F288" s="135">
        <f>SUM(F268:F287)</f>
        <v>0</v>
      </c>
      <c r="G288" s="135">
        <f>SUM(G268:G287)</f>
        <v>0</v>
      </c>
      <c r="H288" s="135">
        <f t="shared" si="21"/>
        <v>130001470.12307359</v>
      </c>
      <c r="I288" s="351"/>
      <c r="J288" s="139"/>
    </row>
    <row r="289" spans="2:10" x14ac:dyDescent="0.55000000000000004">
      <c r="H289" s="139"/>
    </row>
    <row r="290" spans="2:10" x14ac:dyDescent="0.55000000000000004">
      <c r="B290" s="120" t="s">
        <v>218</v>
      </c>
      <c r="C290" s="121"/>
      <c r="D290" s="121"/>
      <c r="E290" s="121"/>
      <c r="F290" s="121"/>
      <c r="G290" s="121"/>
      <c r="H290" s="122"/>
      <c r="J290" s="358"/>
    </row>
    <row r="291" spans="2:10" ht="30" customHeight="1" thickBot="1" x14ac:dyDescent="0.6">
      <c r="B291" s="432" t="s">
        <v>229</v>
      </c>
      <c r="C291" s="432"/>
      <c r="D291" s="432"/>
      <c r="E291" s="432"/>
      <c r="F291" s="432"/>
      <c r="G291" s="432"/>
      <c r="H291" s="432"/>
    </row>
    <row r="292" spans="2:10" ht="19.8" thickBot="1" x14ac:dyDescent="0.6">
      <c r="B292" s="124" t="s">
        <v>31</v>
      </c>
      <c r="C292" s="125" t="s">
        <v>25</v>
      </c>
      <c r="D292" s="125" t="s">
        <v>26</v>
      </c>
      <c r="E292" s="125" t="s">
        <v>27</v>
      </c>
      <c r="F292" s="125" t="s">
        <v>28</v>
      </c>
      <c r="G292" s="125" t="s">
        <v>29</v>
      </c>
      <c r="H292" s="126" t="s">
        <v>1</v>
      </c>
    </row>
    <row r="293" spans="2:10" x14ac:dyDescent="0.55000000000000004">
      <c r="B293" s="127" t="str">
        <f>$B$32</f>
        <v>Liberal Arts</v>
      </c>
      <c r="C293" s="133">
        <f t="shared" ref="C293:H308" si="23">IF(C32=0,0,C268/C32)</f>
        <v>304.95207626255308</v>
      </c>
      <c r="D293" s="133">
        <f t="shared" si="23"/>
        <v>468.34403993187078</v>
      </c>
      <c r="E293" s="133">
        <f t="shared" si="23"/>
        <v>1079.3340683328906</v>
      </c>
      <c r="F293" s="133">
        <f t="shared" si="23"/>
        <v>0</v>
      </c>
      <c r="G293" s="134">
        <f t="shared" si="23"/>
        <v>0</v>
      </c>
      <c r="H293" s="135">
        <f t="shared" si="23"/>
        <v>374.22374678721008</v>
      </c>
    </row>
    <row r="294" spans="2:10" x14ac:dyDescent="0.55000000000000004">
      <c r="B294" s="127" t="str">
        <f>$B$33</f>
        <v>Science</v>
      </c>
      <c r="C294" s="136">
        <f t="shared" si="23"/>
        <v>286.51418088904063</v>
      </c>
      <c r="D294" s="136">
        <f t="shared" si="23"/>
        <v>660.41817392472683</v>
      </c>
      <c r="E294" s="136">
        <f t="shared" si="23"/>
        <v>895.46927762249595</v>
      </c>
      <c r="F294" s="136">
        <f t="shared" si="23"/>
        <v>0</v>
      </c>
      <c r="G294" s="137">
        <f t="shared" si="23"/>
        <v>0</v>
      </c>
      <c r="H294" s="138">
        <f t="shared" si="23"/>
        <v>458.74043214927229</v>
      </c>
    </row>
    <row r="295" spans="2:10" x14ac:dyDescent="0.55000000000000004">
      <c r="B295" s="127" t="str">
        <f>$B$34</f>
        <v>Fine Arts</v>
      </c>
      <c r="C295" s="136">
        <f t="shared" si="23"/>
        <v>278.66154428530774</v>
      </c>
      <c r="D295" s="136">
        <f t="shared" si="23"/>
        <v>812.41377764615527</v>
      </c>
      <c r="E295" s="136">
        <f t="shared" si="23"/>
        <v>0</v>
      </c>
      <c r="F295" s="136">
        <f t="shared" si="23"/>
        <v>0</v>
      </c>
      <c r="G295" s="137">
        <f t="shared" si="23"/>
        <v>0</v>
      </c>
      <c r="H295" s="138">
        <f t="shared" si="23"/>
        <v>367.58566247936807</v>
      </c>
    </row>
    <row r="296" spans="2:10" x14ac:dyDescent="0.55000000000000004">
      <c r="B296" s="127" t="str">
        <f>$B$35</f>
        <v>Teacher Education</v>
      </c>
      <c r="C296" s="136">
        <f t="shared" si="23"/>
        <v>429.70313169995575</v>
      </c>
      <c r="D296" s="136">
        <f t="shared" si="23"/>
        <v>623.51221828799908</v>
      </c>
      <c r="E296" s="136">
        <f t="shared" si="23"/>
        <v>1377.7409561492673</v>
      </c>
      <c r="F296" s="136">
        <f t="shared" si="23"/>
        <v>0</v>
      </c>
      <c r="G296" s="137">
        <f t="shared" si="23"/>
        <v>0</v>
      </c>
      <c r="H296" s="138">
        <f t="shared" si="23"/>
        <v>648.06496754219222</v>
      </c>
    </row>
    <row r="297" spans="2:10" x14ac:dyDescent="0.55000000000000004">
      <c r="B297" s="127" t="str">
        <f>$B$36</f>
        <v>Agriculture</v>
      </c>
      <c r="C297" s="136">
        <f t="shared" si="23"/>
        <v>0</v>
      </c>
      <c r="D297" s="136">
        <f t="shared" si="23"/>
        <v>0</v>
      </c>
      <c r="E297" s="136">
        <f t="shared" si="23"/>
        <v>0</v>
      </c>
      <c r="F297" s="136">
        <f t="shared" si="23"/>
        <v>0</v>
      </c>
      <c r="G297" s="137">
        <f t="shared" si="23"/>
        <v>0</v>
      </c>
      <c r="H297" s="138">
        <f t="shared" si="23"/>
        <v>0</v>
      </c>
    </row>
    <row r="298" spans="2:10" x14ac:dyDescent="0.55000000000000004">
      <c r="B298" s="127" t="str">
        <f>$B$37</f>
        <v>Engineering</v>
      </c>
      <c r="C298" s="136">
        <f t="shared" si="23"/>
        <v>289.84959553537789</v>
      </c>
      <c r="D298" s="136">
        <f t="shared" si="23"/>
        <v>503.18287775122911</v>
      </c>
      <c r="E298" s="136">
        <f t="shared" si="23"/>
        <v>1777.8583894617248</v>
      </c>
      <c r="F298" s="136">
        <f t="shared" si="23"/>
        <v>0</v>
      </c>
      <c r="G298" s="137">
        <f t="shared" si="23"/>
        <v>0</v>
      </c>
      <c r="H298" s="138">
        <f t="shared" si="23"/>
        <v>458.77733967708122</v>
      </c>
    </row>
    <row r="299" spans="2:10" x14ac:dyDescent="0.55000000000000004">
      <c r="B299" s="127" t="str">
        <f>$B$38</f>
        <v>Home Economics</v>
      </c>
      <c r="C299" s="136">
        <f t="shared" si="23"/>
        <v>519.91107217796446</v>
      </c>
      <c r="D299" s="136">
        <f t="shared" si="23"/>
        <v>495.33837250597117</v>
      </c>
      <c r="E299" s="136">
        <f t="shared" si="23"/>
        <v>0</v>
      </c>
      <c r="F299" s="136">
        <f t="shared" si="23"/>
        <v>0</v>
      </c>
      <c r="G299" s="137">
        <f t="shared" si="23"/>
        <v>0</v>
      </c>
      <c r="H299" s="138">
        <f t="shared" si="23"/>
        <v>502.28084527575362</v>
      </c>
    </row>
    <row r="300" spans="2:10" x14ac:dyDescent="0.55000000000000004">
      <c r="B300" s="127" t="str">
        <f>$B$39</f>
        <v>Law</v>
      </c>
      <c r="C300" s="136">
        <f t="shared" si="23"/>
        <v>0</v>
      </c>
      <c r="D300" s="136">
        <f t="shared" si="23"/>
        <v>0</v>
      </c>
      <c r="E300" s="136">
        <f t="shared" si="23"/>
        <v>0</v>
      </c>
      <c r="F300" s="136">
        <f t="shared" si="23"/>
        <v>0</v>
      </c>
      <c r="G300" s="137">
        <f t="shared" si="23"/>
        <v>0</v>
      </c>
      <c r="H300" s="138">
        <f t="shared" si="23"/>
        <v>0</v>
      </c>
    </row>
    <row r="301" spans="2:10" x14ac:dyDescent="0.55000000000000004">
      <c r="B301" s="127" t="str">
        <f>$B$40</f>
        <v>Social Service</v>
      </c>
      <c r="C301" s="136">
        <f t="shared" si="23"/>
        <v>327.45698629985355</v>
      </c>
      <c r="D301" s="136">
        <f t="shared" si="23"/>
        <v>619.86505190963294</v>
      </c>
      <c r="E301" s="136">
        <f t="shared" si="23"/>
        <v>0</v>
      </c>
      <c r="F301" s="136">
        <f t="shared" si="23"/>
        <v>0</v>
      </c>
      <c r="G301" s="137">
        <f t="shared" si="23"/>
        <v>0</v>
      </c>
      <c r="H301" s="138">
        <f t="shared" si="23"/>
        <v>559.76099807054845</v>
      </c>
    </row>
    <row r="302" spans="2:10" x14ac:dyDescent="0.55000000000000004">
      <c r="B302" s="127" t="str">
        <f>$B$41</f>
        <v>Library Science</v>
      </c>
      <c r="C302" s="136">
        <f t="shared" si="23"/>
        <v>0</v>
      </c>
      <c r="D302" s="136">
        <f t="shared" si="23"/>
        <v>0</v>
      </c>
      <c r="E302" s="136">
        <f t="shared" si="23"/>
        <v>0</v>
      </c>
      <c r="F302" s="136">
        <f t="shared" si="23"/>
        <v>0</v>
      </c>
      <c r="G302" s="137">
        <f t="shared" si="23"/>
        <v>0</v>
      </c>
      <c r="H302" s="138">
        <f t="shared" si="23"/>
        <v>0</v>
      </c>
    </row>
    <row r="303" spans="2:10" x14ac:dyDescent="0.55000000000000004">
      <c r="B303" s="127" t="str">
        <f>$B$42</f>
        <v>Veterinary Science</v>
      </c>
      <c r="C303" s="136">
        <f t="shared" si="23"/>
        <v>0</v>
      </c>
      <c r="D303" s="136">
        <f t="shared" si="23"/>
        <v>0</v>
      </c>
      <c r="E303" s="136">
        <f t="shared" si="23"/>
        <v>0</v>
      </c>
      <c r="F303" s="136">
        <f t="shared" si="23"/>
        <v>0</v>
      </c>
      <c r="G303" s="137">
        <f t="shared" si="23"/>
        <v>0</v>
      </c>
      <c r="H303" s="138">
        <f t="shared" si="23"/>
        <v>0</v>
      </c>
    </row>
    <row r="304" spans="2:10" x14ac:dyDescent="0.55000000000000004">
      <c r="B304" s="127" t="str">
        <f>$B$43</f>
        <v>Vocational Training</v>
      </c>
      <c r="C304" s="136">
        <f t="shared" si="23"/>
        <v>0</v>
      </c>
      <c r="D304" s="136">
        <f t="shared" si="23"/>
        <v>0</v>
      </c>
      <c r="E304" s="136">
        <f t="shared" si="23"/>
        <v>0</v>
      </c>
      <c r="F304" s="136">
        <f t="shared" si="23"/>
        <v>0</v>
      </c>
      <c r="G304" s="137">
        <f t="shared" si="23"/>
        <v>0</v>
      </c>
      <c r="H304" s="138">
        <f t="shared" si="23"/>
        <v>0</v>
      </c>
    </row>
    <row r="305" spans="2:10" x14ac:dyDescent="0.55000000000000004">
      <c r="B305" s="127" t="str">
        <f>$B$44</f>
        <v>Physical Training</v>
      </c>
      <c r="C305" s="136">
        <f t="shared" si="23"/>
        <v>0</v>
      </c>
      <c r="D305" s="136">
        <f t="shared" si="23"/>
        <v>0</v>
      </c>
      <c r="E305" s="136">
        <f t="shared" si="23"/>
        <v>0</v>
      </c>
      <c r="F305" s="136">
        <f t="shared" si="23"/>
        <v>0</v>
      </c>
      <c r="G305" s="137">
        <f t="shared" si="23"/>
        <v>0</v>
      </c>
      <c r="H305" s="138">
        <f t="shared" si="23"/>
        <v>0</v>
      </c>
    </row>
    <row r="306" spans="2:10" x14ac:dyDescent="0.55000000000000004">
      <c r="B306" s="127" t="str">
        <f>$B$45</f>
        <v>Health Services</v>
      </c>
      <c r="C306" s="136">
        <f t="shared" si="23"/>
        <v>299.48764805896934</v>
      </c>
      <c r="D306" s="136">
        <f t="shared" si="23"/>
        <v>540.80150330040021</v>
      </c>
      <c r="E306" s="136">
        <f t="shared" si="23"/>
        <v>0</v>
      </c>
      <c r="F306" s="136">
        <f t="shared" si="23"/>
        <v>0</v>
      </c>
      <c r="G306" s="137">
        <f t="shared" si="23"/>
        <v>0</v>
      </c>
      <c r="H306" s="138">
        <f t="shared" si="23"/>
        <v>487.72429393004455</v>
      </c>
    </row>
    <row r="307" spans="2:10" x14ac:dyDescent="0.55000000000000004">
      <c r="B307" s="127" t="str">
        <f>$B$46</f>
        <v>Pharmacy</v>
      </c>
      <c r="C307" s="136">
        <f t="shared" si="23"/>
        <v>0</v>
      </c>
      <c r="D307" s="136">
        <f t="shared" si="23"/>
        <v>0</v>
      </c>
      <c r="E307" s="136">
        <f t="shared" si="23"/>
        <v>0</v>
      </c>
      <c r="F307" s="136">
        <f t="shared" si="23"/>
        <v>0</v>
      </c>
      <c r="G307" s="137">
        <f t="shared" si="23"/>
        <v>0</v>
      </c>
      <c r="H307" s="138">
        <f t="shared" si="23"/>
        <v>0</v>
      </c>
    </row>
    <row r="308" spans="2:10" x14ac:dyDescent="0.55000000000000004">
      <c r="B308" s="127" t="str">
        <f>$B$47</f>
        <v>Business Administration</v>
      </c>
      <c r="C308" s="136">
        <f t="shared" si="23"/>
        <v>268.42548602849701</v>
      </c>
      <c r="D308" s="136">
        <f t="shared" si="23"/>
        <v>438.67939608809593</v>
      </c>
      <c r="E308" s="136">
        <f t="shared" si="23"/>
        <v>620.46349623321714</v>
      </c>
      <c r="F308" s="136">
        <f t="shared" si="23"/>
        <v>0</v>
      </c>
      <c r="G308" s="137">
        <f t="shared" si="23"/>
        <v>0</v>
      </c>
      <c r="H308" s="138">
        <f t="shared" si="23"/>
        <v>445.79367935427376</v>
      </c>
    </row>
    <row r="309" spans="2:10" x14ac:dyDescent="0.55000000000000004">
      <c r="B309" s="127" t="str">
        <f>$B$48</f>
        <v>Optometry</v>
      </c>
      <c r="C309" s="136">
        <f t="shared" ref="C309:H313" si="24">IF(C48=0,0,C284/C48)</f>
        <v>0</v>
      </c>
      <c r="D309" s="136">
        <f t="shared" si="24"/>
        <v>0</v>
      </c>
      <c r="E309" s="136">
        <f t="shared" si="24"/>
        <v>0</v>
      </c>
      <c r="F309" s="136">
        <f t="shared" si="24"/>
        <v>0</v>
      </c>
      <c r="G309" s="137">
        <f t="shared" si="24"/>
        <v>0</v>
      </c>
      <c r="H309" s="138">
        <f t="shared" si="24"/>
        <v>0</v>
      </c>
    </row>
    <row r="310" spans="2:10" x14ac:dyDescent="0.55000000000000004">
      <c r="B310" s="127" t="str">
        <f>$B$49</f>
        <v>Teacher Ed-Practice Teaching</v>
      </c>
      <c r="C310" s="136">
        <f t="shared" si="24"/>
        <v>0</v>
      </c>
      <c r="D310" s="136">
        <f t="shared" si="24"/>
        <v>638.64160459375773</v>
      </c>
      <c r="E310" s="136">
        <f t="shared" si="24"/>
        <v>0</v>
      </c>
      <c r="F310" s="136">
        <f t="shared" si="24"/>
        <v>0</v>
      </c>
      <c r="G310" s="137">
        <f t="shared" si="24"/>
        <v>0</v>
      </c>
      <c r="H310" s="138">
        <f t="shared" si="24"/>
        <v>638.64160459375773</v>
      </c>
    </row>
    <row r="311" spans="2:10" x14ac:dyDescent="0.55000000000000004">
      <c r="B311" s="127" t="str">
        <f>$B$50</f>
        <v>Technology</v>
      </c>
      <c r="C311" s="136">
        <f t="shared" si="24"/>
        <v>386.2382025878631</v>
      </c>
      <c r="D311" s="136">
        <f t="shared" si="24"/>
        <v>583.74294217313866</v>
      </c>
      <c r="E311" s="136">
        <f t="shared" si="24"/>
        <v>768.35321526635778</v>
      </c>
      <c r="F311" s="136">
        <f t="shared" si="24"/>
        <v>0</v>
      </c>
      <c r="G311" s="137">
        <f t="shared" si="24"/>
        <v>0</v>
      </c>
      <c r="H311" s="138">
        <f t="shared" si="24"/>
        <v>601.94205970153394</v>
      </c>
    </row>
    <row r="312" spans="2:10" x14ac:dyDescent="0.55000000000000004">
      <c r="B312" s="127" t="str">
        <f>$B$51</f>
        <v>Nursing</v>
      </c>
      <c r="C312" s="136">
        <f t="shared" si="24"/>
        <v>807.04278842253518</v>
      </c>
      <c r="D312" s="136">
        <f t="shared" si="24"/>
        <v>1162.1420816851323</v>
      </c>
      <c r="E312" s="136">
        <f t="shared" si="24"/>
        <v>0</v>
      </c>
      <c r="F312" s="136">
        <f t="shared" si="24"/>
        <v>0</v>
      </c>
      <c r="G312" s="137">
        <f t="shared" si="24"/>
        <v>0</v>
      </c>
      <c r="H312" s="138">
        <f t="shared" si="24"/>
        <v>1119.6893641842489</v>
      </c>
    </row>
    <row r="313" spans="2:10" x14ac:dyDescent="0.55000000000000004">
      <c r="B313" s="130" t="str">
        <f>$B$52</f>
        <v>Totals</v>
      </c>
      <c r="C313" s="135">
        <f t="shared" si="24"/>
        <v>299.80576171436786</v>
      </c>
      <c r="D313" s="135">
        <f t="shared" si="24"/>
        <v>495.40245131434938</v>
      </c>
      <c r="E313" s="135">
        <f t="shared" si="24"/>
        <v>754.24901186302247</v>
      </c>
      <c r="F313" s="135">
        <f t="shared" si="24"/>
        <v>0</v>
      </c>
      <c r="G313" s="135">
        <f t="shared" si="24"/>
        <v>0</v>
      </c>
      <c r="H313" s="135">
        <f t="shared" si="24"/>
        <v>429.117151364655</v>
      </c>
      <c r="I313" s="349"/>
    </row>
    <row r="315" spans="2:10" x14ac:dyDescent="0.55000000000000004">
      <c r="B315" s="120" t="s">
        <v>37</v>
      </c>
      <c r="C315" s="121"/>
      <c r="D315" s="121"/>
      <c r="E315" s="121"/>
      <c r="F315" s="121"/>
      <c r="G315" s="121"/>
      <c r="H315" s="122"/>
      <c r="J315" s="358"/>
    </row>
    <row r="316" spans="2:10" ht="55.5" customHeight="1" thickBot="1" x14ac:dyDescent="0.6">
      <c r="B316" s="432" t="s">
        <v>230</v>
      </c>
      <c r="C316" s="432"/>
      <c r="D316" s="432"/>
      <c r="E316" s="432"/>
      <c r="F316" s="432"/>
      <c r="G316" s="432"/>
      <c r="H316" s="432"/>
    </row>
    <row r="317" spans="2:10" ht="19.8" thickBot="1" x14ac:dyDescent="0.6">
      <c r="B317" s="124" t="s">
        <v>31</v>
      </c>
      <c r="C317" s="125" t="s">
        <v>25</v>
      </c>
      <c r="D317" s="125" t="s">
        <v>26</v>
      </c>
      <c r="E317" s="125" t="s">
        <v>27</v>
      </c>
      <c r="F317" s="125" t="s">
        <v>28</v>
      </c>
      <c r="G317" s="125" t="s">
        <v>29</v>
      </c>
      <c r="H317" s="126" t="s">
        <v>1</v>
      </c>
    </row>
    <row r="318" spans="2:10" x14ac:dyDescent="0.55000000000000004">
      <c r="B318" s="127" t="str">
        <f>$B$32</f>
        <v>Liberal Arts</v>
      </c>
      <c r="C318" s="128">
        <f t="shared" ref="C318:H318" si="25">IF($C$293=0,"",C293/$C$293)</f>
        <v>1</v>
      </c>
      <c r="D318" s="128">
        <f t="shared" si="25"/>
        <v>1.5357955442436237</v>
      </c>
      <c r="E318" s="128">
        <f t="shared" si="25"/>
        <v>3.5393563525162612</v>
      </c>
      <c r="F318" s="128">
        <f t="shared" si="25"/>
        <v>0</v>
      </c>
      <c r="G318" s="128">
        <f t="shared" si="25"/>
        <v>0</v>
      </c>
      <c r="H318" s="128">
        <f t="shared" si="25"/>
        <v>1.227155923559007</v>
      </c>
    </row>
    <row r="319" spans="2:10" x14ac:dyDescent="0.55000000000000004">
      <c r="B319" s="127" t="str">
        <f>$B$33</f>
        <v>Science</v>
      </c>
      <c r="C319" s="128">
        <f t="shared" ref="C319:H334" si="26">IF($C$293=0,"",C294/$C$293)</f>
        <v>0.9395383838684277</v>
      </c>
      <c r="D319" s="128">
        <f t="shared" si="26"/>
        <v>2.1656457697180258</v>
      </c>
      <c r="E319" s="128">
        <f t="shared" si="26"/>
        <v>2.9364262365327467</v>
      </c>
      <c r="F319" s="128">
        <f t="shared" si="26"/>
        <v>0</v>
      </c>
      <c r="G319" s="128">
        <f t="shared" si="26"/>
        <v>0</v>
      </c>
      <c r="H319" s="128">
        <f t="shared" si="26"/>
        <v>1.504303357339049</v>
      </c>
    </row>
    <row r="320" spans="2:10" x14ac:dyDescent="0.55000000000000004">
      <c r="B320" s="127" t="str">
        <f>$B$34</f>
        <v>Fine Arts</v>
      </c>
      <c r="C320" s="128">
        <f t="shared" si="26"/>
        <v>0.91378798826537544</v>
      </c>
      <c r="D320" s="128">
        <f t="shared" si="26"/>
        <v>2.6640703273870985</v>
      </c>
      <c r="E320" s="128">
        <f t="shared" si="26"/>
        <v>0</v>
      </c>
      <c r="F320" s="128">
        <f t="shared" si="26"/>
        <v>0</v>
      </c>
      <c r="G320" s="128">
        <f t="shared" si="26"/>
        <v>0</v>
      </c>
      <c r="H320" s="128">
        <f t="shared" si="26"/>
        <v>1.2053882924308725</v>
      </c>
    </row>
    <row r="321" spans="2:8" x14ac:dyDescent="0.55000000000000004">
      <c r="B321" s="127" t="str">
        <f>$B$35</f>
        <v>Teacher Education</v>
      </c>
      <c r="C321" s="128">
        <f t="shared" si="26"/>
        <v>1.4090841320588234</v>
      </c>
      <c r="D321" s="128">
        <f t="shared" si="26"/>
        <v>2.0446236206346629</v>
      </c>
      <c r="E321" s="128">
        <f t="shared" si="26"/>
        <v>4.5178933458484813</v>
      </c>
      <c r="F321" s="128">
        <f t="shared" si="26"/>
        <v>0</v>
      </c>
      <c r="G321" s="128">
        <f t="shared" si="26"/>
        <v>0</v>
      </c>
      <c r="H321" s="128">
        <f t="shared" si="26"/>
        <v>2.1251370887018686</v>
      </c>
    </row>
    <row r="322" spans="2:8" x14ac:dyDescent="0.55000000000000004">
      <c r="B322" s="127" t="str">
        <f>$B$36</f>
        <v>Agriculture</v>
      </c>
      <c r="C322" s="128">
        <f t="shared" si="26"/>
        <v>0</v>
      </c>
      <c r="D322" s="128">
        <f t="shared" si="26"/>
        <v>0</v>
      </c>
      <c r="E322" s="128">
        <f t="shared" si="26"/>
        <v>0</v>
      </c>
      <c r="F322" s="128">
        <f t="shared" si="26"/>
        <v>0</v>
      </c>
      <c r="G322" s="128">
        <f t="shared" si="26"/>
        <v>0</v>
      </c>
      <c r="H322" s="128">
        <f t="shared" si="26"/>
        <v>0</v>
      </c>
    </row>
    <row r="323" spans="2:8" x14ac:dyDescent="0.55000000000000004">
      <c r="B323" s="127" t="str">
        <f>$B$37</f>
        <v>Engineering</v>
      </c>
      <c r="C323" s="128">
        <f t="shared" si="26"/>
        <v>0.95047588817145001</v>
      </c>
      <c r="D323" s="128">
        <f t="shared" si="26"/>
        <v>1.6500391927746911</v>
      </c>
      <c r="E323" s="128">
        <f t="shared" si="26"/>
        <v>5.8299599440374061</v>
      </c>
      <c r="F323" s="128">
        <f t="shared" si="26"/>
        <v>0</v>
      </c>
      <c r="G323" s="128">
        <f t="shared" si="26"/>
        <v>0</v>
      </c>
      <c r="H323" s="128">
        <f t="shared" si="26"/>
        <v>1.5044243846436054</v>
      </c>
    </row>
    <row r="324" spans="2:8" x14ac:dyDescent="0.55000000000000004">
      <c r="B324" s="127" t="str">
        <f>$B$38</f>
        <v>Home Economics</v>
      </c>
      <c r="C324" s="128">
        <f t="shared" si="26"/>
        <v>1.7048943511056445</v>
      </c>
      <c r="D324" s="128">
        <f t="shared" si="26"/>
        <v>1.6243154615530544</v>
      </c>
      <c r="E324" s="128">
        <f t="shared" si="26"/>
        <v>0</v>
      </c>
      <c r="F324" s="128">
        <f t="shared" si="26"/>
        <v>0</v>
      </c>
      <c r="G324" s="128">
        <f t="shared" si="26"/>
        <v>0</v>
      </c>
      <c r="H324" s="128">
        <f t="shared" si="26"/>
        <v>1.6470812444749756</v>
      </c>
    </row>
    <row r="325" spans="2:8" x14ac:dyDescent="0.55000000000000004">
      <c r="B325" s="127" t="str">
        <f>$B$39</f>
        <v>Law</v>
      </c>
      <c r="C325" s="128">
        <f t="shared" si="26"/>
        <v>0</v>
      </c>
      <c r="D325" s="128">
        <f t="shared" si="26"/>
        <v>0</v>
      </c>
      <c r="E325" s="128">
        <f t="shared" si="26"/>
        <v>0</v>
      </c>
      <c r="F325" s="128">
        <f t="shared" si="26"/>
        <v>0</v>
      </c>
      <c r="G325" s="128">
        <f t="shared" si="26"/>
        <v>0</v>
      </c>
      <c r="H325" s="128">
        <f t="shared" si="26"/>
        <v>0</v>
      </c>
    </row>
    <row r="326" spans="2:8" x14ac:dyDescent="0.55000000000000004">
      <c r="B326" s="127" t="str">
        <f>$B$40</f>
        <v>Social Service</v>
      </c>
      <c r="C326" s="128">
        <f t="shared" si="26"/>
        <v>1.0737981859743908</v>
      </c>
      <c r="D326" s="128">
        <f t="shared" si="26"/>
        <v>2.0326638188747754</v>
      </c>
      <c r="E326" s="128">
        <f t="shared" si="26"/>
        <v>0</v>
      </c>
      <c r="F326" s="128">
        <f t="shared" si="26"/>
        <v>0</v>
      </c>
      <c r="G326" s="128">
        <f t="shared" si="26"/>
        <v>0</v>
      </c>
      <c r="H326" s="128">
        <f t="shared" si="26"/>
        <v>1.8355703785686437</v>
      </c>
    </row>
    <row r="327" spans="2:8" x14ac:dyDescent="0.55000000000000004">
      <c r="B327" s="127" t="str">
        <f>$B$41</f>
        <v>Library Science</v>
      </c>
      <c r="C327" s="128">
        <f t="shared" si="26"/>
        <v>0</v>
      </c>
      <c r="D327" s="128">
        <f t="shared" si="26"/>
        <v>0</v>
      </c>
      <c r="E327" s="128">
        <f t="shared" si="26"/>
        <v>0</v>
      </c>
      <c r="F327" s="128">
        <f t="shared" si="26"/>
        <v>0</v>
      </c>
      <c r="G327" s="128">
        <f t="shared" si="26"/>
        <v>0</v>
      </c>
      <c r="H327" s="128">
        <f t="shared" si="26"/>
        <v>0</v>
      </c>
    </row>
    <row r="328" spans="2:8" x14ac:dyDescent="0.55000000000000004">
      <c r="B328" s="127" t="str">
        <f>$B$42</f>
        <v>Veterinary Science</v>
      </c>
      <c r="C328" s="128">
        <f t="shared" si="26"/>
        <v>0</v>
      </c>
      <c r="D328" s="128">
        <f t="shared" si="26"/>
        <v>0</v>
      </c>
      <c r="E328" s="128">
        <f t="shared" si="26"/>
        <v>0</v>
      </c>
      <c r="F328" s="128">
        <f t="shared" si="26"/>
        <v>0</v>
      </c>
      <c r="G328" s="128">
        <f t="shared" si="26"/>
        <v>0</v>
      </c>
      <c r="H328" s="128">
        <f t="shared" si="26"/>
        <v>0</v>
      </c>
    </row>
    <row r="329" spans="2:8" x14ac:dyDescent="0.55000000000000004">
      <c r="B329" s="127" t="str">
        <f>$B$43</f>
        <v>Vocational Training</v>
      </c>
      <c r="C329" s="128">
        <f t="shared" si="26"/>
        <v>0</v>
      </c>
      <c r="D329" s="128">
        <f t="shared" si="26"/>
        <v>0</v>
      </c>
      <c r="E329" s="128">
        <f t="shared" si="26"/>
        <v>0</v>
      </c>
      <c r="F329" s="128">
        <f t="shared" si="26"/>
        <v>0</v>
      </c>
      <c r="G329" s="128">
        <f t="shared" si="26"/>
        <v>0</v>
      </c>
      <c r="H329" s="128">
        <f t="shared" si="26"/>
        <v>0</v>
      </c>
    </row>
    <row r="330" spans="2:8" x14ac:dyDescent="0.55000000000000004">
      <c r="B330" s="127" t="str">
        <f>$B$44</f>
        <v>Physical Training</v>
      </c>
      <c r="C330" s="128">
        <f t="shared" si="26"/>
        <v>0</v>
      </c>
      <c r="D330" s="128">
        <f t="shared" si="26"/>
        <v>0</v>
      </c>
      <c r="E330" s="128">
        <f t="shared" si="26"/>
        <v>0</v>
      </c>
      <c r="F330" s="128">
        <f t="shared" si="26"/>
        <v>0</v>
      </c>
      <c r="G330" s="128">
        <f t="shared" si="26"/>
        <v>0</v>
      </c>
      <c r="H330" s="128">
        <f t="shared" si="26"/>
        <v>0</v>
      </c>
    </row>
    <row r="331" spans="2:8" x14ac:dyDescent="0.55000000000000004">
      <c r="B331" s="127" t="str">
        <f>$B$45</f>
        <v>Health Services</v>
      </c>
      <c r="C331" s="128">
        <f t="shared" si="26"/>
        <v>0.98208102640075468</v>
      </c>
      <c r="D331" s="128">
        <f t="shared" si="26"/>
        <v>1.7733983317260285</v>
      </c>
      <c r="E331" s="128">
        <f t="shared" si="26"/>
        <v>0</v>
      </c>
      <c r="F331" s="128">
        <f t="shared" si="26"/>
        <v>0</v>
      </c>
      <c r="G331" s="128">
        <f t="shared" si="26"/>
        <v>0</v>
      </c>
      <c r="H331" s="128">
        <f t="shared" si="26"/>
        <v>1.5993473463355961</v>
      </c>
    </row>
    <row r="332" spans="2:8" x14ac:dyDescent="0.55000000000000004">
      <c r="B332" s="127" t="str">
        <f>$B$46</f>
        <v>Pharmacy</v>
      </c>
      <c r="C332" s="128">
        <f t="shared" si="26"/>
        <v>0</v>
      </c>
      <c r="D332" s="128">
        <f t="shared" si="26"/>
        <v>0</v>
      </c>
      <c r="E332" s="128">
        <f t="shared" si="26"/>
        <v>0</v>
      </c>
      <c r="F332" s="128">
        <f t="shared" si="26"/>
        <v>0</v>
      </c>
      <c r="G332" s="128">
        <f t="shared" si="26"/>
        <v>0</v>
      </c>
      <c r="H332" s="128">
        <f t="shared" si="26"/>
        <v>0</v>
      </c>
    </row>
    <row r="333" spans="2:8" x14ac:dyDescent="0.55000000000000004">
      <c r="B333" s="127" t="str">
        <f>$B$47</f>
        <v>Business Administration</v>
      </c>
      <c r="C333" s="128">
        <f t="shared" si="26"/>
        <v>0.88022186737758767</v>
      </c>
      <c r="D333" s="128">
        <f t="shared" si="26"/>
        <v>1.4385191321353992</v>
      </c>
      <c r="E333" s="128">
        <f t="shared" si="26"/>
        <v>2.0346262397604393</v>
      </c>
      <c r="F333" s="128">
        <f t="shared" si="26"/>
        <v>0</v>
      </c>
      <c r="G333" s="128">
        <f t="shared" si="26"/>
        <v>0</v>
      </c>
      <c r="H333" s="128">
        <f t="shared" si="26"/>
        <v>1.4618483166858682</v>
      </c>
    </row>
    <row r="334" spans="2:8" x14ac:dyDescent="0.55000000000000004">
      <c r="B334" s="127" t="str">
        <f>$B$48</f>
        <v>Optometry</v>
      </c>
      <c r="C334" s="128">
        <f t="shared" si="26"/>
        <v>0</v>
      </c>
      <c r="D334" s="128">
        <f t="shared" si="26"/>
        <v>0</v>
      </c>
      <c r="E334" s="128">
        <f t="shared" si="26"/>
        <v>0</v>
      </c>
      <c r="F334" s="128">
        <f t="shared" si="26"/>
        <v>0</v>
      </c>
      <c r="G334" s="128">
        <f t="shared" si="26"/>
        <v>0</v>
      </c>
      <c r="H334" s="128">
        <f t="shared" si="26"/>
        <v>0</v>
      </c>
    </row>
    <row r="335" spans="2:8" x14ac:dyDescent="0.55000000000000004">
      <c r="B335" s="127" t="str">
        <f>$B$49</f>
        <v>Teacher Ed-Practice Teaching</v>
      </c>
      <c r="C335" s="128">
        <f t="shared" ref="C335:H338" si="27">IF($C$293=0,"",C310/$C$293)</f>
        <v>0</v>
      </c>
      <c r="D335" s="128">
        <f t="shared" si="27"/>
        <v>2.094235961338101</v>
      </c>
      <c r="E335" s="128">
        <f t="shared" si="27"/>
        <v>0</v>
      </c>
      <c r="F335" s="128">
        <f t="shared" si="27"/>
        <v>0</v>
      </c>
      <c r="G335" s="128">
        <f t="shared" si="27"/>
        <v>0</v>
      </c>
      <c r="H335" s="128">
        <f t="shared" si="27"/>
        <v>2.094235961338101</v>
      </c>
    </row>
    <row r="336" spans="2:8" x14ac:dyDescent="0.55000000000000004">
      <c r="B336" s="127" t="str">
        <f>$B$50</f>
        <v>Technology</v>
      </c>
      <c r="C336" s="128">
        <f t="shared" si="27"/>
        <v>1.2665537723879128</v>
      </c>
      <c r="D336" s="128">
        <f t="shared" si="27"/>
        <v>1.9142120602273138</v>
      </c>
      <c r="E336" s="128">
        <f t="shared" si="27"/>
        <v>2.5195867648555788</v>
      </c>
      <c r="F336" s="128">
        <f t="shared" si="27"/>
        <v>0</v>
      </c>
      <c r="G336" s="128">
        <f t="shared" si="27"/>
        <v>0</v>
      </c>
      <c r="H336" s="128">
        <f t="shared" si="27"/>
        <v>1.9738906751475365</v>
      </c>
    </row>
    <row r="337" spans="2:10" x14ac:dyDescent="0.55000000000000004">
      <c r="B337" s="127" t="str">
        <f>$B$51</f>
        <v>Nursing</v>
      </c>
      <c r="C337" s="128">
        <f t="shared" si="27"/>
        <v>2.6464577592437823</v>
      </c>
      <c r="D337" s="128">
        <f t="shared" si="27"/>
        <v>3.8109007025896378</v>
      </c>
      <c r="E337" s="128">
        <f t="shared" si="27"/>
        <v>0</v>
      </c>
      <c r="F337" s="128">
        <f t="shared" si="27"/>
        <v>0</v>
      </c>
      <c r="G337" s="128">
        <f t="shared" si="27"/>
        <v>0</v>
      </c>
      <c r="H337" s="128">
        <f t="shared" si="27"/>
        <v>3.6716895910563845</v>
      </c>
    </row>
    <row r="338" spans="2:10" x14ac:dyDescent="0.55000000000000004">
      <c r="B338" s="130" t="str">
        <f>$B$52</f>
        <v>Totals</v>
      </c>
      <c r="C338" s="128">
        <f t="shared" si="27"/>
        <v>0.98312418590075634</v>
      </c>
      <c r="D338" s="128">
        <f t="shared" si="27"/>
        <v>1.6245255890234542</v>
      </c>
      <c r="E338" s="128">
        <f t="shared" si="27"/>
        <v>2.4733362077969274</v>
      </c>
      <c r="F338" s="128">
        <f t="shared" si="27"/>
        <v>0</v>
      </c>
      <c r="G338" s="128">
        <f t="shared" si="27"/>
        <v>0</v>
      </c>
      <c r="H338" s="128">
        <f t="shared" si="27"/>
        <v>1.4071625831306036</v>
      </c>
      <c r="I338" s="349"/>
    </row>
    <row r="340" spans="2:10" x14ac:dyDescent="0.55000000000000004">
      <c r="B340" s="120" t="s">
        <v>231</v>
      </c>
      <c r="C340" s="121"/>
      <c r="D340" s="121"/>
      <c r="E340" s="121"/>
      <c r="F340" s="121"/>
      <c r="G340" s="121"/>
      <c r="H340" s="122"/>
      <c r="J340" s="358"/>
    </row>
    <row r="341" spans="2:10" ht="55.5" customHeight="1" thickBot="1" x14ac:dyDescent="0.6">
      <c r="B341" s="432" t="s">
        <v>232</v>
      </c>
      <c r="C341" s="432"/>
      <c r="D341" s="432"/>
      <c r="E341" s="432"/>
      <c r="F341" s="432"/>
      <c r="G341" s="432"/>
      <c r="H341" s="432"/>
    </row>
    <row r="342" spans="2:10" ht="19.8" thickBot="1" x14ac:dyDescent="0.6">
      <c r="B342" s="124" t="s">
        <v>31</v>
      </c>
      <c r="C342" s="125" t="s">
        <v>25</v>
      </c>
      <c r="D342" s="125" t="s">
        <v>26</v>
      </c>
      <c r="E342" s="125" t="s">
        <v>27</v>
      </c>
      <c r="F342" s="125" t="s">
        <v>28</v>
      </c>
      <c r="G342" s="125" t="s">
        <v>29</v>
      </c>
      <c r="H342" s="126" t="s">
        <v>1</v>
      </c>
    </row>
    <row r="343" spans="2:10" x14ac:dyDescent="0.55000000000000004">
      <c r="B343" s="127" t="str">
        <f>$B$32</f>
        <v>Liberal Arts</v>
      </c>
      <c r="C343" s="135">
        <f t="shared" ref="C343:D358" si="28">C293*30</f>
        <v>9148.5622878765917</v>
      </c>
      <c r="D343" s="135">
        <f t="shared" si="28"/>
        <v>14050.321197956124</v>
      </c>
      <c r="E343" s="135">
        <f>E293*24</f>
        <v>25904.017639989375</v>
      </c>
      <c r="F343" s="135">
        <f>F293*18</f>
        <v>0</v>
      </c>
      <c r="G343" s="135">
        <f>G293*24</f>
        <v>0</v>
      </c>
      <c r="H343" s="135">
        <f>IF((C32/30+D32/30+E32/24+F32/18+G32/24)=0,0,H268/(C32/30+D32/30+E32/24+F32/18+G32/24))</f>
        <v>11171.989137702119</v>
      </c>
    </row>
    <row r="344" spans="2:10" x14ac:dyDescent="0.55000000000000004">
      <c r="B344" s="127" t="str">
        <f>$B$33</f>
        <v>Science</v>
      </c>
      <c r="C344" s="138">
        <f t="shared" si="28"/>
        <v>8595.4254266712196</v>
      </c>
      <c r="D344" s="138">
        <f t="shared" si="28"/>
        <v>19812.545217741805</v>
      </c>
      <c r="E344" s="138">
        <f>E294*24</f>
        <v>21491.262662939902</v>
      </c>
      <c r="F344" s="138">
        <f>F294*18</f>
        <v>0</v>
      </c>
      <c r="G344" s="138">
        <f>G294*24</f>
        <v>0</v>
      </c>
      <c r="H344" s="138">
        <f t="shared" ref="H344:H363" si="29">IF((C33/30+D33/30+E33/24+F33/18+G33/24)=0,0,H269/(C33/30+D33/30+E33/24+F33/18+G33/24))</f>
        <v>13676.452691144543</v>
      </c>
    </row>
    <row r="345" spans="2:10" x14ac:dyDescent="0.55000000000000004">
      <c r="B345" s="127" t="str">
        <f>$B$34</f>
        <v>Fine Arts</v>
      </c>
      <c r="C345" s="138">
        <f t="shared" si="28"/>
        <v>8359.8463285592316</v>
      </c>
      <c r="D345" s="138">
        <f t="shared" si="28"/>
        <v>24372.413329384657</v>
      </c>
      <c r="E345" s="138">
        <f t="shared" ref="E345:E363" si="30">E295*24</f>
        <v>0</v>
      </c>
      <c r="F345" s="138">
        <f t="shared" ref="F345:F363" si="31">F295*18</f>
        <v>0</v>
      </c>
      <c r="G345" s="138">
        <f t="shared" ref="G345:G363" si="32">G295*24</f>
        <v>0</v>
      </c>
      <c r="H345" s="138">
        <f t="shared" si="29"/>
        <v>11027.569874381041</v>
      </c>
    </row>
    <row r="346" spans="2:10" x14ac:dyDescent="0.55000000000000004">
      <c r="B346" s="127" t="str">
        <f>$B$35</f>
        <v>Teacher Education</v>
      </c>
      <c r="C346" s="138">
        <f t="shared" si="28"/>
        <v>12891.093950998673</v>
      </c>
      <c r="D346" s="138">
        <f t="shared" si="28"/>
        <v>18705.366548639973</v>
      </c>
      <c r="E346" s="138">
        <f t="shared" si="30"/>
        <v>33065.782947582411</v>
      </c>
      <c r="F346" s="138">
        <f t="shared" si="31"/>
        <v>0</v>
      </c>
      <c r="G346" s="138">
        <f t="shared" si="32"/>
        <v>0</v>
      </c>
      <c r="H346" s="138">
        <f t="shared" si="29"/>
        <v>19104.805401532831</v>
      </c>
    </row>
    <row r="347" spans="2:10" x14ac:dyDescent="0.55000000000000004">
      <c r="B347" s="127" t="str">
        <f>$B$36</f>
        <v>Agriculture</v>
      </c>
      <c r="C347" s="138">
        <f t="shared" si="28"/>
        <v>0</v>
      </c>
      <c r="D347" s="138">
        <f t="shared" si="28"/>
        <v>0</v>
      </c>
      <c r="E347" s="138">
        <f t="shared" si="30"/>
        <v>0</v>
      </c>
      <c r="F347" s="138">
        <f t="shared" si="31"/>
        <v>0</v>
      </c>
      <c r="G347" s="138">
        <f t="shared" si="32"/>
        <v>0</v>
      </c>
      <c r="H347" s="138">
        <f t="shared" si="29"/>
        <v>0</v>
      </c>
    </row>
    <row r="348" spans="2:10" x14ac:dyDescent="0.55000000000000004">
      <c r="B348" s="127" t="str">
        <f>$B$37</f>
        <v>Engineering</v>
      </c>
      <c r="C348" s="138">
        <f t="shared" si="28"/>
        <v>8695.4878660613358</v>
      </c>
      <c r="D348" s="138">
        <f t="shared" si="28"/>
        <v>15095.486332536873</v>
      </c>
      <c r="E348" s="138">
        <f t="shared" si="30"/>
        <v>42668.601347081392</v>
      </c>
      <c r="F348" s="138">
        <f t="shared" si="31"/>
        <v>0</v>
      </c>
      <c r="G348" s="138">
        <f t="shared" si="32"/>
        <v>0</v>
      </c>
      <c r="H348" s="138">
        <f t="shared" si="29"/>
        <v>13612.035611654268</v>
      </c>
    </row>
    <row r="349" spans="2:10" x14ac:dyDescent="0.55000000000000004">
      <c r="B349" s="127" t="str">
        <f>$B$38</f>
        <v>Home Economics</v>
      </c>
      <c r="C349" s="138">
        <f t="shared" si="28"/>
        <v>15597.332165338934</v>
      </c>
      <c r="D349" s="138">
        <f t="shared" si="28"/>
        <v>14860.151175179135</v>
      </c>
      <c r="E349" s="138">
        <f t="shared" si="30"/>
        <v>0</v>
      </c>
      <c r="F349" s="138">
        <f t="shared" si="31"/>
        <v>0</v>
      </c>
      <c r="G349" s="138">
        <f t="shared" si="32"/>
        <v>0</v>
      </c>
      <c r="H349" s="138">
        <f t="shared" si="29"/>
        <v>15068.425358272609</v>
      </c>
    </row>
    <row r="350" spans="2:10" x14ac:dyDescent="0.55000000000000004">
      <c r="B350" s="127" t="str">
        <f>$B$39</f>
        <v>Law</v>
      </c>
      <c r="C350" s="138">
        <f t="shared" si="28"/>
        <v>0</v>
      </c>
      <c r="D350" s="138">
        <f t="shared" si="28"/>
        <v>0</v>
      </c>
      <c r="E350" s="138">
        <f t="shared" si="30"/>
        <v>0</v>
      </c>
      <c r="F350" s="138">
        <f t="shared" si="31"/>
        <v>0</v>
      </c>
      <c r="G350" s="138">
        <f t="shared" si="32"/>
        <v>0</v>
      </c>
      <c r="H350" s="138">
        <f t="shared" si="29"/>
        <v>0</v>
      </c>
    </row>
    <row r="351" spans="2:10" x14ac:dyDescent="0.55000000000000004">
      <c r="B351" s="127" t="str">
        <f>$B$40</f>
        <v>Social Service</v>
      </c>
      <c r="C351" s="138">
        <f t="shared" si="28"/>
        <v>9823.7095889956072</v>
      </c>
      <c r="D351" s="138">
        <f t="shared" si="28"/>
        <v>18595.951557288987</v>
      </c>
      <c r="E351" s="138">
        <f t="shared" si="30"/>
        <v>0</v>
      </c>
      <c r="F351" s="138">
        <f t="shared" si="31"/>
        <v>0</v>
      </c>
      <c r="G351" s="138">
        <f t="shared" si="32"/>
        <v>0</v>
      </c>
      <c r="H351" s="138">
        <f t="shared" si="29"/>
        <v>16792.829942116452</v>
      </c>
    </row>
    <row r="352" spans="2:10" x14ac:dyDescent="0.55000000000000004">
      <c r="B352" s="127" t="str">
        <f>$B$41</f>
        <v>Library Science</v>
      </c>
      <c r="C352" s="138">
        <f t="shared" si="28"/>
        <v>0</v>
      </c>
      <c r="D352" s="138">
        <f t="shared" si="28"/>
        <v>0</v>
      </c>
      <c r="E352" s="138">
        <f t="shared" si="30"/>
        <v>0</v>
      </c>
      <c r="F352" s="138">
        <f t="shared" si="31"/>
        <v>0</v>
      </c>
      <c r="G352" s="138">
        <f t="shared" si="32"/>
        <v>0</v>
      </c>
      <c r="H352" s="138">
        <f t="shared" si="29"/>
        <v>0</v>
      </c>
    </row>
    <row r="353" spans="2:9" x14ac:dyDescent="0.55000000000000004">
      <c r="B353" s="127" t="str">
        <f>$B$42</f>
        <v>Veterinary Science</v>
      </c>
      <c r="C353" s="138">
        <f t="shared" si="28"/>
        <v>0</v>
      </c>
      <c r="D353" s="138">
        <f t="shared" si="28"/>
        <v>0</v>
      </c>
      <c r="E353" s="138">
        <f t="shared" si="30"/>
        <v>0</v>
      </c>
      <c r="F353" s="138">
        <f t="shared" si="31"/>
        <v>0</v>
      </c>
      <c r="G353" s="138">
        <f t="shared" si="32"/>
        <v>0</v>
      </c>
      <c r="H353" s="138">
        <f t="shared" si="29"/>
        <v>0</v>
      </c>
    </row>
    <row r="354" spans="2:9" x14ac:dyDescent="0.55000000000000004">
      <c r="B354" s="127" t="str">
        <f>$B$43</f>
        <v>Vocational Training</v>
      </c>
      <c r="C354" s="138">
        <f t="shared" si="28"/>
        <v>0</v>
      </c>
      <c r="D354" s="138">
        <f t="shared" si="28"/>
        <v>0</v>
      </c>
      <c r="E354" s="138">
        <f t="shared" si="30"/>
        <v>0</v>
      </c>
      <c r="F354" s="138">
        <f t="shared" si="31"/>
        <v>0</v>
      </c>
      <c r="G354" s="138">
        <f t="shared" si="32"/>
        <v>0</v>
      </c>
      <c r="H354" s="138">
        <f t="shared" si="29"/>
        <v>0</v>
      </c>
    </row>
    <row r="355" spans="2:9" x14ac:dyDescent="0.55000000000000004">
      <c r="B355" s="127" t="str">
        <f>$B$44</f>
        <v>Physical Training</v>
      </c>
      <c r="C355" s="138">
        <f t="shared" si="28"/>
        <v>0</v>
      </c>
      <c r="D355" s="138">
        <f t="shared" si="28"/>
        <v>0</v>
      </c>
      <c r="E355" s="138">
        <f t="shared" si="30"/>
        <v>0</v>
      </c>
      <c r="F355" s="138">
        <f t="shared" si="31"/>
        <v>0</v>
      </c>
      <c r="G355" s="138">
        <f t="shared" si="32"/>
        <v>0</v>
      </c>
      <c r="H355" s="138">
        <f t="shared" si="29"/>
        <v>0</v>
      </c>
    </row>
    <row r="356" spans="2:9" x14ac:dyDescent="0.55000000000000004">
      <c r="B356" s="127" t="str">
        <f>$B$45</f>
        <v>Health Services</v>
      </c>
      <c r="C356" s="138">
        <f t="shared" si="28"/>
        <v>8984.6294417690806</v>
      </c>
      <c r="D356" s="138">
        <f t="shared" si="28"/>
        <v>16224.045099012006</v>
      </c>
      <c r="E356" s="138">
        <f t="shared" si="30"/>
        <v>0</v>
      </c>
      <c r="F356" s="138">
        <f t="shared" si="31"/>
        <v>0</v>
      </c>
      <c r="G356" s="138">
        <f t="shared" si="32"/>
        <v>0</v>
      </c>
      <c r="H356" s="138">
        <f t="shared" si="29"/>
        <v>14631.728817901336</v>
      </c>
    </row>
    <row r="357" spans="2:9" x14ac:dyDescent="0.55000000000000004">
      <c r="B357" s="127" t="str">
        <f>$B$46</f>
        <v>Pharmacy</v>
      </c>
      <c r="C357" s="138">
        <f t="shared" si="28"/>
        <v>0</v>
      </c>
      <c r="D357" s="138">
        <f t="shared" si="28"/>
        <v>0</v>
      </c>
      <c r="E357" s="138">
        <f t="shared" si="30"/>
        <v>0</v>
      </c>
      <c r="F357" s="138">
        <f t="shared" si="31"/>
        <v>0</v>
      </c>
      <c r="G357" s="138">
        <f t="shared" si="32"/>
        <v>0</v>
      </c>
      <c r="H357" s="138">
        <f t="shared" si="29"/>
        <v>0</v>
      </c>
    </row>
    <row r="358" spans="2:9" x14ac:dyDescent="0.55000000000000004">
      <c r="B358" s="127" t="str">
        <f>$B$47</f>
        <v>Business Administration</v>
      </c>
      <c r="C358" s="138">
        <f t="shared" si="28"/>
        <v>8052.7645808549105</v>
      </c>
      <c r="D358" s="138">
        <f t="shared" si="28"/>
        <v>13160.381882642878</v>
      </c>
      <c r="E358" s="138">
        <f t="shared" si="30"/>
        <v>14891.123909597212</v>
      </c>
      <c r="F358" s="138">
        <f t="shared" si="31"/>
        <v>0</v>
      </c>
      <c r="G358" s="138">
        <f t="shared" si="32"/>
        <v>0</v>
      </c>
      <c r="H358" s="138">
        <f t="shared" si="29"/>
        <v>12923.08775580045</v>
      </c>
    </row>
    <row r="359" spans="2:9" x14ac:dyDescent="0.55000000000000004">
      <c r="B359" s="127" t="str">
        <f>$B$48</f>
        <v>Optometry</v>
      </c>
      <c r="C359" s="138">
        <f t="shared" ref="C359:D363" si="33">C309*30</f>
        <v>0</v>
      </c>
      <c r="D359" s="138">
        <f t="shared" si="33"/>
        <v>0</v>
      </c>
      <c r="E359" s="138">
        <f t="shared" si="30"/>
        <v>0</v>
      </c>
      <c r="F359" s="138">
        <f t="shared" si="31"/>
        <v>0</v>
      </c>
      <c r="G359" s="138">
        <f t="shared" si="32"/>
        <v>0</v>
      </c>
      <c r="H359" s="138">
        <f t="shared" si="29"/>
        <v>0</v>
      </c>
    </row>
    <row r="360" spans="2:9" x14ac:dyDescent="0.55000000000000004">
      <c r="B360" s="127" t="str">
        <f>$B$49</f>
        <v>Teacher Ed-Practice Teaching</v>
      </c>
      <c r="C360" s="138">
        <f t="shared" si="33"/>
        <v>0</v>
      </c>
      <c r="D360" s="138">
        <f t="shared" si="33"/>
        <v>19159.24813781273</v>
      </c>
      <c r="E360" s="138">
        <f t="shared" si="30"/>
        <v>0</v>
      </c>
      <c r="F360" s="138">
        <f t="shared" si="31"/>
        <v>0</v>
      </c>
      <c r="G360" s="138">
        <f t="shared" si="32"/>
        <v>0</v>
      </c>
      <c r="H360" s="138">
        <f t="shared" si="29"/>
        <v>19159.24813781273</v>
      </c>
    </row>
    <row r="361" spans="2:9" x14ac:dyDescent="0.55000000000000004">
      <c r="B361" s="127" t="str">
        <f>$B$50</f>
        <v>Technology</v>
      </c>
      <c r="C361" s="138">
        <f t="shared" si="33"/>
        <v>11587.146077635893</v>
      </c>
      <c r="D361" s="138">
        <f t="shared" si="33"/>
        <v>17512.288265194158</v>
      </c>
      <c r="E361" s="138">
        <f t="shared" si="30"/>
        <v>18440.477166392586</v>
      </c>
      <c r="F361" s="138">
        <f t="shared" si="31"/>
        <v>0</v>
      </c>
      <c r="G361" s="138">
        <f t="shared" si="32"/>
        <v>0</v>
      </c>
      <c r="H361" s="138">
        <f t="shared" si="29"/>
        <v>16841.985935350145</v>
      </c>
    </row>
    <row r="362" spans="2:9" x14ac:dyDescent="0.55000000000000004">
      <c r="B362" s="127" t="str">
        <f>$B$51</f>
        <v>Nursing</v>
      </c>
      <c r="C362" s="138">
        <f t="shared" si="33"/>
        <v>24211.283652676055</v>
      </c>
      <c r="D362" s="138">
        <f t="shared" si="33"/>
        <v>34864.262450553972</v>
      </c>
      <c r="E362" s="138">
        <f t="shared" si="30"/>
        <v>0</v>
      </c>
      <c r="F362" s="138">
        <f t="shared" si="31"/>
        <v>0</v>
      </c>
      <c r="G362" s="138">
        <f t="shared" si="32"/>
        <v>0</v>
      </c>
      <c r="H362" s="138">
        <f t="shared" si="29"/>
        <v>33590.680925527471</v>
      </c>
    </row>
    <row r="363" spans="2:9" x14ac:dyDescent="0.55000000000000004">
      <c r="B363" s="130" t="str">
        <f>$B$52</f>
        <v>Totals</v>
      </c>
      <c r="C363" s="135">
        <f t="shared" si="33"/>
        <v>8994.1728514310362</v>
      </c>
      <c r="D363" s="135">
        <f t="shared" si="33"/>
        <v>14862.073539430481</v>
      </c>
      <c r="E363" s="135">
        <f t="shared" si="30"/>
        <v>18101.976284712538</v>
      </c>
      <c r="F363" s="135">
        <f t="shared" si="31"/>
        <v>0</v>
      </c>
      <c r="G363" s="135">
        <f t="shared" si="32"/>
        <v>0</v>
      </c>
      <c r="H363" s="135">
        <f t="shared" si="29"/>
        <v>12672.695130709111</v>
      </c>
      <c r="I363" s="349"/>
    </row>
  </sheetData>
  <mergeCells count="45">
    <mergeCell ref="B316:H316"/>
    <mergeCell ref="B341:H341"/>
    <mergeCell ref="B215:G215"/>
    <mergeCell ref="B216:H216"/>
    <mergeCell ref="B241:G241"/>
    <mergeCell ref="B264:H264"/>
    <mergeCell ref="B266:H266"/>
    <mergeCell ref="B291:H291"/>
    <mergeCell ref="I140:I141"/>
    <mergeCell ref="B165:G165"/>
    <mergeCell ref="B166:G166"/>
    <mergeCell ref="B190:G190"/>
    <mergeCell ref="B191:H191"/>
    <mergeCell ref="B89:G89"/>
    <mergeCell ref="B113:H113"/>
    <mergeCell ref="B114:G114"/>
    <mergeCell ref="B139:G139"/>
    <mergeCell ref="B140:F141"/>
    <mergeCell ref="B58:G58"/>
    <mergeCell ref="D83:F83"/>
    <mergeCell ref="B84:C84"/>
    <mergeCell ref="D84:F84"/>
    <mergeCell ref="B87:G87"/>
    <mergeCell ref="D27:F27"/>
    <mergeCell ref="B28:C28"/>
    <mergeCell ref="D28:F28"/>
    <mergeCell ref="D54:F54"/>
    <mergeCell ref="B55:C55"/>
    <mergeCell ref="D55:F55"/>
    <mergeCell ref="B16:E16"/>
    <mergeCell ref="B17:E17"/>
    <mergeCell ref="B18:E18"/>
    <mergeCell ref="D20:F20"/>
    <mergeCell ref="B21:C21"/>
    <mergeCell ref="D21:F21"/>
    <mergeCell ref="B11:H11"/>
    <mergeCell ref="B12:E12"/>
    <mergeCell ref="B13:E13"/>
    <mergeCell ref="B14:E14"/>
    <mergeCell ref="B15:E15"/>
    <mergeCell ref="B1:H1"/>
    <mergeCell ref="B2:H2"/>
    <mergeCell ref="B8:H8"/>
    <mergeCell ref="B9:G9"/>
    <mergeCell ref="B10:G10"/>
  </mergeCells>
  <conditionalFormatting sqref="C61:G80">
    <cfRule type="expression" dxfId="114" priority="6" stopIfTrue="1">
      <formula>C32=0</formula>
    </cfRule>
  </conditionalFormatting>
  <conditionalFormatting sqref="C91:G110">
    <cfRule type="expression" dxfId="113" priority="5" stopIfTrue="1">
      <formula>C32=0</formula>
    </cfRule>
  </conditionalFormatting>
  <conditionalFormatting sqref="C143:H162">
    <cfRule type="expression" dxfId="112" priority="3" stopIfTrue="1">
      <formula>C32=0</formula>
    </cfRule>
  </conditionalFormatting>
  <conditionalFormatting sqref="H143:H162">
    <cfRule type="expression" dxfId="111" priority="1" stopIfTrue="1">
      <formula>OR(AND(#REF!&gt;0,H143&gt;0,H61=0),AND(#REF!&gt;0,H143&gt;0,H32=0))</formula>
    </cfRule>
    <cfRule type="expression" dxfId="110" priority="4" stopIfTrue="1">
      <formula>OR(AND(#REF!&gt;0,H143&gt;0,H61=0),AND(#REF!&gt;0,H143&gt;0,H32=0))</formula>
    </cfRule>
  </conditionalFormatting>
  <pageMargins left="0.25" right="0.25" top="0.5" bottom="0.5" header="0.17" footer="0.17"/>
  <pageSetup scale="68" fitToHeight="0" orientation="portrait" r:id="rId1"/>
  <headerFooter alignWithMargins="0"/>
  <rowBreaks count="6" manualBreakCount="6">
    <brk id="56" max="16383" man="1"/>
    <brk id="112" max="16383" man="1"/>
    <brk id="164" max="16383" man="1"/>
    <brk id="214" max="16383" man="1"/>
    <brk id="264" max="16383" man="1"/>
    <brk id="314" max="16383" man="1"/>
  </row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2">
    <tabColor rgb="FF92D050"/>
    <pageSetUpPr fitToPage="1"/>
  </sheetPr>
  <dimension ref="A1:BA145"/>
  <sheetViews>
    <sheetView showGridLines="0" topLeftCell="A102" zoomScale="80" zoomScaleNormal="80" workbookViewId="0">
      <selection activeCell="BA117" sqref="BA117"/>
    </sheetView>
  </sheetViews>
  <sheetFormatPr defaultColWidth="9.109375" defaultRowHeight="19.2" x14ac:dyDescent="0.55000000000000004"/>
  <cols>
    <col min="1" max="1" width="31.6640625" style="106" bestFit="1" customWidth="1"/>
    <col min="2" max="2" width="7.6640625" style="106" hidden="1" customWidth="1"/>
    <col min="3" max="3" width="7" style="106" hidden="1" customWidth="1"/>
    <col min="4" max="4" width="8" style="106" hidden="1" customWidth="1"/>
    <col min="5" max="13" width="7" style="106" hidden="1" customWidth="1"/>
    <col min="14" max="25" width="7" style="106" bestFit="1" customWidth="1"/>
    <col min="26" max="26" width="5.6640625" style="106" customWidth="1"/>
    <col min="27" max="27" width="21.5546875" style="106" customWidth="1"/>
    <col min="28" max="28" width="8.6640625" style="106" hidden="1" customWidth="1"/>
    <col min="29" max="29" width="7.6640625" style="106" hidden="1" customWidth="1"/>
    <col min="30" max="30" width="8.109375" style="106" hidden="1" customWidth="1"/>
    <col min="31" max="32" width="7.33203125" style="106" hidden="1" customWidth="1"/>
    <col min="33" max="33" width="7.109375" style="106" hidden="1" customWidth="1"/>
    <col min="34" max="35" width="7.6640625" style="106" hidden="1" customWidth="1"/>
    <col min="36" max="38" width="7.44140625" style="106" hidden="1" customWidth="1"/>
    <col min="39" max="39" width="7.44140625" style="106" bestFit="1" customWidth="1"/>
    <col min="40" max="40" width="9" style="106" customWidth="1"/>
    <col min="41" max="44" width="9.109375" style="147"/>
    <col min="45" max="51" width="8.44140625" style="147" customWidth="1"/>
    <col min="52" max="52" width="9.109375" style="147"/>
    <col min="53" max="53" width="13.33203125" style="147" bestFit="1" customWidth="1"/>
    <col min="54" max="16384" width="9.109375" style="147"/>
  </cols>
  <sheetData>
    <row r="1" spans="1:53" ht="19.8" thickBot="1" x14ac:dyDescent="0.6">
      <c r="A1" s="423" t="s">
        <v>705</v>
      </c>
      <c r="B1" s="423"/>
      <c r="C1" s="423"/>
      <c r="D1" s="423"/>
      <c r="E1" s="423"/>
      <c r="F1" s="423"/>
      <c r="G1" s="423"/>
      <c r="H1" s="423"/>
      <c r="I1" s="423"/>
      <c r="J1" s="423"/>
      <c r="K1" s="423"/>
      <c r="L1" s="423"/>
      <c r="M1" s="423"/>
      <c r="N1" s="423"/>
      <c r="O1" s="423"/>
      <c r="P1" s="423"/>
      <c r="Q1" s="423"/>
      <c r="R1" s="423"/>
      <c r="S1" s="145"/>
      <c r="T1" s="145"/>
      <c r="U1" s="145"/>
      <c r="V1" s="145"/>
      <c r="W1" s="145"/>
      <c r="X1" s="145"/>
      <c r="Y1" s="145"/>
      <c r="AA1" s="146" t="s">
        <v>714</v>
      </c>
      <c r="AB1" s="146"/>
      <c r="AC1" s="146"/>
      <c r="AD1" s="146"/>
      <c r="AE1" s="146"/>
      <c r="AF1" s="146"/>
      <c r="AG1" s="146"/>
      <c r="AH1" s="146"/>
      <c r="AI1" s="146"/>
      <c r="AJ1" s="146"/>
      <c r="AK1" s="146"/>
      <c r="AL1" s="146"/>
      <c r="AM1" s="146"/>
      <c r="AN1" s="146"/>
    </row>
    <row r="2" spans="1:53" ht="19.8" thickBot="1" x14ac:dyDescent="0.6">
      <c r="A2" s="148" t="s">
        <v>706</v>
      </c>
      <c r="B2" s="149">
        <v>2002</v>
      </c>
      <c r="C2" s="149">
        <v>2003</v>
      </c>
      <c r="D2" s="149">
        <v>2004</v>
      </c>
      <c r="E2" s="149">
        <v>2005</v>
      </c>
      <c r="F2" s="149">
        <v>2006</v>
      </c>
      <c r="G2" s="149">
        <v>2007</v>
      </c>
      <c r="H2" s="149">
        <v>2008</v>
      </c>
      <c r="I2" s="149">
        <v>2009</v>
      </c>
      <c r="J2" s="149">
        <v>2010</v>
      </c>
      <c r="K2" s="149">
        <v>2011</v>
      </c>
      <c r="L2" s="149">
        <v>2012</v>
      </c>
      <c r="M2" s="149">
        <v>2013</v>
      </c>
      <c r="N2" s="149">
        <v>2014</v>
      </c>
      <c r="O2" s="149">
        <v>2015</v>
      </c>
      <c r="P2" s="149">
        <v>2016</v>
      </c>
      <c r="Q2" s="149">
        <v>2017</v>
      </c>
      <c r="R2" s="149">
        <v>2018</v>
      </c>
      <c r="S2" s="149">
        <v>2019</v>
      </c>
      <c r="T2" s="149">
        <v>2020</v>
      </c>
      <c r="U2" s="149">
        <v>2021</v>
      </c>
      <c r="V2" s="149">
        <v>2022</v>
      </c>
      <c r="W2" s="149">
        <v>2023</v>
      </c>
      <c r="X2" s="149">
        <v>2024</v>
      </c>
      <c r="Y2" s="149">
        <v>2025</v>
      </c>
      <c r="Z2" s="147"/>
      <c r="AA2" s="148" t="s">
        <v>706</v>
      </c>
      <c r="AB2" s="149">
        <f>C2</f>
        <v>2003</v>
      </c>
      <c r="AC2" s="149">
        <v>2004</v>
      </c>
      <c r="AD2" s="149">
        <f t="shared" ref="AD2:AR2" si="0">E2</f>
        <v>2005</v>
      </c>
      <c r="AE2" s="149">
        <f t="shared" si="0"/>
        <v>2006</v>
      </c>
      <c r="AF2" s="149">
        <f t="shared" si="0"/>
        <v>2007</v>
      </c>
      <c r="AG2" s="149">
        <f t="shared" si="0"/>
        <v>2008</v>
      </c>
      <c r="AH2" s="149">
        <f t="shared" si="0"/>
        <v>2009</v>
      </c>
      <c r="AI2" s="149">
        <f t="shared" si="0"/>
        <v>2010</v>
      </c>
      <c r="AJ2" s="149">
        <f t="shared" si="0"/>
        <v>2011</v>
      </c>
      <c r="AK2" s="149">
        <f t="shared" si="0"/>
        <v>2012</v>
      </c>
      <c r="AL2" s="149">
        <f t="shared" si="0"/>
        <v>2013</v>
      </c>
      <c r="AM2" s="149">
        <f t="shared" si="0"/>
        <v>2014</v>
      </c>
      <c r="AN2" s="149">
        <f t="shared" si="0"/>
        <v>2015</v>
      </c>
      <c r="AO2" s="149">
        <f t="shared" si="0"/>
        <v>2016</v>
      </c>
      <c r="AP2" s="149">
        <f t="shared" si="0"/>
        <v>2017</v>
      </c>
      <c r="AQ2" s="149">
        <f t="shared" si="0"/>
        <v>2018</v>
      </c>
      <c r="AR2" s="149">
        <f t="shared" si="0"/>
        <v>2019</v>
      </c>
      <c r="AS2" s="149">
        <v>2020</v>
      </c>
      <c r="AT2" s="149">
        <v>2021</v>
      </c>
      <c r="AU2" s="149">
        <v>2022</v>
      </c>
      <c r="AV2" s="149">
        <v>2023</v>
      </c>
      <c r="AW2" s="149">
        <v>2023</v>
      </c>
      <c r="AX2" s="149">
        <v>2024</v>
      </c>
      <c r="AY2" s="149">
        <f>Y2</f>
        <v>2025</v>
      </c>
    </row>
    <row r="3" spans="1:53" x14ac:dyDescent="0.55000000000000004">
      <c r="A3" s="150" t="s">
        <v>707</v>
      </c>
      <c r="B3" s="151"/>
      <c r="C3" s="151"/>
      <c r="D3" s="151"/>
      <c r="E3" s="151"/>
      <c r="F3" s="151"/>
      <c r="G3" s="151"/>
      <c r="H3" s="151"/>
      <c r="I3" s="151"/>
      <c r="J3" s="151"/>
      <c r="K3" s="151"/>
      <c r="L3" s="151"/>
      <c r="M3" s="151"/>
      <c r="N3" s="151"/>
      <c r="O3" s="151"/>
      <c r="P3" s="151"/>
      <c r="Q3" s="151"/>
      <c r="R3" s="151"/>
      <c r="S3" s="151"/>
      <c r="T3" s="151"/>
      <c r="U3" s="151"/>
      <c r="V3" s="151"/>
      <c r="W3" s="151"/>
      <c r="X3" s="151"/>
      <c r="Y3" s="151"/>
      <c r="Z3" s="152"/>
      <c r="AA3" s="153" t="s">
        <v>707</v>
      </c>
      <c r="AB3" s="154"/>
      <c r="AC3" s="154"/>
      <c r="AD3" s="154"/>
      <c r="AE3" s="154"/>
      <c r="AF3" s="154"/>
      <c r="AG3" s="154"/>
      <c r="AH3" s="154"/>
      <c r="AI3" s="154"/>
      <c r="AJ3" s="154"/>
      <c r="AK3" s="154"/>
      <c r="AL3" s="154"/>
      <c r="AM3" s="154"/>
      <c r="AN3" s="154"/>
      <c r="AO3" s="154"/>
      <c r="AP3" s="154"/>
      <c r="AQ3" s="154"/>
      <c r="AR3" s="154"/>
      <c r="AS3" s="154"/>
      <c r="AT3" s="154"/>
      <c r="AU3" s="154"/>
      <c r="AV3" s="154"/>
      <c r="AW3" s="154"/>
      <c r="AX3" s="154"/>
      <c r="AY3" s="154"/>
    </row>
    <row r="4" spans="1:53" x14ac:dyDescent="0.55000000000000004">
      <c r="A4" s="155" t="s">
        <v>42</v>
      </c>
      <c r="B4" s="156">
        <v>1</v>
      </c>
      <c r="C4" s="156">
        <v>1</v>
      </c>
      <c r="D4" s="156">
        <v>1</v>
      </c>
      <c r="E4" s="156">
        <v>1</v>
      </c>
      <c r="F4" s="156">
        <v>1</v>
      </c>
      <c r="G4" s="156">
        <v>1</v>
      </c>
      <c r="H4" s="156">
        <v>1</v>
      </c>
      <c r="I4" s="156">
        <v>1</v>
      </c>
      <c r="J4" s="156">
        <v>1</v>
      </c>
      <c r="K4" s="156">
        <v>1</v>
      </c>
      <c r="L4" s="156">
        <v>1</v>
      </c>
      <c r="M4" s="156">
        <v>1</v>
      </c>
      <c r="N4" s="156">
        <v>1</v>
      </c>
      <c r="O4" s="156">
        <v>1</v>
      </c>
      <c r="P4" s="156">
        <v>1</v>
      </c>
      <c r="Q4" s="156">
        <v>1</v>
      </c>
      <c r="R4" s="156">
        <v>1</v>
      </c>
      <c r="S4" s="156">
        <v>1</v>
      </c>
      <c r="T4" s="156">
        <v>1</v>
      </c>
      <c r="U4" s="156">
        <v>1</v>
      </c>
      <c r="V4" s="156">
        <v>1</v>
      </c>
      <c r="W4" s="156">
        <v>1</v>
      </c>
      <c r="X4" s="156">
        <v>1</v>
      </c>
      <c r="Y4" s="156">
        <v>1</v>
      </c>
      <c r="Z4" s="152"/>
      <c r="AA4" s="155" t="s">
        <v>42</v>
      </c>
      <c r="AB4" s="157">
        <f t="shared" ref="AB4:AB23" si="1">IF(AND(C4=0,B4=0),"",IF(AND(NOT(C4=0),B4=0),"Added",IF(AND(C4=0,NOT(B4=0)),"Deleted",IFERROR(C4/B4-1,""))))</f>
        <v>0</v>
      </c>
      <c r="AC4" s="157">
        <f t="shared" ref="AC4:AC23" si="2">IF(AND(D4=0,C4=0),"",IF(AND(NOT(D4=0),C4=0),"Added",IF(AND(D4=0,NOT(C4=0)),"Deleted",IFERROR(D4/C4-1,""))))</f>
        <v>0</v>
      </c>
      <c r="AD4" s="157">
        <f t="shared" ref="AD4:AD23" si="3">IF(AND(E4=0,D4=0),"",IF(AND(NOT(E4=0),D4=0),"Added",IF(AND(E4=0,NOT(D4=0)),"Deleted",IFERROR(E4/D4-1,""))))</f>
        <v>0</v>
      </c>
      <c r="AE4" s="157">
        <f t="shared" ref="AE4:AE23" si="4">IF(AND(F4=0,E4=0),"",IF(AND(NOT(F4=0),E4=0),"Added",IF(AND(F4=0,NOT(E4=0)),"Deleted",IFERROR(F4/E4-1,""))))</f>
        <v>0</v>
      </c>
      <c r="AF4" s="157">
        <f t="shared" ref="AF4:AF23" si="5">IF(AND(G4=0,F4=0),"",IF(AND(NOT(G4=0),F4=0),"Added",IF(AND(G4=0,NOT(F4=0)),"Deleted",IFERROR(G4/F4-1,""))))</f>
        <v>0</v>
      </c>
      <c r="AG4" s="157">
        <f t="shared" ref="AG4:AG23" si="6">IF(AND(H4=0,G4=0),"",IF(AND(NOT(H4=0),G4=0),"Added",IF(AND(H4=0,NOT(G4=0)),"Deleted",IFERROR(H4/G4-1,""))))</f>
        <v>0</v>
      </c>
      <c r="AH4" s="157">
        <f t="shared" ref="AH4:AH23" si="7">IF(AND(I4=0,H4=0),"",IF(AND(NOT(I4=0),H4=0),"Added",IF(AND(I4=0,NOT(H4=0)),"Deleted",IFERROR(I4/H4-1,""))))</f>
        <v>0</v>
      </c>
      <c r="AI4" s="157">
        <f t="shared" ref="AI4:AI23" si="8">IF(AND(J4=0,I4=0),"",IF(AND(NOT(J4=0),I4=0),"Added",IF(AND(J4=0,NOT(I4=0)),"Deleted",IFERROR(J4/I4-1,""))))</f>
        <v>0</v>
      </c>
      <c r="AJ4" s="157">
        <f t="shared" ref="AJ4:AJ23" si="9">IF(AND(K4=0,J4=0),"",IF(AND(NOT(K4=0),J4=0),"Added",IF(AND(K4=0,NOT(J4=0)),"Deleted",IFERROR(K4/J4-1,""))))</f>
        <v>0</v>
      </c>
      <c r="AK4" s="157">
        <f t="shared" ref="AK4:AK23" si="10">IF(AND(L4=0,K4=0),"",IF(AND(NOT(L4=0),K4=0),"Added",IF(AND(L4=0,NOT(K4=0)),"Deleted",IFERROR(L4/K4-1,""))))</f>
        <v>0</v>
      </c>
      <c r="AL4" s="157">
        <f t="shared" ref="AL4:AL23" si="11">IF(AND(M4=0,L4=0),"",IF(AND(NOT(M4=0),L4=0),"Added",IF(AND(M4=0,NOT(L4=0)),"Deleted",IFERROR(M4/L4-1,""))))</f>
        <v>0</v>
      </c>
      <c r="AM4" s="157">
        <f t="shared" ref="AM4:AM23" si="12">IF(AND(N4=0,M4=0),"",IF(AND(NOT(N4=0),M4=0),"Added",IF(AND(N4=0,NOT(M4=0)),"Deleted",IFERROR(N4/M4-1,""))))</f>
        <v>0</v>
      </c>
      <c r="AN4" s="157">
        <f t="shared" ref="AN4:AN23" si="13">IF(AND(O4=0,N4=0),"",IF(AND(NOT(O4=0),N4=0),"Added",IF(AND(O4=0,NOT(N4=0)),"Deleted",IFERROR(O4/N4-1,""))))</f>
        <v>0</v>
      </c>
      <c r="AO4" s="157">
        <f t="shared" ref="AO4:AO23" si="14">IF(AND(P4=0,O4=0),"",IF(AND(NOT(P4=0),O4=0),"Added",IF(AND(P4=0,NOT(O4=0)),"Deleted",IFERROR(P4/O4-1,""))))</f>
        <v>0</v>
      </c>
      <c r="AP4" s="157">
        <f t="shared" ref="AP4:AP23" si="15">IF(AND(Q4=0,P4=0),"",IF(AND(NOT(Q4=0),P4=0),"Added",IF(AND(Q4=0,NOT(P4=0)),"Deleted",IFERROR(Q4/P4-1,""))))</f>
        <v>0</v>
      </c>
      <c r="AQ4" s="157">
        <f t="shared" ref="AQ4:AQ23" si="16">IF(AND(R4=0,Q4=0),"",IF(AND(NOT(R4=0),Q4=0),"Added",IF(AND(R4=0,NOT(Q4=0)),"Deleted",IFERROR(R4/Q4-1,""))))</f>
        <v>0</v>
      </c>
      <c r="AR4" s="157">
        <f t="shared" ref="AR4:AR23" si="17">IF(AND(S4=0,R4=0),"",IF(AND(NOT(S4=0),R4=0),"Added",IF(AND(S4=0,NOT(R4=0)),"Deleted",IFERROR(S4/R4-1,""))))</f>
        <v>0</v>
      </c>
      <c r="AS4" s="157">
        <v>0</v>
      </c>
      <c r="AT4" s="157">
        <v>0</v>
      </c>
      <c r="AU4" s="157">
        <v>0</v>
      </c>
      <c r="AV4" s="157">
        <v>0</v>
      </c>
      <c r="AW4" s="157">
        <v>0</v>
      </c>
      <c r="AX4" s="157">
        <v>0</v>
      </c>
      <c r="AY4" s="157">
        <f t="shared" ref="AY4:AY23" si="18">IF(AND(Y4=0,X4=0),"",IF(AND(NOT(Y4=0),X4=0),"Added",IF(AND(Y4=0,NOT(X4=0)),"Deleted",IFERROR(Y4/X4-1,""))))</f>
        <v>0</v>
      </c>
    </row>
    <row r="5" spans="1:53" x14ac:dyDescent="0.55000000000000004">
      <c r="A5" s="155" t="s">
        <v>43</v>
      </c>
      <c r="B5" s="156">
        <v>1.89</v>
      </c>
      <c r="C5" s="156">
        <v>1.76</v>
      </c>
      <c r="D5" s="156">
        <v>1.73</v>
      </c>
      <c r="E5" s="156">
        <v>1.68</v>
      </c>
      <c r="F5" s="156">
        <v>1.71</v>
      </c>
      <c r="G5" s="156">
        <v>1.7060846189180765</v>
      </c>
      <c r="H5" s="156">
        <v>1.71</v>
      </c>
      <c r="I5" s="156">
        <v>1.74</v>
      </c>
      <c r="J5" s="156">
        <v>1.75</v>
      </c>
      <c r="K5" s="156">
        <v>1.76</v>
      </c>
      <c r="L5" s="156">
        <v>1.78</v>
      </c>
      <c r="M5" s="156">
        <v>1.79</v>
      </c>
      <c r="N5" s="156">
        <v>1.78</v>
      </c>
      <c r="O5" s="156">
        <v>1.69</v>
      </c>
      <c r="P5" s="156">
        <v>1.64</v>
      </c>
      <c r="Q5" s="156">
        <v>1.57</v>
      </c>
      <c r="R5" s="156">
        <v>1.51</v>
      </c>
      <c r="S5" s="156">
        <v>1.44</v>
      </c>
      <c r="T5" s="156">
        <v>1.38</v>
      </c>
      <c r="U5" s="156">
        <v>1.36</v>
      </c>
      <c r="V5" s="156">
        <v>1.34</v>
      </c>
      <c r="W5" s="156">
        <v>1.34</v>
      </c>
      <c r="X5" s="156">
        <v>1.34</v>
      </c>
      <c r="Y5" s="156">
        <f>IF('Relative Weights'!C7=0,0,'Relative Weights'!C7)</f>
        <v>1.34</v>
      </c>
      <c r="Z5" s="152"/>
      <c r="AA5" s="155" t="s">
        <v>43</v>
      </c>
      <c r="AB5" s="157">
        <f t="shared" si="1"/>
        <v>-6.8783068783068724E-2</v>
      </c>
      <c r="AC5" s="157">
        <f t="shared" si="2"/>
        <v>-1.7045454545454586E-2</v>
      </c>
      <c r="AD5" s="157">
        <f t="shared" si="3"/>
        <v>-2.8901734104046284E-2</v>
      </c>
      <c r="AE5" s="157">
        <f t="shared" si="4"/>
        <v>1.7857142857142794E-2</v>
      </c>
      <c r="AF5" s="157">
        <f t="shared" si="5"/>
        <v>-2.2896965391365764E-3</v>
      </c>
      <c r="AG5" s="157">
        <f t="shared" si="6"/>
        <v>2.2949512811425432E-3</v>
      </c>
      <c r="AH5" s="157">
        <f t="shared" si="7"/>
        <v>1.7543859649122862E-2</v>
      </c>
      <c r="AI5" s="157">
        <f t="shared" si="8"/>
        <v>5.7471264367816577E-3</v>
      </c>
      <c r="AJ5" s="157">
        <f t="shared" si="9"/>
        <v>5.7142857142857828E-3</v>
      </c>
      <c r="AK5" s="157">
        <f t="shared" si="10"/>
        <v>1.1363636363636465E-2</v>
      </c>
      <c r="AL5" s="157">
        <f t="shared" si="11"/>
        <v>5.6179775280897903E-3</v>
      </c>
      <c r="AM5" s="157">
        <f t="shared" si="12"/>
        <v>-5.5865921787709993E-3</v>
      </c>
      <c r="AN5" s="157">
        <f t="shared" si="13"/>
        <v>-5.0561797752809001E-2</v>
      </c>
      <c r="AO5" s="157">
        <f t="shared" si="14"/>
        <v>-2.9585798816568087E-2</v>
      </c>
      <c r="AP5" s="157">
        <f t="shared" si="15"/>
        <v>-4.268292682926822E-2</v>
      </c>
      <c r="AQ5" s="157">
        <f t="shared" si="16"/>
        <v>-3.8216560509554132E-2</v>
      </c>
      <c r="AR5" s="157">
        <f t="shared" si="17"/>
        <v>-4.635761589403975E-2</v>
      </c>
      <c r="AS5" s="157">
        <v>-4.1666666666666741E-2</v>
      </c>
      <c r="AT5" s="157">
        <v>-1.4492753623188248E-2</v>
      </c>
      <c r="AU5" s="157">
        <v>-1.4705882352941235E-2</v>
      </c>
      <c r="AV5" s="157">
        <v>0</v>
      </c>
      <c r="AW5" s="157">
        <v>0</v>
      </c>
      <c r="AX5" s="157">
        <v>0</v>
      </c>
      <c r="AY5" s="157">
        <f t="shared" si="18"/>
        <v>0</v>
      </c>
    </row>
    <row r="6" spans="1:53" x14ac:dyDescent="0.55000000000000004">
      <c r="A6" s="155" t="s">
        <v>44</v>
      </c>
      <c r="B6" s="156">
        <v>1.43</v>
      </c>
      <c r="C6" s="156">
        <v>1.38</v>
      </c>
      <c r="D6" s="156">
        <v>1.37</v>
      </c>
      <c r="E6" s="156">
        <v>1.36</v>
      </c>
      <c r="F6" s="156">
        <v>1.38</v>
      </c>
      <c r="G6" s="156">
        <v>1.3817406184291965</v>
      </c>
      <c r="H6" s="156">
        <v>1.39</v>
      </c>
      <c r="I6" s="156">
        <v>1.4</v>
      </c>
      <c r="J6" s="156">
        <v>1.42</v>
      </c>
      <c r="K6" s="156">
        <v>1.43</v>
      </c>
      <c r="L6" s="156">
        <v>1.45</v>
      </c>
      <c r="M6" s="156">
        <v>1.45</v>
      </c>
      <c r="N6" s="156">
        <v>1.47</v>
      </c>
      <c r="O6" s="156">
        <v>1.47</v>
      </c>
      <c r="P6" s="156">
        <v>1.46</v>
      </c>
      <c r="Q6" s="156">
        <v>1.46</v>
      </c>
      <c r="R6" s="156">
        <v>1.45</v>
      </c>
      <c r="S6" s="156">
        <v>1.43</v>
      </c>
      <c r="T6" s="156">
        <v>1.39</v>
      </c>
      <c r="U6" s="156">
        <v>1.38</v>
      </c>
      <c r="V6" s="156">
        <v>1.37</v>
      </c>
      <c r="W6" s="156">
        <v>1.37</v>
      </c>
      <c r="X6" s="156">
        <v>1.38</v>
      </c>
      <c r="Y6" s="156">
        <f>IF('Relative Weights'!C8=0,0,'Relative Weights'!C8)</f>
        <v>1.41</v>
      </c>
      <c r="Z6" s="152"/>
      <c r="AA6" s="155" t="s">
        <v>44</v>
      </c>
      <c r="AB6" s="157">
        <f t="shared" si="1"/>
        <v>-3.4965034965035002E-2</v>
      </c>
      <c r="AC6" s="157">
        <f t="shared" si="2"/>
        <v>-7.246376811594013E-3</v>
      </c>
      <c r="AD6" s="157">
        <f t="shared" si="3"/>
        <v>-7.2992700729926918E-3</v>
      </c>
      <c r="AE6" s="157">
        <f t="shared" si="4"/>
        <v>1.4705882352941124E-2</v>
      </c>
      <c r="AF6" s="157">
        <f t="shared" si="5"/>
        <v>1.2613177023164113E-3</v>
      </c>
      <c r="AG6" s="157">
        <f t="shared" si="6"/>
        <v>5.977519558043376E-3</v>
      </c>
      <c r="AH6" s="157">
        <f t="shared" si="7"/>
        <v>7.194244604316502E-3</v>
      </c>
      <c r="AI6" s="157">
        <f t="shared" si="8"/>
        <v>1.4285714285714235E-2</v>
      </c>
      <c r="AJ6" s="157">
        <f t="shared" si="9"/>
        <v>7.0422535211267512E-3</v>
      </c>
      <c r="AK6" s="157">
        <f t="shared" si="10"/>
        <v>1.3986013986013957E-2</v>
      </c>
      <c r="AL6" s="157">
        <f t="shared" si="11"/>
        <v>0</v>
      </c>
      <c r="AM6" s="157">
        <f t="shared" si="12"/>
        <v>1.379310344827589E-2</v>
      </c>
      <c r="AN6" s="157">
        <f t="shared" si="13"/>
        <v>0</v>
      </c>
      <c r="AO6" s="157">
        <f t="shared" si="14"/>
        <v>-6.8027210884353817E-3</v>
      </c>
      <c r="AP6" s="157">
        <f t="shared" si="15"/>
        <v>0</v>
      </c>
      <c r="AQ6" s="157">
        <f t="shared" si="16"/>
        <v>-6.8493150684931781E-3</v>
      </c>
      <c r="AR6" s="157">
        <f t="shared" si="17"/>
        <v>-1.379310344827589E-2</v>
      </c>
      <c r="AS6" s="157">
        <v>-2.7972027972028024E-2</v>
      </c>
      <c r="AT6" s="157">
        <v>-7.194244604316502E-3</v>
      </c>
      <c r="AU6" s="157">
        <v>-7.246376811594013E-3</v>
      </c>
      <c r="AV6" s="157">
        <v>0</v>
      </c>
      <c r="AW6" s="157">
        <v>0</v>
      </c>
      <c r="AX6" s="157">
        <v>7.2992700729925808E-3</v>
      </c>
      <c r="AY6" s="157">
        <f t="shared" si="18"/>
        <v>2.1739130434782705E-2</v>
      </c>
    </row>
    <row r="7" spans="1:53" x14ac:dyDescent="0.55000000000000004">
      <c r="A7" s="155" t="s">
        <v>45</v>
      </c>
      <c r="B7" s="156">
        <v>1.5</v>
      </c>
      <c r="C7" s="156">
        <v>1.4</v>
      </c>
      <c r="D7" s="156">
        <v>1.36</v>
      </c>
      <c r="E7" s="156">
        <v>1.31</v>
      </c>
      <c r="F7" s="156">
        <v>1.35</v>
      </c>
      <c r="G7" s="156">
        <v>1.3814198358482235</v>
      </c>
      <c r="H7" s="156">
        <v>1.42</v>
      </c>
      <c r="I7" s="156">
        <v>1.41</v>
      </c>
      <c r="J7" s="156">
        <v>1.41</v>
      </c>
      <c r="K7" s="156">
        <v>1.45</v>
      </c>
      <c r="L7" s="156">
        <v>1.53</v>
      </c>
      <c r="M7" s="156">
        <v>1.6</v>
      </c>
      <c r="N7" s="156">
        <v>1.63</v>
      </c>
      <c r="O7" s="156">
        <v>1.6</v>
      </c>
      <c r="P7" s="156">
        <v>1.53</v>
      </c>
      <c r="Q7" s="156">
        <v>1.48</v>
      </c>
      <c r="R7" s="156">
        <v>1.46</v>
      </c>
      <c r="S7" s="156">
        <v>1.42</v>
      </c>
      <c r="T7" s="156">
        <v>1.4</v>
      </c>
      <c r="U7" s="156">
        <v>1.31</v>
      </c>
      <c r="V7" s="156">
        <v>1.26</v>
      </c>
      <c r="W7" s="156">
        <v>1.22</v>
      </c>
      <c r="X7" s="156">
        <v>1.27</v>
      </c>
      <c r="Y7" s="156">
        <f>IF('Relative Weights'!C9=0,0,'Relative Weights'!C9)</f>
        <v>1.35</v>
      </c>
      <c r="Z7" s="152"/>
      <c r="AA7" s="155" t="s">
        <v>45</v>
      </c>
      <c r="AB7" s="157">
        <f t="shared" si="1"/>
        <v>-6.6666666666666763E-2</v>
      </c>
      <c r="AC7" s="157">
        <f t="shared" si="2"/>
        <v>-2.857142857142847E-2</v>
      </c>
      <c r="AD7" s="157">
        <f t="shared" si="3"/>
        <v>-3.6764705882352922E-2</v>
      </c>
      <c r="AE7" s="157">
        <f t="shared" si="4"/>
        <v>3.0534351145038219E-2</v>
      </c>
      <c r="AF7" s="157">
        <f t="shared" si="5"/>
        <v>2.3273952480165505E-2</v>
      </c>
      <c r="AG7" s="157">
        <f t="shared" si="6"/>
        <v>2.7927906600593522E-2</v>
      </c>
      <c r="AH7" s="157">
        <f t="shared" si="7"/>
        <v>-7.0422535211267512E-3</v>
      </c>
      <c r="AI7" s="157">
        <f t="shared" si="8"/>
        <v>0</v>
      </c>
      <c r="AJ7" s="157">
        <f t="shared" si="9"/>
        <v>2.8368794326241176E-2</v>
      </c>
      <c r="AK7" s="157">
        <f t="shared" si="10"/>
        <v>5.5172413793103559E-2</v>
      </c>
      <c r="AL7" s="157">
        <f t="shared" si="11"/>
        <v>4.5751633986928164E-2</v>
      </c>
      <c r="AM7" s="157">
        <f t="shared" si="12"/>
        <v>1.8749999999999822E-2</v>
      </c>
      <c r="AN7" s="157">
        <f t="shared" si="13"/>
        <v>-1.8404907975460016E-2</v>
      </c>
      <c r="AO7" s="157">
        <f t="shared" si="14"/>
        <v>-4.3750000000000067E-2</v>
      </c>
      <c r="AP7" s="157">
        <f t="shared" si="15"/>
        <v>-3.2679738562091498E-2</v>
      </c>
      <c r="AQ7" s="157">
        <f t="shared" si="16"/>
        <v>-1.3513513513513487E-2</v>
      </c>
      <c r="AR7" s="157">
        <f t="shared" si="17"/>
        <v>-2.7397260273972601E-2</v>
      </c>
      <c r="AS7" s="157">
        <v>-1.4084507042253502E-2</v>
      </c>
      <c r="AT7" s="157">
        <v>-6.4285714285714168E-2</v>
      </c>
      <c r="AU7" s="157">
        <v>-3.8167938931297773E-2</v>
      </c>
      <c r="AV7" s="157">
        <v>-3.1746031746031744E-2</v>
      </c>
      <c r="AW7" s="157">
        <v>-3.1746031746031744E-2</v>
      </c>
      <c r="AX7" s="157">
        <v>7.9365079365079083E-3</v>
      </c>
      <c r="AY7" s="157">
        <f t="shared" si="18"/>
        <v>6.2992125984252079E-2</v>
      </c>
    </row>
    <row r="8" spans="1:53" x14ac:dyDescent="0.55000000000000004">
      <c r="A8" s="155" t="s">
        <v>46</v>
      </c>
      <c r="B8" s="156">
        <v>2.1</v>
      </c>
      <c r="C8" s="156">
        <v>1.95</v>
      </c>
      <c r="D8" s="156">
        <v>1.95</v>
      </c>
      <c r="E8" s="156">
        <v>1.91</v>
      </c>
      <c r="F8" s="156">
        <v>1.97</v>
      </c>
      <c r="G8" s="156">
        <v>1.9001403868247535</v>
      </c>
      <c r="H8" s="156">
        <v>1.87</v>
      </c>
      <c r="I8" s="156">
        <v>1.88</v>
      </c>
      <c r="J8" s="156">
        <v>2.0299999999999998</v>
      </c>
      <c r="K8" s="156">
        <v>2.09</v>
      </c>
      <c r="L8" s="156">
        <v>2.08</v>
      </c>
      <c r="M8" s="156">
        <v>2.04</v>
      </c>
      <c r="N8" s="156">
        <v>2.0699999999999998</v>
      </c>
      <c r="O8" s="156">
        <v>2.1</v>
      </c>
      <c r="P8" s="156">
        <v>2.08</v>
      </c>
      <c r="Q8" s="156">
        <v>1.98</v>
      </c>
      <c r="R8" s="156">
        <v>1.87</v>
      </c>
      <c r="S8" s="156">
        <v>1.74</v>
      </c>
      <c r="T8" s="156">
        <v>1.64</v>
      </c>
      <c r="U8" s="156">
        <v>1.55</v>
      </c>
      <c r="V8" s="156">
        <v>1.48</v>
      </c>
      <c r="W8" s="156">
        <v>1.41</v>
      </c>
      <c r="X8" s="156">
        <v>1.35</v>
      </c>
      <c r="Y8" s="156">
        <f>IF('Relative Weights'!C10=0,0,'Relative Weights'!C10)</f>
        <v>1.39</v>
      </c>
      <c r="Z8" s="152"/>
      <c r="AA8" s="155" t="s">
        <v>46</v>
      </c>
      <c r="AB8" s="157">
        <f t="shared" si="1"/>
        <v>-7.1428571428571508E-2</v>
      </c>
      <c r="AC8" s="157">
        <f t="shared" si="2"/>
        <v>0</v>
      </c>
      <c r="AD8" s="157">
        <f t="shared" si="3"/>
        <v>-2.0512820512820551E-2</v>
      </c>
      <c r="AE8" s="157">
        <f t="shared" si="4"/>
        <v>3.1413612565444948E-2</v>
      </c>
      <c r="AF8" s="157">
        <f t="shared" si="5"/>
        <v>-3.546173257626728E-2</v>
      </c>
      <c r="AG8" s="157">
        <f t="shared" si="6"/>
        <v>-1.5862189464389886E-2</v>
      </c>
      <c r="AH8" s="157">
        <f t="shared" si="7"/>
        <v>5.3475935828874999E-3</v>
      </c>
      <c r="AI8" s="157">
        <f t="shared" si="8"/>
        <v>7.9787234042553168E-2</v>
      </c>
      <c r="AJ8" s="157">
        <f t="shared" si="9"/>
        <v>2.9556650246305383E-2</v>
      </c>
      <c r="AK8" s="157">
        <f t="shared" si="10"/>
        <v>-4.7846889952152249E-3</v>
      </c>
      <c r="AL8" s="157">
        <f t="shared" si="11"/>
        <v>-1.9230769230769273E-2</v>
      </c>
      <c r="AM8" s="157">
        <f t="shared" si="12"/>
        <v>1.4705882352941124E-2</v>
      </c>
      <c r="AN8" s="157">
        <f t="shared" si="13"/>
        <v>1.449275362318847E-2</v>
      </c>
      <c r="AO8" s="157">
        <f t="shared" si="14"/>
        <v>-9.52380952380949E-3</v>
      </c>
      <c r="AP8" s="157">
        <f t="shared" si="15"/>
        <v>-4.8076923076923128E-2</v>
      </c>
      <c r="AQ8" s="157">
        <f t="shared" si="16"/>
        <v>-5.5555555555555469E-2</v>
      </c>
      <c r="AR8" s="157">
        <f t="shared" si="17"/>
        <v>-6.9518716577540163E-2</v>
      </c>
      <c r="AS8" s="157">
        <v>-5.7471264367816133E-2</v>
      </c>
      <c r="AT8" s="157">
        <v>-5.4878048780487743E-2</v>
      </c>
      <c r="AU8" s="157">
        <v>-4.5161290322580649E-2</v>
      </c>
      <c r="AV8" s="157">
        <v>-4.7297297297297369E-2</v>
      </c>
      <c r="AW8" s="157">
        <v>-4.7297297297297369E-2</v>
      </c>
      <c r="AX8" s="157">
        <v>-8.7837837837837718E-2</v>
      </c>
      <c r="AY8" s="157">
        <f t="shared" si="18"/>
        <v>2.962962962962945E-2</v>
      </c>
    </row>
    <row r="9" spans="1:53" x14ac:dyDescent="0.55000000000000004">
      <c r="A9" s="155" t="s">
        <v>47</v>
      </c>
      <c r="B9" s="156">
        <v>1.8</v>
      </c>
      <c r="C9" s="156">
        <v>1.69</v>
      </c>
      <c r="D9" s="156">
        <v>1.8</v>
      </c>
      <c r="E9" s="156">
        <v>1.95</v>
      </c>
      <c r="F9" s="156">
        <v>2.27</v>
      </c>
      <c r="G9" s="156">
        <v>2.3613111060923115</v>
      </c>
      <c r="H9" s="156">
        <v>2.41</v>
      </c>
      <c r="I9" s="156">
        <v>2.41</v>
      </c>
      <c r="J9" s="156">
        <v>2.42</v>
      </c>
      <c r="K9" s="156">
        <v>2.4300000000000002</v>
      </c>
      <c r="L9" s="156">
        <v>2.46</v>
      </c>
      <c r="M9" s="156">
        <v>2.4500000000000002</v>
      </c>
      <c r="N9" s="156">
        <v>2.38</v>
      </c>
      <c r="O9" s="156">
        <v>2.25</v>
      </c>
      <c r="P9" s="156">
        <v>2.15</v>
      </c>
      <c r="Q9" s="156">
        <v>2.0499999999999998</v>
      </c>
      <c r="R9" s="156">
        <v>1.96</v>
      </c>
      <c r="S9" s="156">
        <v>1.88</v>
      </c>
      <c r="T9" s="156">
        <v>1.83</v>
      </c>
      <c r="U9" s="156">
        <v>1.8</v>
      </c>
      <c r="V9" s="156">
        <v>1.76</v>
      </c>
      <c r="W9" s="156">
        <v>1.73</v>
      </c>
      <c r="X9" s="156">
        <v>1.71</v>
      </c>
      <c r="Y9" s="156">
        <f>IF('Relative Weights'!C11=0,0,'Relative Weights'!C11)</f>
        <v>1.71</v>
      </c>
      <c r="Z9" s="152"/>
      <c r="AA9" s="155" t="s">
        <v>47</v>
      </c>
      <c r="AB9" s="157">
        <f t="shared" si="1"/>
        <v>-6.1111111111111116E-2</v>
      </c>
      <c r="AC9" s="157">
        <f t="shared" si="2"/>
        <v>6.5088757396449815E-2</v>
      </c>
      <c r="AD9" s="157">
        <f t="shared" si="3"/>
        <v>8.3333333333333259E-2</v>
      </c>
      <c r="AE9" s="157">
        <f t="shared" si="4"/>
        <v>0.16410256410256419</v>
      </c>
      <c r="AF9" s="157">
        <f t="shared" si="5"/>
        <v>4.0225156868859635E-2</v>
      </c>
      <c r="AG9" s="157">
        <f t="shared" si="6"/>
        <v>2.061943205284078E-2</v>
      </c>
      <c r="AH9" s="157">
        <f t="shared" si="7"/>
        <v>0</v>
      </c>
      <c r="AI9" s="157">
        <f t="shared" si="8"/>
        <v>4.1493775933609811E-3</v>
      </c>
      <c r="AJ9" s="157">
        <f t="shared" si="9"/>
        <v>4.1322314049587749E-3</v>
      </c>
      <c r="AK9" s="157">
        <f t="shared" si="10"/>
        <v>1.2345679012345512E-2</v>
      </c>
      <c r="AL9" s="157">
        <f t="shared" si="11"/>
        <v>-4.0650406504064707E-3</v>
      </c>
      <c r="AM9" s="157">
        <f t="shared" si="12"/>
        <v>-2.8571428571428692E-2</v>
      </c>
      <c r="AN9" s="157">
        <f t="shared" si="13"/>
        <v>-5.4621848739495715E-2</v>
      </c>
      <c r="AO9" s="157">
        <f t="shared" si="14"/>
        <v>-4.4444444444444509E-2</v>
      </c>
      <c r="AP9" s="157">
        <f t="shared" si="15"/>
        <v>-4.6511627906976827E-2</v>
      </c>
      <c r="AQ9" s="157">
        <f t="shared" si="16"/>
        <v>-4.3902439024390172E-2</v>
      </c>
      <c r="AR9" s="157">
        <f t="shared" si="17"/>
        <v>-4.081632653061229E-2</v>
      </c>
      <c r="AS9" s="157">
        <v>-2.6595744680851019E-2</v>
      </c>
      <c r="AT9" s="157">
        <v>-1.6393442622950838E-2</v>
      </c>
      <c r="AU9" s="157">
        <v>-2.2222222222222254E-2</v>
      </c>
      <c r="AV9" s="157">
        <v>-1.7045454545454586E-2</v>
      </c>
      <c r="AW9" s="157">
        <v>-1.7045454545454586E-2</v>
      </c>
      <c r="AX9" s="157">
        <v>-2.8409090909090939E-2</v>
      </c>
      <c r="AY9" s="157">
        <f t="shared" si="18"/>
        <v>0</v>
      </c>
    </row>
    <row r="10" spans="1:53" x14ac:dyDescent="0.55000000000000004">
      <c r="A10" s="155" t="s">
        <v>48</v>
      </c>
      <c r="B10" s="156">
        <v>1.1299999999999999</v>
      </c>
      <c r="C10" s="156">
        <v>1.1000000000000001</v>
      </c>
      <c r="D10" s="156">
        <v>1.06</v>
      </c>
      <c r="E10" s="156">
        <v>1.04</v>
      </c>
      <c r="F10" s="156">
        <v>1.04</v>
      </c>
      <c r="G10" s="156">
        <v>1.0672529173008141</v>
      </c>
      <c r="H10" s="156">
        <v>1.06</v>
      </c>
      <c r="I10" s="156">
        <v>1.04</v>
      </c>
      <c r="J10" s="156">
        <v>1.03</v>
      </c>
      <c r="K10" s="156">
        <v>1.02</v>
      </c>
      <c r="L10" s="156">
        <v>1.03</v>
      </c>
      <c r="M10" s="156">
        <v>1.05</v>
      </c>
      <c r="N10" s="156">
        <v>1.1000000000000001</v>
      </c>
      <c r="O10" s="156">
        <v>1.1299999999999999</v>
      </c>
      <c r="P10" s="156">
        <v>1.1100000000000001</v>
      </c>
      <c r="Q10" s="156">
        <v>1.1100000000000001</v>
      </c>
      <c r="R10" s="156">
        <v>1.1100000000000001</v>
      </c>
      <c r="S10" s="156">
        <v>1.0900000000000001</v>
      </c>
      <c r="T10" s="156">
        <v>1.04</v>
      </c>
      <c r="U10" s="156">
        <v>0.98</v>
      </c>
      <c r="V10" s="156">
        <v>0.95</v>
      </c>
      <c r="W10" s="156">
        <v>0.92</v>
      </c>
      <c r="X10" s="156">
        <v>0.9</v>
      </c>
      <c r="Y10" s="156">
        <f>IF('Relative Weights'!C12=0,0,'Relative Weights'!C12)</f>
        <v>0.91</v>
      </c>
      <c r="Z10" s="152"/>
      <c r="AA10" s="155" t="s">
        <v>48</v>
      </c>
      <c r="AB10" s="157">
        <f t="shared" si="1"/>
        <v>-2.6548672566371501E-2</v>
      </c>
      <c r="AC10" s="157">
        <f t="shared" si="2"/>
        <v>-3.6363636363636376E-2</v>
      </c>
      <c r="AD10" s="157">
        <f t="shared" si="3"/>
        <v>-1.8867924528301883E-2</v>
      </c>
      <c r="AE10" s="157">
        <f t="shared" si="4"/>
        <v>0</v>
      </c>
      <c r="AF10" s="157">
        <f t="shared" si="5"/>
        <v>2.6204728173859548E-2</v>
      </c>
      <c r="AG10" s="157">
        <f t="shared" si="6"/>
        <v>-6.7958748889226372E-3</v>
      </c>
      <c r="AH10" s="157">
        <f t="shared" si="7"/>
        <v>-1.8867924528301883E-2</v>
      </c>
      <c r="AI10" s="157">
        <f t="shared" si="8"/>
        <v>-9.6153846153845812E-3</v>
      </c>
      <c r="AJ10" s="157">
        <f t="shared" si="9"/>
        <v>-9.7087378640776656E-3</v>
      </c>
      <c r="AK10" s="157">
        <f t="shared" si="10"/>
        <v>9.8039215686274161E-3</v>
      </c>
      <c r="AL10" s="157">
        <f t="shared" si="11"/>
        <v>1.9417475728155331E-2</v>
      </c>
      <c r="AM10" s="157">
        <f t="shared" si="12"/>
        <v>4.7619047619047672E-2</v>
      </c>
      <c r="AN10" s="157">
        <f t="shared" si="13"/>
        <v>2.7272727272727115E-2</v>
      </c>
      <c r="AO10" s="157">
        <f t="shared" si="14"/>
        <v>-1.7699115044247593E-2</v>
      </c>
      <c r="AP10" s="157">
        <f t="shared" si="15"/>
        <v>0</v>
      </c>
      <c r="AQ10" s="157">
        <f t="shared" si="16"/>
        <v>0</v>
      </c>
      <c r="AR10" s="157">
        <f t="shared" si="17"/>
        <v>-1.8018018018018056E-2</v>
      </c>
      <c r="AS10" s="157">
        <v>-4.5871559633027581E-2</v>
      </c>
      <c r="AT10" s="157">
        <v>-5.7692307692307709E-2</v>
      </c>
      <c r="AU10" s="157">
        <v>-3.0612244897959218E-2</v>
      </c>
      <c r="AV10" s="157">
        <v>-3.1578947368420929E-2</v>
      </c>
      <c r="AW10" s="157">
        <v>-3.1578947368420929E-2</v>
      </c>
      <c r="AX10" s="157">
        <v>-5.2631578947368363E-2</v>
      </c>
      <c r="AY10" s="157">
        <f t="shared" si="18"/>
        <v>1.1111111111111072E-2</v>
      </c>
    </row>
    <row r="11" spans="1:53" x14ac:dyDescent="0.55000000000000004">
      <c r="A11" s="155" t="s">
        <v>49</v>
      </c>
      <c r="B11" s="156">
        <v>0</v>
      </c>
      <c r="C11" s="156">
        <v>0</v>
      </c>
      <c r="D11" s="156">
        <v>0</v>
      </c>
      <c r="E11" s="156">
        <v>0</v>
      </c>
      <c r="F11" s="156">
        <v>0</v>
      </c>
      <c r="G11" s="156">
        <v>0</v>
      </c>
      <c r="H11" s="156">
        <v>0</v>
      </c>
      <c r="I11" s="156">
        <v>0</v>
      </c>
      <c r="J11" s="156">
        <v>0</v>
      </c>
      <c r="K11" s="156">
        <v>0</v>
      </c>
      <c r="L11" s="156">
        <v>0</v>
      </c>
      <c r="M11" s="156">
        <v>0</v>
      </c>
      <c r="N11" s="156">
        <v>0</v>
      </c>
      <c r="O11" s="156">
        <v>0</v>
      </c>
      <c r="P11" s="156">
        <v>0</v>
      </c>
      <c r="Q11" s="156">
        <v>0</v>
      </c>
      <c r="R11" s="156">
        <v>0</v>
      </c>
      <c r="S11" s="156">
        <v>0</v>
      </c>
      <c r="T11" s="156">
        <v>0</v>
      </c>
      <c r="U11" s="156">
        <v>0</v>
      </c>
      <c r="V11" s="156">
        <v>0</v>
      </c>
      <c r="W11" s="156">
        <v>0</v>
      </c>
      <c r="X11" s="156">
        <v>0</v>
      </c>
      <c r="Y11" s="156">
        <f>IF('Relative Weights'!C13=0,0,'Relative Weights'!C13)</f>
        <v>0</v>
      </c>
      <c r="Z11" s="152"/>
      <c r="AA11" s="155" t="s">
        <v>49</v>
      </c>
      <c r="AB11" s="157" t="str">
        <f t="shared" si="1"/>
        <v/>
      </c>
      <c r="AC11" s="157" t="str">
        <f t="shared" si="2"/>
        <v/>
      </c>
      <c r="AD11" s="157" t="str">
        <f t="shared" si="3"/>
        <v/>
      </c>
      <c r="AE11" s="157" t="str">
        <f t="shared" si="4"/>
        <v/>
      </c>
      <c r="AF11" s="157" t="str">
        <f t="shared" si="5"/>
        <v/>
      </c>
      <c r="AG11" s="157" t="str">
        <f t="shared" si="6"/>
        <v/>
      </c>
      <c r="AH11" s="157" t="str">
        <f t="shared" si="7"/>
        <v/>
      </c>
      <c r="AI11" s="157" t="str">
        <f t="shared" si="8"/>
        <v/>
      </c>
      <c r="AJ11" s="157" t="str">
        <f t="shared" si="9"/>
        <v/>
      </c>
      <c r="AK11" s="157" t="str">
        <f t="shared" si="10"/>
        <v/>
      </c>
      <c r="AL11" s="157" t="str">
        <f t="shared" si="11"/>
        <v/>
      </c>
      <c r="AM11" s="157" t="str">
        <f t="shared" si="12"/>
        <v/>
      </c>
      <c r="AN11" s="157" t="str">
        <f t="shared" si="13"/>
        <v/>
      </c>
      <c r="AO11" s="157" t="str">
        <f t="shared" si="14"/>
        <v/>
      </c>
      <c r="AP11" s="157" t="str">
        <f t="shared" si="15"/>
        <v/>
      </c>
      <c r="AQ11" s="157" t="str">
        <f t="shared" si="16"/>
        <v/>
      </c>
      <c r="AR11" s="157" t="str">
        <f t="shared" si="17"/>
        <v/>
      </c>
      <c r="AS11" s="157" t="s">
        <v>809</v>
      </c>
      <c r="AT11" s="157" t="s">
        <v>809</v>
      </c>
      <c r="AU11" s="157" t="s">
        <v>809</v>
      </c>
      <c r="AV11" s="157" t="s">
        <v>809</v>
      </c>
      <c r="AW11" s="157" t="s">
        <v>809</v>
      </c>
      <c r="AX11" s="157" t="s">
        <v>809</v>
      </c>
      <c r="AY11" s="157" t="str">
        <f t="shared" si="18"/>
        <v/>
      </c>
    </row>
    <row r="12" spans="1:53" x14ac:dyDescent="0.55000000000000004">
      <c r="A12" s="155" t="s">
        <v>50</v>
      </c>
      <c r="B12" s="156">
        <v>2.57</v>
      </c>
      <c r="C12" s="156">
        <v>2.56</v>
      </c>
      <c r="D12" s="156">
        <v>2.42</v>
      </c>
      <c r="E12" s="156">
        <v>2.19</v>
      </c>
      <c r="F12" s="156">
        <v>1.96</v>
      </c>
      <c r="G12" s="156">
        <v>1.913607338418057</v>
      </c>
      <c r="H12" s="156">
        <v>1.94</v>
      </c>
      <c r="I12" s="156">
        <v>1.9</v>
      </c>
      <c r="J12" s="156">
        <v>1.88</v>
      </c>
      <c r="K12" s="156">
        <v>1.7</v>
      </c>
      <c r="L12" s="156">
        <v>1.77</v>
      </c>
      <c r="M12" s="156">
        <v>1.6</v>
      </c>
      <c r="N12" s="156">
        <v>1.68</v>
      </c>
      <c r="O12" s="156">
        <v>1.52</v>
      </c>
      <c r="P12" s="156">
        <v>1.57</v>
      </c>
      <c r="Q12" s="156">
        <v>1.54</v>
      </c>
      <c r="R12" s="156">
        <v>1.58</v>
      </c>
      <c r="S12" s="156">
        <v>1.61</v>
      </c>
      <c r="T12" s="156">
        <v>1.63</v>
      </c>
      <c r="U12" s="156">
        <v>1.58</v>
      </c>
      <c r="V12" s="156">
        <v>1.58</v>
      </c>
      <c r="W12" s="156">
        <v>1.55</v>
      </c>
      <c r="X12" s="156">
        <v>1.6</v>
      </c>
      <c r="Y12" s="156">
        <f>IF('Relative Weights'!C14=0,0,'Relative Weights'!C14)</f>
        <v>1.65</v>
      </c>
      <c r="Z12" s="152"/>
      <c r="AA12" s="155" t="s">
        <v>50</v>
      </c>
      <c r="AB12" s="157">
        <f t="shared" si="1"/>
        <v>-3.8910505836574627E-3</v>
      </c>
      <c r="AC12" s="157">
        <f t="shared" si="2"/>
        <v>-5.46875E-2</v>
      </c>
      <c r="AD12" s="157">
        <f t="shared" si="3"/>
        <v>-9.5041322314049603E-2</v>
      </c>
      <c r="AE12" s="157">
        <f t="shared" si="4"/>
        <v>-0.10502283105022836</v>
      </c>
      <c r="AF12" s="157">
        <f t="shared" si="5"/>
        <v>-2.3669725296909694E-2</v>
      </c>
      <c r="AG12" s="157">
        <f t="shared" si="6"/>
        <v>1.3792098855432533E-2</v>
      </c>
      <c r="AH12" s="157">
        <f t="shared" si="7"/>
        <v>-2.0618556701030966E-2</v>
      </c>
      <c r="AI12" s="157">
        <f t="shared" si="8"/>
        <v>-1.0526315789473717E-2</v>
      </c>
      <c r="AJ12" s="157">
        <f t="shared" si="9"/>
        <v>-9.5744680851063801E-2</v>
      </c>
      <c r="AK12" s="157">
        <f t="shared" si="10"/>
        <v>4.117647058823537E-2</v>
      </c>
      <c r="AL12" s="157">
        <f t="shared" si="11"/>
        <v>-9.6045197740112997E-2</v>
      </c>
      <c r="AM12" s="157">
        <f t="shared" si="12"/>
        <v>4.9999999999999822E-2</v>
      </c>
      <c r="AN12" s="157">
        <f t="shared" si="13"/>
        <v>-9.5238095238095233E-2</v>
      </c>
      <c r="AO12" s="157">
        <f t="shared" si="14"/>
        <v>3.289473684210531E-2</v>
      </c>
      <c r="AP12" s="157">
        <f t="shared" si="15"/>
        <v>-1.9108280254777066E-2</v>
      </c>
      <c r="AQ12" s="157">
        <f t="shared" si="16"/>
        <v>2.5974025974025983E-2</v>
      </c>
      <c r="AR12" s="157">
        <f t="shared" si="17"/>
        <v>1.8987341772152E-2</v>
      </c>
      <c r="AS12" s="157">
        <v>1.2422360248447006E-2</v>
      </c>
      <c r="AT12" s="157">
        <v>-3.0674846625766805E-2</v>
      </c>
      <c r="AU12" s="157">
        <v>0</v>
      </c>
      <c r="AV12" s="157">
        <v>-1.8987341772151889E-2</v>
      </c>
      <c r="AW12" s="157">
        <v>-1.8987341772151889E-2</v>
      </c>
      <c r="AX12" s="157">
        <v>1.2658227848101333E-2</v>
      </c>
      <c r="AY12" s="157">
        <f t="shared" si="18"/>
        <v>3.1249999999999778E-2</v>
      </c>
    </row>
    <row r="13" spans="1:53" x14ac:dyDescent="0.55000000000000004">
      <c r="A13" s="155" t="s">
        <v>51</v>
      </c>
      <c r="B13" s="156">
        <v>1.08</v>
      </c>
      <c r="C13" s="156">
        <v>1.18</v>
      </c>
      <c r="D13" s="156">
        <v>1.1399999999999999</v>
      </c>
      <c r="E13" s="156">
        <v>1.1599999999999999</v>
      </c>
      <c r="F13" s="156">
        <v>1.04</v>
      </c>
      <c r="G13" s="156">
        <v>1.0129842309420065</v>
      </c>
      <c r="H13" s="156">
        <v>1.1399999999999999</v>
      </c>
      <c r="I13" s="156">
        <v>1.33</v>
      </c>
      <c r="J13" s="156">
        <v>1.44</v>
      </c>
      <c r="K13" s="156">
        <v>1.5</v>
      </c>
      <c r="L13" s="156">
        <v>1.52</v>
      </c>
      <c r="M13" s="156">
        <v>1.57</v>
      </c>
      <c r="N13" s="156">
        <v>1.49</v>
      </c>
      <c r="O13" s="156">
        <v>1.49</v>
      </c>
      <c r="P13" s="156">
        <v>1.44</v>
      </c>
      <c r="Q13" s="156">
        <v>1.87</v>
      </c>
      <c r="R13" s="156">
        <v>2.19</v>
      </c>
      <c r="S13" s="156">
        <v>2.37</v>
      </c>
      <c r="T13" s="156">
        <v>2.73</v>
      </c>
      <c r="U13" s="156">
        <v>3.16</v>
      </c>
      <c r="V13" s="156">
        <v>3.33</v>
      </c>
      <c r="W13" s="156">
        <v>2.64</v>
      </c>
      <c r="X13" s="156">
        <v>1.86</v>
      </c>
      <c r="Y13" s="156">
        <f>IF('Relative Weights'!C15=0,0,'Relative Weights'!C15)</f>
        <v>3.31</v>
      </c>
      <c r="Z13" s="152"/>
      <c r="AA13" s="155" t="s">
        <v>51</v>
      </c>
      <c r="AB13" s="157">
        <f t="shared" si="1"/>
        <v>9.259259259259256E-2</v>
      </c>
      <c r="AC13" s="157">
        <f t="shared" si="2"/>
        <v>-3.3898305084745783E-2</v>
      </c>
      <c r="AD13" s="157">
        <f t="shared" si="3"/>
        <v>1.7543859649122862E-2</v>
      </c>
      <c r="AE13" s="157">
        <f t="shared" si="4"/>
        <v>-0.10344827586206884</v>
      </c>
      <c r="AF13" s="157">
        <f t="shared" si="5"/>
        <v>-2.5976701017301429E-2</v>
      </c>
      <c r="AG13" s="157">
        <f t="shared" si="6"/>
        <v>0.12538770612438599</v>
      </c>
      <c r="AH13" s="157">
        <f t="shared" si="7"/>
        <v>0.16666666666666674</v>
      </c>
      <c r="AI13" s="157">
        <f t="shared" si="8"/>
        <v>8.2706766917293173E-2</v>
      </c>
      <c r="AJ13" s="157">
        <f t="shared" si="9"/>
        <v>4.1666666666666741E-2</v>
      </c>
      <c r="AK13" s="157">
        <f t="shared" si="10"/>
        <v>1.3333333333333419E-2</v>
      </c>
      <c r="AL13" s="157">
        <f t="shared" si="11"/>
        <v>3.289473684210531E-2</v>
      </c>
      <c r="AM13" s="157">
        <f t="shared" si="12"/>
        <v>-5.0955414012738842E-2</v>
      </c>
      <c r="AN13" s="157">
        <f t="shared" si="13"/>
        <v>0</v>
      </c>
      <c r="AO13" s="157">
        <f t="shared" si="14"/>
        <v>-3.3557046979865834E-2</v>
      </c>
      <c r="AP13" s="157">
        <f t="shared" si="15"/>
        <v>0.29861111111111116</v>
      </c>
      <c r="AQ13" s="157">
        <f t="shared" si="16"/>
        <v>0.17112299465240621</v>
      </c>
      <c r="AR13" s="157">
        <f t="shared" si="17"/>
        <v>8.2191780821917915E-2</v>
      </c>
      <c r="AS13" s="157">
        <v>0.15189873417721511</v>
      </c>
      <c r="AT13" s="157">
        <v>0.15750915750915762</v>
      </c>
      <c r="AU13" s="157">
        <v>5.3797468354430444E-2</v>
      </c>
      <c r="AV13" s="157">
        <v>-0.2072072072072072</v>
      </c>
      <c r="AW13" s="157">
        <v>-0.2072072072072072</v>
      </c>
      <c r="AX13" s="157">
        <v>-0.44144144144144137</v>
      </c>
      <c r="AY13" s="157">
        <f t="shared" si="18"/>
        <v>0.77956989247311825</v>
      </c>
    </row>
    <row r="14" spans="1:53" x14ac:dyDescent="0.55000000000000004">
      <c r="A14" s="155" t="s">
        <v>717</v>
      </c>
      <c r="B14" s="156">
        <v>0</v>
      </c>
      <c r="C14" s="156">
        <v>0</v>
      </c>
      <c r="D14" s="156">
        <v>0</v>
      </c>
      <c r="E14" s="156">
        <v>0</v>
      </c>
      <c r="F14" s="156">
        <v>0</v>
      </c>
      <c r="G14" s="156">
        <v>0</v>
      </c>
      <c r="H14" s="156">
        <v>0</v>
      </c>
      <c r="I14" s="156">
        <v>0</v>
      </c>
      <c r="J14" s="156">
        <v>0</v>
      </c>
      <c r="K14" s="156">
        <v>0</v>
      </c>
      <c r="L14" s="156">
        <v>0</v>
      </c>
      <c r="M14" s="156">
        <v>0</v>
      </c>
      <c r="N14" s="156">
        <v>0</v>
      </c>
      <c r="O14" s="156">
        <v>0</v>
      </c>
      <c r="P14" s="156">
        <v>0</v>
      </c>
      <c r="Q14" s="156">
        <v>0</v>
      </c>
      <c r="R14" s="156">
        <v>0</v>
      </c>
      <c r="S14" s="156">
        <v>0</v>
      </c>
      <c r="T14" s="156">
        <v>0</v>
      </c>
      <c r="U14" s="156">
        <v>0</v>
      </c>
      <c r="V14" s="156">
        <v>0</v>
      </c>
      <c r="W14" s="156">
        <v>0</v>
      </c>
      <c r="X14" s="156">
        <v>0</v>
      </c>
      <c r="Y14" s="156">
        <f>IF('Relative Weights'!C16=0,0,'Relative Weights'!C16)</f>
        <v>0</v>
      </c>
      <c r="Z14" s="152"/>
      <c r="AA14" s="155" t="s">
        <v>717</v>
      </c>
      <c r="AB14" s="157" t="str">
        <f t="shared" si="1"/>
        <v/>
      </c>
      <c r="AC14" s="157" t="str">
        <f t="shared" si="2"/>
        <v/>
      </c>
      <c r="AD14" s="157" t="str">
        <f t="shared" si="3"/>
        <v/>
      </c>
      <c r="AE14" s="157" t="str">
        <f t="shared" si="4"/>
        <v/>
      </c>
      <c r="AF14" s="157" t="str">
        <f t="shared" si="5"/>
        <v/>
      </c>
      <c r="AG14" s="157" t="str">
        <f t="shared" si="6"/>
        <v/>
      </c>
      <c r="AH14" s="157" t="str">
        <f t="shared" si="7"/>
        <v/>
      </c>
      <c r="AI14" s="157" t="str">
        <f t="shared" si="8"/>
        <v/>
      </c>
      <c r="AJ14" s="157" t="str">
        <f t="shared" si="9"/>
        <v/>
      </c>
      <c r="AK14" s="157" t="str">
        <f t="shared" si="10"/>
        <v/>
      </c>
      <c r="AL14" s="157" t="str">
        <f t="shared" si="11"/>
        <v/>
      </c>
      <c r="AM14" s="157" t="str">
        <f t="shared" si="12"/>
        <v/>
      </c>
      <c r="AN14" s="157" t="str">
        <f t="shared" si="13"/>
        <v/>
      </c>
      <c r="AO14" s="157" t="str">
        <f t="shared" si="14"/>
        <v/>
      </c>
      <c r="AP14" s="157" t="str">
        <f t="shared" si="15"/>
        <v/>
      </c>
      <c r="AQ14" s="157" t="str">
        <f t="shared" si="16"/>
        <v/>
      </c>
      <c r="AR14" s="157" t="str">
        <f t="shared" si="17"/>
        <v/>
      </c>
      <c r="AS14" s="157" t="s">
        <v>809</v>
      </c>
      <c r="AT14" s="157" t="s">
        <v>809</v>
      </c>
      <c r="AU14" s="157" t="s">
        <v>809</v>
      </c>
      <c r="AV14" s="157" t="s">
        <v>809</v>
      </c>
      <c r="AW14" s="157" t="s">
        <v>809</v>
      </c>
      <c r="AX14" s="157" t="s">
        <v>809</v>
      </c>
      <c r="AY14" s="157" t="str">
        <f t="shared" si="18"/>
        <v/>
      </c>
      <c r="BA14" s="147" t="s">
        <v>880</v>
      </c>
    </row>
    <row r="15" spans="1:53" x14ac:dyDescent="0.55000000000000004">
      <c r="A15" s="155" t="s">
        <v>53</v>
      </c>
      <c r="B15" s="156">
        <v>4.16</v>
      </c>
      <c r="C15" s="156">
        <v>3.54</v>
      </c>
      <c r="D15" s="156">
        <v>2.63</v>
      </c>
      <c r="E15" s="156">
        <v>2.0299999999999998</v>
      </c>
      <c r="F15" s="156">
        <v>2.06</v>
      </c>
      <c r="G15" s="156">
        <v>1.8390043745034246</v>
      </c>
      <c r="H15" s="156">
        <v>1.66</v>
      </c>
      <c r="I15" s="156">
        <v>1.44</v>
      </c>
      <c r="J15" s="156">
        <v>1.42</v>
      </c>
      <c r="K15" s="156">
        <v>1.37</v>
      </c>
      <c r="L15" s="156">
        <v>1.46</v>
      </c>
      <c r="M15" s="156">
        <v>1.46</v>
      </c>
      <c r="N15" s="156">
        <v>1.45</v>
      </c>
      <c r="O15" s="156">
        <v>1.26</v>
      </c>
      <c r="P15" s="156">
        <v>1.1599999999999999</v>
      </c>
      <c r="Q15" s="156">
        <v>1.1499999999999999</v>
      </c>
      <c r="R15" s="156">
        <v>1.22</v>
      </c>
      <c r="S15" s="156">
        <v>1.33</v>
      </c>
      <c r="T15" s="156">
        <v>1.38</v>
      </c>
      <c r="U15" s="156">
        <v>1.44</v>
      </c>
      <c r="V15" s="156">
        <v>1.52</v>
      </c>
      <c r="W15" s="156">
        <v>1.45</v>
      </c>
      <c r="X15" s="156">
        <v>1.43</v>
      </c>
      <c r="Y15" s="156">
        <f>IF('Relative Weights'!C17=0,0,'Relative Weights'!C17)</f>
        <v>1.32</v>
      </c>
      <c r="Z15" s="152"/>
      <c r="AA15" s="155" t="s">
        <v>53</v>
      </c>
      <c r="AB15" s="157">
        <f t="shared" si="1"/>
        <v>-0.14903846153846156</v>
      </c>
      <c r="AC15" s="157">
        <f t="shared" si="2"/>
        <v>-0.25706214689265539</v>
      </c>
      <c r="AD15" s="157">
        <f t="shared" si="3"/>
        <v>-0.22813688212927763</v>
      </c>
      <c r="AE15" s="157">
        <f t="shared" si="4"/>
        <v>1.4778325123152802E-2</v>
      </c>
      <c r="AF15" s="157">
        <f t="shared" si="5"/>
        <v>-0.10727942985270655</v>
      </c>
      <c r="AG15" s="157">
        <f t="shared" si="6"/>
        <v>-9.7337655627795949E-2</v>
      </c>
      <c r="AH15" s="157">
        <f t="shared" si="7"/>
        <v>-0.13253012048192769</v>
      </c>
      <c r="AI15" s="157">
        <f t="shared" si="8"/>
        <v>-1.3888888888888951E-2</v>
      </c>
      <c r="AJ15" s="157">
        <f t="shared" si="9"/>
        <v>-3.5211267605633645E-2</v>
      </c>
      <c r="AK15" s="157">
        <f t="shared" si="10"/>
        <v>6.5693430656934115E-2</v>
      </c>
      <c r="AL15" s="157">
        <f t="shared" si="11"/>
        <v>0</v>
      </c>
      <c r="AM15" s="157">
        <f t="shared" si="12"/>
        <v>-6.8493150684931781E-3</v>
      </c>
      <c r="AN15" s="157">
        <f t="shared" si="13"/>
        <v>-0.13103448275862062</v>
      </c>
      <c r="AO15" s="157">
        <f t="shared" si="14"/>
        <v>-7.9365079365079416E-2</v>
      </c>
      <c r="AP15" s="157">
        <f t="shared" si="15"/>
        <v>-8.6206896551723755E-3</v>
      </c>
      <c r="AQ15" s="157">
        <f t="shared" si="16"/>
        <v>6.0869565217391397E-2</v>
      </c>
      <c r="AR15" s="157">
        <f t="shared" si="17"/>
        <v>9.0163934426229497E-2</v>
      </c>
      <c r="AS15" s="157">
        <v>3.7593984962405846E-2</v>
      </c>
      <c r="AT15" s="157">
        <v>4.3478260869565188E-2</v>
      </c>
      <c r="AU15" s="157">
        <v>5.555555555555558E-2</v>
      </c>
      <c r="AV15" s="157">
        <v>-4.6052631578947456E-2</v>
      </c>
      <c r="AW15" s="157">
        <v>-4.6052631578947456E-2</v>
      </c>
      <c r="AX15" s="157">
        <v>-5.9210526315789491E-2</v>
      </c>
      <c r="AY15" s="157">
        <f t="shared" si="18"/>
        <v>-7.6923076923076872E-2</v>
      </c>
    </row>
    <row r="16" spans="1:53" x14ac:dyDescent="0.55000000000000004">
      <c r="A16" s="155" t="s">
        <v>54</v>
      </c>
      <c r="B16" s="156">
        <v>1.34</v>
      </c>
      <c r="C16" s="156">
        <v>1.28</v>
      </c>
      <c r="D16" s="156">
        <v>1.29</v>
      </c>
      <c r="E16" s="156">
        <v>1.26</v>
      </c>
      <c r="F16" s="156">
        <v>1.26</v>
      </c>
      <c r="G16" s="156">
        <v>1.2524946586843495</v>
      </c>
      <c r="H16" s="156">
        <v>1.29</v>
      </c>
      <c r="I16" s="156">
        <v>1.35</v>
      </c>
      <c r="J16" s="156">
        <v>1.38</v>
      </c>
      <c r="K16" s="156">
        <v>1.36</v>
      </c>
      <c r="L16" s="156">
        <v>1.37</v>
      </c>
      <c r="M16" s="156">
        <v>1.4</v>
      </c>
      <c r="N16" s="156">
        <v>1.51</v>
      </c>
      <c r="O16" s="156">
        <v>1.51</v>
      </c>
      <c r="P16" s="156">
        <v>1.46</v>
      </c>
      <c r="Q16" s="156">
        <v>1.42</v>
      </c>
      <c r="R16" s="156">
        <v>1.38</v>
      </c>
      <c r="S16" s="156">
        <v>1.49</v>
      </c>
      <c r="T16" s="156">
        <v>1.54</v>
      </c>
      <c r="U16" s="156">
        <v>1.65</v>
      </c>
      <c r="V16" s="156">
        <v>1.62</v>
      </c>
      <c r="W16" s="156">
        <v>3.65</v>
      </c>
      <c r="X16" s="156">
        <v>2.08</v>
      </c>
      <c r="Y16" s="156">
        <f>IF('Relative Weights'!C18=0,0,'Relative Weights'!C18)</f>
        <v>2.62</v>
      </c>
      <c r="Z16" s="152"/>
      <c r="AA16" s="155" t="s">
        <v>54</v>
      </c>
      <c r="AB16" s="157">
        <f t="shared" si="1"/>
        <v>-4.4776119402985093E-2</v>
      </c>
      <c r="AC16" s="157">
        <f t="shared" si="2"/>
        <v>7.8125E-3</v>
      </c>
      <c r="AD16" s="157">
        <f t="shared" si="3"/>
        <v>-2.3255813953488413E-2</v>
      </c>
      <c r="AE16" s="157">
        <f t="shared" si="4"/>
        <v>0</v>
      </c>
      <c r="AF16" s="157">
        <f t="shared" si="5"/>
        <v>-5.9566200917861023E-3</v>
      </c>
      <c r="AG16" s="157">
        <f t="shared" si="6"/>
        <v>2.9944511983026834E-2</v>
      </c>
      <c r="AH16" s="157">
        <f t="shared" si="7"/>
        <v>4.6511627906976827E-2</v>
      </c>
      <c r="AI16" s="157">
        <f t="shared" si="8"/>
        <v>2.2222222222222143E-2</v>
      </c>
      <c r="AJ16" s="157">
        <f t="shared" si="9"/>
        <v>-1.4492753623188248E-2</v>
      </c>
      <c r="AK16" s="157">
        <f t="shared" si="10"/>
        <v>7.3529411764705621E-3</v>
      </c>
      <c r="AL16" s="157">
        <f t="shared" si="11"/>
        <v>2.1897810218977964E-2</v>
      </c>
      <c r="AM16" s="157">
        <f t="shared" si="12"/>
        <v>7.8571428571428736E-2</v>
      </c>
      <c r="AN16" s="157">
        <f t="shared" si="13"/>
        <v>0</v>
      </c>
      <c r="AO16" s="157">
        <f t="shared" si="14"/>
        <v>-3.3112582781457012E-2</v>
      </c>
      <c r="AP16" s="157">
        <f t="shared" si="15"/>
        <v>-2.7397260273972601E-2</v>
      </c>
      <c r="AQ16" s="157">
        <f t="shared" si="16"/>
        <v>-2.8169014084507116E-2</v>
      </c>
      <c r="AR16" s="157">
        <f t="shared" si="17"/>
        <v>7.9710144927536364E-2</v>
      </c>
      <c r="AS16" s="157">
        <v>3.3557046979865834E-2</v>
      </c>
      <c r="AT16" s="157">
        <v>7.1428571428571397E-2</v>
      </c>
      <c r="AU16" s="157">
        <v>-1.8181818181818077E-2</v>
      </c>
      <c r="AV16" s="157">
        <v>1.2530864197530862</v>
      </c>
      <c r="AW16" s="157">
        <v>1.2530864197530862</v>
      </c>
      <c r="AX16" s="157">
        <v>0.28395061728395055</v>
      </c>
      <c r="AY16" s="157">
        <f t="shared" si="18"/>
        <v>0.25961538461538458</v>
      </c>
    </row>
    <row r="17" spans="1:51" x14ac:dyDescent="0.55000000000000004">
      <c r="A17" s="155" t="s">
        <v>55</v>
      </c>
      <c r="B17" s="156">
        <v>1.37</v>
      </c>
      <c r="C17" s="156">
        <v>1.29</v>
      </c>
      <c r="D17" s="156">
        <v>1.29</v>
      </c>
      <c r="E17" s="156">
        <v>1.29</v>
      </c>
      <c r="F17" s="156">
        <v>1.31</v>
      </c>
      <c r="G17" s="156">
        <v>1.3065790745995471</v>
      </c>
      <c r="H17" s="156">
        <v>1.24</v>
      </c>
      <c r="I17" s="156">
        <v>1.23</v>
      </c>
      <c r="J17" s="156">
        <v>1.19</v>
      </c>
      <c r="K17" s="156">
        <v>1.1399999999999999</v>
      </c>
      <c r="L17" s="156">
        <v>1.0900000000000001</v>
      </c>
      <c r="M17" s="156">
        <v>1.07</v>
      </c>
      <c r="N17" s="156">
        <v>1.07</v>
      </c>
      <c r="O17" s="156">
        <v>1.05</v>
      </c>
      <c r="P17" s="156">
        <v>1.02</v>
      </c>
      <c r="Q17" s="156">
        <v>0.99</v>
      </c>
      <c r="R17" s="156">
        <v>0.97</v>
      </c>
      <c r="S17" s="156">
        <v>0.94</v>
      </c>
      <c r="T17" s="156">
        <v>0.93</v>
      </c>
      <c r="U17" s="156">
        <v>0.94</v>
      </c>
      <c r="V17" s="156">
        <v>0.96</v>
      </c>
      <c r="W17" s="156">
        <v>0.97</v>
      </c>
      <c r="X17" s="156">
        <v>0.94</v>
      </c>
      <c r="Y17" s="156">
        <f>IF('Relative Weights'!C19=0,0,'Relative Weights'!C19)</f>
        <v>0.92</v>
      </c>
      <c r="Z17" s="152"/>
      <c r="AA17" s="155" t="s">
        <v>55</v>
      </c>
      <c r="AB17" s="157">
        <f t="shared" si="1"/>
        <v>-5.8394160583941646E-2</v>
      </c>
      <c r="AC17" s="157">
        <f t="shared" si="2"/>
        <v>0</v>
      </c>
      <c r="AD17" s="157">
        <f t="shared" si="3"/>
        <v>0</v>
      </c>
      <c r="AE17" s="157">
        <f t="shared" si="4"/>
        <v>1.5503875968992276E-2</v>
      </c>
      <c r="AF17" s="157">
        <f t="shared" si="5"/>
        <v>-2.6113934354602408E-3</v>
      </c>
      <c r="AG17" s="157">
        <f t="shared" si="6"/>
        <v>-5.0956789293409521E-2</v>
      </c>
      <c r="AH17" s="157">
        <f t="shared" si="7"/>
        <v>-8.0645161290322509E-3</v>
      </c>
      <c r="AI17" s="157">
        <f t="shared" si="8"/>
        <v>-3.2520325203252098E-2</v>
      </c>
      <c r="AJ17" s="157">
        <f t="shared" si="9"/>
        <v>-4.2016806722689148E-2</v>
      </c>
      <c r="AK17" s="157">
        <f t="shared" si="10"/>
        <v>-4.3859649122806821E-2</v>
      </c>
      <c r="AL17" s="157">
        <f t="shared" si="11"/>
        <v>-1.834862385321101E-2</v>
      </c>
      <c r="AM17" s="157">
        <f t="shared" si="12"/>
        <v>0</v>
      </c>
      <c r="AN17" s="157">
        <f t="shared" si="13"/>
        <v>-1.8691588785046731E-2</v>
      </c>
      <c r="AO17" s="157">
        <f t="shared" si="14"/>
        <v>-2.8571428571428581E-2</v>
      </c>
      <c r="AP17" s="157">
        <f t="shared" si="15"/>
        <v>-2.9411764705882359E-2</v>
      </c>
      <c r="AQ17" s="157">
        <f t="shared" si="16"/>
        <v>-2.0202020202020221E-2</v>
      </c>
      <c r="AR17" s="157">
        <f t="shared" si="17"/>
        <v>-3.0927835051546393E-2</v>
      </c>
      <c r="AS17" s="157">
        <v>-1.0638297872340274E-2</v>
      </c>
      <c r="AT17" s="157">
        <v>1.0752688172043001E-2</v>
      </c>
      <c r="AU17" s="157">
        <v>2.1276595744680771E-2</v>
      </c>
      <c r="AV17" s="157">
        <v>1.0416666666666741E-2</v>
      </c>
      <c r="AW17" s="157">
        <v>1.0416666666666741E-2</v>
      </c>
      <c r="AX17" s="157">
        <v>-2.083333333333337E-2</v>
      </c>
      <c r="AY17" s="157">
        <f t="shared" si="18"/>
        <v>-2.1276595744680771E-2</v>
      </c>
    </row>
    <row r="18" spans="1:51" x14ac:dyDescent="0.55000000000000004">
      <c r="A18" s="155" t="s">
        <v>56</v>
      </c>
      <c r="B18" s="156">
        <v>1.0900000000000001</v>
      </c>
      <c r="C18" s="156">
        <v>1.03</v>
      </c>
      <c r="D18" s="156">
        <v>0.97</v>
      </c>
      <c r="E18" s="156">
        <v>0.92</v>
      </c>
      <c r="F18" s="156">
        <v>0.82</v>
      </c>
      <c r="G18" s="156">
        <v>0.73334268609079978</v>
      </c>
      <c r="H18" s="156">
        <v>0.71</v>
      </c>
      <c r="I18" s="156">
        <v>1.27</v>
      </c>
      <c r="J18" s="156">
        <v>1.48</v>
      </c>
      <c r="K18" s="156">
        <v>1.6</v>
      </c>
      <c r="L18" s="156">
        <v>1.45</v>
      </c>
      <c r="M18" s="156">
        <v>1.63</v>
      </c>
      <c r="N18" s="156">
        <v>1.86</v>
      </c>
      <c r="O18" s="156">
        <v>2.04</v>
      </c>
      <c r="P18" s="156">
        <v>2.46</v>
      </c>
      <c r="Q18" s="156">
        <v>3.12</v>
      </c>
      <c r="R18" s="156">
        <v>7.37</v>
      </c>
      <c r="S18" s="156">
        <v>6.44</v>
      </c>
      <c r="T18" s="156">
        <v>5.95</v>
      </c>
      <c r="U18" s="156">
        <v>29.19</v>
      </c>
      <c r="V18" s="156">
        <v>11.64</v>
      </c>
      <c r="W18" s="156">
        <v>11.28</v>
      </c>
      <c r="X18" s="156">
        <v>6.4</v>
      </c>
      <c r="Y18" s="156">
        <f>IF('Relative Weights'!C20=0,0,'Relative Weights'!C20)</f>
        <v>4.8499999999999996</v>
      </c>
      <c r="Z18" s="152"/>
      <c r="AA18" s="155" t="s">
        <v>56</v>
      </c>
      <c r="AB18" s="157">
        <f t="shared" si="1"/>
        <v>-5.5045871559633031E-2</v>
      </c>
      <c r="AC18" s="157">
        <f t="shared" si="2"/>
        <v>-5.8252427184466105E-2</v>
      </c>
      <c r="AD18" s="157">
        <f t="shared" si="3"/>
        <v>-5.1546391752577247E-2</v>
      </c>
      <c r="AE18" s="157">
        <f t="shared" si="4"/>
        <v>-0.10869565217391308</v>
      </c>
      <c r="AF18" s="157">
        <f t="shared" si="5"/>
        <v>-0.10567965110878075</v>
      </c>
      <c r="AG18" s="157">
        <f t="shared" si="6"/>
        <v>-3.1830529619422121E-2</v>
      </c>
      <c r="AH18" s="157">
        <f t="shared" si="7"/>
        <v>0.78873239436619724</v>
      </c>
      <c r="AI18" s="157">
        <f t="shared" si="8"/>
        <v>0.16535433070866135</v>
      </c>
      <c r="AJ18" s="157">
        <f t="shared" si="9"/>
        <v>8.1081081081081141E-2</v>
      </c>
      <c r="AK18" s="157">
        <f t="shared" si="10"/>
        <v>-9.3750000000000111E-2</v>
      </c>
      <c r="AL18" s="157">
        <f t="shared" si="11"/>
        <v>0.12413793103448278</v>
      </c>
      <c r="AM18" s="157">
        <f t="shared" si="12"/>
        <v>0.14110429447852768</v>
      </c>
      <c r="AN18" s="157">
        <f t="shared" si="13"/>
        <v>9.6774193548387011E-2</v>
      </c>
      <c r="AO18" s="157">
        <f t="shared" si="14"/>
        <v>0.20588235294117641</v>
      </c>
      <c r="AP18" s="157">
        <f t="shared" si="15"/>
        <v>0.26829268292682928</v>
      </c>
      <c r="AQ18" s="157">
        <f t="shared" si="16"/>
        <v>1.3621794871794872</v>
      </c>
      <c r="AR18" s="157">
        <f t="shared" si="17"/>
        <v>-0.12618724559023065</v>
      </c>
      <c r="AS18" s="157">
        <v>-7.6086956521739135E-2</v>
      </c>
      <c r="AT18" s="157">
        <v>3.9058823529411768</v>
      </c>
      <c r="AU18" s="157">
        <v>-0.60123329907502576</v>
      </c>
      <c r="AV18" s="157">
        <v>-3.0927835051546504E-2</v>
      </c>
      <c r="AW18" s="157">
        <v>-3.0927835051546504E-2</v>
      </c>
      <c r="AX18" s="157">
        <v>-0.45017182130584188</v>
      </c>
      <c r="AY18" s="157">
        <f t="shared" si="18"/>
        <v>-0.24218750000000011</v>
      </c>
    </row>
    <row r="19" spans="1:51" x14ac:dyDescent="0.55000000000000004">
      <c r="A19" s="155" t="s">
        <v>57</v>
      </c>
      <c r="B19" s="156">
        <v>1.05</v>
      </c>
      <c r="C19" s="156">
        <v>1.05</v>
      </c>
      <c r="D19" s="156">
        <v>1.07</v>
      </c>
      <c r="E19" s="156">
        <v>1.0900000000000001</v>
      </c>
      <c r="F19" s="156">
        <v>1.1200000000000001</v>
      </c>
      <c r="G19" s="156">
        <v>1.1155737440842475</v>
      </c>
      <c r="H19" s="156">
        <v>1.1100000000000001</v>
      </c>
      <c r="I19" s="156">
        <v>1.0900000000000001</v>
      </c>
      <c r="J19" s="156">
        <v>1.1100000000000001</v>
      </c>
      <c r="K19" s="156">
        <v>1.1299999999999999</v>
      </c>
      <c r="L19" s="156">
        <v>1.17</v>
      </c>
      <c r="M19" s="156">
        <v>1.18</v>
      </c>
      <c r="N19" s="156">
        <v>1.19</v>
      </c>
      <c r="O19" s="156">
        <v>1.18</v>
      </c>
      <c r="P19" s="156">
        <v>1.1599999999999999</v>
      </c>
      <c r="Q19" s="156">
        <v>1.1399999999999999</v>
      </c>
      <c r="R19" s="156">
        <v>1.1299999999999999</v>
      </c>
      <c r="S19" s="156">
        <v>1.1200000000000001</v>
      </c>
      <c r="T19" s="156">
        <v>1.1299999999999999</v>
      </c>
      <c r="U19" s="156">
        <v>1.1200000000000001</v>
      </c>
      <c r="V19" s="156">
        <v>1.1000000000000001</v>
      </c>
      <c r="W19" s="156">
        <v>1.08</v>
      </c>
      <c r="X19" s="156">
        <v>1.1000000000000001</v>
      </c>
      <c r="Y19" s="156">
        <f>IF('Relative Weights'!C21=0,0,'Relative Weights'!C21)</f>
        <v>1.1000000000000001</v>
      </c>
      <c r="Z19" s="152"/>
      <c r="AA19" s="155" t="s">
        <v>57</v>
      </c>
      <c r="AB19" s="157">
        <f t="shared" si="1"/>
        <v>0</v>
      </c>
      <c r="AC19" s="157">
        <f t="shared" si="2"/>
        <v>1.904761904761898E-2</v>
      </c>
      <c r="AD19" s="157">
        <f t="shared" si="3"/>
        <v>1.8691588785046731E-2</v>
      </c>
      <c r="AE19" s="157">
        <f t="shared" si="4"/>
        <v>2.7522935779816571E-2</v>
      </c>
      <c r="AF19" s="157">
        <f t="shared" si="5"/>
        <v>-3.9520142104934042E-3</v>
      </c>
      <c r="AG19" s="157">
        <f t="shared" si="6"/>
        <v>-4.9963026772584795E-3</v>
      </c>
      <c r="AH19" s="157">
        <f t="shared" si="7"/>
        <v>-1.8018018018018056E-2</v>
      </c>
      <c r="AI19" s="157">
        <f t="shared" si="8"/>
        <v>1.8348623853211121E-2</v>
      </c>
      <c r="AJ19" s="157">
        <f t="shared" si="9"/>
        <v>1.8018018018017834E-2</v>
      </c>
      <c r="AK19" s="157">
        <f t="shared" si="10"/>
        <v>3.539823008849563E-2</v>
      </c>
      <c r="AL19" s="157">
        <f t="shared" si="11"/>
        <v>8.5470085470085166E-3</v>
      </c>
      <c r="AM19" s="157">
        <f t="shared" si="12"/>
        <v>8.4745762711864181E-3</v>
      </c>
      <c r="AN19" s="157">
        <f t="shared" si="13"/>
        <v>-8.4033613445377853E-3</v>
      </c>
      <c r="AO19" s="157">
        <f t="shared" si="14"/>
        <v>-1.6949152542372947E-2</v>
      </c>
      <c r="AP19" s="157">
        <f t="shared" si="15"/>
        <v>-1.7241379310344862E-2</v>
      </c>
      <c r="AQ19" s="157">
        <f t="shared" si="16"/>
        <v>-8.7719298245614308E-3</v>
      </c>
      <c r="AR19" s="157">
        <f t="shared" si="17"/>
        <v>-8.8495575221236855E-3</v>
      </c>
      <c r="AS19" s="157">
        <v>8.9285714285711748E-3</v>
      </c>
      <c r="AT19" s="157">
        <v>-8.8495575221236855E-3</v>
      </c>
      <c r="AU19" s="157">
        <v>-1.7857142857142905E-2</v>
      </c>
      <c r="AV19" s="157">
        <v>-1.8181818181818188E-2</v>
      </c>
      <c r="AW19" s="157">
        <v>-1.8181818181818188E-2</v>
      </c>
      <c r="AX19" s="157">
        <v>0</v>
      </c>
      <c r="AY19" s="157">
        <f t="shared" si="18"/>
        <v>0</v>
      </c>
    </row>
    <row r="20" spans="1:51" x14ac:dyDescent="0.55000000000000004">
      <c r="A20" s="155" t="s">
        <v>58</v>
      </c>
      <c r="B20" s="156">
        <v>0</v>
      </c>
      <c r="C20" s="156">
        <v>0</v>
      </c>
      <c r="D20" s="156">
        <v>0</v>
      </c>
      <c r="E20" s="156">
        <v>0</v>
      </c>
      <c r="F20" s="156">
        <v>0</v>
      </c>
      <c r="G20" s="156">
        <v>0</v>
      </c>
      <c r="H20" s="156">
        <v>0</v>
      </c>
      <c r="I20" s="156">
        <v>0</v>
      </c>
      <c r="J20" s="156">
        <v>0</v>
      </c>
      <c r="K20" s="156">
        <v>0</v>
      </c>
      <c r="L20" s="156">
        <v>0</v>
      </c>
      <c r="M20" s="156">
        <v>0</v>
      </c>
      <c r="N20" s="156">
        <v>0</v>
      </c>
      <c r="O20" s="156">
        <v>0</v>
      </c>
      <c r="P20" s="156">
        <v>0</v>
      </c>
      <c r="Q20" s="156">
        <v>0</v>
      </c>
      <c r="R20" s="156">
        <v>0</v>
      </c>
      <c r="S20" s="156">
        <v>0</v>
      </c>
      <c r="T20" s="156">
        <v>0</v>
      </c>
      <c r="U20" s="156">
        <v>0</v>
      </c>
      <c r="V20" s="156">
        <v>0</v>
      </c>
      <c r="W20" s="156">
        <v>0</v>
      </c>
      <c r="X20" s="156">
        <v>0</v>
      </c>
      <c r="Y20" s="156">
        <f>IF('Relative Weights'!C22=0,0,'Relative Weights'!C22)</f>
        <v>0</v>
      </c>
      <c r="Z20" s="152"/>
      <c r="AA20" s="155" t="s">
        <v>58</v>
      </c>
      <c r="AB20" s="157" t="str">
        <f t="shared" si="1"/>
        <v/>
      </c>
      <c r="AC20" s="157" t="str">
        <f t="shared" si="2"/>
        <v/>
      </c>
      <c r="AD20" s="157" t="str">
        <f t="shared" si="3"/>
        <v/>
      </c>
      <c r="AE20" s="157" t="str">
        <f t="shared" si="4"/>
        <v/>
      </c>
      <c r="AF20" s="157" t="str">
        <f t="shared" si="5"/>
        <v/>
      </c>
      <c r="AG20" s="157" t="str">
        <f t="shared" si="6"/>
        <v/>
      </c>
      <c r="AH20" s="157" t="str">
        <f t="shared" si="7"/>
        <v/>
      </c>
      <c r="AI20" s="157" t="str">
        <f t="shared" si="8"/>
        <v/>
      </c>
      <c r="AJ20" s="157" t="str">
        <f t="shared" si="9"/>
        <v/>
      </c>
      <c r="AK20" s="157" t="str">
        <f t="shared" si="10"/>
        <v/>
      </c>
      <c r="AL20" s="157" t="str">
        <f t="shared" si="11"/>
        <v/>
      </c>
      <c r="AM20" s="157" t="str">
        <f t="shared" si="12"/>
        <v/>
      </c>
      <c r="AN20" s="157" t="str">
        <f t="shared" si="13"/>
        <v/>
      </c>
      <c r="AO20" s="157" t="str">
        <f t="shared" si="14"/>
        <v/>
      </c>
      <c r="AP20" s="157" t="str">
        <f t="shared" si="15"/>
        <v/>
      </c>
      <c r="AQ20" s="157" t="str">
        <f t="shared" si="16"/>
        <v/>
      </c>
      <c r="AR20" s="157" t="str">
        <f t="shared" si="17"/>
        <v/>
      </c>
      <c r="AS20" s="157" t="s">
        <v>809</v>
      </c>
      <c r="AT20" s="157" t="s">
        <v>809</v>
      </c>
      <c r="AU20" s="157" t="s">
        <v>809</v>
      </c>
      <c r="AV20" s="157" t="s">
        <v>809</v>
      </c>
      <c r="AW20" s="157" t="s">
        <v>809</v>
      </c>
      <c r="AX20" s="157" t="s">
        <v>809</v>
      </c>
      <c r="AY20" s="157" t="str">
        <f t="shared" si="18"/>
        <v/>
      </c>
    </row>
    <row r="21" spans="1:51" x14ac:dyDescent="0.55000000000000004">
      <c r="A21" s="155" t="s">
        <v>214</v>
      </c>
      <c r="B21" s="156">
        <v>1.1000000000000001</v>
      </c>
      <c r="C21" s="156">
        <v>1.1000000000000001</v>
      </c>
      <c r="D21" s="156">
        <v>1.02</v>
      </c>
      <c r="E21" s="156">
        <v>0.95</v>
      </c>
      <c r="F21" s="156">
        <v>0.95</v>
      </c>
      <c r="G21" s="156">
        <v>1.1254464782872999</v>
      </c>
      <c r="H21" s="156">
        <v>1.3</v>
      </c>
      <c r="I21" s="156">
        <v>1.43</v>
      </c>
      <c r="J21" s="156">
        <v>1.6</v>
      </c>
      <c r="K21" s="156">
        <v>1.83</v>
      </c>
      <c r="L21" s="156">
        <v>2</v>
      </c>
      <c r="M21" s="156">
        <v>2.19</v>
      </c>
      <c r="N21" s="156">
        <v>2.2799999999999998</v>
      </c>
      <c r="O21" s="156">
        <v>2.23</v>
      </c>
      <c r="P21" s="156">
        <v>1.91</v>
      </c>
      <c r="Q21" s="156">
        <v>2</v>
      </c>
      <c r="R21" s="156">
        <v>2</v>
      </c>
      <c r="S21" s="156">
        <v>2.11</v>
      </c>
      <c r="T21" s="156">
        <v>1.98</v>
      </c>
      <c r="U21" s="156">
        <v>2.08</v>
      </c>
      <c r="V21" s="156">
        <v>1.97</v>
      </c>
      <c r="W21" s="156">
        <v>1.3</v>
      </c>
      <c r="X21" s="156">
        <v>1.1200000000000001</v>
      </c>
      <c r="Y21" s="156">
        <f>IF('Relative Weights'!C23=0,0,'Relative Weights'!C23)</f>
        <v>1.1499999999999999</v>
      </c>
      <c r="Z21" s="152"/>
      <c r="AA21" s="155" t="s">
        <v>214</v>
      </c>
      <c r="AB21" s="157">
        <f t="shared" si="1"/>
        <v>0</v>
      </c>
      <c r="AC21" s="157">
        <f t="shared" si="2"/>
        <v>-7.2727272727272751E-2</v>
      </c>
      <c r="AD21" s="157">
        <f t="shared" si="3"/>
        <v>-6.8627450980392246E-2</v>
      </c>
      <c r="AE21" s="157">
        <f t="shared" si="4"/>
        <v>0</v>
      </c>
      <c r="AF21" s="157">
        <f t="shared" si="5"/>
        <v>0.18468050346031584</v>
      </c>
      <c r="AG21" s="157">
        <f t="shared" si="6"/>
        <v>0.15509713263160685</v>
      </c>
      <c r="AH21" s="157">
        <f t="shared" si="7"/>
        <v>9.9999999999999867E-2</v>
      </c>
      <c r="AI21" s="157">
        <f t="shared" si="8"/>
        <v>0.11888111888111896</v>
      </c>
      <c r="AJ21" s="157">
        <f t="shared" si="9"/>
        <v>0.14375000000000004</v>
      </c>
      <c r="AK21" s="157">
        <f t="shared" si="10"/>
        <v>9.2896174863387859E-2</v>
      </c>
      <c r="AL21" s="157">
        <f t="shared" si="11"/>
        <v>9.4999999999999973E-2</v>
      </c>
      <c r="AM21" s="157">
        <f t="shared" si="12"/>
        <v>4.1095890410958846E-2</v>
      </c>
      <c r="AN21" s="157">
        <f t="shared" si="13"/>
        <v>-2.1929824561403466E-2</v>
      </c>
      <c r="AO21" s="157">
        <f t="shared" si="14"/>
        <v>-0.14349775784753371</v>
      </c>
      <c r="AP21" s="157">
        <f t="shared" si="15"/>
        <v>4.7120418848167533E-2</v>
      </c>
      <c r="AQ21" s="157">
        <f t="shared" si="16"/>
        <v>0</v>
      </c>
      <c r="AR21" s="157">
        <f t="shared" si="17"/>
        <v>5.4999999999999938E-2</v>
      </c>
      <c r="AS21" s="157">
        <v>-6.1611374407582908E-2</v>
      </c>
      <c r="AT21" s="157">
        <v>5.0505050505050608E-2</v>
      </c>
      <c r="AU21" s="157">
        <v>-5.2884615384615419E-2</v>
      </c>
      <c r="AV21" s="157">
        <v>-0.34010152284263961</v>
      </c>
      <c r="AW21" s="157">
        <v>-0.34010152284263961</v>
      </c>
      <c r="AX21" s="157">
        <v>-0.43147208121827407</v>
      </c>
      <c r="AY21" s="157">
        <f t="shared" si="18"/>
        <v>2.6785714285714191E-2</v>
      </c>
    </row>
    <row r="22" spans="1:51" x14ac:dyDescent="0.55000000000000004">
      <c r="A22" s="155" t="s">
        <v>60</v>
      </c>
      <c r="B22" s="156">
        <v>1.95</v>
      </c>
      <c r="C22" s="156">
        <v>1.83</v>
      </c>
      <c r="D22" s="156">
        <v>1.76</v>
      </c>
      <c r="E22" s="156">
        <v>1.76</v>
      </c>
      <c r="F22" s="156">
        <v>1.81</v>
      </c>
      <c r="G22" s="156">
        <v>1.884337045412287</v>
      </c>
      <c r="H22" s="156">
        <v>1.9</v>
      </c>
      <c r="I22" s="156">
        <v>1.96</v>
      </c>
      <c r="J22" s="156">
        <v>2.1</v>
      </c>
      <c r="K22" s="156">
        <v>2.27</v>
      </c>
      <c r="L22" s="156">
        <v>2.35</v>
      </c>
      <c r="M22" s="156">
        <v>2.3199999999999998</v>
      </c>
      <c r="N22" s="156">
        <v>2.2599999999999998</v>
      </c>
      <c r="O22" s="156">
        <v>2.1800000000000002</v>
      </c>
      <c r="P22" s="156">
        <v>2.08</v>
      </c>
      <c r="Q22" s="156">
        <v>1.97</v>
      </c>
      <c r="R22" s="156">
        <v>1.91</v>
      </c>
      <c r="S22" s="156">
        <v>1.88</v>
      </c>
      <c r="T22" s="156">
        <v>1.89</v>
      </c>
      <c r="U22" s="156">
        <v>1.86</v>
      </c>
      <c r="V22" s="156">
        <v>1.78</v>
      </c>
      <c r="W22" s="156">
        <v>1.61</v>
      </c>
      <c r="X22" s="156">
        <v>1.49</v>
      </c>
      <c r="Y22" s="156">
        <f>IF('Relative Weights'!C24=0,0,'Relative Weights'!C24)</f>
        <v>1.44</v>
      </c>
      <c r="Z22" s="152"/>
      <c r="AA22" s="155" t="s">
        <v>60</v>
      </c>
      <c r="AB22" s="157">
        <f t="shared" si="1"/>
        <v>-6.1538461538461431E-2</v>
      </c>
      <c r="AC22" s="157">
        <f t="shared" si="2"/>
        <v>-3.8251366120218622E-2</v>
      </c>
      <c r="AD22" s="157">
        <f t="shared" si="3"/>
        <v>0</v>
      </c>
      <c r="AE22" s="157">
        <f t="shared" si="4"/>
        <v>2.8409090909090828E-2</v>
      </c>
      <c r="AF22" s="157">
        <f t="shared" si="5"/>
        <v>4.107019083551755E-2</v>
      </c>
      <c r="AG22" s="157">
        <f t="shared" si="6"/>
        <v>8.3121831234209687E-3</v>
      </c>
      <c r="AH22" s="157">
        <f t="shared" si="7"/>
        <v>3.1578947368421151E-2</v>
      </c>
      <c r="AI22" s="157">
        <f t="shared" si="8"/>
        <v>7.1428571428571397E-2</v>
      </c>
      <c r="AJ22" s="157">
        <f t="shared" si="9"/>
        <v>8.0952380952380887E-2</v>
      </c>
      <c r="AK22" s="157">
        <f t="shared" si="10"/>
        <v>3.524229074889873E-2</v>
      </c>
      <c r="AL22" s="157">
        <f t="shared" si="11"/>
        <v>-1.276595744680864E-2</v>
      </c>
      <c r="AM22" s="157">
        <f t="shared" si="12"/>
        <v>-2.5862068965517238E-2</v>
      </c>
      <c r="AN22" s="157">
        <f t="shared" si="13"/>
        <v>-3.5398230088495408E-2</v>
      </c>
      <c r="AO22" s="157">
        <f t="shared" si="14"/>
        <v>-4.5871559633027581E-2</v>
      </c>
      <c r="AP22" s="157">
        <f t="shared" si="15"/>
        <v>-5.2884615384615419E-2</v>
      </c>
      <c r="AQ22" s="157">
        <f t="shared" si="16"/>
        <v>-3.0456852791878153E-2</v>
      </c>
      <c r="AR22" s="157">
        <f t="shared" si="17"/>
        <v>-1.5706806282722474E-2</v>
      </c>
      <c r="AS22" s="157">
        <v>5.3191489361701372E-3</v>
      </c>
      <c r="AT22" s="157">
        <v>-1.5873015873015817E-2</v>
      </c>
      <c r="AU22" s="157">
        <v>-4.3010752688172116E-2</v>
      </c>
      <c r="AV22" s="157">
        <v>-9.5505617977528101E-2</v>
      </c>
      <c r="AW22" s="157">
        <v>-9.5505617977528101E-2</v>
      </c>
      <c r="AX22" s="157">
        <v>-0.16292134831460681</v>
      </c>
      <c r="AY22" s="157">
        <f t="shared" si="18"/>
        <v>-3.3557046979865834E-2</v>
      </c>
    </row>
    <row r="23" spans="1:51" ht="19.8" thickBot="1" x14ac:dyDescent="0.6">
      <c r="A23" s="158" t="s">
        <v>0</v>
      </c>
      <c r="B23" s="159">
        <v>2.31</v>
      </c>
      <c r="C23" s="159">
        <v>2.2000000000000002</v>
      </c>
      <c r="D23" s="159">
        <v>2.12</v>
      </c>
      <c r="E23" s="159">
        <v>1.99</v>
      </c>
      <c r="F23" s="159">
        <v>1.98</v>
      </c>
      <c r="G23" s="159">
        <v>1.9106956899526468</v>
      </c>
      <c r="H23" s="159">
        <v>1.95</v>
      </c>
      <c r="I23" s="159">
        <v>1.96</v>
      </c>
      <c r="J23" s="159">
        <v>2.0299999999999998</v>
      </c>
      <c r="K23" s="159">
        <v>1.92</v>
      </c>
      <c r="L23" s="159">
        <v>1.88</v>
      </c>
      <c r="M23" s="159">
        <v>1.81</v>
      </c>
      <c r="N23" s="159">
        <v>1.72</v>
      </c>
      <c r="O23" s="159">
        <v>1.59</v>
      </c>
      <c r="P23" s="159">
        <v>1.49</v>
      </c>
      <c r="Q23" s="159">
        <v>1.42</v>
      </c>
      <c r="R23" s="159">
        <v>1.37</v>
      </c>
      <c r="S23" s="159">
        <v>1.29</v>
      </c>
      <c r="T23" s="159">
        <v>1.35</v>
      </c>
      <c r="U23" s="159">
        <v>1.43</v>
      </c>
      <c r="V23" s="159">
        <v>1.55</v>
      </c>
      <c r="W23" s="159">
        <v>1.58</v>
      </c>
      <c r="X23" s="159">
        <v>1.56</v>
      </c>
      <c r="Y23" s="159">
        <f>IF('Relative Weights'!C25=0,0,'Relative Weights'!C25)</f>
        <v>1.5</v>
      </c>
      <c r="Z23" s="160"/>
      <c r="AA23" s="158" t="s">
        <v>0</v>
      </c>
      <c r="AB23" s="161">
        <f t="shared" si="1"/>
        <v>-4.7619047619047561E-2</v>
      </c>
      <c r="AC23" s="161">
        <f t="shared" si="2"/>
        <v>-3.6363636363636376E-2</v>
      </c>
      <c r="AD23" s="161">
        <f t="shared" si="3"/>
        <v>-6.1320754716981174E-2</v>
      </c>
      <c r="AE23" s="161">
        <f t="shared" si="4"/>
        <v>-5.0251256281407253E-3</v>
      </c>
      <c r="AF23" s="161">
        <f t="shared" si="5"/>
        <v>-3.5002176791592454E-2</v>
      </c>
      <c r="AG23" s="161">
        <f t="shared" si="6"/>
        <v>2.0570680226073668E-2</v>
      </c>
      <c r="AH23" s="161">
        <f t="shared" si="7"/>
        <v>5.12820512820511E-3</v>
      </c>
      <c r="AI23" s="161">
        <f t="shared" si="8"/>
        <v>3.5714285714285587E-2</v>
      </c>
      <c r="AJ23" s="161">
        <f t="shared" si="9"/>
        <v>-5.4187192118226535E-2</v>
      </c>
      <c r="AK23" s="161">
        <f t="shared" si="10"/>
        <v>-2.083333333333337E-2</v>
      </c>
      <c r="AL23" s="161">
        <f t="shared" si="11"/>
        <v>-3.7234042553191404E-2</v>
      </c>
      <c r="AM23" s="161">
        <f t="shared" si="12"/>
        <v>-4.9723756906077443E-2</v>
      </c>
      <c r="AN23" s="157">
        <f t="shared" si="13"/>
        <v>-7.5581395348837122E-2</v>
      </c>
      <c r="AO23" s="157">
        <f t="shared" si="14"/>
        <v>-6.2893081761006386E-2</v>
      </c>
      <c r="AP23" s="157">
        <f t="shared" si="15"/>
        <v>-4.6979865771812124E-2</v>
      </c>
      <c r="AQ23" s="157">
        <f t="shared" si="16"/>
        <v>-3.5211267605633645E-2</v>
      </c>
      <c r="AR23" s="157">
        <f t="shared" si="17"/>
        <v>-5.8394160583941646E-2</v>
      </c>
      <c r="AS23" s="157">
        <v>4.6511627906976827E-2</v>
      </c>
      <c r="AT23" s="157">
        <v>5.9259259259259123E-2</v>
      </c>
      <c r="AU23" s="157">
        <v>8.3916083916083961E-2</v>
      </c>
      <c r="AV23" s="157">
        <v>1.9354838709677358E-2</v>
      </c>
      <c r="AW23" s="157">
        <v>1.9354838709677358E-2</v>
      </c>
      <c r="AX23" s="157">
        <v>6.4516129032257119E-3</v>
      </c>
      <c r="AY23" s="157">
        <f t="shared" si="18"/>
        <v>-3.8461538461538547E-2</v>
      </c>
    </row>
    <row r="24" spans="1:51" ht="19.8" thickBot="1" x14ac:dyDescent="0.6">
      <c r="A24" s="162"/>
      <c r="B24" s="163"/>
      <c r="C24" s="163"/>
      <c r="D24" s="163"/>
      <c r="E24" s="163"/>
      <c r="F24" s="163"/>
      <c r="G24" s="163"/>
      <c r="H24" s="163"/>
      <c r="I24" s="163"/>
      <c r="J24" s="163"/>
      <c r="K24" s="163"/>
      <c r="L24" s="163"/>
      <c r="M24" s="163"/>
      <c r="N24" s="163"/>
      <c r="O24" s="163"/>
      <c r="P24" s="163"/>
      <c r="Q24" s="163"/>
      <c r="R24" s="163"/>
      <c r="S24" s="163"/>
      <c r="T24" s="163"/>
      <c r="U24" s="163"/>
      <c r="V24" s="163"/>
      <c r="W24" s="163"/>
      <c r="X24" s="163"/>
      <c r="Y24" s="163"/>
      <c r="Z24" s="160"/>
      <c r="AA24" s="164"/>
      <c r="AB24" s="165"/>
      <c r="AC24" s="165"/>
      <c r="AD24" s="165"/>
      <c r="AE24" s="165"/>
      <c r="AF24" s="165"/>
      <c r="AG24" s="165"/>
      <c r="AH24" s="165"/>
      <c r="AI24" s="165"/>
      <c r="AJ24" s="165"/>
      <c r="AK24" s="165"/>
      <c r="AL24" s="165"/>
      <c r="AM24" s="165"/>
      <c r="AN24" s="165"/>
      <c r="AO24" s="165"/>
      <c r="AP24" s="165"/>
      <c r="AQ24" s="165"/>
      <c r="AR24" s="165"/>
      <c r="AS24" s="165"/>
      <c r="AT24" s="165"/>
      <c r="AU24" s="165"/>
      <c r="AV24" s="165"/>
      <c r="AW24" s="165"/>
      <c r="AX24" s="165"/>
      <c r="AY24" s="165"/>
    </row>
    <row r="25" spans="1:51" ht="19.8" thickBot="1" x14ac:dyDescent="0.6">
      <c r="A25" s="153" t="s">
        <v>708</v>
      </c>
      <c r="B25" s="154"/>
      <c r="C25" s="154"/>
      <c r="D25" s="154"/>
      <c r="E25" s="154"/>
      <c r="F25" s="154"/>
      <c r="G25" s="154"/>
      <c r="H25" s="154"/>
      <c r="I25" s="154"/>
      <c r="J25" s="154"/>
      <c r="K25" s="154"/>
      <c r="L25" s="154"/>
      <c r="M25" s="154"/>
      <c r="N25" s="154"/>
      <c r="O25" s="154"/>
      <c r="P25" s="154"/>
      <c r="Q25" s="154"/>
      <c r="R25" s="154"/>
      <c r="S25" s="154"/>
      <c r="T25" s="154"/>
      <c r="U25" s="154"/>
      <c r="V25" s="154"/>
      <c r="W25" s="154"/>
      <c r="X25" s="154"/>
      <c r="Y25" s="154"/>
      <c r="Z25" s="147"/>
      <c r="AA25" s="153" t="s">
        <v>708</v>
      </c>
      <c r="AB25" s="154"/>
      <c r="AC25" s="154"/>
      <c r="AD25" s="154"/>
      <c r="AE25" s="154"/>
      <c r="AF25" s="154"/>
      <c r="AG25" s="154"/>
      <c r="AH25" s="154"/>
      <c r="AI25" s="154"/>
      <c r="AJ25" s="154"/>
      <c r="AK25" s="154"/>
      <c r="AL25" s="154"/>
      <c r="AM25" s="154"/>
      <c r="AN25" s="154"/>
      <c r="AO25" s="154"/>
      <c r="AP25" s="154"/>
      <c r="AQ25" s="154"/>
      <c r="AR25" s="154"/>
      <c r="AS25" s="154"/>
      <c r="AT25" s="154"/>
      <c r="AU25" s="154"/>
      <c r="AV25" s="154"/>
      <c r="AW25" s="154"/>
      <c r="AX25" s="154"/>
      <c r="AY25" s="154"/>
    </row>
    <row r="26" spans="1:51" x14ac:dyDescent="0.55000000000000004">
      <c r="A26" s="155" t="s">
        <v>42</v>
      </c>
      <c r="B26" s="166">
        <v>1.83</v>
      </c>
      <c r="C26" s="166">
        <v>1.83</v>
      </c>
      <c r="D26" s="166">
        <v>1.79</v>
      </c>
      <c r="E26" s="166">
        <v>1.75</v>
      </c>
      <c r="F26" s="166">
        <v>1.72</v>
      </c>
      <c r="G26" s="166">
        <v>1.720087324885305</v>
      </c>
      <c r="H26" s="166">
        <v>1.72</v>
      </c>
      <c r="I26" s="166">
        <v>1.7</v>
      </c>
      <c r="J26" s="166">
        <v>1.69</v>
      </c>
      <c r="K26" s="166">
        <v>1.69</v>
      </c>
      <c r="L26" s="166">
        <v>1.71</v>
      </c>
      <c r="M26" s="166">
        <v>1.74</v>
      </c>
      <c r="N26" s="166">
        <v>1.76</v>
      </c>
      <c r="O26" s="166">
        <v>1.76</v>
      </c>
      <c r="P26" s="166">
        <v>1.73</v>
      </c>
      <c r="Q26" s="166">
        <v>1.73</v>
      </c>
      <c r="R26" s="166">
        <v>1.75</v>
      </c>
      <c r="S26" s="166">
        <v>1.8</v>
      </c>
      <c r="T26" s="166">
        <v>1.82</v>
      </c>
      <c r="U26" s="166">
        <v>1.84</v>
      </c>
      <c r="V26" s="166">
        <v>1.84</v>
      </c>
      <c r="W26" s="166">
        <v>1.85</v>
      </c>
      <c r="X26" s="166">
        <v>1.88</v>
      </c>
      <c r="Y26" s="166">
        <f>IF('Relative Weights'!D6=0,0,'Relative Weights'!D6)</f>
        <v>1.91</v>
      </c>
      <c r="Z26" s="152"/>
      <c r="AA26" s="167" t="s">
        <v>42</v>
      </c>
      <c r="AB26" s="157">
        <f t="shared" ref="AB26:AB45" si="19">IF(AND(C26=0,B26=0),"",IF(AND(NOT(C26=0),B26=0),"Added",IF(AND(C26=0,NOT(B26=0)),"Deleted",IFERROR(C26/B26-1,""))))</f>
        <v>0</v>
      </c>
      <c r="AC26" s="157">
        <f t="shared" ref="AC26:AC45" si="20">IF(AND(D26=0,C26=0),"",IF(AND(NOT(D26=0),C26=0),"Added",IF(AND(D26=0,NOT(C26=0)),"Deleted",IFERROR(D26/C26-1,""))))</f>
        <v>-2.1857923497267784E-2</v>
      </c>
      <c r="AD26" s="157">
        <f t="shared" ref="AD26:AD45" si="21">IF(AND(E26=0,D26=0),"",IF(AND(NOT(E26=0),D26=0),"Added",IF(AND(E26=0,NOT(D26=0)),"Deleted",IFERROR(E26/D26-1,""))))</f>
        <v>-2.2346368715083775E-2</v>
      </c>
      <c r="AE26" s="157">
        <f t="shared" ref="AE26:AE45" si="22">IF(AND(F26=0,E26=0),"",IF(AND(NOT(F26=0),E26=0),"Added",IF(AND(F26=0,NOT(E26=0)),"Deleted",IFERROR(F26/E26-1,""))))</f>
        <v>-1.7142857142857126E-2</v>
      </c>
      <c r="AF26" s="157">
        <f t="shared" ref="AF26:AF45" si="23">IF(AND(G26=0,F26=0),"",IF(AND(NOT(G26=0),F26=0),"Added",IF(AND(G26=0,NOT(F26=0)),"Deleted",IFERROR(G26/F26-1,""))))</f>
        <v>5.0770282154166679E-5</v>
      </c>
      <c r="AG26" s="157">
        <f t="shared" ref="AG26:AG45" si="24">IF(AND(H26=0,G26=0),"",IF(AND(NOT(H26=0),G26=0),"Added",IF(AND(H26=0,NOT(G26=0)),"Deleted",IFERROR(H26/G26-1,""))))</f>
        <v>-5.0767704663390312E-5</v>
      </c>
      <c r="AH26" s="157">
        <f t="shared" ref="AH26:AH45" si="25">IF(AND(I26=0,H26=0),"",IF(AND(NOT(I26=0),H26=0),"Added",IF(AND(I26=0,NOT(H26=0)),"Deleted",IFERROR(I26/H26-1,""))))</f>
        <v>-1.1627906976744207E-2</v>
      </c>
      <c r="AI26" s="157">
        <f t="shared" ref="AI26:AI45" si="26">IF(AND(J26=0,I26=0),"",IF(AND(NOT(J26=0),I26=0),"Added",IF(AND(J26=0,NOT(I26=0)),"Deleted",IFERROR(J26/I26-1,""))))</f>
        <v>-5.8823529411764497E-3</v>
      </c>
      <c r="AJ26" s="157">
        <f t="shared" ref="AJ26:AJ45" si="27">IF(AND(K26=0,J26=0),"",IF(AND(NOT(K26=0),J26=0),"Added",IF(AND(K26=0,NOT(J26=0)),"Deleted",IFERROR(K26/J26-1,""))))</f>
        <v>0</v>
      </c>
      <c r="AK26" s="157">
        <f t="shared" ref="AK26:AK45" si="28">IF(AND(L26=0,K26=0),"",IF(AND(NOT(L26=0),K26=0),"Added",IF(AND(L26=0,NOT(K26=0)),"Deleted",IFERROR(L26/K26-1,""))))</f>
        <v>1.1834319526627279E-2</v>
      </c>
      <c r="AL26" s="157">
        <f t="shared" ref="AL26:AL45" si="29">IF(AND(M26=0,L26=0),"",IF(AND(NOT(M26=0),L26=0),"Added",IF(AND(M26=0,NOT(L26=0)),"Deleted",IFERROR(M26/L26-1,""))))</f>
        <v>1.7543859649122862E-2</v>
      </c>
      <c r="AM26" s="157">
        <f t="shared" ref="AM26:AM45" si="30">IF(AND(N26=0,M26=0),"",IF(AND(NOT(N26=0),M26=0),"Added",IF(AND(N26=0,NOT(M26=0)),"Deleted",IFERROR(N26/M26-1,""))))</f>
        <v>1.1494252873563315E-2</v>
      </c>
      <c r="AN26" s="157">
        <f t="shared" ref="AN26:AN45" si="31">IF(AND(O26=0,N26=0),"",IF(AND(NOT(O26=0),N26=0),"Added",IF(AND(O26=0,NOT(N26=0)),"Deleted",IFERROR(O26/N26-1,""))))</f>
        <v>0</v>
      </c>
      <c r="AO26" s="157">
        <f t="shared" ref="AO26:AO45" si="32">IF(AND(P26=0,O26=0),"",IF(AND(NOT(P26=0),O26=0),"Added",IF(AND(P26=0,NOT(O26=0)),"Deleted",IFERROR(P26/O26-1,""))))</f>
        <v>-1.7045454545454586E-2</v>
      </c>
      <c r="AP26" s="157">
        <f t="shared" ref="AP26:AP45" si="33">IF(AND(Q26=0,P26=0),"",IF(AND(NOT(Q26=0),P26=0),"Added",IF(AND(Q26=0,NOT(P26=0)),"Deleted",IFERROR(Q26/P26-1,""))))</f>
        <v>0</v>
      </c>
      <c r="AQ26" s="157">
        <f t="shared" ref="AQ26:AQ45" si="34">IF(AND(R26=0,Q26=0),"",IF(AND(NOT(R26=0),Q26=0),"Added",IF(AND(R26=0,NOT(Q26=0)),"Deleted",IFERROR(R26/Q26-1,""))))</f>
        <v>1.1560693641618602E-2</v>
      </c>
      <c r="AR26" s="157">
        <f t="shared" ref="AR26:AR45" si="35">IF(AND(S26=0,R26=0),"",IF(AND(NOT(S26=0),R26=0),"Added",IF(AND(S26=0,NOT(R26=0)),"Deleted",IFERROR(S26/R26-1,""))))</f>
        <v>2.8571428571428692E-2</v>
      </c>
      <c r="AS26" s="157">
        <v>1.1111111111111072E-2</v>
      </c>
      <c r="AT26" s="157">
        <v>1.098901098901095E-2</v>
      </c>
      <c r="AU26" s="157">
        <v>0</v>
      </c>
      <c r="AV26" s="157">
        <v>5.4347826086955653E-3</v>
      </c>
      <c r="AW26" s="157">
        <v>5.4347826086955653E-3</v>
      </c>
      <c r="AX26" s="157">
        <v>2.1739130434782483E-2</v>
      </c>
      <c r="AY26" s="157">
        <f t="shared" ref="AY26:AY45" si="36">IF(AND(Y26=0,X26=0),"",IF(AND(NOT(Y26=0),X26=0),"Added",IF(AND(Y26=0,NOT(X26=0)),"Deleted",IFERROR(Y26/X26-1,""))))</f>
        <v>1.5957446808510634E-2</v>
      </c>
    </row>
    <row r="27" spans="1:51" x14ac:dyDescent="0.55000000000000004">
      <c r="A27" s="155" t="s">
        <v>43</v>
      </c>
      <c r="B27" s="156">
        <v>3.16</v>
      </c>
      <c r="C27" s="156">
        <v>3.01</v>
      </c>
      <c r="D27" s="156">
        <v>2.93</v>
      </c>
      <c r="E27" s="156">
        <v>2.86</v>
      </c>
      <c r="F27" s="156">
        <v>2.92</v>
      </c>
      <c r="G27" s="156">
        <v>2.969882357321266</v>
      </c>
      <c r="H27" s="156">
        <v>2.97</v>
      </c>
      <c r="I27" s="156">
        <v>2.95</v>
      </c>
      <c r="J27" s="156">
        <v>2.93</v>
      </c>
      <c r="K27" s="156">
        <v>2.95</v>
      </c>
      <c r="L27" s="156">
        <v>3.02</v>
      </c>
      <c r="M27" s="156">
        <v>3.04</v>
      </c>
      <c r="N27" s="156">
        <v>3.02</v>
      </c>
      <c r="O27" s="156">
        <v>2.9</v>
      </c>
      <c r="P27" s="156">
        <v>2.81</v>
      </c>
      <c r="Q27" s="156">
        <v>2.78</v>
      </c>
      <c r="R27" s="156">
        <v>2.76</v>
      </c>
      <c r="S27" s="156">
        <v>2.78</v>
      </c>
      <c r="T27" s="156">
        <v>2.75</v>
      </c>
      <c r="U27" s="156">
        <v>2.68</v>
      </c>
      <c r="V27" s="156">
        <v>2.63</v>
      </c>
      <c r="W27" s="156">
        <v>2.61</v>
      </c>
      <c r="X27" s="156">
        <v>2.66</v>
      </c>
      <c r="Y27" s="156">
        <f>IF('Relative Weights'!D7=0,0,'Relative Weights'!D7)</f>
        <v>2.65</v>
      </c>
      <c r="Z27" s="152"/>
      <c r="AA27" s="155" t="s">
        <v>43</v>
      </c>
      <c r="AB27" s="157">
        <f t="shared" si="19"/>
        <v>-4.7468354430379889E-2</v>
      </c>
      <c r="AC27" s="157">
        <f t="shared" si="20"/>
        <v>-2.6578073089700838E-2</v>
      </c>
      <c r="AD27" s="157">
        <f t="shared" si="21"/>
        <v>-2.3890784982935287E-2</v>
      </c>
      <c r="AE27" s="157">
        <f t="shared" si="22"/>
        <v>2.0979020979021046E-2</v>
      </c>
      <c r="AF27" s="157">
        <f t="shared" si="23"/>
        <v>1.7082999082625339E-2</v>
      </c>
      <c r="AG27" s="157">
        <f t="shared" si="24"/>
        <v>3.9611898580371729E-5</v>
      </c>
      <c r="AH27" s="157">
        <f t="shared" si="25"/>
        <v>-6.7340067340067034E-3</v>
      </c>
      <c r="AI27" s="157">
        <f t="shared" si="26"/>
        <v>-6.7796610169491567E-3</v>
      </c>
      <c r="AJ27" s="157">
        <f t="shared" si="27"/>
        <v>6.8259385665530026E-3</v>
      </c>
      <c r="AK27" s="157">
        <f t="shared" si="28"/>
        <v>2.3728813559321882E-2</v>
      </c>
      <c r="AL27" s="157">
        <f t="shared" si="29"/>
        <v>6.6225165562914245E-3</v>
      </c>
      <c r="AM27" s="157">
        <f t="shared" si="30"/>
        <v>-6.5789473684210176E-3</v>
      </c>
      <c r="AN27" s="157">
        <f t="shared" si="31"/>
        <v>-3.9735099337748325E-2</v>
      </c>
      <c r="AO27" s="157">
        <f t="shared" si="32"/>
        <v>-3.1034482758620641E-2</v>
      </c>
      <c r="AP27" s="157">
        <f t="shared" si="33"/>
        <v>-1.067615658362997E-2</v>
      </c>
      <c r="AQ27" s="157">
        <f t="shared" si="34"/>
        <v>-7.194244604316502E-3</v>
      </c>
      <c r="AR27" s="157">
        <f t="shared" si="35"/>
        <v>7.2463768115942351E-3</v>
      </c>
      <c r="AS27" s="157">
        <v>-1.0791366906474753E-2</v>
      </c>
      <c r="AT27" s="157">
        <v>-2.5454545454545396E-2</v>
      </c>
      <c r="AU27" s="157">
        <v>-1.8656716417910557E-2</v>
      </c>
      <c r="AV27" s="157">
        <v>-7.6045627376425395E-3</v>
      </c>
      <c r="AW27" s="157">
        <v>-7.6045627376425395E-3</v>
      </c>
      <c r="AX27" s="157">
        <v>1.1406844106463865E-2</v>
      </c>
      <c r="AY27" s="157">
        <f t="shared" si="36"/>
        <v>-3.7593984962407401E-3</v>
      </c>
    </row>
    <row r="28" spans="1:51" x14ac:dyDescent="0.55000000000000004">
      <c r="A28" s="155" t="s">
        <v>44</v>
      </c>
      <c r="B28" s="156">
        <v>2.42</v>
      </c>
      <c r="C28" s="156">
        <v>2.35</v>
      </c>
      <c r="D28" s="156">
        <v>2.33</v>
      </c>
      <c r="E28" s="156">
        <v>2.31</v>
      </c>
      <c r="F28" s="156">
        <v>2.3199999999999998</v>
      </c>
      <c r="G28" s="156">
        <v>2.3248844620809592</v>
      </c>
      <c r="H28" s="156">
        <v>2.3199999999999998</v>
      </c>
      <c r="I28" s="156">
        <v>2.31</v>
      </c>
      <c r="J28" s="156">
        <v>2.33</v>
      </c>
      <c r="K28" s="156">
        <v>2.37</v>
      </c>
      <c r="L28" s="156">
        <v>2.4300000000000002</v>
      </c>
      <c r="M28" s="156">
        <v>2.48</v>
      </c>
      <c r="N28" s="156">
        <v>2.52</v>
      </c>
      <c r="O28" s="156">
        <v>2.52</v>
      </c>
      <c r="P28" s="156">
        <v>2.5099999999999998</v>
      </c>
      <c r="Q28" s="156">
        <v>2.58</v>
      </c>
      <c r="R28" s="156">
        <v>2.66</v>
      </c>
      <c r="S28" s="156">
        <v>2.73</v>
      </c>
      <c r="T28" s="156">
        <v>2.7</v>
      </c>
      <c r="U28" s="156">
        <v>2.69</v>
      </c>
      <c r="V28" s="156">
        <v>2.66</v>
      </c>
      <c r="W28" s="156">
        <v>2.63</v>
      </c>
      <c r="X28" s="156">
        <v>2.64</v>
      </c>
      <c r="Y28" s="156">
        <f>IF('Relative Weights'!D8=0,0,'Relative Weights'!D8)</f>
        <v>2.65</v>
      </c>
      <c r="Z28" s="152"/>
      <c r="AA28" s="155" t="s">
        <v>44</v>
      </c>
      <c r="AB28" s="157">
        <f t="shared" si="19"/>
        <v>-2.8925619834710647E-2</v>
      </c>
      <c r="AC28" s="157">
        <f t="shared" si="20"/>
        <v>-8.5106382978723527E-3</v>
      </c>
      <c r="AD28" s="157">
        <f t="shared" si="21"/>
        <v>-8.5836909871245259E-3</v>
      </c>
      <c r="AE28" s="157">
        <f t="shared" si="22"/>
        <v>4.3290043290042934E-3</v>
      </c>
      <c r="AF28" s="157">
        <f t="shared" si="23"/>
        <v>2.1053715866203859E-3</v>
      </c>
      <c r="AG28" s="157">
        <f t="shared" si="24"/>
        <v>-2.1009483097441661E-3</v>
      </c>
      <c r="AH28" s="157">
        <f t="shared" si="25"/>
        <v>-4.3103448275860767E-3</v>
      </c>
      <c r="AI28" s="157">
        <f t="shared" si="26"/>
        <v>8.6580086580085869E-3</v>
      </c>
      <c r="AJ28" s="157">
        <f t="shared" si="27"/>
        <v>1.7167381974249052E-2</v>
      </c>
      <c r="AK28" s="157">
        <f t="shared" si="28"/>
        <v>2.5316455696202445E-2</v>
      </c>
      <c r="AL28" s="157">
        <f t="shared" si="29"/>
        <v>2.0576131687242816E-2</v>
      </c>
      <c r="AM28" s="157">
        <f t="shared" si="30"/>
        <v>1.6129032258064502E-2</v>
      </c>
      <c r="AN28" s="157">
        <f t="shared" si="31"/>
        <v>0</v>
      </c>
      <c r="AO28" s="157">
        <f t="shared" si="32"/>
        <v>-3.9682539682540652E-3</v>
      </c>
      <c r="AP28" s="157">
        <f t="shared" si="33"/>
        <v>2.788844621513964E-2</v>
      </c>
      <c r="AQ28" s="157">
        <f t="shared" si="34"/>
        <v>3.1007751937984551E-2</v>
      </c>
      <c r="AR28" s="157">
        <f t="shared" si="35"/>
        <v>2.631578947368407E-2</v>
      </c>
      <c r="AS28" s="157">
        <v>-1.098901098901095E-2</v>
      </c>
      <c r="AT28" s="157">
        <v>-3.7037037037037646E-3</v>
      </c>
      <c r="AU28" s="157">
        <v>-1.1152416356877248E-2</v>
      </c>
      <c r="AV28" s="157">
        <v>-1.1278195488721887E-2</v>
      </c>
      <c r="AW28" s="157">
        <v>-1.1278195488721887E-2</v>
      </c>
      <c r="AX28" s="157">
        <v>-7.5187969924812581E-3</v>
      </c>
      <c r="AY28" s="157">
        <f t="shared" si="36"/>
        <v>3.7878787878786735E-3</v>
      </c>
    </row>
    <row r="29" spans="1:51" x14ac:dyDescent="0.55000000000000004">
      <c r="A29" s="155" t="s">
        <v>45</v>
      </c>
      <c r="B29" s="156">
        <v>1.99</v>
      </c>
      <c r="C29" s="156">
        <v>1.94</v>
      </c>
      <c r="D29" s="156">
        <v>1.87</v>
      </c>
      <c r="E29" s="156">
        <v>1.78</v>
      </c>
      <c r="F29" s="156">
        <v>1.74</v>
      </c>
      <c r="G29" s="156">
        <v>1.7348512548322386</v>
      </c>
      <c r="H29" s="156">
        <v>1.74</v>
      </c>
      <c r="I29" s="156">
        <v>1.73</v>
      </c>
      <c r="J29" s="156">
        <v>1.74</v>
      </c>
      <c r="K29" s="156">
        <v>1.79</v>
      </c>
      <c r="L29" s="156">
        <v>1.89</v>
      </c>
      <c r="M29" s="156">
        <v>1.99</v>
      </c>
      <c r="N29" s="156">
        <v>2.08</v>
      </c>
      <c r="O29" s="156">
        <v>2.1</v>
      </c>
      <c r="P29" s="156">
        <v>2.0699999999999998</v>
      </c>
      <c r="Q29" s="156">
        <v>2.0099999999999998</v>
      </c>
      <c r="R29" s="156">
        <v>1.98</v>
      </c>
      <c r="S29" s="156">
        <v>1.92</v>
      </c>
      <c r="T29" s="156">
        <v>1.91</v>
      </c>
      <c r="U29" s="156">
        <v>1.88</v>
      </c>
      <c r="V29" s="156">
        <v>1.9</v>
      </c>
      <c r="W29" s="156">
        <v>1.9</v>
      </c>
      <c r="X29" s="156">
        <v>1.95</v>
      </c>
      <c r="Y29" s="156">
        <f>IF('Relative Weights'!D9=0,0,'Relative Weights'!D9)</f>
        <v>2</v>
      </c>
      <c r="Z29" s="152"/>
      <c r="AA29" s="155" t="s">
        <v>45</v>
      </c>
      <c r="AB29" s="157">
        <f t="shared" si="19"/>
        <v>-2.5125628140703515E-2</v>
      </c>
      <c r="AC29" s="157">
        <f t="shared" si="20"/>
        <v>-3.6082474226803996E-2</v>
      </c>
      <c r="AD29" s="157">
        <f t="shared" si="21"/>
        <v>-4.8128342245989386E-2</v>
      </c>
      <c r="AE29" s="157">
        <f t="shared" si="22"/>
        <v>-2.2471910112359605E-2</v>
      </c>
      <c r="AF29" s="157">
        <f t="shared" si="23"/>
        <v>-2.9590489469892844E-3</v>
      </c>
      <c r="AG29" s="157">
        <f t="shared" si="24"/>
        <v>2.9678309039002926E-3</v>
      </c>
      <c r="AH29" s="157">
        <f t="shared" si="25"/>
        <v>-5.7471264367816577E-3</v>
      </c>
      <c r="AI29" s="157">
        <f t="shared" si="26"/>
        <v>5.7803468208093012E-3</v>
      </c>
      <c r="AJ29" s="157">
        <f t="shared" si="27"/>
        <v>2.8735632183908066E-2</v>
      </c>
      <c r="AK29" s="157">
        <f t="shared" si="28"/>
        <v>5.5865921787709327E-2</v>
      </c>
      <c r="AL29" s="157">
        <f t="shared" si="29"/>
        <v>5.2910052910053018E-2</v>
      </c>
      <c r="AM29" s="157">
        <f t="shared" si="30"/>
        <v>4.5226130653266416E-2</v>
      </c>
      <c r="AN29" s="157">
        <f t="shared" si="31"/>
        <v>9.6153846153845812E-3</v>
      </c>
      <c r="AO29" s="157">
        <f t="shared" si="32"/>
        <v>-1.4285714285714457E-2</v>
      </c>
      <c r="AP29" s="157">
        <f t="shared" si="33"/>
        <v>-2.8985507246376829E-2</v>
      </c>
      <c r="AQ29" s="157">
        <f t="shared" si="34"/>
        <v>-1.492537313432829E-2</v>
      </c>
      <c r="AR29" s="157">
        <f t="shared" si="35"/>
        <v>-3.0303030303030276E-2</v>
      </c>
      <c r="AS29" s="157">
        <v>-5.2083333333333703E-3</v>
      </c>
      <c r="AT29" s="157">
        <v>-1.5706806282722474E-2</v>
      </c>
      <c r="AU29" s="157">
        <v>1.0638297872340496E-2</v>
      </c>
      <c r="AV29" s="157">
        <v>0</v>
      </c>
      <c r="AW29" s="157">
        <v>0</v>
      </c>
      <c r="AX29" s="157">
        <v>2.6315789473684292E-2</v>
      </c>
      <c r="AY29" s="157">
        <f t="shared" si="36"/>
        <v>2.5641025641025772E-2</v>
      </c>
    </row>
    <row r="30" spans="1:51" x14ac:dyDescent="0.55000000000000004">
      <c r="A30" s="155" t="s">
        <v>46</v>
      </c>
      <c r="B30" s="156">
        <v>2.66</v>
      </c>
      <c r="C30" s="156">
        <v>2.56</v>
      </c>
      <c r="D30" s="156">
        <v>2.59</v>
      </c>
      <c r="E30" s="156">
        <v>2.59</v>
      </c>
      <c r="F30" s="156">
        <v>2.68</v>
      </c>
      <c r="G30" s="156">
        <v>2.6417417669375078</v>
      </c>
      <c r="H30" s="156">
        <v>2.52</v>
      </c>
      <c r="I30" s="156">
        <v>2.46</v>
      </c>
      <c r="J30" s="156">
        <v>2.54</v>
      </c>
      <c r="K30" s="156">
        <v>2.65</v>
      </c>
      <c r="L30" s="156">
        <v>2.66</v>
      </c>
      <c r="M30" s="156">
        <v>2.65</v>
      </c>
      <c r="N30" s="156">
        <v>2.75</v>
      </c>
      <c r="O30" s="156">
        <v>2.7</v>
      </c>
      <c r="P30" s="156">
        <v>2.58</v>
      </c>
      <c r="Q30" s="156">
        <v>2.44</v>
      </c>
      <c r="R30" s="156">
        <v>2.38</v>
      </c>
      <c r="S30" s="156">
        <v>2.35</v>
      </c>
      <c r="T30" s="156">
        <v>2.33</v>
      </c>
      <c r="U30" s="156">
        <v>2.27</v>
      </c>
      <c r="V30" s="156">
        <v>2.27</v>
      </c>
      <c r="W30" s="156">
        <v>2.21</v>
      </c>
      <c r="X30" s="156">
        <v>2.2400000000000002</v>
      </c>
      <c r="Y30" s="156">
        <f>IF('Relative Weights'!D10=0,0,'Relative Weights'!D10)</f>
        <v>2.19</v>
      </c>
      <c r="Z30" s="152"/>
      <c r="AA30" s="155" t="s">
        <v>46</v>
      </c>
      <c r="AB30" s="157">
        <f t="shared" si="19"/>
        <v>-3.7593984962406068E-2</v>
      </c>
      <c r="AC30" s="157">
        <f t="shared" si="20"/>
        <v>1.171875E-2</v>
      </c>
      <c r="AD30" s="157">
        <f t="shared" si="21"/>
        <v>0</v>
      </c>
      <c r="AE30" s="157">
        <f t="shared" si="22"/>
        <v>3.4749034749034902E-2</v>
      </c>
      <c r="AF30" s="157">
        <f t="shared" si="23"/>
        <v>-1.4275460097944892E-2</v>
      </c>
      <c r="AG30" s="157">
        <f t="shared" si="24"/>
        <v>-4.6083901334020072E-2</v>
      </c>
      <c r="AH30" s="157">
        <f t="shared" si="25"/>
        <v>-2.3809523809523836E-2</v>
      </c>
      <c r="AI30" s="157">
        <f t="shared" si="26"/>
        <v>3.2520325203251987E-2</v>
      </c>
      <c r="AJ30" s="157">
        <f t="shared" si="27"/>
        <v>4.3307086614173151E-2</v>
      </c>
      <c r="AK30" s="157">
        <f t="shared" si="28"/>
        <v>3.7735849056603765E-3</v>
      </c>
      <c r="AL30" s="157">
        <f t="shared" si="29"/>
        <v>-3.7593984962407401E-3</v>
      </c>
      <c r="AM30" s="157">
        <f t="shared" si="30"/>
        <v>3.7735849056603765E-2</v>
      </c>
      <c r="AN30" s="157">
        <f t="shared" si="31"/>
        <v>-1.8181818181818077E-2</v>
      </c>
      <c r="AO30" s="157">
        <f t="shared" si="32"/>
        <v>-4.4444444444444509E-2</v>
      </c>
      <c r="AP30" s="157">
        <f t="shared" si="33"/>
        <v>-5.4263565891472965E-2</v>
      </c>
      <c r="AQ30" s="157">
        <f t="shared" si="34"/>
        <v>-2.4590163934426257E-2</v>
      </c>
      <c r="AR30" s="157">
        <f t="shared" si="35"/>
        <v>-1.2605042016806678E-2</v>
      </c>
      <c r="AS30" s="157">
        <v>-8.5106382978723527E-3</v>
      </c>
      <c r="AT30" s="157">
        <v>-2.5751072961373467E-2</v>
      </c>
      <c r="AU30" s="157">
        <v>0</v>
      </c>
      <c r="AV30" s="157">
        <v>-2.6431718061673992E-2</v>
      </c>
      <c r="AW30" s="157">
        <v>-2.6431718061673992E-2</v>
      </c>
      <c r="AX30" s="157">
        <v>-1.3215859030836885E-2</v>
      </c>
      <c r="AY30" s="157">
        <f t="shared" si="36"/>
        <v>-2.2321428571428714E-2</v>
      </c>
    </row>
    <row r="31" spans="1:51" x14ac:dyDescent="0.55000000000000004">
      <c r="A31" s="155" t="s">
        <v>47</v>
      </c>
      <c r="B31" s="156">
        <v>3.09</v>
      </c>
      <c r="C31" s="156">
        <v>2.96</v>
      </c>
      <c r="D31" s="156">
        <v>3.04</v>
      </c>
      <c r="E31" s="156">
        <v>3.21</v>
      </c>
      <c r="F31" s="156">
        <v>3.56</v>
      </c>
      <c r="G31" s="156">
        <v>3.7654761668092531</v>
      </c>
      <c r="H31" s="156">
        <v>3.87</v>
      </c>
      <c r="I31" s="156">
        <v>3.82</v>
      </c>
      <c r="J31" s="156">
        <v>3.7</v>
      </c>
      <c r="K31" s="156">
        <v>3.59</v>
      </c>
      <c r="L31" s="156">
        <v>3.58</v>
      </c>
      <c r="M31" s="156">
        <v>3.58</v>
      </c>
      <c r="N31" s="156">
        <v>3.52</v>
      </c>
      <c r="O31" s="156">
        <v>3.37</v>
      </c>
      <c r="P31" s="156">
        <v>3.22</v>
      </c>
      <c r="Q31" s="156">
        <v>3.12</v>
      </c>
      <c r="R31" s="156">
        <v>2.99</v>
      </c>
      <c r="S31" s="156">
        <v>2.91</v>
      </c>
      <c r="T31" s="156">
        <v>2.85</v>
      </c>
      <c r="U31" s="156">
        <v>2.84</v>
      </c>
      <c r="V31" s="156">
        <v>2.8</v>
      </c>
      <c r="W31" s="156">
        <v>2.77</v>
      </c>
      <c r="X31" s="156">
        <v>2.73</v>
      </c>
      <c r="Y31" s="156">
        <f>IF('Relative Weights'!D11=0,0,'Relative Weights'!D11)</f>
        <v>2.72</v>
      </c>
      <c r="Z31" s="152"/>
      <c r="AA31" s="155" t="s">
        <v>47</v>
      </c>
      <c r="AB31" s="157">
        <f t="shared" si="19"/>
        <v>-4.2071197411003181E-2</v>
      </c>
      <c r="AC31" s="157">
        <f t="shared" si="20"/>
        <v>2.7027027027026973E-2</v>
      </c>
      <c r="AD31" s="157">
        <f t="shared" si="21"/>
        <v>5.5921052631578982E-2</v>
      </c>
      <c r="AE31" s="157">
        <f t="shared" si="22"/>
        <v>0.10903426791277271</v>
      </c>
      <c r="AF31" s="157">
        <f t="shared" si="23"/>
        <v>5.7718024384621591E-2</v>
      </c>
      <c r="AG31" s="157">
        <f t="shared" si="24"/>
        <v>2.7758463620636054E-2</v>
      </c>
      <c r="AH31" s="157">
        <f t="shared" si="25"/>
        <v>-1.2919896640826933E-2</v>
      </c>
      <c r="AI31" s="157">
        <f t="shared" si="26"/>
        <v>-3.1413612565444948E-2</v>
      </c>
      <c r="AJ31" s="157">
        <f t="shared" si="27"/>
        <v>-2.972972972972987E-2</v>
      </c>
      <c r="AK31" s="157">
        <f t="shared" si="28"/>
        <v>-2.7855153203342198E-3</v>
      </c>
      <c r="AL31" s="157">
        <f t="shared" si="29"/>
        <v>0</v>
      </c>
      <c r="AM31" s="157">
        <f t="shared" si="30"/>
        <v>-1.6759776536312887E-2</v>
      </c>
      <c r="AN31" s="157">
        <f t="shared" si="31"/>
        <v>-4.2613636363636354E-2</v>
      </c>
      <c r="AO31" s="157">
        <f t="shared" si="32"/>
        <v>-4.451038575667654E-2</v>
      </c>
      <c r="AP31" s="157">
        <f t="shared" si="33"/>
        <v>-3.1055900621118071E-2</v>
      </c>
      <c r="AQ31" s="157">
        <f t="shared" si="34"/>
        <v>-4.166666666666663E-2</v>
      </c>
      <c r="AR31" s="157">
        <f t="shared" si="35"/>
        <v>-2.6755852842809347E-2</v>
      </c>
      <c r="AS31" s="157">
        <v>-2.0618556701030966E-2</v>
      </c>
      <c r="AT31" s="157">
        <v>-3.5087719298246833E-3</v>
      </c>
      <c r="AU31" s="157">
        <v>-1.4084507042253502E-2</v>
      </c>
      <c r="AV31" s="157">
        <v>-1.0714285714285676E-2</v>
      </c>
      <c r="AW31" s="157">
        <v>-1.0714285714285676E-2</v>
      </c>
      <c r="AX31" s="157">
        <v>-2.4999999999999911E-2</v>
      </c>
      <c r="AY31" s="157">
        <f t="shared" si="36"/>
        <v>-3.663003663003539E-3</v>
      </c>
    </row>
    <row r="32" spans="1:51" x14ac:dyDescent="0.55000000000000004">
      <c r="A32" s="155" t="s">
        <v>48</v>
      </c>
      <c r="B32" s="156">
        <v>1.96</v>
      </c>
      <c r="C32" s="156">
        <v>1.89</v>
      </c>
      <c r="D32" s="156">
        <v>1.84</v>
      </c>
      <c r="E32" s="156">
        <v>1.77</v>
      </c>
      <c r="F32" s="156">
        <v>1.74</v>
      </c>
      <c r="G32" s="156">
        <v>1.738238348651205</v>
      </c>
      <c r="H32" s="156">
        <v>1.7</v>
      </c>
      <c r="I32" s="156">
        <v>1.68</v>
      </c>
      <c r="J32" s="156">
        <v>1.66</v>
      </c>
      <c r="K32" s="156">
        <v>1.64</v>
      </c>
      <c r="L32" s="156">
        <v>1.65</v>
      </c>
      <c r="M32" s="156">
        <v>1.66</v>
      </c>
      <c r="N32" s="156">
        <v>1.75</v>
      </c>
      <c r="O32" s="156">
        <v>1.77</v>
      </c>
      <c r="P32" s="156">
        <v>1.76</v>
      </c>
      <c r="Q32" s="156">
        <v>1.76</v>
      </c>
      <c r="R32" s="156">
        <v>1.8</v>
      </c>
      <c r="S32" s="156">
        <v>1.83</v>
      </c>
      <c r="T32" s="156">
        <v>1.82</v>
      </c>
      <c r="U32" s="156">
        <v>1.81</v>
      </c>
      <c r="V32" s="156">
        <v>1.8</v>
      </c>
      <c r="W32" s="156">
        <v>1.78</v>
      </c>
      <c r="X32" s="156">
        <v>1.78</v>
      </c>
      <c r="Y32" s="156">
        <f>IF('Relative Weights'!D12=0,0,'Relative Weights'!D12)</f>
        <v>1.74</v>
      </c>
      <c r="Z32" s="152"/>
      <c r="AA32" s="155" t="s">
        <v>48</v>
      </c>
      <c r="AB32" s="157">
        <f t="shared" si="19"/>
        <v>-3.5714285714285698E-2</v>
      </c>
      <c r="AC32" s="157">
        <f t="shared" si="20"/>
        <v>-2.6455026455026398E-2</v>
      </c>
      <c r="AD32" s="157">
        <f t="shared" si="21"/>
        <v>-3.8043478260869623E-2</v>
      </c>
      <c r="AE32" s="157">
        <f t="shared" si="22"/>
        <v>-1.6949152542372947E-2</v>
      </c>
      <c r="AF32" s="157">
        <f t="shared" si="23"/>
        <v>-1.0124433039051528E-3</v>
      </c>
      <c r="AG32" s="157">
        <f t="shared" si="24"/>
        <v>-2.1998334509692685E-2</v>
      </c>
      <c r="AH32" s="157">
        <f t="shared" si="25"/>
        <v>-1.1764705882352899E-2</v>
      </c>
      <c r="AI32" s="157">
        <f t="shared" si="26"/>
        <v>-1.1904761904761862E-2</v>
      </c>
      <c r="AJ32" s="157">
        <f t="shared" si="27"/>
        <v>-1.2048192771084376E-2</v>
      </c>
      <c r="AK32" s="157">
        <f t="shared" si="28"/>
        <v>6.0975609756097615E-3</v>
      </c>
      <c r="AL32" s="157">
        <f t="shared" si="29"/>
        <v>6.0606060606060996E-3</v>
      </c>
      <c r="AM32" s="157">
        <f t="shared" si="30"/>
        <v>5.4216867469879526E-2</v>
      </c>
      <c r="AN32" s="157">
        <f t="shared" si="31"/>
        <v>1.1428571428571344E-2</v>
      </c>
      <c r="AO32" s="157">
        <f t="shared" si="32"/>
        <v>-5.6497175141243527E-3</v>
      </c>
      <c r="AP32" s="157">
        <f t="shared" si="33"/>
        <v>0</v>
      </c>
      <c r="AQ32" s="157">
        <f t="shared" si="34"/>
        <v>2.2727272727272707E-2</v>
      </c>
      <c r="AR32" s="157">
        <f t="shared" si="35"/>
        <v>1.6666666666666607E-2</v>
      </c>
      <c r="AS32" s="157">
        <v>-5.464480874316946E-3</v>
      </c>
      <c r="AT32" s="157">
        <v>-5.494505494505475E-3</v>
      </c>
      <c r="AU32" s="157">
        <v>-5.5248618784530246E-3</v>
      </c>
      <c r="AV32" s="157">
        <v>-1.1111111111111072E-2</v>
      </c>
      <c r="AW32" s="157">
        <v>-1.1111111111111072E-2</v>
      </c>
      <c r="AX32" s="157">
        <v>-1.1111111111111072E-2</v>
      </c>
      <c r="AY32" s="157">
        <f t="shared" si="36"/>
        <v>-2.2471910112359605E-2</v>
      </c>
    </row>
    <row r="33" spans="1:51" x14ac:dyDescent="0.55000000000000004">
      <c r="A33" s="155" t="s">
        <v>49</v>
      </c>
      <c r="B33" s="156">
        <v>0</v>
      </c>
      <c r="C33" s="156">
        <v>0</v>
      </c>
      <c r="D33" s="156">
        <v>0</v>
      </c>
      <c r="E33" s="156">
        <v>0</v>
      </c>
      <c r="F33" s="156">
        <v>0</v>
      </c>
      <c r="G33" s="156">
        <v>0</v>
      </c>
      <c r="H33" s="156">
        <v>0</v>
      </c>
      <c r="I33" s="156">
        <v>0</v>
      </c>
      <c r="J33" s="156">
        <v>0</v>
      </c>
      <c r="K33" s="156">
        <v>0</v>
      </c>
      <c r="L33" s="156">
        <v>0</v>
      </c>
      <c r="M33" s="156">
        <v>0</v>
      </c>
      <c r="N33" s="156">
        <v>0</v>
      </c>
      <c r="O33" s="156">
        <v>0</v>
      </c>
      <c r="P33" s="156">
        <v>0</v>
      </c>
      <c r="Q33" s="156">
        <v>0</v>
      </c>
      <c r="R33" s="156">
        <v>0</v>
      </c>
      <c r="S33" s="156">
        <v>0</v>
      </c>
      <c r="T33" s="156">
        <v>0</v>
      </c>
      <c r="U33" s="156">
        <v>0</v>
      </c>
      <c r="V33" s="156">
        <v>0</v>
      </c>
      <c r="W33" s="156">
        <v>0</v>
      </c>
      <c r="X33" s="156">
        <v>0</v>
      </c>
      <c r="Y33" s="156">
        <f>IF('Relative Weights'!D13=0,0,'Relative Weights'!D13)</f>
        <v>0</v>
      </c>
      <c r="Z33" s="152"/>
      <c r="AA33" s="155" t="s">
        <v>49</v>
      </c>
      <c r="AB33" s="157" t="str">
        <f t="shared" si="19"/>
        <v/>
      </c>
      <c r="AC33" s="157" t="str">
        <f t="shared" si="20"/>
        <v/>
      </c>
      <c r="AD33" s="157" t="str">
        <f t="shared" si="21"/>
        <v/>
      </c>
      <c r="AE33" s="157" t="str">
        <f t="shared" si="22"/>
        <v/>
      </c>
      <c r="AF33" s="157" t="str">
        <f t="shared" si="23"/>
        <v/>
      </c>
      <c r="AG33" s="157" t="str">
        <f t="shared" si="24"/>
        <v/>
      </c>
      <c r="AH33" s="157" t="str">
        <f t="shared" si="25"/>
        <v/>
      </c>
      <c r="AI33" s="157" t="str">
        <f t="shared" si="26"/>
        <v/>
      </c>
      <c r="AJ33" s="157" t="str">
        <f t="shared" si="27"/>
        <v/>
      </c>
      <c r="AK33" s="157" t="str">
        <f t="shared" si="28"/>
        <v/>
      </c>
      <c r="AL33" s="157" t="str">
        <f t="shared" si="29"/>
        <v/>
      </c>
      <c r="AM33" s="157" t="str">
        <f t="shared" si="30"/>
        <v/>
      </c>
      <c r="AN33" s="157" t="str">
        <f t="shared" si="31"/>
        <v/>
      </c>
      <c r="AO33" s="157" t="str">
        <f t="shared" si="32"/>
        <v/>
      </c>
      <c r="AP33" s="157" t="str">
        <f t="shared" si="33"/>
        <v/>
      </c>
      <c r="AQ33" s="157" t="str">
        <f t="shared" si="34"/>
        <v/>
      </c>
      <c r="AR33" s="157" t="str">
        <f t="shared" si="35"/>
        <v/>
      </c>
      <c r="AS33" s="157" t="s">
        <v>809</v>
      </c>
      <c r="AT33" s="157" t="s">
        <v>809</v>
      </c>
      <c r="AU33" s="157" t="s">
        <v>809</v>
      </c>
      <c r="AV33" s="157" t="s">
        <v>809</v>
      </c>
      <c r="AW33" s="157" t="s">
        <v>809</v>
      </c>
      <c r="AX33" s="157" t="s">
        <v>809</v>
      </c>
      <c r="AY33" s="157" t="str">
        <f t="shared" si="36"/>
        <v/>
      </c>
    </row>
    <row r="34" spans="1:51" x14ac:dyDescent="0.55000000000000004">
      <c r="A34" s="155" t="s">
        <v>50</v>
      </c>
      <c r="B34" s="156">
        <v>2.9</v>
      </c>
      <c r="C34" s="156">
        <v>3.39</v>
      </c>
      <c r="D34" s="156">
        <v>3.05</v>
      </c>
      <c r="E34" s="156">
        <v>2.78</v>
      </c>
      <c r="F34" s="156">
        <v>2.17</v>
      </c>
      <c r="G34" s="156">
        <v>2.0515235905863438</v>
      </c>
      <c r="H34" s="156">
        <v>2.0499999999999998</v>
      </c>
      <c r="I34" s="156">
        <v>2.0299999999999998</v>
      </c>
      <c r="J34" s="156">
        <v>2.09</v>
      </c>
      <c r="K34" s="156">
        <v>2.04</v>
      </c>
      <c r="L34" s="156">
        <v>2.16</v>
      </c>
      <c r="M34" s="156">
        <v>2.0099999999999998</v>
      </c>
      <c r="N34" s="156">
        <v>2.0499999999999998</v>
      </c>
      <c r="O34" s="156">
        <v>1.87</v>
      </c>
      <c r="P34" s="156">
        <v>1.89</v>
      </c>
      <c r="Q34" s="156">
        <v>1.83</v>
      </c>
      <c r="R34" s="156">
        <v>1.85</v>
      </c>
      <c r="S34" s="156">
        <v>1.89</v>
      </c>
      <c r="T34" s="156">
        <v>1.91</v>
      </c>
      <c r="U34" s="156">
        <v>1.92</v>
      </c>
      <c r="V34" s="156">
        <v>1.91</v>
      </c>
      <c r="W34" s="156">
        <v>1.89</v>
      </c>
      <c r="X34" s="156">
        <v>1.9</v>
      </c>
      <c r="Y34" s="156">
        <f>IF('Relative Weights'!D14=0,0,'Relative Weights'!D14)</f>
        <v>1.96</v>
      </c>
      <c r="Z34" s="152"/>
      <c r="AA34" s="155" t="s">
        <v>50</v>
      </c>
      <c r="AB34" s="157">
        <f t="shared" si="19"/>
        <v>0.16896551724137931</v>
      </c>
      <c r="AC34" s="157">
        <f t="shared" si="20"/>
        <v>-0.10029498525073755</v>
      </c>
      <c r="AD34" s="157">
        <f t="shared" si="21"/>
        <v>-8.8524590163934436E-2</v>
      </c>
      <c r="AE34" s="157">
        <f t="shared" si="22"/>
        <v>-0.21942446043165464</v>
      </c>
      <c r="AF34" s="157">
        <f t="shared" si="23"/>
        <v>-5.4597423692929081E-2</v>
      </c>
      <c r="AG34" s="157">
        <f t="shared" si="24"/>
        <v>-7.4266296197378345E-4</v>
      </c>
      <c r="AH34" s="157">
        <f t="shared" si="25"/>
        <v>-9.7560975609756184E-3</v>
      </c>
      <c r="AI34" s="157">
        <f t="shared" si="26"/>
        <v>2.9556650246305383E-2</v>
      </c>
      <c r="AJ34" s="157">
        <f t="shared" si="27"/>
        <v>-2.3923444976076458E-2</v>
      </c>
      <c r="AK34" s="157">
        <f t="shared" si="28"/>
        <v>5.8823529411764719E-2</v>
      </c>
      <c r="AL34" s="157">
        <f t="shared" si="29"/>
        <v>-6.9444444444444642E-2</v>
      </c>
      <c r="AM34" s="157">
        <f t="shared" si="30"/>
        <v>1.990049751243772E-2</v>
      </c>
      <c r="AN34" s="157">
        <f t="shared" si="31"/>
        <v>-8.7804878048780344E-2</v>
      </c>
      <c r="AO34" s="157">
        <f t="shared" si="32"/>
        <v>1.0695187165775222E-2</v>
      </c>
      <c r="AP34" s="157">
        <f t="shared" si="33"/>
        <v>-3.1746031746031633E-2</v>
      </c>
      <c r="AQ34" s="157">
        <f t="shared" si="34"/>
        <v>1.0928961748633892E-2</v>
      </c>
      <c r="AR34" s="157">
        <f t="shared" si="35"/>
        <v>2.1621621621621623E-2</v>
      </c>
      <c r="AS34" s="157">
        <v>1.0582010582010692E-2</v>
      </c>
      <c r="AT34" s="157">
        <v>5.2356020942407877E-3</v>
      </c>
      <c r="AU34" s="157">
        <v>-5.2083333333333703E-3</v>
      </c>
      <c r="AV34" s="157">
        <v>-1.0471204188481686E-2</v>
      </c>
      <c r="AW34" s="157">
        <v>-1.0471204188481686E-2</v>
      </c>
      <c r="AX34" s="157">
        <v>-5.2356020942407877E-3</v>
      </c>
      <c r="AY34" s="157">
        <f t="shared" si="36"/>
        <v>3.1578947368421151E-2</v>
      </c>
    </row>
    <row r="35" spans="1:51" x14ac:dyDescent="0.55000000000000004">
      <c r="A35" s="155" t="s">
        <v>51</v>
      </c>
      <c r="B35" s="156">
        <v>1.24</v>
      </c>
      <c r="C35" s="156">
        <v>1.36</v>
      </c>
      <c r="D35" s="156">
        <v>1.28</v>
      </c>
      <c r="E35" s="156">
        <v>1.28</v>
      </c>
      <c r="F35" s="156">
        <v>1.1399999999999999</v>
      </c>
      <c r="G35" s="156">
        <v>1.1211198340943869</v>
      </c>
      <c r="H35" s="156">
        <v>1.0900000000000001</v>
      </c>
      <c r="I35" s="156">
        <v>1.08</v>
      </c>
      <c r="J35" s="156">
        <v>1.1200000000000001</v>
      </c>
      <c r="K35" s="156">
        <v>1.2</v>
      </c>
      <c r="L35" s="156">
        <v>1.36</v>
      </c>
      <c r="M35" s="156">
        <v>1.51</v>
      </c>
      <c r="N35" s="156">
        <v>1.57</v>
      </c>
      <c r="O35" s="156">
        <v>1.54</v>
      </c>
      <c r="P35" s="156">
        <v>1.54</v>
      </c>
      <c r="Q35" s="156">
        <v>1.62</v>
      </c>
      <c r="R35" s="156">
        <v>1.75</v>
      </c>
      <c r="S35" s="156">
        <v>1.84</v>
      </c>
      <c r="T35" s="156">
        <v>1.99</v>
      </c>
      <c r="U35" s="156">
        <v>1.99</v>
      </c>
      <c r="V35" s="156">
        <v>1.92</v>
      </c>
      <c r="W35" s="156">
        <v>1.67</v>
      </c>
      <c r="X35" s="156">
        <v>2.5299999999999998</v>
      </c>
      <c r="Y35" s="156">
        <f>IF('Relative Weights'!D15=0,0,'Relative Weights'!D15)</f>
        <v>3.5</v>
      </c>
      <c r="Z35" s="152"/>
      <c r="AA35" s="155" t="s">
        <v>51</v>
      </c>
      <c r="AB35" s="157">
        <f t="shared" si="19"/>
        <v>9.6774193548387233E-2</v>
      </c>
      <c r="AC35" s="157">
        <f t="shared" si="20"/>
        <v>-5.8823529411764719E-2</v>
      </c>
      <c r="AD35" s="157">
        <f t="shared" si="21"/>
        <v>0</v>
      </c>
      <c r="AE35" s="157">
        <f t="shared" si="22"/>
        <v>-0.10937500000000011</v>
      </c>
      <c r="AF35" s="157">
        <f t="shared" si="23"/>
        <v>-1.6561549040011392E-2</v>
      </c>
      <c r="AG35" s="157">
        <f t="shared" si="24"/>
        <v>-2.775781245501252E-2</v>
      </c>
      <c r="AH35" s="157">
        <f t="shared" si="25"/>
        <v>-9.1743119266055606E-3</v>
      </c>
      <c r="AI35" s="157">
        <f t="shared" si="26"/>
        <v>3.7037037037036979E-2</v>
      </c>
      <c r="AJ35" s="157">
        <f t="shared" si="27"/>
        <v>7.1428571428571397E-2</v>
      </c>
      <c r="AK35" s="157">
        <f t="shared" si="28"/>
        <v>0.13333333333333353</v>
      </c>
      <c r="AL35" s="157">
        <f t="shared" si="29"/>
        <v>0.11029411764705865</v>
      </c>
      <c r="AM35" s="157">
        <f t="shared" si="30"/>
        <v>3.9735099337748325E-2</v>
      </c>
      <c r="AN35" s="157">
        <f t="shared" si="31"/>
        <v>-1.9108280254777066E-2</v>
      </c>
      <c r="AO35" s="157">
        <f t="shared" si="32"/>
        <v>0</v>
      </c>
      <c r="AP35" s="157">
        <f t="shared" si="33"/>
        <v>5.1948051948051965E-2</v>
      </c>
      <c r="AQ35" s="157">
        <f t="shared" si="34"/>
        <v>8.0246913580246826E-2</v>
      </c>
      <c r="AR35" s="157">
        <f t="shared" si="35"/>
        <v>5.1428571428571379E-2</v>
      </c>
      <c r="AS35" s="157">
        <v>8.1521739130434812E-2</v>
      </c>
      <c r="AT35" s="157">
        <v>0</v>
      </c>
      <c r="AU35" s="157">
        <v>-3.5175879396984966E-2</v>
      </c>
      <c r="AV35" s="157">
        <v>-0.13020833333333337</v>
      </c>
      <c r="AW35" s="157">
        <v>-0.13020833333333337</v>
      </c>
      <c r="AX35" s="157">
        <v>0.31770833333333326</v>
      </c>
      <c r="AY35" s="157">
        <f t="shared" si="36"/>
        <v>0.38339920948616601</v>
      </c>
    </row>
    <row r="36" spans="1:51" x14ac:dyDescent="0.55000000000000004">
      <c r="A36" s="155" t="s">
        <v>717</v>
      </c>
      <c r="B36" s="156">
        <v>0</v>
      </c>
      <c r="C36" s="156">
        <v>0</v>
      </c>
      <c r="D36" s="156">
        <v>0</v>
      </c>
      <c r="E36" s="156">
        <v>0</v>
      </c>
      <c r="F36" s="156">
        <v>0</v>
      </c>
      <c r="G36" s="156">
        <v>0</v>
      </c>
      <c r="H36" s="156">
        <v>0</v>
      </c>
      <c r="I36" s="156">
        <v>0</v>
      </c>
      <c r="J36" s="156">
        <v>0</v>
      </c>
      <c r="K36" s="156">
        <v>0</v>
      </c>
      <c r="L36" s="156">
        <v>0</v>
      </c>
      <c r="M36" s="156">
        <v>0</v>
      </c>
      <c r="N36" s="156">
        <v>0</v>
      </c>
      <c r="O36" s="156">
        <v>0</v>
      </c>
      <c r="P36" s="156">
        <v>0</v>
      </c>
      <c r="Q36" s="156">
        <v>0</v>
      </c>
      <c r="R36" s="156">
        <v>0</v>
      </c>
      <c r="S36" s="156">
        <v>0</v>
      </c>
      <c r="T36" s="156">
        <v>0</v>
      </c>
      <c r="U36" s="156">
        <v>0</v>
      </c>
      <c r="V36" s="156">
        <v>0</v>
      </c>
      <c r="W36" s="156">
        <v>0</v>
      </c>
      <c r="X36" s="156">
        <v>0</v>
      </c>
      <c r="Y36" s="156">
        <f>IF('Relative Weights'!D16=0,0,'Relative Weights'!D16)</f>
        <v>0</v>
      </c>
      <c r="Z36" s="152"/>
      <c r="AA36" s="155" t="s">
        <v>717</v>
      </c>
      <c r="AB36" s="157" t="str">
        <f t="shared" si="19"/>
        <v/>
      </c>
      <c r="AC36" s="157" t="str">
        <f t="shared" si="20"/>
        <v/>
      </c>
      <c r="AD36" s="157" t="str">
        <f t="shared" si="21"/>
        <v/>
      </c>
      <c r="AE36" s="157" t="str">
        <f t="shared" si="22"/>
        <v/>
      </c>
      <c r="AF36" s="157" t="str">
        <f t="shared" si="23"/>
        <v/>
      </c>
      <c r="AG36" s="157" t="str">
        <f t="shared" si="24"/>
        <v/>
      </c>
      <c r="AH36" s="157" t="str">
        <f t="shared" si="25"/>
        <v/>
      </c>
      <c r="AI36" s="157" t="str">
        <f t="shared" si="26"/>
        <v/>
      </c>
      <c r="AJ36" s="157" t="str">
        <f t="shared" si="27"/>
        <v/>
      </c>
      <c r="AK36" s="157" t="str">
        <f t="shared" si="28"/>
        <v/>
      </c>
      <c r="AL36" s="157" t="str">
        <f t="shared" si="29"/>
        <v/>
      </c>
      <c r="AM36" s="157" t="str">
        <f t="shared" si="30"/>
        <v/>
      </c>
      <c r="AN36" s="157" t="str">
        <f t="shared" si="31"/>
        <v/>
      </c>
      <c r="AO36" s="157" t="str">
        <f t="shared" si="32"/>
        <v/>
      </c>
      <c r="AP36" s="157" t="str">
        <f t="shared" si="33"/>
        <v/>
      </c>
      <c r="AQ36" s="157" t="str">
        <f t="shared" si="34"/>
        <v/>
      </c>
      <c r="AR36" s="157" t="str">
        <f t="shared" si="35"/>
        <v/>
      </c>
      <c r="AS36" s="157" t="s">
        <v>809</v>
      </c>
      <c r="AT36" s="157" t="s">
        <v>809</v>
      </c>
      <c r="AU36" s="157" t="s">
        <v>809</v>
      </c>
      <c r="AV36" s="157" t="s">
        <v>809</v>
      </c>
      <c r="AW36" s="157" t="s">
        <v>809</v>
      </c>
      <c r="AX36" s="157" t="s">
        <v>809</v>
      </c>
      <c r="AY36" s="157" t="str">
        <f t="shared" si="36"/>
        <v/>
      </c>
    </row>
    <row r="37" spans="1:51" x14ac:dyDescent="0.55000000000000004">
      <c r="A37" s="155" t="s">
        <v>53</v>
      </c>
      <c r="B37" s="156">
        <v>1.96</v>
      </c>
      <c r="C37" s="156">
        <v>2.2799999999999998</v>
      </c>
      <c r="D37" s="156">
        <v>2.37</v>
      </c>
      <c r="E37" s="156">
        <v>2.25</v>
      </c>
      <c r="F37" s="156">
        <v>2.3199999999999998</v>
      </c>
      <c r="G37" s="156">
        <v>2.1169610732346342</v>
      </c>
      <c r="H37" s="156">
        <v>1.97</v>
      </c>
      <c r="I37" s="156">
        <v>1.86</v>
      </c>
      <c r="J37" s="156">
        <v>1.89</v>
      </c>
      <c r="K37" s="156">
        <v>1.98</v>
      </c>
      <c r="L37" s="156">
        <v>2.06</v>
      </c>
      <c r="M37" s="156">
        <v>2.33</v>
      </c>
      <c r="N37" s="156">
        <v>2.64</v>
      </c>
      <c r="O37" s="156">
        <v>2.85</v>
      </c>
      <c r="P37" s="156">
        <v>2.74</v>
      </c>
      <c r="Q37" s="156">
        <v>2.79</v>
      </c>
      <c r="R37" s="156">
        <v>2.93</v>
      </c>
      <c r="S37" s="156">
        <v>3.23</v>
      </c>
      <c r="T37" s="156">
        <v>3.46</v>
      </c>
      <c r="U37" s="156">
        <v>3.44</v>
      </c>
      <c r="V37" s="156">
        <v>3.52</v>
      </c>
      <c r="W37" s="156">
        <v>3.18</v>
      </c>
      <c r="X37" s="156">
        <v>3.06</v>
      </c>
      <c r="Y37" s="156">
        <f>IF('Relative Weights'!D17=0,0,'Relative Weights'!D17)</f>
        <v>2.77</v>
      </c>
      <c r="Z37" s="152"/>
      <c r="AA37" s="155" t="s">
        <v>53</v>
      </c>
      <c r="AB37" s="157">
        <f t="shared" si="19"/>
        <v>0.16326530612244894</v>
      </c>
      <c r="AC37" s="157">
        <f t="shared" si="20"/>
        <v>3.947368421052655E-2</v>
      </c>
      <c r="AD37" s="157">
        <f t="shared" si="21"/>
        <v>-5.0632911392405111E-2</v>
      </c>
      <c r="AE37" s="157">
        <f t="shared" si="22"/>
        <v>3.1111111111111089E-2</v>
      </c>
      <c r="AF37" s="157">
        <f t="shared" si="23"/>
        <v>-8.7516778778174875E-2</v>
      </c>
      <c r="AG37" s="157">
        <f t="shared" si="24"/>
        <v>-6.9420772584204093E-2</v>
      </c>
      <c r="AH37" s="157">
        <f t="shared" si="25"/>
        <v>-5.5837563451776595E-2</v>
      </c>
      <c r="AI37" s="157">
        <f t="shared" si="26"/>
        <v>1.6129032258064502E-2</v>
      </c>
      <c r="AJ37" s="157">
        <f t="shared" si="27"/>
        <v>4.7619047619047672E-2</v>
      </c>
      <c r="AK37" s="157">
        <f t="shared" si="28"/>
        <v>4.0404040404040442E-2</v>
      </c>
      <c r="AL37" s="157">
        <f t="shared" si="29"/>
        <v>0.13106796116504849</v>
      </c>
      <c r="AM37" s="157">
        <f t="shared" si="30"/>
        <v>0.13304721030042921</v>
      </c>
      <c r="AN37" s="157">
        <f t="shared" si="31"/>
        <v>7.9545454545454586E-2</v>
      </c>
      <c r="AO37" s="157">
        <f t="shared" si="32"/>
        <v>-3.8596491228070184E-2</v>
      </c>
      <c r="AP37" s="157">
        <f t="shared" si="33"/>
        <v>1.8248175182481674E-2</v>
      </c>
      <c r="AQ37" s="157">
        <f t="shared" si="34"/>
        <v>5.017921146953408E-2</v>
      </c>
      <c r="AR37" s="157">
        <f t="shared" si="35"/>
        <v>0.10238907849829348</v>
      </c>
      <c r="AS37" s="157">
        <v>7.120743034055721E-2</v>
      </c>
      <c r="AT37" s="157">
        <v>-5.7803468208093012E-3</v>
      </c>
      <c r="AU37" s="157">
        <v>2.3255813953488413E-2</v>
      </c>
      <c r="AV37" s="157">
        <v>-9.6590909090909061E-2</v>
      </c>
      <c r="AW37" s="157">
        <v>-9.6590909090909061E-2</v>
      </c>
      <c r="AX37" s="157">
        <v>-0.13068181818181812</v>
      </c>
      <c r="AY37" s="157">
        <f t="shared" si="36"/>
        <v>-9.4771241830065356E-2</v>
      </c>
    </row>
    <row r="38" spans="1:51" x14ac:dyDescent="0.55000000000000004">
      <c r="A38" s="155" t="s">
        <v>54</v>
      </c>
      <c r="B38" s="156">
        <v>1.23</v>
      </c>
      <c r="C38" s="156">
        <v>1.23</v>
      </c>
      <c r="D38" s="156">
        <v>1.26</v>
      </c>
      <c r="E38" s="156">
        <v>1.47</v>
      </c>
      <c r="F38" s="156">
        <v>1.55</v>
      </c>
      <c r="G38" s="156">
        <v>1.5020874823471217</v>
      </c>
      <c r="H38" s="156">
        <v>1.28</v>
      </c>
      <c r="I38" s="156">
        <v>1.2</v>
      </c>
      <c r="J38" s="156">
        <v>1.18</v>
      </c>
      <c r="K38" s="156">
        <v>1.1100000000000001</v>
      </c>
      <c r="L38" s="156">
        <v>1.1399999999999999</v>
      </c>
      <c r="M38" s="156">
        <v>1.18</v>
      </c>
      <c r="N38" s="156">
        <v>1.26</v>
      </c>
      <c r="O38" s="156">
        <v>1.25</v>
      </c>
      <c r="P38" s="156">
        <v>1.26</v>
      </c>
      <c r="Q38" s="156">
        <v>1.29</v>
      </c>
      <c r="R38" s="156">
        <v>1.33</v>
      </c>
      <c r="S38" s="156">
        <v>1.47</v>
      </c>
      <c r="T38" s="156">
        <v>1.6</v>
      </c>
      <c r="U38" s="156">
        <v>1.75</v>
      </c>
      <c r="V38" s="156">
        <v>1.97</v>
      </c>
      <c r="W38" s="156">
        <v>8.36</v>
      </c>
      <c r="X38" s="156">
        <v>7.66</v>
      </c>
      <c r="Y38" s="156">
        <f>IF('Relative Weights'!D18=0,0,'Relative Weights'!D18)</f>
        <v>13.31</v>
      </c>
      <c r="Z38" s="152"/>
      <c r="AA38" s="155" t="s">
        <v>54</v>
      </c>
      <c r="AB38" s="157">
        <f t="shared" si="19"/>
        <v>0</v>
      </c>
      <c r="AC38" s="157">
        <f t="shared" si="20"/>
        <v>2.4390243902439046E-2</v>
      </c>
      <c r="AD38" s="157">
        <f t="shared" si="21"/>
        <v>0.16666666666666674</v>
      </c>
      <c r="AE38" s="157">
        <f t="shared" si="22"/>
        <v>5.4421768707483054E-2</v>
      </c>
      <c r="AF38" s="157">
        <f t="shared" si="23"/>
        <v>-3.0911301711534334E-2</v>
      </c>
      <c r="AG38" s="157">
        <f t="shared" si="24"/>
        <v>-0.14785256182289319</v>
      </c>
      <c r="AH38" s="157">
        <f t="shared" si="25"/>
        <v>-6.25E-2</v>
      </c>
      <c r="AI38" s="157">
        <f t="shared" si="26"/>
        <v>-1.6666666666666718E-2</v>
      </c>
      <c r="AJ38" s="157">
        <f t="shared" si="27"/>
        <v>-5.9322033898304927E-2</v>
      </c>
      <c r="AK38" s="157">
        <f t="shared" si="28"/>
        <v>2.7027027027026751E-2</v>
      </c>
      <c r="AL38" s="157">
        <f t="shared" si="29"/>
        <v>3.5087719298245723E-2</v>
      </c>
      <c r="AM38" s="157">
        <f t="shared" si="30"/>
        <v>6.7796610169491567E-2</v>
      </c>
      <c r="AN38" s="157">
        <f t="shared" si="31"/>
        <v>-7.9365079365079083E-3</v>
      </c>
      <c r="AO38" s="157">
        <f t="shared" si="32"/>
        <v>8.0000000000000071E-3</v>
      </c>
      <c r="AP38" s="157">
        <f t="shared" si="33"/>
        <v>2.3809523809523725E-2</v>
      </c>
      <c r="AQ38" s="157">
        <f t="shared" si="34"/>
        <v>3.1007751937984551E-2</v>
      </c>
      <c r="AR38" s="157">
        <f t="shared" si="35"/>
        <v>0.10526315789473673</v>
      </c>
      <c r="AS38" s="157">
        <v>8.8435374149659962E-2</v>
      </c>
      <c r="AT38" s="157">
        <v>9.375E-2</v>
      </c>
      <c r="AU38" s="157">
        <v>0.12571428571428567</v>
      </c>
      <c r="AV38" s="157">
        <v>3.2436548223350252</v>
      </c>
      <c r="AW38" s="157">
        <v>3.2436548223350252</v>
      </c>
      <c r="AX38" s="157">
        <v>2.888324873096447</v>
      </c>
      <c r="AY38" s="157">
        <f t="shared" si="36"/>
        <v>0.73759791122715401</v>
      </c>
    </row>
    <row r="39" spans="1:51" x14ac:dyDescent="0.55000000000000004">
      <c r="A39" s="155" t="s">
        <v>55</v>
      </c>
      <c r="B39" s="156">
        <v>2.14</v>
      </c>
      <c r="C39" s="156">
        <v>2.13</v>
      </c>
      <c r="D39" s="156">
        <v>2.13</v>
      </c>
      <c r="E39" s="156">
        <v>2.14</v>
      </c>
      <c r="F39" s="156">
        <v>2.12</v>
      </c>
      <c r="G39" s="156">
        <v>2.0812064785971747</v>
      </c>
      <c r="H39" s="156">
        <v>1.98</v>
      </c>
      <c r="I39" s="156">
        <v>1.89</v>
      </c>
      <c r="J39" s="156">
        <v>1.81</v>
      </c>
      <c r="K39" s="156">
        <v>1.76</v>
      </c>
      <c r="L39" s="156">
        <v>1.73</v>
      </c>
      <c r="M39" s="156">
        <v>1.7</v>
      </c>
      <c r="N39" s="156">
        <v>1.65</v>
      </c>
      <c r="O39" s="156">
        <v>1.59</v>
      </c>
      <c r="P39" s="156">
        <v>1.55</v>
      </c>
      <c r="Q39" s="156">
        <v>1.54</v>
      </c>
      <c r="R39" s="156">
        <v>1.56</v>
      </c>
      <c r="S39" s="156">
        <v>1.58</v>
      </c>
      <c r="T39" s="156">
        <v>1.6</v>
      </c>
      <c r="U39" s="156">
        <v>1.6</v>
      </c>
      <c r="V39" s="156">
        <v>1.61</v>
      </c>
      <c r="W39" s="156">
        <v>1.59</v>
      </c>
      <c r="X39" s="156">
        <v>1.57</v>
      </c>
      <c r="Y39" s="156">
        <f>IF('Relative Weights'!D19=0,0,'Relative Weights'!D19)</f>
        <v>1.56</v>
      </c>
      <c r="Z39" s="152"/>
      <c r="AA39" s="155" t="s">
        <v>55</v>
      </c>
      <c r="AB39" s="157">
        <f t="shared" si="19"/>
        <v>-4.6728971962617383E-3</v>
      </c>
      <c r="AC39" s="157">
        <f t="shared" si="20"/>
        <v>0</v>
      </c>
      <c r="AD39" s="157">
        <f t="shared" si="21"/>
        <v>4.6948356807512415E-3</v>
      </c>
      <c r="AE39" s="157">
        <f t="shared" si="22"/>
        <v>-9.3457943925233655E-3</v>
      </c>
      <c r="AF39" s="157">
        <f t="shared" si="23"/>
        <v>-1.8298830850389303E-2</v>
      </c>
      <c r="AG39" s="157">
        <f t="shared" si="24"/>
        <v>-4.8628754348964187E-2</v>
      </c>
      <c r="AH39" s="157">
        <f t="shared" si="25"/>
        <v>-4.5454545454545525E-2</v>
      </c>
      <c r="AI39" s="157">
        <f t="shared" si="26"/>
        <v>-4.2328042328042215E-2</v>
      </c>
      <c r="AJ39" s="157">
        <f t="shared" si="27"/>
        <v>-2.7624309392265234E-2</v>
      </c>
      <c r="AK39" s="157">
        <f t="shared" si="28"/>
        <v>-1.7045454545454586E-2</v>
      </c>
      <c r="AL39" s="157">
        <f t="shared" si="29"/>
        <v>-1.7341040462427793E-2</v>
      </c>
      <c r="AM39" s="157">
        <f t="shared" si="30"/>
        <v>-2.9411764705882359E-2</v>
      </c>
      <c r="AN39" s="157">
        <f t="shared" si="31"/>
        <v>-3.6363636363636265E-2</v>
      </c>
      <c r="AO39" s="157">
        <f t="shared" si="32"/>
        <v>-2.515723270440251E-2</v>
      </c>
      <c r="AP39" s="157">
        <f t="shared" si="33"/>
        <v>-6.4516129032258229E-3</v>
      </c>
      <c r="AQ39" s="157">
        <f t="shared" si="34"/>
        <v>1.2987012987013102E-2</v>
      </c>
      <c r="AR39" s="157">
        <f t="shared" si="35"/>
        <v>1.2820512820512775E-2</v>
      </c>
      <c r="AS39" s="157">
        <v>1.2658227848101333E-2</v>
      </c>
      <c r="AT39" s="157">
        <v>0</v>
      </c>
      <c r="AU39" s="157">
        <v>6.2500000000000888E-3</v>
      </c>
      <c r="AV39" s="157">
        <v>-1.2422360248447228E-2</v>
      </c>
      <c r="AW39" s="157">
        <v>-1.2422360248447228E-2</v>
      </c>
      <c r="AX39" s="157">
        <v>-2.4844720496894457E-2</v>
      </c>
      <c r="AY39" s="157">
        <f t="shared" si="36"/>
        <v>-6.3694267515923553E-3</v>
      </c>
    </row>
    <row r="40" spans="1:51" x14ac:dyDescent="0.55000000000000004">
      <c r="A40" s="155" t="s">
        <v>56</v>
      </c>
      <c r="B40" s="156">
        <v>3.45</v>
      </c>
      <c r="C40" s="156">
        <v>3.32</v>
      </c>
      <c r="D40" s="156">
        <v>3.33</v>
      </c>
      <c r="E40" s="156">
        <v>3.26</v>
      </c>
      <c r="F40" s="156">
        <v>3.52</v>
      </c>
      <c r="G40" s="156">
        <v>3.6150671611358374</v>
      </c>
      <c r="H40" s="156">
        <v>4.24</v>
      </c>
      <c r="I40" s="156">
        <v>4.53</v>
      </c>
      <c r="J40" s="156">
        <v>5.0199999999999996</v>
      </c>
      <c r="K40" s="156">
        <v>5.28</v>
      </c>
      <c r="L40" s="156">
        <v>5.71</v>
      </c>
      <c r="M40" s="156">
        <v>5.85</v>
      </c>
      <c r="N40" s="156">
        <v>5.0199999999999996</v>
      </c>
      <c r="O40" s="156">
        <v>4.93</v>
      </c>
      <c r="P40" s="156">
        <v>4.7300000000000004</v>
      </c>
      <c r="Q40" s="156">
        <v>4.41</v>
      </c>
      <c r="R40" s="156">
        <v>4.13</v>
      </c>
      <c r="S40" s="156">
        <v>4.05</v>
      </c>
      <c r="T40" s="156">
        <v>4.4800000000000004</v>
      </c>
      <c r="U40" s="156">
        <v>4.76</v>
      </c>
      <c r="V40" s="156">
        <v>4.7300000000000004</v>
      </c>
      <c r="W40" s="156">
        <v>4.25</v>
      </c>
      <c r="X40" s="156">
        <v>3.61</v>
      </c>
      <c r="Y40" s="156">
        <f>IF('Relative Weights'!D20=0,0,'Relative Weights'!D20)</f>
        <v>3.3</v>
      </c>
      <c r="Z40" s="152"/>
      <c r="AA40" s="155" t="s">
        <v>56</v>
      </c>
      <c r="AB40" s="157">
        <f t="shared" si="19"/>
        <v>-3.7681159420289934E-2</v>
      </c>
      <c r="AC40" s="157">
        <f t="shared" si="20"/>
        <v>3.0120481927711218E-3</v>
      </c>
      <c r="AD40" s="157">
        <f t="shared" si="21"/>
        <v>-2.1021021021021102E-2</v>
      </c>
      <c r="AE40" s="157">
        <f t="shared" si="22"/>
        <v>7.9754601226993849E-2</v>
      </c>
      <c r="AF40" s="157">
        <f t="shared" si="23"/>
        <v>2.7007716231771894E-2</v>
      </c>
      <c r="AG40" s="157">
        <f t="shared" si="24"/>
        <v>0.17286894295701316</v>
      </c>
      <c r="AH40" s="157">
        <f t="shared" si="25"/>
        <v>6.8396226415094352E-2</v>
      </c>
      <c r="AI40" s="157">
        <f t="shared" si="26"/>
        <v>0.10816777041942593</v>
      </c>
      <c r="AJ40" s="157">
        <f t="shared" si="27"/>
        <v>5.179282868525914E-2</v>
      </c>
      <c r="AK40" s="157">
        <f t="shared" si="28"/>
        <v>8.1439393939393812E-2</v>
      </c>
      <c r="AL40" s="157">
        <f t="shared" si="29"/>
        <v>2.4518388791593626E-2</v>
      </c>
      <c r="AM40" s="157">
        <f t="shared" si="30"/>
        <v>-0.14188034188034193</v>
      </c>
      <c r="AN40" s="157">
        <f t="shared" si="31"/>
        <v>-1.7928286852589626E-2</v>
      </c>
      <c r="AO40" s="157">
        <f t="shared" si="32"/>
        <v>-4.0567951318458251E-2</v>
      </c>
      <c r="AP40" s="157">
        <f t="shared" si="33"/>
        <v>-6.7653276955602637E-2</v>
      </c>
      <c r="AQ40" s="157">
        <f t="shared" si="34"/>
        <v>-6.34920634920636E-2</v>
      </c>
      <c r="AR40" s="157">
        <f t="shared" si="35"/>
        <v>-1.937046004842613E-2</v>
      </c>
      <c r="AS40" s="157">
        <v>0.10617283950617296</v>
      </c>
      <c r="AT40" s="157">
        <v>6.2499999999999778E-2</v>
      </c>
      <c r="AU40" s="157">
        <v>-6.3025210084032279E-3</v>
      </c>
      <c r="AV40" s="157">
        <v>-0.10147991543340384</v>
      </c>
      <c r="AW40" s="157">
        <v>-0.10147991543340384</v>
      </c>
      <c r="AX40" s="157">
        <v>-0.23678646934460901</v>
      </c>
      <c r="AY40" s="157">
        <f t="shared" si="36"/>
        <v>-8.5872576177285387E-2</v>
      </c>
    </row>
    <row r="41" spans="1:51" x14ac:dyDescent="0.55000000000000004">
      <c r="A41" s="168" t="s">
        <v>57</v>
      </c>
      <c r="B41" s="156">
        <v>1.65</v>
      </c>
      <c r="C41" s="156">
        <v>1.68</v>
      </c>
      <c r="D41" s="156">
        <v>1.68</v>
      </c>
      <c r="E41" s="156">
        <v>1.7</v>
      </c>
      <c r="F41" s="156">
        <v>1.72</v>
      </c>
      <c r="G41" s="156">
        <v>1.7372146345163704</v>
      </c>
      <c r="H41" s="156">
        <v>1.73</v>
      </c>
      <c r="I41" s="156">
        <v>1.7</v>
      </c>
      <c r="J41" s="156">
        <v>1.71</v>
      </c>
      <c r="K41" s="156">
        <v>1.75</v>
      </c>
      <c r="L41" s="156">
        <v>1.81</v>
      </c>
      <c r="M41" s="156">
        <v>1.86</v>
      </c>
      <c r="N41" s="156">
        <v>1.88</v>
      </c>
      <c r="O41" s="156">
        <v>1.86</v>
      </c>
      <c r="P41" s="156">
        <v>1.83</v>
      </c>
      <c r="Q41" s="156">
        <v>1.81</v>
      </c>
      <c r="R41" s="156">
        <v>1.79</v>
      </c>
      <c r="S41" s="156">
        <v>1.81</v>
      </c>
      <c r="T41" s="156">
        <v>1.82</v>
      </c>
      <c r="U41" s="156">
        <v>1.85</v>
      </c>
      <c r="V41" s="156">
        <v>1.87</v>
      </c>
      <c r="W41" s="156">
        <v>1.87</v>
      </c>
      <c r="X41" s="156">
        <v>1.88</v>
      </c>
      <c r="Y41" s="156">
        <f>IF('Relative Weights'!D21=0,0,'Relative Weights'!D21)</f>
        <v>1.84</v>
      </c>
      <c r="Z41" s="152"/>
      <c r="AA41" s="155" t="s">
        <v>57</v>
      </c>
      <c r="AB41" s="157">
        <f t="shared" si="19"/>
        <v>1.8181818181818299E-2</v>
      </c>
      <c r="AC41" s="157">
        <f t="shared" si="20"/>
        <v>0</v>
      </c>
      <c r="AD41" s="157">
        <f t="shared" si="21"/>
        <v>1.1904761904761862E-2</v>
      </c>
      <c r="AE41" s="157">
        <f t="shared" si="22"/>
        <v>1.1764705882352899E-2</v>
      </c>
      <c r="AF41" s="157">
        <f t="shared" si="23"/>
        <v>1.0008508439750319E-2</v>
      </c>
      <c r="AG41" s="157">
        <f t="shared" si="24"/>
        <v>-4.1529897187280174E-3</v>
      </c>
      <c r="AH41" s="157">
        <f t="shared" si="25"/>
        <v>-1.7341040462427793E-2</v>
      </c>
      <c r="AI41" s="157">
        <f t="shared" si="26"/>
        <v>5.8823529411764497E-3</v>
      </c>
      <c r="AJ41" s="157">
        <f t="shared" si="27"/>
        <v>2.3391812865497075E-2</v>
      </c>
      <c r="AK41" s="157">
        <f t="shared" si="28"/>
        <v>3.4285714285714253E-2</v>
      </c>
      <c r="AL41" s="157">
        <f t="shared" si="29"/>
        <v>2.7624309392265234E-2</v>
      </c>
      <c r="AM41" s="157">
        <f t="shared" si="30"/>
        <v>1.0752688172043001E-2</v>
      </c>
      <c r="AN41" s="157">
        <f t="shared" si="31"/>
        <v>-1.0638297872340274E-2</v>
      </c>
      <c r="AO41" s="157">
        <f t="shared" si="32"/>
        <v>-1.6129032258064502E-2</v>
      </c>
      <c r="AP41" s="157">
        <f t="shared" si="33"/>
        <v>-1.0928961748633892E-2</v>
      </c>
      <c r="AQ41" s="157">
        <f t="shared" si="34"/>
        <v>-1.1049723756906049E-2</v>
      </c>
      <c r="AR41" s="157">
        <f t="shared" si="35"/>
        <v>1.1173184357541999E-2</v>
      </c>
      <c r="AS41" s="157">
        <v>5.5248618784531356E-3</v>
      </c>
      <c r="AT41" s="157">
        <v>1.6483516483516425E-2</v>
      </c>
      <c r="AU41" s="157">
        <v>1.0810810810810922E-2</v>
      </c>
      <c r="AV41" s="157">
        <v>0</v>
      </c>
      <c r="AW41" s="157">
        <v>0</v>
      </c>
      <c r="AX41" s="157">
        <v>5.3475935828874999E-3</v>
      </c>
      <c r="AY41" s="157">
        <f t="shared" si="36"/>
        <v>-2.1276595744680771E-2</v>
      </c>
    </row>
    <row r="42" spans="1:51" x14ac:dyDescent="0.55000000000000004">
      <c r="A42" s="168" t="s">
        <v>58</v>
      </c>
      <c r="B42" s="156">
        <v>0</v>
      </c>
      <c r="C42" s="156">
        <v>0</v>
      </c>
      <c r="D42" s="156">
        <v>0</v>
      </c>
      <c r="E42" s="156">
        <v>0</v>
      </c>
      <c r="F42" s="156">
        <v>0</v>
      </c>
      <c r="G42" s="156">
        <v>0</v>
      </c>
      <c r="H42" s="156">
        <v>0</v>
      </c>
      <c r="I42" s="156">
        <v>0</v>
      </c>
      <c r="J42" s="156">
        <v>0</v>
      </c>
      <c r="K42" s="156">
        <v>0</v>
      </c>
      <c r="L42" s="156">
        <v>0</v>
      </c>
      <c r="M42" s="156">
        <v>0</v>
      </c>
      <c r="N42" s="156">
        <v>0</v>
      </c>
      <c r="O42" s="156">
        <v>0</v>
      </c>
      <c r="P42" s="156">
        <v>0</v>
      </c>
      <c r="Q42" s="156">
        <v>0</v>
      </c>
      <c r="R42" s="156">
        <v>0</v>
      </c>
      <c r="S42" s="156">
        <v>0</v>
      </c>
      <c r="T42" s="156">
        <v>0</v>
      </c>
      <c r="U42" s="156">
        <v>0</v>
      </c>
      <c r="V42" s="156">
        <v>0</v>
      </c>
      <c r="W42" s="156">
        <v>0</v>
      </c>
      <c r="X42" s="156">
        <v>0</v>
      </c>
      <c r="Y42" s="156">
        <f>IF('Relative Weights'!D22=0,0,'Relative Weights'!D22)</f>
        <v>0</v>
      </c>
      <c r="Z42" s="152"/>
      <c r="AA42" s="155" t="s">
        <v>58</v>
      </c>
      <c r="AB42" s="157" t="str">
        <f t="shared" si="19"/>
        <v/>
      </c>
      <c r="AC42" s="157" t="str">
        <f t="shared" si="20"/>
        <v/>
      </c>
      <c r="AD42" s="157" t="str">
        <f t="shared" si="21"/>
        <v/>
      </c>
      <c r="AE42" s="157" t="str">
        <f t="shared" si="22"/>
        <v/>
      </c>
      <c r="AF42" s="157" t="str">
        <f t="shared" si="23"/>
        <v/>
      </c>
      <c r="AG42" s="157" t="str">
        <f t="shared" si="24"/>
        <v/>
      </c>
      <c r="AH42" s="157" t="str">
        <f t="shared" si="25"/>
        <v/>
      </c>
      <c r="AI42" s="157" t="str">
        <f t="shared" si="26"/>
        <v/>
      </c>
      <c r="AJ42" s="157" t="str">
        <f t="shared" si="27"/>
        <v/>
      </c>
      <c r="AK42" s="157" t="str">
        <f t="shared" si="28"/>
        <v/>
      </c>
      <c r="AL42" s="157" t="str">
        <f t="shared" si="29"/>
        <v/>
      </c>
      <c r="AM42" s="157" t="str">
        <f t="shared" si="30"/>
        <v/>
      </c>
      <c r="AN42" s="157" t="str">
        <f t="shared" si="31"/>
        <v/>
      </c>
      <c r="AO42" s="157" t="str">
        <f t="shared" si="32"/>
        <v/>
      </c>
      <c r="AP42" s="157" t="str">
        <f t="shared" si="33"/>
        <v/>
      </c>
      <c r="AQ42" s="157" t="str">
        <f t="shared" si="34"/>
        <v/>
      </c>
      <c r="AR42" s="157" t="str">
        <f t="shared" si="35"/>
        <v/>
      </c>
      <c r="AS42" s="157" t="s">
        <v>809</v>
      </c>
      <c r="AT42" s="157" t="s">
        <v>809</v>
      </c>
      <c r="AU42" s="157" t="s">
        <v>809</v>
      </c>
      <c r="AV42" s="157" t="s">
        <v>809</v>
      </c>
      <c r="AW42" s="157" t="s">
        <v>809</v>
      </c>
      <c r="AX42" s="157" t="s">
        <v>809</v>
      </c>
      <c r="AY42" s="157" t="str">
        <f t="shared" si="36"/>
        <v/>
      </c>
    </row>
    <row r="43" spans="1:51" x14ac:dyDescent="0.55000000000000004">
      <c r="A43" s="168" t="s">
        <v>59</v>
      </c>
      <c r="B43" s="156">
        <v>1.85</v>
      </c>
      <c r="C43" s="156">
        <v>1.79</v>
      </c>
      <c r="D43" s="156">
        <v>1.79</v>
      </c>
      <c r="E43" s="156">
        <v>1.79</v>
      </c>
      <c r="F43" s="156">
        <v>1.79</v>
      </c>
      <c r="G43" s="156">
        <v>1.8179343179327789</v>
      </c>
      <c r="H43" s="156">
        <v>1.78</v>
      </c>
      <c r="I43" s="156">
        <v>1.74</v>
      </c>
      <c r="J43" s="156">
        <v>1.74</v>
      </c>
      <c r="K43" s="156">
        <v>1.79</v>
      </c>
      <c r="L43" s="156">
        <v>1.92</v>
      </c>
      <c r="M43" s="156">
        <v>2.02</v>
      </c>
      <c r="N43" s="156">
        <v>2.13</v>
      </c>
      <c r="O43" s="156">
        <v>2.2200000000000002</v>
      </c>
      <c r="P43" s="156">
        <v>2.1800000000000002</v>
      </c>
      <c r="Q43" s="156">
        <v>2.2200000000000002</v>
      </c>
      <c r="R43" s="156">
        <v>2.19</v>
      </c>
      <c r="S43" s="156">
        <v>2.2799999999999998</v>
      </c>
      <c r="T43" s="156">
        <v>2.2999999999999998</v>
      </c>
      <c r="U43" s="156">
        <v>2.33</v>
      </c>
      <c r="V43" s="156">
        <v>2.34</v>
      </c>
      <c r="W43" s="156">
        <v>2.2799999999999998</v>
      </c>
      <c r="X43" s="156">
        <v>2.37</v>
      </c>
      <c r="Y43" s="156">
        <f>IF('Relative Weights'!D23=0,0,'Relative Weights'!D23)</f>
        <v>2.3199999999999998</v>
      </c>
      <c r="Z43" s="152"/>
      <c r="AA43" s="155" t="s">
        <v>214</v>
      </c>
      <c r="AB43" s="157">
        <f t="shared" si="19"/>
        <v>-3.2432432432432434E-2</v>
      </c>
      <c r="AC43" s="157">
        <f t="shared" si="20"/>
        <v>0</v>
      </c>
      <c r="AD43" s="157">
        <f t="shared" si="21"/>
        <v>0</v>
      </c>
      <c r="AE43" s="157">
        <f t="shared" si="22"/>
        <v>0</v>
      </c>
      <c r="AF43" s="157">
        <f t="shared" si="23"/>
        <v>1.5605764208256323E-2</v>
      </c>
      <c r="AG43" s="157">
        <f t="shared" si="24"/>
        <v>-2.0866715347513276E-2</v>
      </c>
      <c r="AH43" s="157">
        <f t="shared" si="25"/>
        <v>-2.2471910112359605E-2</v>
      </c>
      <c r="AI43" s="157">
        <f t="shared" si="26"/>
        <v>0</v>
      </c>
      <c r="AJ43" s="157">
        <f t="shared" si="27"/>
        <v>2.8735632183908066E-2</v>
      </c>
      <c r="AK43" s="157">
        <f t="shared" si="28"/>
        <v>7.2625698324022325E-2</v>
      </c>
      <c r="AL43" s="157">
        <f t="shared" si="29"/>
        <v>5.2083333333333481E-2</v>
      </c>
      <c r="AM43" s="157">
        <f t="shared" si="30"/>
        <v>5.4455445544554504E-2</v>
      </c>
      <c r="AN43" s="157">
        <f t="shared" si="31"/>
        <v>4.2253521126760729E-2</v>
      </c>
      <c r="AO43" s="157">
        <f t="shared" si="32"/>
        <v>-1.8018018018018056E-2</v>
      </c>
      <c r="AP43" s="157">
        <f t="shared" si="33"/>
        <v>1.8348623853211121E-2</v>
      </c>
      <c r="AQ43" s="157">
        <f t="shared" si="34"/>
        <v>-1.3513513513513598E-2</v>
      </c>
      <c r="AR43" s="157">
        <f t="shared" si="35"/>
        <v>4.1095890410958846E-2</v>
      </c>
      <c r="AS43" s="157">
        <v>8.7719298245614308E-3</v>
      </c>
      <c r="AT43" s="157">
        <v>1.3043478260869712E-2</v>
      </c>
      <c r="AU43" s="157">
        <v>4.2918454935620964E-3</v>
      </c>
      <c r="AV43" s="157">
        <v>-2.5641025641025661E-2</v>
      </c>
      <c r="AW43" s="157">
        <v>-2.5641025641025661E-2</v>
      </c>
      <c r="AX43" s="157">
        <v>1.2820512820512997E-2</v>
      </c>
      <c r="AY43" s="157">
        <f t="shared" si="36"/>
        <v>-2.1097046413502185E-2</v>
      </c>
    </row>
    <row r="44" spans="1:51" x14ac:dyDescent="0.55000000000000004">
      <c r="A44" s="168" t="s">
        <v>60</v>
      </c>
      <c r="B44" s="156">
        <v>2.42</v>
      </c>
      <c r="C44" s="156">
        <v>2.38</v>
      </c>
      <c r="D44" s="156">
        <v>2.34</v>
      </c>
      <c r="E44" s="156">
        <v>2.33</v>
      </c>
      <c r="F44" s="156">
        <v>2.37</v>
      </c>
      <c r="G44" s="156">
        <v>2.3981347382741465</v>
      </c>
      <c r="H44" s="156">
        <v>2.38</v>
      </c>
      <c r="I44" s="156">
        <v>2.42</v>
      </c>
      <c r="J44" s="156">
        <v>2.4500000000000002</v>
      </c>
      <c r="K44" s="156">
        <v>2.52</v>
      </c>
      <c r="L44" s="156">
        <v>2.46</v>
      </c>
      <c r="M44" s="156">
        <v>2.4500000000000002</v>
      </c>
      <c r="N44" s="156">
        <v>2.41</v>
      </c>
      <c r="O44" s="156">
        <v>2.38</v>
      </c>
      <c r="P44" s="156">
        <v>2.3199999999999998</v>
      </c>
      <c r="Q44" s="156">
        <v>2.31</v>
      </c>
      <c r="R44" s="156">
        <v>2.29</v>
      </c>
      <c r="S44" s="156">
        <v>2.36</v>
      </c>
      <c r="T44" s="156">
        <v>2.42</v>
      </c>
      <c r="U44" s="156">
        <v>2.44</v>
      </c>
      <c r="V44" s="156">
        <v>2.4</v>
      </c>
      <c r="W44" s="156">
        <v>2.2599999999999998</v>
      </c>
      <c r="X44" s="156">
        <v>2.2000000000000002</v>
      </c>
      <c r="Y44" s="156">
        <f>IF('Relative Weights'!D24=0,0,'Relative Weights'!D24)</f>
        <v>2.09</v>
      </c>
      <c r="Z44" s="152"/>
      <c r="AA44" s="155" t="s">
        <v>60</v>
      </c>
      <c r="AB44" s="157">
        <f t="shared" si="19"/>
        <v>-1.6528925619834767E-2</v>
      </c>
      <c r="AC44" s="157">
        <f t="shared" si="20"/>
        <v>-1.6806722689075682E-2</v>
      </c>
      <c r="AD44" s="157">
        <f t="shared" si="21"/>
        <v>-4.2735042735041473E-3</v>
      </c>
      <c r="AE44" s="157">
        <f t="shared" si="22"/>
        <v>1.7167381974249052E-2</v>
      </c>
      <c r="AF44" s="157">
        <f t="shared" si="23"/>
        <v>1.1871197584027993E-2</v>
      </c>
      <c r="AG44" s="157">
        <f t="shared" si="24"/>
        <v>-7.5620180904419909E-3</v>
      </c>
      <c r="AH44" s="157">
        <f t="shared" si="25"/>
        <v>1.6806722689075571E-2</v>
      </c>
      <c r="AI44" s="157">
        <f t="shared" si="26"/>
        <v>1.2396694214876103E-2</v>
      </c>
      <c r="AJ44" s="157">
        <f t="shared" si="27"/>
        <v>2.857142857142847E-2</v>
      </c>
      <c r="AK44" s="157">
        <f t="shared" si="28"/>
        <v>-2.3809523809523836E-2</v>
      </c>
      <c r="AL44" s="157">
        <f t="shared" si="29"/>
        <v>-4.0650406504064707E-3</v>
      </c>
      <c r="AM44" s="157">
        <f t="shared" si="30"/>
        <v>-1.6326530612244872E-2</v>
      </c>
      <c r="AN44" s="157">
        <f t="shared" si="31"/>
        <v>-1.2448132780083054E-2</v>
      </c>
      <c r="AO44" s="157">
        <f t="shared" si="32"/>
        <v>-2.5210084033613467E-2</v>
      </c>
      <c r="AP44" s="157">
        <f t="shared" si="33"/>
        <v>-4.3103448275860767E-3</v>
      </c>
      <c r="AQ44" s="157">
        <f t="shared" si="34"/>
        <v>-8.6580086580086979E-3</v>
      </c>
      <c r="AR44" s="157">
        <f t="shared" si="35"/>
        <v>3.0567685589519611E-2</v>
      </c>
      <c r="AS44" s="157">
        <v>2.5423728813559254E-2</v>
      </c>
      <c r="AT44" s="157">
        <v>8.2644628099173278E-3</v>
      </c>
      <c r="AU44" s="157">
        <v>-1.6393442622950838E-2</v>
      </c>
      <c r="AV44" s="157">
        <v>-5.8333333333333348E-2</v>
      </c>
      <c r="AW44" s="157">
        <v>-5.8333333333333348E-2</v>
      </c>
      <c r="AX44" s="157">
        <v>-8.3333333333333259E-2</v>
      </c>
      <c r="AY44" s="157">
        <f t="shared" si="36"/>
        <v>-5.0000000000000155E-2</v>
      </c>
    </row>
    <row r="45" spans="1:51" ht="19.8" thickBot="1" x14ac:dyDescent="0.6">
      <c r="A45" s="158" t="s">
        <v>0</v>
      </c>
      <c r="B45" s="159">
        <v>2.86</v>
      </c>
      <c r="C45" s="159">
        <v>2.62</v>
      </c>
      <c r="D45" s="159">
        <v>2.59</v>
      </c>
      <c r="E45" s="159">
        <v>2.5099999999999998</v>
      </c>
      <c r="F45" s="159">
        <v>2.5499999999999998</v>
      </c>
      <c r="G45" s="159">
        <v>2.521355128445939</v>
      </c>
      <c r="H45" s="159">
        <v>2.4500000000000002</v>
      </c>
      <c r="I45" s="159">
        <v>2.35</v>
      </c>
      <c r="J45" s="159">
        <v>2.21</v>
      </c>
      <c r="K45" s="159">
        <v>2.06</v>
      </c>
      <c r="L45" s="159">
        <v>2.0099999999999998</v>
      </c>
      <c r="M45" s="159">
        <v>2.08</v>
      </c>
      <c r="N45" s="159">
        <v>2.11</v>
      </c>
      <c r="O45" s="159">
        <v>2.1</v>
      </c>
      <c r="P45" s="159">
        <v>2.04</v>
      </c>
      <c r="Q45" s="159">
        <v>2.0299999999999998</v>
      </c>
      <c r="R45" s="159">
        <v>2.04</v>
      </c>
      <c r="S45" s="159">
        <v>2.04</v>
      </c>
      <c r="T45" s="159">
        <v>2.0699999999999998</v>
      </c>
      <c r="U45" s="159">
        <v>2.06</v>
      </c>
      <c r="V45" s="159">
        <v>2.08</v>
      </c>
      <c r="W45" s="159">
        <v>2.0499999999999998</v>
      </c>
      <c r="X45" s="159">
        <v>2.09</v>
      </c>
      <c r="Y45" s="159">
        <f>IF('Relative Weights'!D25=0,0,'Relative Weights'!D25)</f>
        <v>2.11</v>
      </c>
      <c r="Z45" s="160"/>
      <c r="AA45" s="158" t="s">
        <v>0</v>
      </c>
      <c r="AB45" s="161">
        <f t="shared" si="19"/>
        <v>-8.391608391608385E-2</v>
      </c>
      <c r="AC45" s="161">
        <f t="shared" si="20"/>
        <v>-1.1450381679389388E-2</v>
      </c>
      <c r="AD45" s="161">
        <f t="shared" si="21"/>
        <v>-3.0888030888030937E-2</v>
      </c>
      <c r="AE45" s="161">
        <f t="shared" si="22"/>
        <v>1.5936254980079667E-2</v>
      </c>
      <c r="AF45" s="161">
        <f t="shared" si="23"/>
        <v>-1.12332829623768E-2</v>
      </c>
      <c r="AG45" s="161">
        <f t="shared" si="24"/>
        <v>-2.830030868754263E-2</v>
      </c>
      <c r="AH45" s="161">
        <f t="shared" si="25"/>
        <v>-4.081632653061229E-2</v>
      </c>
      <c r="AI45" s="161">
        <f t="shared" si="26"/>
        <v>-5.9574468085106469E-2</v>
      </c>
      <c r="AJ45" s="161">
        <f t="shared" si="27"/>
        <v>-6.7873303167420795E-2</v>
      </c>
      <c r="AK45" s="161">
        <f t="shared" si="28"/>
        <v>-2.4271844660194275E-2</v>
      </c>
      <c r="AL45" s="161">
        <f t="shared" si="29"/>
        <v>3.4825870646766344E-2</v>
      </c>
      <c r="AM45" s="157">
        <f t="shared" si="30"/>
        <v>1.4423076923076872E-2</v>
      </c>
      <c r="AN45" s="157">
        <f t="shared" si="31"/>
        <v>-4.7393364928909332E-3</v>
      </c>
      <c r="AO45" s="157">
        <f t="shared" si="32"/>
        <v>-2.8571428571428581E-2</v>
      </c>
      <c r="AP45" s="157">
        <f t="shared" si="33"/>
        <v>-4.9019607843138191E-3</v>
      </c>
      <c r="AQ45" s="157">
        <f t="shared" si="34"/>
        <v>4.9261083743843415E-3</v>
      </c>
      <c r="AR45" s="157">
        <f t="shared" si="35"/>
        <v>0</v>
      </c>
      <c r="AS45" s="157">
        <v>1.4705882352941124E-2</v>
      </c>
      <c r="AT45" s="157">
        <v>-4.8309178743960457E-3</v>
      </c>
      <c r="AU45" s="157">
        <v>9.7087378640776656E-3</v>
      </c>
      <c r="AV45" s="157">
        <v>-1.4423076923077094E-2</v>
      </c>
      <c r="AW45" s="157">
        <v>-1.4423076923077094E-2</v>
      </c>
      <c r="AX45" s="157">
        <v>4.8076923076922906E-3</v>
      </c>
      <c r="AY45" s="157">
        <f t="shared" si="36"/>
        <v>9.5693779904306719E-3</v>
      </c>
    </row>
    <row r="46" spans="1:51" ht="19.8" thickBot="1" x14ac:dyDescent="0.6">
      <c r="A46" s="162"/>
      <c r="B46" s="163"/>
      <c r="C46" s="163"/>
      <c r="D46" s="163"/>
      <c r="E46" s="163"/>
      <c r="F46" s="163"/>
      <c r="G46" s="163"/>
      <c r="H46" s="163"/>
      <c r="I46" s="163"/>
      <c r="J46" s="163"/>
      <c r="K46" s="163"/>
      <c r="L46" s="163"/>
      <c r="M46" s="163"/>
      <c r="N46" s="163"/>
      <c r="O46" s="163"/>
      <c r="P46" s="163"/>
      <c r="Q46" s="163"/>
      <c r="R46" s="163"/>
      <c r="S46" s="163"/>
      <c r="T46" s="163"/>
      <c r="U46" s="163"/>
      <c r="V46" s="163"/>
      <c r="W46" s="163"/>
      <c r="X46" s="163"/>
      <c r="Y46" s="163"/>
      <c r="Z46" s="160"/>
      <c r="AA46" s="164"/>
      <c r="AB46" s="165"/>
      <c r="AC46" s="165"/>
      <c r="AD46" s="165"/>
      <c r="AE46" s="165"/>
      <c r="AF46" s="165"/>
      <c r="AG46" s="165"/>
      <c r="AH46" s="165"/>
      <c r="AI46" s="165"/>
      <c r="AJ46" s="165"/>
      <c r="AK46" s="165"/>
      <c r="AL46" s="165"/>
      <c r="AM46" s="165"/>
      <c r="AN46" s="165"/>
      <c r="AO46" s="165"/>
      <c r="AP46" s="165"/>
      <c r="AQ46" s="165"/>
      <c r="AR46" s="165"/>
      <c r="AS46" s="165"/>
      <c r="AT46" s="165"/>
      <c r="AU46" s="165"/>
      <c r="AV46" s="165"/>
      <c r="AW46" s="165"/>
      <c r="AX46" s="165"/>
      <c r="AY46" s="165"/>
    </row>
    <row r="47" spans="1:51" ht="19.8" thickBot="1" x14ac:dyDescent="0.6">
      <c r="A47" s="153" t="s">
        <v>709</v>
      </c>
      <c r="B47" s="154"/>
      <c r="C47" s="154"/>
      <c r="D47" s="154"/>
      <c r="E47" s="154"/>
      <c r="F47" s="154"/>
      <c r="G47" s="154"/>
      <c r="H47" s="154"/>
      <c r="I47" s="154"/>
      <c r="J47" s="154"/>
      <c r="K47" s="154"/>
      <c r="L47" s="154"/>
      <c r="M47" s="154"/>
      <c r="N47" s="154"/>
      <c r="O47" s="154"/>
      <c r="P47" s="154"/>
      <c r="Q47" s="154"/>
      <c r="R47" s="154"/>
      <c r="S47" s="154"/>
      <c r="T47" s="154"/>
      <c r="U47" s="154"/>
      <c r="V47" s="154"/>
      <c r="W47" s="154"/>
      <c r="X47" s="154"/>
      <c r="Y47" s="154"/>
      <c r="Z47" s="147"/>
      <c r="AA47" s="153" t="s">
        <v>709</v>
      </c>
      <c r="AB47" s="154"/>
      <c r="AC47" s="154"/>
      <c r="AD47" s="154"/>
      <c r="AE47" s="154"/>
      <c r="AF47" s="154"/>
      <c r="AG47" s="154"/>
      <c r="AH47" s="154"/>
      <c r="AI47" s="154"/>
      <c r="AJ47" s="154"/>
      <c r="AK47" s="154"/>
      <c r="AL47" s="154"/>
      <c r="AM47" s="154"/>
      <c r="AN47" s="154"/>
      <c r="AO47" s="154"/>
      <c r="AP47" s="154"/>
      <c r="AQ47" s="154"/>
      <c r="AR47" s="154"/>
      <c r="AS47" s="154"/>
      <c r="AT47" s="154"/>
      <c r="AU47" s="154"/>
      <c r="AV47" s="154"/>
      <c r="AW47" s="154"/>
      <c r="AX47" s="154"/>
      <c r="AY47" s="154"/>
    </row>
    <row r="48" spans="1:51" x14ac:dyDescent="0.55000000000000004">
      <c r="A48" s="155" t="s">
        <v>42</v>
      </c>
      <c r="B48" s="166">
        <v>4.49</v>
      </c>
      <c r="C48" s="166">
        <v>4.0199999999999996</v>
      </c>
      <c r="D48" s="166">
        <v>3.99</v>
      </c>
      <c r="E48" s="166">
        <v>3.85</v>
      </c>
      <c r="F48" s="166">
        <v>4.03</v>
      </c>
      <c r="G48" s="166">
        <v>4.1453998642582981</v>
      </c>
      <c r="H48" s="166">
        <v>4.18</v>
      </c>
      <c r="I48" s="166">
        <v>4.07</v>
      </c>
      <c r="J48" s="166">
        <v>3.91</v>
      </c>
      <c r="K48" s="166">
        <v>3.87</v>
      </c>
      <c r="L48" s="166">
        <v>3.87</v>
      </c>
      <c r="M48" s="166">
        <v>3.94</v>
      </c>
      <c r="N48" s="166">
        <v>4</v>
      </c>
      <c r="O48" s="166">
        <v>4.05</v>
      </c>
      <c r="P48" s="166">
        <v>4.01</v>
      </c>
      <c r="Q48" s="166">
        <v>4.1100000000000003</v>
      </c>
      <c r="R48" s="166">
        <v>4.3</v>
      </c>
      <c r="S48" s="166">
        <v>4.5999999999999996</v>
      </c>
      <c r="T48" s="166">
        <v>4.72</v>
      </c>
      <c r="U48" s="166">
        <v>4.62</v>
      </c>
      <c r="V48" s="166">
        <v>4.46</v>
      </c>
      <c r="W48" s="166">
        <v>4.3600000000000003</v>
      </c>
      <c r="X48" s="166">
        <v>4.4000000000000004</v>
      </c>
      <c r="Y48" s="166">
        <f>IF('Relative Weights'!E6=0,0,'Relative Weights'!E6)</f>
        <v>4.4000000000000004</v>
      </c>
      <c r="Z48" s="152"/>
      <c r="AA48" s="167" t="s">
        <v>42</v>
      </c>
      <c r="AB48" s="157">
        <f t="shared" ref="AB48:AB67" si="37">IF(AND(C48=0,B48=0),"",IF(AND(NOT(C48=0),B48=0),"Added",IF(AND(C48=0,NOT(B48=0)),"Deleted",IFERROR(C48/B48-1,""))))</f>
        <v>-0.10467706013363043</v>
      </c>
      <c r="AC48" s="157">
        <f t="shared" ref="AC48:AC67" si="38">IF(AND(D48=0,C48=0),"",IF(AND(NOT(D48=0),C48=0),"Added",IF(AND(D48=0,NOT(C48=0)),"Deleted",IFERROR(D48/C48-1,""))))</f>
        <v>-7.4626865671639786E-3</v>
      </c>
      <c r="AD48" s="157">
        <f t="shared" ref="AD48:AD67" si="39">IF(AND(E48=0,D48=0),"",IF(AND(NOT(E48=0),D48=0),"Added",IF(AND(E48=0,NOT(D48=0)),"Deleted",IFERROR(E48/D48-1,""))))</f>
        <v>-3.5087719298245612E-2</v>
      </c>
      <c r="AE48" s="157">
        <f t="shared" ref="AE48:AE67" si="40">IF(AND(F48=0,E48=0),"",IF(AND(NOT(F48=0),E48=0),"Added",IF(AND(F48=0,NOT(E48=0)),"Deleted",IFERROR(F48/E48-1,""))))</f>
        <v>4.6753246753246769E-2</v>
      </c>
      <c r="AF48" s="157">
        <f t="shared" ref="AF48:AF67" si="41">IF(AND(G48=0,F48=0),"",IF(AND(NOT(G48=0),F48=0),"Added",IF(AND(G48=0,NOT(F48=0)),"Deleted",IFERROR(G48/F48-1,""))))</f>
        <v>2.8635202049205333E-2</v>
      </c>
      <c r="AG48" s="157">
        <f t="shared" ref="AG48:AG67" si="42">IF(AND(H48=0,G48=0),"",IF(AND(NOT(H48=0),G48=0),"Added",IF(AND(H48=0,NOT(G48=0)),"Deleted",IFERROR(H48/G48-1,""))))</f>
        <v>8.3466340702194053E-3</v>
      </c>
      <c r="AH48" s="157">
        <f t="shared" ref="AH48:AH67" si="43">IF(AND(I48=0,H48=0),"",IF(AND(NOT(I48=0),H48=0),"Added",IF(AND(I48=0,NOT(H48=0)),"Deleted",IFERROR(I48/H48-1,""))))</f>
        <v>-2.631578947368407E-2</v>
      </c>
      <c r="AI48" s="157">
        <f t="shared" ref="AI48:AI67" si="44">IF(AND(J48=0,I48=0),"",IF(AND(NOT(J48=0),I48=0),"Added",IF(AND(J48=0,NOT(I48=0)),"Deleted",IFERROR(J48/I48-1,""))))</f>
        <v>-3.9312039312039304E-2</v>
      </c>
      <c r="AJ48" s="157">
        <f t="shared" ref="AJ48:AJ67" si="45">IF(AND(K48=0,J48=0),"",IF(AND(NOT(K48=0),J48=0),"Added",IF(AND(K48=0,NOT(J48=0)),"Deleted",IFERROR(K48/J48-1,""))))</f>
        <v>-1.0230179028132946E-2</v>
      </c>
      <c r="AK48" s="157">
        <f t="shared" ref="AK48:AK67" si="46">IF(AND(L48=0,K48=0),"",IF(AND(NOT(L48=0),K48=0),"Added",IF(AND(L48=0,NOT(K48=0)),"Deleted",IFERROR(L48/K48-1,""))))</f>
        <v>0</v>
      </c>
      <c r="AL48" s="157">
        <f t="shared" ref="AL48:AL67" si="47">IF(AND(M48=0,L48=0),"",IF(AND(NOT(M48=0),L48=0),"Added",IF(AND(M48=0,NOT(L48=0)),"Deleted",IFERROR(M48/L48-1,""))))</f>
        <v>1.8087855297157507E-2</v>
      </c>
      <c r="AM48" s="157">
        <f t="shared" ref="AM48:AM67" si="48">IF(AND(N48=0,M48=0),"",IF(AND(NOT(N48=0),M48=0),"Added",IF(AND(N48=0,NOT(M48=0)),"Deleted",IFERROR(N48/M48-1,""))))</f>
        <v>1.5228426395939021E-2</v>
      </c>
      <c r="AN48" s="157">
        <f t="shared" ref="AN48:AN67" si="49">IF(AND(O48=0,N48=0),"",IF(AND(NOT(O48=0),N48=0),"Added",IF(AND(O48=0,NOT(N48=0)),"Deleted",IFERROR(O48/N48-1,""))))</f>
        <v>1.2499999999999956E-2</v>
      </c>
      <c r="AO48" s="157">
        <f t="shared" ref="AO48:AO67" si="50">IF(AND(P48=0,O48=0),"",IF(AND(NOT(P48=0),O48=0),"Added",IF(AND(P48=0,NOT(O48=0)),"Deleted",IFERROR(P48/O48-1,""))))</f>
        <v>-9.8765432098765205E-3</v>
      </c>
      <c r="AP48" s="157">
        <f t="shared" ref="AP48:AP67" si="51">IF(AND(Q48=0,P48=0),"",IF(AND(NOT(Q48=0),P48=0),"Added",IF(AND(Q48=0,NOT(P48=0)),"Deleted",IFERROR(Q48/P48-1,""))))</f>
        <v>2.493765586034935E-2</v>
      </c>
      <c r="AQ48" s="157">
        <f t="shared" ref="AQ48:AQ67" si="52">IF(AND(R48=0,Q48=0),"",IF(AND(NOT(R48=0),Q48=0),"Added",IF(AND(R48=0,NOT(Q48=0)),"Deleted",IFERROR(R48/Q48-1,""))))</f>
        <v>4.6228710462286937E-2</v>
      </c>
      <c r="AR48" s="157">
        <f t="shared" ref="AR48:AR67" si="53">IF(AND(S48=0,R48=0),"",IF(AND(NOT(S48=0),R48=0),"Added",IF(AND(S48=0,NOT(R48=0)),"Deleted",IFERROR(S48/R48-1,""))))</f>
        <v>6.9767441860465018E-2</v>
      </c>
      <c r="AS48" s="157">
        <v>2.6086956521739202E-2</v>
      </c>
      <c r="AT48" s="157">
        <v>-2.1186440677966045E-2</v>
      </c>
      <c r="AU48" s="157">
        <v>-3.4632034632034681E-2</v>
      </c>
      <c r="AV48" s="157">
        <v>-2.2421524663677084E-2</v>
      </c>
      <c r="AW48" s="157">
        <v>-2.2421524663677084E-2</v>
      </c>
      <c r="AX48" s="157">
        <v>-1.3452914798206206E-2</v>
      </c>
      <c r="AY48" s="157">
        <f t="shared" ref="AY48:AY67" si="54">IF(AND(Y48=0,X48=0),"",IF(AND(NOT(Y48=0),X48=0),"Added",IF(AND(Y48=0,NOT(X48=0)),"Deleted",IFERROR(Y48/X48-1,""))))</f>
        <v>0</v>
      </c>
    </row>
    <row r="49" spans="1:51" x14ac:dyDescent="0.55000000000000004">
      <c r="A49" s="155" t="s">
        <v>43</v>
      </c>
      <c r="B49" s="156">
        <v>9</v>
      </c>
      <c r="C49" s="156">
        <v>7.92</v>
      </c>
      <c r="D49" s="156">
        <v>7.43</v>
      </c>
      <c r="E49" s="156">
        <v>6.93</v>
      </c>
      <c r="F49" s="156">
        <v>7.3</v>
      </c>
      <c r="G49" s="156">
        <v>7.7609613036192604</v>
      </c>
      <c r="H49" s="156">
        <v>8.09</v>
      </c>
      <c r="I49" s="156">
        <v>8.07</v>
      </c>
      <c r="J49" s="156">
        <v>7.97</v>
      </c>
      <c r="K49" s="156">
        <v>7.7</v>
      </c>
      <c r="L49" s="156">
        <v>7.59</v>
      </c>
      <c r="M49" s="156">
        <v>7.54</v>
      </c>
      <c r="N49" s="156">
        <v>7.53</v>
      </c>
      <c r="O49" s="156">
        <v>7.43</v>
      </c>
      <c r="P49" s="156">
        <v>7.04</v>
      </c>
      <c r="Q49" s="156">
        <v>7.1</v>
      </c>
      <c r="R49" s="156">
        <v>7.33</v>
      </c>
      <c r="S49" s="156">
        <v>7.7</v>
      </c>
      <c r="T49" s="156">
        <v>7.67</v>
      </c>
      <c r="U49" s="156">
        <v>7.39</v>
      </c>
      <c r="V49" s="156">
        <v>7</v>
      </c>
      <c r="W49" s="156">
        <v>6.04</v>
      </c>
      <c r="X49" s="156">
        <v>5.48</v>
      </c>
      <c r="Y49" s="156">
        <f>IF('Relative Weights'!E7=0,0,'Relative Weights'!E7)</f>
        <v>5.28</v>
      </c>
      <c r="Z49" s="152"/>
      <c r="AA49" s="155" t="s">
        <v>43</v>
      </c>
      <c r="AB49" s="157">
        <f t="shared" si="37"/>
        <v>-0.12</v>
      </c>
      <c r="AC49" s="157">
        <f t="shared" si="38"/>
        <v>-6.1868686868686851E-2</v>
      </c>
      <c r="AD49" s="157">
        <f t="shared" si="39"/>
        <v>-6.7294751009421283E-2</v>
      </c>
      <c r="AE49" s="157">
        <f t="shared" si="40"/>
        <v>5.3391053391053322E-2</v>
      </c>
      <c r="AF49" s="157">
        <f t="shared" si="41"/>
        <v>6.3145384057432974E-2</v>
      </c>
      <c r="AG49" s="157">
        <f t="shared" si="42"/>
        <v>4.2396641795816592E-2</v>
      </c>
      <c r="AH49" s="157">
        <f t="shared" si="43"/>
        <v>-2.4721878862793423E-3</v>
      </c>
      <c r="AI49" s="157">
        <f t="shared" si="44"/>
        <v>-1.239157372986377E-2</v>
      </c>
      <c r="AJ49" s="157">
        <f t="shared" si="45"/>
        <v>-3.3877038895859468E-2</v>
      </c>
      <c r="AK49" s="157">
        <f t="shared" si="46"/>
        <v>-1.4285714285714346E-2</v>
      </c>
      <c r="AL49" s="157">
        <f t="shared" si="47"/>
        <v>-6.5876152832674562E-3</v>
      </c>
      <c r="AM49" s="157">
        <f t="shared" si="48"/>
        <v>-1.3262599469495706E-3</v>
      </c>
      <c r="AN49" s="157">
        <f t="shared" si="49"/>
        <v>-1.3280212483399834E-2</v>
      </c>
      <c r="AO49" s="157">
        <f t="shared" si="50"/>
        <v>-5.2489905787348579E-2</v>
      </c>
      <c r="AP49" s="157">
        <f t="shared" si="51"/>
        <v>8.5227272727272929E-3</v>
      </c>
      <c r="AQ49" s="157">
        <f t="shared" si="52"/>
        <v>3.2394366197183055E-2</v>
      </c>
      <c r="AR49" s="157">
        <f t="shared" si="53"/>
        <v>5.0477489768076422E-2</v>
      </c>
      <c r="AS49" s="157">
        <v>-3.8961038961039529E-3</v>
      </c>
      <c r="AT49" s="157">
        <v>-3.6505867014341664E-2</v>
      </c>
      <c r="AU49" s="157">
        <v>-5.2774018944519607E-2</v>
      </c>
      <c r="AV49" s="157">
        <v>-0.13714285714285712</v>
      </c>
      <c r="AW49" s="157">
        <v>-0.13714285714285712</v>
      </c>
      <c r="AX49" s="157">
        <v>-0.21714285714285708</v>
      </c>
      <c r="AY49" s="157">
        <f t="shared" si="54"/>
        <v>-3.649635036496357E-2</v>
      </c>
    </row>
    <row r="50" spans="1:51" x14ac:dyDescent="0.55000000000000004">
      <c r="A50" s="155" t="s">
        <v>44</v>
      </c>
      <c r="B50" s="156">
        <v>5.7</v>
      </c>
      <c r="C50" s="156">
        <v>5</v>
      </c>
      <c r="D50" s="156">
        <v>5.01</v>
      </c>
      <c r="E50" s="156">
        <v>4.97</v>
      </c>
      <c r="F50" s="156">
        <v>5.38</v>
      </c>
      <c r="G50" s="156">
        <v>5.4837375621867173</v>
      </c>
      <c r="H50" s="156">
        <v>5.43</v>
      </c>
      <c r="I50" s="156">
        <v>5.44</v>
      </c>
      <c r="J50" s="156">
        <v>5.41</v>
      </c>
      <c r="K50" s="156">
        <v>5.48</v>
      </c>
      <c r="L50" s="156">
        <v>5.55</v>
      </c>
      <c r="M50" s="156">
        <v>5.82</v>
      </c>
      <c r="N50" s="156">
        <v>6.03</v>
      </c>
      <c r="O50" s="156">
        <v>6.09</v>
      </c>
      <c r="P50" s="156">
        <v>6.07</v>
      </c>
      <c r="Q50" s="156">
        <v>6.27</v>
      </c>
      <c r="R50" s="156">
        <v>6.69</v>
      </c>
      <c r="S50" s="156">
        <v>7.22</v>
      </c>
      <c r="T50" s="156">
        <v>7.49</v>
      </c>
      <c r="U50" s="156">
        <v>7.55</v>
      </c>
      <c r="V50" s="156">
        <v>7.51</v>
      </c>
      <c r="W50" s="156">
        <v>7.49</v>
      </c>
      <c r="X50" s="156">
        <v>7.54</v>
      </c>
      <c r="Y50" s="156">
        <f>IF('Relative Weights'!E8=0,0,'Relative Weights'!E8)</f>
        <v>7.6</v>
      </c>
      <c r="Z50" s="152"/>
      <c r="AA50" s="155" t="s">
        <v>44</v>
      </c>
      <c r="AB50" s="157">
        <f t="shared" si="37"/>
        <v>-0.1228070175438597</v>
      </c>
      <c r="AC50" s="157">
        <f t="shared" si="38"/>
        <v>2.0000000000000018E-3</v>
      </c>
      <c r="AD50" s="157">
        <f t="shared" si="39"/>
        <v>-7.9840319361277334E-3</v>
      </c>
      <c r="AE50" s="157">
        <f t="shared" si="40"/>
        <v>8.2494969818913466E-2</v>
      </c>
      <c r="AF50" s="157">
        <f t="shared" si="41"/>
        <v>1.9282074755895495E-2</v>
      </c>
      <c r="AG50" s="157">
        <f t="shared" si="42"/>
        <v>-9.7994409063749677E-3</v>
      </c>
      <c r="AH50" s="157">
        <f t="shared" si="43"/>
        <v>1.8416206261511192E-3</v>
      </c>
      <c r="AI50" s="157">
        <f t="shared" si="44"/>
        <v>-5.5147058823530326E-3</v>
      </c>
      <c r="AJ50" s="157">
        <f t="shared" si="45"/>
        <v>1.2939001848428777E-2</v>
      </c>
      <c r="AK50" s="157">
        <f t="shared" si="46"/>
        <v>1.2773722627737127E-2</v>
      </c>
      <c r="AL50" s="157">
        <f t="shared" si="47"/>
        <v>4.8648648648648818E-2</v>
      </c>
      <c r="AM50" s="157">
        <f t="shared" si="48"/>
        <v>3.6082474226804218E-2</v>
      </c>
      <c r="AN50" s="157">
        <f t="shared" si="49"/>
        <v>9.9502487562188602E-3</v>
      </c>
      <c r="AO50" s="157">
        <f t="shared" si="50"/>
        <v>-3.2840722495893759E-3</v>
      </c>
      <c r="AP50" s="157">
        <f t="shared" si="51"/>
        <v>3.2948929159802187E-2</v>
      </c>
      <c r="AQ50" s="157">
        <f t="shared" si="52"/>
        <v>6.6985645933014482E-2</v>
      </c>
      <c r="AR50" s="157">
        <f t="shared" si="53"/>
        <v>7.9222720478325792E-2</v>
      </c>
      <c r="AS50" s="157">
        <v>3.7396121883656486E-2</v>
      </c>
      <c r="AT50" s="157">
        <v>8.0106809078770436E-3</v>
      </c>
      <c r="AU50" s="157">
        <v>-5.2980132450330952E-3</v>
      </c>
      <c r="AV50" s="157">
        <v>-2.6631158455392434E-3</v>
      </c>
      <c r="AW50" s="157">
        <v>-2.6631158455392434E-3</v>
      </c>
      <c r="AX50" s="157">
        <v>3.9946737683089761E-3</v>
      </c>
      <c r="AY50" s="157">
        <f t="shared" si="54"/>
        <v>7.9575596816976457E-3</v>
      </c>
    </row>
    <row r="51" spans="1:51" x14ac:dyDescent="0.55000000000000004">
      <c r="A51" s="155" t="s">
        <v>45</v>
      </c>
      <c r="B51" s="156">
        <v>2.71</v>
      </c>
      <c r="C51" s="156">
        <v>2.5499999999999998</v>
      </c>
      <c r="D51" s="156">
        <v>2.4900000000000002</v>
      </c>
      <c r="E51" s="156">
        <v>2.4300000000000002</v>
      </c>
      <c r="F51" s="156">
        <v>2.5</v>
      </c>
      <c r="G51" s="156">
        <v>2.5617807447590417</v>
      </c>
      <c r="H51" s="156">
        <v>2.48</v>
      </c>
      <c r="I51" s="156">
        <v>2.34</v>
      </c>
      <c r="J51" s="156">
        <v>2.27</v>
      </c>
      <c r="K51" s="156">
        <v>2.2999999999999998</v>
      </c>
      <c r="L51" s="156">
        <v>2.4300000000000002</v>
      </c>
      <c r="M51" s="156">
        <v>2.5099999999999998</v>
      </c>
      <c r="N51" s="156">
        <v>2.56</v>
      </c>
      <c r="O51" s="156">
        <v>2.4700000000000002</v>
      </c>
      <c r="P51" s="156">
        <v>2.39</v>
      </c>
      <c r="Q51" s="156">
        <v>2.38</v>
      </c>
      <c r="R51" s="156">
        <v>2.41</v>
      </c>
      <c r="S51" s="156">
        <v>2.4</v>
      </c>
      <c r="T51" s="156">
        <v>2.34</v>
      </c>
      <c r="U51" s="156">
        <v>2.25</v>
      </c>
      <c r="V51" s="156">
        <v>2.2400000000000002</v>
      </c>
      <c r="W51" s="156">
        <v>2.2599999999999998</v>
      </c>
      <c r="X51" s="156">
        <v>2.3199999999999998</v>
      </c>
      <c r="Y51" s="156">
        <f>IF('Relative Weights'!E9=0,0,'Relative Weights'!E9)</f>
        <v>2.34</v>
      </c>
      <c r="Z51" s="152"/>
      <c r="AA51" s="155" t="s">
        <v>45</v>
      </c>
      <c r="AB51" s="157">
        <f t="shared" si="37"/>
        <v>-5.9040590405904148E-2</v>
      </c>
      <c r="AC51" s="157">
        <f t="shared" si="38"/>
        <v>-2.3529411764705688E-2</v>
      </c>
      <c r="AD51" s="157">
        <f t="shared" si="39"/>
        <v>-2.4096385542168641E-2</v>
      </c>
      <c r="AE51" s="157">
        <f t="shared" si="40"/>
        <v>2.8806584362139898E-2</v>
      </c>
      <c r="AF51" s="157">
        <f t="shared" si="41"/>
        <v>2.4712297903616731E-2</v>
      </c>
      <c r="AG51" s="157">
        <f t="shared" si="42"/>
        <v>-3.1923397397045417E-2</v>
      </c>
      <c r="AH51" s="157">
        <f t="shared" si="43"/>
        <v>-5.6451612903225867E-2</v>
      </c>
      <c r="AI51" s="157">
        <f t="shared" si="44"/>
        <v>-2.9914529914529808E-2</v>
      </c>
      <c r="AJ51" s="157">
        <f t="shared" si="45"/>
        <v>1.3215859030836885E-2</v>
      </c>
      <c r="AK51" s="157">
        <f t="shared" si="46"/>
        <v>5.65217391304349E-2</v>
      </c>
      <c r="AL51" s="157">
        <f t="shared" si="47"/>
        <v>3.2921810699588328E-2</v>
      </c>
      <c r="AM51" s="157">
        <f t="shared" si="48"/>
        <v>1.9920318725099806E-2</v>
      </c>
      <c r="AN51" s="157">
        <f t="shared" si="49"/>
        <v>-3.5156249999999889E-2</v>
      </c>
      <c r="AO51" s="157">
        <f t="shared" si="50"/>
        <v>-3.2388663967611309E-2</v>
      </c>
      <c r="AP51" s="157">
        <f t="shared" si="51"/>
        <v>-4.1841004184101083E-3</v>
      </c>
      <c r="AQ51" s="157">
        <f t="shared" si="52"/>
        <v>1.26050420168069E-2</v>
      </c>
      <c r="AR51" s="157">
        <f t="shared" si="53"/>
        <v>-4.1493775933610921E-3</v>
      </c>
      <c r="AS51" s="157">
        <v>-2.5000000000000022E-2</v>
      </c>
      <c r="AT51" s="157">
        <v>-3.8461538461538436E-2</v>
      </c>
      <c r="AU51" s="157">
        <v>-4.444444444444362E-3</v>
      </c>
      <c r="AV51" s="157">
        <v>8.9285714285711748E-3</v>
      </c>
      <c r="AW51" s="157">
        <v>8.9285714285711748E-3</v>
      </c>
      <c r="AX51" s="157">
        <v>3.5714285714285587E-2</v>
      </c>
      <c r="AY51" s="157">
        <f t="shared" si="54"/>
        <v>8.6206896551723755E-3</v>
      </c>
    </row>
    <row r="52" spans="1:51" x14ac:dyDescent="0.55000000000000004">
      <c r="A52" s="155" t="s">
        <v>46</v>
      </c>
      <c r="B52" s="156">
        <v>7.16</v>
      </c>
      <c r="C52" s="156">
        <v>7.11</v>
      </c>
      <c r="D52" s="156">
        <v>7.09</v>
      </c>
      <c r="E52" s="156">
        <v>7.15</v>
      </c>
      <c r="F52" s="156">
        <v>7.23</v>
      </c>
      <c r="G52" s="156">
        <v>7.1967350721162715</v>
      </c>
      <c r="H52" s="156">
        <v>7.07</v>
      </c>
      <c r="I52" s="156">
        <v>7.01</v>
      </c>
      <c r="J52" s="156">
        <v>7.13</v>
      </c>
      <c r="K52" s="156">
        <v>7.33</v>
      </c>
      <c r="L52" s="156">
        <v>7.71</v>
      </c>
      <c r="M52" s="156">
        <v>8.08</v>
      </c>
      <c r="N52" s="156">
        <v>7.8</v>
      </c>
      <c r="O52" s="156">
        <v>7.21</v>
      </c>
      <c r="P52" s="156">
        <v>6.54</v>
      </c>
      <c r="Q52" s="156">
        <v>6.87</v>
      </c>
      <c r="R52" s="156">
        <v>7.43</v>
      </c>
      <c r="S52" s="156">
        <v>8.09</v>
      </c>
      <c r="T52" s="156">
        <v>8.51</v>
      </c>
      <c r="U52" s="156">
        <v>9.0500000000000007</v>
      </c>
      <c r="V52" s="156">
        <v>9.17</v>
      </c>
      <c r="W52" s="156">
        <v>9.07</v>
      </c>
      <c r="X52" s="156">
        <v>8.92</v>
      </c>
      <c r="Y52" s="156">
        <f>IF('Relative Weights'!E10=0,0,'Relative Weights'!E10)</f>
        <v>9.23</v>
      </c>
      <c r="Z52" s="152"/>
      <c r="AA52" s="155" t="s">
        <v>46</v>
      </c>
      <c r="AB52" s="157">
        <f t="shared" si="37"/>
        <v>-6.9832402234636382E-3</v>
      </c>
      <c r="AC52" s="157">
        <f t="shared" si="38"/>
        <v>-2.812939521800395E-3</v>
      </c>
      <c r="AD52" s="157">
        <f t="shared" si="39"/>
        <v>8.4626234132580969E-3</v>
      </c>
      <c r="AE52" s="157">
        <f t="shared" si="40"/>
        <v>1.118881118881121E-2</v>
      </c>
      <c r="AF52" s="157">
        <f t="shared" si="41"/>
        <v>-4.6009582135171367E-3</v>
      </c>
      <c r="AG52" s="157">
        <f t="shared" si="42"/>
        <v>-1.7610078854688682E-2</v>
      </c>
      <c r="AH52" s="157">
        <f t="shared" si="43"/>
        <v>-8.4865629420085575E-3</v>
      </c>
      <c r="AI52" s="157">
        <f t="shared" si="44"/>
        <v>1.711840228245376E-2</v>
      </c>
      <c r="AJ52" s="157">
        <f t="shared" si="45"/>
        <v>2.8050490883590573E-2</v>
      </c>
      <c r="AK52" s="157">
        <f t="shared" si="46"/>
        <v>5.184174624829474E-2</v>
      </c>
      <c r="AL52" s="157">
        <f t="shared" si="47"/>
        <v>4.7989623865110298E-2</v>
      </c>
      <c r="AM52" s="157">
        <f t="shared" si="48"/>
        <v>-3.4653465346534684E-2</v>
      </c>
      <c r="AN52" s="157">
        <f t="shared" si="49"/>
        <v>-7.5641025641025594E-2</v>
      </c>
      <c r="AO52" s="157">
        <f t="shared" si="50"/>
        <v>-9.2926490984743371E-2</v>
      </c>
      <c r="AP52" s="157">
        <f t="shared" si="51"/>
        <v>5.0458715596330306E-2</v>
      </c>
      <c r="AQ52" s="157">
        <f t="shared" si="52"/>
        <v>8.151382823871911E-2</v>
      </c>
      <c r="AR52" s="157">
        <f t="shared" si="53"/>
        <v>8.8829071332436005E-2</v>
      </c>
      <c r="AS52" s="157">
        <v>5.1915945611866521E-2</v>
      </c>
      <c r="AT52" s="157">
        <v>6.3454759106933212E-2</v>
      </c>
      <c r="AU52" s="157">
        <v>1.3259668508287303E-2</v>
      </c>
      <c r="AV52" s="157">
        <v>-1.0905125408942173E-2</v>
      </c>
      <c r="AW52" s="157">
        <v>-1.0905125408942173E-2</v>
      </c>
      <c r="AX52" s="157">
        <v>-2.7262813522355489E-2</v>
      </c>
      <c r="AY52" s="157">
        <f t="shared" si="54"/>
        <v>3.4753363228699596E-2</v>
      </c>
    </row>
    <row r="53" spans="1:51" x14ac:dyDescent="0.55000000000000004">
      <c r="A53" s="155" t="s">
        <v>47</v>
      </c>
      <c r="B53" s="156">
        <v>6.37</v>
      </c>
      <c r="C53" s="156">
        <v>5.64</v>
      </c>
      <c r="D53" s="156">
        <v>5.83</v>
      </c>
      <c r="E53" s="156">
        <v>6.12</v>
      </c>
      <c r="F53" s="156">
        <v>7.13</v>
      </c>
      <c r="G53" s="156">
        <v>7.5895264367688071</v>
      </c>
      <c r="H53" s="156">
        <v>7.63</v>
      </c>
      <c r="I53" s="156">
        <v>7.47</v>
      </c>
      <c r="J53" s="156">
        <v>7.46</v>
      </c>
      <c r="K53" s="156">
        <v>7.58</v>
      </c>
      <c r="L53" s="156">
        <v>7.66</v>
      </c>
      <c r="M53" s="156">
        <v>7.64</v>
      </c>
      <c r="N53" s="156">
        <v>7.1</v>
      </c>
      <c r="O53" s="156">
        <v>6.14</v>
      </c>
      <c r="P53" s="156">
        <v>5.5</v>
      </c>
      <c r="Q53" s="156">
        <v>5.49</v>
      </c>
      <c r="R53" s="156">
        <v>6</v>
      </c>
      <c r="S53" s="156">
        <v>6.73</v>
      </c>
      <c r="T53" s="156">
        <v>7.28</v>
      </c>
      <c r="U53" s="156">
        <v>7.54</v>
      </c>
      <c r="V53" s="156">
        <v>6.91</v>
      </c>
      <c r="W53" s="156">
        <v>5.92</v>
      </c>
      <c r="X53" s="156">
        <v>5.44</v>
      </c>
      <c r="Y53" s="156">
        <f>IF('Relative Weights'!E11=0,0,'Relative Weights'!E11)</f>
        <v>5.74</v>
      </c>
      <c r="Z53" s="152"/>
      <c r="AA53" s="155" t="s">
        <v>47</v>
      </c>
      <c r="AB53" s="157">
        <f t="shared" si="37"/>
        <v>-0.11459968602825754</v>
      </c>
      <c r="AC53" s="157">
        <f t="shared" si="38"/>
        <v>3.3687943262411313E-2</v>
      </c>
      <c r="AD53" s="157">
        <f t="shared" si="39"/>
        <v>4.9742710120068701E-2</v>
      </c>
      <c r="AE53" s="157">
        <f t="shared" si="40"/>
        <v>0.16503267973856195</v>
      </c>
      <c r="AF53" s="157">
        <f t="shared" si="41"/>
        <v>6.4449710626761192E-2</v>
      </c>
      <c r="AG53" s="157">
        <f t="shared" si="42"/>
        <v>5.3328180049694307E-3</v>
      </c>
      <c r="AH53" s="157">
        <f t="shared" si="43"/>
        <v>-2.0969855832241202E-2</v>
      </c>
      <c r="AI53" s="157">
        <f t="shared" si="44"/>
        <v>-1.3386880856760541E-3</v>
      </c>
      <c r="AJ53" s="157">
        <f t="shared" si="45"/>
        <v>1.6085790884718509E-2</v>
      </c>
      <c r="AK53" s="157">
        <f t="shared" si="46"/>
        <v>1.055408970976246E-2</v>
      </c>
      <c r="AL53" s="157">
        <f t="shared" si="47"/>
        <v>-2.6109660574412663E-3</v>
      </c>
      <c r="AM53" s="157">
        <f t="shared" si="48"/>
        <v>-7.06806282722513E-2</v>
      </c>
      <c r="AN53" s="157">
        <f t="shared" si="49"/>
        <v>-0.13521126760563384</v>
      </c>
      <c r="AO53" s="157">
        <f t="shared" si="50"/>
        <v>-0.10423452768729635</v>
      </c>
      <c r="AP53" s="157">
        <f t="shared" si="51"/>
        <v>-1.8181818181818299E-3</v>
      </c>
      <c r="AQ53" s="157">
        <f t="shared" si="52"/>
        <v>9.2896174863387859E-2</v>
      </c>
      <c r="AR53" s="157">
        <f t="shared" si="53"/>
        <v>0.12166666666666681</v>
      </c>
      <c r="AS53" s="157">
        <v>8.172362555720647E-2</v>
      </c>
      <c r="AT53" s="157">
        <v>3.5714285714285587E-2</v>
      </c>
      <c r="AU53" s="157">
        <v>-8.3554376657824947E-2</v>
      </c>
      <c r="AV53" s="157">
        <v>-0.1432706222865413</v>
      </c>
      <c r="AW53" s="157">
        <v>-0.1432706222865413</v>
      </c>
      <c r="AX53" s="157">
        <v>-0.2127351664254703</v>
      </c>
      <c r="AY53" s="157">
        <f t="shared" si="54"/>
        <v>5.5147058823529438E-2</v>
      </c>
    </row>
    <row r="54" spans="1:51" x14ac:dyDescent="0.55000000000000004">
      <c r="A54" s="155" t="s">
        <v>48</v>
      </c>
      <c r="B54" s="156">
        <v>3.51</v>
      </c>
      <c r="C54" s="156">
        <v>3.13</v>
      </c>
      <c r="D54" s="156">
        <v>2.94</v>
      </c>
      <c r="E54" s="156">
        <v>2.77</v>
      </c>
      <c r="F54" s="156">
        <v>2.83</v>
      </c>
      <c r="G54" s="156">
        <v>2.9414033407952709</v>
      </c>
      <c r="H54" s="156">
        <v>2.86</v>
      </c>
      <c r="I54" s="156">
        <v>2.88</v>
      </c>
      <c r="J54" s="156">
        <v>2.89</v>
      </c>
      <c r="K54" s="156">
        <v>3.02</v>
      </c>
      <c r="L54" s="156">
        <v>3.09</v>
      </c>
      <c r="M54" s="156">
        <v>3.1</v>
      </c>
      <c r="N54" s="156">
        <v>3.01</v>
      </c>
      <c r="O54" s="156">
        <v>2.85</v>
      </c>
      <c r="P54" s="156">
        <v>2.79</v>
      </c>
      <c r="Q54" s="156">
        <v>2.88</v>
      </c>
      <c r="R54" s="156">
        <v>3.06</v>
      </c>
      <c r="S54" s="156">
        <v>3.4</v>
      </c>
      <c r="T54" s="156">
        <v>3.65</v>
      </c>
      <c r="U54" s="156">
        <v>3.63</v>
      </c>
      <c r="V54" s="156">
        <v>3.45</v>
      </c>
      <c r="W54" s="156">
        <v>3.16</v>
      </c>
      <c r="X54" s="156">
        <v>3.18</v>
      </c>
      <c r="Y54" s="156">
        <f>IF('Relative Weights'!E12=0,0,'Relative Weights'!E12)</f>
        <v>3.18</v>
      </c>
      <c r="Z54" s="152"/>
      <c r="AA54" s="155" t="s">
        <v>48</v>
      </c>
      <c r="AB54" s="157">
        <f t="shared" si="37"/>
        <v>-0.10826210826210825</v>
      </c>
      <c r="AC54" s="157">
        <f t="shared" si="38"/>
        <v>-6.0702875399361034E-2</v>
      </c>
      <c r="AD54" s="157">
        <f t="shared" si="39"/>
        <v>-5.7823129251700633E-2</v>
      </c>
      <c r="AE54" s="157">
        <f t="shared" si="40"/>
        <v>2.1660649819494671E-2</v>
      </c>
      <c r="AF54" s="157">
        <f t="shared" si="41"/>
        <v>3.936513809020159E-2</v>
      </c>
      <c r="AG54" s="157">
        <f t="shared" si="42"/>
        <v>-2.767500113509147E-2</v>
      </c>
      <c r="AH54" s="157">
        <f t="shared" si="43"/>
        <v>6.9930069930070893E-3</v>
      </c>
      <c r="AI54" s="157">
        <f t="shared" si="44"/>
        <v>3.4722222222223209E-3</v>
      </c>
      <c r="AJ54" s="157">
        <f t="shared" si="45"/>
        <v>4.4982698961937739E-2</v>
      </c>
      <c r="AK54" s="157">
        <f t="shared" si="46"/>
        <v>2.3178807947019875E-2</v>
      </c>
      <c r="AL54" s="157">
        <f t="shared" si="47"/>
        <v>3.2362459546926292E-3</v>
      </c>
      <c r="AM54" s="157">
        <f t="shared" si="48"/>
        <v>-2.9032258064516259E-2</v>
      </c>
      <c r="AN54" s="157">
        <f t="shared" si="49"/>
        <v>-5.3156146179401897E-2</v>
      </c>
      <c r="AO54" s="157">
        <f t="shared" si="50"/>
        <v>-2.1052631578947434E-2</v>
      </c>
      <c r="AP54" s="157">
        <f t="shared" si="51"/>
        <v>3.2258064516129004E-2</v>
      </c>
      <c r="AQ54" s="157">
        <f t="shared" si="52"/>
        <v>6.25E-2</v>
      </c>
      <c r="AR54" s="157">
        <f t="shared" si="53"/>
        <v>0.11111111111111116</v>
      </c>
      <c r="AS54" s="157">
        <v>7.3529411764705843E-2</v>
      </c>
      <c r="AT54" s="157">
        <v>-5.479452054794498E-3</v>
      </c>
      <c r="AU54" s="157">
        <v>-4.9586776859504078E-2</v>
      </c>
      <c r="AV54" s="157">
        <v>-8.4057971014492749E-2</v>
      </c>
      <c r="AW54" s="157">
        <v>-8.4057971014492749E-2</v>
      </c>
      <c r="AX54" s="157">
        <v>-7.8260869565217384E-2</v>
      </c>
      <c r="AY54" s="157">
        <f t="shared" si="54"/>
        <v>0</v>
      </c>
    </row>
    <row r="55" spans="1:51" x14ac:dyDescent="0.55000000000000004">
      <c r="A55" s="155" t="s">
        <v>49</v>
      </c>
      <c r="B55" s="156">
        <v>0</v>
      </c>
      <c r="C55" s="156">
        <v>0</v>
      </c>
      <c r="D55" s="156">
        <v>0</v>
      </c>
      <c r="E55" s="156">
        <v>0</v>
      </c>
      <c r="F55" s="156">
        <v>0</v>
      </c>
      <c r="G55" s="156">
        <v>0</v>
      </c>
      <c r="H55" s="156">
        <v>0</v>
      </c>
      <c r="I55" s="156">
        <v>0</v>
      </c>
      <c r="J55" s="156">
        <v>0</v>
      </c>
      <c r="K55" s="156">
        <v>0</v>
      </c>
      <c r="L55" s="156">
        <v>0</v>
      </c>
      <c r="M55" s="156">
        <v>0</v>
      </c>
      <c r="N55" s="156">
        <v>0</v>
      </c>
      <c r="O55" s="156">
        <v>0</v>
      </c>
      <c r="P55" s="156">
        <v>0</v>
      </c>
      <c r="Q55" s="156">
        <v>0</v>
      </c>
      <c r="R55" s="156">
        <v>0</v>
      </c>
      <c r="S55" s="156">
        <v>0</v>
      </c>
      <c r="T55" s="156">
        <v>0</v>
      </c>
      <c r="U55" s="156">
        <v>0</v>
      </c>
      <c r="V55" s="156">
        <v>0</v>
      </c>
      <c r="W55" s="156">
        <v>0</v>
      </c>
      <c r="X55" s="156">
        <v>0</v>
      </c>
      <c r="Y55" s="156">
        <f>IF('Relative Weights'!E13=0,0,'Relative Weights'!E13)</f>
        <v>0</v>
      </c>
      <c r="Z55" s="152"/>
      <c r="AA55" s="155" t="s">
        <v>49</v>
      </c>
      <c r="AB55" s="157" t="str">
        <f t="shared" si="37"/>
        <v/>
      </c>
      <c r="AC55" s="157" t="str">
        <f t="shared" si="38"/>
        <v/>
      </c>
      <c r="AD55" s="157" t="str">
        <f t="shared" si="39"/>
        <v/>
      </c>
      <c r="AE55" s="157" t="str">
        <f t="shared" si="40"/>
        <v/>
      </c>
      <c r="AF55" s="157" t="str">
        <f t="shared" si="41"/>
        <v/>
      </c>
      <c r="AG55" s="157" t="str">
        <f t="shared" si="42"/>
        <v/>
      </c>
      <c r="AH55" s="157" t="str">
        <f t="shared" si="43"/>
        <v/>
      </c>
      <c r="AI55" s="157" t="str">
        <f t="shared" si="44"/>
        <v/>
      </c>
      <c r="AJ55" s="157" t="str">
        <f t="shared" si="45"/>
        <v/>
      </c>
      <c r="AK55" s="157" t="str">
        <f t="shared" si="46"/>
        <v/>
      </c>
      <c r="AL55" s="157" t="str">
        <f t="shared" si="47"/>
        <v/>
      </c>
      <c r="AM55" s="157" t="str">
        <f t="shared" si="48"/>
        <v/>
      </c>
      <c r="AN55" s="157" t="str">
        <f t="shared" si="49"/>
        <v/>
      </c>
      <c r="AO55" s="157" t="str">
        <f t="shared" si="50"/>
        <v/>
      </c>
      <c r="AP55" s="157" t="str">
        <f t="shared" si="51"/>
        <v/>
      </c>
      <c r="AQ55" s="157" t="str">
        <f t="shared" si="52"/>
        <v/>
      </c>
      <c r="AR55" s="157" t="str">
        <f t="shared" si="53"/>
        <v/>
      </c>
      <c r="AS55" s="157" t="s">
        <v>809</v>
      </c>
      <c r="AT55" s="157" t="s">
        <v>809</v>
      </c>
      <c r="AU55" s="157" t="s">
        <v>809</v>
      </c>
      <c r="AV55" s="157" t="s">
        <v>809</v>
      </c>
      <c r="AW55" s="157" t="s">
        <v>809</v>
      </c>
      <c r="AX55" s="157" t="s">
        <v>809</v>
      </c>
      <c r="AY55" s="157" t="str">
        <f t="shared" si="54"/>
        <v/>
      </c>
    </row>
    <row r="56" spans="1:51" x14ac:dyDescent="0.55000000000000004">
      <c r="A56" s="155" t="s">
        <v>50</v>
      </c>
      <c r="B56" s="156">
        <v>3.55</v>
      </c>
      <c r="C56" s="156">
        <v>3.28</v>
      </c>
      <c r="D56" s="156">
        <v>3.25</v>
      </c>
      <c r="E56" s="156">
        <v>3.11</v>
      </c>
      <c r="F56" s="156">
        <v>3.08</v>
      </c>
      <c r="G56" s="156">
        <v>2.996205733344194</v>
      </c>
      <c r="H56" s="156">
        <v>2.97</v>
      </c>
      <c r="I56" s="156">
        <v>2.93</v>
      </c>
      <c r="J56" s="156">
        <v>2.98</v>
      </c>
      <c r="K56" s="156">
        <v>2.89</v>
      </c>
      <c r="L56" s="156">
        <v>3.07</v>
      </c>
      <c r="M56" s="156">
        <v>2.89</v>
      </c>
      <c r="N56" s="156">
        <v>2.93</v>
      </c>
      <c r="O56" s="156">
        <v>2.57</v>
      </c>
      <c r="P56" s="156">
        <v>2.4700000000000002</v>
      </c>
      <c r="Q56" s="156">
        <v>2.2999999999999998</v>
      </c>
      <c r="R56" s="156">
        <v>2.31</v>
      </c>
      <c r="S56" s="156">
        <v>2.35</v>
      </c>
      <c r="T56" s="156">
        <v>2.41</v>
      </c>
      <c r="U56" s="156">
        <v>2.46</v>
      </c>
      <c r="V56" s="156">
        <v>2.44</v>
      </c>
      <c r="W56" s="156">
        <v>2.5</v>
      </c>
      <c r="X56" s="156">
        <v>2.5499999999999998</v>
      </c>
      <c r="Y56" s="156">
        <f>IF('Relative Weights'!E14=0,0,'Relative Weights'!E14)</f>
        <v>2.66</v>
      </c>
      <c r="Z56" s="152"/>
      <c r="AA56" s="155" t="s">
        <v>50</v>
      </c>
      <c r="AB56" s="157">
        <f t="shared" si="37"/>
        <v>-7.6056338028169024E-2</v>
      </c>
      <c r="AC56" s="157">
        <f t="shared" si="38"/>
        <v>-9.1463414634145312E-3</v>
      </c>
      <c r="AD56" s="157">
        <f t="shared" si="39"/>
        <v>-4.3076923076923124E-2</v>
      </c>
      <c r="AE56" s="157">
        <f t="shared" si="40"/>
        <v>-9.6463022508037621E-3</v>
      </c>
      <c r="AF56" s="157">
        <f t="shared" si="41"/>
        <v>-2.7205930732404515E-2</v>
      </c>
      <c r="AG56" s="157">
        <f t="shared" si="42"/>
        <v>-8.7463063876273006E-3</v>
      </c>
      <c r="AH56" s="157">
        <f t="shared" si="43"/>
        <v>-1.3468013468013518E-2</v>
      </c>
      <c r="AI56" s="157">
        <f t="shared" si="44"/>
        <v>1.7064846416382284E-2</v>
      </c>
      <c r="AJ56" s="157">
        <f t="shared" si="45"/>
        <v>-3.0201342281879096E-2</v>
      </c>
      <c r="AK56" s="157">
        <f t="shared" si="46"/>
        <v>6.2283737024221297E-2</v>
      </c>
      <c r="AL56" s="157">
        <f t="shared" si="47"/>
        <v>-5.863192182410415E-2</v>
      </c>
      <c r="AM56" s="157">
        <f t="shared" si="48"/>
        <v>1.384083044982698E-2</v>
      </c>
      <c r="AN56" s="157">
        <f t="shared" si="49"/>
        <v>-0.12286689419795227</v>
      </c>
      <c r="AO56" s="157">
        <f t="shared" si="50"/>
        <v>-3.8910505836575737E-2</v>
      </c>
      <c r="AP56" s="157">
        <f t="shared" si="51"/>
        <v>-6.8825910931174183E-2</v>
      </c>
      <c r="AQ56" s="157">
        <f t="shared" si="52"/>
        <v>4.3478260869567187E-3</v>
      </c>
      <c r="AR56" s="157">
        <f t="shared" si="53"/>
        <v>1.7316017316017396E-2</v>
      </c>
      <c r="AS56" s="157">
        <v>2.5531914893617058E-2</v>
      </c>
      <c r="AT56" s="157">
        <v>2.0746887966804906E-2</v>
      </c>
      <c r="AU56" s="157">
        <v>-8.1300813008130524E-3</v>
      </c>
      <c r="AV56" s="157">
        <v>2.4590163934426146E-2</v>
      </c>
      <c r="AW56" s="157">
        <v>2.4590163934426146E-2</v>
      </c>
      <c r="AX56" s="157">
        <v>4.5081967213114638E-2</v>
      </c>
      <c r="AY56" s="157">
        <f t="shared" si="54"/>
        <v>4.3137254901960853E-2</v>
      </c>
    </row>
    <row r="57" spans="1:51" x14ac:dyDescent="0.55000000000000004">
      <c r="A57" s="155" t="s">
        <v>51</v>
      </c>
      <c r="B57" s="156">
        <v>3.25</v>
      </c>
      <c r="C57" s="156">
        <v>3.06</v>
      </c>
      <c r="D57" s="156">
        <v>2.87</v>
      </c>
      <c r="E57" s="156">
        <v>2.68</v>
      </c>
      <c r="F57" s="156">
        <v>2.64</v>
      </c>
      <c r="G57" s="156">
        <v>2.6527449589877921</v>
      </c>
      <c r="H57" s="156">
        <v>2.63</v>
      </c>
      <c r="I57" s="156">
        <v>2.58</v>
      </c>
      <c r="J57" s="156">
        <v>2.69</v>
      </c>
      <c r="K57" s="156">
        <v>2.83</v>
      </c>
      <c r="L57" s="156">
        <v>3.16</v>
      </c>
      <c r="M57" s="156">
        <v>3.38</v>
      </c>
      <c r="N57" s="156">
        <v>3.6</v>
      </c>
      <c r="O57" s="156">
        <v>3.58</v>
      </c>
      <c r="P57" s="156">
        <v>3.35</v>
      </c>
      <c r="Q57" s="156">
        <v>3.12</v>
      </c>
      <c r="R57" s="156">
        <v>3.02</v>
      </c>
      <c r="S57" s="156">
        <v>3.17</v>
      </c>
      <c r="T57" s="156">
        <v>3.5</v>
      </c>
      <c r="U57" s="156">
        <v>3.76</v>
      </c>
      <c r="V57" s="156">
        <v>3.69</v>
      </c>
      <c r="W57" s="156">
        <v>3.51</v>
      </c>
      <c r="X57" s="156">
        <v>3.29</v>
      </c>
      <c r="Y57" s="156">
        <f>IF('Relative Weights'!E15=0,0,'Relative Weights'!E15)</f>
        <v>3.3</v>
      </c>
      <c r="Z57" s="152"/>
      <c r="AA57" s="155" t="s">
        <v>51</v>
      </c>
      <c r="AB57" s="157">
        <f t="shared" si="37"/>
        <v>-5.8461538461538454E-2</v>
      </c>
      <c r="AC57" s="157">
        <f t="shared" si="38"/>
        <v>-6.2091503267973858E-2</v>
      </c>
      <c r="AD57" s="157">
        <f t="shared" si="39"/>
        <v>-6.6202090592334506E-2</v>
      </c>
      <c r="AE57" s="157">
        <f t="shared" si="40"/>
        <v>-1.4925373134328401E-2</v>
      </c>
      <c r="AF57" s="157">
        <f t="shared" si="41"/>
        <v>4.8276359802241764E-3</v>
      </c>
      <c r="AG57" s="157">
        <f t="shared" si="42"/>
        <v>-8.5741220281013719E-3</v>
      </c>
      <c r="AH57" s="157">
        <f t="shared" si="43"/>
        <v>-1.9011406844106404E-2</v>
      </c>
      <c r="AI57" s="157">
        <f t="shared" si="44"/>
        <v>4.2635658914728536E-2</v>
      </c>
      <c r="AJ57" s="157">
        <f t="shared" si="45"/>
        <v>5.2044609665427455E-2</v>
      </c>
      <c r="AK57" s="157">
        <f t="shared" si="46"/>
        <v>0.11660777385159005</v>
      </c>
      <c r="AL57" s="157">
        <f t="shared" si="47"/>
        <v>6.9620253164556889E-2</v>
      </c>
      <c r="AM57" s="157">
        <f t="shared" si="48"/>
        <v>6.5088757396449815E-2</v>
      </c>
      <c r="AN57" s="157">
        <f t="shared" si="49"/>
        <v>-5.5555555555555358E-3</v>
      </c>
      <c r="AO57" s="157">
        <f t="shared" si="50"/>
        <v>-6.4245810055865937E-2</v>
      </c>
      <c r="AP57" s="157">
        <f t="shared" si="51"/>
        <v>-6.8656716417910491E-2</v>
      </c>
      <c r="AQ57" s="157">
        <f t="shared" si="52"/>
        <v>-3.2051282051282048E-2</v>
      </c>
      <c r="AR57" s="157">
        <f t="shared" si="53"/>
        <v>4.9668874172185351E-2</v>
      </c>
      <c r="AS57" s="157">
        <v>0.10410094637223977</v>
      </c>
      <c r="AT57" s="157">
        <v>7.4285714285714288E-2</v>
      </c>
      <c r="AU57" s="157">
        <v>-1.8617021276595702E-2</v>
      </c>
      <c r="AV57" s="157">
        <v>-4.8780487804878092E-2</v>
      </c>
      <c r="AW57" s="157">
        <v>-4.8780487804878092E-2</v>
      </c>
      <c r="AX57" s="157">
        <v>-0.10840108401084003</v>
      </c>
      <c r="AY57" s="157">
        <f t="shared" si="54"/>
        <v>3.0395136778114118E-3</v>
      </c>
    </row>
    <row r="58" spans="1:51" x14ac:dyDescent="0.55000000000000004">
      <c r="A58" s="155" t="s">
        <v>717</v>
      </c>
      <c r="B58" s="156">
        <v>0</v>
      </c>
      <c r="C58" s="156">
        <v>0</v>
      </c>
      <c r="D58" s="156">
        <v>0</v>
      </c>
      <c r="E58" s="156">
        <v>0</v>
      </c>
      <c r="F58" s="156">
        <v>0</v>
      </c>
      <c r="G58" s="156">
        <v>0</v>
      </c>
      <c r="H58" s="156">
        <v>0</v>
      </c>
      <c r="I58" s="156">
        <v>0</v>
      </c>
      <c r="J58" s="156">
        <v>0</v>
      </c>
      <c r="K58" s="156">
        <v>0</v>
      </c>
      <c r="L58" s="156">
        <v>0</v>
      </c>
      <c r="M58" s="156">
        <v>0</v>
      </c>
      <c r="N58" s="156">
        <v>0</v>
      </c>
      <c r="O58" s="156">
        <v>0</v>
      </c>
      <c r="P58" s="156">
        <v>0</v>
      </c>
      <c r="Q58" s="156">
        <v>0</v>
      </c>
      <c r="R58" s="156">
        <v>0</v>
      </c>
      <c r="S58" s="156">
        <v>0</v>
      </c>
      <c r="T58" s="156">
        <v>0</v>
      </c>
      <c r="U58" s="156">
        <v>0</v>
      </c>
      <c r="V58" s="156">
        <v>0</v>
      </c>
      <c r="W58" s="156">
        <v>0</v>
      </c>
      <c r="X58" s="156">
        <v>0</v>
      </c>
      <c r="Y58" s="156">
        <f>IF('Relative Weights'!E16=0,0,'Relative Weights'!E16)</f>
        <v>0</v>
      </c>
      <c r="Z58" s="152"/>
      <c r="AA58" s="155" t="s">
        <v>717</v>
      </c>
      <c r="AB58" s="157" t="str">
        <f t="shared" si="37"/>
        <v/>
      </c>
      <c r="AC58" s="157" t="str">
        <f t="shared" si="38"/>
        <v/>
      </c>
      <c r="AD58" s="157" t="str">
        <f t="shared" si="39"/>
        <v/>
      </c>
      <c r="AE58" s="157" t="str">
        <f t="shared" si="40"/>
        <v/>
      </c>
      <c r="AF58" s="157" t="str">
        <f t="shared" si="41"/>
        <v/>
      </c>
      <c r="AG58" s="157" t="str">
        <f t="shared" si="42"/>
        <v/>
      </c>
      <c r="AH58" s="157" t="str">
        <f t="shared" si="43"/>
        <v/>
      </c>
      <c r="AI58" s="157" t="str">
        <f t="shared" si="44"/>
        <v/>
      </c>
      <c r="AJ58" s="157" t="str">
        <f t="shared" si="45"/>
        <v/>
      </c>
      <c r="AK58" s="157" t="str">
        <f t="shared" si="46"/>
        <v/>
      </c>
      <c r="AL58" s="157" t="str">
        <f t="shared" si="47"/>
        <v/>
      </c>
      <c r="AM58" s="157" t="str">
        <f t="shared" si="48"/>
        <v/>
      </c>
      <c r="AN58" s="157" t="str">
        <f t="shared" si="49"/>
        <v/>
      </c>
      <c r="AO58" s="157" t="str">
        <f t="shared" si="50"/>
        <v/>
      </c>
      <c r="AP58" s="157" t="str">
        <f t="shared" si="51"/>
        <v/>
      </c>
      <c r="AQ58" s="157" t="str">
        <f t="shared" si="52"/>
        <v/>
      </c>
      <c r="AR58" s="157" t="str">
        <f t="shared" si="53"/>
        <v/>
      </c>
      <c r="AS58" s="157" t="s">
        <v>809</v>
      </c>
      <c r="AT58" s="157" t="s">
        <v>809</v>
      </c>
      <c r="AU58" s="157" t="s">
        <v>809</v>
      </c>
      <c r="AV58" s="157" t="s">
        <v>809</v>
      </c>
      <c r="AW58" s="157" t="s">
        <v>809</v>
      </c>
      <c r="AX58" s="157" t="s">
        <v>809</v>
      </c>
      <c r="AY58" s="157" t="str">
        <f t="shared" si="54"/>
        <v/>
      </c>
    </row>
    <row r="59" spans="1:51" x14ac:dyDescent="0.55000000000000004">
      <c r="A59" s="155" t="s">
        <v>53</v>
      </c>
      <c r="B59" s="156">
        <v>0</v>
      </c>
      <c r="C59" s="156">
        <v>0</v>
      </c>
      <c r="D59" s="156">
        <v>0</v>
      </c>
      <c r="E59" s="156">
        <v>0</v>
      </c>
      <c r="F59" s="156">
        <v>0</v>
      </c>
      <c r="G59" s="156">
        <v>0</v>
      </c>
      <c r="H59" s="156">
        <v>0</v>
      </c>
      <c r="I59" s="156">
        <v>0</v>
      </c>
      <c r="J59" s="156">
        <v>0</v>
      </c>
      <c r="K59" s="156">
        <v>0</v>
      </c>
      <c r="L59" s="156">
        <v>0</v>
      </c>
      <c r="M59" s="156">
        <v>0</v>
      </c>
      <c r="N59" s="156">
        <v>0</v>
      </c>
      <c r="O59" s="156">
        <v>0</v>
      </c>
      <c r="P59" s="156">
        <v>0</v>
      </c>
      <c r="Q59" s="156">
        <v>0</v>
      </c>
      <c r="R59" s="156">
        <v>0</v>
      </c>
      <c r="S59" s="156">
        <v>0</v>
      </c>
      <c r="T59" s="156">
        <v>0</v>
      </c>
      <c r="U59" s="156">
        <v>0</v>
      </c>
      <c r="V59" s="156">
        <v>0</v>
      </c>
      <c r="W59" s="156">
        <v>0</v>
      </c>
      <c r="X59" s="156">
        <v>0</v>
      </c>
      <c r="Y59" s="156">
        <f>IF('Relative Weights'!E17=0,0,'Relative Weights'!E17)</f>
        <v>0</v>
      </c>
      <c r="Z59" s="152"/>
      <c r="AA59" s="155" t="s">
        <v>53</v>
      </c>
      <c r="AB59" s="157" t="str">
        <f t="shared" si="37"/>
        <v/>
      </c>
      <c r="AC59" s="157" t="str">
        <f t="shared" si="38"/>
        <v/>
      </c>
      <c r="AD59" s="157" t="str">
        <f t="shared" si="39"/>
        <v/>
      </c>
      <c r="AE59" s="157" t="str">
        <f t="shared" si="40"/>
        <v/>
      </c>
      <c r="AF59" s="157" t="str">
        <f t="shared" si="41"/>
        <v/>
      </c>
      <c r="AG59" s="157" t="str">
        <f t="shared" si="42"/>
        <v/>
      </c>
      <c r="AH59" s="157" t="str">
        <f t="shared" si="43"/>
        <v/>
      </c>
      <c r="AI59" s="157" t="str">
        <f t="shared" si="44"/>
        <v/>
      </c>
      <c r="AJ59" s="157" t="str">
        <f t="shared" si="45"/>
        <v/>
      </c>
      <c r="AK59" s="157" t="str">
        <f t="shared" si="46"/>
        <v/>
      </c>
      <c r="AL59" s="157" t="str">
        <f t="shared" si="47"/>
        <v/>
      </c>
      <c r="AM59" s="157" t="str">
        <f t="shared" si="48"/>
        <v/>
      </c>
      <c r="AN59" s="157" t="str">
        <f t="shared" si="49"/>
        <v/>
      </c>
      <c r="AO59" s="157" t="str">
        <f t="shared" si="50"/>
        <v/>
      </c>
      <c r="AP59" s="157" t="str">
        <f t="shared" si="51"/>
        <v/>
      </c>
      <c r="AQ59" s="157" t="str">
        <f t="shared" si="52"/>
        <v/>
      </c>
      <c r="AR59" s="157" t="str">
        <f t="shared" si="53"/>
        <v/>
      </c>
      <c r="AS59" s="157" t="s">
        <v>809</v>
      </c>
      <c r="AT59" s="157" t="s">
        <v>809</v>
      </c>
      <c r="AU59" s="157" t="s">
        <v>809</v>
      </c>
      <c r="AV59" s="157" t="s">
        <v>809</v>
      </c>
      <c r="AW59" s="157" t="s">
        <v>809</v>
      </c>
      <c r="AX59" s="157" t="s">
        <v>809</v>
      </c>
      <c r="AY59" s="157" t="str">
        <f t="shared" si="54"/>
        <v/>
      </c>
    </row>
    <row r="60" spans="1:51" x14ac:dyDescent="0.55000000000000004">
      <c r="A60" s="155" t="s">
        <v>54</v>
      </c>
      <c r="B60" s="156">
        <v>0</v>
      </c>
      <c r="C60" s="156">
        <v>0</v>
      </c>
      <c r="D60" s="156">
        <v>0</v>
      </c>
      <c r="E60" s="156">
        <v>0</v>
      </c>
      <c r="F60" s="156">
        <v>0</v>
      </c>
      <c r="G60" s="156">
        <v>0</v>
      </c>
      <c r="H60" s="156">
        <v>0</v>
      </c>
      <c r="I60" s="156">
        <v>0</v>
      </c>
      <c r="J60" s="156">
        <v>0</v>
      </c>
      <c r="K60" s="156">
        <v>0</v>
      </c>
      <c r="L60" s="156">
        <v>0</v>
      </c>
      <c r="M60" s="156">
        <v>0</v>
      </c>
      <c r="N60" s="156">
        <v>0</v>
      </c>
      <c r="O60" s="156">
        <v>0</v>
      </c>
      <c r="P60" s="156">
        <v>0</v>
      </c>
      <c r="Q60" s="156">
        <v>0</v>
      </c>
      <c r="R60" s="156">
        <v>0</v>
      </c>
      <c r="S60" s="156">
        <v>0</v>
      </c>
      <c r="T60" s="156">
        <v>0</v>
      </c>
      <c r="U60" s="156">
        <v>0</v>
      </c>
      <c r="V60" s="156">
        <v>0</v>
      </c>
      <c r="W60" s="156">
        <v>0</v>
      </c>
      <c r="X60" s="156">
        <v>0</v>
      </c>
      <c r="Y60" s="156">
        <f>IF('Relative Weights'!E18=0,0,'Relative Weights'!E18)</f>
        <v>0</v>
      </c>
      <c r="Z60" s="152"/>
      <c r="AA60" s="155" t="s">
        <v>54</v>
      </c>
      <c r="AB60" s="157" t="str">
        <f t="shared" si="37"/>
        <v/>
      </c>
      <c r="AC60" s="157" t="str">
        <f t="shared" si="38"/>
        <v/>
      </c>
      <c r="AD60" s="157" t="str">
        <f t="shared" si="39"/>
        <v/>
      </c>
      <c r="AE60" s="157" t="str">
        <f t="shared" si="40"/>
        <v/>
      </c>
      <c r="AF60" s="157" t="str">
        <f t="shared" si="41"/>
        <v/>
      </c>
      <c r="AG60" s="157" t="str">
        <f t="shared" si="42"/>
        <v/>
      </c>
      <c r="AH60" s="157" t="str">
        <f t="shared" si="43"/>
        <v/>
      </c>
      <c r="AI60" s="157" t="str">
        <f t="shared" si="44"/>
        <v/>
      </c>
      <c r="AJ60" s="157" t="str">
        <f t="shared" si="45"/>
        <v/>
      </c>
      <c r="AK60" s="157" t="str">
        <f t="shared" si="46"/>
        <v/>
      </c>
      <c r="AL60" s="157" t="str">
        <f t="shared" si="47"/>
        <v/>
      </c>
      <c r="AM60" s="157" t="str">
        <f t="shared" si="48"/>
        <v/>
      </c>
      <c r="AN60" s="157" t="str">
        <f t="shared" si="49"/>
        <v/>
      </c>
      <c r="AO60" s="157" t="str">
        <f t="shared" si="50"/>
        <v/>
      </c>
      <c r="AP60" s="157" t="str">
        <f t="shared" si="51"/>
        <v/>
      </c>
      <c r="AQ60" s="157" t="str">
        <f t="shared" si="52"/>
        <v/>
      </c>
      <c r="AR60" s="157" t="str">
        <f t="shared" si="53"/>
        <v/>
      </c>
      <c r="AS60" s="157" t="s">
        <v>809</v>
      </c>
      <c r="AT60" s="157" t="s">
        <v>809</v>
      </c>
      <c r="AU60" s="157" t="s">
        <v>809</v>
      </c>
      <c r="AV60" s="157" t="s">
        <v>809</v>
      </c>
      <c r="AW60" s="157" t="s">
        <v>809</v>
      </c>
      <c r="AX60" s="157" t="s">
        <v>809</v>
      </c>
      <c r="AY60" s="157" t="str">
        <f t="shared" si="54"/>
        <v/>
      </c>
    </row>
    <row r="61" spans="1:51" x14ac:dyDescent="0.55000000000000004">
      <c r="A61" s="155" t="s">
        <v>55</v>
      </c>
      <c r="B61" s="156">
        <v>3.71</v>
      </c>
      <c r="C61" s="156">
        <v>3.54</v>
      </c>
      <c r="D61" s="156">
        <v>3.53</v>
      </c>
      <c r="E61" s="156">
        <v>3.47</v>
      </c>
      <c r="F61" s="156">
        <v>3.4</v>
      </c>
      <c r="G61" s="156">
        <v>3.3185636488596466</v>
      </c>
      <c r="H61" s="156">
        <v>3.21</v>
      </c>
      <c r="I61" s="156">
        <v>3.23</v>
      </c>
      <c r="J61" s="156">
        <v>3.15</v>
      </c>
      <c r="K61" s="156">
        <v>3.08</v>
      </c>
      <c r="L61" s="156">
        <v>2.96</v>
      </c>
      <c r="M61" s="156">
        <v>2.9</v>
      </c>
      <c r="N61" s="156">
        <v>2.79</v>
      </c>
      <c r="O61" s="156">
        <v>2.67</v>
      </c>
      <c r="P61" s="156">
        <v>2.54</v>
      </c>
      <c r="Q61" s="156">
        <v>2.5499999999999998</v>
      </c>
      <c r="R61" s="156">
        <v>2.62</v>
      </c>
      <c r="S61" s="156">
        <v>2.7</v>
      </c>
      <c r="T61" s="156">
        <v>2.72</v>
      </c>
      <c r="U61" s="156">
        <v>2.67</v>
      </c>
      <c r="V61" s="156">
        <v>2.62</v>
      </c>
      <c r="W61" s="156">
        <v>2.59</v>
      </c>
      <c r="X61" s="156">
        <v>2.57</v>
      </c>
      <c r="Y61" s="156">
        <f>IF('Relative Weights'!E19=0,0,'Relative Weights'!E19)</f>
        <v>2.5499999999999998</v>
      </c>
      <c r="Z61" s="152"/>
      <c r="AA61" s="155" t="s">
        <v>55</v>
      </c>
      <c r="AB61" s="157">
        <f t="shared" si="37"/>
        <v>-4.5822102425876032E-2</v>
      </c>
      <c r="AC61" s="157">
        <f t="shared" si="38"/>
        <v>-2.8248587570621764E-3</v>
      </c>
      <c r="AD61" s="157">
        <f t="shared" si="39"/>
        <v>-1.6997167138810054E-2</v>
      </c>
      <c r="AE61" s="157">
        <f t="shared" si="40"/>
        <v>-2.0172910662824339E-2</v>
      </c>
      <c r="AF61" s="157">
        <f t="shared" si="41"/>
        <v>-2.3951867982456854E-2</v>
      </c>
      <c r="AG61" s="157">
        <f t="shared" si="42"/>
        <v>-3.2714047505749133E-2</v>
      </c>
      <c r="AH61" s="157">
        <f t="shared" si="43"/>
        <v>6.230529595015577E-3</v>
      </c>
      <c r="AI61" s="157">
        <f t="shared" si="44"/>
        <v>-2.4767801857585203E-2</v>
      </c>
      <c r="AJ61" s="157">
        <f t="shared" si="45"/>
        <v>-2.2222222222222143E-2</v>
      </c>
      <c r="AK61" s="157">
        <f t="shared" si="46"/>
        <v>-3.8961038961038974E-2</v>
      </c>
      <c r="AL61" s="157">
        <f t="shared" si="47"/>
        <v>-2.0270270270270285E-2</v>
      </c>
      <c r="AM61" s="157">
        <f t="shared" si="48"/>
        <v>-3.7931034482758585E-2</v>
      </c>
      <c r="AN61" s="157">
        <f t="shared" si="49"/>
        <v>-4.3010752688172116E-2</v>
      </c>
      <c r="AO61" s="157">
        <f t="shared" si="50"/>
        <v>-4.8689138576779034E-2</v>
      </c>
      <c r="AP61" s="157">
        <f t="shared" si="51"/>
        <v>3.937007874015741E-3</v>
      </c>
      <c r="AQ61" s="157">
        <f t="shared" si="52"/>
        <v>2.7450980392156987E-2</v>
      </c>
      <c r="AR61" s="157">
        <f t="shared" si="53"/>
        <v>3.0534351145038219E-2</v>
      </c>
      <c r="AS61" s="157">
        <v>7.4074074074073071E-3</v>
      </c>
      <c r="AT61" s="157">
        <v>-1.8382352941176516E-2</v>
      </c>
      <c r="AU61" s="157">
        <v>-1.872659176029956E-2</v>
      </c>
      <c r="AV61" s="157">
        <v>-1.1450381679389388E-2</v>
      </c>
      <c r="AW61" s="157">
        <v>-1.1450381679389388E-2</v>
      </c>
      <c r="AX61" s="157">
        <v>-1.9083969465648942E-2</v>
      </c>
      <c r="AY61" s="157">
        <f t="shared" si="54"/>
        <v>-7.7821011673151474E-3</v>
      </c>
    </row>
    <row r="62" spans="1:51" x14ac:dyDescent="0.55000000000000004">
      <c r="A62" s="155" t="s">
        <v>56</v>
      </c>
      <c r="B62" s="156">
        <v>15.6</v>
      </c>
      <c r="C62" s="156">
        <v>15.11</v>
      </c>
      <c r="D62" s="156">
        <v>17.149999999999999</v>
      </c>
      <c r="E62" s="156">
        <v>16.100000000000001</v>
      </c>
      <c r="F62" s="156">
        <v>16.87</v>
      </c>
      <c r="G62" s="156">
        <v>16.814044454074715</v>
      </c>
      <c r="H62" s="156">
        <v>19.87</v>
      </c>
      <c r="I62" s="156">
        <v>23.49</v>
      </c>
      <c r="J62" s="156">
        <v>23.26</v>
      </c>
      <c r="K62" s="156">
        <v>23.1</v>
      </c>
      <c r="L62" s="156">
        <v>22.6</v>
      </c>
      <c r="M62" s="156">
        <v>25.82</v>
      </c>
      <c r="N62" s="156">
        <v>28.29</v>
      </c>
      <c r="O62" s="156">
        <v>28.68</v>
      </c>
      <c r="P62" s="156">
        <v>28.55</v>
      </c>
      <c r="Q62" s="156">
        <v>30.82</v>
      </c>
      <c r="R62" s="156">
        <v>34.67</v>
      </c>
      <c r="S62" s="156">
        <v>42.85</v>
      </c>
      <c r="T62" s="156">
        <v>47.05</v>
      </c>
      <c r="U62" s="156">
        <v>50.25</v>
      </c>
      <c r="V62" s="156">
        <v>44.01</v>
      </c>
      <c r="W62" s="156">
        <v>41.02</v>
      </c>
      <c r="X62" s="156">
        <v>34.39</v>
      </c>
      <c r="Y62" s="156">
        <f>IF('Relative Weights'!E20=0,0,'Relative Weights'!E20)</f>
        <v>33.979999999999997</v>
      </c>
      <c r="Z62" s="152"/>
      <c r="AA62" s="155" t="s">
        <v>56</v>
      </c>
      <c r="AB62" s="157">
        <f t="shared" si="37"/>
        <v>-3.141025641025641E-2</v>
      </c>
      <c r="AC62" s="157">
        <f t="shared" si="38"/>
        <v>0.1350099272005294</v>
      </c>
      <c r="AD62" s="157">
        <f t="shared" si="39"/>
        <v>-6.1224489795918213E-2</v>
      </c>
      <c r="AE62" s="157">
        <f t="shared" si="40"/>
        <v>4.7826086956521685E-2</v>
      </c>
      <c r="AF62" s="157">
        <f t="shared" si="41"/>
        <v>-3.3168669783809612E-3</v>
      </c>
      <c r="AG62" s="157">
        <f t="shared" si="42"/>
        <v>0.18175017642377567</v>
      </c>
      <c r="AH62" s="157">
        <f t="shared" si="43"/>
        <v>0.18218419728233504</v>
      </c>
      <c r="AI62" s="157">
        <f t="shared" si="44"/>
        <v>-9.7914005959981454E-3</v>
      </c>
      <c r="AJ62" s="157">
        <f t="shared" si="45"/>
        <v>-6.8787618228718372E-3</v>
      </c>
      <c r="AK62" s="157">
        <f t="shared" si="46"/>
        <v>-2.1645021645021689E-2</v>
      </c>
      <c r="AL62" s="157">
        <f t="shared" si="47"/>
        <v>0.14247787610619467</v>
      </c>
      <c r="AM62" s="157">
        <f t="shared" si="48"/>
        <v>9.5662277304415122E-2</v>
      </c>
      <c r="AN62" s="157">
        <f t="shared" si="49"/>
        <v>1.3785790031813461E-2</v>
      </c>
      <c r="AO62" s="157">
        <f t="shared" si="50"/>
        <v>-4.53277545327746E-3</v>
      </c>
      <c r="AP62" s="157">
        <f t="shared" si="51"/>
        <v>7.9509632224168181E-2</v>
      </c>
      <c r="AQ62" s="157">
        <f t="shared" si="52"/>
        <v>0.12491888384166128</v>
      </c>
      <c r="AR62" s="157">
        <f t="shared" si="53"/>
        <v>0.23593885203345821</v>
      </c>
      <c r="AS62" s="157">
        <v>9.8016336056009123E-2</v>
      </c>
      <c r="AT62" s="157">
        <v>6.8012752391073406E-2</v>
      </c>
      <c r="AU62" s="157">
        <v>-0.12417910447761193</v>
      </c>
      <c r="AV62" s="157">
        <v>-6.793910474892062E-2</v>
      </c>
      <c r="AW62" s="157">
        <v>-6.793910474892062E-2</v>
      </c>
      <c r="AX62" s="157">
        <v>-0.21858668484435351</v>
      </c>
      <c r="AY62" s="157">
        <f t="shared" si="54"/>
        <v>-1.1922070369293492E-2</v>
      </c>
    </row>
    <row r="63" spans="1:51" x14ac:dyDescent="0.55000000000000004">
      <c r="A63" s="168" t="s">
        <v>57</v>
      </c>
      <c r="B63" s="156">
        <v>3.37</v>
      </c>
      <c r="C63" s="156">
        <v>3.2</v>
      </c>
      <c r="D63" s="156">
        <v>3.2</v>
      </c>
      <c r="E63" s="156">
        <v>3.22</v>
      </c>
      <c r="F63" s="156">
        <v>3.41</v>
      </c>
      <c r="G63" s="156">
        <v>3.4916382045526424</v>
      </c>
      <c r="H63" s="156">
        <v>3.42</v>
      </c>
      <c r="I63" s="156">
        <v>3.26</v>
      </c>
      <c r="J63" s="156">
        <v>3.16</v>
      </c>
      <c r="K63" s="156">
        <v>3.19</v>
      </c>
      <c r="L63" s="156">
        <v>3.25</v>
      </c>
      <c r="M63" s="156">
        <v>3.35</v>
      </c>
      <c r="N63" s="156">
        <v>3.39</v>
      </c>
      <c r="O63" s="156">
        <v>3.36</v>
      </c>
      <c r="P63" s="156">
        <v>3.26</v>
      </c>
      <c r="Q63" s="156">
        <v>3.22</v>
      </c>
      <c r="R63" s="156">
        <v>3.27</v>
      </c>
      <c r="S63" s="156">
        <v>3.4</v>
      </c>
      <c r="T63" s="156">
        <v>3.47</v>
      </c>
      <c r="U63" s="156">
        <v>3.32</v>
      </c>
      <c r="V63" s="156">
        <v>3.16</v>
      </c>
      <c r="W63" s="156">
        <v>2.99</v>
      </c>
      <c r="X63" s="156">
        <v>3</v>
      </c>
      <c r="Y63" s="156">
        <f>IF('Relative Weights'!E21=0,0,'Relative Weights'!E21)</f>
        <v>3.01</v>
      </c>
      <c r="Z63" s="152"/>
      <c r="AA63" s="155" t="s">
        <v>57</v>
      </c>
      <c r="AB63" s="157">
        <f t="shared" si="37"/>
        <v>-5.0445103857566731E-2</v>
      </c>
      <c r="AC63" s="157">
        <f t="shared" si="38"/>
        <v>0</v>
      </c>
      <c r="AD63" s="157">
        <f t="shared" si="39"/>
        <v>6.2500000000000888E-3</v>
      </c>
      <c r="AE63" s="157">
        <f t="shared" si="40"/>
        <v>5.9006211180124168E-2</v>
      </c>
      <c r="AF63" s="157">
        <f t="shared" si="41"/>
        <v>2.3940822449455279E-2</v>
      </c>
      <c r="AG63" s="157">
        <f t="shared" si="42"/>
        <v>-2.0517075468825974E-2</v>
      </c>
      <c r="AH63" s="157">
        <f t="shared" si="43"/>
        <v>-4.6783625730994149E-2</v>
      </c>
      <c r="AI63" s="157">
        <f t="shared" si="44"/>
        <v>-3.0674846625766805E-2</v>
      </c>
      <c r="AJ63" s="157">
        <f t="shared" si="45"/>
        <v>9.4936708860757779E-3</v>
      </c>
      <c r="AK63" s="157">
        <f t="shared" si="46"/>
        <v>1.8808777429467183E-2</v>
      </c>
      <c r="AL63" s="157">
        <f t="shared" si="47"/>
        <v>3.0769230769230882E-2</v>
      </c>
      <c r="AM63" s="157">
        <f t="shared" si="48"/>
        <v>1.1940298507462588E-2</v>
      </c>
      <c r="AN63" s="157">
        <f t="shared" si="49"/>
        <v>-8.8495575221240186E-3</v>
      </c>
      <c r="AO63" s="157">
        <f t="shared" si="50"/>
        <v>-2.9761904761904767E-2</v>
      </c>
      <c r="AP63" s="157">
        <f t="shared" si="51"/>
        <v>-1.2269938650306678E-2</v>
      </c>
      <c r="AQ63" s="157">
        <f t="shared" si="52"/>
        <v>1.552795031055898E-2</v>
      </c>
      <c r="AR63" s="157">
        <f t="shared" si="53"/>
        <v>3.9755351681957096E-2</v>
      </c>
      <c r="AS63" s="157">
        <v>2.0588235294117796E-2</v>
      </c>
      <c r="AT63" s="157">
        <v>-4.3227665706051965E-2</v>
      </c>
      <c r="AU63" s="157">
        <v>-4.8192771084337283E-2</v>
      </c>
      <c r="AV63" s="157">
        <v>-5.3797468354430333E-2</v>
      </c>
      <c r="AW63" s="157">
        <v>-5.3797468354430333E-2</v>
      </c>
      <c r="AX63" s="157">
        <v>-5.0632911392405111E-2</v>
      </c>
      <c r="AY63" s="157">
        <f t="shared" si="54"/>
        <v>3.3333333333331883E-3</v>
      </c>
    </row>
    <row r="64" spans="1:51" x14ac:dyDescent="0.55000000000000004">
      <c r="A64" s="168" t="s">
        <v>58</v>
      </c>
      <c r="B64" s="156">
        <v>5.46</v>
      </c>
      <c r="C64" s="156">
        <v>5.46</v>
      </c>
      <c r="D64" s="156">
        <v>5.46</v>
      </c>
      <c r="E64" s="156">
        <v>5.46</v>
      </c>
      <c r="F64" s="156">
        <v>5.46</v>
      </c>
      <c r="G64" s="156">
        <v>5.46</v>
      </c>
      <c r="H64" s="156">
        <v>5.46</v>
      </c>
      <c r="I64" s="156">
        <v>5.46</v>
      </c>
      <c r="J64" s="156">
        <v>5.46</v>
      </c>
      <c r="K64" s="156">
        <v>41.14</v>
      </c>
      <c r="L64" s="156">
        <v>34.479999999999997</v>
      </c>
      <c r="M64" s="156">
        <v>37.770000000000003</v>
      </c>
      <c r="N64" s="156">
        <v>37.520000000000003</v>
      </c>
      <c r="O64" s="156">
        <v>0</v>
      </c>
      <c r="P64" s="156">
        <v>0</v>
      </c>
      <c r="Q64" s="156">
        <v>0</v>
      </c>
      <c r="R64" s="156">
        <v>0</v>
      </c>
      <c r="S64" s="156">
        <v>0</v>
      </c>
      <c r="T64" s="156">
        <v>0</v>
      </c>
      <c r="U64" s="156">
        <v>0</v>
      </c>
      <c r="V64" s="156">
        <v>0</v>
      </c>
      <c r="W64" s="156">
        <v>0</v>
      </c>
      <c r="X64" s="156">
        <v>0</v>
      </c>
      <c r="Y64" s="156">
        <f>IF('Relative Weights'!E22=0,0,'Relative Weights'!E22)</f>
        <v>0</v>
      </c>
      <c r="Z64" s="152"/>
      <c r="AA64" s="155" t="s">
        <v>58</v>
      </c>
      <c r="AB64" s="157">
        <f t="shared" si="37"/>
        <v>0</v>
      </c>
      <c r="AC64" s="157">
        <f t="shared" si="38"/>
        <v>0</v>
      </c>
      <c r="AD64" s="157">
        <f t="shared" si="39"/>
        <v>0</v>
      </c>
      <c r="AE64" s="157">
        <f t="shared" si="40"/>
        <v>0</v>
      </c>
      <c r="AF64" s="157">
        <f t="shared" si="41"/>
        <v>0</v>
      </c>
      <c r="AG64" s="157">
        <f t="shared" si="42"/>
        <v>0</v>
      </c>
      <c r="AH64" s="157">
        <f t="shared" si="43"/>
        <v>0</v>
      </c>
      <c r="AI64" s="157">
        <f t="shared" si="44"/>
        <v>0</v>
      </c>
      <c r="AJ64" s="157">
        <f t="shared" si="45"/>
        <v>6.5347985347985347</v>
      </c>
      <c r="AK64" s="157">
        <f t="shared" si="46"/>
        <v>-0.16188624210014591</v>
      </c>
      <c r="AL64" s="157">
        <f t="shared" si="47"/>
        <v>9.5417633410673108E-2</v>
      </c>
      <c r="AM64" s="157">
        <f t="shared" si="48"/>
        <v>-6.6190097961345007E-3</v>
      </c>
      <c r="AN64" s="157" t="str">
        <f t="shared" si="49"/>
        <v>Deleted</v>
      </c>
      <c r="AO64" s="157" t="str">
        <f t="shared" si="50"/>
        <v/>
      </c>
      <c r="AP64" s="157" t="str">
        <f t="shared" si="51"/>
        <v/>
      </c>
      <c r="AQ64" s="157" t="str">
        <f t="shared" si="52"/>
        <v/>
      </c>
      <c r="AR64" s="157" t="str">
        <f t="shared" si="53"/>
        <v/>
      </c>
      <c r="AS64" s="157" t="s">
        <v>809</v>
      </c>
      <c r="AT64" s="157" t="s">
        <v>809</v>
      </c>
      <c r="AU64" s="157" t="s">
        <v>809</v>
      </c>
      <c r="AV64" s="157" t="s">
        <v>809</v>
      </c>
      <c r="AW64" s="157" t="s">
        <v>809</v>
      </c>
      <c r="AX64" s="157" t="s">
        <v>809</v>
      </c>
      <c r="AY64" s="157" t="str">
        <f t="shared" si="54"/>
        <v/>
      </c>
    </row>
    <row r="65" spans="1:51" x14ac:dyDescent="0.55000000000000004">
      <c r="A65" s="168" t="s">
        <v>59</v>
      </c>
      <c r="B65" s="156">
        <v>0</v>
      </c>
      <c r="C65" s="156">
        <v>0</v>
      </c>
      <c r="D65" s="156">
        <v>0</v>
      </c>
      <c r="E65" s="156">
        <v>0</v>
      </c>
      <c r="F65" s="156">
        <v>0</v>
      </c>
      <c r="G65" s="156">
        <v>0</v>
      </c>
      <c r="H65" s="156">
        <v>0</v>
      </c>
      <c r="I65" s="156">
        <v>0</v>
      </c>
      <c r="J65" s="156">
        <v>0</v>
      </c>
      <c r="K65" s="156">
        <v>0</v>
      </c>
      <c r="L65" s="156">
        <v>0</v>
      </c>
      <c r="M65" s="156">
        <v>0</v>
      </c>
      <c r="N65" s="156">
        <v>0</v>
      </c>
      <c r="O65" s="156">
        <v>0</v>
      </c>
      <c r="P65" s="156">
        <v>0</v>
      </c>
      <c r="Q65" s="156">
        <v>0</v>
      </c>
      <c r="R65" s="156">
        <v>0</v>
      </c>
      <c r="S65" s="156">
        <v>0</v>
      </c>
      <c r="T65" s="156">
        <v>0</v>
      </c>
      <c r="U65" s="156">
        <v>0</v>
      </c>
      <c r="V65" s="156">
        <v>0</v>
      </c>
      <c r="W65" s="156">
        <v>0</v>
      </c>
      <c r="X65" s="156">
        <v>0</v>
      </c>
      <c r="Y65" s="156">
        <f>IF('Relative Weights'!E23=0,0,'Relative Weights'!E23)</f>
        <v>0</v>
      </c>
      <c r="Z65" s="152"/>
      <c r="AA65" s="155" t="s">
        <v>214</v>
      </c>
      <c r="AB65" s="157" t="str">
        <f t="shared" si="37"/>
        <v/>
      </c>
      <c r="AC65" s="157" t="str">
        <f t="shared" si="38"/>
        <v/>
      </c>
      <c r="AD65" s="157" t="str">
        <f t="shared" si="39"/>
        <v/>
      </c>
      <c r="AE65" s="157" t="str">
        <f t="shared" si="40"/>
        <v/>
      </c>
      <c r="AF65" s="157" t="str">
        <f t="shared" si="41"/>
        <v/>
      </c>
      <c r="AG65" s="157" t="str">
        <f t="shared" si="42"/>
        <v/>
      </c>
      <c r="AH65" s="157" t="str">
        <f t="shared" si="43"/>
        <v/>
      </c>
      <c r="AI65" s="157" t="str">
        <f t="shared" si="44"/>
        <v/>
      </c>
      <c r="AJ65" s="157" t="str">
        <f t="shared" si="45"/>
        <v/>
      </c>
      <c r="AK65" s="157" t="str">
        <f t="shared" si="46"/>
        <v/>
      </c>
      <c r="AL65" s="157" t="str">
        <f t="shared" si="47"/>
        <v/>
      </c>
      <c r="AM65" s="157" t="str">
        <f t="shared" si="48"/>
        <v/>
      </c>
      <c r="AN65" s="157" t="str">
        <f t="shared" si="49"/>
        <v/>
      </c>
      <c r="AO65" s="157" t="str">
        <f t="shared" si="50"/>
        <v/>
      </c>
      <c r="AP65" s="157" t="str">
        <f t="shared" si="51"/>
        <v/>
      </c>
      <c r="AQ65" s="157" t="str">
        <f t="shared" si="52"/>
        <v/>
      </c>
      <c r="AR65" s="157" t="str">
        <f t="shared" si="53"/>
        <v/>
      </c>
      <c r="AS65" s="157" t="s">
        <v>809</v>
      </c>
      <c r="AT65" s="157" t="s">
        <v>809</v>
      </c>
      <c r="AU65" s="157" t="s">
        <v>809</v>
      </c>
      <c r="AV65" s="157" t="s">
        <v>809</v>
      </c>
      <c r="AW65" s="157" t="s">
        <v>809</v>
      </c>
      <c r="AX65" s="157" t="s">
        <v>809</v>
      </c>
      <c r="AY65" s="157" t="str">
        <f t="shared" si="54"/>
        <v/>
      </c>
    </row>
    <row r="66" spans="1:51" x14ac:dyDescent="0.55000000000000004">
      <c r="A66" s="168" t="s">
        <v>60</v>
      </c>
      <c r="B66" s="156">
        <v>5.13</v>
      </c>
      <c r="C66" s="156">
        <v>4.4000000000000004</v>
      </c>
      <c r="D66" s="156">
        <v>4.29</v>
      </c>
      <c r="E66" s="156">
        <v>4.25</v>
      </c>
      <c r="F66" s="156">
        <v>4.57</v>
      </c>
      <c r="G66" s="156">
        <v>4.8058090971604877</v>
      </c>
      <c r="H66" s="156">
        <v>4.41</v>
      </c>
      <c r="I66" s="156">
        <v>4.07</v>
      </c>
      <c r="J66" s="156">
        <v>3.86</v>
      </c>
      <c r="K66" s="156">
        <v>3.87</v>
      </c>
      <c r="L66" s="156">
        <v>3.86</v>
      </c>
      <c r="M66" s="156">
        <v>3.9</v>
      </c>
      <c r="N66" s="156">
        <v>3.89</v>
      </c>
      <c r="O66" s="156">
        <v>3.72</v>
      </c>
      <c r="P66" s="156">
        <v>3.42</v>
      </c>
      <c r="Q66" s="156">
        <v>3.46</v>
      </c>
      <c r="R66" s="156">
        <v>3.82</v>
      </c>
      <c r="S66" s="156">
        <v>4.34</v>
      </c>
      <c r="T66" s="156">
        <v>4.8600000000000003</v>
      </c>
      <c r="U66" s="156">
        <v>5.7</v>
      </c>
      <c r="V66" s="156">
        <v>5.84</v>
      </c>
      <c r="W66" s="156">
        <v>5.04</v>
      </c>
      <c r="X66" s="156">
        <v>4.3</v>
      </c>
      <c r="Y66" s="156">
        <f>IF('Relative Weights'!E24=0,0,'Relative Weights'!E24)</f>
        <v>4.01</v>
      </c>
      <c r="Z66" s="152"/>
      <c r="AA66" s="155" t="s">
        <v>60</v>
      </c>
      <c r="AB66" s="157">
        <f t="shared" si="37"/>
        <v>-0.14230019493177382</v>
      </c>
      <c r="AC66" s="157">
        <f t="shared" si="38"/>
        <v>-2.5000000000000022E-2</v>
      </c>
      <c r="AD66" s="157">
        <f t="shared" si="39"/>
        <v>-9.3240093240093413E-3</v>
      </c>
      <c r="AE66" s="157">
        <f t="shared" si="40"/>
        <v>7.5294117647058956E-2</v>
      </c>
      <c r="AF66" s="157">
        <f t="shared" si="41"/>
        <v>5.1599364805358316E-2</v>
      </c>
      <c r="AG66" s="157">
        <f t="shared" si="42"/>
        <v>-8.2360553479819076E-2</v>
      </c>
      <c r="AH66" s="157">
        <f t="shared" si="43"/>
        <v>-7.7097505668934252E-2</v>
      </c>
      <c r="AI66" s="157">
        <f t="shared" si="44"/>
        <v>-5.1597051597051746E-2</v>
      </c>
      <c r="AJ66" s="157">
        <f t="shared" si="45"/>
        <v>2.5906735751295429E-3</v>
      </c>
      <c r="AK66" s="157">
        <f t="shared" si="46"/>
        <v>-2.5839793281654533E-3</v>
      </c>
      <c r="AL66" s="157">
        <f t="shared" si="47"/>
        <v>1.0362694300518172E-2</v>
      </c>
      <c r="AM66" s="157">
        <f t="shared" si="48"/>
        <v>-2.564102564102555E-3</v>
      </c>
      <c r="AN66" s="157">
        <f t="shared" si="49"/>
        <v>-4.370179948586117E-2</v>
      </c>
      <c r="AO66" s="157">
        <f t="shared" si="50"/>
        <v>-8.064516129032262E-2</v>
      </c>
      <c r="AP66" s="157">
        <f t="shared" si="51"/>
        <v>1.1695906432748648E-2</v>
      </c>
      <c r="AQ66" s="157">
        <f t="shared" si="52"/>
        <v>0.10404624277456653</v>
      </c>
      <c r="AR66" s="157">
        <f t="shared" si="53"/>
        <v>0.13612565445026181</v>
      </c>
      <c r="AS66" s="157">
        <v>0.11981566820276512</v>
      </c>
      <c r="AT66" s="157">
        <v>0.17283950617283939</v>
      </c>
      <c r="AU66" s="157">
        <v>2.4561403508771784E-2</v>
      </c>
      <c r="AV66" s="157">
        <v>-0.13698630136986301</v>
      </c>
      <c r="AW66" s="157">
        <v>-0.13698630136986301</v>
      </c>
      <c r="AX66" s="157">
        <v>-0.26369863013698636</v>
      </c>
      <c r="AY66" s="157">
        <f t="shared" si="54"/>
        <v>-6.7441860465116243E-2</v>
      </c>
    </row>
    <row r="67" spans="1:51" ht="19.8" thickBot="1" x14ac:dyDescent="0.6">
      <c r="A67" s="158" t="s">
        <v>0</v>
      </c>
      <c r="B67" s="159">
        <v>5.87</v>
      </c>
      <c r="C67" s="159">
        <v>5.13</v>
      </c>
      <c r="D67" s="159">
        <v>5.01</v>
      </c>
      <c r="E67" s="159">
        <v>4.84</v>
      </c>
      <c r="F67" s="159">
        <v>4.9800000000000004</v>
      </c>
      <c r="G67" s="159">
        <v>4.9939871310753592</v>
      </c>
      <c r="H67" s="159">
        <v>4.7300000000000004</v>
      </c>
      <c r="I67" s="159">
        <v>4.45</v>
      </c>
      <c r="J67" s="159">
        <v>4.08</v>
      </c>
      <c r="K67" s="159">
        <v>3.75</v>
      </c>
      <c r="L67" s="159">
        <v>3.52</v>
      </c>
      <c r="M67" s="159">
        <v>3.49</v>
      </c>
      <c r="N67" s="159">
        <v>3.34</v>
      </c>
      <c r="O67" s="159">
        <v>3.21</v>
      </c>
      <c r="P67" s="159">
        <v>3</v>
      </c>
      <c r="Q67" s="159">
        <v>2.86</v>
      </c>
      <c r="R67" s="159">
        <v>2.74</v>
      </c>
      <c r="S67" s="159">
        <v>2.66</v>
      </c>
      <c r="T67" s="159">
        <v>2.68</v>
      </c>
      <c r="U67" s="159">
        <v>2.67</v>
      </c>
      <c r="V67" s="159">
        <v>2.72</v>
      </c>
      <c r="W67" s="159">
        <v>2.71</v>
      </c>
      <c r="X67" s="159">
        <v>2.77</v>
      </c>
      <c r="Y67" s="159">
        <f>IF('Relative Weights'!E25=0,0,'Relative Weights'!E25)</f>
        <v>2.67</v>
      </c>
      <c r="Z67" s="160"/>
      <c r="AA67" s="158" t="s">
        <v>0</v>
      </c>
      <c r="AB67" s="161">
        <f t="shared" si="37"/>
        <v>-0.12606473594548551</v>
      </c>
      <c r="AC67" s="161">
        <f t="shared" si="38"/>
        <v>-2.3391812865497075E-2</v>
      </c>
      <c r="AD67" s="161">
        <f t="shared" si="39"/>
        <v>-3.3932135728542923E-2</v>
      </c>
      <c r="AE67" s="161">
        <f t="shared" si="40"/>
        <v>2.8925619834710758E-2</v>
      </c>
      <c r="AF67" s="161">
        <f t="shared" si="41"/>
        <v>2.8086608585058404E-3</v>
      </c>
      <c r="AG67" s="161">
        <f t="shared" si="42"/>
        <v>-5.2860995462460147E-2</v>
      </c>
      <c r="AH67" s="161">
        <f t="shared" si="43"/>
        <v>-5.9196617336152224E-2</v>
      </c>
      <c r="AI67" s="161">
        <f t="shared" si="44"/>
        <v>-8.3146067415730385E-2</v>
      </c>
      <c r="AJ67" s="161">
        <f t="shared" si="45"/>
        <v>-8.0882352941176516E-2</v>
      </c>
      <c r="AK67" s="161">
        <f t="shared" si="46"/>
        <v>-6.1333333333333351E-2</v>
      </c>
      <c r="AL67" s="161">
        <f t="shared" si="47"/>
        <v>-8.5227272727271819E-3</v>
      </c>
      <c r="AM67" s="157">
        <f t="shared" si="48"/>
        <v>-4.2979942693409878E-2</v>
      </c>
      <c r="AN67" s="157">
        <f t="shared" si="49"/>
        <v>-3.8922155688622673E-2</v>
      </c>
      <c r="AO67" s="157">
        <f t="shared" si="50"/>
        <v>-6.5420560747663559E-2</v>
      </c>
      <c r="AP67" s="157">
        <f t="shared" si="51"/>
        <v>-4.6666666666666745E-2</v>
      </c>
      <c r="AQ67" s="157">
        <f t="shared" si="52"/>
        <v>-4.195804195804187E-2</v>
      </c>
      <c r="AR67" s="157">
        <f t="shared" si="53"/>
        <v>-2.9197080291970878E-2</v>
      </c>
      <c r="AS67" s="157">
        <v>7.5187969924812581E-3</v>
      </c>
      <c r="AT67" s="157">
        <v>-3.7313432835821558E-3</v>
      </c>
      <c r="AU67" s="157">
        <v>1.8726591760299671E-2</v>
      </c>
      <c r="AV67" s="157">
        <v>-3.6764705882353921E-3</v>
      </c>
      <c r="AW67" s="157">
        <v>-3.6764705882353921E-3</v>
      </c>
      <c r="AX67" s="157">
        <v>1.8382352941176405E-2</v>
      </c>
      <c r="AY67" s="157">
        <f t="shared" si="54"/>
        <v>-3.6101083032491044E-2</v>
      </c>
    </row>
    <row r="68" spans="1:51" ht="19.8" thickBot="1" x14ac:dyDescent="0.6">
      <c r="A68" s="162"/>
      <c r="B68" s="163"/>
      <c r="C68" s="163"/>
      <c r="D68" s="163"/>
      <c r="E68" s="163"/>
      <c r="F68" s="163"/>
      <c r="G68" s="163"/>
      <c r="H68" s="163"/>
      <c r="I68" s="163"/>
      <c r="J68" s="163"/>
      <c r="K68" s="163"/>
      <c r="L68" s="163"/>
      <c r="M68" s="163"/>
      <c r="N68" s="163"/>
      <c r="O68" s="163"/>
      <c r="P68" s="163"/>
      <c r="Q68" s="163"/>
      <c r="R68" s="163"/>
      <c r="S68" s="163"/>
      <c r="T68" s="163"/>
      <c r="U68" s="163"/>
      <c r="V68" s="163"/>
      <c r="W68" s="163"/>
      <c r="X68" s="163"/>
      <c r="Y68" s="163"/>
      <c r="Z68" s="160"/>
      <c r="AA68" s="164"/>
      <c r="AB68" s="165"/>
      <c r="AC68" s="165"/>
      <c r="AD68" s="165"/>
      <c r="AE68" s="165"/>
      <c r="AF68" s="165"/>
      <c r="AG68" s="165"/>
      <c r="AH68" s="165"/>
      <c r="AI68" s="165"/>
      <c r="AJ68" s="165"/>
      <c r="AK68" s="165"/>
      <c r="AL68" s="165"/>
      <c r="AM68" s="165"/>
      <c r="AN68" s="165"/>
      <c r="AO68" s="165"/>
      <c r="AP68" s="165"/>
      <c r="AQ68" s="165"/>
      <c r="AR68" s="165"/>
      <c r="AS68" s="165"/>
      <c r="AT68" s="165"/>
      <c r="AU68" s="165"/>
      <c r="AV68" s="165"/>
      <c r="AW68" s="165"/>
      <c r="AX68" s="165"/>
      <c r="AY68" s="165"/>
    </row>
    <row r="69" spans="1:51" ht="19.8" thickBot="1" x14ac:dyDescent="0.6">
      <c r="A69" s="153" t="s">
        <v>710</v>
      </c>
      <c r="B69" s="154"/>
      <c r="C69" s="154"/>
      <c r="D69" s="154"/>
      <c r="E69" s="154"/>
      <c r="F69" s="154"/>
      <c r="G69" s="154"/>
      <c r="H69" s="154"/>
      <c r="I69" s="154"/>
      <c r="J69" s="154"/>
      <c r="K69" s="154"/>
      <c r="L69" s="154"/>
      <c r="M69" s="154"/>
      <c r="N69" s="154"/>
      <c r="O69" s="154"/>
      <c r="P69" s="154"/>
      <c r="Q69" s="154"/>
      <c r="R69" s="154"/>
      <c r="S69" s="154"/>
      <c r="T69" s="154"/>
      <c r="U69" s="154"/>
      <c r="V69" s="154"/>
      <c r="W69" s="154"/>
      <c r="X69" s="154"/>
      <c r="Y69" s="154"/>
      <c r="Z69" s="147"/>
      <c r="AA69" s="169" t="s">
        <v>710</v>
      </c>
      <c r="AB69" s="170"/>
      <c r="AC69" s="170"/>
      <c r="AD69" s="170"/>
      <c r="AE69" s="170"/>
      <c r="AF69" s="170"/>
      <c r="AG69" s="170"/>
      <c r="AH69" s="170"/>
      <c r="AI69" s="170"/>
      <c r="AJ69" s="170"/>
      <c r="AK69" s="170"/>
      <c r="AL69" s="170"/>
      <c r="AM69" s="170"/>
      <c r="AN69" s="170"/>
      <c r="AO69" s="170"/>
      <c r="AP69" s="170"/>
      <c r="AQ69" s="170"/>
      <c r="AR69" s="170"/>
      <c r="AS69" s="170"/>
      <c r="AT69" s="170"/>
      <c r="AU69" s="170"/>
      <c r="AV69" s="170"/>
      <c r="AW69" s="170"/>
      <c r="AX69" s="170"/>
      <c r="AY69" s="170"/>
    </row>
    <row r="70" spans="1:51" x14ac:dyDescent="0.55000000000000004">
      <c r="A70" s="155" t="s">
        <v>42</v>
      </c>
      <c r="B70" s="166">
        <v>10.199999999999999</v>
      </c>
      <c r="C70" s="166">
        <v>9</v>
      </c>
      <c r="D70" s="166">
        <v>9.02</v>
      </c>
      <c r="E70" s="166">
        <v>8.7200000000000006</v>
      </c>
      <c r="F70" s="166">
        <v>9.19</v>
      </c>
      <c r="G70" s="166">
        <v>9.3057625500455341</v>
      </c>
      <c r="H70" s="166">
        <v>9.2899999999999991</v>
      </c>
      <c r="I70" s="166">
        <v>9.26</v>
      </c>
      <c r="J70" s="166">
        <v>9.2200000000000006</v>
      </c>
      <c r="K70" s="166">
        <v>9.33</v>
      </c>
      <c r="L70" s="166">
        <v>9.7200000000000006</v>
      </c>
      <c r="M70" s="166">
        <v>10.220000000000001</v>
      </c>
      <c r="N70" s="166">
        <v>10.77</v>
      </c>
      <c r="O70" s="166">
        <v>10.88</v>
      </c>
      <c r="P70" s="166">
        <v>10.9</v>
      </c>
      <c r="Q70" s="166">
        <v>11.35</v>
      </c>
      <c r="R70" s="166">
        <v>12.38</v>
      </c>
      <c r="S70" s="166">
        <v>13.79</v>
      </c>
      <c r="T70" s="166">
        <v>14.74</v>
      </c>
      <c r="U70" s="166">
        <v>14.9</v>
      </c>
      <c r="V70" s="166">
        <v>14.73</v>
      </c>
      <c r="W70" s="166">
        <v>14.53</v>
      </c>
      <c r="X70" s="166">
        <v>14.78</v>
      </c>
      <c r="Y70" s="166">
        <f>IF('Relative Weights'!F6=0,0,'Relative Weights'!F6)</f>
        <v>15.18</v>
      </c>
      <c r="Z70" s="152"/>
      <c r="AA70" s="167" t="s">
        <v>42</v>
      </c>
      <c r="AB70" s="157">
        <f t="shared" ref="AB70:AB89" si="55">IF(AND(C70=0,B70=0),"",IF(AND(NOT(C70=0),B70=0),"Added",IF(AND(C70=0,NOT(B70=0)),"Deleted",IFERROR(C70/B70-1,""))))</f>
        <v>-0.11764705882352933</v>
      </c>
      <c r="AC70" s="157">
        <f t="shared" ref="AC70:AC89" si="56">IF(AND(D70=0,C70=0),"",IF(AND(NOT(D70=0),C70=0),"Added",IF(AND(D70=0,NOT(C70=0)),"Deleted",IFERROR(D70/C70-1,""))))</f>
        <v>2.2222222222221255E-3</v>
      </c>
      <c r="AD70" s="157">
        <f t="shared" ref="AD70:AD89" si="57">IF(AND(E70=0,D70=0),"",IF(AND(NOT(E70=0),D70=0),"Added",IF(AND(E70=0,NOT(D70=0)),"Deleted",IFERROR(E70/D70-1,""))))</f>
        <v>-3.325942350332578E-2</v>
      </c>
      <c r="AE70" s="157">
        <f t="shared" ref="AE70:AE89" si="58">IF(AND(F70=0,E70=0),"",IF(AND(NOT(F70=0),E70=0),"Added",IF(AND(F70=0,NOT(E70=0)),"Deleted",IFERROR(F70/E70-1,""))))</f>
        <v>5.3899082568807266E-2</v>
      </c>
      <c r="AF70" s="157">
        <f t="shared" ref="AF70:AF89" si="59">IF(AND(G70=0,F70=0),"",IF(AND(NOT(G70=0),F70=0),"Added",IF(AND(G70=0,NOT(F70=0)),"Deleted",IFERROR(G70/F70-1,""))))</f>
        <v>1.2596577806913478E-2</v>
      </c>
      <c r="AG70" s="157">
        <f t="shared" ref="AG70:AG89" si="60">IF(AND(H70=0,G70=0),"",IF(AND(NOT(H70=0),G70=0),"Added",IF(AND(H70=0,NOT(G70=0)),"Deleted",IFERROR(H70/G70-1,""))))</f>
        <v>-1.6938482967693291E-3</v>
      </c>
      <c r="AH70" s="157">
        <f t="shared" ref="AH70:AH89" si="61">IF(AND(I70=0,H70=0),"",IF(AND(NOT(I70=0),H70=0),"Added",IF(AND(I70=0,NOT(H70=0)),"Deleted",IFERROR(I70/H70-1,""))))</f>
        <v>-3.2292787944024903E-3</v>
      </c>
      <c r="AI70" s="157">
        <f t="shared" ref="AI70:AI89" si="62">IF(AND(J70=0,I70=0),"",IF(AND(NOT(J70=0),I70=0),"Added",IF(AND(J70=0,NOT(I70=0)),"Deleted",IFERROR(J70/I70-1,""))))</f>
        <v>-4.3196544276457027E-3</v>
      </c>
      <c r="AJ70" s="157">
        <f t="shared" ref="AJ70:AJ89" si="63">IF(AND(K70=0,J70=0),"",IF(AND(NOT(K70=0),J70=0),"Added",IF(AND(K70=0,NOT(J70=0)),"Deleted",IFERROR(K70/J70-1,""))))</f>
        <v>1.193058568329719E-2</v>
      </c>
      <c r="AK70" s="157">
        <f t="shared" ref="AK70:AK89" si="64">IF(AND(L70=0,K70=0),"",IF(AND(NOT(L70=0),K70=0),"Added",IF(AND(L70=0,NOT(K70=0)),"Deleted",IFERROR(L70/K70-1,""))))</f>
        <v>4.1800643086816747E-2</v>
      </c>
      <c r="AL70" s="157">
        <f t="shared" ref="AL70:AL89" si="65">IF(AND(M70=0,L70=0),"",IF(AND(NOT(M70=0),L70=0),"Added",IF(AND(M70=0,NOT(L70=0)),"Deleted",IFERROR(M70/L70-1,""))))</f>
        <v>5.1440329218106928E-2</v>
      </c>
      <c r="AM70" s="157">
        <f t="shared" ref="AM70:AM89" si="66">IF(AND(N70=0,M70=0),"",IF(AND(NOT(N70=0),M70=0),"Added",IF(AND(N70=0,NOT(M70=0)),"Deleted",IFERROR(N70/M70-1,""))))</f>
        <v>5.3816046966731701E-2</v>
      </c>
      <c r="AN70" s="157">
        <f t="shared" ref="AN70:AN89" si="67">IF(AND(O70=0,N70=0),"",IF(AND(NOT(O70=0),N70=0),"Added",IF(AND(O70=0,NOT(N70=0)),"Deleted",IFERROR(O70/N70-1,""))))</f>
        <v>1.0213556174559102E-2</v>
      </c>
      <c r="AO70" s="157">
        <f t="shared" ref="AO70:AO89" si="68">IF(AND(P70=0,O70=0),"",IF(AND(NOT(P70=0),O70=0),"Added",IF(AND(P70=0,NOT(O70=0)),"Deleted",IFERROR(P70/O70-1,""))))</f>
        <v>1.8382352941175295E-3</v>
      </c>
      <c r="AP70" s="157">
        <f t="shared" ref="AP70:AP89" si="69">IF(AND(Q70=0,P70=0),"",IF(AND(NOT(Q70=0),P70=0),"Added",IF(AND(Q70=0,NOT(P70=0)),"Deleted",IFERROR(Q70/P70-1,""))))</f>
        <v>4.1284403669724634E-2</v>
      </c>
      <c r="AQ70" s="157">
        <f t="shared" ref="AQ70:AQ89" si="70">IF(AND(R70=0,Q70=0),"",IF(AND(NOT(R70=0),Q70=0),"Added",IF(AND(R70=0,NOT(Q70=0)),"Deleted",IFERROR(R70/Q70-1,""))))</f>
        <v>9.074889867841418E-2</v>
      </c>
      <c r="AR70" s="157">
        <f t="shared" ref="AR70:AR89" si="71">IF(AND(S70=0,R70=0),"",IF(AND(NOT(S70=0),R70=0),"Added",IF(AND(S70=0,NOT(R70=0)),"Deleted",IFERROR(S70/R70-1,""))))</f>
        <v>0.11389337641357011</v>
      </c>
      <c r="AS70" s="157">
        <v>6.8890500362581708E-2</v>
      </c>
      <c r="AT70" s="157">
        <v>1.0854816824966029E-2</v>
      </c>
      <c r="AU70" s="157">
        <v>-1.1409395973154379E-2</v>
      </c>
      <c r="AV70" s="157">
        <v>-1.357773251866945E-2</v>
      </c>
      <c r="AW70" s="157">
        <v>-1.357773251866945E-2</v>
      </c>
      <c r="AX70" s="157">
        <v>3.3944331296673624E-3</v>
      </c>
      <c r="AY70" s="157">
        <f t="shared" ref="AY70:AY89" si="72">IF(AND(Y70=0,X70=0),"",IF(AND(NOT(Y70=0),X70=0),"Added",IF(AND(Y70=0,NOT(X70=0)),"Deleted",IFERROR(Y70/X70-1,""))))</f>
        <v>2.7063599458728049E-2</v>
      </c>
    </row>
    <row r="71" spans="1:51" x14ac:dyDescent="0.55000000000000004">
      <c r="A71" s="155" t="s">
        <v>43</v>
      </c>
      <c r="B71" s="156">
        <v>20.83</v>
      </c>
      <c r="C71" s="156">
        <v>18.350000000000001</v>
      </c>
      <c r="D71" s="156">
        <v>18.46</v>
      </c>
      <c r="E71" s="156">
        <v>18.41</v>
      </c>
      <c r="F71" s="156">
        <v>20.25</v>
      </c>
      <c r="G71" s="156">
        <v>20.715818883971913</v>
      </c>
      <c r="H71" s="156">
        <v>20.52</v>
      </c>
      <c r="I71" s="156">
        <v>20.3</v>
      </c>
      <c r="J71" s="156">
        <v>21.08</v>
      </c>
      <c r="K71" s="156">
        <v>21.78</v>
      </c>
      <c r="L71" s="156">
        <v>21.82</v>
      </c>
      <c r="M71" s="156">
        <v>21.41</v>
      </c>
      <c r="N71" s="156">
        <v>20.61</v>
      </c>
      <c r="O71" s="156">
        <v>21.25</v>
      </c>
      <c r="P71" s="156">
        <v>20.7</v>
      </c>
      <c r="Q71" s="156">
        <v>21.72</v>
      </c>
      <c r="R71" s="156">
        <v>21.87</v>
      </c>
      <c r="S71" s="156">
        <v>22.58</v>
      </c>
      <c r="T71" s="156">
        <v>22.3</v>
      </c>
      <c r="U71" s="156">
        <v>22.04</v>
      </c>
      <c r="V71" s="156">
        <v>21.74</v>
      </c>
      <c r="W71" s="156">
        <v>21.64</v>
      </c>
      <c r="X71" s="156">
        <v>22.04</v>
      </c>
      <c r="Y71" s="156">
        <f>IF('Relative Weights'!F7=0,0,'Relative Weights'!F7)</f>
        <v>22.79</v>
      </c>
      <c r="Z71" s="152"/>
      <c r="AA71" s="155" t="s">
        <v>43</v>
      </c>
      <c r="AB71" s="157">
        <f t="shared" si="55"/>
        <v>-0.11905904944791157</v>
      </c>
      <c r="AC71" s="157">
        <f t="shared" si="56"/>
        <v>5.9945504087193235E-3</v>
      </c>
      <c r="AD71" s="157">
        <f t="shared" si="57"/>
        <v>-2.7085590465872889E-3</v>
      </c>
      <c r="AE71" s="157">
        <f t="shared" si="58"/>
        <v>9.9945681694731059E-2</v>
      </c>
      <c r="AF71" s="157">
        <f t="shared" si="59"/>
        <v>2.3003401677625268E-2</v>
      </c>
      <c r="AG71" s="157">
        <f t="shared" si="60"/>
        <v>-9.4526257961938809E-3</v>
      </c>
      <c r="AH71" s="157">
        <f t="shared" si="61"/>
        <v>-1.0721247563352798E-2</v>
      </c>
      <c r="AI71" s="157">
        <f t="shared" si="62"/>
        <v>3.8423645320196931E-2</v>
      </c>
      <c r="AJ71" s="157">
        <f t="shared" si="63"/>
        <v>3.3206831119544811E-2</v>
      </c>
      <c r="AK71" s="157">
        <f t="shared" si="64"/>
        <v>1.8365472910926162E-3</v>
      </c>
      <c r="AL71" s="157">
        <f t="shared" si="65"/>
        <v>-1.8790100824931266E-2</v>
      </c>
      <c r="AM71" s="157">
        <f t="shared" si="66"/>
        <v>-3.736571695469415E-2</v>
      </c>
      <c r="AN71" s="157">
        <f t="shared" si="67"/>
        <v>3.1052886948083502E-2</v>
      </c>
      <c r="AO71" s="157">
        <f t="shared" si="68"/>
        <v>-2.5882352941176467E-2</v>
      </c>
      <c r="AP71" s="157">
        <f t="shared" si="69"/>
        <v>4.9275362318840665E-2</v>
      </c>
      <c r="AQ71" s="157">
        <f t="shared" si="70"/>
        <v>6.906077348066475E-3</v>
      </c>
      <c r="AR71" s="157">
        <f t="shared" si="71"/>
        <v>3.2464563328760798E-2</v>
      </c>
      <c r="AS71" s="157">
        <v>-1.2400354295836968E-2</v>
      </c>
      <c r="AT71" s="157">
        <v>-1.1659192825112186E-2</v>
      </c>
      <c r="AU71" s="157">
        <v>-1.361161524500909E-2</v>
      </c>
      <c r="AV71" s="157">
        <v>-4.5998160073595917E-3</v>
      </c>
      <c r="AW71" s="157">
        <v>-4.5998160073595917E-3</v>
      </c>
      <c r="AX71" s="157">
        <v>1.3799448022079108E-2</v>
      </c>
      <c r="AY71" s="157">
        <f t="shared" si="72"/>
        <v>3.402903811252278E-2</v>
      </c>
    </row>
    <row r="72" spans="1:51" x14ac:dyDescent="0.55000000000000004">
      <c r="A72" s="155" t="s">
        <v>44</v>
      </c>
      <c r="B72" s="156">
        <v>7.69</v>
      </c>
      <c r="C72" s="156">
        <v>6.82</v>
      </c>
      <c r="D72" s="156">
        <v>6.78</v>
      </c>
      <c r="E72" s="156">
        <v>6.7</v>
      </c>
      <c r="F72" s="156">
        <v>7.23</v>
      </c>
      <c r="G72" s="156">
        <v>7.3237286827039325</v>
      </c>
      <c r="H72" s="156">
        <v>7.19</v>
      </c>
      <c r="I72" s="156">
        <v>7.07</v>
      </c>
      <c r="J72" s="156">
        <v>7.21</v>
      </c>
      <c r="K72" s="156">
        <v>7.44</v>
      </c>
      <c r="L72" s="156">
        <v>7.64</v>
      </c>
      <c r="M72" s="156">
        <v>7.89</v>
      </c>
      <c r="N72" s="156">
        <v>7.95</v>
      </c>
      <c r="O72" s="156">
        <v>7.78</v>
      </c>
      <c r="P72" s="156">
        <v>7.48</v>
      </c>
      <c r="Q72" s="156">
        <v>7.87</v>
      </c>
      <c r="R72" s="156">
        <v>8.4700000000000006</v>
      </c>
      <c r="S72" s="156">
        <v>9.3699999999999992</v>
      </c>
      <c r="T72" s="156">
        <v>9.73</v>
      </c>
      <c r="U72" s="156">
        <v>9.9499999999999993</v>
      </c>
      <c r="V72" s="156">
        <v>10.1</v>
      </c>
      <c r="W72" s="156">
        <v>10.75</v>
      </c>
      <c r="X72" s="156">
        <v>11.47</v>
      </c>
      <c r="Y72" s="156">
        <f>IF('Relative Weights'!F8=0,0,'Relative Weights'!F8)</f>
        <v>11.76</v>
      </c>
      <c r="Z72" s="152"/>
      <c r="AA72" s="155" t="s">
        <v>44</v>
      </c>
      <c r="AB72" s="157">
        <f t="shared" si="55"/>
        <v>-0.11313394018205458</v>
      </c>
      <c r="AC72" s="157">
        <f t="shared" si="56"/>
        <v>-5.8651026392961825E-3</v>
      </c>
      <c r="AD72" s="157">
        <f t="shared" si="57"/>
        <v>-1.179941002949858E-2</v>
      </c>
      <c r="AE72" s="157">
        <f t="shared" si="58"/>
        <v>7.9104477611940283E-2</v>
      </c>
      <c r="AF72" s="157">
        <f t="shared" si="59"/>
        <v>1.2963856528897866E-2</v>
      </c>
      <c r="AG72" s="157">
        <f t="shared" si="60"/>
        <v>-1.8259644574184164E-2</v>
      </c>
      <c r="AH72" s="157">
        <f t="shared" si="61"/>
        <v>-1.6689847009735748E-2</v>
      </c>
      <c r="AI72" s="157">
        <f t="shared" si="62"/>
        <v>1.980198019801982E-2</v>
      </c>
      <c r="AJ72" s="157">
        <f t="shared" si="63"/>
        <v>3.1900138696255187E-2</v>
      </c>
      <c r="AK72" s="157">
        <f t="shared" si="64"/>
        <v>2.6881720430107503E-2</v>
      </c>
      <c r="AL72" s="157">
        <f t="shared" si="65"/>
        <v>3.2722513089005201E-2</v>
      </c>
      <c r="AM72" s="157">
        <f t="shared" si="66"/>
        <v>7.6045627376426506E-3</v>
      </c>
      <c r="AN72" s="157">
        <f t="shared" si="67"/>
        <v>-2.1383647798742134E-2</v>
      </c>
      <c r="AO72" s="157">
        <f t="shared" si="68"/>
        <v>-3.8560411311053922E-2</v>
      </c>
      <c r="AP72" s="157">
        <f t="shared" si="69"/>
        <v>5.2139037433154956E-2</v>
      </c>
      <c r="AQ72" s="157">
        <f t="shared" si="70"/>
        <v>7.6238881829733263E-2</v>
      </c>
      <c r="AR72" s="157">
        <f t="shared" si="71"/>
        <v>0.10625737898465148</v>
      </c>
      <c r="AS72" s="157">
        <v>3.842049092849531E-2</v>
      </c>
      <c r="AT72" s="157">
        <v>2.2610483042137641E-2</v>
      </c>
      <c r="AU72" s="157">
        <v>1.5075376884422065E-2</v>
      </c>
      <c r="AV72" s="157">
        <v>6.4356435643564414E-2</v>
      </c>
      <c r="AW72" s="157">
        <v>6.4356435643564414E-2</v>
      </c>
      <c r="AX72" s="157">
        <v>0.13564356435643576</v>
      </c>
      <c r="AY72" s="157">
        <f t="shared" si="72"/>
        <v>2.5283347863992889E-2</v>
      </c>
    </row>
    <row r="73" spans="1:51" x14ac:dyDescent="0.55000000000000004">
      <c r="A73" s="155" t="s">
        <v>45</v>
      </c>
      <c r="B73" s="156">
        <v>7.28</v>
      </c>
      <c r="C73" s="156">
        <v>6.51</v>
      </c>
      <c r="D73" s="156">
        <v>6.47</v>
      </c>
      <c r="E73" s="156">
        <v>6.38</v>
      </c>
      <c r="F73" s="156">
        <v>6.94</v>
      </c>
      <c r="G73" s="156">
        <v>7.5534507621473059</v>
      </c>
      <c r="H73" s="156">
        <v>7.64</v>
      </c>
      <c r="I73" s="156">
        <v>7.58</v>
      </c>
      <c r="J73" s="156">
        <v>7.37</v>
      </c>
      <c r="K73" s="156">
        <v>7.7</v>
      </c>
      <c r="L73" s="156">
        <v>7.95</v>
      </c>
      <c r="M73" s="156">
        <v>7.77</v>
      </c>
      <c r="N73" s="156">
        <v>7.42</v>
      </c>
      <c r="O73" s="156">
        <v>6.94</v>
      </c>
      <c r="P73" s="156">
        <v>6.91</v>
      </c>
      <c r="Q73" s="156">
        <v>7.35</v>
      </c>
      <c r="R73" s="156">
        <v>8.1199999999999992</v>
      </c>
      <c r="S73" s="156">
        <v>8.67</v>
      </c>
      <c r="T73" s="156">
        <v>8.6999999999999993</v>
      </c>
      <c r="U73" s="156">
        <v>8.17</v>
      </c>
      <c r="V73" s="156">
        <v>7.82</v>
      </c>
      <c r="W73" s="156">
        <v>7.52</v>
      </c>
      <c r="X73" s="156">
        <v>7.59</v>
      </c>
      <c r="Y73" s="156">
        <f>IF('Relative Weights'!F9=0,0,'Relative Weights'!F9)</f>
        <v>7.73</v>
      </c>
      <c r="Z73" s="152"/>
      <c r="AA73" s="155" t="s">
        <v>45</v>
      </c>
      <c r="AB73" s="157">
        <f t="shared" si="55"/>
        <v>-0.10576923076923084</v>
      </c>
      <c r="AC73" s="157">
        <f t="shared" si="56"/>
        <v>-6.1443932411674451E-3</v>
      </c>
      <c r="AD73" s="157">
        <f t="shared" si="57"/>
        <v>-1.3910355486862369E-2</v>
      </c>
      <c r="AE73" s="157">
        <f t="shared" si="58"/>
        <v>8.7774294670846409E-2</v>
      </c>
      <c r="AF73" s="157">
        <f t="shared" si="59"/>
        <v>8.839348157742144E-2</v>
      </c>
      <c r="AG73" s="157">
        <f t="shared" si="60"/>
        <v>1.1458238171938362E-2</v>
      </c>
      <c r="AH73" s="157">
        <f t="shared" si="61"/>
        <v>-7.8534031413611816E-3</v>
      </c>
      <c r="AI73" s="157">
        <f t="shared" si="62"/>
        <v>-2.7704485488126651E-2</v>
      </c>
      <c r="AJ73" s="157">
        <f t="shared" si="63"/>
        <v>4.4776119402984982E-2</v>
      </c>
      <c r="AK73" s="157">
        <f t="shared" si="64"/>
        <v>3.2467532467532534E-2</v>
      </c>
      <c r="AL73" s="157">
        <f t="shared" si="65"/>
        <v>-2.264150943396237E-2</v>
      </c>
      <c r="AM73" s="157">
        <f t="shared" si="66"/>
        <v>-4.5045045045045029E-2</v>
      </c>
      <c r="AN73" s="157">
        <f t="shared" si="67"/>
        <v>-6.4690026954177804E-2</v>
      </c>
      <c r="AO73" s="157">
        <f t="shared" si="68"/>
        <v>-4.3227665706052631E-3</v>
      </c>
      <c r="AP73" s="157">
        <f t="shared" si="69"/>
        <v>6.3675832127351617E-2</v>
      </c>
      <c r="AQ73" s="157">
        <f t="shared" si="70"/>
        <v>0.10476190476190461</v>
      </c>
      <c r="AR73" s="157">
        <f t="shared" si="71"/>
        <v>6.7733990147783363E-2</v>
      </c>
      <c r="AS73" s="157">
        <v>3.4602076124565784E-3</v>
      </c>
      <c r="AT73" s="157">
        <v>-6.0919540229884994E-2</v>
      </c>
      <c r="AU73" s="157">
        <v>-4.283965728274175E-2</v>
      </c>
      <c r="AV73" s="157">
        <v>-3.8363171355498826E-2</v>
      </c>
      <c r="AW73" s="157">
        <v>-3.8363171355498826E-2</v>
      </c>
      <c r="AX73" s="157">
        <v>-2.9411764705882359E-2</v>
      </c>
      <c r="AY73" s="157">
        <f t="shared" si="72"/>
        <v>1.8445322793148922E-2</v>
      </c>
    </row>
    <row r="74" spans="1:51" x14ac:dyDescent="0.55000000000000004">
      <c r="A74" s="155" t="s">
        <v>46</v>
      </c>
      <c r="B74" s="156">
        <v>11.13</v>
      </c>
      <c r="C74" s="156">
        <v>9.66</v>
      </c>
      <c r="D74" s="156">
        <v>9.7100000000000009</v>
      </c>
      <c r="E74" s="156">
        <v>9.68</v>
      </c>
      <c r="F74" s="156">
        <v>10.44</v>
      </c>
      <c r="G74" s="156">
        <v>10.558060254244959</v>
      </c>
      <c r="H74" s="156">
        <v>9.91</v>
      </c>
      <c r="I74" s="156">
        <v>9.35</v>
      </c>
      <c r="J74" s="156">
        <v>9.6199999999999992</v>
      </c>
      <c r="K74" s="156">
        <v>10.119999999999999</v>
      </c>
      <c r="L74" s="156">
        <v>10.42</v>
      </c>
      <c r="M74" s="156">
        <v>11.21</v>
      </c>
      <c r="N74" s="156">
        <v>11.77</v>
      </c>
      <c r="O74" s="156">
        <v>12.36</v>
      </c>
      <c r="P74" s="156">
        <v>11.8</v>
      </c>
      <c r="Q74" s="156">
        <v>12.43</v>
      </c>
      <c r="R74" s="156">
        <v>13.58</v>
      </c>
      <c r="S74" s="156">
        <v>14.72</v>
      </c>
      <c r="T74" s="156">
        <v>15.18</v>
      </c>
      <c r="U74" s="156">
        <v>14.77</v>
      </c>
      <c r="V74" s="156">
        <v>14.47</v>
      </c>
      <c r="W74" s="156">
        <v>14.21</v>
      </c>
      <c r="X74" s="156">
        <v>15.42</v>
      </c>
      <c r="Y74" s="156">
        <f>IF('Relative Weights'!F10=0,0,'Relative Weights'!F10)</f>
        <v>16.350000000000001</v>
      </c>
      <c r="Z74" s="152"/>
      <c r="AA74" s="155" t="s">
        <v>46</v>
      </c>
      <c r="AB74" s="157">
        <f t="shared" si="55"/>
        <v>-0.13207547169811329</v>
      </c>
      <c r="AC74" s="157">
        <f t="shared" si="56"/>
        <v>5.1759834368529933E-3</v>
      </c>
      <c r="AD74" s="157">
        <f t="shared" si="57"/>
        <v>-3.08959835221434E-3</v>
      </c>
      <c r="AE74" s="157">
        <f t="shared" si="58"/>
        <v>7.8512396694214948E-2</v>
      </c>
      <c r="AF74" s="157">
        <f t="shared" si="59"/>
        <v>1.1308453471739366E-2</v>
      </c>
      <c r="AG74" s="157">
        <f t="shared" si="60"/>
        <v>-6.1380617143608429E-2</v>
      </c>
      <c r="AH74" s="157">
        <f t="shared" si="61"/>
        <v>-5.6508577194752774E-2</v>
      </c>
      <c r="AI74" s="157">
        <f t="shared" si="62"/>
        <v>2.8877005347593521E-2</v>
      </c>
      <c r="AJ74" s="157">
        <f t="shared" si="63"/>
        <v>5.1975051975051922E-2</v>
      </c>
      <c r="AK74" s="157">
        <f t="shared" si="64"/>
        <v>2.9644268774703608E-2</v>
      </c>
      <c r="AL74" s="157">
        <f t="shared" si="65"/>
        <v>7.5815738963531665E-2</v>
      </c>
      <c r="AM74" s="157">
        <f t="shared" si="66"/>
        <v>4.9955396966993693E-2</v>
      </c>
      <c r="AN74" s="157">
        <f t="shared" si="67"/>
        <v>5.0127442650807152E-2</v>
      </c>
      <c r="AO74" s="157">
        <f t="shared" si="68"/>
        <v>-4.5307443365695699E-2</v>
      </c>
      <c r="AP74" s="157">
        <f t="shared" si="69"/>
        <v>5.3389830508474567E-2</v>
      </c>
      <c r="AQ74" s="157">
        <f t="shared" si="70"/>
        <v>9.2518101367658812E-2</v>
      </c>
      <c r="AR74" s="157">
        <f t="shared" si="71"/>
        <v>8.3946980854197495E-2</v>
      </c>
      <c r="AS74" s="157">
        <v>3.125E-2</v>
      </c>
      <c r="AT74" s="157">
        <v>-2.7009222661396604E-2</v>
      </c>
      <c r="AU74" s="157">
        <v>-2.0311442112389888E-2</v>
      </c>
      <c r="AV74" s="157">
        <v>-1.7968210089841063E-2</v>
      </c>
      <c r="AW74" s="157">
        <v>-1.7968210089841063E-2</v>
      </c>
      <c r="AX74" s="157">
        <v>6.5653075328265365E-2</v>
      </c>
      <c r="AY74" s="157">
        <f t="shared" si="72"/>
        <v>6.0311284046692615E-2</v>
      </c>
    </row>
    <row r="75" spans="1:51" x14ac:dyDescent="0.55000000000000004">
      <c r="A75" s="155" t="s">
        <v>47</v>
      </c>
      <c r="B75" s="156">
        <v>16.350000000000001</v>
      </c>
      <c r="C75" s="156">
        <v>14.14</v>
      </c>
      <c r="D75" s="156">
        <v>14.07</v>
      </c>
      <c r="E75" s="156">
        <v>14</v>
      </c>
      <c r="F75" s="156">
        <v>15.55</v>
      </c>
      <c r="G75" s="156">
        <v>16.164721339525684</v>
      </c>
      <c r="H75" s="156">
        <v>15.96</v>
      </c>
      <c r="I75" s="156">
        <v>15.81</v>
      </c>
      <c r="J75" s="156">
        <v>16.03</v>
      </c>
      <c r="K75" s="156">
        <v>16.75</v>
      </c>
      <c r="L75" s="156">
        <v>17.34</v>
      </c>
      <c r="M75" s="156">
        <v>17.920000000000002</v>
      </c>
      <c r="N75" s="156">
        <v>17.98</v>
      </c>
      <c r="O75" s="156">
        <v>17.7</v>
      </c>
      <c r="P75" s="156">
        <v>17.149999999999999</v>
      </c>
      <c r="Q75" s="156">
        <v>17.39</v>
      </c>
      <c r="R75" s="156">
        <v>18.47</v>
      </c>
      <c r="S75" s="156">
        <v>19.43</v>
      </c>
      <c r="T75" s="156">
        <v>19.68</v>
      </c>
      <c r="U75" s="156">
        <v>19.149999999999999</v>
      </c>
      <c r="V75" s="156">
        <v>18.79</v>
      </c>
      <c r="W75" s="156">
        <v>18.760000000000002</v>
      </c>
      <c r="X75" s="156">
        <v>19.57</v>
      </c>
      <c r="Y75" s="156">
        <f>IF('Relative Weights'!F11=0,0,'Relative Weights'!F11)</f>
        <v>21.41</v>
      </c>
      <c r="Z75" s="152"/>
      <c r="AA75" s="155" t="s">
        <v>47</v>
      </c>
      <c r="AB75" s="157">
        <f t="shared" si="55"/>
        <v>-0.13516819571865446</v>
      </c>
      <c r="AC75" s="157">
        <f t="shared" si="56"/>
        <v>-4.9504950495049549E-3</v>
      </c>
      <c r="AD75" s="157">
        <f t="shared" si="57"/>
        <v>-4.9751243781094301E-3</v>
      </c>
      <c r="AE75" s="157">
        <f t="shared" si="58"/>
        <v>0.11071428571428577</v>
      </c>
      <c r="AF75" s="157">
        <f t="shared" si="59"/>
        <v>3.9531918940558519E-2</v>
      </c>
      <c r="AG75" s="157">
        <f t="shared" si="60"/>
        <v>-1.2664699577907501E-2</v>
      </c>
      <c r="AH75" s="157">
        <f t="shared" si="61"/>
        <v>-9.3984962406015171E-3</v>
      </c>
      <c r="AI75" s="157">
        <f t="shared" si="62"/>
        <v>1.3915243516761544E-2</v>
      </c>
      <c r="AJ75" s="157">
        <f t="shared" si="63"/>
        <v>4.4915782907049229E-2</v>
      </c>
      <c r="AK75" s="157">
        <f t="shared" si="64"/>
        <v>3.5223880597014867E-2</v>
      </c>
      <c r="AL75" s="157">
        <f t="shared" si="65"/>
        <v>3.3448673587082034E-2</v>
      </c>
      <c r="AM75" s="157">
        <f t="shared" si="66"/>
        <v>3.3482142857141906E-3</v>
      </c>
      <c r="AN75" s="157">
        <f t="shared" si="67"/>
        <v>-1.5572858731924377E-2</v>
      </c>
      <c r="AO75" s="157">
        <f t="shared" si="68"/>
        <v>-3.1073446327683607E-2</v>
      </c>
      <c r="AP75" s="157">
        <f t="shared" si="69"/>
        <v>1.3994169096209985E-2</v>
      </c>
      <c r="AQ75" s="157">
        <f t="shared" si="70"/>
        <v>6.2104657849338496E-2</v>
      </c>
      <c r="AR75" s="157">
        <f t="shared" si="71"/>
        <v>5.1976177585273398E-2</v>
      </c>
      <c r="AS75" s="157">
        <v>1.286670097786935E-2</v>
      </c>
      <c r="AT75" s="157">
        <v>-2.6930894308943132E-2</v>
      </c>
      <c r="AU75" s="157">
        <v>-1.8798955613577029E-2</v>
      </c>
      <c r="AV75" s="157">
        <v>-1.5965939329429801E-3</v>
      </c>
      <c r="AW75" s="157">
        <v>-1.5965939329429801E-3</v>
      </c>
      <c r="AX75" s="157">
        <v>4.1511442256519482E-2</v>
      </c>
      <c r="AY75" s="157">
        <f t="shared" si="72"/>
        <v>9.4021461420541685E-2</v>
      </c>
    </row>
    <row r="76" spans="1:51" x14ac:dyDescent="0.55000000000000004">
      <c r="A76" s="155" t="s">
        <v>48</v>
      </c>
      <c r="B76" s="156">
        <v>7.4</v>
      </c>
      <c r="C76" s="156">
        <v>6.13</v>
      </c>
      <c r="D76" s="156">
        <v>5.84</v>
      </c>
      <c r="E76" s="156">
        <v>5.48</v>
      </c>
      <c r="F76" s="156">
        <v>5.88</v>
      </c>
      <c r="G76" s="156">
        <v>6.4083032721484567</v>
      </c>
      <c r="H76" s="156">
        <v>6.62</v>
      </c>
      <c r="I76" s="156">
        <v>6.97</v>
      </c>
      <c r="J76" s="156">
        <v>7.24</v>
      </c>
      <c r="K76" s="156">
        <v>7.77</v>
      </c>
      <c r="L76" s="156">
        <v>8.3699999999999992</v>
      </c>
      <c r="M76" s="156">
        <v>8.5500000000000007</v>
      </c>
      <c r="N76" s="156">
        <v>8.67</v>
      </c>
      <c r="O76" s="156">
        <v>8.5</v>
      </c>
      <c r="P76" s="156">
        <v>9.09</v>
      </c>
      <c r="Q76" s="156">
        <v>9.5</v>
      </c>
      <c r="R76" s="156">
        <v>10.5</v>
      </c>
      <c r="S76" s="156">
        <v>11.93</v>
      </c>
      <c r="T76" s="156">
        <v>13.66</v>
      </c>
      <c r="U76" s="156">
        <v>14.22</v>
      </c>
      <c r="V76" s="156">
        <v>14.04</v>
      </c>
      <c r="W76" s="156">
        <v>14.31</v>
      </c>
      <c r="X76" s="156">
        <v>15.93</v>
      </c>
      <c r="Y76" s="156">
        <f>IF('Relative Weights'!F12=0,0,'Relative Weights'!F12)</f>
        <v>16.61</v>
      </c>
      <c r="Z76" s="152"/>
      <c r="AA76" s="155" t="s">
        <v>48</v>
      </c>
      <c r="AB76" s="157">
        <f t="shared" si="55"/>
        <v>-0.17162162162162165</v>
      </c>
      <c r="AC76" s="157">
        <f t="shared" si="56"/>
        <v>-4.7308319738988636E-2</v>
      </c>
      <c r="AD76" s="157">
        <f t="shared" si="57"/>
        <v>-6.1643835616438269E-2</v>
      </c>
      <c r="AE76" s="157">
        <f t="shared" si="58"/>
        <v>7.2992700729926918E-2</v>
      </c>
      <c r="AF76" s="157">
        <f t="shared" si="59"/>
        <v>8.9847495263343014E-2</v>
      </c>
      <c r="AG76" s="157">
        <f t="shared" si="60"/>
        <v>3.3034754889271989E-2</v>
      </c>
      <c r="AH76" s="157">
        <f t="shared" si="61"/>
        <v>5.2870090634441036E-2</v>
      </c>
      <c r="AI76" s="157">
        <f t="shared" si="62"/>
        <v>3.8737446197991465E-2</v>
      </c>
      <c r="AJ76" s="157">
        <f t="shared" si="63"/>
        <v>7.320441988950277E-2</v>
      </c>
      <c r="AK76" s="157">
        <f t="shared" si="64"/>
        <v>7.7220077220077288E-2</v>
      </c>
      <c r="AL76" s="157">
        <f t="shared" si="65"/>
        <v>2.1505376344086224E-2</v>
      </c>
      <c r="AM76" s="157">
        <f t="shared" si="66"/>
        <v>1.4035087719298067E-2</v>
      </c>
      <c r="AN76" s="157">
        <f t="shared" si="67"/>
        <v>-1.9607843137254943E-2</v>
      </c>
      <c r="AO76" s="157">
        <f t="shared" si="68"/>
        <v>6.9411764705882284E-2</v>
      </c>
      <c r="AP76" s="157">
        <f t="shared" si="69"/>
        <v>4.5104510451045021E-2</v>
      </c>
      <c r="AQ76" s="157">
        <f t="shared" si="70"/>
        <v>0.10526315789473695</v>
      </c>
      <c r="AR76" s="157">
        <f t="shared" si="71"/>
        <v>0.1361904761904762</v>
      </c>
      <c r="AS76" s="157">
        <v>0.14501257334450979</v>
      </c>
      <c r="AT76" s="157">
        <v>4.0995607613470098E-2</v>
      </c>
      <c r="AU76" s="157">
        <v>-1.2658227848101333E-2</v>
      </c>
      <c r="AV76" s="157">
        <v>1.9230769230769384E-2</v>
      </c>
      <c r="AW76" s="157">
        <v>1.9230769230769384E-2</v>
      </c>
      <c r="AX76" s="157">
        <v>0.13461538461538458</v>
      </c>
      <c r="AY76" s="157">
        <f t="shared" si="72"/>
        <v>4.2686754551161332E-2</v>
      </c>
    </row>
    <row r="77" spans="1:51" x14ac:dyDescent="0.55000000000000004">
      <c r="A77" s="155" t="s">
        <v>49</v>
      </c>
      <c r="B77" s="156">
        <v>0</v>
      </c>
      <c r="C77" s="156">
        <v>0</v>
      </c>
      <c r="D77" s="156">
        <v>0</v>
      </c>
      <c r="E77" s="156">
        <v>0</v>
      </c>
      <c r="F77" s="156">
        <v>0</v>
      </c>
      <c r="G77" s="156">
        <v>0</v>
      </c>
      <c r="H77" s="156">
        <v>0</v>
      </c>
      <c r="I77" s="156">
        <v>0</v>
      </c>
      <c r="J77" s="156">
        <v>0</v>
      </c>
      <c r="K77" s="156">
        <v>0</v>
      </c>
      <c r="L77" s="156">
        <v>0</v>
      </c>
      <c r="M77" s="156">
        <v>0</v>
      </c>
      <c r="N77" s="156">
        <v>0</v>
      </c>
      <c r="O77" s="156">
        <v>0</v>
      </c>
      <c r="P77" s="156">
        <v>0</v>
      </c>
      <c r="Q77" s="156">
        <v>0</v>
      </c>
      <c r="R77" s="156">
        <v>0</v>
      </c>
      <c r="S77" s="156">
        <v>0</v>
      </c>
      <c r="T77" s="156">
        <v>0</v>
      </c>
      <c r="U77" s="156">
        <v>0</v>
      </c>
      <c r="V77" s="156">
        <v>0</v>
      </c>
      <c r="W77" s="156">
        <v>0</v>
      </c>
      <c r="X77" s="156">
        <v>0</v>
      </c>
      <c r="Y77" s="156">
        <f>IF('Relative Weights'!F13=0,0,'Relative Weights'!F13)</f>
        <v>0</v>
      </c>
      <c r="Z77" s="152"/>
      <c r="AA77" s="155" t="s">
        <v>49</v>
      </c>
      <c r="AB77" s="157" t="str">
        <f t="shared" si="55"/>
        <v/>
      </c>
      <c r="AC77" s="157" t="str">
        <f t="shared" si="56"/>
        <v/>
      </c>
      <c r="AD77" s="157" t="str">
        <f t="shared" si="57"/>
        <v/>
      </c>
      <c r="AE77" s="157" t="str">
        <f t="shared" si="58"/>
        <v/>
      </c>
      <c r="AF77" s="157" t="str">
        <f t="shared" si="59"/>
        <v/>
      </c>
      <c r="AG77" s="157" t="str">
        <f t="shared" si="60"/>
        <v/>
      </c>
      <c r="AH77" s="157" t="str">
        <f t="shared" si="61"/>
        <v/>
      </c>
      <c r="AI77" s="157" t="str">
        <f t="shared" si="62"/>
        <v/>
      </c>
      <c r="AJ77" s="157" t="str">
        <f t="shared" si="63"/>
        <v/>
      </c>
      <c r="AK77" s="157" t="str">
        <f t="shared" si="64"/>
        <v/>
      </c>
      <c r="AL77" s="157" t="str">
        <f t="shared" si="65"/>
        <v/>
      </c>
      <c r="AM77" s="157" t="str">
        <f t="shared" si="66"/>
        <v/>
      </c>
      <c r="AN77" s="157" t="str">
        <f t="shared" si="67"/>
        <v/>
      </c>
      <c r="AO77" s="157" t="str">
        <f t="shared" si="68"/>
        <v/>
      </c>
      <c r="AP77" s="157" t="str">
        <f t="shared" si="69"/>
        <v/>
      </c>
      <c r="AQ77" s="157" t="str">
        <f t="shared" si="70"/>
        <v/>
      </c>
      <c r="AR77" s="157" t="str">
        <f t="shared" si="71"/>
        <v/>
      </c>
      <c r="AS77" s="157" t="s">
        <v>809</v>
      </c>
      <c r="AT77" s="157" t="s">
        <v>809</v>
      </c>
      <c r="AU77" s="157" t="s">
        <v>809</v>
      </c>
      <c r="AV77" s="157" t="s">
        <v>809</v>
      </c>
      <c r="AW77" s="157" t="s">
        <v>809</v>
      </c>
      <c r="AX77" s="157" t="s">
        <v>809</v>
      </c>
      <c r="AY77" s="157" t="str">
        <f t="shared" si="72"/>
        <v/>
      </c>
    </row>
    <row r="78" spans="1:51" x14ac:dyDescent="0.55000000000000004">
      <c r="A78" s="155" t="s">
        <v>50</v>
      </c>
      <c r="B78" s="156">
        <v>14.09</v>
      </c>
      <c r="C78" s="156">
        <v>12.28</v>
      </c>
      <c r="D78" s="156">
        <v>11.49</v>
      </c>
      <c r="E78" s="156">
        <v>11.32</v>
      </c>
      <c r="F78" s="156">
        <v>12.31</v>
      </c>
      <c r="G78" s="156">
        <v>13.796534682940798</v>
      </c>
      <c r="H78" s="156">
        <v>13.84</v>
      </c>
      <c r="I78" s="156">
        <v>14.4</v>
      </c>
      <c r="J78" s="156">
        <v>14.69</v>
      </c>
      <c r="K78" s="156">
        <v>15.32</v>
      </c>
      <c r="L78" s="156">
        <v>15.76</v>
      </c>
      <c r="M78" s="156">
        <v>17.010000000000002</v>
      </c>
      <c r="N78" s="156">
        <v>18.18</v>
      </c>
      <c r="O78" s="156">
        <v>19.440000000000001</v>
      </c>
      <c r="P78" s="156">
        <v>19.329999999999998</v>
      </c>
      <c r="Q78" s="156">
        <v>20.67</v>
      </c>
      <c r="R78" s="156">
        <v>23.84</v>
      </c>
      <c r="S78" s="156">
        <v>26.37</v>
      </c>
      <c r="T78" s="156">
        <v>28.72</v>
      </c>
      <c r="U78" s="156">
        <v>28.45</v>
      </c>
      <c r="V78" s="156">
        <v>29.07</v>
      </c>
      <c r="W78" s="156">
        <v>27.99</v>
      </c>
      <c r="X78" s="156">
        <v>24.79</v>
      </c>
      <c r="Y78" s="156">
        <f>IF('Relative Weights'!F14=0,0,'Relative Weights'!F14)</f>
        <v>20.010000000000002</v>
      </c>
      <c r="Z78" s="152"/>
      <c r="AA78" s="155" t="s">
        <v>50</v>
      </c>
      <c r="AB78" s="157">
        <f t="shared" si="55"/>
        <v>-0.1284599006387509</v>
      </c>
      <c r="AC78" s="157">
        <f t="shared" si="56"/>
        <v>-6.4332247557003175E-2</v>
      </c>
      <c r="AD78" s="157">
        <f t="shared" si="57"/>
        <v>-1.4795474325500435E-2</v>
      </c>
      <c r="AE78" s="157">
        <f t="shared" si="58"/>
        <v>8.7455830388692535E-2</v>
      </c>
      <c r="AF78" s="157">
        <f t="shared" si="59"/>
        <v>0.12075830080753835</v>
      </c>
      <c r="AG78" s="157">
        <f t="shared" si="60"/>
        <v>3.1504517661919973E-3</v>
      </c>
      <c r="AH78" s="157">
        <f t="shared" si="61"/>
        <v>4.0462427745664886E-2</v>
      </c>
      <c r="AI78" s="157">
        <f t="shared" si="62"/>
        <v>2.0138888888888928E-2</v>
      </c>
      <c r="AJ78" s="157">
        <f t="shared" si="63"/>
        <v>4.288631722260039E-2</v>
      </c>
      <c r="AK78" s="157">
        <f t="shared" si="64"/>
        <v>2.8720626631853818E-2</v>
      </c>
      <c r="AL78" s="157">
        <f t="shared" si="65"/>
        <v>7.9314720812182937E-2</v>
      </c>
      <c r="AM78" s="157">
        <f t="shared" si="66"/>
        <v>6.8783068783068613E-2</v>
      </c>
      <c r="AN78" s="157">
        <f t="shared" si="67"/>
        <v>6.9306930693069368E-2</v>
      </c>
      <c r="AO78" s="157">
        <f t="shared" si="68"/>
        <v>-5.6584362139918687E-3</v>
      </c>
      <c r="AP78" s="157">
        <f t="shared" si="69"/>
        <v>6.9322296947749829E-2</v>
      </c>
      <c r="AQ78" s="157">
        <f t="shared" si="70"/>
        <v>0.1533623609095307</v>
      </c>
      <c r="AR78" s="157">
        <f t="shared" si="71"/>
        <v>0.1061241610738255</v>
      </c>
      <c r="AS78" s="157">
        <v>8.9116420174440547E-2</v>
      </c>
      <c r="AT78" s="157">
        <v>-9.4011142061281028E-3</v>
      </c>
      <c r="AU78" s="157">
        <v>2.1792618629173921E-2</v>
      </c>
      <c r="AV78" s="157">
        <v>-3.7151702786377805E-2</v>
      </c>
      <c r="AW78" s="157">
        <v>-3.7151702786377805E-2</v>
      </c>
      <c r="AX78" s="157">
        <v>-0.14723082215342276</v>
      </c>
      <c r="AY78" s="157">
        <f t="shared" si="72"/>
        <v>-0.19281968535699867</v>
      </c>
    </row>
    <row r="79" spans="1:51" x14ac:dyDescent="0.55000000000000004">
      <c r="A79" s="155" t="s">
        <v>51</v>
      </c>
      <c r="B79" s="156">
        <v>5.48</v>
      </c>
      <c r="C79" s="156">
        <v>5.0999999999999996</v>
      </c>
      <c r="D79" s="156">
        <v>5.2</v>
      </c>
      <c r="E79" s="156">
        <v>5.45</v>
      </c>
      <c r="F79" s="156">
        <v>6.17</v>
      </c>
      <c r="G79" s="156">
        <v>6.3238910411669629</v>
      </c>
      <c r="H79" s="156">
        <v>6.65</v>
      </c>
      <c r="I79" s="156">
        <v>7.5</v>
      </c>
      <c r="J79" s="156">
        <v>9.64</v>
      </c>
      <c r="K79" s="156">
        <v>11.95</v>
      </c>
      <c r="L79" s="156">
        <v>12.74</v>
      </c>
      <c r="M79" s="156">
        <v>12.41</v>
      </c>
      <c r="N79" s="156">
        <v>12.06</v>
      </c>
      <c r="O79" s="156">
        <v>13.02</v>
      </c>
      <c r="P79" s="156">
        <v>14.64</v>
      </c>
      <c r="Q79" s="156">
        <v>15.47</v>
      </c>
      <c r="R79" s="156">
        <v>15.16</v>
      </c>
      <c r="S79" s="156">
        <v>14.47</v>
      </c>
      <c r="T79" s="156">
        <v>16.55</v>
      </c>
      <c r="U79" s="156">
        <v>21.12</v>
      </c>
      <c r="V79" s="156">
        <v>26.48</v>
      </c>
      <c r="W79" s="156">
        <v>25.57</v>
      </c>
      <c r="X79" s="156">
        <v>26.29</v>
      </c>
      <c r="Y79" s="156">
        <f>IF('Relative Weights'!F15=0,0,'Relative Weights'!F15)</f>
        <v>24.31</v>
      </c>
      <c r="Z79" s="152"/>
      <c r="AA79" s="155" t="s">
        <v>51</v>
      </c>
      <c r="AB79" s="157">
        <f t="shared" si="55"/>
        <v>-6.9343065693430739E-2</v>
      </c>
      <c r="AC79" s="157">
        <f t="shared" si="56"/>
        <v>1.9607843137255054E-2</v>
      </c>
      <c r="AD79" s="157">
        <f t="shared" si="57"/>
        <v>4.8076923076923128E-2</v>
      </c>
      <c r="AE79" s="157">
        <f t="shared" si="58"/>
        <v>0.13211009174311927</v>
      </c>
      <c r="AF79" s="157">
        <f t="shared" si="59"/>
        <v>2.494182190712535E-2</v>
      </c>
      <c r="AG79" s="157">
        <f t="shared" si="60"/>
        <v>5.1567770018513759E-2</v>
      </c>
      <c r="AH79" s="157">
        <f t="shared" si="61"/>
        <v>0.1278195488721805</v>
      </c>
      <c r="AI79" s="157">
        <f t="shared" si="62"/>
        <v>0.28533333333333344</v>
      </c>
      <c r="AJ79" s="157">
        <f t="shared" si="63"/>
        <v>0.23962655601659733</v>
      </c>
      <c r="AK79" s="157">
        <f t="shared" si="64"/>
        <v>6.6108786610878711E-2</v>
      </c>
      <c r="AL79" s="157">
        <f t="shared" si="65"/>
        <v>-2.590266875981162E-2</v>
      </c>
      <c r="AM79" s="157">
        <f t="shared" si="66"/>
        <v>-2.8203062046736505E-2</v>
      </c>
      <c r="AN79" s="157">
        <f t="shared" si="67"/>
        <v>7.9601990049751103E-2</v>
      </c>
      <c r="AO79" s="157">
        <f t="shared" si="68"/>
        <v>0.12442396313364057</v>
      </c>
      <c r="AP79" s="157">
        <f t="shared" si="69"/>
        <v>5.6693989071038287E-2</v>
      </c>
      <c r="AQ79" s="157">
        <f t="shared" si="70"/>
        <v>-2.0038784744667137E-2</v>
      </c>
      <c r="AR79" s="157">
        <f t="shared" si="71"/>
        <v>-4.5514511873350871E-2</v>
      </c>
      <c r="AS79" s="157">
        <v>0.14374568071872851</v>
      </c>
      <c r="AT79" s="157">
        <v>0.27613293051359511</v>
      </c>
      <c r="AU79" s="157">
        <v>0.25378787878787867</v>
      </c>
      <c r="AV79" s="157">
        <v>-3.4365558912386684E-2</v>
      </c>
      <c r="AW79" s="157">
        <v>-3.4365558912386684E-2</v>
      </c>
      <c r="AX79" s="157">
        <v>-7.1752265861028119E-3</v>
      </c>
      <c r="AY79" s="157">
        <f t="shared" si="72"/>
        <v>-7.5313807531380728E-2</v>
      </c>
    </row>
    <row r="80" spans="1:51" x14ac:dyDescent="0.55000000000000004">
      <c r="A80" s="155" t="s">
        <v>717</v>
      </c>
      <c r="B80" s="156">
        <v>0</v>
      </c>
      <c r="C80" s="156">
        <v>0</v>
      </c>
      <c r="D80" s="156">
        <v>0</v>
      </c>
      <c r="E80" s="156">
        <v>0</v>
      </c>
      <c r="F80" s="156">
        <v>0</v>
      </c>
      <c r="G80" s="156">
        <v>0</v>
      </c>
      <c r="H80" s="156">
        <v>0</v>
      </c>
      <c r="I80" s="156">
        <v>0</v>
      </c>
      <c r="J80" s="156">
        <v>0</v>
      </c>
      <c r="K80" s="156">
        <v>0</v>
      </c>
      <c r="L80" s="156">
        <v>0</v>
      </c>
      <c r="M80" s="156">
        <v>0</v>
      </c>
      <c r="N80" s="156">
        <v>0</v>
      </c>
      <c r="O80" s="156">
        <v>0</v>
      </c>
      <c r="P80" s="156">
        <v>0</v>
      </c>
      <c r="Q80" s="156">
        <v>0</v>
      </c>
      <c r="R80" s="156">
        <v>0</v>
      </c>
      <c r="S80" s="156">
        <v>0</v>
      </c>
      <c r="T80" s="156">
        <v>0</v>
      </c>
      <c r="U80" s="156">
        <v>0</v>
      </c>
      <c r="V80" s="156">
        <v>0</v>
      </c>
      <c r="W80" s="156">
        <v>0</v>
      </c>
      <c r="X80" s="156">
        <v>0</v>
      </c>
      <c r="Y80" s="156">
        <f>IF('Relative Weights'!F16=0,0,'Relative Weights'!F16)</f>
        <v>0</v>
      </c>
      <c r="Z80" s="152"/>
      <c r="AA80" s="155" t="s">
        <v>717</v>
      </c>
      <c r="AB80" s="157" t="str">
        <f t="shared" si="55"/>
        <v/>
      </c>
      <c r="AC80" s="157" t="str">
        <f t="shared" si="56"/>
        <v/>
      </c>
      <c r="AD80" s="157" t="str">
        <f t="shared" si="57"/>
        <v/>
      </c>
      <c r="AE80" s="157" t="str">
        <f t="shared" si="58"/>
        <v/>
      </c>
      <c r="AF80" s="157" t="str">
        <f t="shared" si="59"/>
        <v/>
      </c>
      <c r="AG80" s="157" t="str">
        <f t="shared" si="60"/>
        <v/>
      </c>
      <c r="AH80" s="157" t="str">
        <f t="shared" si="61"/>
        <v/>
      </c>
      <c r="AI80" s="157" t="str">
        <f t="shared" si="62"/>
        <v/>
      </c>
      <c r="AJ80" s="157" t="str">
        <f t="shared" si="63"/>
        <v/>
      </c>
      <c r="AK80" s="157" t="str">
        <f t="shared" si="64"/>
        <v/>
      </c>
      <c r="AL80" s="157" t="str">
        <f t="shared" si="65"/>
        <v/>
      </c>
      <c r="AM80" s="157" t="str">
        <f t="shared" si="66"/>
        <v/>
      </c>
      <c r="AN80" s="157" t="str">
        <f t="shared" si="67"/>
        <v/>
      </c>
      <c r="AO80" s="157" t="str">
        <f t="shared" si="68"/>
        <v/>
      </c>
      <c r="AP80" s="157" t="str">
        <f t="shared" si="69"/>
        <v/>
      </c>
      <c r="AQ80" s="157" t="str">
        <f t="shared" si="70"/>
        <v/>
      </c>
      <c r="AR80" s="157" t="str">
        <f t="shared" si="71"/>
        <v/>
      </c>
      <c r="AS80" s="157" t="s">
        <v>809</v>
      </c>
      <c r="AT80" s="157" t="s">
        <v>809</v>
      </c>
      <c r="AU80" s="157" t="s">
        <v>809</v>
      </c>
      <c r="AV80" s="157" t="s">
        <v>809</v>
      </c>
      <c r="AW80" s="157" t="s">
        <v>809</v>
      </c>
      <c r="AX80" s="157" t="s">
        <v>809</v>
      </c>
      <c r="AY80" s="157" t="str">
        <f t="shared" si="72"/>
        <v/>
      </c>
    </row>
    <row r="81" spans="1:51" x14ac:dyDescent="0.55000000000000004">
      <c r="A81" s="155" t="s">
        <v>53</v>
      </c>
      <c r="B81" s="156">
        <v>0</v>
      </c>
      <c r="C81" s="156">
        <v>0</v>
      </c>
      <c r="D81" s="156">
        <v>0</v>
      </c>
      <c r="E81" s="156">
        <v>0</v>
      </c>
      <c r="F81" s="156">
        <v>0</v>
      </c>
      <c r="G81" s="156">
        <v>0</v>
      </c>
      <c r="H81" s="156">
        <v>0</v>
      </c>
      <c r="I81" s="156">
        <v>0</v>
      </c>
      <c r="J81" s="156">
        <v>0</v>
      </c>
      <c r="K81" s="156">
        <v>0</v>
      </c>
      <c r="L81" s="156">
        <v>0</v>
      </c>
      <c r="M81" s="156">
        <v>0</v>
      </c>
      <c r="N81" s="156">
        <v>0</v>
      </c>
      <c r="O81" s="156">
        <v>0</v>
      </c>
      <c r="P81" s="156">
        <v>0</v>
      </c>
      <c r="Q81" s="156">
        <v>0</v>
      </c>
      <c r="R81" s="156">
        <v>0</v>
      </c>
      <c r="S81" s="156">
        <v>0</v>
      </c>
      <c r="T81" s="156">
        <v>0</v>
      </c>
      <c r="U81" s="156">
        <v>0</v>
      </c>
      <c r="V81" s="156">
        <v>0</v>
      </c>
      <c r="W81" s="156">
        <v>0</v>
      </c>
      <c r="X81" s="156">
        <v>0</v>
      </c>
      <c r="Y81" s="156">
        <f>IF('Relative Weights'!F17=0,0,'Relative Weights'!F17)</f>
        <v>0</v>
      </c>
      <c r="Z81" s="152"/>
      <c r="AA81" s="155" t="s">
        <v>53</v>
      </c>
      <c r="AB81" s="157" t="str">
        <f t="shared" si="55"/>
        <v/>
      </c>
      <c r="AC81" s="157" t="str">
        <f t="shared" si="56"/>
        <v/>
      </c>
      <c r="AD81" s="157" t="str">
        <f t="shared" si="57"/>
        <v/>
      </c>
      <c r="AE81" s="157" t="str">
        <f t="shared" si="58"/>
        <v/>
      </c>
      <c r="AF81" s="157" t="str">
        <f t="shared" si="59"/>
        <v/>
      </c>
      <c r="AG81" s="157" t="str">
        <f t="shared" si="60"/>
        <v/>
      </c>
      <c r="AH81" s="157" t="str">
        <f t="shared" si="61"/>
        <v/>
      </c>
      <c r="AI81" s="157" t="str">
        <f t="shared" si="62"/>
        <v/>
      </c>
      <c r="AJ81" s="157" t="str">
        <f t="shared" si="63"/>
        <v/>
      </c>
      <c r="AK81" s="157" t="str">
        <f t="shared" si="64"/>
        <v/>
      </c>
      <c r="AL81" s="157" t="str">
        <f t="shared" si="65"/>
        <v/>
      </c>
      <c r="AM81" s="157" t="str">
        <f t="shared" si="66"/>
        <v/>
      </c>
      <c r="AN81" s="157" t="str">
        <f t="shared" si="67"/>
        <v/>
      </c>
      <c r="AO81" s="157" t="str">
        <f t="shared" si="68"/>
        <v/>
      </c>
      <c r="AP81" s="157" t="str">
        <f t="shared" si="69"/>
        <v/>
      </c>
      <c r="AQ81" s="157" t="str">
        <f t="shared" si="70"/>
        <v/>
      </c>
      <c r="AR81" s="157" t="str">
        <f t="shared" si="71"/>
        <v/>
      </c>
      <c r="AS81" s="157" t="s">
        <v>809</v>
      </c>
      <c r="AT81" s="157" t="s">
        <v>809</v>
      </c>
      <c r="AU81" s="157" t="s">
        <v>809</v>
      </c>
      <c r="AV81" s="157" t="s">
        <v>809</v>
      </c>
      <c r="AW81" s="157" t="s">
        <v>809</v>
      </c>
      <c r="AX81" s="157" t="s">
        <v>809</v>
      </c>
      <c r="AY81" s="157" t="str">
        <f t="shared" si="72"/>
        <v/>
      </c>
    </row>
    <row r="82" spans="1:51" x14ac:dyDescent="0.55000000000000004">
      <c r="A82" s="155" t="s">
        <v>54</v>
      </c>
      <c r="B82" s="156">
        <v>0</v>
      </c>
      <c r="C82" s="156">
        <v>0</v>
      </c>
      <c r="D82" s="156">
        <v>0</v>
      </c>
      <c r="E82" s="156">
        <v>0</v>
      </c>
      <c r="F82" s="156">
        <v>0</v>
      </c>
      <c r="G82" s="156">
        <v>0</v>
      </c>
      <c r="H82" s="156">
        <v>0</v>
      </c>
      <c r="I82" s="156">
        <v>0</v>
      </c>
      <c r="J82" s="156">
        <v>0</v>
      </c>
      <c r="K82" s="156">
        <v>0</v>
      </c>
      <c r="L82" s="156">
        <v>0</v>
      </c>
      <c r="M82" s="156">
        <v>0</v>
      </c>
      <c r="N82" s="156">
        <v>0</v>
      </c>
      <c r="O82" s="156">
        <v>0</v>
      </c>
      <c r="P82" s="156">
        <v>0</v>
      </c>
      <c r="Q82" s="156">
        <v>0</v>
      </c>
      <c r="R82" s="156">
        <v>0</v>
      </c>
      <c r="S82" s="156">
        <v>0</v>
      </c>
      <c r="T82" s="156">
        <v>0</v>
      </c>
      <c r="U82" s="156">
        <v>0</v>
      </c>
      <c r="V82" s="156">
        <v>0</v>
      </c>
      <c r="W82" s="156">
        <v>0</v>
      </c>
      <c r="X82" s="156">
        <v>0</v>
      </c>
      <c r="Y82" s="156">
        <f>IF('Relative Weights'!F18=0,0,'Relative Weights'!F18)</f>
        <v>0</v>
      </c>
      <c r="Z82" s="152"/>
      <c r="AA82" s="155" t="s">
        <v>54</v>
      </c>
      <c r="AB82" s="157" t="str">
        <f t="shared" si="55"/>
        <v/>
      </c>
      <c r="AC82" s="157" t="str">
        <f t="shared" si="56"/>
        <v/>
      </c>
      <c r="AD82" s="157" t="str">
        <f t="shared" si="57"/>
        <v/>
      </c>
      <c r="AE82" s="157" t="str">
        <f t="shared" si="58"/>
        <v/>
      </c>
      <c r="AF82" s="157" t="str">
        <f t="shared" si="59"/>
        <v/>
      </c>
      <c r="AG82" s="157" t="str">
        <f t="shared" si="60"/>
        <v/>
      </c>
      <c r="AH82" s="157" t="str">
        <f t="shared" si="61"/>
        <v/>
      </c>
      <c r="AI82" s="157" t="str">
        <f t="shared" si="62"/>
        <v/>
      </c>
      <c r="AJ82" s="157" t="str">
        <f t="shared" si="63"/>
        <v/>
      </c>
      <c r="AK82" s="157" t="str">
        <f t="shared" si="64"/>
        <v/>
      </c>
      <c r="AL82" s="157" t="str">
        <f t="shared" si="65"/>
        <v/>
      </c>
      <c r="AM82" s="157" t="str">
        <f t="shared" si="66"/>
        <v/>
      </c>
      <c r="AN82" s="157" t="str">
        <f t="shared" si="67"/>
        <v/>
      </c>
      <c r="AO82" s="157" t="str">
        <f t="shared" si="68"/>
        <v/>
      </c>
      <c r="AP82" s="157" t="str">
        <f t="shared" si="69"/>
        <v/>
      </c>
      <c r="AQ82" s="157" t="str">
        <f t="shared" si="70"/>
        <v/>
      </c>
      <c r="AR82" s="157" t="str">
        <f t="shared" si="71"/>
        <v/>
      </c>
      <c r="AS82" s="157" t="s">
        <v>809</v>
      </c>
      <c r="AT82" s="157" t="s">
        <v>809</v>
      </c>
      <c r="AU82" s="157" t="s">
        <v>809</v>
      </c>
      <c r="AV82" s="157" t="s">
        <v>809</v>
      </c>
      <c r="AW82" s="157" t="s">
        <v>809</v>
      </c>
      <c r="AX82" s="157" t="s">
        <v>809</v>
      </c>
      <c r="AY82" s="157" t="str">
        <f t="shared" si="72"/>
        <v/>
      </c>
    </row>
    <row r="83" spans="1:51" x14ac:dyDescent="0.55000000000000004">
      <c r="A83" s="155" t="s">
        <v>55</v>
      </c>
      <c r="B83" s="156">
        <v>9.3000000000000007</v>
      </c>
      <c r="C83" s="156">
        <v>9.0500000000000007</v>
      </c>
      <c r="D83" s="156">
        <v>7.95</v>
      </c>
      <c r="E83" s="156">
        <v>7.66</v>
      </c>
      <c r="F83" s="156">
        <v>7.49</v>
      </c>
      <c r="G83" s="156">
        <v>7.9692785412469753</v>
      </c>
      <c r="H83" s="156">
        <v>8.49</v>
      </c>
      <c r="I83" s="156">
        <v>9.14</v>
      </c>
      <c r="J83" s="156">
        <v>9.75</v>
      </c>
      <c r="K83" s="156">
        <v>9.93</v>
      </c>
      <c r="L83" s="156">
        <v>9.75</v>
      </c>
      <c r="M83" s="156">
        <v>9.77</v>
      </c>
      <c r="N83" s="156">
        <v>9.86</v>
      </c>
      <c r="O83" s="156">
        <v>10.11</v>
      </c>
      <c r="P83" s="156">
        <v>10.19</v>
      </c>
      <c r="Q83" s="156">
        <v>10.74</v>
      </c>
      <c r="R83" s="156">
        <v>11.28</v>
      </c>
      <c r="S83" s="156">
        <v>12.15</v>
      </c>
      <c r="T83" s="156">
        <v>11.99</v>
      </c>
      <c r="U83" s="156">
        <v>11.1</v>
      </c>
      <c r="V83" s="156">
        <v>9.1999999999999993</v>
      </c>
      <c r="W83" s="156">
        <v>8.1199999999999992</v>
      </c>
      <c r="X83" s="156">
        <v>7.69</v>
      </c>
      <c r="Y83" s="156">
        <f>IF('Relative Weights'!F19=0,0,'Relative Weights'!F19)</f>
        <v>6.91</v>
      </c>
      <c r="Z83" s="152"/>
      <c r="AA83" s="155" t="s">
        <v>55</v>
      </c>
      <c r="AB83" s="157">
        <f t="shared" si="55"/>
        <v>-2.6881720430107503E-2</v>
      </c>
      <c r="AC83" s="157">
        <f t="shared" si="56"/>
        <v>-0.12154696132596687</v>
      </c>
      <c r="AD83" s="157">
        <f t="shared" si="57"/>
        <v>-3.647798742138364E-2</v>
      </c>
      <c r="AE83" s="157">
        <f t="shared" si="58"/>
        <v>-2.2193211488250597E-2</v>
      </c>
      <c r="AF83" s="157">
        <f t="shared" si="59"/>
        <v>6.3989124332039404E-2</v>
      </c>
      <c r="AG83" s="157">
        <f t="shared" si="60"/>
        <v>6.5341104098432856E-2</v>
      </c>
      <c r="AH83" s="157">
        <f t="shared" si="61"/>
        <v>7.6560659599528957E-2</v>
      </c>
      <c r="AI83" s="157">
        <f t="shared" si="62"/>
        <v>6.6739606126914541E-2</v>
      </c>
      <c r="AJ83" s="157">
        <f t="shared" si="63"/>
        <v>1.8461538461538529E-2</v>
      </c>
      <c r="AK83" s="157">
        <f t="shared" si="64"/>
        <v>-1.8126888217522619E-2</v>
      </c>
      <c r="AL83" s="157">
        <f t="shared" si="65"/>
        <v>2.0512820512819108E-3</v>
      </c>
      <c r="AM83" s="157">
        <f t="shared" si="66"/>
        <v>9.2118730808596894E-3</v>
      </c>
      <c r="AN83" s="157">
        <f t="shared" si="67"/>
        <v>2.535496957403649E-2</v>
      </c>
      <c r="AO83" s="157">
        <f t="shared" si="68"/>
        <v>7.9129574678535874E-3</v>
      </c>
      <c r="AP83" s="157">
        <f t="shared" si="69"/>
        <v>5.3974484789008903E-2</v>
      </c>
      <c r="AQ83" s="157">
        <f t="shared" si="70"/>
        <v>5.027932960893855E-2</v>
      </c>
      <c r="AR83" s="157">
        <f t="shared" si="71"/>
        <v>7.7127659574468099E-2</v>
      </c>
      <c r="AS83" s="157">
        <v>-1.3168724279835398E-2</v>
      </c>
      <c r="AT83" s="157">
        <v>-7.4228523769808263E-2</v>
      </c>
      <c r="AU83" s="157">
        <v>-0.1711711711711712</v>
      </c>
      <c r="AV83" s="157">
        <v>-0.11739130434782608</v>
      </c>
      <c r="AW83" s="157">
        <v>-0.11739130434782608</v>
      </c>
      <c r="AX83" s="157">
        <v>-0.16413043478260858</v>
      </c>
      <c r="AY83" s="157">
        <f t="shared" si="72"/>
        <v>-0.10143042912873868</v>
      </c>
    </row>
    <row r="84" spans="1:51" x14ac:dyDescent="0.55000000000000004">
      <c r="A84" s="155" t="s">
        <v>56</v>
      </c>
      <c r="B84" s="156">
        <v>24.63</v>
      </c>
      <c r="C84" s="156">
        <v>23.58</v>
      </c>
      <c r="D84" s="156">
        <v>24.39</v>
      </c>
      <c r="E84" s="156">
        <v>25.19</v>
      </c>
      <c r="F84" s="156">
        <v>27.34</v>
      </c>
      <c r="G84" s="156">
        <v>29.367513754009995</v>
      </c>
      <c r="H84" s="156">
        <v>29.55</v>
      </c>
      <c r="I84" s="156">
        <v>30.57</v>
      </c>
      <c r="J84" s="156">
        <v>34.22</v>
      </c>
      <c r="K84" s="156">
        <v>36.07</v>
      </c>
      <c r="L84" s="156">
        <v>38.520000000000003</v>
      </c>
      <c r="M84" s="156">
        <v>37.340000000000003</v>
      </c>
      <c r="N84" s="156">
        <v>35.14</v>
      </c>
      <c r="O84" s="156">
        <v>32.24</v>
      </c>
      <c r="P84" s="156">
        <v>32.17</v>
      </c>
      <c r="Q84" s="156">
        <v>36.549999999999997</v>
      </c>
      <c r="R84" s="156">
        <v>39.21</v>
      </c>
      <c r="S84" s="156">
        <v>43.58</v>
      </c>
      <c r="T84" s="156">
        <v>48.02</v>
      </c>
      <c r="U84" s="156">
        <v>51.68</v>
      </c>
      <c r="V84" s="156">
        <v>52.25</v>
      </c>
      <c r="W84" s="156">
        <v>48.77</v>
      </c>
      <c r="X84" s="156">
        <v>45.27</v>
      </c>
      <c r="Y84" s="156">
        <f>IF('Relative Weights'!F20=0,0,'Relative Weights'!F20)</f>
        <v>42.76</v>
      </c>
      <c r="Z84" s="152"/>
      <c r="AA84" s="155" t="s">
        <v>56</v>
      </c>
      <c r="AB84" s="157">
        <f t="shared" si="55"/>
        <v>-4.2630937880633435E-2</v>
      </c>
      <c r="AC84" s="157">
        <f t="shared" si="56"/>
        <v>3.4351145038167941E-2</v>
      </c>
      <c r="AD84" s="157">
        <f t="shared" si="57"/>
        <v>3.2800328003280033E-2</v>
      </c>
      <c r="AE84" s="157">
        <f t="shared" si="58"/>
        <v>8.5351329892814576E-2</v>
      </c>
      <c r="AF84" s="157">
        <f t="shared" si="59"/>
        <v>7.415924484308678E-2</v>
      </c>
      <c r="AG84" s="157">
        <f t="shared" si="60"/>
        <v>6.2138813492540468E-3</v>
      </c>
      <c r="AH84" s="157">
        <f t="shared" si="61"/>
        <v>3.4517766497461855E-2</v>
      </c>
      <c r="AI84" s="157">
        <f t="shared" si="62"/>
        <v>0.11939810271508011</v>
      </c>
      <c r="AJ84" s="157">
        <f t="shared" si="63"/>
        <v>5.4061952074810016E-2</v>
      </c>
      <c r="AK84" s="157">
        <f t="shared" si="64"/>
        <v>6.792348211810384E-2</v>
      </c>
      <c r="AL84" s="157">
        <f t="shared" si="65"/>
        <v>-3.0633437175493272E-2</v>
      </c>
      <c r="AM84" s="157">
        <f t="shared" si="66"/>
        <v>-5.8918050348152229E-2</v>
      </c>
      <c r="AN84" s="157">
        <f t="shared" si="67"/>
        <v>-8.2527034718269721E-2</v>
      </c>
      <c r="AO84" s="157">
        <f t="shared" si="68"/>
        <v>-2.1712158808933069E-3</v>
      </c>
      <c r="AP84" s="157">
        <f t="shared" si="69"/>
        <v>0.13615169412496098</v>
      </c>
      <c r="AQ84" s="157">
        <f t="shared" si="70"/>
        <v>7.2777017783857811E-2</v>
      </c>
      <c r="AR84" s="157">
        <f t="shared" si="71"/>
        <v>0.11145116041826064</v>
      </c>
      <c r="AS84" s="157">
        <v>0.10188159706287303</v>
      </c>
      <c r="AT84" s="157">
        <v>7.6218242399000324E-2</v>
      </c>
      <c r="AU84" s="157">
        <v>1.1029411764705843E-2</v>
      </c>
      <c r="AV84" s="157">
        <v>-6.6602870813397108E-2</v>
      </c>
      <c r="AW84" s="157">
        <v>-6.6602870813397108E-2</v>
      </c>
      <c r="AX84" s="157">
        <v>-0.13358851674641148</v>
      </c>
      <c r="AY84" s="157">
        <f t="shared" si="72"/>
        <v>-5.5445107134968086E-2</v>
      </c>
    </row>
    <row r="85" spans="1:51" x14ac:dyDescent="0.55000000000000004">
      <c r="A85" s="168" t="s">
        <v>57</v>
      </c>
      <c r="B85" s="156">
        <v>18.37</v>
      </c>
      <c r="C85" s="156">
        <v>16.14</v>
      </c>
      <c r="D85" s="156">
        <v>16.82</v>
      </c>
      <c r="E85" s="156">
        <v>17.309999999999999</v>
      </c>
      <c r="F85" s="156">
        <v>20.27</v>
      </c>
      <c r="G85" s="156">
        <v>22.72780566345029</v>
      </c>
      <c r="H85" s="156">
        <v>24.27</v>
      </c>
      <c r="I85" s="156">
        <v>24.41</v>
      </c>
      <c r="J85" s="156">
        <v>23.34</v>
      </c>
      <c r="K85" s="156">
        <v>23.05</v>
      </c>
      <c r="L85" s="156">
        <v>23.21</v>
      </c>
      <c r="M85" s="156">
        <v>23.52</v>
      </c>
      <c r="N85" s="156">
        <v>23.92</v>
      </c>
      <c r="O85" s="156">
        <v>24.41</v>
      </c>
      <c r="P85" s="156">
        <v>24.7</v>
      </c>
      <c r="Q85" s="156">
        <v>25.73</v>
      </c>
      <c r="R85" s="156">
        <v>28.23</v>
      </c>
      <c r="S85" s="156">
        <v>32.950000000000003</v>
      </c>
      <c r="T85" s="156">
        <v>35.950000000000003</v>
      </c>
      <c r="U85" s="156">
        <v>38</v>
      </c>
      <c r="V85" s="156">
        <v>38.06</v>
      </c>
      <c r="W85" s="156">
        <v>38.130000000000003</v>
      </c>
      <c r="X85" s="156">
        <v>39.01</v>
      </c>
      <c r="Y85" s="156">
        <f>IF('Relative Weights'!F21=0,0,'Relative Weights'!F21)</f>
        <v>40.46</v>
      </c>
      <c r="Z85" s="152"/>
      <c r="AA85" s="155" t="s">
        <v>57</v>
      </c>
      <c r="AB85" s="157">
        <f t="shared" si="55"/>
        <v>-0.12139357648339688</v>
      </c>
      <c r="AC85" s="157">
        <f t="shared" si="56"/>
        <v>4.2131350681536617E-2</v>
      </c>
      <c r="AD85" s="157">
        <f t="shared" si="57"/>
        <v>2.9131985731272181E-2</v>
      </c>
      <c r="AE85" s="157">
        <f t="shared" si="58"/>
        <v>0.17099942229924903</v>
      </c>
      <c r="AF85" s="157">
        <f t="shared" si="59"/>
        <v>0.12125336277505139</v>
      </c>
      <c r="AG85" s="157">
        <f t="shared" si="60"/>
        <v>6.7854959664222614E-2</v>
      </c>
      <c r="AH85" s="157">
        <f t="shared" si="61"/>
        <v>5.7684384013185763E-3</v>
      </c>
      <c r="AI85" s="157">
        <f t="shared" si="62"/>
        <v>-4.3834494059811546E-2</v>
      </c>
      <c r="AJ85" s="157">
        <f t="shared" si="63"/>
        <v>-1.2425021422450722E-2</v>
      </c>
      <c r="AK85" s="157">
        <f t="shared" si="64"/>
        <v>6.94143167028205E-3</v>
      </c>
      <c r="AL85" s="157">
        <f t="shared" si="65"/>
        <v>1.3356311934511034E-2</v>
      </c>
      <c r="AM85" s="157">
        <f t="shared" si="66"/>
        <v>1.7006802721088565E-2</v>
      </c>
      <c r="AN85" s="157">
        <f t="shared" si="67"/>
        <v>2.0484949832775934E-2</v>
      </c>
      <c r="AO85" s="157">
        <f t="shared" si="68"/>
        <v>1.1880376894715328E-2</v>
      </c>
      <c r="AP85" s="157">
        <f t="shared" si="69"/>
        <v>4.1700404858299622E-2</v>
      </c>
      <c r="AQ85" s="157">
        <f t="shared" si="70"/>
        <v>9.7162844928099457E-2</v>
      </c>
      <c r="AR85" s="157">
        <f t="shared" si="71"/>
        <v>0.16719801629472197</v>
      </c>
      <c r="AS85" s="157">
        <v>9.1047040971168336E-2</v>
      </c>
      <c r="AT85" s="157">
        <v>5.7023643949930314E-2</v>
      </c>
      <c r="AU85" s="157">
        <v>1.5789473684211242E-3</v>
      </c>
      <c r="AV85" s="157">
        <v>1.8392012611665454E-3</v>
      </c>
      <c r="AW85" s="157">
        <v>1.8392012611665454E-3</v>
      </c>
      <c r="AX85" s="157">
        <v>2.4960588544403528E-2</v>
      </c>
      <c r="AY85" s="157">
        <f t="shared" si="72"/>
        <v>3.7169956421430506E-2</v>
      </c>
    </row>
    <row r="86" spans="1:51" x14ac:dyDescent="0.55000000000000004">
      <c r="A86" s="168" t="s">
        <v>58</v>
      </c>
      <c r="B86" s="156">
        <v>19.12</v>
      </c>
      <c r="C86" s="156">
        <v>19.12</v>
      </c>
      <c r="D86" s="156">
        <v>19.12</v>
      </c>
      <c r="E86" s="156">
        <v>19.12</v>
      </c>
      <c r="F86" s="156">
        <v>19.12</v>
      </c>
      <c r="G86" s="156">
        <v>19.12</v>
      </c>
      <c r="H86" s="156">
        <v>19.12</v>
      </c>
      <c r="I86" s="156">
        <v>19.12</v>
      </c>
      <c r="J86" s="156">
        <v>19.12</v>
      </c>
      <c r="K86" s="156">
        <v>51.63</v>
      </c>
      <c r="L86" s="156">
        <v>50.88</v>
      </c>
      <c r="M86" s="156">
        <v>52.61</v>
      </c>
      <c r="N86" s="156">
        <v>55.92</v>
      </c>
      <c r="O86" s="156">
        <v>0</v>
      </c>
      <c r="P86" s="156">
        <v>0</v>
      </c>
      <c r="Q86" s="156">
        <v>0</v>
      </c>
      <c r="R86" s="156">
        <v>0</v>
      </c>
      <c r="S86" s="156">
        <v>0</v>
      </c>
      <c r="T86" s="156">
        <v>0</v>
      </c>
      <c r="U86" s="156">
        <v>0</v>
      </c>
      <c r="V86" s="156">
        <v>0</v>
      </c>
      <c r="W86" s="156">
        <v>0</v>
      </c>
      <c r="X86" s="156">
        <v>0</v>
      </c>
      <c r="Y86" s="156">
        <f>IF('Relative Weights'!F22=0,0,'Relative Weights'!F22)</f>
        <v>0</v>
      </c>
      <c r="Z86" s="152"/>
      <c r="AA86" s="155" t="s">
        <v>58</v>
      </c>
      <c r="AB86" s="157">
        <f t="shared" si="55"/>
        <v>0</v>
      </c>
      <c r="AC86" s="157">
        <f t="shared" si="56"/>
        <v>0</v>
      </c>
      <c r="AD86" s="157">
        <f t="shared" si="57"/>
        <v>0</v>
      </c>
      <c r="AE86" s="157">
        <f t="shared" si="58"/>
        <v>0</v>
      </c>
      <c r="AF86" s="157">
        <f t="shared" si="59"/>
        <v>0</v>
      </c>
      <c r="AG86" s="157">
        <f t="shared" si="60"/>
        <v>0</v>
      </c>
      <c r="AH86" s="157">
        <f t="shared" si="61"/>
        <v>0</v>
      </c>
      <c r="AI86" s="157">
        <f t="shared" si="62"/>
        <v>0</v>
      </c>
      <c r="AJ86" s="157">
        <f t="shared" si="63"/>
        <v>1.7003138075313808</v>
      </c>
      <c r="AK86" s="157">
        <f t="shared" si="64"/>
        <v>-1.4526438117373641E-2</v>
      </c>
      <c r="AL86" s="157">
        <f t="shared" si="65"/>
        <v>3.4001572327043927E-2</v>
      </c>
      <c r="AM86" s="157">
        <f t="shared" si="66"/>
        <v>6.2915795476145231E-2</v>
      </c>
      <c r="AN86" s="157" t="str">
        <f t="shared" si="67"/>
        <v>Deleted</v>
      </c>
      <c r="AO86" s="157" t="str">
        <f t="shared" si="68"/>
        <v/>
      </c>
      <c r="AP86" s="157" t="str">
        <f t="shared" si="69"/>
        <v/>
      </c>
      <c r="AQ86" s="157" t="str">
        <f t="shared" si="70"/>
        <v/>
      </c>
      <c r="AR86" s="157" t="str">
        <f t="shared" si="71"/>
        <v/>
      </c>
      <c r="AS86" s="157" t="s">
        <v>809</v>
      </c>
      <c r="AT86" s="157" t="s">
        <v>809</v>
      </c>
      <c r="AU86" s="157" t="s">
        <v>809</v>
      </c>
      <c r="AV86" s="157" t="s">
        <v>809</v>
      </c>
      <c r="AW86" s="157" t="s">
        <v>809</v>
      </c>
      <c r="AX86" s="157" t="s">
        <v>809</v>
      </c>
      <c r="AY86" s="157" t="str">
        <f t="shared" si="72"/>
        <v/>
      </c>
    </row>
    <row r="87" spans="1:51" x14ac:dyDescent="0.55000000000000004">
      <c r="A87" s="168" t="s">
        <v>59</v>
      </c>
      <c r="B87" s="156">
        <v>0</v>
      </c>
      <c r="C87" s="156">
        <v>0</v>
      </c>
      <c r="D87" s="156">
        <v>0</v>
      </c>
      <c r="E87" s="156">
        <v>0</v>
      </c>
      <c r="F87" s="156">
        <v>0</v>
      </c>
      <c r="G87" s="156">
        <v>0</v>
      </c>
      <c r="H87" s="156">
        <v>0</v>
      </c>
      <c r="I87" s="156">
        <v>0</v>
      </c>
      <c r="J87" s="156">
        <v>0</v>
      </c>
      <c r="K87" s="156">
        <v>0</v>
      </c>
      <c r="L87" s="156">
        <v>0</v>
      </c>
      <c r="M87" s="156">
        <v>0</v>
      </c>
      <c r="N87" s="156">
        <v>0</v>
      </c>
      <c r="O87" s="156">
        <v>0</v>
      </c>
      <c r="P87" s="156">
        <v>0</v>
      </c>
      <c r="Q87" s="156">
        <v>0</v>
      </c>
      <c r="R87" s="156">
        <v>0</v>
      </c>
      <c r="S87" s="156">
        <v>0</v>
      </c>
      <c r="T87" s="156">
        <v>0</v>
      </c>
      <c r="U87" s="156">
        <v>0</v>
      </c>
      <c r="V87" s="156">
        <v>0</v>
      </c>
      <c r="W87" s="156">
        <v>0</v>
      </c>
      <c r="X87" s="156">
        <v>0</v>
      </c>
      <c r="Y87" s="156">
        <f>IF('Relative Weights'!F23=0,0,'Relative Weights'!F23)</f>
        <v>0</v>
      </c>
      <c r="Z87" s="152"/>
      <c r="AA87" s="155" t="s">
        <v>214</v>
      </c>
      <c r="AB87" s="157" t="str">
        <f t="shared" si="55"/>
        <v/>
      </c>
      <c r="AC87" s="157" t="str">
        <f t="shared" si="56"/>
        <v/>
      </c>
      <c r="AD87" s="157" t="str">
        <f t="shared" si="57"/>
        <v/>
      </c>
      <c r="AE87" s="157" t="str">
        <f t="shared" si="58"/>
        <v/>
      </c>
      <c r="AF87" s="157" t="str">
        <f t="shared" si="59"/>
        <v/>
      </c>
      <c r="AG87" s="157" t="str">
        <f t="shared" si="60"/>
        <v/>
      </c>
      <c r="AH87" s="157" t="str">
        <f t="shared" si="61"/>
        <v/>
      </c>
      <c r="AI87" s="157" t="str">
        <f t="shared" si="62"/>
        <v/>
      </c>
      <c r="AJ87" s="157" t="str">
        <f t="shared" si="63"/>
        <v/>
      </c>
      <c r="AK87" s="157" t="str">
        <f t="shared" si="64"/>
        <v/>
      </c>
      <c r="AL87" s="157" t="str">
        <f t="shared" si="65"/>
        <v/>
      </c>
      <c r="AM87" s="157" t="str">
        <f t="shared" si="66"/>
        <v/>
      </c>
      <c r="AN87" s="157" t="str">
        <f t="shared" si="67"/>
        <v/>
      </c>
      <c r="AO87" s="157" t="str">
        <f t="shared" si="68"/>
        <v/>
      </c>
      <c r="AP87" s="157" t="str">
        <f t="shared" si="69"/>
        <v/>
      </c>
      <c r="AQ87" s="157" t="str">
        <f t="shared" si="70"/>
        <v/>
      </c>
      <c r="AR87" s="157" t="str">
        <f t="shared" si="71"/>
        <v/>
      </c>
      <c r="AS87" s="157" t="s">
        <v>809</v>
      </c>
      <c r="AT87" s="157" t="s">
        <v>809</v>
      </c>
      <c r="AU87" s="157" t="s">
        <v>809</v>
      </c>
      <c r="AV87" s="157" t="s">
        <v>809</v>
      </c>
      <c r="AW87" s="157" t="s">
        <v>809</v>
      </c>
      <c r="AX87" s="157" t="s">
        <v>809</v>
      </c>
      <c r="AY87" s="157" t="str">
        <f t="shared" si="72"/>
        <v/>
      </c>
    </row>
    <row r="88" spans="1:51" x14ac:dyDescent="0.55000000000000004">
      <c r="A88" s="168" t="s">
        <v>60</v>
      </c>
      <c r="B88" s="171">
        <v>0</v>
      </c>
      <c r="C88" s="171">
        <v>0</v>
      </c>
      <c r="D88" s="171">
        <v>0</v>
      </c>
      <c r="E88" s="171">
        <v>0</v>
      </c>
      <c r="F88" s="171">
        <v>0</v>
      </c>
      <c r="G88" s="171">
        <v>0</v>
      </c>
      <c r="H88" s="171">
        <v>3.37</v>
      </c>
      <c r="I88" s="171">
        <v>2.95</v>
      </c>
      <c r="J88" s="171">
        <v>2.84</v>
      </c>
      <c r="K88" s="156">
        <v>4.1900000000000004</v>
      </c>
      <c r="L88" s="156">
        <v>3.85</v>
      </c>
      <c r="M88" s="156">
        <v>4.53</v>
      </c>
      <c r="N88" s="156">
        <v>5.2</v>
      </c>
      <c r="O88" s="156">
        <v>11.5</v>
      </c>
      <c r="P88" s="156">
        <v>14.79</v>
      </c>
      <c r="Q88" s="156">
        <v>14.25</v>
      </c>
      <c r="R88" s="156">
        <v>11.55</v>
      </c>
      <c r="S88" s="156">
        <v>12.45</v>
      </c>
      <c r="T88" s="156">
        <v>36.15</v>
      </c>
      <c r="U88" s="156">
        <v>20.86</v>
      </c>
      <c r="V88" s="156">
        <v>15.77</v>
      </c>
      <c r="W88" s="156">
        <v>8</v>
      </c>
      <c r="X88" s="156">
        <v>6.83</v>
      </c>
      <c r="Y88" s="156">
        <f>IF('Relative Weights'!F24=0,0,'Relative Weights'!F24)</f>
        <v>5.51</v>
      </c>
      <c r="Z88" s="152"/>
      <c r="AA88" s="155" t="s">
        <v>60</v>
      </c>
      <c r="AB88" s="157" t="str">
        <f t="shared" si="55"/>
        <v/>
      </c>
      <c r="AC88" s="157" t="str">
        <f t="shared" si="56"/>
        <v/>
      </c>
      <c r="AD88" s="157" t="str">
        <f t="shared" si="57"/>
        <v/>
      </c>
      <c r="AE88" s="157" t="str">
        <f t="shared" si="58"/>
        <v/>
      </c>
      <c r="AF88" s="157" t="str">
        <f t="shared" si="59"/>
        <v/>
      </c>
      <c r="AG88" s="157" t="str">
        <f t="shared" si="60"/>
        <v>Added</v>
      </c>
      <c r="AH88" s="157">
        <f t="shared" si="61"/>
        <v>-0.12462908011869434</v>
      </c>
      <c r="AI88" s="157">
        <f t="shared" si="62"/>
        <v>-3.7288135593220417E-2</v>
      </c>
      <c r="AJ88" s="157">
        <f t="shared" si="63"/>
        <v>0.47535211267605648</v>
      </c>
      <c r="AK88" s="157">
        <f t="shared" si="64"/>
        <v>-8.1145584725537012E-2</v>
      </c>
      <c r="AL88" s="157">
        <f t="shared" si="65"/>
        <v>0.17662337662337668</v>
      </c>
      <c r="AM88" s="157">
        <f t="shared" si="66"/>
        <v>0.14790286975717426</v>
      </c>
      <c r="AN88" s="157">
        <f t="shared" si="67"/>
        <v>1.2115384615384617</v>
      </c>
      <c r="AO88" s="157">
        <f t="shared" si="68"/>
        <v>0.28608695652173899</v>
      </c>
      <c r="AP88" s="157">
        <f t="shared" si="69"/>
        <v>-3.6511156186612492E-2</v>
      </c>
      <c r="AQ88" s="157">
        <f t="shared" si="70"/>
        <v>-0.18947368421052624</v>
      </c>
      <c r="AR88" s="157">
        <f t="shared" si="71"/>
        <v>7.7922077922077726E-2</v>
      </c>
      <c r="AS88" s="157">
        <v>1.9036144578313254</v>
      </c>
      <c r="AT88" s="157">
        <v>-0.42295988934993078</v>
      </c>
      <c r="AU88" s="157">
        <v>-0.24400767018216685</v>
      </c>
      <c r="AV88" s="157">
        <v>-0.49270767279644889</v>
      </c>
      <c r="AW88" s="157">
        <v>-0.49270767279644889</v>
      </c>
      <c r="AX88" s="157">
        <v>-0.56689917564996828</v>
      </c>
      <c r="AY88" s="157">
        <f t="shared" si="72"/>
        <v>-0.19326500732064422</v>
      </c>
    </row>
    <row r="89" spans="1:51" ht="19.8" thickBot="1" x14ac:dyDescent="0.6">
      <c r="A89" s="158" t="s">
        <v>0</v>
      </c>
      <c r="B89" s="159">
        <v>11.85</v>
      </c>
      <c r="C89" s="159">
        <v>10.07</v>
      </c>
      <c r="D89" s="159">
        <v>9.9600000000000009</v>
      </c>
      <c r="E89" s="159">
        <v>9.61</v>
      </c>
      <c r="F89" s="159">
        <v>10.29</v>
      </c>
      <c r="G89" s="159">
        <v>10.515097839220619</v>
      </c>
      <c r="H89" s="159">
        <v>10.64</v>
      </c>
      <c r="I89" s="159">
        <v>9.94</v>
      </c>
      <c r="J89" s="159">
        <v>9.25</v>
      </c>
      <c r="K89" s="159">
        <v>8.5500000000000007</v>
      </c>
      <c r="L89" s="159">
        <v>8.6</v>
      </c>
      <c r="M89" s="159">
        <v>8.85</v>
      </c>
      <c r="N89" s="159">
        <v>8.99</v>
      </c>
      <c r="O89" s="159">
        <v>9.3000000000000007</v>
      </c>
      <c r="P89" s="159">
        <v>9.57</v>
      </c>
      <c r="Q89" s="159">
        <v>10.01</v>
      </c>
      <c r="R89" s="159">
        <v>10.29</v>
      </c>
      <c r="S89" s="159">
        <v>10.72</v>
      </c>
      <c r="T89" s="159">
        <v>10.71</v>
      </c>
      <c r="U89" s="159">
        <v>10.01</v>
      </c>
      <c r="V89" s="159">
        <v>9.17</v>
      </c>
      <c r="W89" s="159">
        <v>9.33</v>
      </c>
      <c r="X89" s="159">
        <v>9.91</v>
      </c>
      <c r="Y89" s="159">
        <f>IF('Relative Weights'!F25=0,0,'Relative Weights'!F25)</f>
        <v>11.18</v>
      </c>
      <c r="Z89" s="160"/>
      <c r="AA89" s="158" t="s">
        <v>0</v>
      </c>
      <c r="AB89" s="161">
        <f t="shared" si="55"/>
        <v>-0.15021097046413501</v>
      </c>
      <c r="AC89" s="161">
        <f t="shared" si="56"/>
        <v>-1.0923535253227312E-2</v>
      </c>
      <c r="AD89" s="161">
        <f t="shared" si="57"/>
        <v>-3.5140562248996088E-2</v>
      </c>
      <c r="AE89" s="161">
        <f t="shared" si="58"/>
        <v>7.0759625390218517E-2</v>
      </c>
      <c r="AF89" s="161">
        <f t="shared" si="59"/>
        <v>2.1875397397533636E-2</v>
      </c>
      <c r="AG89" s="161">
        <f t="shared" si="60"/>
        <v>1.1878364109319417E-2</v>
      </c>
      <c r="AH89" s="161">
        <f t="shared" si="61"/>
        <v>-6.578947368421062E-2</v>
      </c>
      <c r="AI89" s="161">
        <f t="shared" si="62"/>
        <v>-6.9416498993963738E-2</v>
      </c>
      <c r="AJ89" s="161">
        <f t="shared" si="63"/>
        <v>-7.5675675675675569E-2</v>
      </c>
      <c r="AK89" s="161">
        <f t="shared" si="64"/>
        <v>5.8479532163742132E-3</v>
      </c>
      <c r="AL89" s="161">
        <f t="shared" si="65"/>
        <v>2.9069767441860517E-2</v>
      </c>
      <c r="AM89" s="157">
        <f t="shared" si="66"/>
        <v>1.5819209039548143E-2</v>
      </c>
      <c r="AN89" s="157">
        <f t="shared" si="67"/>
        <v>3.4482758620689724E-2</v>
      </c>
      <c r="AO89" s="157">
        <f t="shared" si="68"/>
        <v>2.9032258064516148E-2</v>
      </c>
      <c r="AP89" s="157">
        <f t="shared" si="69"/>
        <v>4.5977011494252817E-2</v>
      </c>
      <c r="AQ89" s="157">
        <f t="shared" si="70"/>
        <v>2.7972027972027913E-2</v>
      </c>
      <c r="AR89" s="157">
        <f t="shared" si="71"/>
        <v>4.1788143828960234E-2</v>
      </c>
      <c r="AS89" s="157">
        <v>-9.3283582089553896E-4</v>
      </c>
      <c r="AT89" s="157">
        <v>-6.5359477124183107E-2</v>
      </c>
      <c r="AU89" s="157">
        <v>-8.391608391608385E-2</v>
      </c>
      <c r="AV89" s="157">
        <v>1.7448200654307522E-2</v>
      </c>
      <c r="AW89" s="157">
        <v>1.7448200654307522E-2</v>
      </c>
      <c r="AX89" s="157">
        <v>8.0697928026172372E-2</v>
      </c>
      <c r="AY89" s="157">
        <f t="shared" si="72"/>
        <v>0.12815338042381419</v>
      </c>
    </row>
    <row r="90" spans="1:51" ht="19.8" thickBot="1" x14ac:dyDescent="0.6">
      <c r="A90" s="162"/>
      <c r="B90" s="163"/>
      <c r="C90" s="163"/>
      <c r="D90" s="163"/>
      <c r="E90" s="163"/>
      <c r="F90" s="163"/>
      <c r="G90" s="163"/>
      <c r="H90" s="163"/>
      <c r="I90" s="163"/>
      <c r="J90" s="163"/>
      <c r="K90" s="163"/>
      <c r="L90" s="163"/>
      <c r="M90" s="163"/>
      <c r="N90" s="163"/>
      <c r="O90" s="163"/>
      <c r="P90" s="163"/>
      <c r="Q90" s="163"/>
      <c r="R90" s="163"/>
      <c r="S90" s="163"/>
      <c r="T90" s="163"/>
      <c r="U90" s="163"/>
      <c r="V90" s="163"/>
      <c r="W90" s="163"/>
      <c r="X90" s="163"/>
      <c r="Y90" s="163"/>
      <c r="Z90" s="160"/>
      <c r="AA90" s="164"/>
      <c r="AB90" s="165"/>
      <c r="AC90" s="165"/>
      <c r="AD90" s="165"/>
      <c r="AE90" s="165"/>
      <c r="AF90" s="165"/>
      <c r="AG90" s="165"/>
      <c r="AH90" s="165"/>
      <c r="AI90" s="165"/>
      <c r="AJ90" s="165"/>
      <c r="AK90" s="165"/>
      <c r="AL90" s="165"/>
      <c r="AM90" s="165"/>
      <c r="AN90" s="165"/>
      <c r="AO90" s="165"/>
      <c r="AP90" s="165"/>
      <c r="AQ90" s="165"/>
      <c r="AR90" s="165"/>
      <c r="AS90" s="165"/>
      <c r="AT90" s="165"/>
      <c r="AU90" s="165"/>
      <c r="AV90" s="165"/>
      <c r="AW90" s="165"/>
      <c r="AX90" s="165"/>
      <c r="AY90" s="165"/>
    </row>
    <row r="91" spans="1:51" x14ac:dyDescent="0.55000000000000004">
      <c r="A91" s="153" t="s">
        <v>711</v>
      </c>
      <c r="B91" s="154"/>
      <c r="C91" s="154"/>
      <c r="D91" s="154"/>
      <c r="E91" s="154"/>
      <c r="F91" s="154"/>
      <c r="G91" s="154"/>
      <c r="H91" s="154"/>
      <c r="I91" s="154"/>
      <c r="J91" s="154"/>
      <c r="K91" s="154"/>
      <c r="L91" s="154"/>
      <c r="M91" s="154"/>
      <c r="N91" s="154"/>
      <c r="O91" s="154"/>
      <c r="P91" s="154"/>
      <c r="Q91" s="154"/>
      <c r="R91" s="154"/>
      <c r="S91" s="154"/>
      <c r="T91" s="154"/>
      <c r="U91" s="154"/>
      <c r="V91" s="154"/>
      <c r="W91" s="154"/>
      <c r="X91" s="154"/>
      <c r="Y91" s="154"/>
      <c r="Z91" s="147"/>
      <c r="AA91" s="153" t="s">
        <v>711</v>
      </c>
      <c r="AB91" s="154"/>
      <c r="AC91" s="154"/>
      <c r="AD91" s="154"/>
      <c r="AE91" s="154"/>
      <c r="AF91" s="154"/>
      <c r="AG91" s="154"/>
      <c r="AH91" s="154"/>
      <c r="AI91" s="154"/>
      <c r="AJ91" s="154"/>
      <c r="AK91" s="154"/>
      <c r="AL91" s="154"/>
      <c r="AM91" s="154"/>
      <c r="AN91" s="154"/>
      <c r="AO91" s="154"/>
      <c r="AP91" s="154"/>
      <c r="AQ91" s="154"/>
      <c r="AR91" s="154"/>
      <c r="AS91" s="154"/>
      <c r="AT91" s="154"/>
      <c r="AU91" s="154"/>
      <c r="AV91" s="154"/>
      <c r="AW91" s="154"/>
      <c r="AX91" s="154"/>
      <c r="AY91" s="154"/>
    </row>
    <row r="92" spans="1:51" x14ac:dyDescent="0.55000000000000004">
      <c r="A92" s="155" t="s">
        <v>42</v>
      </c>
      <c r="B92" s="156">
        <v>0</v>
      </c>
      <c r="C92" s="156">
        <v>0</v>
      </c>
      <c r="D92" s="156">
        <v>0</v>
      </c>
      <c r="E92" s="156">
        <v>0</v>
      </c>
      <c r="F92" s="156">
        <v>0</v>
      </c>
      <c r="G92" s="156">
        <v>0</v>
      </c>
      <c r="H92" s="156">
        <v>0</v>
      </c>
      <c r="I92" s="156">
        <v>0</v>
      </c>
      <c r="J92" s="156">
        <v>0</v>
      </c>
      <c r="K92" s="156">
        <v>0</v>
      </c>
      <c r="L92" s="156">
        <v>0</v>
      </c>
      <c r="M92" s="156">
        <v>0</v>
      </c>
      <c r="N92" s="156">
        <v>0</v>
      </c>
      <c r="O92" s="156">
        <v>0</v>
      </c>
      <c r="P92" s="156">
        <v>0</v>
      </c>
      <c r="Q92" s="156">
        <v>0</v>
      </c>
      <c r="R92" s="156">
        <v>0</v>
      </c>
      <c r="S92" s="156">
        <v>0</v>
      </c>
      <c r="T92" s="156">
        <v>0</v>
      </c>
      <c r="U92" s="156">
        <v>0</v>
      </c>
      <c r="V92" s="156">
        <v>0</v>
      </c>
      <c r="W92" s="156">
        <v>0</v>
      </c>
      <c r="X92" s="156">
        <v>0</v>
      </c>
      <c r="Y92" s="156">
        <f>IF('Relative Weights'!G6=0,0,'Relative Weights'!G6)</f>
        <v>0</v>
      </c>
      <c r="Z92" s="152"/>
      <c r="AA92" s="155" t="s">
        <v>42</v>
      </c>
      <c r="AB92" s="157" t="str">
        <f t="shared" ref="AB92:AB111" si="73">IF(AND(C92=0,B92=0),"",IF(AND(NOT(C92=0),B92=0),"Added",IF(AND(C92=0,NOT(B92=0)),"Deleted",IFERROR(C92/B92-1,""))))</f>
        <v/>
      </c>
      <c r="AC92" s="157" t="str">
        <f t="shared" ref="AC92:AC111" si="74">IF(AND(D92=0,C92=0),"",IF(AND(NOT(D92=0),C92=0),"Added",IF(AND(D92=0,NOT(C92=0)),"Deleted",IFERROR(D92/C92-1,""))))</f>
        <v/>
      </c>
      <c r="AD92" s="157" t="str">
        <f t="shared" ref="AD92:AD111" si="75">IF(AND(E92=0,D92=0),"",IF(AND(NOT(E92=0),D92=0),"Added",IF(AND(E92=0,NOT(D92=0)),"Deleted",IFERROR(E92/D92-1,""))))</f>
        <v/>
      </c>
      <c r="AE92" s="157" t="str">
        <f t="shared" ref="AE92:AE111" si="76">IF(AND(F92=0,E92=0),"",IF(AND(NOT(F92=0),E92=0),"Added",IF(AND(F92=0,NOT(E92=0)),"Deleted",IFERROR(F92/E92-1,""))))</f>
        <v/>
      </c>
      <c r="AF92" s="157" t="str">
        <f t="shared" ref="AF92:AF111" si="77">IF(AND(G92=0,F92=0),"",IF(AND(NOT(G92=0),F92=0),"Added",IF(AND(G92=0,NOT(F92=0)),"Deleted",IFERROR(G92/F92-1,""))))</f>
        <v/>
      </c>
      <c r="AG92" s="157" t="str">
        <f t="shared" ref="AG92:AG111" si="78">IF(AND(H92=0,G92=0),"",IF(AND(NOT(H92=0),G92=0),"Added",IF(AND(H92=0,NOT(G92=0)),"Deleted",IFERROR(H92/G92-1,""))))</f>
        <v/>
      </c>
      <c r="AH92" s="157" t="str">
        <f t="shared" ref="AH92:AH111" si="79">IF(AND(I92=0,H92=0),"",IF(AND(NOT(I92=0),H92=0),"Added",IF(AND(I92=0,NOT(H92=0)),"Deleted",IFERROR(I92/H92-1,""))))</f>
        <v/>
      </c>
      <c r="AI92" s="157" t="str">
        <f t="shared" ref="AI92:AI111" si="80">IF(AND(J92=0,I92=0),"",IF(AND(NOT(J92=0),I92=0),"Added",IF(AND(J92=0,NOT(I92=0)),"Deleted",IFERROR(J92/I92-1,""))))</f>
        <v/>
      </c>
      <c r="AJ92" s="157" t="str">
        <f t="shared" ref="AJ92:AJ111" si="81">IF(AND(K92=0,J92=0),"",IF(AND(NOT(K92=0),J92=0),"Added",IF(AND(K92=0,NOT(J92=0)),"Deleted",IFERROR(K92/J92-1,""))))</f>
        <v/>
      </c>
      <c r="AK92" s="157" t="str">
        <f t="shared" ref="AK92:AK111" si="82">IF(AND(L92=0,K92=0),"",IF(AND(NOT(L92=0),K92=0),"Added",IF(AND(L92=0,NOT(K92=0)),"Deleted",IFERROR(L92/K92-1,""))))</f>
        <v/>
      </c>
      <c r="AL92" s="157" t="str">
        <f t="shared" ref="AL92:AL111" si="83">IF(AND(M92=0,L92=0),"",IF(AND(NOT(M92=0),L92=0),"Added",IF(AND(M92=0,NOT(L92=0)),"Deleted",IFERROR(M92/L92-1,""))))</f>
        <v/>
      </c>
      <c r="AM92" s="157" t="str">
        <f t="shared" ref="AM92:AM111" si="84">IF(AND(N92=0,M92=0),"",IF(AND(NOT(N92=0),M92=0),"Added",IF(AND(N92=0,NOT(M92=0)),"Deleted",IFERROR(N92/M92-1,""))))</f>
        <v/>
      </c>
      <c r="AN92" s="157" t="str">
        <f t="shared" ref="AN92:AN111" si="85">IF(AND(O92=0,N92=0),"",IF(AND(NOT(O92=0),N92=0),"Added",IF(AND(O92=0,NOT(N92=0)),"Deleted",IFERROR(O92/N92-1,""))))</f>
        <v/>
      </c>
      <c r="AO92" s="157" t="s">
        <v>809</v>
      </c>
      <c r="AP92" s="157" t="str">
        <f t="shared" ref="AP92:AQ98" si="86">IF(AND(Q92=0,N92=0),"",IF(AND(NOT(Q92=0),N92=0),"Added",IF(AND(Q92=0,NOT(N92=0)),"Deleted",IFERROR(Q92/N92-1,""))))</f>
        <v/>
      </c>
      <c r="AQ92" s="157" t="str">
        <f t="shared" si="86"/>
        <v/>
      </c>
      <c r="AR92" s="157" t="s">
        <v>809</v>
      </c>
      <c r="AS92" s="157" t="s">
        <v>809</v>
      </c>
      <c r="AT92" s="157" t="s">
        <v>809</v>
      </c>
      <c r="AU92" s="157" t="s">
        <v>809</v>
      </c>
      <c r="AV92" s="157" t="s">
        <v>809</v>
      </c>
      <c r="AW92" s="157" t="s">
        <v>809</v>
      </c>
      <c r="AX92" s="157" t="s">
        <v>809</v>
      </c>
      <c r="AY92" s="157" t="str">
        <f t="shared" ref="AY92:AY111" si="87">IF(AND(Y92=0,X92=0),"",IF(AND(NOT(Y92=0),X92=0),"Added",IF(AND(Y92=0,NOT(X92=0)),"Deleted",IFERROR(Y92/X92-1,""))))</f>
        <v/>
      </c>
    </row>
    <row r="93" spans="1:51" x14ac:dyDescent="0.55000000000000004">
      <c r="A93" s="155" t="s">
        <v>43</v>
      </c>
      <c r="B93" s="156">
        <v>0</v>
      </c>
      <c r="C93" s="156">
        <v>0</v>
      </c>
      <c r="D93" s="156">
        <v>0</v>
      </c>
      <c r="E93" s="156">
        <v>0</v>
      </c>
      <c r="F93" s="156">
        <v>0</v>
      </c>
      <c r="G93" s="156">
        <v>0</v>
      </c>
      <c r="H93" s="156">
        <v>0</v>
      </c>
      <c r="I93" s="156">
        <v>0</v>
      </c>
      <c r="J93" s="156">
        <v>0</v>
      </c>
      <c r="K93" s="156">
        <v>0</v>
      </c>
      <c r="L93" s="156">
        <v>0</v>
      </c>
      <c r="M93" s="156">
        <v>0</v>
      </c>
      <c r="N93" s="156">
        <v>0</v>
      </c>
      <c r="O93" s="156">
        <v>0</v>
      </c>
      <c r="P93" s="156">
        <v>0</v>
      </c>
      <c r="Q93" s="156">
        <v>0</v>
      </c>
      <c r="R93" s="156">
        <v>0</v>
      </c>
      <c r="S93" s="156">
        <v>0</v>
      </c>
      <c r="T93" s="156">
        <v>0</v>
      </c>
      <c r="U93" s="156">
        <v>0</v>
      </c>
      <c r="V93" s="156">
        <v>0</v>
      </c>
      <c r="W93" s="156">
        <v>0</v>
      </c>
      <c r="X93" s="156">
        <v>0</v>
      </c>
      <c r="Y93" s="156">
        <f>IF('Relative Weights'!G7=0,0,'Relative Weights'!G7)</f>
        <v>0</v>
      </c>
      <c r="Z93" s="152"/>
      <c r="AA93" s="155" t="s">
        <v>43</v>
      </c>
      <c r="AB93" s="157" t="str">
        <f t="shared" si="73"/>
        <v/>
      </c>
      <c r="AC93" s="157" t="str">
        <f t="shared" si="74"/>
        <v/>
      </c>
      <c r="AD93" s="157" t="str">
        <f t="shared" si="75"/>
        <v/>
      </c>
      <c r="AE93" s="157" t="str">
        <f t="shared" si="76"/>
        <v/>
      </c>
      <c r="AF93" s="157" t="str">
        <f t="shared" si="77"/>
        <v/>
      </c>
      <c r="AG93" s="157" t="str">
        <f t="shared" si="78"/>
        <v/>
      </c>
      <c r="AH93" s="157" t="str">
        <f t="shared" si="79"/>
        <v/>
      </c>
      <c r="AI93" s="157" t="str">
        <f t="shared" si="80"/>
        <v/>
      </c>
      <c r="AJ93" s="157" t="str">
        <f t="shared" si="81"/>
        <v/>
      </c>
      <c r="AK93" s="157" t="str">
        <f t="shared" si="82"/>
        <v/>
      </c>
      <c r="AL93" s="157" t="str">
        <f t="shared" si="83"/>
        <v/>
      </c>
      <c r="AM93" s="157" t="str">
        <f t="shared" si="84"/>
        <v/>
      </c>
      <c r="AN93" s="157" t="str">
        <f t="shared" si="85"/>
        <v/>
      </c>
      <c r="AO93" s="157" t="s">
        <v>809</v>
      </c>
      <c r="AP93" s="157" t="str">
        <f t="shared" si="86"/>
        <v/>
      </c>
      <c r="AQ93" s="157" t="str">
        <f t="shared" si="86"/>
        <v/>
      </c>
      <c r="AR93" s="157" t="s">
        <v>809</v>
      </c>
      <c r="AS93" s="157" t="s">
        <v>809</v>
      </c>
      <c r="AT93" s="157" t="s">
        <v>809</v>
      </c>
      <c r="AU93" s="157" t="s">
        <v>809</v>
      </c>
      <c r="AV93" s="157" t="s">
        <v>809</v>
      </c>
      <c r="AW93" s="157" t="s">
        <v>809</v>
      </c>
      <c r="AX93" s="157" t="s">
        <v>809</v>
      </c>
      <c r="AY93" s="157" t="str">
        <f t="shared" si="87"/>
        <v/>
      </c>
    </row>
    <row r="94" spans="1:51" x14ac:dyDescent="0.55000000000000004">
      <c r="A94" s="155" t="s">
        <v>44</v>
      </c>
      <c r="B94" s="156">
        <v>0</v>
      </c>
      <c r="C94" s="156">
        <v>0</v>
      </c>
      <c r="D94" s="156">
        <v>0</v>
      </c>
      <c r="E94" s="156">
        <v>0</v>
      </c>
      <c r="F94" s="156">
        <v>0</v>
      </c>
      <c r="G94" s="156">
        <v>0</v>
      </c>
      <c r="H94" s="156">
        <v>0</v>
      </c>
      <c r="I94" s="156">
        <v>0</v>
      </c>
      <c r="J94" s="156">
        <v>0</v>
      </c>
      <c r="K94" s="156">
        <v>0</v>
      </c>
      <c r="L94" s="156">
        <v>0</v>
      </c>
      <c r="M94" s="156">
        <v>0</v>
      </c>
      <c r="N94" s="156">
        <v>0</v>
      </c>
      <c r="O94" s="156">
        <v>0</v>
      </c>
      <c r="P94" s="156">
        <v>0</v>
      </c>
      <c r="Q94" s="156">
        <v>0</v>
      </c>
      <c r="R94" s="156">
        <v>0</v>
      </c>
      <c r="S94" s="156">
        <v>0</v>
      </c>
      <c r="T94" s="156">
        <v>0</v>
      </c>
      <c r="U94" s="156">
        <v>0</v>
      </c>
      <c r="V94" s="156">
        <v>0</v>
      </c>
      <c r="W94" s="156">
        <v>0</v>
      </c>
      <c r="X94" s="156">
        <v>0</v>
      </c>
      <c r="Y94" s="156">
        <f>IF('Relative Weights'!G8=0,0,'Relative Weights'!G8)</f>
        <v>0</v>
      </c>
      <c r="Z94" s="152"/>
      <c r="AA94" s="155" t="s">
        <v>44</v>
      </c>
      <c r="AB94" s="157" t="str">
        <f t="shared" si="73"/>
        <v/>
      </c>
      <c r="AC94" s="157" t="str">
        <f t="shared" si="74"/>
        <v/>
      </c>
      <c r="AD94" s="157" t="str">
        <f t="shared" si="75"/>
        <v/>
      </c>
      <c r="AE94" s="157" t="str">
        <f t="shared" si="76"/>
        <v/>
      </c>
      <c r="AF94" s="157" t="str">
        <f t="shared" si="77"/>
        <v/>
      </c>
      <c r="AG94" s="157" t="str">
        <f t="shared" si="78"/>
        <v/>
      </c>
      <c r="AH94" s="157" t="str">
        <f t="shared" si="79"/>
        <v/>
      </c>
      <c r="AI94" s="157" t="str">
        <f t="shared" si="80"/>
        <v/>
      </c>
      <c r="AJ94" s="157" t="str">
        <f t="shared" si="81"/>
        <v/>
      </c>
      <c r="AK94" s="157" t="str">
        <f t="shared" si="82"/>
        <v/>
      </c>
      <c r="AL94" s="157" t="str">
        <f t="shared" si="83"/>
        <v/>
      </c>
      <c r="AM94" s="157" t="str">
        <f t="shared" si="84"/>
        <v/>
      </c>
      <c r="AN94" s="157" t="str">
        <f t="shared" si="85"/>
        <v/>
      </c>
      <c r="AO94" s="157" t="s">
        <v>809</v>
      </c>
      <c r="AP94" s="157" t="str">
        <f t="shared" si="86"/>
        <v/>
      </c>
      <c r="AQ94" s="157" t="str">
        <f t="shared" si="86"/>
        <v/>
      </c>
      <c r="AR94" s="157" t="s">
        <v>809</v>
      </c>
      <c r="AS94" s="157" t="s">
        <v>809</v>
      </c>
      <c r="AT94" s="157" t="s">
        <v>809</v>
      </c>
      <c r="AU94" s="157" t="s">
        <v>809</v>
      </c>
      <c r="AV94" s="157" t="s">
        <v>809</v>
      </c>
      <c r="AW94" s="157" t="s">
        <v>809</v>
      </c>
      <c r="AX94" s="157" t="s">
        <v>809</v>
      </c>
      <c r="AY94" s="157" t="str">
        <f t="shared" si="87"/>
        <v/>
      </c>
    </row>
    <row r="95" spans="1:51" x14ac:dyDescent="0.55000000000000004">
      <c r="A95" s="155" t="s">
        <v>45</v>
      </c>
      <c r="B95" s="156">
        <v>0</v>
      </c>
      <c r="C95" s="156">
        <v>0</v>
      </c>
      <c r="D95" s="156">
        <v>0</v>
      </c>
      <c r="E95" s="156">
        <v>0</v>
      </c>
      <c r="F95" s="156">
        <v>0</v>
      </c>
      <c r="G95" s="156">
        <v>0</v>
      </c>
      <c r="H95" s="156">
        <v>0</v>
      </c>
      <c r="I95" s="156">
        <v>0</v>
      </c>
      <c r="J95" s="156">
        <v>0</v>
      </c>
      <c r="K95" s="156">
        <v>0</v>
      </c>
      <c r="L95" s="156">
        <v>0</v>
      </c>
      <c r="M95" s="156">
        <v>0</v>
      </c>
      <c r="N95" s="156">
        <v>0</v>
      </c>
      <c r="O95" s="156">
        <v>0</v>
      </c>
      <c r="P95" s="156">
        <v>0</v>
      </c>
      <c r="Q95" s="156">
        <v>0</v>
      </c>
      <c r="R95" s="156">
        <v>0</v>
      </c>
      <c r="S95" s="156">
        <v>0</v>
      </c>
      <c r="T95" s="156">
        <v>0</v>
      </c>
      <c r="U95" s="156">
        <v>0</v>
      </c>
      <c r="V95" s="156">
        <v>0</v>
      </c>
      <c r="W95" s="156">
        <v>0</v>
      </c>
      <c r="X95" s="156">
        <v>0</v>
      </c>
      <c r="Y95" s="156">
        <f>IF('Relative Weights'!G9=0,0,'Relative Weights'!G9)</f>
        <v>0</v>
      </c>
      <c r="Z95" s="152"/>
      <c r="AA95" s="155" t="s">
        <v>45</v>
      </c>
      <c r="AB95" s="157" t="str">
        <f t="shared" si="73"/>
        <v/>
      </c>
      <c r="AC95" s="157" t="str">
        <f t="shared" si="74"/>
        <v/>
      </c>
      <c r="AD95" s="157" t="str">
        <f t="shared" si="75"/>
        <v/>
      </c>
      <c r="AE95" s="157" t="str">
        <f t="shared" si="76"/>
        <v/>
      </c>
      <c r="AF95" s="157" t="str">
        <f t="shared" si="77"/>
        <v/>
      </c>
      <c r="AG95" s="157" t="str">
        <f t="shared" si="78"/>
        <v/>
      </c>
      <c r="AH95" s="157" t="str">
        <f t="shared" si="79"/>
        <v/>
      </c>
      <c r="AI95" s="157" t="str">
        <f t="shared" si="80"/>
        <v/>
      </c>
      <c r="AJ95" s="157" t="str">
        <f t="shared" si="81"/>
        <v/>
      </c>
      <c r="AK95" s="157" t="str">
        <f t="shared" si="82"/>
        <v/>
      </c>
      <c r="AL95" s="157" t="str">
        <f t="shared" si="83"/>
        <v/>
      </c>
      <c r="AM95" s="157" t="str">
        <f t="shared" si="84"/>
        <v/>
      </c>
      <c r="AN95" s="157" t="str">
        <f t="shared" si="85"/>
        <v/>
      </c>
      <c r="AO95" s="157" t="s">
        <v>809</v>
      </c>
      <c r="AP95" s="157" t="str">
        <f t="shared" si="86"/>
        <v/>
      </c>
      <c r="AQ95" s="157" t="str">
        <f t="shared" si="86"/>
        <v/>
      </c>
      <c r="AR95" s="157" t="s">
        <v>809</v>
      </c>
      <c r="AS95" s="157" t="s">
        <v>809</v>
      </c>
      <c r="AT95" s="157" t="s">
        <v>809</v>
      </c>
      <c r="AU95" s="157" t="s">
        <v>809</v>
      </c>
      <c r="AV95" s="157" t="s">
        <v>809</v>
      </c>
      <c r="AW95" s="157" t="s">
        <v>809</v>
      </c>
      <c r="AX95" s="157" t="s">
        <v>809</v>
      </c>
      <c r="AY95" s="157" t="str">
        <f t="shared" si="87"/>
        <v/>
      </c>
    </row>
    <row r="96" spans="1:51" x14ac:dyDescent="0.55000000000000004">
      <c r="A96" s="155" t="s">
        <v>46</v>
      </c>
      <c r="B96" s="156">
        <v>0</v>
      </c>
      <c r="C96" s="156">
        <v>0</v>
      </c>
      <c r="D96" s="156">
        <v>0</v>
      </c>
      <c r="E96" s="156">
        <v>0</v>
      </c>
      <c r="F96" s="156">
        <v>0</v>
      </c>
      <c r="G96" s="156">
        <v>0</v>
      </c>
      <c r="H96" s="156">
        <v>0</v>
      </c>
      <c r="I96" s="156">
        <v>0</v>
      </c>
      <c r="J96" s="156">
        <v>0</v>
      </c>
      <c r="K96" s="156">
        <v>0</v>
      </c>
      <c r="L96" s="156">
        <v>0</v>
      </c>
      <c r="M96" s="156">
        <v>0</v>
      </c>
      <c r="N96" s="156">
        <v>0</v>
      </c>
      <c r="O96" s="156">
        <v>0</v>
      </c>
      <c r="P96" s="156">
        <v>0</v>
      </c>
      <c r="Q96" s="156">
        <v>0</v>
      </c>
      <c r="R96" s="156">
        <v>0</v>
      </c>
      <c r="S96" s="156">
        <v>0</v>
      </c>
      <c r="T96" s="156">
        <v>0</v>
      </c>
      <c r="U96" s="156">
        <v>0</v>
      </c>
      <c r="V96" s="156">
        <v>0</v>
      </c>
      <c r="W96" s="156">
        <v>0</v>
      </c>
      <c r="X96" s="156">
        <v>0</v>
      </c>
      <c r="Y96" s="156">
        <f>IF('Relative Weights'!G10=0,0,'Relative Weights'!G10)</f>
        <v>0</v>
      </c>
      <c r="Z96" s="152"/>
      <c r="AA96" s="155" t="s">
        <v>46</v>
      </c>
      <c r="AB96" s="157" t="str">
        <f t="shared" si="73"/>
        <v/>
      </c>
      <c r="AC96" s="157" t="str">
        <f t="shared" si="74"/>
        <v/>
      </c>
      <c r="AD96" s="157" t="str">
        <f t="shared" si="75"/>
        <v/>
      </c>
      <c r="AE96" s="157" t="str">
        <f t="shared" si="76"/>
        <v/>
      </c>
      <c r="AF96" s="157" t="str">
        <f t="shared" si="77"/>
        <v/>
      </c>
      <c r="AG96" s="157" t="str">
        <f t="shared" si="78"/>
        <v/>
      </c>
      <c r="AH96" s="157" t="str">
        <f t="shared" si="79"/>
        <v/>
      </c>
      <c r="AI96" s="157" t="str">
        <f t="shared" si="80"/>
        <v/>
      </c>
      <c r="AJ96" s="157" t="str">
        <f t="shared" si="81"/>
        <v/>
      </c>
      <c r="AK96" s="157" t="str">
        <f t="shared" si="82"/>
        <v/>
      </c>
      <c r="AL96" s="157" t="str">
        <f t="shared" si="83"/>
        <v/>
      </c>
      <c r="AM96" s="157" t="str">
        <f t="shared" si="84"/>
        <v/>
      </c>
      <c r="AN96" s="157" t="str">
        <f t="shared" si="85"/>
        <v/>
      </c>
      <c r="AO96" s="157" t="s">
        <v>809</v>
      </c>
      <c r="AP96" s="157" t="str">
        <f t="shared" si="86"/>
        <v/>
      </c>
      <c r="AQ96" s="157" t="str">
        <f t="shared" si="86"/>
        <v/>
      </c>
      <c r="AR96" s="157" t="s">
        <v>809</v>
      </c>
      <c r="AS96" s="157" t="s">
        <v>809</v>
      </c>
      <c r="AT96" s="157" t="s">
        <v>809</v>
      </c>
      <c r="AU96" s="157" t="s">
        <v>809</v>
      </c>
      <c r="AV96" s="157" t="s">
        <v>809</v>
      </c>
      <c r="AW96" s="157" t="s">
        <v>809</v>
      </c>
      <c r="AX96" s="157" t="s">
        <v>809</v>
      </c>
      <c r="AY96" s="157" t="str">
        <f t="shared" si="87"/>
        <v/>
      </c>
    </row>
    <row r="97" spans="1:51" x14ac:dyDescent="0.55000000000000004">
      <c r="A97" s="155" t="s">
        <v>47</v>
      </c>
      <c r="B97" s="156">
        <v>0</v>
      </c>
      <c r="C97" s="156">
        <v>0</v>
      </c>
      <c r="D97" s="156">
        <v>0</v>
      </c>
      <c r="E97" s="156">
        <v>0</v>
      </c>
      <c r="F97" s="156">
        <v>0</v>
      </c>
      <c r="G97" s="156">
        <v>0</v>
      </c>
      <c r="H97" s="156">
        <v>0</v>
      </c>
      <c r="I97" s="156">
        <v>0</v>
      </c>
      <c r="J97" s="156">
        <v>0</v>
      </c>
      <c r="K97" s="156">
        <v>0</v>
      </c>
      <c r="L97" s="156">
        <v>0</v>
      </c>
      <c r="M97" s="156">
        <v>0</v>
      </c>
      <c r="N97" s="156">
        <v>0</v>
      </c>
      <c r="O97" s="156">
        <v>0</v>
      </c>
      <c r="P97" s="156">
        <v>0</v>
      </c>
      <c r="Q97" s="156">
        <v>0</v>
      </c>
      <c r="R97" s="156">
        <v>0</v>
      </c>
      <c r="S97" s="156">
        <v>0</v>
      </c>
      <c r="T97" s="156">
        <v>0</v>
      </c>
      <c r="U97" s="156">
        <v>0</v>
      </c>
      <c r="V97" s="156">
        <v>0</v>
      </c>
      <c r="W97" s="156">
        <v>0</v>
      </c>
      <c r="X97" s="156">
        <v>0</v>
      </c>
      <c r="Y97" s="156">
        <f>IF('Relative Weights'!G11=0,0,'Relative Weights'!G11)</f>
        <v>0</v>
      </c>
      <c r="Z97" s="152"/>
      <c r="AA97" s="155" t="s">
        <v>47</v>
      </c>
      <c r="AB97" s="157" t="str">
        <f t="shared" si="73"/>
        <v/>
      </c>
      <c r="AC97" s="157" t="str">
        <f t="shared" si="74"/>
        <v/>
      </c>
      <c r="AD97" s="157" t="str">
        <f t="shared" si="75"/>
        <v/>
      </c>
      <c r="AE97" s="157" t="str">
        <f t="shared" si="76"/>
        <v/>
      </c>
      <c r="AF97" s="157" t="str">
        <f t="shared" si="77"/>
        <v/>
      </c>
      <c r="AG97" s="157" t="str">
        <f t="shared" si="78"/>
        <v/>
      </c>
      <c r="AH97" s="157" t="str">
        <f t="shared" si="79"/>
        <v/>
      </c>
      <c r="AI97" s="157" t="str">
        <f t="shared" si="80"/>
        <v/>
      </c>
      <c r="AJ97" s="157" t="str">
        <f t="shared" si="81"/>
        <v/>
      </c>
      <c r="AK97" s="157" t="str">
        <f t="shared" si="82"/>
        <v/>
      </c>
      <c r="AL97" s="157" t="str">
        <f t="shared" si="83"/>
        <v/>
      </c>
      <c r="AM97" s="157" t="str">
        <f t="shared" si="84"/>
        <v/>
      </c>
      <c r="AN97" s="157" t="str">
        <f t="shared" si="85"/>
        <v/>
      </c>
      <c r="AO97" s="157" t="s">
        <v>809</v>
      </c>
      <c r="AP97" s="157" t="str">
        <f t="shared" si="86"/>
        <v/>
      </c>
      <c r="AQ97" s="157" t="str">
        <f t="shared" si="86"/>
        <v/>
      </c>
      <c r="AR97" s="157" t="s">
        <v>809</v>
      </c>
      <c r="AS97" s="157" t="s">
        <v>809</v>
      </c>
      <c r="AT97" s="157" t="s">
        <v>809</v>
      </c>
      <c r="AU97" s="157" t="s">
        <v>809</v>
      </c>
      <c r="AV97" s="157" t="s">
        <v>809</v>
      </c>
      <c r="AW97" s="157" t="s">
        <v>809</v>
      </c>
      <c r="AX97" s="157" t="s">
        <v>809</v>
      </c>
      <c r="AY97" s="157" t="str">
        <f t="shared" si="87"/>
        <v/>
      </c>
    </row>
    <row r="98" spans="1:51" x14ac:dyDescent="0.55000000000000004">
      <c r="A98" s="155" t="s">
        <v>48</v>
      </c>
      <c r="B98" s="156">
        <v>0</v>
      </c>
      <c r="C98" s="156">
        <v>0</v>
      </c>
      <c r="D98" s="156">
        <v>0</v>
      </c>
      <c r="E98" s="156">
        <v>0</v>
      </c>
      <c r="F98" s="156">
        <v>0</v>
      </c>
      <c r="G98" s="156">
        <v>0</v>
      </c>
      <c r="H98" s="156">
        <v>0</v>
      </c>
      <c r="I98" s="156">
        <v>0</v>
      </c>
      <c r="J98" s="156">
        <v>0</v>
      </c>
      <c r="K98" s="156">
        <v>0</v>
      </c>
      <c r="L98" s="156">
        <v>0</v>
      </c>
      <c r="M98" s="156">
        <v>0</v>
      </c>
      <c r="N98" s="156">
        <v>0</v>
      </c>
      <c r="O98" s="156">
        <v>0</v>
      </c>
      <c r="P98" s="156">
        <v>0</v>
      </c>
      <c r="Q98" s="156">
        <v>0</v>
      </c>
      <c r="R98" s="156">
        <v>0</v>
      </c>
      <c r="S98" s="156">
        <v>0</v>
      </c>
      <c r="T98" s="156">
        <v>0</v>
      </c>
      <c r="U98" s="156">
        <v>0</v>
      </c>
      <c r="V98" s="156">
        <v>0</v>
      </c>
      <c r="W98" s="156">
        <v>0</v>
      </c>
      <c r="X98" s="156">
        <v>0</v>
      </c>
      <c r="Y98" s="156">
        <f>IF('Relative Weights'!G12=0,0,'Relative Weights'!G12)</f>
        <v>0</v>
      </c>
      <c r="Z98" s="152"/>
      <c r="AA98" s="155" t="s">
        <v>48</v>
      </c>
      <c r="AB98" s="157" t="str">
        <f t="shared" si="73"/>
        <v/>
      </c>
      <c r="AC98" s="157" t="str">
        <f t="shared" si="74"/>
        <v/>
      </c>
      <c r="AD98" s="157" t="str">
        <f t="shared" si="75"/>
        <v/>
      </c>
      <c r="AE98" s="157" t="str">
        <f t="shared" si="76"/>
        <v/>
      </c>
      <c r="AF98" s="157" t="str">
        <f t="shared" si="77"/>
        <v/>
      </c>
      <c r="AG98" s="157" t="str">
        <f t="shared" si="78"/>
        <v/>
      </c>
      <c r="AH98" s="157" t="str">
        <f t="shared" si="79"/>
        <v/>
      </c>
      <c r="AI98" s="157" t="str">
        <f t="shared" si="80"/>
        <v/>
      </c>
      <c r="AJ98" s="157" t="str">
        <f t="shared" si="81"/>
        <v/>
      </c>
      <c r="AK98" s="157" t="str">
        <f t="shared" si="82"/>
        <v/>
      </c>
      <c r="AL98" s="157" t="str">
        <f t="shared" si="83"/>
        <v/>
      </c>
      <c r="AM98" s="157" t="str">
        <f t="shared" si="84"/>
        <v/>
      </c>
      <c r="AN98" s="157" t="str">
        <f t="shared" si="85"/>
        <v/>
      </c>
      <c r="AO98" s="157" t="s">
        <v>809</v>
      </c>
      <c r="AP98" s="157" t="str">
        <f t="shared" si="86"/>
        <v/>
      </c>
      <c r="AQ98" s="157" t="str">
        <f t="shared" si="86"/>
        <v/>
      </c>
      <c r="AR98" s="157" t="s">
        <v>809</v>
      </c>
      <c r="AS98" s="157" t="s">
        <v>809</v>
      </c>
      <c r="AT98" s="157" t="s">
        <v>809</v>
      </c>
      <c r="AU98" s="157" t="s">
        <v>809</v>
      </c>
      <c r="AV98" s="157" t="s">
        <v>809</v>
      </c>
      <c r="AW98" s="157" t="s">
        <v>809</v>
      </c>
      <c r="AX98" s="157" t="s">
        <v>809</v>
      </c>
      <c r="AY98" s="157" t="str">
        <f t="shared" si="87"/>
        <v/>
      </c>
    </row>
    <row r="99" spans="1:51" x14ac:dyDescent="0.55000000000000004">
      <c r="A99" s="155" t="s">
        <v>49</v>
      </c>
      <c r="B99" s="156">
        <v>3.52</v>
      </c>
      <c r="C99" s="156">
        <v>3.37</v>
      </c>
      <c r="D99" s="156">
        <v>3.41</v>
      </c>
      <c r="E99" s="156">
        <v>3.44</v>
      </c>
      <c r="F99" s="156">
        <v>3.66</v>
      </c>
      <c r="G99" s="156">
        <v>3.8080752226600403</v>
      </c>
      <c r="H99" s="156">
        <v>3.86</v>
      </c>
      <c r="I99" s="156">
        <v>3.92</v>
      </c>
      <c r="J99" s="156">
        <v>4.1500000000000004</v>
      </c>
      <c r="K99" s="156">
        <v>4.4800000000000004</v>
      </c>
      <c r="L99" s="156">
        <v>4.8099999999999996</v>
      </c>
      <c r="M99" s="156">
        <v>5.08</v>
      </c>
      <c r="N99" s="156">
        <v>5.13</v>
      </c>
      <c r="O99" s="156">
        <v>4.95</v>
      </c>
      <c r="P99" s="156">
        <v>4.7699999999999996</v>
      </c>
      <c r="Q99" s="156">
        <v>4.79</v>
      </c>
      <c r="R99" s="156">
        <v>4.99</v>
      </c>
      <c r="S99" s="156">
        <v>5.29</v>
      </c>
      <c r="T99" s="156">
        <v>5.56</v>
      </c>
      <c r="U99" s="156">
        <v>5.68</v>
      </c>
      <c r="V99" s="156">
        <v>5.5</v>
      </c>
      <c r="W99" s="156">
        <v>5.22</v>
      </c>
      <c r="X99" s="156">
        <v>5</v>
      </c>
      <c r="Y99" s="156">
        <f>IF('Relative Weights'!G13=0,0,'Relative Weights'!G13)</f>
        <v>5.05</v>
      </c>
      <c r="Z99" s="152"/>
      <c r="AA99" s="155" t="s">
        <v>49</v>
      </c>
      <c r="AB99" s="157">
        <f t="shared" si="73"/>
        <v>-4.2613636363636354E-2</v>
      </c>
      <c r="AC99" s="157">
        <f t="shared" si="74"/>
        <v>1.1869436201780381E-2</v>
      </c>
      <c r="AD99" s="157">
        <f t="shared" si="75"/>
        <v>8.7976539589442737E-3</v>
      </c>
      <c r="AE99" s="157">
        <f t="shared" si="76"/>
        <v>6.3953488372093137E-2</v>
      </c>
      <c r="AF99" s="157">
        <f t="shared" si="77"/>
        <v>4.045771110930052E-2</v>
      </c>
      <c r="AG99" s="157">
        <f t="shared" si="78"/>
        <v>1.3635438982659842E-2</v>
      </c>
      <c r="AH99" s="157">
        <f t="shared" si="79"/>
        <v>1.5544041450777257E-2</v>
      </c>
      <c r="AI99" s="157">
        <f t="shared" si="80"/>
        <v>5.8673469387755306E-2</v>
      </c>
      <c r="AJ99" s="157">
        <f t="shared" si="81"/>
        <v>7.9518072289156638E-2</v>
      </c>
      <c r="AK99" s="157">
        <f t="shared" si="82"/>
        <v>7.3660714285714191E-2</v>
      </c>
      <c r="AL99" s="157">
        <f t="shared" si="83"/>
        <v>5.6133056133056192E-2</v>
      </c>
      <c r="AM99" s="157">
        <f t="shared" si="84"/>
        <v>9.8425196850393526E-3</v>
      </c>
      <c r="AN99" s="157">
        <f t="shared" si="85"/>
        <v>-3.5087719298245612E-2</v>
      </c>
      <c r="AO99" s="157">
        <f t="shared" ref="AO99:AO109" si="88">IF(AND(P99=0,O99=0),"",IF(AND(NOT(P99=0),O99=0),"Added",IF(AND(P99=0,NOT(O99=0)),"Deleted",IFERROR(P99/O99-1,""))))</f>
        <v>-3.6363636363636487E-2</v>
      </c>
      <c r="AP99" s="157">
        <f t="shared" ref="AP99:AP109" si="89">IF(AND(Q99=0,P99=0),"",IF(AND(NOT(Q99=0),P99=0),"Added",IF(AND(Q99=0,NOT(P99=0)),"Deleted",IFERROR(Q99/P99-1,""))))</f>
        <v>4.1928721174004924E-3</v>
      </c>
      <c r="AQ99" s="157">
        <f t="shared" ref="AQ99:AQ109" si="90">IF(AND(R99=0,Q99=0),"",IF(AND(NOT(R99=0),Q99=0),"Added",IF(AND(R99=0,NOT(Q99=0)),"Deleted",IFERROR(R99/Q99-1,""))))</f>
        <v>4.175365344467652E-2</v>
      </c>
      <c r="AR99" s="157">
        <f t="shared" ref="AR99:AR109" si="91">IF(AND(S99=0,R99=0),"",IF(AND(NOT(S99=0),R99=0),"Added",IF(AND(S99=0,NOT(R99=0)),"Deleted",IFERROR(S99/R99-1,""))))</f>
        <v>6.0120240480961984E-2</v>
      </c>
      <c r="AS99" s="157">
        <v>5.1039697542532902E-2</v>
      </c>
      <c r="AT99" s="157">
        <v>2.1582733812949728E-2</v>
      </c>
      <c r="AU99" s="157">
        <v>-3.169014084507038E-2</v>
      </c>
      <c r="AV99" s="157">
        <v>-5.0909090909090904E-2</v>
      </c>
      <c r="AW99" s="157">
        <v>-5.0909090909090904E-2</v>
      </c>
      <c r="AX99" s="157">
        <v>-9.0909090909090939E-2</v>
      </c>
      <c r="AY99" s="157">
        <f t="shared" si="87"/>
        <v>1.0000000000000009E-2</v>
      </c>
    </row>
    <row r="100" spans="1:51" x14ac:dyDescent="0.55000000000000004">
      <c r="A100" s="155" t="s">
        <v>50</v>
      </c>
      <c r="B100" s="156">
        <v>0</v>
      </c>
      <c r="C100" s="156">
        <v>0</v>
      </c>
      <c r="D100" s="156">
        <v>0</v>
      </c>
      <c r="E100" s="156">
        <v>0</v>
      </c>
      <c r="F100" s="156">
        <v>0</v>
      </c>
      <c r="G100" s="156">
        <v>0</v>
      </c>
      <c r="H100" s="156">
        <v>0</v>
      </c>
      <c r="I100" s="156">
        <v>0</v>
      </c>
      <c r="J100" s="156">
        <v>0</v>
      </c>
      <c r="K100" s="156">
        <v>0</v>
      </c>
      <c r="L100" s="156">
        <v>0</v>
      </c>
      <c r="M100" s="156">
        <v>0</v>
      </c>
      <c r="N100" s="156">
        <v>0</v>
      </c>
      <c r="O100" s="156">
        <v>0</v>
      </c>
      <c r="P100" s="156">
        <v>0</v>
      </c>
      <c r="Q100" s="156">
        <v>0</v>
      </c>
      <c r="R100" s="156">
        <v>0</v>
      </c>
      <c r="S100" s="156">
        <v>0</v>
      </c>
      <c r="T100" s="156">
        <v>0</v>
      </c>
      <c r="U100" s="156">
        <v>0</v>
      </c>
      <c r="V100" s="156">
        <v>0</v>
      </c>
      <c r="W100" s="156">
        <v>0</v>
      </c>
      <c r="X100" s="156">
        <v>0</v>
      </c>
      <c r="Y100" s="156">
        <f>IF('Relative Weights'!G14=0,0,'Relative Weights'!G14)</f>
        <v>0</v>
      </c>
      <c r="Z100" s="152"/>
      <c r="AA100" s="155" t="s">
        <v>50</v>
      </c>
      <c r="AB100" s="157" t="str">
        <f t="shared" si="73"/>
        <v/>
      </c>
      <c r="AC100" s="157" t="str">
        <f t="shared" si="74"/>
        <v/>
      </c>
      <c r="AD100" s="157" t="str">
        <f t="shared" si="75"/>
        <v/>
      </c>
      <c r="AE100" s="157" t="str">
        <f t="shared" si="76"/>
        <v/>
      </c>
      <c r="AF100" s="157" t="str">
        <f t="shared" si="77"/>
        <v/>
      </c>
      <c r="AG100" s="157" t="str">
        <f t="shared" si="78"/>
        <v/>
      </c>
      <c r="AH100" s="157" t="str">
        <f t="shared" si="79"/>
        <v/>
      </c>
      <c r="AI100" s="157" t="str">
        <f t="shared" si="80"/>
        <v/>
      </c>
      <c r="AJ100" s="157" t="str">
        <f t="shared" si="81"/>
        <v/>
      </c>
      <c r="AK100" s="157" t="str">
        <f t="shared" si="82"/>
        <v/>
      </c>
      <c r="AL100" s="157" t="str">
        <f t="shared" si="83"/>
        <v/>
      </c>
      <c r="AM100" s="157" t="str">
        <f t="shared" si="84"/>
        <v/>
      </c>
      <c r="AN100" s="157" t="str">
        <f t="shared" si="85"/>
        <v/>
      </c>
      <c r="AO100" s="157" t="str">
        <f t="shared" si="88"/>
        <v/>
      </c>
      <c r="AP100" s="157" t="str">
        <f t="shared" si="89"/>
        <v/>
      </c>
      <c r="AQ100" s="157" t="str">
        <f t="shared" si="90"/>
        <v/>
      </c>
      <c r="AR100" s="157" t="str">
        <f t="shared" si="91"/>
        <v/>
      </c>
      <c r="AS100" s="157" t="s">
        <v>809</v>
      </c>
      <c r="AT100" s="157" t="s">
        <v>809</v>
      </c>
      <c r="AU100" s="157" t="s">
        <v>809</v>
      </c>
      <c r="AV100" s="157" t="s">
        <v>809</v>
      </c>
      <c r="AW100" s="157" t="s">
        <v>809</v>
      </c>
      <c r="AX100" s="157" t="s">
        <v>809</v>
      </c>
      <c r="AY100" s="157" t="str">
        <f t="shared" si="87"/>
        <v/>
      </c>
    </row>
    <row r="101" spans="1:51" x14ac:dyDescent="0.55000000000000004">
      <c r="A101" s="155" t="s">
        <v>51</v>
      </c>
      <c r="B101" s="156">
        <v>0</v>
      </c>
      <c r="C101" s="156">
        <v>0</v>
      </c>
      <c r="D101" s="156">
        <v>0</v>
      </c>
      <c r="E101" s="156">
        <v>0</v>
      </c>
      <c r="F101" s="156">
        <v>0</v>
      </c>
      <c r="G101" s="156">
        <v>0</v>
      </c>
      <c r="H101" s="156">
        <v>0</v>
      </c>
      <c r="I101" s="156">
        <v>0</v>
      </c>
      <c r="J101" s="156">
        <v>0</v>
      </c>
      <c r="K101" s="156">
        <v>0</v>
      </c>
      <c r="L101" s="156">
        <v>0</v>
      </c>
      <c r="M101" s="156">
        <v>0</v>
      </c>
      <c r="N101" s="156">
        <v>0</v>
      </c>
      <c r="O101" s="156">
        <v>0</v>
      </c>
      <c r="P101" s="156">
        <v>0</v>
      </c>
      <c r="Q101" s="156">
        <v>0</v>
      </c>
      <c r="R101" s="156">
        <v>0</v>
      </c>
      <c r="S101" s="156">
        <v>0</v>
      </c>
      <c r="T101" s="156">
        <v>0</v>
      </c>
      <c r="U101" s="156">
        <v>0</v>
      </c>
      <c r="V101" s="156">
        <v>0</v>
      </c>
      <c r="W101" s="156">
        <v>0</v>
      </c>
      <c r="X101" s="156">
        <v>0</v>
      </c>
      <c r="Y101" s="156">
        <f>IF('Relative Weights'!G15=0,0,'Relative Weights'!G15)</f>
        <v>0</v>
      </c>
      <c r="Z101" s="152"/>
      <c r="AA101" s="155" t="s">
        <v>51</v>
      </c>
      <c r="AB101" s="157" t="str">
        <f t="shared" si="73"/>
        <v/>
      </c>
      <c r="AC101" s="157" t="str">
        <f t="shared" si="74"/>
        <v/>
      </c>
      <c r="AD101" s="157" t="str">
        <f t="shared" si="75"/>
        <v/>
      </c>
      <c r="AE101" s="157" t="str">
        <f t="shared" si="76"/>
        <v/>
      </c>
      <c r="AF101" s="157" t="str">
        <f t="shared" si="77"/>
        <v/>
      </c>
      <c r="AG101" s="157" t="str">
        <f t="shared" si="78"/>
        <v/>
      </c>
      <c r="AH101" s="157" t="str">
        <f t="shared" si="79"/>
        <v/>
      </c>
      <c r="AI101" s="157" t="str">
        <f t="shared" si="80"/>
        <v/>
      </c>
      <c r="AJ101" s="157" t="str">
        <f t="shared" si="81"/>
        <v/>
      </c>
      <c r="AK101" s="157" t="str">
        <f t="shared" si="82"/>
        <v/>
      </c>
      <c r="AL101" s="157" t="str">
        <f t="shared" si="83"/>
        <v/>
      </c>
      <c r="AM101" s="157" t="str">
        <f t="shared" si="84"/>
        <v/>
      </c>
      <c r="AN101" s="157" t="str">
        <f t="shared" si="85"/>
        <v/>
      </c>
      <c r="AO101" s="157" t="str">
        <f t="shared" si="88"/>
        <v/>
      </c>
      <c r="AP101" s="157" t="str">
        <f t="shared" si="89"/>
        <v/>
      </c>
      <c r="AQ101" s="157" t="str">
        <f t="shared" si="90"/>
        <v/>
      </c>
      <c r="AR101" s="157" t="str">
        <f t="shared" si="91"/>
        <v/>
      </c>
      <c r="AS101" s="157" t="s">
        <v>809</v>
      </c>
      <c r="AT101" s="157" t="s">
        <v>809</v>
      </c>
      <c r="AU101" s="157" t="s">
        <v>809</v>
      </c>
      <c r="AV101" s="157" t="s">
        <v>809</v>
      </c>
      <c r="AW101" s="157" t="s">
        <v>809</v>
      </c>
      <c r="AX101" s="157" t="s">
        <v>809</v>
      </c>
      <c r="AY101" s="157" t="str">
        <f t="shared" si="87"/>
        <v/>
      </c>
    </row>
    <row r="102" spans="1:51" x14ac:dyDescent="0.55000000000000004">
      <c r="A102" s="155" t="s">
        <v>717</v>
      </c>
      <c r="B102" s="156">
        <v>14.35</v>
      </c>
      <c r="C102" s="156">
        <v>12.85</v>
      </c>
      <c r="D102" s="156">
        <v>12.98</v>
      </c>
      <c r="E102" s="156">
        <v>12.62</v>
      </c>
      <c r="F102" s="156">
        <v>13.34</v>
      </c>
      <c r="G102" s="156">
        <v>16.20193744433417</v>
      </c>
      <c r="H102" s="156">
        <v>16.53</v>
      </c>
      <c r="I102" s="156">
        <v>15.05</v>
      </c>
      <c r="J102" s="156">
        <v>20.04</v>
      </c>
      <c r="K102" s="156">
        <v>20.27</v>
      </c>
      <c r="L102" s="156">
        <v>21.15</v>
      </c>
      <c r="M102" s="156">
        <v>21.91</v>
      </c>
      <c r="N102" s="156">
        <v>22.03</v>
      </c>
      <c r="O102" s="156">
        <v>22.84</v>
      </c>
      <c r="P102" s="156">
        <v>23.3</v>
      </c>
      <c r="Q102" s="156">
        <v>24.35</v>
      </c>
      <c r="R102" s="156">
        <v>24.58</v>
      </c>
      <c r="S102" s="156">
        <v>23.76</v>
      </c>
      <c r="T102" s="156">
        <v>22.77</v>
      </c>
      <c r="U102" s="156">
        <v>22.06</v>
      </c>
      <c r="V102" s="156">
        <v>21.71</v>
      </c>
      <c r="W102" s="156">
        <v>20.71</v>
      </c>
      <c r="X102" s="156">
        <v>20.399999999999999</v>
      </c>
      <c r="Y102" s="156">
        <f>IF('Relative Weights'!G16=0,0,'Relative Weights'!G16)</f>
        <v>18.329999999999998</v>
      </c>
      <c r="Z102" s="152"/>
      <c r="AA102" s="155" t="s">
        <v>717</v>
      </c>
      <c r="AB102" s="157">
        <f t="shared" si="73"/>
        <v>-0.10452961672473871</v>
      </c>
      <c r="AC102" s="157">
        <f t="shared" si="74"/>
        <v>1.0116731517509692E-2</v>
      </c>
      <c r="AD102" s="157">
        <f t="shared" si="75"/>
        <v>-2.7734976887519358E-2</v>
      </c>
      <c r="AE102" s="157">
        <f t="shared" si="76"/>
        <v>5.7052297939778285E-2</v>
      </c>
      <c r="AF102" s="157">
        <f t="shared" si="77"/>
        <v>0.21453803930541016</v>
      </c>
      <c r="AG102" s="157">
        <f t="shared" si="78"/>
        <v>2.0248353432604782E-2</v>
      </c>
      <c r="AH102" s="157">
        <f t="shared" si="79"/>
        <v>-8.9534180278281972E-2</v>
      </c>
      <c r="AI102" s="157">
        <f t="shared" si="80"/>
        <v>0.33156146179401991</v>
      </c>
      <c r="AJ102" s="157">
        <f t="shared" si="81"/>
        <v>1.1477045908183658E-2</v>
      </c>
      <c r="AK102" s="157">
        <f t="shared" si="82"/>
        <v>4.3413912185495729E-2</v>
      </c>
      <c r="AL102" s="157">
        <f t="shared" si="83"/>
        <v>3.5933806146572156E-2</v>
      </c>
      <c r="AM102" s="157">
        <f t="shared" si="84"/>
        <v>5.4769511638521617E-3</v>
      </c>
      <c r="AN102" s="157">
        <f t="shared" si="85"/>
        <v>3.6768043576940412E-2</v>
      </c>
      <c r="AO102" s="157">
        <f t="shared" si="88"/>
        <v>2.0140105078809034E-2</v>
      </c>
      <c r="AP102" s="157">
        <f t="shared" si="89"/>
        <v>4.5064377682403567E-2</v>
      </c>
      <c r="AQ102" s="157">
        <f t="shared" si="90"/>
        <v>9.4455852156056785E-3</v>
      </c>
      <c r="AR102" s="157">
        <f t="shared" si="91"/>
        <v>-3.3360455655003896E-2</v>
      </c>
      <c r="AS102" s="157">
        <v>-4.1666666666666741E-2</v>
      </c>
      <c r="AT102" s="157">
        <v>-3.1181379007465981E-2</v>
      </c>
      <c r="AU102" s="157">
        <v>-1.5865820489573745E-2</v>
      </c>
      <c r="AV102" s="157">
        <v>-4.6061722708429342E-2</v>
      </c>
      <c r="AW102" s="157">
        <v>-4.6061722708429342E-2</v>
      </c>
      <c r="AX102" s="157">
        <v>-6.034085674804246E-2</v>
      </c>
      <c r="AY102" s="157">
        <f t="shared" si="87"/>
        <v>-0.10147058823529409</v>
      </c>
    </row>
    <row r="103" spans="1:51" x14ac:dyDescent="0.55000000000000004">
      <c r="A103" s="155" t="s">
        <v>53</v>
      </c>
      <c r="B103" s="156">
        <v>0</v>
      </c>
      <c r="C103" s="156">
        <v>0</v>
      </c>
      <c r="D103" s="156">
        <v>0</v>
      </c>
      <c r="E103" s="156">
        <v>0</v>
      </c>
      <c r="F103" s="156">
        <v>0</v>
      </c>
      <c r="G103" s="156">
        <v>0</v>
      </c>
      <c r="H103" s="156">
        <v>0</v>
      </c>
      <c r="I103" s="156">
        <v>0</v>
      </c>
      <c r="J103" s="156">
        <v>0</v>
      </c>
      <c r="K103" s="156">
        <v>0</v>
      </c>
      <c r="L103" s="156">
        <v>0</v>
      </c>
      <c r="M103" s="156">
        <v>0</v>
      </c>
      <c r="N103" s="156">
        <v>0</v>
      </c>
      <c r="O103" s="156">
        <v>0</v>
      </c>
      <c r="P103" s="156">
        <v>0</v>
      </c>
      <c r="Q103" s="156">
        <v>0</v>
      </c>
      <c r="R103" s="156">
        <v>0</v>
      </c>
      <c r="S103" s="156">
        <v>0</v>
      </c>
      <c r="T103" s="156">
        <v>0</v>
      </c>
      <c r="U103" s="156">
        <v>0</v>
      </c>
      <c r="V103" s="156">
        <v>0</v>
      </c>
      <c r="W103" s="156">
        <v>0</v>
      </c>
      <c r="X103" s="156">
        <v>0</v>
      </c>
      <c r="Y103" s="156">
        <f>IF('Relative Weights'!G17=0,0,'Relative Weights'!G17)</f>
        <v>0</v>
      </c>
      <c r="Z103" s="152"/>
      <c r="AA103" s="155" t="s">
        <v>53</v>
      </c>
      <c r="AB103" s="157" t="str">
        <f t="shared" si="73"/>
        <v/>
      </c>
      <c r="AC103" s="157" t="str">
        <f t="shared" si="74"/>
        <v/>
      </c>
      <c r="AD103" s="157" t="str">
        <f t="shared" si="75"/>
        <v/>
      </c>
      <c r="AE103" s="157" t="str">
        <f t="shared" si="76"/>
        <v/>
      </c>
      <c r="AF103" s="157" t="str">
        <f t="shared" si="77"/>
        <v/>
      </c>
      <c r="AG103" s="157" t="str">
        <f t="shared" si="78"/>
        <v/>
      </c>
      <c r="AH103" s="157" t="str">
        <f t="shared" si="79"/>
        <v/>
      </c>
      <c r="AI103" s="157" t="str">
        <f t="shared" si="80"/>
        <v/>
      </c>
      <c r="AJ103" s="157" t="str">
        <f t="shared" si="81"/>
        <v/>
      </c>
      <c r="AK103" s="157" t="str">
        <f t="shared" si="82"/>
        <v/>
      </c>
      <c r="AL103" s="157" t="str">
        <f t="shared" si="83"/>
        <v/>
      </c>
      <c r="AM103" s="157" t="str">
        <f t="shared" si="84"/>
        <v/>
      </c>
      <c r="AN103" s="157" t="str">
        <f t="shared" si="85"/>
        <v/>
      </c>
      <c r="AO103" s="157" t="str">
        <f t="shared" si="88"/>
        <v/>
      </c>
      <c r="AP103" s="157" t="str">
        <f t="shared" si="89"/>
        <v/>
      </c>
      <c r="AQ103" s="157" t="str">
        <f t="shared" si="90"/>
        <v/>
      </c>
      <c r="AR103" s="157" t="str">
        <f t="shared" si="91"/>
        <v/>
      </c>
      <c r="AS103" s="157" t="s">
        <v>809</v>
      </c>
      <c r="AT103" s="157" t="s">
        <v>809</v>
      </c>
      <c r="AU103" s="157" t="s">
        <v>809</v>
      </c>
      <c r="AV103" s="157" t="s">
        <v>809</v>
      </c>
      <c r="AW103" s="157" t="s">
        <v>809</v>
      </c>
      <c r="AX103" s="157" t="s">
        <v>809</v>
      </c>
      <c r="AY103" s="157" t="str">
        <f t="shared" si="87"/>
        <v/>
      </c>
    </row>
    <row r="104" spans="1:51" x14ac:dyDescent="0.55000000000000004">
      <c r="A104" s="155" t="s">
        <v>54</v>
      </c>
      <c r="B104" s="156">
        <v>0</v>
      </c>
      <c r="C104" s="156">
        <v>0</v>
      </c>
      <c r="D104" s="156">
        <v>0</v>
      </c>
      <c r="E104" s="156">
        <v>0</v>
      </c>
      <c r="F104" s="156">
        <v>0</v>
      </c>
      <c r="G104" s="156">
        <v>0</v>
      </c>
      <c r="H104" s="156">
        <v>0</v>
      </c>
      <c r="I104" s="156">
        <v>0</v>
      </c>
      <c r="J104" s="156">
        <v>0</v>
      </c>
      <c r="K104" s="156">
        <v>0</v>
      </c>
      <c r="L104" s="156">
        <v>0</v>
      </c>
      <c r="M104" s="156">
        <v>0</v>
      </c>
      <c r="N104" s="156">
        <v>0</v>
      </c>
      <c r="O104" s="156">
        <v>0</v>
      </c>
      <c r="P104" s="156">
        <v>0</v>
      </c>
      <c r="Q104" s="156">
        <v>0</v>
      </c>
      <c r="R104" s="156">
        <v>0</v>
      </c>
      <c r="S104" s="156">
        <v>0</v>
      </c>
      <c r="T104" s="156">
        <v>0</v>
      </c>
      <c r="U104" s="156">
        <v>0</v>
      </c>
      <c r="V104" s="156">
        <v>0</v>
      </c>
      <c r="W104" s="156">
        <v>0</v>
      </c>
      <c r="X104" s="156">
        <v>0</v>
      </c>
      <c r="Y104" s="156">
        <f>IF('Relative Weights'!G18=0,0,'Relative Weights'!G18)</f>
        <v>0</v>
      </c>
      <c r="Z104" s="152"/>
      <c r="AA104" s="155" t="s">
        <v>54</v>
      </c>
      <c r="AB104" s="157" t="str">
        <f t="shared" si="73"/>
        <v/>
      </c>
      <c r="AC104" s="157" t="str">
        <f t="shared" si="74"/>
        <v/>
      </c>
      <c r="AD104" s="157" t="str">
        <f t="shared" si="75"/>
        <v/>
      </c>
      <c r="AE104" s="157" t="str">
        <f t="shared" si="76"/>
        <v/>
      </c>
      <c r="AF104" s="157" t="str">
        <f t="shared" si="77"/>
        <v/>
      </c>
      <c r="AG104" s="157" t="str">
        <f t="shared" si="78"/>
        <v/>
      </c>
      <c r="AH104" s="157" t="str">
        <f t="shared" si="79"/>
        <v/>
      </c>
      <c r="AI104" s="157" t="str">
        <f t="shared" si="80"/>
        <v/>
      </c>
      <c r="AJ104" s="157" t="str">
        <f t="shared" si="81"/>
        <v/>
      </c>
      <c r="AK104" s="157" t="str">
        <f t="shared" si="82"/>
        <v/>
      </c>
      <c r="AL104" s="157" t="str">
        <f t="shared" si="83"/>
        <v/>
      </c>
      <c r="AM104" s="157" t="str">
        <f t="shared" si="84"/>
        <v/>
      </c>
      <c r="AN104" s="157" t="str">
        <f t="shared" si="85"/>
        <v/>
      </c>
      <c r="AO104" s="157" t="str">
        <f t="shared" si="88"/>
        <v/>
      </c>
      <c r="AP104" s="157" t="str">
        <f t="shared" si="89"/>
        <v/>
      </c>
      <c r="AQ104" s="157" t="str">
        <f t="shared" si="90"/>
        <v/>
      </c>
      <c r="AR104" s="157" t="str">
        <f t="shared" si="91"/>
        <v/>
      </c>
      <c r="AS104" s="157" t="s">
        <v>809</v>
      </c>
      <c r="AT104" s="157" t="s">
        <v>809</v>
      </c>
      <c r="AU104" s="157" t="s">
        <v>809</v>
      </c>
      <c r="AV104" s="157" t="s">
        <v>809</v>
      </c>
      <c r="AW104" s="157" t="s">
        <v>809</v>
      </c>
      <c r="AX104" s="157" t="s">
        <v>809</v>
      </c>
      <c r="AY104" s="157" t="str">
        <f t="shared" si="87"/>
        <v/>
      </c>
    </row>
    <row r="105" spans="1:51" x14ac:dyDescent="0.55000000000000004">
      <c r="A105" s="155" t="s">
        <v>55</v>
      </c>
      <c r="B105" s="156">
        <v>0</v>
      </c>
      <c r="C105" s="156">
        <v>0</v>
      </c>
      <c r="D105" s="156">
        <v>0</v>
      </c>
      <c r="E105" s="156">
        <v>0</v>
      </c>
      <c r="F105" s="156">
        <v>0</v>
      </c>
      <c r="G105" s="156">
        <v>0</v>
      </c>
      <c r="H105" s="156">
        <v>0</v>
      </c>
      <c r="I105" s="156">
        <v>2.42</v>
      </c>
      <c r="J105" s="156">
        <v>2.6</v>
      </c>
      <c r="K105" s="156">
        <v>2.67</v>
      </c>
      <c r="L105" s="156">
        <v>2.72</v>
      </c>
      <c r="M105" s="156">
        <v>2.74</v>
      </c>
      <c r="N105" s="156">
        <v>2.64</v>
      </c>
      <c r="O105" s="156">
        <v>2.61</v>
      </c>
      <c r="P105" s="156">
        <v>2.5</v>
      </c>
      <c r="Q105" s="156">
        <v>2.68</v>
      </c>
      <c r="R105" s="156">
        <v>2.8</v>
      </c>
      <c r="S105" s="156">
        <v>3.08</v>
      </c>
      <c r="T105" s="156">
        <v>3.17</v>
      </c>
      <c r="U105" s="156">
        <v>3.26</v>
      </c>
      <c r="V105" s="156">
        <v>3.28</v>
      </c>
      <c r="W105" s="156">
        <v>3.31</v>
      </c>
      <c r="X105" s="156">
        <v>3.35</v>
      </c>
      <c r="Y105" s="156">
        <f>IF('Relative Weights'!G19=0,0,'Relative Weights'!G19)</f>
        <v>3.45</v>
      </c>
      <c r="Z105" s="152"/>
      <c r="AA105" s="155" t="s">
        <v>55</v>
      </c>
      <c r="AB105" s="157" t="str">
        <f t="shared" si="73"/>
        <v/>
      </c>
      <c r="AC105" s="157" t="str">
        <f t="shared" si="74"/>
        <v/>
      </c>
      <c r="AD105" s="157" t="str">
        <f t="shared" si="75"/>
        <v/>
      </c>
      <c r="AE105" s="157" t="str">
        <f t="shared" si="76"/>
        <v/>
      </c>
      <c r="AF105" s="157" t="str">
        <f t="shared" si="77"/>
        <v/>
      </c>
      <c r="AG105" s="157" t="str">
        <f t="shared" si="78"/>
        <v/>
      </c>
      <c r="AH105" s="157" t="str">
        <f t="shared" si="79"/>
        <v>Added</v>
      </c>
      <c r="AI105" s="157">
        <f t="shared" si="80"/>
        <v>7.4380165289256173E-2</v>
      </c>
      <c r="AJ105" s="157">
        <f t="shared" si="81"/>
        <v>2.6923076923076827E-2</v>
      </c>
      <c r="AK105" s="157">
        <f t="shared" si="82"/>
        <v>1.8726591760299671E-2</v>
      </c>
      <c r="AL105" s="157">
        <f t="shared" si="83"/>
        <v>7.3529411764705621E-3</v>
      </c>
      <c r="AM105" s="157">
        <f t="shared" si="84"/>
        <v>-3.649635036496357E-2</v>
      </c>
      <c r="AN105" s="157">
        <f t="shared" si="85"/>
        <v>-1.1363636363636465E-2</v>
      </c>
      <c r="AO105" s="157">
        <f t="shared" si="88"/>
        <v>-4.2145593869731712E-2</v>
      </c>
      <c r="AP105" s="157">
        <f t="shared" si="89"/>
        <v>7.2000000000000064E-2</v>
      </c>
      <c r="AQ105" s="157">
        <f t="shared" si="90"/>
        <v>4.4776119402984982E-2</v>
      </c>
      <c r="AR105" s="157">
        <f t="shared" si="91"/>
        <v>0.10000000000000009</v>
      </c>
      <c r="AS105" s="157">
        <v>2.9220779220779258E-2</v>
      </c>
      <c r="AT105" s="157">
        <v>2.8391167192429068E-2</v>
      </c>
      <c r="AU105" s="157">
        <v>6.1349693251533388E-3</v>
      </c>
      <c r="AV105" s="157">
        <v>9.1463414634147533E-3</v>
      </c>
      <c r="AW105" s="157">
        <v>9.1463414634147533E-3</v>
      </c>
      <c r="AX105" s="157">
        <v>2.1341463414634276E-2</v>
      </c>
      <c r="AY105" s="157">
        <f t="shared" si="87"/>
        <v>2.9850746268656803E-2</v>
      </c>
    </row>
    <row r="106" spans="1:51" x14ac:dyDescent="0.55000000000000004">
      <c r="A106" s="155" t="s">
        <v>56</v>
      </c>
      <c r="B106" s="156">
        <v>3.64</v>
      </c>
      <c r="C106" s="156">
        <v>3.57</v>
      </c>
      <c r="D106" s="156">
        <v>3.58</v>
      </c>
      <c r="E106" s="156">
        <v>3.69</v>
      </c>
      <c r="F106" s="156">
        <v>3.85</v>
      </c>
      <c r="G106" s="156">
        <v>3.8406596756932068</v>
      </c>
      <c r="H106" s="156">
        <v>3.79</v>
      </c>
      <c r="I106" s="156">
        <v>3.77</v>
      </c>
      <c r="J106" s="156">
        <v>3.97</v>
      </c>
      <c r="K106" s="156">
        <v>4.03</v>
      </c>
      <c r="L106" s="156">
        <v>4.2</v>
      </c>
      <c r="M106" s="156">
        <v>4.25</v>
      </c>
      <c r="N106" s="156">
        <v>4.32</v>
      </c>
      <c r="O106" s="156">
        <v>4.26</v>
      </c>
      <c r="P106" s="156">
        <v>4.2300000000000004</v>
      </c>
      <c r="Q106" s="156">
        <v>4.32</v>
      </c>
      <c r="R106" s="156">
        <v>4.47</v>
      </c>
      <c r="S106" s="156">
        <v>4.63</v>
      </c>
      <c r="T106" s="156">
        <v>4.6900000000000004</v>
      </c>
      <c r="U106" s="156">
        <v>4.66</v>
      </c>
      <c r="V106" s="156">
        <v>4.67</v>
      </c>
      <c r="W106" s="156">
        <v>4.66</v>
      </c>
      <c r="X106" s="156">
        <v>4.59</v>
      </c>
      <c r="Y106" s="156">
        <f>IF('Relative Weights'!G20=0,0,'Relative Weights'!G20)</f>
        <v>4.63</v>
      </c>
      <c r="Z106" s="152"/>
      <c r="AA106" s="155" t="s">
        <v>56</v>
      </c>
      <c r="AB106" s="157">
        <f t="shared" si="73"/>
        <v>-1.9230769230769273E-2</v>
      </c>
      <c r="AC106" s="157">
        <f t="shared" si="74"/>
        <v>2.8011204481792618E-3</v>
      </c>
      <c r="AD106" s="157">
        <f t="shared" si="75"/>
        <v>3.0726256983240274E-2</v>
      </c>
      <c r="AE106" s="157">
        <f t="shared" si="76"/>
        <v>4.3360433604336057E-2</v>
      </c>
      <c r="AF106" s="157">
        <f t="shared" si="77"/>
        <v>-2.426058261504771E-3</v>
      </c>
      <c r="AG106" s="157">
        <f t="shared" si="78"/>
        <v>-1.3190357899665495E-2</v>
      </c>
      <c r="AH106" s="157">
        <f t="shared" si="79"/>
        <v>-5.2770448548812299E-3</v>
      </c>
      <c r="AI106" s="157">
        <f t="shared" si="80"/>
        <v>5.3050397877984157E-2</v>
      </c>
      <c r="AJ106" s="157">
        <f t="shared" si="81"/>
        <v>1.5113350125944613E-2</v>
      </c>
      <c r="AK106" s="157">
        <f t="shared" si="82"/>
        <v>4.2183622828784184E-2</v>
      </c>
      <c r="AL106" s="157">
        <f t="shared" si="83"/>
        <v>1.1904761904761862E-2</v>
      </c>
      <c r="AM106" s="157">
        <f t="shared" si="84"/>
        <v>1.6470588235294237E-2</v>
      </c>
      <c r="AN106" s="157">
        <f t="shared" si="85"/>
        <v>-1.3888888888888951E-2</v>
      </c>
      <c r="AO106" s="157">
        <f t="shared" si="88"/>
        <v>-7.0422535211266402E-3</v>
      </c>
      <c r="AP106" s="157">
        <f t="shared" si="89"/>
        <v>2.1276595744680771E-2</v>
      </c>
      <c r="AQ106" s="157">
        <f t="shared" si="90"/>
        <v>3.4722222222222099E-2</v>
      </c>
      <c r="AR106" s="157">
        <f t="shared" si="91"/>
        <v>3.5794183445190253E-2</v>
      </c>
      <c r="AS106" s="157">
        <v>1.2958963282937441E-2</v>
      </c>
      <c r="AT106" s="157">
        <v>-6.3965884861407751E-3</v>
      </c>
      <c r="AU106" s="157">
        <v>2.1459227467810482E-3</v>
      </c>
      <c r="AV106" s="157">
        <v>-2.1413276231262435E-3</v>
      </c>
      <c r="AW106" s="157">
        <v>-2.1413276231262435E-3</v>
      </c>
      <c r="AX106" s="157">
        <v>-1.7130620985010725E-2</v>
      </c>
      <c r="AY106" s="157">
        <f t="shared" si="87"/>
        <v>8.7145969498911846E-3</v>
      </c>
    </row>
    <row r="107" spans="1:51" x14ac:dyDescent="0.55000000000000004">
      <c r="A107" s="168" t="s">
        <v>57</v>
      </c>
      <c r="B107" s="156">
        <v>0</v>
      </c>
      <c r="C107" s="156">
        <v>0</v>
      </c>
      <c r="D107" s="156">
        <v>0</v>
      </c>
      <c r="E107" s="156">
        <v>0</v>
      </c>
      <c r="F107" s="156">
        <v>0</v>
      </c>
      <c r="G107" s="156">
        <v>0</v>
      </c>
      <c r="H107" s="156">
        <v>0</v>
      </c>
      <c r="I107" s="156">
        <v>0</v>
      </c>
      <c r="J107" s="156">
        <v>0</v>
      </c>
      <c r="K107" s="156">
        <v>0</v>
      </c>
      <c r="L107" s="156">
        <v>0</v>
      </c>
      <c r="M107" s="156">
        <v>0</v>
      </c>
      <c r="N107" s="156">
        <v>0</v>
      </c>
      <c r="O107" s="156">
        <v>0</v>
      </c>
      <c r="P107" s="156">
        <v>0</v>
      </c>
      <c r="Q107" s="156">
        <v>0</v>
      </c>
      <c r="R107" s="156">
        <v>0</v>
      </c>
      <c r="S107" s="156">
        <v>0</v>
      </c>
      <c r="T107" s="156">
        <v>0</v>
      </c>
      <c r="U107" s="156">
        <v>0</v>
      </c>
      <c r="V107" s="156">
        <v>0</v>
      </c>
      <c r="W107" s="156">
        <v>0</v>
      </c>
      <c r="X107" s="156">
        <v>0</v>
      </c>
      <c r="Y107" s="156">
        <f>IF('Relative Weights'!G21=0,0,'Relative Weights'!G21)</f>
        <v>0</v>
      </c>
      <c r="Z107" s="152"/>
      <c r="AA107" s="168" t="s">
        <v>57</v>
      </c>
      <c r="AB107" s="157" t="str">
        <f t="shared" si="73"/>
        <v/>
      </c>
      <c r="AC107" s="157" t="str">
        <f t="shared" si="74"/>
        <v/>
      </c>
      <c r="AD107" s="157" t="str">
        <f t="shared" si="75"/>
        <v/>
      </c>
      <c r="AE107" s="157" t="str">
        <f t="shared" si="76"/>
        <v/>
      </c>
      <c r="AF107" s="157" t="str">
        <f t="shared" si="77"/>
        <v/>
      </c>
      <c r="AG107" s="157" t="str">
        <f t="shared" si="78"/>
        <v/>
      </c>
      <c r="AH107" s="157" t="str">
        <f t="shared" si="79"/>
        <v/>
      </c>
      <c r="AI107" s="157" t="str">
        <f t="shared" si="80"/>
        <v/>
      </c>
      <c r="AJ107" s="157" t="str">
        <f t="shared" si="81"/>
        <v/>
      </c>
      <c r="AK107" s="157" t="str">
        <f t="shared" si="82"/>
        <v/>
      </c>
      <c r="AL107" s="157" t="str">
        <f t="shared" si="83"/>
        <v/>
      </c>
      <c r="AM107" s="157" t="str">
        <f t="shared" si="84"/>
        <v/>
      </c>
      <c r="AN107" s="157" t="str">
        <f t="shared" si="85"/>
        <v/>
      </c>
      <c r="AO107" s="157" t="str">
        <f t="shared" si="88"/>
        <v/>
      </c>
      <c r="AP107" s="157" t="str">
        <f t="shared" si="89"/>
        <v/>
      </c>
      <c r="AQ107" s="157" t="str">
        <f t="shared" si="90"/>
        <v/>
      </c>
      <c r="AR107" s="157" t="str">
        <f t="shared" si="91"/>
        <v/>
      </c>
      <c r="AS107" s="157" t="s">
        <v>809</v>
      </c>
      <c r="AT107" s="157" t="s">
        <v>809</v>
      </c>
      <c r="AU107" s="157" t="s">
        <v>809</v>
      </c>
      <c r="AV107" s="157" t="s">
        <v>809</v>
      </c>
      <c r="AW107" s="157" t="s">
        <v>809</v>
      </c>
      <c r="AX107" s="157" t="s">
        <v>809</v>
      </c>
      <c r="AY107" s="157" t="str">
        <f t="shared" si="87"/>
        <v/>
      </c>
    </row>
    <row r="108" spans="1:51" x14ac:dyDescent="0.55000000000000004">
      <c r="A108" s="168" t="s">
        <v>58</v>
      </c>
      <c r="B108" s="156">
        <v>7</v>
      </c>
      <c r="C108" s="156">
        <v>7</v>
      </c>
      <c r="D108" s="156">
        <v>7</v>
      </c>
      <c r="E108" s="156">
        <v>7</v>
      </c>
      <c r="F108" s="156">
        <v>7</v>
      </c>
      <c r="G108" s="156">
        <v>7</v>
      </c>
      <c r="H108" s="156">
        <v>7</v>
      </c>
      <c r="I108" s="156">
        <v>7</v>
      </c>
      <c r="J108" s="156">
        <v>7</v>
      </c>
      <c r="K108" s="156">
        <v>5.98</v>
      </c>
      <c r="L108" s="156">
        <v>5.98</v>
      </c>
      <c r="M108" s="156">
        <v>6.71</v>
      </c>
      <c r="N108" s="156">
        <v>7.58</v>
      </c>
      <c r="O108" s="156">
        <v>7.93</v>
      </c>
      <c r="P108" s="156">
        <v>7.65</v>
      </c>
      <c r="Q108" s="156">
        <v>7.54</v>
      </c>
      <c r="R108" s="156">
        <v>7.08</v>
      </c>
      <c r="S108" s="156">
        <v>6.65</v>
      </c>
      <c r="T108" s="156">
        <v>5.76</v>
      </c>
      <c r="U108" s="156">
        <v>5.32</v>
      </c>
      <c r="V108" s="156">
        <v>5.17</v>
      </c>
      <c r="W108" s="156">
        <v>5.19</v>
      </c>
      <c r="X108" s="156">
        <v>6.78</v>
      </c>
      <c r="Y108" s="156">
        <f>IF('Relative Weights'!G22=0,0,'Relative Weights'!G22)</f>
        <v>7.98</v>
      </c>
      <c r="Z108" s="152"/>
      <c r="AA108" s="168" t="s">
        <v>58</v>
      </c>
      <c r="AB108" s="157">
        <f t="shared" si="73"/>
        <v>0</v>
      </c>
      <c r="AC108" s="157">
        <f t="shared" si="74"/>
        <v>0</v>
      </c>
      <c r="AD108" s="157">
        <f t="shared" si="75"/>
        <v>0</v>
      </c>
      <c r="AE108" s="157">
        <f t="shared" si="76"/>
        <v>0</v>
      </c>
      <c r="AF108" s="157">
        <f t="shared" si="77"/>
        <v>0</v>
      </c>
      <c r="AG108" s="157">
        <f t="shared" si="78"/>
        <v>0</v>
      </c>
      <c r="AH108" s="157">
        <f t="shared" si="79"/>
        <v>0</v>
      </c>
      <c r="AI108" s="157">
        <f t="shared" si="80"/>
        <v>0</v>
      </c>
      <c r="AJ108" s="157">
        <f t="shared" si="81"/>
        <v>-0.14571428571428569</v>
      </c>
      <c r="AK108" s="157">
        <f t="shared" si="82"/>
        <v>0</v>
      </c>
      <c r="AL108" s="157">
        <f t="shared" si="83"/>
        <v>0.12207357859531753</v>
      </c>
      <c r="AM108" s="157">
        <f t="shared" si="84"/>
        <v>0.12965722801788382</v>
      </c>
      <c r="AN108" s="157">
        <f t="shared" si="85"/>
        <v>4.6174142480211122E-2</v>
      </c>
      <c r="AO108" s="157">
        <f t="shared" si="88"/>
        <v>-3.5308953341740112E-2</v>
      </c>
      <c r="AP108" s="157">
        <f t="shared" si="89"/>
        <v>-1.4379084967320321E-2</v>
      </c>
      <c r="AQ108" s="157">
        <f t="shared" si="90"/>
        <v>-6.1007957559681691E-2</v>
      </c>
      <c r="AR108" s="157">
        <f t="shared" si="91"/>
        <v>-6.073446327683607E-2</v>
      </c>
      <c r="AS108" s="157">
        <v>-0.13383458646616553</v>
      </c>
      <c r="AT108" s="157">
        <v>-7.638888888888884E-2</v>
      </c>
      <c r="AU108" s="157">
        <v>-2.8195488721804551E-2</v>
      </c>
      <c r="AV108" s="157">
        <v>3.8684719535784229E-3</v>
      </c>
      <c r="AW108" s="157">
        <v>3.8684719535784229E-3</v>
      </c>
      <c r="AX108" s="157">
        <v>0.31141199226305627</v>
      </c>
      <c r="AY108" s="157">
        <f t="shared" si="87"/>
        <v>0.17699115044247793</v>
      </c>
    </row>
    <row r="109" spans="1:51" x14ac:dyDescent="0.55000000000000004">
      <c r="A109" s="168" t="s">
        <v>59</v>
      </c>
      <c r="B109" s="156">
        <v>0</v>
      </c>
      <c r="C109" s="156">
        <v>0</v>
      </c>
      <c r="D109" s="156">
        <v>0</v>
      </c>
      <c r="E109" s="156">
        <v>0</v>
      </c>
      <c r="F109" s="156">
        <v>0</v>
      </c>
      <c r="G109" s="156">
        <v>0</v>
      </c>
      <c r="H109" s="156">
        <v>0</v>
      </c>
      <c r="I109" s="156">
        <v>0</v>
      </c>
      <c r="J109" s="156">
        <v>0</v>
      </c>
      <c r="K109" s="156">
        <v>0</v>
      </c>
      <c r="L109" s="156">
        <v>0</v>
      </c>
      <c r="M109" s="156">
        <v>0</v>
      </c>
      <c r="N109" s="156">
        <v>0</v>
      </c>
      <c r="O109" s="156">
        <v>0</v>
      </c>
      <c r="P109" s="156">
        <v>0</v>
      </c>
      <c r="Q109" s="156">
        <v>0</v>
      </c>
      <c r="R109" s="156">
        <v>0</v>
      </c>
      <c r="S109" s="156">
        <v>0</v>
      </c>
      <c r="T109" s="156">
        <v>0</v>
      </c>
      <c r="U109" s="156">
        <v>0</v>
      </c>
      <c r="V109" s="156">
        <v>0</v>
      </c>
      <c r="W109" s="156">
        <v>0</v>
      </c>
      <c r="X109" s="156">
        <v>0</v>
      </c>
      <c r="Y109" s="156">
        <f>IF('Relative Weights'!G23=0,0,'Relative Weights'!G23)</f>
        <v>0</v>
      </c>
      <c r="Z109" s="152"/>
      <c r="AA109" s="168" t="s">
        <v>59</v>
      </c>
      <c r="AB109" s="157" t="str">
        <f t="shared" si="73"/>
        <v/>
      </c>
      <c r="AC109" s="157" t="str">
        <f t="shared" si="74"/>
        <v/>
      </c>
      <c r="AD109" s="157" t="str">
        <f t="shared" si="75"/>
        <v/>
      </c>
      <c r="AE109" s="157" t="str">
        <f t="shared" si="76"/>
        <v/>
      </c>
      <c r="AF109" s="157" t="str">
        <f t="shared" si="77"/>
        <v/>
      </c>
      <c r="AG109" s="157" t="str">
        <f t="shared" si="78"/>
        <v/>
      </c>
      <c r="AH109" s="157" t="str">
        <f t="shared" si="79"/>
        <v/>
      </c>
      <c r="AI109" s="157" t="str">
        <f t="shared" si="80"/>
        <v/>
      </c>
      <c r="AJ109" s="157" t="str">
        <f t="shared" si="81"/>
        <v/>
      </c>
      <c r="AK109" s="157" t="str">
        <f t="shared" si="82"/>
        <v/>
      </c>
      <c r="AL109" s="157" t="str">
        <f t="shared" si="83"/>
        <v/>
      </c>
      <c r="AM109" s="157" t="str">
        <f t="shared" si="84"/>
        <v/>
      </c>
      <c r="AN109" s="157" t="str">
        <f t="shared" si="85"/>
        <v/>
      </c>
      <c r="AO109" s="157" t="str">
        <f t="shared" si="88"/>
        <v/>
      </c>
      <c r="AP109" s="157" t="str">
        <f t="shared" si="89"/>
        <v/>
      </c>
      <c r="AQ109" s="157" t="str">
        <f t="shared" si="90"/>
        <v/>
      </c>
      <c r="AR109" s="157" t="str">
        <f t="shared" si="91"/>
        <v/>
      </c>
      <c r="AS109" s="157" t="s">
        <v>809</v>
      </c>
      <c r="AT109" s="157" t="s">
        <v>809</v>
      </c>
      <c r="AU109" s="157" t="s">
        <v>809</v>
      </c>
      <c r="AV109" s="157" t="s">
        <v>809</v>
      </c>
      <c r="AW109" s="157" t="s">
        <v>809</v>
      </c>
      <c r="AX109" s="157" t="s">
        <v>809</v>
      </c>
      <c r="AY109" s="157" t="str">
        <f t="shared" si="87"/>
        <v/>
      </c>
    </row>
    <row r="110" spans="1:51" x14ac:dyDescent="0.55000000000000004">
      <c r="A110" s="168" t="s">
        <v>60</v>
      </c>
      <c r="B110" s="156">
        <v>0</v>
      </c>
      <c r="C110" s="156">
        <v>0</v>
      </c>
      <c r="D110" s="156">
        <v>0</v>
      </c>
      <c r="E110" s="156">
        <v>0</v>
      </c>
      <c r="F110" s="156">
        <v>0</v>
      </c>
      <c r="G110" s="156">
        <v>0</v>
      </c>
      <c r="H110" s="156">
        <v>0</v>
      </c>
      <c r="I110" s="156">
        <v>0</v>
      </c>
      <c r="J110" s="156">
        <v>0</v>
      </c>
      <c r="K110" s="156">
        <v>0</v>
      </c>
      <c r="L110" s="156">
        <v>0</v>
      </c>
      <c r="M110" s="156">
        <v>0</v>
      </c>
      <c r="N110" s="156">
        <v>0</v>
      </c>
      <c r="O110" s="156">
        <v>0</v>
      </c>
      <c r="P110" s="156">
        <v>0</v>
      </c>
      <c r="Q110" s="156">
        <v>0</v>
      </c>
      <c r="R110" s="156">
        <v>0</v>
      </c>
      <c r="S110" s="156">
        <v>0</v>
      </c>
      <c r="T110" s="156">
        <v>0</v>
      </c>
      <c r="U110" s="156">
        <v>0</v>
      </c>
      <c r="V110" s="156">
        <v>0</v>
      </c>
      <c r="W110" s="156">
        <v>0</v>
      </c>
      <c r="X110" s="156">
        <v>0</v>
      </c>
      <c r="Y110" s="156">
        <f>IF('Relative Weights'!G24=0,0,'Relative Weights'!G24)</f>
        <v>0</v>
      </c>
      <c r="Z110" s="152"/>
      <c r="AA110" s="168" t="s">
        <v>60</v>
      </c>
      <c r="AB110" s="157" t="str">
        <f t="shared" si="73"/>
        <v/>
      </c>
      <c r="AC110" s="157" t="str">
        <f t="shared" si="74"/>
        <v/>
      </c>
      <c r="AD110" s="157" t="str">
        <f t="shared" si="75"/>
        <v/>
      </c>
      <c r="AE110" s="157" t="str">
        <f t="shared" si="76"/>
        <v/>
      </c>
      <c r="AF110" s="157" t="str">
        <f t="shared" si="77"/>
        <v/>
      </c>
      <c r="AG110" s="157" t="str">
        <f t="shared" si="78"/>
        <v/>
      </c>
      <c r="AH110" s="157" t="str">
        <f t="shared" si="79"/>
        <v/>
      </c>
      <c r="AI110" s="157" t="str">
        <f t="shared" si="80"/>
        <v/>
      </c>
      <c r="AJ110" s="157" t="str">
        <f t="shared" si="81"/>
        <v/>
      </c>
      <c r="AK110" s="157" t="str">
        <f t="shared" si="82"/>
        <v/>
      </c>
      <c r="AL110" s="157" t="str">
        <f t="shared" si="83"/>
        <v/>
      </c>
      <c r="AM110" s="157" t="str">
        <f t="shared" si="84"/>
        <v/>
      </c>
      <c r="AN110" s="157" t="str">
        <f t="shared" si="85"/>
        <v/>
      </c>
      <c r="AO110" s="157" t="str">
        <f t="shared" ref="AO110:AQ111" si="92">IF(AND(P110=0,O110=0),"",IF(AND(NOT(P110=0),O110=0),"Added",IF(AND(P110=0,NOT(O110=0)),"Deleted",IFERROR(P110/O110-1,""))))</f>
        <v/>
      </c>
      <c r="AP110" s="157" t="str">
        <f t="shared" si="92"/>
        <v/>
      </c>
      <c r="AQ110" s="157" t="str">
        <f t="shared" si="92"/>
        <v/>
      </c>
      <c r="AR110" s="157" t="s">
        <v>809</v>
      </c>
      <c r="AS110" s="157" t="s">
        <v>809</v>
      </c>
      <c r="AT110" s="157" t="s">
        <v>809</v>
      </c>
      <c r="AU110" s="157" t="s">
        <v>809</v>
      </c>
      <c r="AV110" s="157" t="s">
        <v>809</v>
      </c>
      <c r="AW110" s="157" t="s">
        <v>809</v>
      </c>
      <c r="AX110" s="157" t="s">
        <v>809</v>
      </c>
      <c r="AY110" s="157" t="str">
        <f t="shared" si="87"/>
        <v/>
      </c>
    </row>
    <row r="111" spans="1:51" ht="19.8" thickBot="1" x14ac:dyDescent="0.6">
      <c r="A111" s="158" t="s">
        <v>0</v>
      </c>
      <c r="B111" s="159">
        <v>0</v>
      </c>
      <c r="C111" s="159">
        <v>0</v>
      </c>
      <c r="D111" s="159">
        <v>0</v>
      </c>
      <c r="E111" s="159">
        <v>0</v>
      </c>
      <c r="F111" s="159">
        <v>0</v>
      </c>
      <c r="G111" s="159">
        <v>0</v>
      </c>
      <c r="H111" s="159">
        <v>0</v>
      </c>
      <c r="I111" s="159">
        <v>0</v>
      </c>
      <c r="J111" s="159">
        <v>0</v>
      </c>
      <c r="K111" s="159">
        <v>0</v>
      </c>
      <c r="L111" s="159">
        <v>0</v>
      </c>
      <c r="M111" s="159">
        <v>0</v>
      </c>
      <c r="N111" s="159">
        <v>0</v>
      </c>
      <c r="O111" s="159">
        <v>0</v>
      </c>
      <c r="P111" s="159">
        <v>0</v>
      </c>
      <c r="Q111" s="159">
        <v>0</v>
      </c>
      <c r="R111" s="159">
        <v>0</v>
      </c>
      <c r="S111" s="159">
        <v>0</v>
      </c>
      <c r="T111" s="159">
        <v>0</v>
      </c>
      <c r="U111" s="159">
        <v>0</v>
      </c>
      <c r="V111" s="159">
        <v>0</v>
      </c>
      <c r="W111" s="159">
        <v>0</v>
      </c>
      <c r="X111" s="159">
        <v>0</v>
      </c>
      <c r="Y111" s="159">
        <f>IF('Relative Weights'!G25=0,0,'Relative Weights'!G25)</f>
        <v>0</v>
      </c>
      <c r="Z111" s="160"/>
      <c r="AA111" s="158" t="s">
        <v>0</v>
      </c>
      <c r="AB111" s="161" t="str">
        <f t="shared" si="73"/>
        <v/>
      </c>
      <c r="AC111" s="161" t="str">
        <f t="shared" si="74"/>
        <v/>
      </c>
      <c r="AD111" s="161" t="str">
        <f t="shared" si="75"/>
        <v/>
      </c>
      <c r="AE111" s="161" t="str">
        <f t="shared" si="76"/>
        <v/>
      </c>
      <c r="AF111" s="161" t="str">
        <f t="shared" si="77"/>
        <v/>
      </c>
      <c r="AG111" s="161" t="str">
        <f t="shared" si="78"/>
        <v/>
      </c>
      <c r="AH111" s="161" t="str">
        <f t="shared" si="79"/>
        <v/>
      </c>
      <c r="AI111" s="161" t="str">
        <f t="shared" si="80"/>
        <v/>
      </c>
      <c r="AJ111" s="161" t="str">
        <f t="shared" si="81"/>
        <v/>
      </c>
      <c r="AK111" s="161" t="str">
        <f t="shared" si="82"/>
        <v/>
      </c>
      <c r="AL111" s="161" t="str">
        <f t="shared" si="83"/>
        <v/>
      </c>
      <c r="AM111" s="161" t="str">
        <f t="shared" si="84"/>
        <v/>
      </c>
      <c r="AN111" s="161" t="str">
        <f t="shared" si="85"/>
        <v/>
      </c>
      <c r="AO111" s="161" t="str">
        <f t="shared" si="92"/>
        <v/>
      </c>
      <c r="AP111" s="161" t="str">
        <f t="shared" si="92"/>
        <v/>
      </c>
      <c r="AQ111" s="161" t="str">
        <f t="shared" si="92"/>
        <v/>
      </c>
      <c r="AR111" s="161" t="s">
        <v>809</v>
      </c>
      <c r="AS111" s="161" t="s">
        <v>809</v>
      </c>
      <c r="AT111" s="161" t="s">
        <v>809</v>
      </c>
      <c r="AU111" s="161" t="s">
        <v>809</v>
      </c>
      <c r="AV111" s="161" t="s">
        <v>809</v>
      </c>
      <c r="AW111" s="161" t="s">
        <v>809</v>
      </c>
      <c r="AX111" s="161" t="s">
        <v>809</v>
      </c>
      <c r="AY111" s="161" t="str">
        <f t="shared" si="87"/>
        <v/>
      </c>
    </row>
    <row r="112" spans="1:51" ht="19.8" thickBot="1" x14ac:dyDescent="0.6">
      <c r="A112" s="162"/>
      <c r="B112" s="163"/>
      <c r="C112" s="163"/>
      <c r="D112" s="163"/>
      <c r="E112" s="163"/>
      <c r="F112" s="163"/>
      <c r="G112" s="163"/>
      <c r="H112" s="163"/>
      <c r="I112" s="163"/>
      <c r="J112" s="163"/>
      <c r="K112" s="163"/>
      <c r="L112" s="163"/>
      <c r="M112" s="163"/>
      <c r="N112" s="163"/>
      <c r="O112" s="163"/>
      <c r="P112" s="163"/>
      <c r="Q112" s="163"/>
      <c r="R112" s="163"/>
      <c r="S112" s="163"/>
      <c r="T112" s="163"/>
      <c r="U112" s="163"/>
      <c r="V112" s="163"/>
      <c r="W112" s="163"/>
      <c r="X112" s="163"/>
      <c r="Y112" s="163"/>
      <c r="Z112" s="160"/>
      <c r="AA112" s="164"/>
      <c r="AB112" s="165"/>
      <c r="AC112" s="165"/>
      <c r="AD112" s="165"/>
      <c r="AE112" s="165"/>
      <c r="AF112" s="165"/>
      <c r="AG112" s="165"/>
      <c r="AH112" s="165"/>
      <c r="AI112" s="165"/>
      <c r="AJ112" s="165"/>
      <c r="AK112" s="165"/>
      <c r="AL112" s="165"/>
      <c r="AM112" s="165"/>
      <c r="AN112" s="165"/>
      <c r="AO112" s="165"/>
      <c r="AP112" s="165"/>
      <c r="AQ112" s="165"/>
      <c r="AR112" s="165"/>
      <c r="AS112" s="165"/>
      <c r="AT112" s="165"/>
      <c r="AU112" s="165"/>
      <c r="AV112" s="165"/>
      <c r="AW112" s="165"/>
      <c r="AX112" s="165"/>
      <c r="AY112" s="165"/>
    </row>
    <row r="113" spans="1:53" ht="19.8" thickBot="1" x14ac:dyDescent="0.6">
      <c r="A113" s="172"/>
      <c r="B113" s="173">
        <v>2002</v>
      </c>
      <c r="C113" s="174">
        <v>2003</v>
      </c>
      <c r="D113" s="174">
        <v>2004</v>
      </c>
      <c r="E113" s="174">
        <v>2005</v>
      </c>
      <c r="F113" s="174">
        <v>2006</v>
      </c>
      <c r="G113" s="174">
        <v>2007</v>
      </c>
      <c r="H113" s="174">
        <v>2008</v>
      </c>
      <c r="I113" s="174">
        <v>2009</v>
      </c>
      <c r="J113" s="174">
        <v>2010</v>
      </c>
      <c r="K113" s="174">
        <v>2011</v>
      </c>
      <c r="L113" s="174">
        <f>L2</f>
        <v>2012</v>
      </c>
      <c r="M113" s="174">
        <v>2013</v>
      </c>
      <c r="N113" s="174">
        <f>N2</f>
        <v>2014</v>
      </c>
      <c r="O113" s="174">
        <f>O2</f>
        <v>2015</v>
      </c>
      <c r="P113" s="174">
        <f>P2</f>
        <v>2016</v>
      </c>
      <c r="Q113" s="174">
        <v>2017</v>
      </c>
      <c r="R113" s="174">
        <v>2018</v>
      </c>
      <c r="S113" s="174">
        <v>2019</v>
      </c>
      <c r="T113" s="174">
        <v>2020</v>
      </c>
      <c r="U113" s="174">
        <v>2021</v>
      </c>
      <c r="V113" s="174">
        <v>2022</v>
      </c>
      <c r="W113" s="174">
        <v>2023</v>
      </c>
      <c r="X113" s="174">
        <v>2024</v>
      </c>
      <c r="Y113" s="174">
        <f>Y2</f>
        <v>2025</v>
      </c>
      <c r="Z113" s="147"/>
      <c r="AA113" s="172"/>
      <c r="AB113" s="175">
        <f>AB2</f>
        <v>2003</v>
      </c>
      <c r="AC113" s="176">
        <v>2004</v>
      </c>
      <c r="AD113" s="176">
        <v>2005</v>
      </c>
      <c r="AE113" s="176">
        <f>AE2</f>
        <v>2006</v>
      </c>
      <c r="AF113" s="176">
        <f>AF2</f>
        <v>2007</v>
      </c>
      <c r="AG113" s="176">
        <f>AG2</f>
        <v>2008</v>
      </c>
      <c r="AH113" s="176">
        <f>AH2</f>
        <v>2009</v>
      </c>
      <c r="AI113" s="176">
        <v>2010</v>
      </c>
      <c r="AJ113" s="176">
        <v>2011</v>
      </c>
      <c r="AK113" s="176">
        <f t="shared" ref="AK113:AQ113" si="93">AK2</f>
        <v>2012</v>
      </c>
      <c r="AL113" s="176">
        <f t="shared" si="93"/>
        <v>2013</v>
      </c>
      <c r="AM113" s="176">
        <f t="shared" si="93"/>
        <v>2014</v>
      </c>
      <c r="AN113" s="176">
        <f t="shared" si="93"/>
        <v>2015</v>
      </c>
      <c r="AO113" s="177">
        <f t="shared" si="93"/>
        <v>2016</v>
      </c>
      <c r="AP113" s="177">
        <f>AP2</f>
        <v>2017</v>
      </c>
      <c r="AQ113" s="177">
        <f t="shared" si="93"/>
        <v>2018</v>
      </c>
      <c r="AR113" s="177">
        <v>2019</v>
      </c>
      <c r="AS113" s="177">
        <v>2020</v>
      </c>
      <c r="AT113" s="177">
        <v>2021</v>
      </c>
      <c r="AU113" s="177">
        <v>2022</v>
      </c>
      <c r="AV113" s="177">
        <v>2023</v>
      </c>
      <c r="AW113" s="177">
        <v>2023</v>
      </c>
      <c r="AX113" s="177">
        <v>2024</v>
      </c>
      <c r="AY113" s="177">
        <f>AY2</f>
        <v>2025</v>
      </c>
    </row>
    <row r="114" spans="1:53" x14ac:dyDescent="0.55000000000000004">
      <c r="A114" s="178" t="s">
        <v>1</v>
      </c>
      <c r="B114" s="179">
        <f t="shared" ref="B114:N114" si="94">SUM(B4:B111)</f>
        <v>364.78999999999996</v>
      </c>
      <c r="C114" s="179">
        <f t="shared" si="94"/>
        <v>337.34999999999997</v>
      </c>
      <c r="D114" s="179">
        <f t="shared" si="94"/>
        <v>335.97999999999996</v>
      </c>
      <c r="E114" s="179">
        <f t="shared" si="94"/>
        <v>331.8</v>
      </c>
      <c r="F114" s="179">
        <f t="shared" si="94"/>
        <v>350.09</v>
      </c>
      <c r="G114" s="179">
        <f t="shared" si="94"/>
        <v>363.66295808713988</v>
      </c>
      <c r="H114" s="179">
        <f t="shared" si="94"/>
        <v>371.57</v>
      </c>
      <c r="I114" s="179">
        <f t="shared" si="94"/>
        <v>376.57000000000005</v>
      </c>
      <c r="J114" s="179">
        <f t="shared" si="94"/>
        <v>388.56</v>
      </c>
      <c r="K114" s="179">
        <f t="shared" si="94"/>
        <v>465.31</v>
      </c>
      <c r="L114" s="179">
        <f t="shared" si="94"/>
        <v>466.91999999999996</v>
      </c>
      <c r="M114" s="179">
        <f t="shared" si="94"/>
        <v>481.57</v>
      </c>
      <c r="N114" s="179">
        <f t="shared" si="94"/>
        <v>487.98</v>
      </c>
      <c r="O114" s="179">
        <f t="shared" ref="O114:U114" si="95">SUM(O4:O111)</f>
        <v>399.05</v>
      </c>
      <c r="P114" s="179">
        <f t="shared" si="95"/>
        <v>398.28</v>
      </c>
      <c r="Q114" s="179">
        <f t="shared" si="95"/>
        <v>413.68000000000012</v>
      </c>
      <c r="R114" s="179">
        <f t="shared" si="95"/>
        <v>436.2000000000001</v>
      </c>
      <c r="S114" s="179">
        <f t="shared" si="95"/>
        <v>467.65</v>
      </c>
      <c r="T114" s="179">
        <f t="shared" si="95"/>
        <v>512.4</v>
      </c>
      <c r="U114" s="179">
        <f t="shared" si="95"/>
        <v>532.2399999999999</v>
      </c>
      <c r="V114" s="179">
        <v>503.7</v>
      </c>
      <c r="W114" s="179">
        <v>486.63000000000005</v>
      </c>
      <c r="X114" s="179">
        <v>470.14</v>
      </c>
      <c r="Y114" s="179">
        <f>SUM(Y4:Y111)</f>
        <v>471.94999999999993</v>
      </c>
      <c r="Z114" s="147"/>
      <c r="AA114" s="178" t="s">
        <v>1</v>
      </c>
      <c r="AB114" s="180">
        <f>IF('RW History'!B114&gt;0,'RW History'!C114/'RW History'!B114-1,"N/A")</f>
        <v>-7.5221360234655532E-2</v>
      </c>
      <c r="AC114" s="180">
        <f>IF('RW History'!C114&gt;0,'RW History'!D114/'RW History'!C114-1,"N/A")</f>
        <v>-4.0610641766711808E-3</v>
      </c>
      <c r="AD114" s="180">
        <f>IF('RW History'!D114&gt;0,'RW History'!E114/'RW History'!D114-1,"N/A")</f>
        <v>-1.2441216739091487E-2</v>
      </c>
      <c r="AE114" s="180">
        <f>IF('RW History'!E114&gt;0,'RW History'!F114/'RW History'!E114-1,"N/A")</f>
        <v>5.5123568414707558E-2</v>
      </c>
      <c r="AF114" s="180">
        <f>IF('RW History'!F114&gt;0,'RW History'!G114/'RW History'!F114-1,"N/A")</f>
        <v>3.8769910843325706E-2</v>
      </c>
      <c r="AG114" s="180">
        <f>IF('RW History'!G114&gt;0,'RW History'!H114/'RW History'!G114-1,"N/A")</f>
        <v>2.174277510816891E-2</v>
      </c>
      <c r="AH114" s="180">
        <f>IF('RW History'!H114&gt;0,'RW History'!I114/'RW History'!H114-1,"N/A")</f>
        <v>1.3456414672874617E-2</v>
      </c>
      <c r="AI114" s="181">
        <f>IF('RW History'!I114&gt;0,'RW History'!J114/'RW History'!I114-1,"N/A")</f>
        <v>3.184002974214617E-2</v>
      </c>
      <c r="AJ114" s="181">
        <f>IF('RW History'!J114&gt;0,'RW History'!K114/'RW History'!J114-1,"N/A")</f>
        <v>0.19752419188799664</v>
      </c>
      <c r="AK114" s="181">
        <f>IF('RW History'!K114&gt;0,'RW History'!L114/'RW History'!K114-1,"N/A")</f>
        <v>3.460058885474071E-3</v>
      </c>
      <c r="AL114" s="181">
        <f>IF('RW History'!L114&gt;0,'RW History'!M114/'RW History'!L114-1,"N/A")</f>
        <v>3.1375824552385856E-2</v>
      </c>
      <c r="AM114" s="181">
        <f>IF('RW History'!M114&gt;0,'RW History'!N114/'RW History'!M114-1,"N/A")</f>
        <v>1.3310629814980324E-2</v>
      </c>
      <c r="AN114" s="182">
        <f>IF('RW History'!N114&gt;0,'RW History'!O114/'RW History'!N114-1,"N/A")</f>
        <v>-0.1822410754539121</v>
      </c>
      <c r="AO114" s="183">
        <f>IF('RW History'!O114&gt;0,'RW History'!P114/'RW History'!O114-1,"N/A")</f>
        <v>-1.9295827590528614E-3</v>
      </c>
      <c r="AP114" s="183">
        <f>IF('RW History'!P114&gt;0,'RW History'!Q114/'RW History'!P114-1,"N/A")</f>
        <v>3.8666264939239081E-2</v>
      </c>
      <c r="AQ114" s="183">
        <f>IF('RW History'!Q114&gt;0,'RW History'!R114/'RW History'!Q114-1,"N/A")</f>
        <v>5.44382131115837E-2</v>
      </c>
      <c r="AR114" s="183">
        <f>IF('RW History'!R114&gt;0,'RW History'!S114/'RW History'!R114-1,"N/A")</f>
        <v>7.2099954149472456E-2</v>
      </c>
      <c r="AS114" s="183">
        <f>IF('RW History'!S114&gt;0,'RW History'!T114/'RW History'!S114-1,"N/A")</f>
        <v>9.5691222067785686E-2</v>
      </c>
      <c r="AT114" s="183">
        <f>IF('RW History'!T114&gt;0,'RW History'!U114/'RW History'!T114-1,"N/A")</f>
        <v>3.8719750195159941E-2</v>
      </c>
      <c r="AU114" s="183">
        <v>-5.3622425973244958E-2</v>
      </c>
      <c r="AV114" s="183">
        <v>-3.388921977367465E-2</v>
      </c>
      <c r="AW114" s="181">
        <v>-3.388921977367465E-2</v>
      </c>
      <c r="AX114" s="181">
        <v>-6.6626960492356613E-2</v>
      </c>
      <c r="AY114" s="157">
        <f t="shared" ref="AY114:AY116" si="96">IF(AND(Y114=0,X114=0),"",IF(AND(NOT(Y114=0),X114=0),"Added",IF(AND(Y114=0,NOT(X114=0)),"Deleted",IFERROR(Y114/X114-1,""))))</f>
        <v>3.8499170459862508E-3</v>
      </c>
      <c r="BA114" s="399" t="s">
        <v>861</v>
      </c>
    </row>
    <row r="115" spans="1:53" x14ac:dyDescent="0.55000000000000004">
      <c r="A115" s="162" t="s">
        <v>712</v>
      </c>
      <c r="B115" s="184">
        <f t="array" ref="B115">AVERAGE(IF(B4:B111&lt;&gt;0,(B4:B111)))</f>
        <v>5.4446268656716414</v>
      </c>
      <c r="C115" s="184">
        <f t="array" ref="C115">AVERAGE(IF(C4:C111&lt;&gt;0,(C4:C111)))</f>
        <v>5.0350746268656712</v>
      </c>
      <c r="D115" s="184">
        <f t="array" ref="D115">AVERAGE(IF(D4:D111&lt;&gt;0,(D4:D111)))</f>
        <v>5.0146268656716408</v>
      </c>
      <c r="E115" s="184">
        <f t="array" ref="E115">AVERAGE(IF(E4:E111&lt;&gt;0,(E4:E111)))</f>
        <v>4.9522388059701496</v>
      </c>
      <c r="F115" s="184">
        <f t="array" ref="F115">AVERAGE(IF(F4:F111&lt;&gt;0,(F4:F111)))</f>
        <v>5.2252238805970146</v>
      </c>
      <c r="G115" s="184">
        <f t="array" ref="G115">AVERAGE(IF(G4:G111&lt;&gt;0,(G4:G111)))</f>
        <v>5.4278053445841774</v>
      </c>
      <c r="H115" s="184">
        <f t="array" ref="H115">AVERAGE(IF(H4:H111&lt;&gt;0,(H4:H111)))</f>
        <v>5.4642647058823526</v>
      </c>
      <c r="I115" s="184">
        <f t="array" ref="I115">AVERAGE(IF(I4:I111&lt;&gt;0,(I4:I111)))</f>
        <v>5.4575362318840588</v>
      </c>
      <c r="J115" s="184">
        <f t="array" ref="J115">AVERAGE(IF(J4:J111&lt;&gt;0,(J4:J111)))</f>
        <v>5.6313043478260871</v>
      </c>
      <c r="K115" s="184">
        <f t="array" ref="K115">AVERAGE(IF(K4:K111&lt;&gt;0,(K4:K111)))</f>
        <v>6.7436231884057971</v>
      </c>
      <c r="L115" s="184">
        <f t="array" ref="L115">AVERAGE(IF(L4:L111&lt;&gt;0,(L4:L111)))</f>
        <v>6.7669565217391296</v>
      </c>
      <c r="M115" s="184">
        <f t="array" ref="M115">AVERAGE(IF(M4:M111&lt;&gt;0,(M4:M111)))</f>
        <v>6.9792753623188402</v>
      </c>
      <c r="N115" s="184">
        <f t="array" ref="N115">AVERAGE(IF(N4:N111&lt;&gt;0,(N4:N111)))</f>
        <v>7.0721739130434784</v>
      </c>
      <c r="O115" s="184">
        <f t="array" ref="O115">AVERAGE(IF(O4:O111&lt;&gt;0,(O4:O111)))</f>
        <v>5.9559701492537318</v>
      </c>
      <c r="P115" s="184">
        <f t="array" ref="P115">AVERAGE(IF(P4:P111&lt;&gt;0,(P4:P111)))</f>
        <v>5.9444776119402984</v>
      </c>
      <c r="Q115" s="184">
        <f t="array" ref="Q115">AVERAGE(IF(Q4:Q111&lt;&gt;0,(Q4:Q111)))</f>
        <v>6.1743283582089568</v>
      </c>
      <c r="R115" s="184">
        <f t="array" ref="R115">AVERAGE(IF(R4:R111&lt;&gt;0,(R4:R111)))</f>
        <v>6.5104477611940315</v>
      </c>
      <c r="S115" s="184">
        <f t="array" ref="S115">AVERAGE(IF(S4:S111&lt;&gt;0,(S4:S111)))</f>
        <v>6.9798507462686565</v>
      </c>
      <c r="T115" s="184">
        <f t="array" ref="T115">AVERAGE(IF(T4:T111&lt;&gt;0,(T4:T111)))</f>
        <v>7.64776119402985</v>
      </c>
      <c r="U115" s="184">
        <f t="array" ref="U115">AVERAGE(IF(U4:U111&lt;&gt;0,(U4:U111)))</f>
        <v>7.9438805970149238</v>
      </c>
      <c r="V115" s="184">
        <v>7.517910447761194</v>
      </c>
      <c r="W115" s="184">
        <v>7.2631343283582099</v>
      </c>
      <c r="X115" s="184">
        <v>7.0170149253731342</v>
      </c>
      <c r="Y115" s="184">
        <f t="array" ref="Y115">AVERAGE(IF(Y4:Y111&lt;&gt;0,(Y4:Y111)))</f>
        <v>7.0440298507462673</v>
      </c>
      <c r="Z115" s="147"/>
      <c r="AA115" s="162" t="s">
        <v>712</v>
      </c>
      <c r="AB115" s="157">
        <f>IF('RW History'!B115&gt;0,'RW History'!C115/'RW History'!B115-1,"N/A")</f>
        <v>-7.5221360234655532E-2</v>
      </c>
      <c r="AC115" s="157">
        <f>IF('RW History'!C115&gt;0,'RW History'!D115/'RW History'!C115-1,"N/A")</f>
        <v>-4.0610641766711808E-3</v>
      </c>
      <c r="AD115" s="157">
        <f>IF('RW History'!D115&gt;0,'RW History'!E115/'RW History'!D115-1,"N/A")</f>
        <v>-1.2441216739091376E-2</v>
      </c>
      <c r="AE115" s="157">
        <f>IF('RW History'!E115&gt;0,'RW History'!F115/'RW History'!E115-1,"N/A")</f>
        <v>5.5123568414707558E-2</v>
      </c>
      <c r="AF115" s="157">
        <f>IF('RW History'!F115&gt;0,'RW History'!G115/'RW History'!F115-1,"N/A")</f>
        <v>3.8769910843325706E-2</v>
      </c>
      <c r="AG115" s="157">
        <f>IF('RW History'!G115&gt;0,'RW History'!H115/'RW History'!G115-1,"N/A")</f>
        <v>6.7171460624604329E-3</v>
      </c>
      <c r="AH115" s="157">
        <f>IF('RW History'!H115&gt;0,'RW History'!I115/'RW History'!H115-1,"N/A")</f>
        <v>-1.2313594528190475E-3</v>
      </c>
      <c r="AI115" s="185">
        <f>IF('RW History'!I115&gt;0,'RW History'!J115/'RW History'!I115-1,"N/A")</f>
        <v>3.184002974214617E-2</v>
      </c>
      <c r="AJ115" s="185">
        <f>IF('RW History'!J115&gt;0,'RW History'!K115/'RW History'!J115-1,"N/A")</f>
        <v>0.19752419188799664</v>
      </c>
      <c r="AK115" s="185">
        <f>IF('RW History'!K115&gt;0,'RW History'!L115/'RW History'!K115-1,"N/A")</f>
        <v>3.460058885474071E-3</v>
      </c>
      <c r="AL115" s="185">
        <f>IF('RW History'!L115&gt;0,'RW History'!M115/'RW History'!L115-1,"N/A")</f>
        <v>3.1375824552385856E-2</v>
      </c>
      <c r="AM115" s="185">
        <f>IF('RW History'!M115&gt;0,'RW History'!N115/'RW History'!M115-1,"N/A")</f>
        <v>1.3310629814980324E-2</v>
      </c>
      <c r="AN115" s="186">
        <f>IF('RW History'!N115&gt;0,'RW History'!O115/'RW History'!N115-1,"N/A")</f>
        <v>-0.15783036128835715</v>
      </c>
      <c r="AO115" s="185">
        <f>IF('RW History'!O115&gt;0,'RW History'!P115/'RW History'!O115-1,"N/A")</f>
        <v>-1.9295827590528614E-3</v>
      </c>
      <c r="AP115" s="185">
        <f>IF('RW History'!P115&gt;0,'RW History'!Q115/'RW History'!P115-1,"N/A")</f>
        <v>3.8666264939239081E-2</v>
      </c>
      <c r="AQ115" s="185">
        <f>IF('RW History'!Q115&gt;0,'RW History'!R115/'RW History'!Q115-1,"N/A")</f>
        <v>5.4438213111583922E-2</v>
      </c>
      <c r="AR115" s="185">
        <f>IF('RW History'!R115&gt;0,'RW History'!S115/'RW History'!R115-1,"N/A")</f>
        <v>7.2099954149472456E-2</v>
      </c>
      <c r="AS115" s="185">
        <f>IF('RW History'!S115&gt;0,'RW History'!T115/'RW History'!S115-1,"N/A")</f>
        <v>9.5691222067785686E-2</v>
      </c>
      <c r="AT115" s="185">
        <f>IF('RW History'!T115&gt;0,'RW History'!U115/'RW History'!T115-1,"N/A")</f>
        <v>3.8719750195159941E-2</v>
      </c>
      <c r="AU115" s="183">
        <v>-5.3622425973244958E-2</v>
      </c>
      <c r="AV115" s="183">
        <v>-3.388921977367465E-2</v>
      </c>
      <c r="AW115" s="183">
        <v>-3.388921977367465E-2</v>
      </c>
      <c r="AX115" s="183">
        <v>-6.6626960492356613E-2</v>
      </c>
      <c r="AY115" s="157">
        <f t="shared" si="96"/>
        <v>3.8499170459860288E-3</v>
      </c>
      <c r="BA115" s="399" t="s">
        <v>861</v>
      </c>
    </row>
    <row r="116" spans="1:53" ht="19.8" thickBot="1" x14ac:dyDescent="0.6">
      <c r="A116" s="187" t="s">
        <v>713</v>
      </c>
      <c r="B116" s="188">
        <f t="array" ref="B116">STDEV(IF(B4:B111&lt;&gt;0,(B4:B111)))</f>
        <v>5.4184466991369877</v>
      </c>
      <c r="C116" s="188">
        <f t="array" ref="C116">STDEV(IF(C4:C111&lt;&gt;0,(C4:C111)))</f>
        <v>4.9458588043461456</v>
      </c>
      <c r="D116" s="188">
        <f t="array" ref="D116">STDEV(IF(D4:D111&lt;&gt;0,(D4:D111)))</f>
        <v>5.0730277040376954</v>
      </c>
      <c r="E116" s="188">
        <f t="array" ref="E116">STDEV(IF(E4:E111&lt;&gt;0,(E4:E111)))</f>
        <v>5.0869592098535357</v>
      </c>
      <c r="F116" s="188">
        <f t="array" ref="F116">STDEV(IF(F4:F111&lt;&gt;0,(F4:F111)))</f>
        <v>5.5449893729463318</v>
      </c>
      <c r="G116" s="188">
        <f t="array" ref="G116">STDEV(IF(G4:G111&lt;&gt;0,(G4:G111)))</f>
        <v>5.9289448356339189</v>
      </c>
      <c r="H116" s="188">
        <f t="array" ref="H116">STDEV(IF(H4:H111&lt;&gt;0,(H4:H111)))</f>
        <v>6.0715812974276346</v>
      </c>
      <c r="I116" s="188">
        <f t="array" ref="I116">STDEV(IF(I4:I111&lt;&gt;0,(I4:I111)))</f>
        <v>6.2055142474958371</v>
      </c>
      <c r="J116" s="188">
        <f t="array" ref="J116">STDEV(IF(J4:J111&lt;&gt;0,(J4:J111)))</f>
        <v>6.5623023024660645</v>
      </c>
      <c r="K116" s="188">
        <f t="array" ref="K116">STDEV(IF(K4:K111&lt;&gt;0,(K4:K111)))</f>
        <v>9.5523073854088665</v>
      </c>
      <c r="L116" s="188">
        <f t="array" ref="L116">STDEV(IF(L4:L111&lt;&gt;0,(L4:L111)))</f>
        <v>9.3207395730842233</v>
      </c>
      <c r="M116" s="188">
        <f t="array" ref="M116">STDEV(IF(M4:M111&lt;&gt;0,(M4:M111)))</f>
        <v>9.6562764286850342</v>
      </c>
      <c r="N116" s="188">
        <f t="array" ref="N116">STDEV(IF(N4:N111&lt;&gt;0,(N4:N111)))</f>
        <v>9.8683053061996553</v>
      </c>
      <c r="O116" s="188">
        <f t="array" ref="O116">STDEV(IF(O4:O111&lt;&gt;0,(O4:O111)))</f>
        <v>6.9919126571458294</v>
      </c>
      <c r="P116" s="188">
        <f t="array" ref="P116">STDEV(IF(P4:P111&lt;&gt;0,(P4:P111)))</f>
        <v>7.0690600471525755</v>
      </c>
      <c r="Q116" s="188">
        <f t="array" ref="Q116">STDEV(IF(Q4:Q111&lt;&gt;0,(Q4:Q111)))</f>
        <v>7.6221229492959237</v>
      </c>
      <c r="R116" s="188">
        <f t="array" ref="R116">STDEV(IF(R4:R111&lt;&gt;0,(R4:R111)))</f>
        <v>8.1990608170278048</v>
      </c>
      <c r="S116" s="188">
        <f t="array" ref="S116">STDEV(IF(S4:S111&lt;&gt;0,(S4:S111)))</f>
        <v>9.2472910845083831</v>
      </c>
      <c r="T116" s="188">
        <f t="array" ref="T116">STDEV(IF(T4:T111&lt;&gt;0,(T4:T111)))</f>
        <v>10.580339087894819</v>
      </c>
      <c r="U116" s="188">
        <f t="array" ref="U116">STDEV(IF(U4:U111&lt;&gt;0,(U4:U111)))</f>
        <v>10.963388653760555</v>
      </c>
      <c r="V116" s="188">
        <v>10.372222890433305</v>
      </c>
      <c r="W116" s="188">
        <v>9.8519927547302952</v>
      </c>
      <c r="X116" s="188">
        <v>9.3452402428585852</v>
      </c>
      <c r="Y116" s="188">
        <f t="array" ref="Y116">STDEV(IF(Y4:Y111&lt;&gt;0,(Y4:Y111)))</f>
        <v>9.1520075723939431</v>
      </c>
      <c r="Z116" s="147"/>
      <c r="AA116" s="187" t="s">
        <v>713</v>
      </c>
      <c r="AB116" s="161">
        <f>IF('RW History'!B116&gt;0,'RW History'!C116/'RW History'!B116-1,"N/A")</f>
        <v>-8.7218334152131205E-2</v>
      </c>
      <c r="AC116" s="161">
        <f>IF('RW History'!C116&gt;0,'RW History'!D116/'RW History'!C116-1,"N/A")</f>
        <v>2.5712197764279354E-2</v>
      </c>
      <c r="AD116" s="161">
        <f>IF('RW History'!D116&gt;0,'RW History'!E116/'RW History'!D116-1,"N/A")</f>
        <v>2.7461915504132239E-3</v>
      </c>
      <c r="AE116" s="161">
        <f>IF('RW History'!E116&gt;0,'RW History'!F116/'RW History'!E116-1,"N/A")</f>
        <v>9.0040069950940937E-2</v>
      </c>
      <c r="AF116" s="161">
        <f>IF('RW History'!F116&gt;0,'RW History'!G116/'RW History'!F116-1,"N/A")</f>
        <v>6.9243678727480162E-2</v>
      </c>
      <c r="AG116" s="161">
        <f>IF('RW History'!G116&gt;0,'RW History'!H116/'RW History'!G116-1,"N/A")</f>
        <v>2.4057646975638391E-2</v>
      </c>
      <c r="AH116" s="161">
        <f>IF('RW History'!H116&gt;0,'RW History'!I116/'RW History'!H116-1,"N/A")</f>
        <v>2.2058989826084785E-2</v>
      </c>
      <c r="AI116" s="189">
        <f>IF('RW History'!I116&gt;0,'RW History'!J116/'RW History'!I116-1,"N/A")</f>
        <v>5.7495324438938233E-2</v>
      </c>
      <c r="AJ116" s="189">
        <f>IF('RW History'!J116&gt;0,'RW History'!K116/'RW History'!J116-1,"N/A")</f>
        <v>0.45563354827758862</v>
      </c>
      <c r="AK116" s="189">
        <f>IF('RW History'!K116&gt;0,'RW History'!L116/'RW History'!K116-1,"N/A")</f>
        <v>-2.424208130889538E-2</v>
      </c>
      <c r="AL116" s="189">
        <f>IF('RW History'!L116&gt;0,'RW History'!M116/'RW History'!L116-1,"N/A")</f>
        <v>3.5998951903961629E-2</v>
      </c>
      <c r="AM116" s="189">
        <f>IF('RW History'!M116&gt;0,'RW History'!N116/'RW History'!M116-1,"N/A")</f>
        <v>2.1957623011367611E-2</v>
      </c>
      <c r="AN116" s="190">
        <f>IF('RW History'!N116&gt;0,'RW History'!O116/'RW History'!N116-1,"N/A")</f>
        <v>-0.29147787383987434</v>
      </c>
      <c r="AO116" s="189">
        <f>IF('RW History'!O116&gt;0,'RW History'!P116/'RW History'!O116-1,"N/A")</f>
        <v>1.1033803451177437E-2</v>
      </c>
      <c r="AP116" s="189">
        <f>IF('RW History'!P116&gt;0,'RW History'!Q116/'RW History'!P116-1,"N/A")</f>
        <v>7.8237120416896566E-2</v>
      </c>
      <c r="AQ116" s="189">
        <f>IF('RW History'!Q116&gt;0,'RW History'!R116/'RW History'!Q116-1,"N/A")</f>
        <v>7.5692542821704789E-2</v>
      </c>
      <c r="AR116" s="189">
        <f>IF('RW History'!R116&gt;0,'RW History'!S116/'RW History'!R116-1,"N/A")</f>
        <v>0.12784760241119497</v>
      </c>
      <c r="AS116" s="189">
        <f>IF('RW History'!S116&gt;0,'RW History'!T116/'RW History'!S116-1,"N/A")</f>
        <v>0.14415551443164132</v>
      </c>
      <c r="AT116" s="189">
        <f>IF('RW History'!T116&gt;0,'RW History'!U116/'RW History'!T116-1,"N/A")</f>
        <v>3.6203902604973415E-2</v>
      </c>
      <c r="AU116" s="189">
        <v>-5.3921810308574125E-2</v>
      </c>
      <c r="AV116" s="189">
        <v>-5.0156089123657099E-2</v>
      </c>
      <c r="AW116" s="189">
        <v>-5.0156089123657099E-2</v>
      </c>
      <c r="AX116" s="189">
        <v>-9.9012782353717466E-2</v>
      </c>
      <c r="AY116" s="189">
        <f t="shared" si="96"/>
        <v>-2.0677121769267059E-2</v>
      </c>
      <c r="BA116" s="399" t="s">
        <v>861</v>
      </c>
    </row>
    <row r="117" spans="1:53" x14ac:dyDescent="0.55000000000000004">
      <c r="Z117" s="191" t="s">
        <v>715</v>
      </c>
      <c r="AA117" s="191">
        <v>0</v>
      </c>
      <c r="AB117" s="191">
        <v>0</v>
      </c>
      <c r="AC117" s="191">
        <v>0</v>
      </c>
      <c r="AD117" s="191">
        <v>0</v>
      </c>
      <c r="AE117" s="191">
        <v>0</v>
      </c>
      <c r="AF117" s="191">
        <v>0</v>
      </c>
      <c r="AG117" s="191"/>
      <c r="AH117" s="191">
        <v>0</v>
      </c>
      <c r="AI117" s="191">
        <v>0</v>
      </c>
      <c r="AJ117" s="191">
        <v>0</v>
      </c>
      <c r="AK117" s="191">
        <v>0</v>
      </c>
      <c r="AL117" s="191">
        <v>0</v>
      </c>
      <c r="AM117" s="191">
        <v>0</v>
      </c>
      <c r="AN117" s="191">
        <v>0</v>
      </c>
    </row>
    <row r="119" spans="1:53" x14ac:dyDescent="0.55000000000000004">
      <c r="V119" s="192" t="s">
        <v>861</v>
      </c>
      <c r="W119" s="192" t="s">
        <v>861</v>
      </c>
      <c r="X119" s="192" t="s">
        <v>861</v>
      </c>
      <c r="Y119" s="192" t="s">
        <v>861</v>
      </c>
    </row>
    <row r="120" spans="1:53" x14ac:dyDescent="0.55000000000000004">
      <c r="V120" s="106" t="s">
        <v>861</v>
      </c>
      <c r="W120" s="106" t="s">
        <v>861</v>
      </c>
      <c r="X120" s="106" t="s">
        <v>861</v>
      </c>
      <c r="Y120" s="106" t="s">
        <v>861</v>
      </c>
    </row>
    <row r="121" spans="1:53" x14ac:dyDescent="0.55000000000000004">
      <c r="U121" s="193"/>
      <c r="AS121" s="147" t="s">
        <v>861</v>
      </c>
    </row>
    <row r="122" spans="1:53" x14ac:dyDescent="0.55000000000000004">
      <c r="AS122" s="147" t="s">
        <v>861</v>
      </c>
    </row>
    <row r="141" spans="27:40" x14ac:dyDescent="0.55000000000000004">
      <c r="AA141" s="194"/>
      <c r="AB141" s="194"/>
      <c r="AC141" s="194"/>
      <c r="AD141" s="194"/>
      <c r="AE141" s="194"/>
      <c r="AF141" s="194"/>
      <c r="AG141" s="194"/>
      <c r="AH141" s="194"/>
      <c r="AI141" s="194"/>
      <c r="AJ141" s="194"/>
      <c r="AK141" s="194"/>
      <c r="AL141" s="194"/>
      <c r="AM141" s="194"/>
      <c r="AN141" s="194"/>
    </row>
    <row r="142" spans="27:40" x14ac:dyDescent="0.55000000000000004">
      <c r="AA142" s="194"/>
      <c r="AB142" s="194"/>
      <c r="AC142" s="194"/>
      <c r="AD142" s="194"/>
      <c r="AE142" s="194"/>
      <c r="AF142" s="194"/>
      <c r="AG142" s="194"/>
      <c r="AH142" s="194"/>
      <c r="AI142" s="194"/>
      <c r="AJ142" s="194"/>
      <c r="AK142" s="194"/>
      <c r="AL142" s="194"/>
      <c r="AM142" s="194"/>
      <c r="AN142" s="194"/>
    </row>
    <row r="145" spans="35:35" x14ac:dyDescent="0.55000000000000004">
      <c r="AI145" s="195"/>
    </row>
  </sheetData>
  <mergeCells count="1">
    <mergeCell ref="A1:R1"/>
  </mergeCells>
  <pageMargins left="0.28000000000000003" right="0.27" top="0.17" bottom="0.17" header="0.3" footer="0.3"/>
  <pageSetup scale="25" fitToHeight="0" orientation="portrait" r:id="rId1"/>
  <rowBreaks count="1" manualBreakCount="1">
    <brk id="111" max="16383" man="1"/>
  </rowBreaks>
  <drawing r:id="rId2"/>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D00-000000000000}">
  <sheetPr codeName="Sheet30">
    <tabColor rgb="FFFFC000"/>
    <pageSetUpPr fitToPage="1"/>
  </sheetPr>
  <dimension ref="B1:W363"/>
  <sheetViews>
    <sheetView showGridLines="0" showZeros="0" zoomScale="70" zoomScaleNormal="70" workbookViewId="0">
      <selection activeCell="Q10" sqref="Q10"/>
    </sheetView>
  </sheetViews>
  <sheetFormatPr defaultColWidth="9.109375" defaultRowHeight="19.2" x14ac:dyDescent="0.55000000000000004"/>
  <cols>
    <col min="1" max="1" width="1.88671875" style="107" customWidth="1"/>
    <col min="2" max="2" width="30.5546875" style="107" customWidth="1"/>
    <col min="3" max="3" width="14.5546875" style="107" bestFit="1" customWidth="1"/>
    <col min="4" max="5" width="15.88671875" style="107" bestFit="1" customWidth="1"/>
    <col min="6" max="6" width="16.6640625" style="107" bestFit="1" customWidth="1"/>
    <col min="7" max="7" width="17.5546875" style="107" bestFit="1" customWidth="1"/>
    <col min="8" max="8" width="21.33203125" style="107" bestFit="1" customWidth="1"/>
    <col min="9" max="9" width="16.33203125" style="107" bestFit="1" customWidth="1"/>
    <col min="10" max="10" width="15.88671875" style="107" bestFit="1" customWidth="1"/>
    <col min="11" max="16384" width="9.109375" style="107"/>
  </cols>
  <sheetData>
    <row r="1" spans="2:8" x14ac:dyDescent="0.55000000000000004">
      <c r="B1" s="442" t="str">
        <f>'Relative Weights'!A1</f>
        <v>THECB Texas Public University Expenditure Study - Fiscal Year 2025</v>
      </c>
      <c r="C1" s="442"/>
      <c r="D1" s="442"/>
      <c r="E1" s="442"/>
      <c r="F1" s="442"/>
      <c r="G1" s="442"/>
      <c r="H1" s="442"/>
    </row>
    <row r="2" spans="2:8" x14ac:dyDescent="0.55000000000000004">
      <c r="B2" s="443" t="str">
        <f>'Relative Weights'!A2</f>
        <v>Institution Survey for the Year Ended August 31, 2025</v>
      </c>
      <c r="C2" s="443"/>
      <c r="D2" s="443"/>
      <c r="E2" s="443"/>
      <c r="F2" s="443"/>
      <c r="G2" s="443"/>
      <c r="H2" s="443"/>
    </row>
    <row r="3" spans="2:8" x14ac:dyDescent="0.55000000000000004">
      <c r="B3" s="119" t="s">
        <v>940</v>
      </c>
      <c r="C3" s="119"/>
      <c r="D3" s="119"/>
      <c r="E3" s="119"/>
      <c r="F3" s="119"/>
      <c r="G3" s="119"/>
      <c r="H3" s="119"/>
    </row>
    <row r="4" spans="2:8" x14ac:dyDescent="0.55000000000000004">
      <c r="B4" s="292" t="s">
        <v>147</v>
      </c>
      <c r="C4" s="119"/>
      <c r="D4" s="119"/>
      <c r="E4" s="119"/>
      <c r="F4" s="119"/>
      <c r="G4" s="119"/>
      <c r="H4" s="119"/>
    </row>
    <row r="5" spans="2:8" ht="16.5" customHeight="1" x14ac:dyDescent="0.55000000000000004">
      <c r="B5" s="119"/>
      <c r="C5" s="119"/>
      <c r="D5" s="119"/>
      <c r="E5" s="119"/>
      <c r="F5" s="119"/>
      <c r="G5" s="119"/>
      <c r="H5" s="244"/>
    </row>
    <row r="6" spans="2:8" x14ac:dyDescent="0.55000000000000004">
      <c r="B6" s="293" t="s">
        <v>10</v>
      </c>
      <c r="C6" s="293"/>
      <c r="D6" s="293"/>
      <c r="E6" s="293"/>
      <c r="F6" s="293"/>
      <c r="G6" s="293"/>
      <c r="H6" s="294"/>
    </row>
    <row r="7" spans="2:8" x14ac:dyDescent="0.55000000000000004">
      <c r="B7" s="119"/>
      <c r="C7" s="119"/>
      <c r="D7" s="119"/>
      <c r="E7" s="119"/>
      <c r="F7" s="119"/>
      <c r="G7" s="119"/>
      <c r="H7" s="295"/>
    </row>
    <row r="8" spans="2:8" ht="171" customHeight="1" x14ac:dyDescent="0.55000000000000004">
      <c r="B8" s="431" t="s">
        <v>223</v>
      </c>
      <c r="C8" s="431"/>
      <c r="D8" s="431"/>
      <c r="E8" s="431"/>
      <c r="F8" s="431"/>
      <c r="G8" s="431"/>
      <c r="H8" s="431"/>
    </row>
    <row r="9" spans="2:8" ht="99.75" customHeight="1" x14ac:dyDescent="0.55000000000000004">
      <c r="B9" s="432" t="s">
        <v>41</v>
      </c>
      <c r="C9" s="432"/>
      <c r="D9" s="432"/>
      <c r="E9" s="432"/>
      <c r="F9" s="432"/>
      <c r="G9" s="432"/>
      <c r="H9" s="296"/>
    </row>
    <row r="10" spans="2:8" x14ac:dyDescent="0.55000000000000004">
      <c r="B10" s="442" t="s">
        <v>20</v>
      </c>
      <c r="C10" s="442"/>
      <c r="D10" s="442"/>
      <c r="E10" s="442"/>
      <c r="F10" s="442"/>
      <c r="G10" s="442"/>
      <c r="H10" s="296"/>
    </row>
    <row r="11" spans="2:8" ht="21" customHeight="1" thickBot="1" x14ac:dyDescent="0.6">
      <c r="B11" s="432" t="s">
        <v>851</v>
      </c>
      <c r="C11" s="432"/>
      <c r="D11" s="432"/>
      <c r="E11" s="432"/>
      <c r="F11" s="432"/>
      <c r="G11" s="432"/>
      <c r="H11" s="432"/>
    </row>
    <row r="12" spans="2:8" ht="19.8" thickBot="1" x14ac:dyDescent="0.6">
      <c r="B12" s="447" t="s">
        <v>16</v>
      </c>
      <c r="C12" s="448"/>
      <c r="D12" s="448"/>
      <c r="E12" s="448"/>
      <c r="F12" s="297"/>
      <c r="G12" s="298"/>
      <c r="H12" s="299" t="s">
        <v>17</v>
      </c>
    </row>
    <row r="13" spans="2:8" x14ac:dyDescent="0.55000000000000004">
      <c r="B13" s="449" t="s">
        <v>12</v>
      </c>
      <c r="C13" s="449"/>
      <c r="D13" s="449"/>
      <c r="E13" s="449"/>
      <c r="F13" s="352"/>
      <c r="G13" s="301"/>
      <c r="H13" s="353">
        <f>Data!$G25</f>
        <v>19280290</v>
      </c>
    </row>
    <row r="14" spans="2:8" x14ac:dyDescent="0.55000000000000004">
      <c r="B14" s="435" t="s">
        <v>13</v>
      </c>
      <c r="C14" s="435"/>
      <c r="D14" s="435"/>
      <c r="E14" s="435"/>
      <c r="F14" s="354"/>
      <c r="G14" s="301"/>
      <c r="H14" s="355">
        <f>Data!$H25</f>
        <v>358352</v>
      </c>
    </row>
    <row r="15" spans="2:8" x14ac:dyDescent="0.55000000000000004">
      <c r="B15" s="435" t="s">
        <v>14</v>
      </c>
      <c r="C15" s="435"/>
      <c r="D15" s="435"/>
      <c r="E15" s="435"/>
      <c r="F15" s="354"/>
      <c r="G15" s="301"/>
      <c r="H15" s="355">
        <f>Data!$I25</f>
        <v>6420954</v>
      </c>
    </row>
    <row r="16" spans="2:8" x14ac:dyDescent="0.55000000000000004">
      <c r="B16" s="435" t="s">
        <v>18</v>
      </c>
      <c r="C16" s="435"/>
      <c r="D16" s="435"/>
      <c r="E16" s="435"/>
      <c r="F16" s="354"/>
      <c r="G16" s="301"/>
      <c r="H16" s="355">
        <f>Data!$J25</f>
        <v>3338715</v>
      </c>
    </row>
    <row r="17" spans="2:23" x14ac:dyDescent="0.55000000000000004">
      <c r="B17" s="435" t="s">
        <v>15</v>
      </c>
      <c r="C17" s="435"/>
      <c r="D17" s="435"/>
      <c r="E17" s="435"/>
      <c r="F17" s="354"/>
      <c r="G17" s="301"/>
      <c r="H17" s="355">
        <f>Data!$K25</f>
        <v>6271511</v>
      </c>
    </row>
    <row r="18" spans="2:23" x14ac:dyDescent="0.55000000000000004">
      <c r="B18" s="435" t="s">
        <v>1</v>
      </c>
      <c r="C18" s="435"/>
      <c r="D18" s="435"/>
      <c r="E18" s="435"/>
      <c r="F18" s="356"/>
      <c r="G18" s="301"/>
      <c r="H18" s="357">
        <f>SUM(H13:H17)</f>
        <v>35669822</v>
      </c>
    </row>
    <row r="19" spans="2:23" ht="13.5" customHeight="1" x14ac:dyDescent="0.55000000000000004">
      <c r="B19" s="306"/>
      <c r="D19" s="306"/>
      <c r="E19" s="306"/>
      <c r="F19" s="306"/>
      <c r="G19" s="306"/>
      <c r="H19" s="296"/>
    </row>
    <row r="20" spans="2:23" ht="13.5" customHeight="1" x14ac:dyDescent="0.55000000000000004">
      <c r="B20" s="306"/>
      <c r="D20" s="440" t="s">
        <v>22</v>
      </c>
      <c r="E20" s="440"/>
      <c r="F20" s="440"/>
      <c r="G20" s="307" t="s">
        <v>23</v>
      </c>
      <c r="H20" s="307" t="s">
        <v>24</v>
      </c>
    </row>
    <row r="21" spans="2:23" ht="17.25" customHeight="1" x14ac:dyDescent="0.55000000000000004">
      <c r="B21" s="438" t="s">
        <v>21</v>
      </c>
      <c r="C21" s="439"/>
      <c r="D21" s="434" t="str">
        <f>Data!L25</f>
        <v>June Nelson</v>
      </c>
      <c r="E21" s="434"/>
      <c r="F21" s="434"/>
      <c r="G21" s="308" t="str">
        <f>Data!M25</f>
        <v>(361) 570-4873</v>
      </c>
      <c r="H21" s="309" t="str">
        <f>Data!N25</f>
        <v>nelsonj@tamuv.edu</v>
      </c>
    </row>
    <row r="22" spans="2:23" ht="13.5" customHeight="1" x14ac:dyDescent="0.55000000000000004">
      <c r="B22" s="306"/>
      <c r="C22" s="306"/>
      <c r="D22" s="306"/>
      <c r="E22" s="306"/>
      <c r="F22" s="306"/>
      <c r="G22" s="306"/>
      <c r="H22" s="296"/>
    </row>
    <row r="23" spans="2:23" ht="15.75" customHeight="1" thickBot="1" x14ac:dyDescent="0.6">
      <c r="B23" s="117" t="s">
        <v>900</v>
      </c>
      <c r="C23" s="306"/>
      <c r="D23" s="306"/>
      <c r="E23" s="306"/>
      <c r="F23" s="306"/>
      <c r="G23" s="306"/>
      <c r="H23" s="296"/>
    </row>
    <row r="24" spans="2:23" s="313" customFormat="1" x14ac:dyDescent="0.55000000000000004">
      <c r="B24" s="310"/>
      <c r="C24" s="123" t="s">
        <v>25</v>
      </c>
      <c r="D24" s="311" t="s">
        <v>26</v>
      </c>
      <c r="E24" s="311" t="s">
        <v>27</v>
      </c>
      <c r="F24" s="311" t="s">
        <v>28</v>
      </c>
      <c r="G24" s="311" t="s">
        <v>29</v>
      </c>
      <c r="H24" s="312" t="s">
        <v>30</v>
      </c>
      <c r="J24" s="107"/>
    </row>
    <row r="25" spans="2:23" s="313" customFormat="1" ht="19.8" thickBot="1" x14ac:dyDescent="0.6">
      <c r="B25" s="314" t="s">
        <v>675</v>
      </c>
      <c r="C25" s="315">
        <f>Data!O25</f>
        <v>755</v>
      </c>
      <c r="D25" s="316">
        <f>Data!P25</f>
        <v>1911</v>
      </c>
      <c r="E25" s="316">
        <f>Data!Q25</f>
        <v>920</v>
      </c>
      <c r="F25" s="316">
        <f>Data!R25</f>
        <v>0</v>
      </c>
      <c r="G25" s="316">
        <f>Data!S25</f>
        <v>0</v>
      </c>
      <c r="H25" s="317">
        <f>SUM(C25:G25)</f>
        <v>3586</v>
      </c>
    </row>
    <row r="26" spans="2:23" x14ac:dyDescent="0.55000000000000004">
      <c r="C26" s="318"/>
      <c r="D26" s="318"/>
      <c r="E26" s="318"/>
      <c r="F26" s="318"/>
      <c r="G26" s="318"/>
      <c r="H26" s="318"/>
      <c r="I26" s="318"/>
    </row>
    <row r="27" spans="2:23" ht="13.5" customHeight="1" x14ac:dyDescent="0.55000000000000004">
      <c r="B27" s="306"/>
      <c r="D27" s="440" t="s">
        <v>22</v>
      </c>
      <c r="E27" s="440"/>
      <c r="F27" s="440"/>
      <c r="G27" s="307" t="s">
        <v>23</v>
      </c>
      <c r="H27" s="307" t="s">
        <v>24</v>
      </c>
    </row>
    <row r="28" spans="2:23" ht="17.25" customHeight="1" x14ac:dyDescent="0.55000000000000004">
      <c r="B28" s="438" t="s">
        <v>893</v>
      </c>
      <c r="C28" s="439"/>
      <c r="D28" s="434" t="str">
        <f>Data!T25</f>
        <v>Fletcher, Claire</v>
      </c>
      <c r="E28" s="434"/>
      <c r="F28" s="434"/>
      <c r="G28" s="308" t="str">
        <f>Data!U25</f>
        <v>(361) 570-4121</v>
      </c>
      <c r="H28" s="309" t="str">
        <f>Data!V25</f>
        <v>fletcherc@tamuv.edu</v>
      </c>
    </row>
    <row r="29" spans="2:23" ht="13.5" customHeight="1" x14ac:dyDescent="0.55000000000000004">
      <c r="B29" s="306"/>
      <c r="C29" s="306"/>
      <c r="D29" s="306"/>
      <c r="E29" s="306"/>
      <c r="F29" s="306"/>
      <c r="G29" s="306"/>
      <c r="H29" s="296"/>
    </row>
    <row r="30" spans="2:23" ht="19.8" thickBot="1" x14ac:dyDescent="0.6">
      <c r="B30" s="117" t="s">
        <v>901</v>
      </c>
    </row>
    <row r="31" spans="2:23" ht="19.8" thickBot="1" x14ac:dyDescent="0.6">
      <c r="B31" s="124" t="s">
        <v>31</v>
      </c>
      <c r="C31" s="125" t="s">
        <v>25</v>
      </c>
      <c r="D31" s="125" t="s">
        <v>26</v>
      </c>
      <c r="E31" s="125" t="s">
        <v>27</v>
      </c>
      <c r="F31" s="125" t="s">
        <v>28</v>
      </c>
      <c r="G31" s="125" t="s">
        <v>29</v>
      </c>
      <c r="H31" s="126" t="s">
        <v>30</v>
      </c>
    </row>
    <row r="32" spans="2:23" x14ac:dyDescent="0.55000000000000004">
      <c r="B32" s="127" t="s">
        <v>42</v>
      </c>
      <c r="C32" s="140">
        <f>Data!W25</f>
        <v>13317</v>
      </c>
      <c r="D32" s="140">
        <f>Data!AQ25</f>
        <v>10971</v>
      </c>
      <c r="E32" s="140">
        <f>Data!BK25</f>
        <v>3594</v>
      </c>
      <c r="F32" s="140">
        <f>Data!CE25</f>
        <v>0</v>
      </c>
      <c r="G32" s="140">
        <f>Data!CY25</f>
        <v>0</v>
      </c>
      <c r="H32" s="141">
        <f>SUM(C32:G32)</f>
        <v>27882</v>
      </c>
      <c r="W32" s="144"/>
    </row>
    <row r="33" spans="2:23" x14ac:dyDescent="0.55000000000000004">
      <c r="B33" s="129" t="s">
        <v>43</v>
      </c>
      <c r="C33" s="140">
        <f>Data!X25</f>
        <v>4126</v>
      </c>
      <c r="D33" s="140">
        <f>Data!AR25</f>
        <v>2230</v>
      </c>
      <c r="E33" s="140">
        <f>Data!BL25</f>
        <v>321</v>
      </c>
      <c r="F33" s="140">
        <f>Data!CF25</f>
        <v>0</v>
      </c>
      <c r="G33" s="140">
        <f>Data!CZ25</f>
        <v>0</v>
      </c>
      <c r="H33" s="141">
        <f t="shared" ref="H33:H52" si="0">SUM(C33:G33)</f>
        <v>6677</v>
      </c>
      <c r="W33" s="144"/>
    </row>
    <row r="34" spans="2:23" x14ac:dyDescent="0.55000000000000004">
      <c r="B34" s="129" t="s">
        <v>44</v>
      </c>
      <c r="C34" s="140">
        <f>Data!Y25</f>
        <v>792</v>
      </c>
      <c r="D34" s="140">
        <f>Data!AS25</f>
        <v>105</v>
      </c>
      <c r="E34" s="140">
        <f>Data!BM25</f>
        <v>0</v>
      </c>
      <c r="F34" s="140">
        <f>Data!CG25</f>
        <v>0</v>
      </c>
      <c r="G34" s="140">
        <f>Data!DA25</f>
        <v>0</v>
      </c>
      <c r="H34" s="141">
        <f t="shared" si="0"/>
        <v>897</v>
      </c>
      <c r="W34" s="144"/>
    </row>
    <row r="35" spans="2:23" x14ac:dyDescent="0.55000000000000004">
      <c r="B35" s="129" t="s">
        <v>45</v>
      </c>
      <c r="C35" s="140">
        <f>Data!Z25</f>
        <v>999</v>
      </c>
      <c r="D35" s="140">
        <f>Data!AT25</f>
        <v>4199</v>
      </c>
      <c r="E35" s="140">
        <f>Data!BN25</f>
        <v>5294</v>
      </c>
      <c r="F35" s="140">
        <f>Data!CH25</f>
        <v>0</v>
      </c>
      <c r="G35" s="140">
        <f>Data!DB25</f>
        <v>0</v>
      </c>
      <c r="H35" s="141">
        <f t="shared" si="0"/>
        <v>10492</v>
      </c>
      <c r="W35" s="144"/>
    </row>
    <row r="36" spans="2:23" x14ac:dyDescent="0.55000000000000004">
      <c r="B36" s="129" t="s">
        <v>46</v>
      </c>
      <c r="C36" s="140">
        <f>Data!AA25</f>
        <v>0</v>
      </c>
      <c r="D36" s="140">
        <f>Data!AU25</f>
        <v>0</v>
      </c>
      <c r="E36" s="140">
        <f>Data!BO25</f>
        <v>0</v>
      </c>
      <c r="F36" s="140">
        <f>Data!CI25</f>
        <v>0</v>
      </c>
      <c r="G36" s="140">
        <f>Data!DC25</f>
        <v>0</v>
      </c>
      <c r="H36" s="141">
        <f t="shared" si="0"/>
        <v>0</v>
      </c>
      <c r="W36" s="144"/>
    </row>
    <row r="37" spans="2:23" x14ac:dyDescent="0.55000000000000004">
      <c r="B37" s="129" t="s">
        <v>47</v>
      </c>
      <c r="C37" s="140">
        <f>Data!AB25</f>
        <v>2248</v>
      </c>
      <c r="D37" s="140">
        <f>Data!AV25</f>
        <v>4135</v>
      </c>
      <c r="E37" s="140">
        <f>Data!BP25</f>
        <v>1461</v>
      </c>
      <c r="F37" s="140">
        <f>Data!CJ25</f>
        <v>0</v>
      </c>
      <c r="G37" s="140">
        <f>Data!DD25</f>
        <v>0</v>
      </c>
      <c r="H37" s="141">
        <f t="shared" si="0"/>
        <v>7844</v>
      </c>
      <c r="W37" s="144"/>
    </row>
    <row r="38" spans="2:23" x14ac:dyDescent="0.55000000000000004">
      <c r="B38" s="129" t="s">
        <v>48</v>
      </c>
      <c r="C38" s="140">
        <f>Data!AC25</f>
        <v>39</v>
      </c>
      <c r="D38" s="140">
        <f>Data!AW25</f>
        <v>585</v>
      </c>
      <c r="E38" s="140">
        <f>Data!BQ25</f>
        <v>0</v>
      </c>
      <c r="F38" s="140">
        <f>Data!CK25</f>
        <v>0</v>
      </c>
      <c r="G38" s="140">
        <f>Data!DE25</f>
        <v>0</v>
      </c>
      <c r="H38" s="141">
        <f t="shared" si="0"/>
        <v>624</v>
      </c>
      <c r="W38" s="144"/>
    </row>
    <row r="39" spans="2:23" x14ac:dyDescent="0.55000000000000004">
      <c r="B39" s="129" t="s">
        <v>49</v>
      </c>
      <c r="C39" s="140">
        <f>Data!AD25</f>
        <v>0</v>
      </c>
      <c r="D39" s="140">
        <f>Data!AX25</f>
        <v>0</v>
      </c>
      <c r="E39" s="140">
        <f>Data!BR25</f>
        <v>0</v>
      </c>
      <c r="F39" s="140">
        <f>Data!CL25</f>
        <v>0</v>
      </c>
      <c r="G39" s="140">
        <f>Data!DF25</f>
        <v>0</v>
      </c>
      <c r="H39" s="141">
        <f t="shared" si="0"/>
        <v>0</v>
      </c>
      <c r="W39" s="144"/>
    </row>
    <row r="40" spans="2:23" x14ac:dyDescent="0.55000000000000004">
      <c r="B40" s="129" t="s">
        <v>50</v>
      </c>
      <c r="C40" s="140">
        <f>Data!AE25</f>
        <v>0</v>
      </c>
      <c r="D40" s="140">
        <f>Data!AY25</f>
        <v>0</v>
      </c>
      <c r="E40" s="140">
        <f>Data!BS25</f>
        <v>0</v>
      </c>
      <c r="F40" s="140">
        <f>Data!CM25</f>
        <v>0</v>
      </c>
      <c r="G40" s="140">
        <f>Data!DG25</f>
        <v>0</v>
      </c>
      <c r="H40" s="141">
        <f t="shared" si="0"/>
        <v>0</v>
      </c>
      <c r="W40" s="144"/>
    </row>
    <row r="41" spans="2:23" x14ac:dyDescent="0.55000000000000004">
      <c r="B41" s="129" t="s">
        <v>51</v>
      </c>
      <c r="C41" s="140">
        <f>Data!AF25</f>
        <v>0</v>
      </c>
      <c r="D41" s="140">
        <f>Data!AZ25</f>
        <v>0</v>
      </c>
      <c r="E41" s="140">
        <f>Data!BT25</f>
        <v>0</v>
      </c>
      <c r="F41" s="140">
        <f>Data!CN25</f>
        <v>0</v>
      </c>
      <c r="G41" s="140">
        <f>Data!DH25</f>
        <v>0</v>
      </c>
      <c r="H41" s="141">
        <f t="shared" si="0"/>
        <v>0</v>
      </c>
      <c r="W41" s="144"/>
    </row>
    <row r="42" spans="2:23" x14ac:dyDescent="0.55000000000000004">
      <c r="B42" s="129" t="s">
        <v>52</v>
      </c>
      <c r="C42" s="140">
        <f>Data!AG25</f>
        <v>0</v>
      </c>
      <c r="D42" s="140">
        <f>Data!BA25</f>
        <v>0</v>
      </c>
      <c r="E42" s="140">
        <f>Data!BU25</f>
        <v>0</v>
      </c>
      <c r="F42" s="140">
        <f>Data!CO25</f>
        <v>0</v>
      </c>
      <c r="G42" s="140">
        <f>Data!DI25</f>
        <v>0</v>
      </c>
      <c r="H42" s="141">
        <f t="shared" si="0"/>
        <v>0</v>
      </c>
      <c r="W42" s="144"/>
    </row>
    <row r="43" spans="2:23" x14ac:dyDescent="0.55000000000000004">
      <c r="B43" s="129" t="s">
        <v>53</v>
      </c>
      <c r="C43" s="140">
        <f>Data!AH25</f>
        <v>0</v>
      </c>
      <c r="D43" s="140">
        <f>Data!BB25</f>
        <v>0</v>
      </c>
      <c r="E43" s="140">
        <f>Data!BV25</f>
        <v>0</v>
      </c>
      <c r="F43" s="140">
        <f>Data!CP25</f>
        <v>0</v>
      </c>
      <c r="G43" s="140">
        <f>Data!DJ25</f>
        <v>0</v>
      </c>
      <c r="H43" s="141">
        <f t="shared" si="0"/>
        <v>0</v>
      </c>
      <c r="W43" s="144"/>
    </row>
    <row r="44" spans="2:23" x14ac:dyDescent="0.55000000000000004">
      <c r="B44" s="129" t="s">
        <v>54</v>
      </c>
      <c r="C44" s="140">
        <f>Data!AI25</f>
        <v>0</v>
      </c>
      <c r="D44" s="140">
        <f>Data!BC25</f>
        <v>0</v>
      </c>
      <c r="E44" s="140">
        <f>Data!BW25</f>
        <v>0</v>
      </c>
      <c r="F44" s="140">
        <f>Data!CQ25</f>
        <v>0</v>
      </c>
      <c r="G44" s="140">
        <f>Data!DK25</f>
        <v>0</v>
      </c>
      <c r="H44" s="141">
        <f t="shared" si="0"/>
        <v>0</v>
      </c>
      <c r="W44" s="144"/>
    </row>
    <row r="45" spans="2:23" x14ac:dyDescent="0.55000000000000004">
      <c r="B45" s="129" t="s">
        <v>55</v>
      </c>
      <c r="C45" s="140">
        <f>Data!AJ25</f>
        <v>438</v>
      </c>
      <c r="D45" s="140">
        <f>Data!BD25</f>
        <v>1204</v>
      </c>
      <c r="E45" s="140">
        <f>Data!BX25</f>
        <v>186</v>
      </c>
      <c r="F45" s="140">
        <f>Data!CR25</f>
        <v>0</v>
      </c>
      <c r="G45" s="140">
        <f>Data!DL25</f>
        <v>0</v>
      </c>
      <c r="H45" s="141">
        <f t="shared" si="0"/>
        <v>1828</v>
      </c>
      <c r="W45" s="144"/>
    </row>
    <row r="46" spans="2:23" x14ac:dyDescent="0.55000000000000004">
      <c r="B46" s="129" t="s">
        <v>56</v>
      </c>
      <c r="C46" s="140">
        <f>Data!AK25</f>
        <v>0</v>
      </c>
      <c r="D46" s="140">
        <f>Data!BE25</f>
        <v>0</v>
      </c>
      <c r="E46" s="140">
        <f>Data!BY25</f>
        <v>0</v>
      </c>
      <c r="F46" s="140">
        <f>Data!CS25</f>
        <v>0</v>
      </c>
      <c r="G46" s="140">
        <f>Data!DM25</f>
        <v>0</v>
      </c>
      <c r="H46" s="141">
        <f t="shared" si="0"/>
        <v>0</v>
      </c>
      <c r="W46" s="144"/>
    </row>
    <row r="47" spans="2:23" x14ac:dyDescent="0.55000000000000004">
      <c r="B47" s="129" t="s">
        <v>57</v>
      </c>
      <c r="C47" s="140">
        <f>Data!AL25</f>
        <v>2130</v>
      </c>
      <c r="D47" s="140">
        <f>Data!BF25</f>
        <v>9939</v>
      </c>
      <c r="E47" s="140">
        <f>Data!BZ25</f>
        <v>5217</v>
      </c>
      <c r="F47" s="140">
        <f>Data!CT25</f>
        <v>0</v>
      </c>
      <c r="G47" s="140">
        <f>Data!DN25</f>
        <v>0</v>
      </c>
      <c r="H47" s="141">
        <f t="shared" si="0"/>
        <v>17286</v>
      </c>
      <c r="W47" s="144"/>
    </row>
    <row r="48" spans="2:23" x14ac:dyDescent="0.55000000000000004">
      <c r="B48" s="129" t="s">
        <v>58</v>
      </c>
      <c r="C48" s="140">
        <f>Data!AM25</f>
        <v>0</v>
      </c>
      <c r="D48" s="140">
        <f>Data!BG25</f>
        <v>0</v>
      </c>
      <c r="E48" s="140">
        <f>Data!CA25</f>
        <v>0</v>
      </c>
      <c r="F48" s="140">
        <f>Data!CU25</f>
        <v>0</v>
      </c>
      <c r="G48" s="140">
        <f>Data!DO25</f>
        <v>0</v>
      </c>
      <c r="H48" s="141">
        <f t="shared" si="0"/>
        <v>0</v>
      </c>
      <c r="W48" s="144"/>
    </row>
    <row r="49" spans="2:23" x14ac:dyDescent="0.55000000000000004">
      <c r="B49" s="129" t="s">
        <v>59</v>
      </c>
      <c r="C49" s="140">
        <f>Data!AN25</f>
        <v>0</v>
      </c>
      <c r="D49" s="140">
        <f>Data!BH25</f>
        <v>225</v>
      </c>
      <c r="E49" s="140">
        <f>Data!CB25</f>
        <v>0</v>
      </c>
      <c r="F49" s="140">
        <f>Data!CV25</f>
        <v>0</v>
      </c>
      <c r="G49" s="140">
        <f>Data!DP25</f>
        <v>0</v>
      </c>
      <c r="H49" s="141">
        <f t="shared" si="0"/>
        <v>225</v>
      </c>
      <c r="W49" s="144"/>
    </row>
    <row r="50" spans="2:23" x14ac:dyDescent="0.55000000000000004">
      <c r="B50" s="129" t="s">
        <v>60</v>
      </c>
      <c r="C50" s="140">
        <f>Data!AO25</f>
        <v>0</v>
      </c>
      <c r="D50" s="140">
        <f>Data!BI25</f>
        <v>3</v>
      </c>
      <c r="E50" s="140">
        <f>Data!CC25</f>
        <v>177</v>
      </c>
      <c r="F50" s="140">
        <f>Data!CW25</f>
        <v>0</v>
      </c>
      <c r="G50" s="140">
        <f>Data!DQ25</f>
        <v>0</v>
      </c>
      <c r="H50" s="141">
        <f t="shared" si="0"/>
        <v>180</v>
      </c>
      <c r="W50" s="144"/>
    </row>
    <row r="51" spans="2:23" x14ac:dyDescent="0.55000000000000004">
      <c r="B51" s="129" t="s">
        <v>0</v>
      </c>
      <c r="C51" s="140">
        <f>Data!AP25</f>
        <v>0</v>
      </c>
      <c r="D51" s="140">
        <f>Data!BJ25</f>
        <v>501</v>
      </c>
      <c r="E51" s="140">
        <f>Data!CD25</f>
        <v>0</v>
      </c>
      <c r="F51" s="140">
        <f>Data!CX25</f>
        <v>0</v>
      </c>
      <c r="G51" s="140">
        <f>Data!DR25</f>
        <v>0</v>
      </c>
      <c r="H51" s="141">
        <f t="shared" si="0"/>
        <v>501</v>
      </c>
      <c r="W51" s="144"/>
    </row>
    <row r="52" spans="2:23" x14ac:dyDescent="0.55000000000000004">
      <c r="B52" s="142" t="s">
        <v>33</v>
      </c>
      <c r="C52" s="141">
        <f>SUM(C32:C51)</f>
        <v>24089</v>
      </c>
      <c r="D52" s="141">
        <f>SUM(D32:D51)</f>
        <v>34097</v>
      </c>
      <c r="E52" s="141">
        <f>SUM(E32:E51)</f>
        <v>16250</v>
      </c>
      <c r="F52" s="141">
        <f>SUM(F32:F51)</f>
        <v>0</v>
      </c>
      <c r="G52" s="141">
        <f>SUM(G32:G51)</f>
        <v>0</v>
      </c>
      <c r="H52" s="141">
        <f t="shared" si="0"/>
        <v>74436</v>
      </c>
    </row>
    <row r="53" spans="2:23" x14ac:dyDescent="0.55000000000000004">
      <c r="B53" s="143"/>
      <c r="C53" s="144"/>
      <c r="D53" s="144"/>
      <c r="E53" s="144"/>
      <c r="F53" s="144"/>
      <c r="G53" s="144"/>
      <c r="H53" s="144"/>
    </row>
    <row r="54" spans="2:23" ht="13.5" customHeight="1" x14ac:dyDescent="0.55000000000000004">
      <c r="B54" s="306"/>
      <c r="D54" s="440" t="s">
        <v>22</v>
      </c>
      <c r="E54" s="440"/>
      <c r="F54" s="440"/>
      <c r="G54" s="307" t="s">
        <v>23</v>
      </c>
      <c r="H54" s="307" t="s">
        <v>24</v>
      </c>
    </row>
    <row r="55" spans="2:23" x14ac:dyDescent="0.55000000000000004">
      <c r="B55" s="438" t="s">
        <v>894</v>
      </c>
      <c r="C55" s="439"/>
      <c r="D55" s="434" t="str">
        <f>Data!T25</f>
        <v>Fletcher, Claire</v>
      </c>
      <c r="E55" s="434"/>
      <c r="F55" s="434"/>
      <c r="G55" s="308" t="str">
        <f>Data!U25</f>
        <v>(361) 570-4121</v>
      </c>
      <c r="H55" s="309" t="str">
        <f>Data!V25</f>
        <v>fletcherc@tamuv.edu</v>
      </c>
    </row>
    <row r="56" spans="2:23" ht="13.5" customHeight="1" x14ac:dyDescent="0.55000000000000004">
      <c r="B56" s="306"/>
      <c r="C56" s="306"/>
      <c r="D56" s="306"/>
      <c r="E56" s="306"/>
      <c r="F56" s="306"/>
      <c r="G56" s="306"/>
      <c r="H56" s="296"/>
    </row>
    <row r="57" spans="2:23" ht="16.5" customHeight="1" x14ac:dyDescent="0.55000000000000004">
      <c r="B57" s="117" t="s">
        <v>9</v>
      </c>
    </row>
    <row r="58" spans="2:23" ht="39.75" customHeight="1" x14ac:dyDescent="0.55000000000000004">
      <c r="B58" s="441" t="s">
        <v>39</v>
      </c>
      <c r="C58" s="441"/>
      <c r="D58" s="441"/>
      <c r="E58" s="441"/>
      <c r="F58" s="441"/>
      <c r="G58" s="441"/>
      <c r="H58" s="319"/>
    </row>
    <row r="59" spans="2:23" ht="8.25" customHeight="1" thickBot="1" x14ac:dyDescent="0.6">
      <c r="B59" s="318"/>
    </row>
    <row r="60" spans="2:23" ht="19.8" thickBot="1" x14ac:dyDescent="0.6">
      <c r="B60" s="124" t="s">
        <v>31</v>
      </c>
      <c r="C60" s="125" t="s">
        <v>25</v>
      </c>
      <c r="D60" s="125" t="s">
        <v>26</v>
      </c>
      <c r="E60" s="125" t="s">
        <v>27</v>
      </c>
      <c r="F60" s="125" t="s">
        <v>28</v>
      </c>
      <c r="G60" s="125" t="s">
        <v>29</v>
      </c>
      <c r="H60" s="126" t="s">
        <v>30</v>
      </c>
    </row>
    <row r="61" spans="2:23" x14ac:dyDescent="0.55000000000000004">
      <c r="B61" s="127" t="str">
        <f>$B$32</f>
        <v>Liberal Arts</v>
      </c>
      <c r="C61" s="320">
        <f>Data!DS25</f>
        <v>1169980.0733119464</v>
      </c>
      <c r="D61" s="320">
        <f>Data!EM25</f>
        <v>1273780.2109807541</v>
      </c>
      <c r="E61" s="320">
        <f>Data!FG25</f>
        <v>924410.46105633432</v>
      </c>
      <c r="F61" s="320">
        <f>Data!GA25</f>
        <v>0</v>
      </c>
      <c r="G61" s="320">
        <f>Data!GU25</f>
        <v>0</v>
      </c>
      <c r="H61" s="321">
        <f>SUM(C61:G61)</f>
        <v>3368170.7453490351</v>
      </c>
    </row>
    <row r="62" spans="2:23" x14ac:dyDescent="0.55000000000000004">
      <c r="B62" s="127" t="str">
        <f>$B$33</f>
        <v>Science</v>
      </c>
      <c r="C62" s="320">
        <f>Data!DT25</f>
        <v>268790.39878706832</v>
      </c>
      <c r="D62" s="320">
        <f>Data!EN25</f>
        <v>314751.21926886396</v>
      </c>
      <c r="E62" s="320">
        <f>Data!FH25</f>
        <v>107037.0440797444</v>
      </c>
      <c r="F62" s="320">
        <f>Data!GB25</f>
        <v>0</v>
      </c>
      <c r="G62" s="320">
        <f>Data!GV25</f>
        <v>0</v>
      </c>
      <c r="H62" s="141">
        <f t="shared" ref="H62:H81" si="1">SUM(C62:G62)</f>
        <v>690578.6621356766</v>
      </c>
    </row>
    <row r="63" spans="2:23" x14ac:dyDescent="0.55000000000000004">
      <c r="B63" s="127" t="str">
        <f>$B$34</f>
        <v>Fine Arts</v>
      </c>
      <c r="C63" s="320">
        <f>Data!DU25</f>
        <v>112694.76911976915</v>
      </c>
      <c r="D63" s="320">
        <f>Data!EO25</f>
        <v>30543.990171990172</v>
      </c>
      <c r="E63" s="320">
        <f>Data!FI25</f>
        <v>0</v>
      </c>
      <c r="F63" s="320">
        <f>Data!GC25</f>
        <v>0</v>
      </c>
      <c r="G63" s="320">
        <f>Data!GW25</f>
        <v>0</v>
      </c>
      <c r="H63" s="141">
        <f t="shared" si="1"/>
        <v>143238.75929175931</v>
      </c>
    </row>
    <row r="64" spans="2:23" x14ac:dyDescent="0.55000000000000004">
      <c r="B64" s="127" t="str">
        <f>$B$35</f>
        <v>Teacher Education</v>
      </c>
      <c r="C64" s="320">
        <f>Data!DV25</f>
        <v>84916.876864303747</v>
      </c>
      <c r="D64" s="320">
        <f>Data!EP25</f>
        <v>629803.38836384378</v>
      </c>
      <c r="E64" s="320">
        <f>Data!FJ25</f>
        <v>1299681.487647891</v>
      </c>
      <c r="F64" s="320">
        <f>Data!GD25</f>
        <v>0</v>
      </c>
      <c r="G64" s="320">
        <f>Data!GX25</f>
        <v>0</v>
      </c>
      <c r="H64" s="141">
        <f t="shared" si="1"/>
        <v>2014401.7528760387</v>
      </c>
    </row>
    <row r="65" spans="2:8" x14ac:dyDescent="0.55000000000000004">
      <c r="B65" s="127" t="str">
        <f>$B$36</f>
        <v>Agriculture</v>
      </c>
      <c r="C65" s="320">
        <f>Data!DW25</f>
        <v>0</v>
      </c>
      <c r="D65" s="320">
        <f>Data!EQ25</f>
        <v>0</v>
      </c>
      <c r="E65" s="320">
        <f>Data!FK25</f>
        <v>0</v>
      </c>
      <c r="F65" s="320">
        <f>Data!GE25</f>
        <v>0</v>
      </c>
      <c r="G65" s="320">
        <f>Data!GY25</f>
        <v>0</v>
      </c>
      <c r="H65" s="141">
        <f t="shared" si="1"/>
        <v>0</v>
      </c>
    </row>
    <row r="66" spans="2:8" x14ac:dyDescent="0.55000000000000004">
      <c r="B66" s="127" t="str">
        <f>$B$37</f>
        <v>Engineering</v>
      </c>
      <c r="C66" s="320">
        <f>Data!DX25</f>
        <v>93400.031401112123</v>
      </c>
      <c r="D66" s="320">
        <f>Data!ER25</f>
        <v>297201.52973683033</v>
      </c>
      <c r="E66" s="320">
        <f>Data!FL25</f>
        <v>520226.04977488646</v>
      </c>
      <c r="F66" s="320">
        <f>Data!GF25</f>
        <v>0</v>
      </c>
      <c r="G66" s="320">
        <f>Data!GZ25</f>
        <v>0</v>
      </c>
      <c r="H66" s="141">
        <f t="shared" si="1"/>
        <v>910827.61091282894</v>
      </c>
    </row>
    <row r="67" spans="2:8" x14ac:dyDescent="0.55000000000000004">
      <c r="B67" s="127" t="str">
        <f>$B$38</f>
        <v>Home Economics</v>
      </c>
      <c r="C67" s="320">
        <f>Data!DY25</f>
        <v>1896.9812925170068</v>
      </c>
      <c r="D67" s="320">
        <f>Data!ES25</f>
        <v>34748.14293108548</v>
      </c>
      <c r="E67" s="320">
        <f>Data!FM25</f>
        <v>0</v>
      </c>
      <c r="F67" s="320">
        <f>Data!GG25</f>
        <v>0</v>
      </c>
      <c r="G67" s="320">
        <f>Data!HA25</f>
        <v>0</v>
      </c>
      <c r="H67" s="141">
        <f t="shared" si="1"/>
        <v>36645.124223602485</v>
      </c>
    </row>
    <row r="68" spans="2:8" x14ac:dyDescent="0.55000000000000004">
      <c r="B68" s="127" t="str">
        <f>$B$39</f>
        <v>Law</v>
      </c>
      <c r="C68" s="320">
        <f>Data!DZ25</f>
        <v>0</v>
      </c>
      <c r="D68" s="320">
        <f>Data!ET25</f>
        <v>0</v>
      </c>
      <c r="E68" s="320">
        <f>Data!FN25</f>
        <v>0</v>
      </c>
      <c r="F68" s="320">
        <f>Data!GH25</f>
        <v>0</v>
      </c>
      <c r="G68" s="320">
        <f>Data!HB25</f>
        <v>0</v>
      </c>
      <c r="H68" s="141">
        <f t="shared" si="1"/>
        <v>0</v>
      </c>
    </row>
    <row r="69" spans="2:8" x14ac:dyDescent="0.55000000000000004">
      <c r="B69" s="127" t="str">
        <f>$B$40</f>
        <v>Social Service</v>
      </c>
      <c r="C69" s="320">
        <f>Data!EA25</f>
        <v>0</v>
      </c>
      <c r="D69" s="320">
        <f>Data!EU25</f>
        <v>0</v>
      </c>
      <c r="E69" s="320">
        <f>Data!FO25</f>
        <v>0</v>
      </c>
      <c r="F69" s="320">
        <f>Data!GI25</f>
        <v>0</v>
      </c>
      <c r="G69" s="320">
        <f>Data!HC25</f>
        <v>0</v>
      </c>
      <c r="H69" s="141">
        <f t="shared" si="1"/>
        <v>0</v>
      </c>
    </row>
    <row r="70" spans="2:8" x14ac:dyDescent="0.55000000000000004">
      <c r="B70" s="127" t="str">
        <f>$B$41</f>
        <v>Library Science</v>
      </c>
      <c r="C70" s="320">
        <f>Data!EB25</f>
        <v>0</v>
      </c>
      <c r="D70" s="320">
        <f>Data!EV25</f>
        <v>0</v>
      </c>
      <c r="E70" s="320">
        <f>Data!FP25</f>
        <v>0</v>
      </c>
      <c r="F70" s="320">
        <f>Data!GJ25</f>
        <v>0</v>
      </c>
      <c r="G70" s="320">
        <f>Data!HD25</f>
        <v>0</v>
      </c>
      <c r="H70" s="141">
        <f t="shared" si="1"/>
        <v>0</v>
      </c>
    </row>
    <row r="71" spans="2:8" x14ac:dyDescent="0.55000000000000004">
      <c r="B71" s="127" t="str">
        <f>$B$42</f>
        <v>Veterinary Science</v>
      </c>
      <c r="C71" s="320">
        <f>Data!EC25</f>
        <v>0</v>
      </c>
      <c r="D71" s="320">
        <f>Data!EW25</f>
        <v>0</v>
      </c>
      <c r="E71" s="320">
        <f>Data!FQ25</f>
        <v>0</v>
      </c>
      <c r="F71" s="320">
        <f>Data!GK25</f>
        <v>0</v>
      </c>
      <c r="G71" s="320">
        <f>Data!HE25</f>
        <v>0</v>
      </c>
      <c r="H71" s="141">
        <f t="shared" si="1"/>
        <v>0</v>
      </c>
    </row>
    <row r="72" spans="2:8" x14ac:dyDescent="0.55000000000000004">
      <c r="B72" s="127" t="str">
        <f>$B$43</f>
        <v>Vocational Training</v>
      </c>
      <c r="C72" s="320">
        <f>Data!ED25</f>
        <v>0</v>
      </c>
      <c r="D72" s="320">
        <f>Data!EX25</f>
        <v>0</v>
      </c>
      <c r="E72" s="320">
        <f>Data!FR25</f>
        <v>0</v>
      </c>
      <c r="F72" s="320">
        <f>Data!GL25</f>
        <v>0</v>
      </c>
      <c r="G72" s="320">
        <f>Data!HF25</f>
        <v>0</v>
      </c>
      <c r="H72" s="141">
        <f t="shared" si="1"/>
        <v>0</v>
      </c>
    </row>
    <row r="73" spans="2:8" x14ac:dyDescent="0.55000000000000004">
      <c r="B73" s="127" t="str">
        <f>$B$44</f>
        <v>Physical Training</v>
      </c>
      <c r="C73" s="320">
        <f>Data!EE25</f>
        <v>0</v>
      </c>
      <c r="D73" s="320">
        <f>Data!EY25</f>
        <v>0</v>
      </c>
      <c r="E73" s="320">
        <f>Data!FS25</f>
        <v>0</v>
      </c>
      <c r="F73" s="320">
        <f>Data!GM25</f>
        <v>0</v>
      </c>
      <c r="G73" s="320">
        <f>Data!HG25</f>
        <v>0</v>
      </c>
      <c r="H73" s="141">
        <f t="shared" si="1"/>
        <v>0</v>
      </c>
    </row>
    <row r="74" spans="2:8" x14ac:dyDescent="0.55000000000000004">
      <c r="B74" s="127" t="str">
        <f>$B$45</f>
        <v>Health Services</v>
      </c>
      <c r="C74" s="320">
        <f>Data!EF25</f>
        <v>58884.221031923022</v>
      </c>
      <c r="D74" s="320">
        <f>Data!EZ25</f>
        <v>126108.23465242215</v>
      </c>
      <c r="E74" s="320">
        <f>Data!FT25</f>
        <v>23000</v>
      </c>
      <c r="F74" s="320">
        <f>Data!GN25</f>
        <v>0</v>
      </c>
      <c r="G74" s="320">
        <f>Data!HH25</f>
        <v>0</v>
      </c>
      <c r="H74" s="141">
        <f t="shared" si="1"/>
        <v>207992.45568434516</v>
      </c>
    </row>
    <row r="75" spans="2:8" x14ac:dyDescent="0.55000000000000004">
      <c r="B75" s="127" t="str">
        <f>$B$46</f>
        <v>Pharmacy</v>
      </c>
      <c r="C75" s="320">
        <f>Data!EG25</f>
        <v>0</v>
      </c>
      <c r="D75" s="320">
        <f>Data!FA25</f>
        <v>0</v>
      </c>
      <c r="E75" s="320">
        <f>Data!FU25</f>
        <v>0</v>
      </c>
      <c r="F75" s="320">
        <f>Data!GO25</f>
        <v>0</v>
      </c>
      <c r="G75" s="320">
        <f>Data!HI25</f>
        <v>0</v>
      </c>
      <c r="H75" s="141">
        <f t="shared" si="1"/>
        <v>0</v>
      </c>
    </row>
    <row r="76" spans="2:8" x14ac:dyDescent="0.55000000000000004">
      <c r="B76" s="127" t="str">
        <f>$B$47</f>
        <v>Business Administration</v>
      </c>
      <c r="C76" s="320">
        <f>Data!EH25</f>
        <v>409711.15322276426</v>
      </c>
      <c r="D76" s="320">
        <f>Data!FB25</f>
        <v>1485625.5787307974</v>
      </c>
      <c r="E76" s="320">
        <f>Data!FV25</f>
        <v>1786606.9404401933</v>
      </c>
      <c r="F76" s="320">
        <f>Data!GP25</f>
        <v>0</v>
      </c>
      <c r="G76" s="320">
        <f>Data!HJ25</f>
        <v>0</v>
      </c>
      <c r="H76" s="141">
        <f t="shared" si="1"/>
        <v>3681943.6723937551</v>
      </c>
    </row>
    <row r="77" spans="2:8" x14ac:dyDescent="0.55000000000000004">
      <c r="B77" s="127" t="str">
        <f>$B$48</f>
        <v>Optometry</v>
      </c>
      <c r="C77" s="320">
        <f>Data!EI25</f>
        <v>0</v>
      </c>
      <c r="D77" s="320">
        <f>Data!FC25</f>
        <v>0</v>
      </c>
      <c r="E77" s="320">
        <f>Data!FW25</f>
        <v>0</v>
      </c>
      <c r="F77" s="320">
        <f>Data!GQ25</f>
        <v>0</v>
      </c>
      <c r="G77" s="320">
        <f>Data!HK25</f>
        <v>0</v>
      </c>
      <c r="H77" s="141">
        <f t="shared" si="1"/>
        <v>0</v>
      </c>
    </row>
    <row r="78" spans="2:8" x14ac:dyDescent="0.55000000000000004">
      <c r="B78" s="127" t="str">
        <f>$B$49</f>
        <v>Teacher Ed-Practice Teaching</v>
      </c>
      <c r="C78" s="320">
        <f>Data!EJ25</f>
        <v>0</v>
      </c>
      <c r="D78" s="320">
        <f>Data!FD25</f>
        <v>66577.87474350736</v>
      </c>
      <c r="E78" s="320">
        <f>Data!FX25</f>
        <v>0</v>
      </c>
      <c r="F78" s="320">
        <f>Data!GR25</f>
        <v>0</v>
      </c>
      <c r="G78" s="320">
        <f>Data!HL25</f>
        <v>0</v>
      </c>
      <c r="H78" s="141">
        <f t="shared" si="1"/>
        <v>66577.87474350736</v>
      </c>
    </row>
    <row r="79" spans="2:8" x14ac:dyDescent="0.55000000000000004">
      <c r="B79" s="127" t="str">
        <f>$B$50</f>
        <v>Technology</v>
      </c>
      <c r="C79" s="320">
        <f>Data!EK25</f>
        <v>0</v>
      </c>
      <c r="D79" s="320">
        <f>Data!FE25</f>
        <v>2981.4814814814808</v>
      </c>
      <c r="E79" s="320">
        <f>Data!FY25</f>
        <v>44105.450908655133</v>
      </c>
      <c r="F79" s="320">
        <f>Data!GS25</f>
        <v>0</v>
      </c>
      <c r="G79" s="320">
        <f>Data!HM25</f>
        <v>0</v>
      </c>
      <c r="H79" s="141">
        <f t="shared" si="1"/>
        <v>47086.932390136615</v>
      </c>
    </row>
    <row r="80" spans="2:8" x14ac:dyDescent="0.55000000000000004">
      <c r="B80" s="127" t="str">
        <f>$B$51</f>
        <v>Nursing</v>
      </c>
      <c r="C80" s="320">
        <f>Data!EL25</f>
        <v>0</v>
      </c>
      <c r="D80" s="320">
        <f>Data!FF25</f>
        <v>125506.70731707316</v>
      </c>
      <c r="E80" s="320">
        <f>Data!FZ25</f>
        <v>0</v>
      </c>
      <c r="F80" s="320">
        <f>Data!GT25</f>
        <v>0</v>
      </c>
      <c r="G80" s="320">
        <f>Data!HN25</f>
        <v>0</v>
      </c>
      <c r="H80" s="141">
        <f t="shared" si="1"/>
        <v>125506.70731707316</v>
      </c>
    </row>
    <row r="81" spans="2:8" x14ac:dyDescent="0.55000000000000004">
      <c r="B81" s="130" t="str">
        <f>$B$52</f>
        <v>Totals</v>
      </c>
      <c r="C81" s="321">
        <f>SUM(C61:C80)</f>
        <v>2200274.5050314041</v>
      </c>
      <c r="D81" s="321">
        <f>SUM(D61:D80)</f>
        <v>4387628.3583786497</v>
      </c>
      <c r="E81" s="321">
        <f>SUM(E61:E80)</f>
        <v>4705067.4339077044</v>
      </c>
      <c r="F81" s="321">
        <f>SUM(F61:F80)</f>
        <v>0</v>
      </c>
      <c r="G81" s="321">
        <f>SUM(G61:G80)</f>
        <v>0</v>
      </c>
      <c r="H81" s="321">
        <f t="shared" si="1"/>
        <v>11292970.297317758</v>
      </c>
    </row>
    <row r="82" spans="2:8" x14ac:dyDescent="0.55000000000000004">
      <c r="B82" s="143"/>
      <c r="C82" s="322"/>
      <c r="D82" s="322"/>
      <c r="E82" s="322"/>
      <c r="F82" s="322"/>
      <c r="G82" s="322"/>
      <c r="H82" s="323"/>
    </row>
    <row r="83" spans="2:8" ht="13.5" customHeight="1" x14ac:dyDescent="0.55000000000000004">
      <c r="B83" s="306"/>
      <c r="D83" s="440" t="s">
        <v>22</v>
      </c>
      <c r="E83" s="440"/>
      <c r="F83" s="440"/>
      <c r="G83" s="307" t="s">
        <v>23</v>
      </c>
      <c r="H83" s="307" t="s">
        <v>24</v>
      </c>
    </row>
    <row r="84" spans="2:8" ht="16.5" customHeight="1" x14ac:dyDescent="0.55000000000000004">
      <c r="B84" s="438" t="s">
        <v>38</v>
      </c>
      <c r="C84" s="439"/>
      <c r="D84" s="434" t="str">
        <f>Data!T25</f>
        <v>Fletcher, Claire</v>
      </c>
      <c r="E84" s="434"/>
      <c r="F84" s="434"/>
      <c r="G84" s="308" t="str">
        <f>Data!U25</f>
        <v>(361) 570-4121</v>
      </c>
      <c r="H84" s="309" t="str">
        <f>Data!V25</f>
        <v>fletcherc@tamuv.edu</v>
      </c>
    </row>
    <row r="85" spans="2:8" ht="13.5" customHeight="1" x14ac:dyDescent="0.55000000000000004">
      <c r="B85" s="306"/>
      <c r="C85" s="306"/>
      <c r="D85" s="306"/>
      <c r="E85" s="306"/>
      <c r="F85" s="306"/>
      <c r="G85" s="306"/>
      <c r="H85" s="296"/>
    </row>
    <row r="86" spans="2:8" ht="15" customHeight="1" x14ac:dyDescent="0.55000000000000004">
      <c r="B86" s="120" t="s">
        <v>32</v>
      </c>
      <c r="C86" s="324"/>
      <c r="D86" s="324"/>
      <c r="E86" s="324"/>
      <c r="F86" s="324"/>
      <c r="G86" s="324"/>
      <c r="H86" s="122">
        <f>H13+H14</f>
        <v>19638642</v>
      </c>
    </row>
    <row r="87" spans="2:8" ht="42.75" customHeight="1" x14ac:dyDescent="0.55000000000000004">
      <c r="B87" s="432" t="s">
        <v>8</v>
      </c>
      <c r="C87" s="432"/>
      <c r="D87" s="432"/>
      <c r="E87" s="432"/>
      <c r="F87" s="432"/>
      <c r="G87" s="432"/>
      <c r="H87" s="319"/>
    </row>
    <row r="88" spans="2:8" x14ac:dyDescent="0.55000000000000004">
      <c r="B88" s="120" t="s">
        <v>5</v>
      </c>
      <c r="C88" s="325"/>
      <c r="D88" s="325"/>
      <c r="E88" s="325"/>
      <c r="F88" s="325"/>
      <c r="G88" s="325"/>
      <c r="H88" s="122"/>
    </row>
    <row r="89" spans="2:8" ht="98.25" customHeight="1" thickBot="1" x14ac:dyDescent="0.6">
      <c r="B89" s="433" t="s">
        <v>224</v>
      </c>
      <c r="C89" s="433"/>
      <c r="D89" s="433"/>
      <c r="E89" s="433"/>
      <c r="F89" s="433"/>
      <c r="G89" s="433"/>
      <c r="H89" s="326"/>
    </row>
    <row r="90" spans="2:8" ht="19.8" thickBot="1" x14ac:dyDescent="0.6">
      <c r="B90" s="124" t="s">
        <v>31</v>
      </c>
      <c r="C90" s="125" t="s">
        <v>25</v>
      </c>
      <c r="D90" s="125" t="s">
        <v>26</v>
      </c>
      <c r="E90" s="125" t="s">
        <v>27</v>
      </c>
      <c r="F90" s="125" t="s">
        <v>28</v>
      </c>
      <c r="G90" s="125" t="s">
        <v>29</v>
      </c>
      <c r="H90" s="126" t="s">
        <v>30</v>
      </c>
    </row>
    <row r="91" spans="2:8" x14ac:dyDescent="0.55000000000000004">
      <c r="B91" s="127" t="str">
        <f>$B$32</f>
        <v>Liberal Arts</v>
      </c>
      <c r="C91" s="327">
        <f>Data!HR25</f>
        <v>0</v>
      </c>
      <c r="D91" s="327">
        <f>Data!IL25</f>
        <v>0</v>
      </c>
      <c r="E91" s="327">
        <f>Data!JF25</f>
        <v>0</v>
      </c>
      <c r="F91" s="327">
        <f>Data!JZ25</f>
        <v>0</v>
      </c>
      <c r="G91" s="327">
        <f>Data!KT25</f>
        <v>0</v>
      </c>
      <c r="H91" s="133">
        <f t="shared" ref="H91:H111" si="2">SUM(C91:G91)</f>
        <v>0</v>
      </c>
    </row>
    <row r="92" spans="2:8" x14ac:dyDescent="0.55000000000000004">
      <c r="B92" s="127" t="str">
        <f>$B$33</f>
        <v>Science</v>
      </c>
      <c r="C92" s="327">
        <f>Data!HS25</f>
        <v>0</v>
      </c>
      <c r="D92" s="327">
        <f>Data!IM25</f>
        <v>0</v>
      </c>
      <c r="E92" s="327">
        <f>Data!JG25</f>
        <v>0</v>
      </c>
      <c r="F92" s="327">
        <f>Data!KA25</f>
        <v>0</v>
      </c>
      <c r="G92" s="327">
        <f>Data!KU25</f>
        <v>0</v>
      </c>
      <c r="H92" s="136">
        <f t="shared" si="2"/>
        <v>0</v>
      </c>
    </row>
    <row r="93" spans="2:8" x14ac:dyDescent="0.55000000000000004">
      <c r="B93" s="127" t="str">
        <f>$B$34</f>
        <v>Fine Arts</v>
      </c>
      <c r="C93" s="327">
        <f>Data!HT25</f>
        <v>0</v>
      </c>
      <c r="D93" s="327">
        <f>Data!IN25</f>
        <v>0</v>
      </c>
      <c r="E93" s="327">
        <f>Data!JH25</f>
        <v>0</v>
      </c>
      <c r="F93" s="327">
        <f>Data!KB25</f>
        <v>0</v>
      </c>
      <c r="G93" s="327">
        <f>Data!KV25</f>
        <v>0</v>
      </c>
      <c r="H93" s="136">
        <f t="shared" si="2"/>
        <v>0</v>
      </c>
    </row>
    <row r="94" spans="2:8" x14ac:dyDescent="0.55000000000000004">
      <c r="B94" s="127" t="str">
        <f>$B$35</f>
        <v>Teacher Education</v>
      </c>
      <c r="C94" s="327">
        <f>Data!HU25</f>
        <v>0</v>
      </c>
      <c r="D94" s="327">
        <f>Data!IO25</f>
        <v>0</v>
      </c>
      <c r="E94" s="327">
        <f>Data!JI25</f>
        <v>0</v>
      </c>
      <c r="F94" s="327">
        <f>Data!KC25</f>
        <v>0</v>
      </c>
      <c r="G94" s="327">
        <f>Data!KW25</f>
        <v>0</v>
      </c>
      <c r="H94" s="136">
        <f t="shared" si="2"/>
        <v>0</v>
      </c>
    </row>
    <row r="95" spans="2:8" x14ac:dyDescent="0.55000000000000004">
      <c r="B95" s="127" t="str">
        <f>$B$36</f>
        <v>Agriculture</v>
      </c>
      <c r="C95" s="327">
        <f>Data!HV25</f>
        <v>0</v>
      </c>
      <c r="D95" s="327">
        <f>Data!IP25</f>
        <v>0</v>
      </c>
      <c r="E95" s="327">
        <f>Data!JJ25</f>
        <v>0</v>
      </c>
      <c r="F95" s="327">
        <f>Data!KD25</f>
        <v>0</v>
      </c>
      <c r="G95" s="327">
        <f>Data!KX25</f>
        <v>0</v>
      </c>
      <c r="H95" s="136">
        <f t="shared" si="2"/>
        <v>0</v>
      </c>
    </row>
    <row r="96" spans="2:8" x14ac:dyDescent="0.55000000000000004">
      <c r="B96" s="127" t="str">
        <f>$B$37</f>
        <v>Engineering</v>
      </c>
      <c r="C96" s="327">
        <f>Data!HW25</f>
        <v>0</v>
      </c>
      <c r="D96" s="327">
        <f>Data!IQ25</f>
        <v>0</v>
      </c>
      <c r="E96" s="327">
        <f>Data!JK25</f>
        <v>0</v>
      </c>
      <c r="F96" s="327">
        <f>Data!KE25</f>
        <v>0</v>
      </c>
      <c r="G96" s="327">
        <f>Data!KY25</f>
        <v>0</v>
      </c>
      <c r="H96" s="136">
        <f t="shared" si="2"/>
        <v>0</v>
      </c>
    </row>
    <row r="97" spans="2:8" x14ac:dyDescent="0.55000000000000004">
      <c r="B97" s="127" t="str">
        <f>$B$38</f>
        <v>Home Economics</v>
      </c>
      <c r="C97" s="327">
        <f>Data!HX25</f>
        <v>0</v>
      </c>
      <c r="D97" s="327">
        <f>Data!IR25</f>
        <v>0</v>
      </c>
      <c r="E97" s="327">
        <f>Data!JL25</f>
        <v>0</v>
      </c>
      <c r="F97" s="327">
        <f>Data!KF25</f>
        <v>0</v>
      </c>
      <c r="G97" s="327">
        <f>Data!KZ25</f>
        <v>0</v>
      </c>
      <c r="H97" s="136">
        <f t="shared" si="2"/>
        <v>0</v>
      </c>
    </row>
    <row r="98" spans="2:8" x14ac:dyDescent="0.55000000000000004">
      <c r="B98" s="127" t="str">
        <f>$B$39</f>
        <v>Law</v>
      </c>
      <c r="C98" s="327">
        <f>Data!HY25</f>
        <v>0</v>
      </c>
      <c r="D98" s="327">
        <f>Data!IS25</f>
        <v>0</v>
      </c>
      <c r="E98" s="327">
        <f>Data!JM25</f>
        <v>0</v>
      </c>
      <c r="F98" s="327">
        <f>Data!KG25</f>
        <v>0</v>
      </c>
      <c r="G98" s="327">
        <f>Data!LA25</f>
        <v>0</v>
      </c>
      <c r="H98" s="136">
        <f t="shared" si="2"/>
        <v>0</v>
      </c>
    </row>
    <row r="99" spans="2:8" x14ac:dyDescent="0.55000000000000004">
      <c r="B99" s="127" t="str">
        <f>$B$40</f>
        <v>Social Service</v>
      </c>
      <c r="C99" s="327">
        <f>Data!HZ25</f>
        <v>0</v>
      </c>
      <c r="D99" s="327">
        <f>Data!IT25</f>
        <v>0</v>
      </c>
      <c r="E99" s="327">
        <f>Data!JN25</f>
        <v>0</v>
      </c>
      <c r="F99" s="327">
        <f>Data!KH25</f>
        <v>0</v>
      </c>
      <c r="G99" s="327">
        <f>Data!LB25</f>
        <v>0</v>
      </c>
      <c r="H99" s="136">
        <f t="shared" si="2"/>
        <v>0</v>
      </c>
    </row>
    <row r="100" spans="2:8" x14ac:dyDescent="0.55000000000000004">
      <c r="B100" s="127" t="str">
        <f>$B$41</f>
        <v>Library Science</v>
      </c>
      <c r="C100" s="327">
        <f>Data!IA25</f>
        <v>0</v>
      </c>
      <c r="D100" s="327">
        <f>Data!IU25</f>
        <v>0</v>
      </c>
      <c r="E100" s="327">
        <f>Data!JO25</f>
        <v>0</v>
      </c>
      <c r="F100" s="327">
        <f>Data!KI25</f>
        <v>0</v>
      </c>
      <c r="G100" s="327">
        <f>Data!LC25</f>
        <v>0</v>
      </c>
      <c r="H100" s="136">
        <f t="shared" si="2"/>
        <v>0</v>
      </c>
    </row>
    <row r="101" spans="2:8" x14ac:dyDescent="0.55000000000000004">
      <c r="B101" s="127" t="str">
        <f>$B$42</f>
        <v>Veterinary Science</v>
      </c>
      <c r="C101" s="327">
        <f>Data!IB25</f>
        <v>0</v>
      </c>
      <c r="D101" s="327">
        <f>Data!IV25</f>
        <v>0</v>
      </c>
      <c r="E101" s="327">
        <f>Data!JP25</f>
        <v>0</v>
      </c>
      <c r="F101" s="327">
        <f>Data!KJ25</f>
        <v>0</v>
      </c>
      <c r="G101" s="327">
        <f>Data!LD25</f>
        <v>0</v>
      </c>
      <c r="H101" s="136">
        <f t="shared" si="2"/>
        <v>0</v>
      </c>
    </row>
    <row r="102" spans="2:8" x14ac:dyDescent="0.55000000000000004">
      <c r="B102" s="127" t="str">
        <f>$B$43</f>
        <v>Vocational Training</v>
      </c>
      <c r="C102" s="327">
        <f>Data!IC25</f>
        <v>0</v>
      </c>
      <c r="D102" s="327">
        <f>Data!IW25</f>
        <v>0</v>
      </c>
      <c r="E102" s="327">
        <f>Data!JQ25</f>
        <v>0</v>
      </c>
      <c r="F102" s="327">
        <f>Data!KK25</f>
        <v>0</v>
      </c>
      <c r="G102" s="327">
        <f>Data!LE25</f>
        <v>0</v>
      </c>
      <c r="H102" s="136">
        <f t="shared" si="2"/>
        <v>0</v>
      </c>
    </row>
    <row r="103" spans="2:8" x14ac:dyDescent="0.55000000000000004">
      <c r="B103" s="127" t="str">
        <f>$B$44</f>
        <v>Physical Training</v>
      </c>
      <c r="C103" s="327">
        <f>Data!ID25</f>
        <v>0</v>
      </c>
      <c r="D103" s="327">
        <f>Data!IX25</f>
        <v>0</v>
      </c>
      <c r="E103" s="327">
        <f>Data!JR25</f>
        <v>0</v>
      </c>
      <c r="F103" s="327">
        <f>Data!KL25</f>
        <v>0</v>
      </c>
      <c r="G103" s="327">
        <f>Data!LF25</f>
        <v>0</v>
      </c>
      <c r="H103" s="136">
        <f t="shared" si="2"/>
        <v>0</v>
      </c>
    </row>
    <row r="104" spans="2:8" x14ac:dyDescent="0.55000000000000004">
      <c r="B104" s="127" t="str">
        <f>$B$45</f>
        <v>Health Services</v>
      </c>
      <c r="C104" s="327">
        <f>Data!IE25</f>
        <v>0</v>
      </c>
      <c r="D104" s="327">
        <f>Data!IY25</f>
        <v>0</v>
      </c>
      <c r="E104" s="327">
        <f>Data!JS25</f>
        <v>0</v>
      </c>
      <c r="F104" s="327">
        <f>Data!KM25</f>
        <v>0</v>
      </c>
      <c r="G104" s="327">
        <f>Data!LG25</f>
        <v>0</v>
      </c>
      <c r="H104" s="136">
        <f t="shared" si="2"/>
        <v>0</v>
      </c>
    </row>
    <row r="105" spans="2:8" x14ac:dyDescent="0.55000000000000004">
      <c r="B105" s="127" t="str">
        <f>$B$46</f>
        <v>Pharmacy</v>
      </c>
      <c r="C105" s="327">
        <f>Data!IF25</f>
        <v>0</v>
      </c>
      <c r="D105" s="327">
        <f>Data!IZ25</f>
        <v>0</v>
      </c>
      <c r="E105" s="327">
        <f>Data!JT25</f>
        <v>0</v>
      </c>
      <c r="F105" s="327">
        <f>Data!KN25</f>
        <v>0</v>
      </c>
      <c r="G105" s="327">
        <f>Data!LH25</f>
        <v>0</v>
      </c>
      <c r="H105" s="136">
        <f t="shared" si="2"/>
        <v>0</v>
      </c>
    </row>
    <row r="106" spans="2:8" x14ac:dyDescent="0.55000000000000004">
      <c r="B106" s="127" t="str">
        <f>$B$47</f>
        <v>Business Administration</v>
      </c>
      <c r="C106" s="327">
        <f>Data!IG25</f>
        <v>0</v>
      </c>
      <c r="D106" s="327">
        <f>Data!JA25</f>
        <v>0</v>
      </c>
      <c r="E106" s="327">
        <f>Data!JU25</f>
        <v>0</v>
      </c>
      <c r="F106" s="327">
        <f>Data!KO25</f>
        <v>0</v>
      </c>
      <c r="G106" s="327">
        <f>Data!LI25</f>
        <v>0</v>
      </c>
      <c r="H106" s="136">
        <f t="shared" si="2"/>
        <v>0</v>
      </c>
    </row>
    <row r="107" spans="2:8" x14ac:dyDescent="0.55000000000000004">
      <c r="B107" s="127" t="str">
        <f>$B$48</f>
        <v>Optometry</v>
      </c>
      <c r="C107" s="327">
        <f>Data!IH25</f>
        <v>0</v>
      </c>
      <c r="D107" s="327">
        <f>Data!JB25</f>
        <v>0</v>
      </c>
      <c r="E107" s="327">
        <f>Data!JV25</f>
        <v>0</v>
      </c>
      <c r="F107" s="327">
        <f>Data!KP25</f>
        <v>0</v>
      </c>
      <c r="G107" s="327">
        <f>Data!LJ25</f>
        <v>0</v>
      </c>
      <c r="H107" s="136">
        <f t="shared" si="2"/>
        <v>0</v>
      </c>
    </row>
    <row r="108" spans="2:8" x14ac:dyDescent="0.55000000000000004">
      <c r="B108" s="127" t="str">
        <f>$B$49</f>
        <v>Teacher Ed-Practice Teaching</v>
      </c>
      <c r="C108" s="327">
        <f>Data!II25</f>
        <v>0</v>
      </c>
      <c r="D108" s="327">
        <f>Data!JC25</f>
        <v>0</v>
      </c>
      <c r="E108" s="327">
        <f>Data!JW25</f>
        <v>0</v>
      </c>
      <c r="F108" s="327">
        <f>Data!KQ25</f>
        <v>0</v>
      </c>
      <c r="G108" s="327">
        <f>Data!LK25</f>
        <v>0</v>
      </c>
      <c r="H108" s="136">
        <f t="shared" si="2"/>
        <v>0</v>
      </c>
    </row>
    <row r="109" spans="2:8" x14ac:dyDescent="0.55000000000000004">
      <c r="B109" s="127" t="str">
        <f>$B$50</f>
        <v>Technology</v>
      </c>
      <c r="C109" s="327">
        <f>Data!IJ25</f>
        <v>0</v>
      </c>
      <c r="D109" s="327">
        <f>Data!JD25</f>
        <v>0</v>
      </c>
      <c r="E109" s="327">
        <f>Data!JX25</f>
        <v>0</v>
      </c>
      <c r="F109" s="327">
        <f>Data!KR25</f>
        <v>0</v>
      </c>
      <c r="G109" s="327">
        <f>Data!LL25</f>
        <v>0</v>
      </c>
      <c r="H109" s="136">
        <f t="shared" si="2"/>
        <v>0</v>
      </c>
    </row>
    <row r="110" spans="2:8" x14ac:dyDescent="0.55000000000000004">
      <c r="B110" s="127" t="str">
        <f>$B$51</f>
        <v>Nursing</v>
      </c>
      <c r="C110" s="327">
        <f>Data!IK25</f>
        <v>0</v>
      </c>
      <c r="D110" s="327">
        <f>Data!JE25</f>
        <v>0</v>
      </c>
      <c r="E110" s="327">
        <f>Data!JY25</f>
        <v>0</v>
      </c>
      <c r="F110" s="327">
        <f>Data!KS25</f>
        <v>0</v>
      </c>
      <c r="G110" s="327">
        <f>Data!HPM25</f>
        <v>0</v>
      </c>
      <c r="H110" s="136">
        <f t="shared" si="2"/>
        <v>0</v>
      </c>
    </row>
    <row r="111" spans="2:8" x14ac:dyDescent="0.55000000000000004">
      <c r="B111" s="130" t="str">
        <f>$B$52</f>
        <v>Totals</v>
      </c>
      <c r="C111" s="133">
        <f>SUM(C91:C110)</f>
        <v>0</v>
      </c>
      <c r="D111" s="133">
        <f>SUM(D91:D110)</f>
        <v>0</v>
      </c>
      <c r="E111" s="133">
        <f>SUM(E91:E110)</f>
        <v>0</v>
      </c>
      <c r="F111" s="133">
        <f>SUM(F91:F110)</f>
        <v>0</v>
      </c>
      <c r="G111" s="133">
        <f>SUM(G91:G110)</f>
        <v>0</v>
      </c>
      <c r="H111" s="133">
        <f t="shared" si="2"/>
        <v>0</v>
      </c>
    </row>
    <row r="112" spans="2:8" x14ac:dyDescent="0.55000000000000004">
      <c r="B112" s="328"/>
      <c r="C112" s="329"/>
      <c r="D112" s="329"/>
      <c r="E112" s="329"/>
      <c r="F112" s="329"/>
      <c r="G112" s="329"/>
      <c r="H112" s="330"/>
    </row>
    <row r="113" spans="2:8" ht="16.5" customHeight="1" x14ac:dyDescent="0.55000000000000004">
      <c r="B113" s="445" t="s">
        <v>62</v>
      </c>
      <c r="C113" s="445"/>
      <c r="D113" s="445"/>
      <c r="E113" s="445"/>
      <c r="F113" s="445"/>
      <c r="G113" s="445"/>
      <c r="H113" s="445"/>
    </row>
    <row r="114" spans="2:8" ht="36.75" customHeight="1" thickBot="1" x14ac:dyDescent="0.6">
      <c r="B114" s="444" t="s">
        <v>36</v>
      </c>
      <c r="C114" s="444"/>
      <c r="D114" s="444"/>
      <c r="E114" s="444"/>
      <c r="F114" s="444"/>
      <c r="G114" s="444"/>
      <c r="H114" s="326"/>
    </row>
    <row r="115" spans="2:8" ht="19.8" thickBot="1" x14ac:dyDescent="0.6">
      <c r="B115" s="124" t="s">
        <v>31</v>
      </c>
      <c r="C115" s="125" t="s">
        <v>25</v>
      </c>
      <c r="D115" s="125" t="s">
        <v>26</v>
      </c>
      <c r="E115" s="125" t="s">
        <v>27</v>
      </c>
      <c r="F115" s="125" t="s">
        <v>28</v>
      </c>
      <c r="G115" s="125" t="s">
        <v>29</v>
      </c>
      <c r="H115" s="126" t="s">
        <v>30</v>
      </c>
    </row>
    <row r="116" spans="2:8" x14ac:dyDescent="0.55000000000000004">
      <c r="B116" s="127" t="str">
        <f>$B$32</f>
        <v>Liberal Arts</v>
      </c>
      <c r="C116" s="321">
        <f t="shared" ref="C116:G131" si="3">C91+C61</f>
        <v>1169980.0733119464</v>
      </c>
      <c r="D116" s="321">
        <f t="shared" si="3"/>
        <v>1273780.2109807541</v>
      </c>
      <c r="E116" s="321">
        <f t="shared" si="3"/>
        <v>924410.46105633432</v>
      </c>
      <c r="F116" s="321">
        <f t="shared" si="3"/>
        <v>0</v>
      </c>
      <c r="G116" s="321">
        <f t="shared" si="3"/>
        <v>0</v>
      </c>
      <c r="H116" s="133">
        <f t="shared" ref="H116:H136" si="4">SUM(C116:G116)</f>
        <v>3368170.7453490351</v>
      </c>
    </row>
    <row r="117" spans="2:8" x14ac:dyDescent="0.55000000000000004">
      <c r="B117" s="127" t="str">
        <f>$B$33</f>
        <v>Science</v>
      </c>
      <c r="C117" s="141">
        <f t="shared" si="3"/>
        <v>268790.39878706832</v>
      </c>
      <c r="D117" s="141">
        <f t="shared" si="3"/>
        <v>314751.21926886396</v>
      </c>
      <c r="E117" s="141">
        <f t="shared" si="3"/>
        <v>107037.0440797444</v>
      </c>
      <c r="F117" s="141">
        <f t="shared" si="3"/>
        <v>0</v>
      </c>
      <c r="G117" s="141">
        <f t="shared" si="3"/>
        <v>0</v>
      </c>
      <c r="H117" s="136">
        <f t="shared" si="4"/>
        <v>690578.6621356766</v>
      </c>
    </row>
    <row r="118" spans="2:8" x14ac:dyDescent="0.55000000000000004">
      <c r="B118" s="127" t="str">
        <f>$B$34</f>
        <v>Fine Arts</v>
      </c>
      <c r="C118" s="141">
        <f t="shared" si="3"/>
        <v>112694.76911976915</v>
      </c>
      <c r="D118" s="141">
        <f t="shared" si="3"/>
        <v>30543.990171990172</v>
      </c>
      <c r="E118" s="141">
        <f t="shared" si="3"/>
        <v>0</v>
      </c>
      <c r="F118" s="141">
        <f t="shared" si="3"/>
        <v>0</v>
      </c>
      <c r="G118" s="141">
        <f t="shared" si="3"/>
        <v>0</v>
      </c>
      <c r="H118" s="136">
        <f t="shared" si="4"/>
        <v>143238.75929175931</v>
      </c>
    </row>
    <row r="119" spans="2:8" x14ac:dyDescent="0.55000000000000004">
      <c r="B119" s="127" t="str">
        <f>$B$35</f>
        <v>Teacher Education</v>
      </c>
      <c r="C119" s="141">
        <f t="shared" si="3"/>
        <v>84916.876864303747</v>
      </c>
      <c r="D119" s="141">
        <f t="shared" si="3"/>
        <v>629803.38836384378</v>
      </c>
      <c r="E119" s="141">
        <f t="shared" si="3"/>
        <v>1299681.487647891</v>
      </c>
      <c r="F119" s="141">
        <f t="shared" si="3"/>
        <v>0</v>
      </c>
      <c r="G119" s="141">
        <f t="shared" si="3"/>
        <v>0</v>
      </c>
      <c r="H119" s="136">
        <f t="shared" si="4"/>
        <v>2014401.7528760387</v>
      </c>
    </row>
    <row r="120" spans="2:8" x14ac:dyDescent="0.55000000000000004">
      <c r="B120" s="127" t="str">
        <f>$B$36</f>
        <v>Agriculture</v>
      </c>
      <c r="C120" s="141">
        <f t="shared" si="3"/>
        <v>0</v>
      </c>
      <c r="D120" s="141">
        <f t="shared" si="3"/>
        <v>0</v>
      </c>
      <c r="E120" s="141">
        <f t="shared" si="3"/>
        <v>0</v>
      </c>
      <c r="F120" s="141">
        <f t="shared" si="3"/>
        <v>0</v>
      </c>
      <c r="G120" s="141">
        <f t="shared" si="3"/>
        <v>0</v>
      </c>
      <c r="H120" s="136">
        <f t="shared" si="4"/>
        <v>0</v>
      </c>
    </row>
    <row r="121" spans="2:8" x14ac:dyDescent="0.55000000000000004">
      <c r="B121" s="127" t="str">
        <f>$B$37</f>
        <v>Engineering</v>
      </c>
      <c r="C121" s="141">
        <f t="shared" si="3"/>
        <v>93400.031401112123</v>
      </c>
      <c r="D121" s="141">
        <f t="shared" si="3"/>
        <v>297201.52973683033</v>
      </c>
      <c r="E121" s="141">
        <f t="shared" si="3"/>
        <v>520226.04977488646</v>
      </c>
      <c r="F121" s="141">
        <f t="shared" si="3"/>
        <v>0</v>
      </c>
      <c r="G121" s="141">
        <f t="shared" si="3"/>
        <v>0</v>
      </c>
      <c r="H121" s="136">
        <f t="shared" si="4"/>
        <v>910827.61091282894</v>
      </c>
    </row>
    <row r="122" spans="2:8" x14ac:dyDescent="0.55000000000000004">
      <c r="B122" s="127" t="str">
        <f>$B$38</f>
        <v>Home Economics</v>
      </c>
      <c r="C122" s="141">
        <f t="shared" si="3"/>
        <v>1896.9812925170068</v>
      </c>
      <c r="D122" s="141">
        <f t="shared" si="3"/>
        <v>34748.14293108548</v>
      </c>
      <c r="E122" s="141">
        <f t="shared" si="3"/>
        <v>0</v>
      </c>
      <c r="F122" s="141">
        <f t="shared" si="3"/>
        <v>0</v>
      </c>
      <c r="G122" s="141">
        <f t="shared" si="3"/>
        <v>0</v>
      </c>
      <c r="H122" s="136">
        <f t="shared" si="4"/>
        <v>36645.124223602485</v>
      </c>
    </row>
    <row r="123" spans="2:8" x14ac:dyDescent="0.55000000000000004">
      <c r="B123" s="127" t="str">
        <f>$B$39</f>
        <v>Law</v>
      </c>
      <c r="C123" s="141">
        <f t="shared" si="3"/>
        <v>0</v>
      </c>
      <c r="D123" s="141">
        <f t="shared" si="3"/>
        <v>0</v>
      </c>
      <c r="E123" s="141">
        <f t="shared" si="3"/>
        <v>0</v>
      </c>
      <c r="F123" s="141">
        <f t="shared" si="3"/>
        <v>0</v>
      </c>
      <c r="G123" s="141">
        <f t="shared" si="3"/>
        <v>0</v>
      </c>
      <c r="H123" s="136">
        <f t="shared" si="4"/>
        <v>0</v>
      </c>
    </row>
    <row r="124" spans="2:8" x14ac:dyDescent="0.55000000000000004">
      <c r="B124" s="127" t="str">
        <f>$B$40</f>
        <v>Social Service</v>
      </c>
      <c r="C124" s="141">
        <f t="shared" si="3"/>
        <v>0</v>
      </c>
      <c r="D124" s="141">
        <f t="shared" si="3"/>
        <v>0</v>
      </c>
      <c r="E124" s="141">
        <f t="shared" si="3"/>
        <v>0</v>
      </c>
      <c r="F124" s="141">
        <f t="shared" si="3"/>
        <v>0</v>
      </c>
      <c r="G124" s="141">
        <f t="shared" si="3"/>
        <v>0</v>
      </c>
      <c r="H124" s="136">
        <f t="shared" si="4"/>
        <v>0</v>
      </c>
    </row>
    <row r="125" spans="2:8" x14ac:dyDescent="0.55000000000000004">
      <c r="B125" s="127" t="str">
        <f>$B$41</f>
        <v>Library Science</v>
      </c>
      <c r="C125" s="141">
        <f t="shared" si="3"/>
        <v>0</v>
      </c>
      <c r="D125" s="141">
        <f t="shared" si="3"/>
        <v>0</v>
      </c>
      <c r="E125" s="141">
        <f t="shared" si="3"/>
        <v>0</v>
      </c>
      <c r="F125" s="141">
        <f t="shared" si="3"/>
        <v>0</v>
      </c>
      <c r="G125" s="141">
        <f t="shared" si="3"/>
        <v>0</v>
      </c>
      <c r="H125" s="136">
        <f t="shared" si="4"/>
        <v>0</v>
      </c>
    </row>
    <row r="126" spans="2:8" x14ac:dyDescent="0.55000000000000004">
      <c r="B126" s="127" t="str">
        <f>$B$42</f>
        <v>Veterinary Science</v>
      </c>
      <c r="C126" s="141">
        <f t="shared" si="3"/>
        <v>0</v>
      </c>
      <c r="D126" s="141">
        <f t="shared" si="3"/>
        <v>0</v>
      </c>
      <c r="E126" s="141">
        <f t="shared" si="3"/>
        <v>0</v>
      </c>
      <c r="F126" s="141">
        <f t="shared" si="3"/>
        <v>0</v>
      </c>
      <c r="G126" s="141">
        <f t="shared" si="3"/>
        <v>0</v>
      </c>
      <c r="H126" s="136">
        <f t="shared" si="4"/>
        <v>0</v>
      </c>
    </row>
    <row r="127" spans="2:8" x14ac:dyDescent="0.55000000000000004">
      <c r="B127" s="127" t="str">
        <f>$B$43</f>
        <v>Vocational Training</v>
      </c>
      <c r="C127" s="141">
        <f t="shared" si="3"/>
        <v>0</v>
      </c>
      <c r="D127" s="141">
        <f t="shared" si="3"/>
        <v>0</v>
      </c>
      <c r="E127" s="141">
        <f t="shared" si="3"/>
        <v>0</v>
      </c>
      <c r="F127" s="141">
        <f t="shared" si="3"/>
        <v>0</v>
      </c>
      <c r="G127" s="141">
        <f t="shared" si="3"/>
        <v>0</v>
      </c>
      <c r="H127" s="136">
        <f t="shared" si="4"/>
        <v>0</v>
      </c>
    </row>
    <row r="128" spans="2:8" x14ac:dyDescent="0.55000000000000004">
      <c r="B128" s="127" t="str">
        <f>$B$44</f>
        <v>Physical Training</v>
      </c>
      <c r="C128" s="141">
        <f t="shared" si="3"/>
        <v>0</v>
      </c>
      <c r="D128" s="141">
        <f t="shared" si="3"/>
        <v>0</v>
      </c>
      <c r="E128" s="141">
        <f t="shared" si="3"/>
        <v>0</v>
      </c>
      <c r="F128" s="141">
        <f t="shared" si="3"/>
        <v>0</v>
      </c>
      <c r="G128" s="141">
        <f t="shared" si="3"/>
        <v>0</v>
      </c>
      <c r="H128" s="136">
        <f t="shared" si="4"/>
        <v>0</v>
      </c>
    </row>
    <row r="129" spans="2:12" x14ac:dyDescent="0.55000000000000004">
      <c r="B129" s="127" t="str">
        <f>$B$45</f>
        <v>Health Services</v>
      </c>
      <c r="C129" s="141">
        <f t="shared" si="3"/>
        <v>58884.221031923022</v>
      </c>
      <c r="D129" s="141">
        <f t="shared" si="3"/>
        <v>126108.23465242215</v>
      </c>
      <c r="E129" s="141">
        <f t="shared" si="3"/>
        <v>23000</v>
      </c>
      <c r="F129" s="141">
        <f t="shared" si="3"/>
        <v>0</v>
      </c>
      <c r="G129" s="141">
        <f t="shared" si="3"/>
        <v>0</v>
      </c>
      <c r="H129" s="136">
        <f t="shared" si="4"/>
        <v>207992.45568434516</v>
      </c>
    </row>
    <row r="130" spans="2:12" x14ac:dyDescent="0.55000000000000004">
      <c r="B130" s="127" t="str">
        <f>$B$46</f>
        <v>Pharmacy</v>
      </c>
      <c r="C130" s="141">
        <f t="shared" si="3"/>
        <v>0</v>
      </c>
      <c r="D130" s="141">
        <f t="shared" si="3"/>
        <v>0</v>
      </c>
      <c r="E130" s="141">
        <f t="shared" si="3"/>
        <v>0</v>
      </c>
      <c r="F130" s="141">
        <f t="shared" si="3"/>
        <v>0</v>
      </c>
      <c r="G130" s="141">
        <f t="shared" si="3"/>
        <v>0</v>
      </c>
      <c r="H130" s="136">
        <f t="shared" si="4"/>
        <v>0</v>
      </c>
    </row>
    <row r="131" spans="2:12" x14ac:dyDescent="0.55000000000000004">
      <c r="B131" s="127" t="str">
        <f>$B$47</f>
        <v>Business Administration</v>
      </c>
      <c r="C131" s="141">
        <f t="shared" si="3"/>
        <v>409711.15322276426</v>
      </c>
      <c r="D131" s="141">
        <f t="shared" si="3"/>
        <v>1485625.5787307974</v>
      </c>
      <c r="E131" s="141">
        <f t="shared" si="3"/>
        <v>1786606.9404401933</v>
      </c>
      <c r="F131" s="141">
        <f t="shared" si="3"/>
        <v>0</v>
      </c>
      <c r="G131" s="141">
        <f t="shared" si="3"/>
        <v>0</v>
      </c>
      <c r="H131" s="136">
        <f t="shared" si="4"/>
        <v>3681943.6723937551</v>
      </c>
    </row>
    <row r="132" spans="2:12" x14ac:dyDescent="0.55000000000000004">
      <c r="B132" s="127" t="str">
        <f>$B$48</f>
        <v>Optometry</v>
      </c>
      <c r="C132" s="141">
        <f t="shared" ref="C132:G135" si="5">C107+C77</f>
        <v>0</v>
      </c>
      <c r="D132" s="141">
        <f t="shared" si="5"/>
        <v>0</v>
      </c>
      <c r="E132" s="141">
        <f t="shared" si="5"/>
        <v>0</v>
      </c>
      <c r="F132" s="141">
        <f t="shared" si="5"/>
        <v>0</v>
      </c>
      <c r="G132" s="141">
        <f t="shared" si="5"/>
        <v>0</v>
      </c>
      <c r="H132" s="136">
        <f t="shared" si="4"/>
        <v>0</v>
      </c>
    </row>
    <row r="133" spans="2:12" x14ac:dyDescent="0.55000000000000004">
      <c r="B133" s="127" t="str">
        <f>$B$49</f>
        <v>Teacher Ed-Practice Teaching</v>
      </c>
      <c r="C133" s="141">
        <f t="shared" si="5"/>
        <v>0</v>
      </c>
      <c r="D133" s="141">
        <f t="shared" si="5"/>
        <v>66577.87474350736</v>
      </c>
      <c r="E133" s="141">
        <f t="shared" si="5"/>
        <v>0</v>
      </c>
      <c r="F133" s="141">
        <f t="shared" si="5"/>
        <v>0</v>
      </c>
      <c r="G133" s="141">
        <f t="shared" si="5"/>
        <v>0</v>
      </c>
      <c r="H133" s="136">
        <f t="shared" si="4"/>
        <v>66577.87474350736</v>
      </c>
    </row>
    <row r="134" spans="2:12" x14ac:dyDescent="0.55000000000000004">
      <c r="B134" s="127" t="str">
        <f>$B$50</f>
        <v>Technology</v>
      </c>
      <c r="C134" s="141">
        <f t="shared" si="5"/>
        <v>0</v>
      </c>
      <c r="D134" s="141">
        <f t="shared" si="5"/>
        <v>2981.4814814814808</v>
      </c>
      <c r="E134" s="141">
        <f t="shared" si="5"/>
        <v>44105.450908655133</v>
      </c>
      <c r="F134" s="141">
        <f t="shared" si="5"/>
        <v>0</v>
      </c>
      <c r="G134" s="141">
        <f t="shared" si="5"/>
        <v>0</v>
      </c>
      <c r="H134" s="136">
        <f t="shared" si="4"/>
        <v>47086.932390136615</v>
      </c>
    </row>
    <row r="135" spans="2:12" x14ac:dyDescent="0.55000000000000004">
      <c r="B135" s="127" t="str">
        <f>$B$51</f>
        <v>Nursing</v>
      </c>
      <c r="C135" s="141">
        <f t="shared" si="5"/>
        <v>0</v>
      </c>
      <c r="D135" s="141">
        <f t="shared" si="5"/>
        <v>125506.70731707316</v>
      </c>
      <c r="E135" s="141">
        <f t="shared" si="5"/>
        <v>0</v>
      </c>
      <c r="F135" s="141">
        <f t="shared" si="5"/>
        <v>0</v>
      </c>
      <c r="G135" s="141">
        <f t="shared" si="5"/>
        <v>0</v>
      </c>
      <c r="H135" s="136">
        <f t="shared" si="4"/>
        <v>125506.70731707316</v>
      </c>
    </row>
    <row r="136" spans="2:12" x14ac:dyDescent="0.55000000000000004">
      <c r="B136" s="130" t="str">
        <f>$B$52</f>
        <v>Totals</v>
      </c>
      <c r="C136" s="133">
        <f>SUM(C116:C135)</f>
        <v>2200274.5050314041</v>
      </c>
      <c r="D136" s="133">
        <f>SUM(D116:D135)</f>
        <v>4387628.3583786497</v>
      </c>
      <c r="E136" s="133">
        <f>SUM(E116:E135)</f>
        <v>4705067.4339077044</v>
      </c>
      <c r="F136" s="133">
        <f>SUM(F116:F135)</f>
        <v>0</v>
      </c>
      <c r="G136" s="133">
        <f>SUM(G116:G135)</f>
        <v>0</v>
      </c>
      <c r="H136" s="133">
        <f t="shared" si="4"/>
        <v>11292970.297317758</v>
      </c>
    </row>
    <row r="137" spans="2:12" x14ac:dyDescent="0.55000000000000004">
      <c r="B137" s="328"/>
      <c r="C137" s="331"/>
      <c r="D137" s="331"/>
      <c r="E137" s="331"/>
      <c r="F137" s="331"/>
      <c r="G137" s="331"/>
      <c r="H137" s="332"/>
    </row>
    <row r="138" spans="2:12" x14ac:dyDescent="0.55000000000000004">
      <c r="B138" s="120" t="s">
        <v>4</v>
      </c>
      <c r="C138" s="325"/>
      <c r="D138" s="325"/>
      <c r="E138" s="325"/>
      <c r="F138" s="325"/>
      <c r="G138" s="325"/>
      <c r="H138" s="122">
        <f>H86-H81-H111</f>
        <v>8345671.7026822418</v>
      </c>
    </row>
    <row r="139" spans="2:12" ht="202.5" customHeight="1" thickBot="1" x14ac:dyDescent="0.6">
      <c r="B139" s="432" t="s">
        <v>850</v>
      </c>
      <c r="C139" s="432"/>
      <c r="D139" s="432"/>
      <c r="E139" s="432"/>
      <c r="F139" s="432"/>
      <c r="G139" s="432"/>
      <c r="H139" s="319"/>
    </row>
    <row r="140" spans="2:12" ht="36.75" customHeight="1" thickTop="1" x14ac:dyDescent="0.55000000000000004">
      <c r="B140" s="479" t="s">
        <v>852</v>
      </c>
      <c r="C140" s="454"/>
      <c r="D140" s="454"/>
      <c r="E140" s="454"/>
      <c r="F140" s="455"/>
      <c r="G140" s="333" t="s">
        <v>2</v>
      </c>
      <c r="H140" s="334">
        <v>1</v>
      </c>
      <c r="I140" s="446" t="str">
        <f>IF(H140+H141=1,"","Error, the two cells on the left must equal 100%")</f>
        <v/>
      </c>
      <c r="L140" s="288"/>
    </row>
    <row r="141" spans="2:12" ht="67.5" customHeight="1" thickBot="1" x14ac:dyDescent="0.6">
      <c r="B141" s="456"/>
      <c r="C141" s="457"/>
      <c r="D141" s="457"/>
      <c r="E141" s="457"/>
      <c r="F141" s="458"/>
      <c r="G141" s="333" t="s">
        <v>3</v>
      </c>
      <c r="H141" s="335">
        <f>1-H140</f>
        <v>0</v>
      </c>
      <c r="I141" s="446"/>
    </row>
    <row r="142" spans="2:12" ht="58.2" thickBot="1" x14ac:dyDescent="0.6">
      <c r="B142" s="336" t="s">
        <v>31</v>
      </c>
      <c r="C142" s="337" t="s">
        <v>25</v>
      </c>
      <c r="D142" s="337" t="s">
        <v>26</v>
      </c>
      <c r="E142" s="337" t="s">
        <v>27</v>
      </c>
      <c r="F142" s="337" t="s">
        <v>28</v>
      </c>
      <c r="G142" s="338" t="s">
        <v>29</v>
      </c>
      <c r="H142" s="339" t="s">
        <v>6</v>
      </c>
      <c r="I142" s="340" t="s">
        <v>7</v>
      </c>
    </row>
    <row r="143" spans="2:12" x14ac:dyDescent="0.55000000000000004">
      <c r="B143" s="127" t="str">
        <f>$B$32</f>
        <v>Liberal Arts</v>
      </c>
      <c r="C143" s="327">
        <f>Data!LN25</f>
        <v>0</v>
      </c>
      <c r="D143" s="327">
        <f>Data!MH25</f>
        <v>0</v>
      </c>
      <c r="E143" s="327">
        <f>Data!NB25</f>
        <v>0</v>
      </c>
      <c r="F143" s="327">
        <f>Data!NV25</f>
        <v>0</v>
      </c>
      <c r="G143" s="327">
        <f>Data!OP25</f>
        <v>0</v>
      </c>
      <c r="H143" s="341">
        <f>Data!PJ25</f>
        <v>2489128</v>
      </c>
      <c r="I143" s="342">
        <f t="shared" ref="I143:I162" si="6">SUM(C143:H143)</f>
        <v>2489128</v>
      </c>
    </row>
    <row r="144" spans="2:12" x14ac:dyDescent="0.55000000000000004">
      <c r="B144" s="127" t="str">
        <f>$B$33</f>
        <v>Science</v>
      </c>
      <c r="C144" s="327">
        <f>Data!LO25</f>
        <v>0</v>
      </c>
      <c r="D144" s="327">
        <f>Data!MI25</f>
        <v>0</v>
      </c>
      <c r="E144" s="327">
        <f>Data!NC25</f>
        <v>0</v>
      </c>
      <c r="F144" s="327">
        <f>Data!NW25</f>
        <v>0</v>
      </c>
      <c r="G144" s="327">
        <f>Data!OQ25</f>
        <v>0</v>
      </c>
      <c r="H144" s="341">
        <f>Data!PK25</f>
        <v>510348</v>
      </c>
      <c r="I144" s="342">
        <f t="shared" si="6"/>
        <v>510348</v>
      </c>
    </row>
    <row r="145" spans="2:9" x14ac:dyDescent="0.55000000000000004">
      <c r="B145" s="127" t="str">
        <f>$B$34</f>
        <v>Fine Arts</v>
      </c>
      <c r="C145" s="327">
        <f>Data!LP25</f>
        <v>0</v>
      </c>
      <c r="D145" s="327">
        <f>Data!MJ25</f>
        <v>0</v>
      </c>
      <c r="E145" s="327">
        <f>Data!ND25</f>
        <v>0</v>
      </c>
      <c r="F145" s="327">
        <f>Data!NX25</f>
        <v>0</v>
      </c>
      <c r="G145" s="327">
        <f>Data!OR25</f>
        <v>0</v>
      </c>
      <c r="H145" s="341">
        <f>Data!PL25</f>
        <v>105856</v>
      </c>
      <c r="I145" s="342">
        <f t="shared" si="6"/>
        <v>105856</v>
      </c>
    </row>
    <row r="146" spans="2:9" x14ac:dyDescent="0.55000000000000004">
      <c r="B146" s="127" t="str">
        <f>$B$35</f>
        <v>Teacher Education</v>
      </c>
      <c r="C146" s="327">
        <f>Data!LQ25</f>
        <v>0</v>
      </c>
      <c r="D146" s="327">
        <f>Data!MK25</f>
        <v>0</v>
      </c>
      <c r="E146" s="327">
        <f>Data!NE25</f>
        <v>0</v>
      </c>
      <c r="F146" s="327">
        <f>Data!NY25</f>
        <v>0</v>
      </c>
      <c r="G146" s="327">
        <f>Data!OS25</f>
        <v>0</v>
      </c>
      <c r="H146" s="341">
        <f>Data!PN25</f>
        <v>1488673</v>
      </c>
      <c r="I146" s="342">
        <f t="shared" si="6"/>
        <v>1488673</v>
      </c>
    </row>
    <row r="147" spans="2:9" x14ac:dyDescent="0.55000000000000004">
      <c r="B147" s="127" t="str">
        <f>$B$36</f>
        <v>Agriculture</v>
      </c>
      <c r="C147" s="327">
        <f>Data!LR25</f>
        <v>0</v>
      </c>
      <c r="D147" s="327">
        <f>Data!ML25</f>
        <v>0</v>
      </c>
      <c r="E147" s="327">
        <f>Data!NF25</f>
        <v>0</v>
      </c>
      <c r="F147" s="327">
        <f>Data!NZ25</f>
        <v>0</v>
      </c>
      <c r="G147" s="327">
        <f>Data!OT25</f>
        <v>0</v>
      </c>
      <c r="H147" s="341">
        <f>Data!PM25</f>
        <v>0</v>
      </c>
      <c r="I147" s="342">
        <f t="shared" si="6"/>
        <v>0</v>
      </c>
    </row>
    <row r="148" spans="2:9" x14ac:dyDescent="0.55000000000000004">
      <c r="B148" s="127" t="str">
        <f>$B$37</f>
        <v>Engineering</v>
      </c>
      <c r="C148" s="327">
        <f>Data!LS25</f>
        <v>0</v>
      </c>
      <c r="D148" s="327">
        <f>Data!MM25</f>
        <v>0</v>
      </c>
      <c r="E148" s="327">
        <f>Data!NG25</f>
        <v>0</v>
      </c>
      <c r="F148" s="327">
        <f>Data!OA25</f>
        <v>0</v>
      </c>
      <c r="G148" s="327">
        <f>Data!OU25</f>
        <v>0</v>
      </c>
      <c r="H148" s="341">
        <f>Data!PO25</f>
        <v>673115</v>
      </c>
      <c r="I148" s="342">
        <f t="shared" si="6"/>
        <v>673115</v>
      </c>
    </row>
    <row r="149" spans="2:9" x14ac:dyDescent="0.55000000000000004">
      <c r="B149" s="127" t="str">
        <f>$B$38</f>
        <v>Home Economics</v>
      </c>
      <c r="C149" s="327">
        <f>Data!LT25</f>
        <v>0</v>
      </c>
      <c r="D149" s="327">
        <f>Data!MN25</f>
        <v>0</v>
      </c>
      <c r="E149" s="327">
        <f>Data!NH25</f>
        <v>0</v>
      </c>
      <c r="F149" s="327">
        <f>Data!OB25</f>
        <v>0</v>
      </c>
      <c r="G149" s="327">
        <f>Data!OV25</f>
        <v>0</v>
      </c>
      <c r="H149" s="341">
        <f>Data!PP25</f>
        <v>27081</v>
      </c>
      <c r="I149" s="342">
        <f t="shared" si="6"/>
        <v>27081</v>
      </c>
    </row>
    <row r="150" spans="2:9" x14ac:dyDescent="0.55000000000000004">
      <c r="B150" s="127" t="str">
        <f>$B$39</f>
        <v>Law</v>
      </c>
      <c r="C150" s="327">
        <f>Data!LU25</f>
        <v>0</v>
      </c>
      <c r="D150" s="327">
        <f>Data!MO25</f>
        <v>0</v>
      </c>
      <c r="E150" s="327">
        <f>Data!NI25</f>
        <v>0</v>
      </c>
      <c r="F150" s="327">
        <f>Data!OC25</f>
        <v>0</v>
      </c>
      <c r="G150" s="327">
        <f>Data!OW25</f>
        <v>0</v>
      </c>
      <c r="H150" s="341">
        <f>Data!PQ25</f>
        <v>0</v>
      </c>
      <c r="I150" s="342">
        <f t="shared" si="6"/>
        <v>0</v>
      </c>
    </row>
    <row r="151" spans="2:9" x14ac:dyDescent="0.55000000000000004">
      <c r="B151" s="127" t="str">
        <f>$B$40</f>
        <v>Social Service</v>
      </c>
      <c r="C151" s="327">
        <f>Data!LV25</f>
        <v>0</v>
      </c>
      <c r="D151" s="327">
        <f>Data!MP25</f>
        <v>0</v>
      </c>
      <c r="E151" s="327">
        <f>Data!NJ25</f>
        <v>0</v>
      </c>
      <c r="F151" s="327">
        <f>Data!OD25</f>
        <v>0</v>
      </c>
      <c r="G151" s="327">
        <f>Data!OX25</f>
        <v>0</v>
      </c>
      <c r="H151" s="341">
        <f>Data!PR25</f>
        <v>0</v>
      </c>
      <c r="I151" s="342">
        <f t="shared" si="6"/>
        <v>0</v>
      </c>
    </row>
    <row r="152" spans="2:9" x14ac:dyDescent="0.55000000000000004">
      <c r="B152" s="127" t="str">
        <f>$B$41</f>
        <v>Library Science</v>
      </c>
      <c r="C152" s="327">
        <f>Data!LW25</f>
        <v>0</v>
      </c>
      <c r="D152" s="327">
        <f>Data!MQ25</f>
        <v>0</v>
      </c>
      <c r="E152" s="327">
        <f>Data!NK25</f>
        <v>0</v>
      </c>
      <c r="F152" s="327">
        <f>Data!OE25</f>
        <v>0</v>
      </c>
      <c r="G152" s="327">
        <f>Data!OY25</f>
        <v>0</v>
      </c>
      <c r="H152" s="341">
        <f>Data!PS25</f>
        <v>0</v>
      </c>
      <c r="I152" s="342">
        <f t="shared" si="6"/>
        <v>0</v>
      </c>
    </row>
    <row r="153" spans="2:9" x14ac:dyDescent="0.55000000000000004">
      <c r="B153" s="127" t="str">
        <f>$B$42</f>
        <v>Veterinary Science</v>
      </c>
      <c r="C153" s="327">
        <f>Data!LX25</f>
        <v>0</v>
      </c>
      <c r="D153" s="327">
        <f>Data!MR25</f>
        <v>0</v>
      </c>
      <c r="E153" s="327">
        <f>Data!NL25</f>
        <v>0</v>
      </c>
      <c r="F153" s="327">
        <f>Data!OF25</f>
        <v>0</v>
      </c>
      <c r="G153" s="327">
        <f>Data!OZ25</f>
        <v>0</v>
      </c>
      <c r="H153" s="341">
        <f>Data!PT25</f>
        <v>0</v>
      </c>
      <c r="I153" s="342">
        <f t="shared" si="6"/>
        <v>0</v>
      </c>
    </row>
    <row r="154" spans="2:9" x14ac:dyDescent="0.55000000000000004">
      <c r="B154" s="127" t="str">
        <f>$B$43</f>
        <v>Vocational Training</v>
      </c>
      <c r="C154" s="327">
        <f>Data!LY25</f>
        <v>0</v>
      </c>
      <c r="D154" s="327">
        <f>Data!MS25</f>
        <v>0</v>
      </c>
      <c r="E154" s="327">
        <f>Data!NM25</f>
        <v>0</v>
      </c>
      <c r="F154" s="327">
        <f>Data!OG25</f>
        <v>0</v>
      </c>
      <c r="G154" s="327">
        <f>Data!PA25</f>
        <v>0</v>
      </c>
      <c r="H154" s="341">
        <f>Data!PU25</f>
        <v>0</v>
      </c>
      <c r="I154" s="342">
        <f t="shared" si="6"/>
        <v>0</v>
      </c>
    </row>
    <row r="155" spans="2:9" x14ac:dyDescent="0.55000000000000004">
      <c r="B155" s="127" t="str">
        <f>$B$44</f>
        <v>Physical Training</v>
      </c>
      <c r="C155" s="327">
        <f>Data!LZ25</f>
        <v>0</v>
      </c>
      <c r="D155" s="327">
        <f>Data!MT25</f>
        <v>0</v>
      </c>
      <c r="E155" s="327">
        <f>Data!NN25</f>
        <v>0</v>
      </c>
      <c r="F155" s="327">
        <f>Data!OH25</f>
        <v>0</v>
      </c>
      <c r="G155" s="327">
        <f>Data!PB25</f>
        <v>0</v>
      </c>
      <c r="H155" s="341">
        <f>Data!PV25</f>
        <v>0</v>
      </c>
      <c r="I155" s="342">
        <f t="shared" si="6"/>
        <v>0</v>
      </c>
    </row>
    <row r="156" spans="2:9" x14ac:dyDescent="0.55000000000000004">
      <c r="B156" s="127" t="str">
        <f>$B$45</f>
        <v>Health Services</v>
      </c>
      <c r="C156" s="327">
        <f>Data!MA25</f>
        <v>0</v>
      </c>
      <c r="D156" s="327">
        <f>Data!MU25</f>
        <v>0</v>
      </c>
      <c r="E156" s="327">
        <f>Data!NO25</f>
        <v>0</v>
      </c>
      <c r="F156" s="327">
        <f>Data!OI25</f>
        <v>0</v>
      </c>
      <c r="G156" s="327">
        <f>Data!PC25</f>
        <v>0</v>
      </c>
      <c r="H156" s="341">
        <f>Data!PW25</f>
        <v>153709</v>
      </c>
      <c r="I156" s="342">
        <f t="shared" si="6"/>
        <v>153709</v>
      </c>
    </row>
    <row r="157" spans="2:9" x14ac:dyDescent="0.55000000000000004">
      <c r="B157" s="127" t="str">
        <f>$B$46</f>
        <v>Pharmacy</v>
      </c>
      <c r="C157" s="327">
        <f>Data!MB25</f>
        <v>0</v>
      </c>
      <c r="D157" s="327">
        <f>Data!MV25</f>
        <v>0</v>
      </c>
      <c r="E157" s="327">
        <f>Data!NP25</f>
        <v>0</v>
      </c>
      <c r="F157" s="327">
        <f>Data!OJ25</f>
        <v>0</v>
      </c>
      <c r="G157" s="327">
        <f>Data!PD25</f>
        <v>0</v>
      </c>
      <c r="H157" s="341">
        <f>Data!PX25</f>
        <v>0</v>
      </c>
      <c r="I157" s="342">
        <f t="shared" si="6"/>
        <v>0</v>
      </c>
    </row>
    <row r="158" spans="2:9" x14ac:dyDescent="0.55000000000000004">
      <c r="B158" s="127" t="str">
        <f>$B$47</f>
        <v>Business Administration</v>
      </c>
      <c r="C158" s="327">
        <f>Data!MC25</f>
        <v>0</v>
      </c>
      <c r="D158" s="327">
        <f>Data!MW25</f>
        <v>0</v>
      </c>
      <c r="E158" s="327">
        <f>Data!NQ25</f>
        <v>0</v>
      </c>
      <c r="F158" s="327">
        <f>Data!OK25</f>
        <v>0</v>
      </c>
      <c r="G158" s="327">
        <f>Data!PE25</f>
        <v>0</v>
      </c>
      <c r="H158" s="341">
        <f>Data!PY25</f>
        <v>2721011</v>
      </c>
      <c r="I158" s="342">
        <f t="shared" si="6"/>
        <v>2721011</v>
      </c>
    </row>
    <row r="159" spans="2:9" x14ac:dyDescent="0.55000000000000004">
      <c r="B159" s="127" t="str">
        <f>$B$48</f>
        <v>Optometry</v>
      </c>
      <c r="C159" s="327">
        <f>Data!MD25</f>
        <v>0</v>
      </c>
      <c r="D159" s="327">
        <f>Data!MX25</f>
        <v>0</v>
      </c>
      <c r="E159" s="327">
        <f>Data!NR25</f>
        <v>0</v>
      </c>
      <c r="F159" s="327">
        <f>Data!OL25</f>
        <v>0</v>
      </c>
      <c r="G159" s="327">
        <f>Data!PF25</f>
        <v>0</v>
      </c>
      <c r="H159" s="341">
        <f>Data!PZ25</f>
        <v>0</v>
      </c>
      <c r="I159" s="342">
        <f t="shared" si="6"/>
        <v>0</v>
      </c>
    </row>
    <row r="160" spans="2:9" x14ac:dyDescent="0.55000000000000004">
      <c r="B160" s="127" t="str">
        <f>$B$49</f>
        <v>Teacher Ed-Practice Teaching</v>
      </c>
      <c r="C160" s="327">
        <f>Data!ME25</f>
        <v>0</v>
      </c>
      <c r="D160" s="327">
        <f>Data!MY25</f>
        <v>0</v>
      </c>
      <c r="E160" s="327">
        <f>Data!NS25</f>
        <v>0</v>
      </c>
      <c r="F160" s="327">
        <f>Data!OM25</f>
        <v>0</v>
      </c>
      <c r="G160" s="327">
        <f>Data!PG25</f>
        <v>0</v>
      </c>
      <c r="H160" s="341">
        <f>Data!QA25</f>
        <v>49202</v>
      </c>
      <c r="I160" s="342">
        <f t="shared" si="6"/>
        <v>49202</v>
      </c>
    </row>
    <row r="161" spans="2:10" x14ac:dyDescent="0.55000000000000004">
      <c r="B161" s="127" t="str">
        <f>$B$50</f>
        <v>Technology</v>
      </c>
      <c r="C161" s="327">
        <f>Data!MF25</f>
        <v>0</v>
      </c>
      <c r="D161" s="327">
        <f>Data!MZ25</f>
        <v>0</v>
      </c>
      <c r="E161" s="327">
        <f>Data!NT25</f>
        <v>0</v>
      </c>
      <c r="F161" s="327">
        <f>Data!ON25</f>
        <v>0</v>
      </c>
      <c r="G161" s="327">
        <f>Data!PH25</f>
        <v>0</v>
      </c>
      <c r="H161" s="341">
        <f>Data!QB25</f>
        <v>34798</v>
      </c>
      <c r="I161" s="342">
        <f t="shared" si="6"/>
        <v>34798</v>
      </c>
    </row>
    <row r="162" spans="2:10" x14ac:dyDescent="0.55000000000000004">
      <c r="B162" s="127" t="str">
        <f>$B$51</f>
        <v>Nursing</v>
      </c>
      <c r="C162" s="327">
        <f>Data!MG25</f>
        <v>0</v>
      </c>
      <c r="D162" s="327">
        <f>Data!NA25</f>
        <v>0</v>
      </c>
      <c r="E162" s="327">
        <f>Data!NU25</f>
        <v>0</v>
      </c>
      <c r="F162" s="327">
        <f>Data!OO25</f>
        <v>0</v>
      </c>
      <c r="G162" s="327">
        <f>Data!PI25</f>
        <v>0</v>
      </c>
      <c r="H162" s="341">
        <f>Data!QC25</f>
        <v>92751</v>
      </c>
      <c r="I162" s="342">
        <f t="shared" si="6"/>
        <v>92751</v>
      </c>
    </row>
    <row r="163" spans="2:10" ht="19.8" thickBot="1" x14ac:dyDescent="0.6">
      <c r="B163" s="130" t="str">
        <f>$B$52</f>
        <v>Totals</v>
      </c>
      <c r="C163" s="133">
        <f t="shared" ref="C163:H163" si="7">SUM(C143:C162)</f>
        <v>0</v>
      </c>
      <c r="D163" s="133">
        <f t="shared" si="7"/>
        <v>0</v>
      </c>
      <c r="E163" s="133">
        <f t="shared" si="7"/>
        <v>0</v>
      </c>
      <c r="F163" s="133">
        <f t="shared" si="7"/>
        <v>0</v>
      </c>
      <c r="G163" s="134">
        <f t="shared" si="7"/>
        <v>0</v>
      </c>
      <c r="H163" s="343">
        <f t="shared" si="7"/>
        <v>8345672</v>
      </c>
      <c r="I163" s="342">
        <f>SUM(I143:I162)</f>
        <v>8345672</v>
      </c>
    </row>
    <row r="164" spans="2:10" ht="19.8" thickTop="1" x14ac:dyDescent="0.55000000000000004">
      <c r="B164" s="143"/>
      <c r="C164" s="329"/>
      <c r="D164" s="329"/>
      <c r="E164" s="329"/>
      <c r="F164" s="329"/>
      <c r="G164" s="329"/>
      <c r="H164" s="344"/>
      <c r="I164" s="345"/>
    </row>
    <row r="165" spans="2:10" ht="19.5" customHeight="1" x14ac:dyDescent="0.55000000000000004">
      <c r="B165" s="437" t="s">
        <v>63</v>
      </c>
      <c r="C165" s="437"/>
      <c r="D165" s="437"/>
      <c r="E165" s="437"/>
      <c r="F165" s="437"/>
      <c r="G165" s="437"/>
      <c r="H165" s="346"/>
      <c r="I165" s="346"/>
    </row>
    <row r="166" spans="2:10" ht="43.5" customHeight="1" thickBot="1" x14ac:dyDescent="0.6">
      <c r="B166" s="444" t="s">
        <v>40</v>
      </c>
      <c r="C166" s="444"/>
      <c r="D166" s="444"/>
      <c r="E166" s="444"/>
      <c r="F166" s="444"/>
      <c r="G166" s="444"/>
      <c r="H166" s="326"/>
    </row>
    <row r="167" spans="2:10" ht="19.8" thickBot="1" x14ac:dyDescent="0.6">
      <c r="B167" s="124" t="s">
        <v>31</v>
      </c>
      <c r="C167" s="125" t="s">
        <v>25</v>
      </c>
      <c r="D167" s="125" t="s">
        <v>26</v>
      </c>
      <c r="E167" s="125" t="s">
        <v>27</v>
      </c>
      <c r="F167" s="125" t="s">
        <v>28</v>
      </c>
      <c r="G167" s="125" t="s">
        <v>29</v>
      </c>
      <c r="H167" s="126" t="s">
        <v>1</v>
      </c>
    </row>
    <row r="168" spans="2:10" x14ac:dyDescent="0.55000000000000004">
      <c r="B168" s="127" t="str">
        <f>$B$32</f>
        <v>Liberal Arts</v>
      </c>
      <c r="C168" s="321">
        <f t="shared" ref="C168:G183" si="8">C143+$H$140*IF($H116=0,0,$H143*C116/$H116)+IF($H32=0,0,$H$141*$H143*C32/$H32)</f>
        <v>864632.57955202961</v>
      </c>
      <c r="D168" s="321">
        <f t="shared" si="8"/>
        <v>941342.41661479103</v>
      </c>
      <c r="E168" s="321">
        <f t="shared" si="8"/>
        <v>683153.00383317925</v>
      </c>
      <c r="F168" s="321">
        <f t="shared" si="8"/>
        <v>0</v>
      </c>
      <c r="G168" s="321">
        <f t="shared" si="8"/>
        <v>0</v>
      </c>
      <c r="H168" s="133">
        <f t="shared" ref="H168:H188" si="9">SUM(C168:G168)</f>
        <v>2489128</v>
      </c>
      <c r="I168" s="347"/>
      <c r="J168" s="288"/>
    </row>
    <row r="169" spans="2:10" x14ac:dyDescent="0.55000000000000004">
      <c r="B169" s="127" t="str">
        <f>$B$33</f>
        <v>Science</v>
      </c>
      <c r="C169" s="141">
        <f t="shared" si="8"/>
        <v>198640.14045257587</v>
      </c>
      <c r="D169" s="141">
        <f t="shared" si="8"/>
        <v>232605.87686659076</v>
      </c>
      <c r="E169" s="141">
        <f t="shared" si="8"/>
        <v>79101.982680833418</v>
      </c>
      <c r="F169" s="141">
        <f t="shared" si="8"/>
        <v>0</v>
      </c>
      <c r="G169" s="141">
        <f t="shared" si="8"/>
        <v>0</v>
      </c>
      <c r="H169" s="136">
        <f t="shared" si="9"/>
        <v>510348.00000000006</v>
      </c>
      <c r="I169" s="347"/>
      <c r="J169" s="288"/>
    </row>
    <row r="170" spans="2:10" x14ac:dyDescent="0.55000000000000004">
      <c r="B170" s="127" t="str">
        <f>$B$34</f>
        <v>Fine Arts</v>
      </c>
      <c r="C170" s="141">
        <f t="shared" si="8"/>
        <v>83283.446037420377</v>
      </c>
      <c r="D170" s="141">
        <f t="shared" si="8"/>
        <v>22572.55396257963</v>
      </c>
      <c r="E170" s="141">
        <f t="shared" si="8"/>
        <v>0</v>
      </c>
      <c r="F170" s="141">
        <f t="shared" si="8"/>
        <v>0</v>
      </c>
      <c r="G170" s="141">
        <f t="shared" si="8"/>
        <v>0</v>
      </c>
      <c r="H170" s="136">
        <f t="shared" si="9"/>
        <v>105856</v>
      </c>
      <c r="I170" s="347"/>
      <c r="J170" s="288"/>
    </row>
    <row r="171" spans="2:10" x14ac:dyDescent="0.55000000000000004">
      <c r="B171" s="127" t="str">
        <f>$B$35</f>
        <v>Teacher Education</v>
      </c>
      <c r="C171" s="141">
        <f t="shared" si="8"/>
        <v>62754.84105974804</v>
      </c>
      <c r="D171" s="141">
        <f t="shared" si="8"/>
        <v>465434.11622193136</v>
      </c>
      <c r="E171" s="141">
        <f t="shared" si="8"/>
        <v>960484.04271832062</v>
      </c>
      <c r="F171" s="141">
        <f t="shared" si="8"/>
        <v>0</v>
      </c>
      <c r="G171" s="141">
        <f t="shared" si="8"/>
        <v>0</v>
      </c>
      <c r="H171" s="136">
        <f t="shared" si="9"/>
        <v>1488673</v>
      </c>
      <c r="I171" s="347"/>
      <c r="J171" s="288"/>
    </row>
    <row r="172" spans="2:10" x14ac:dyDescent="0.55000000000000004">
      <c r="B172" s="127" t="str">
        <f>$B$36</f>
        <v>Agriculture</v>
      </c>
      <c r="C172" s="141">
        <f t="shared" si="8"/>
        <v>0</v>
      </c>
      <c r="D172" s="141">
        <f t="shared" si="8"/>
        <v>0</v>
      </c>
      <c r="E172" s="141">
        <f t="shared" si="8"/>
        <v>0</v>
      </c>
      <c r="F172" s="141">
        <f t="shared" si="8"/>
        <v>0</v>
      </c>
      <c r="G172" s="141">
        <f t="shared" si="8"/>
        <v>0</v>
      </c>
      <c r="H172" s="136">
        <f t="shared" si="9"/>
        <v>0</v>
      </c>
      <c r="I172" s="347"/>
      <c r="J172" s="288"/>
    </row>
    <row r="173" spans="2:10" x14ac:dyDescent="0.55000000000000004">
      <c r="B173" s="127" t="str">
        <f>$B$37</f>
        <v>Engineering</v>
      </c>
      <c r="C173" s="141">
        <f t="shared" si="8"/>
        <v>69023.996839042331</v>
      </c>
      <c r="D173" s="141">
        <f t="shared" si="8"/>
        <v>219636.30141637468</v>
      </c>
      <c r="E173" s="141">
        <f t="shared" si="8"/>
        <v>384454.70174458297</v>
      </c>
      <c r="F173" s="141">
        <f t="shared" si="8"/>
        <v>0</v>
      </c>
      <c r="G173" s="141">
        <f t="shared" si="8"/>
        <v>0</v>
      </c>
      <c r="H173" s="136">
        <f t="shared" si="9"/>
        <v>673115</v>
      </c>
      <c r="I173" s="347"/>
      <c r="J173" s="288"/>
    </row>
    <row r="174" spans="2:10" x14ac:dyDescent="0.55000000000000004">
      <c r="B174" s="127" t="str">
        <f>$B$38</f>
        <v>Home Economics</v>
      </c>
      <c r="C174" s="141">
        <f t="shared" si="8"/>
        <v>1401.8822823246196</v>
      </c>
      <c r="D174" s="141">
        <f t="shared" si="8"/>
        <v>25679.117717675384</v>
      </c>
      <c r="E174" s="141">
        <f t="shared" si="8"/>
        <v>0</v>
      </c>
      <c r="F174" s="141">
        <f t="shared" si="8"/>
        <v>0</v>
      </c>
      <c r="G174" s="141">
        <f t="shared" si="8"/>
        <v>0</v>
      </c>
      <c r="H174" s="136">
        <f t="shared" si="9"/>
        <v>27081.000000000004</v>
      </c>
      <c r="I174" s="347"/>
      <c r="J174" s="288"/>
    </row>
    <row r="175" spans="2:10" x14ac:dyDescent="0.55000000000000004">
      <c r="B175" s="127" t="str">
        <f>$B$39</f>
        <v>Law</v>
      </c>
      <c r="C175" s="141">
        <f t="shared" si="8"/>
        <v>0</v>
      </c>
      <c r="D175" s="141">
        <f t="shared" si="8"/>
        <v>0</v>
      </c>
      <c r="E175" s="141">
        <f t="shared" si="8"/>
        <v>0</v>
      </c>
      <c r="F175" s="141">
        <f t="shared" si="8"/>
        <v>0</v>
      </c>
      <c r="G175" s="141">
        <f t="shared" si="8"/>
        <v>0</v>
      </c>
      <c r="H175" s="136">
        <f t="shared" si="9"/>
        <v>0</v>
      </c>
      <c r="I175" s="347"/>
      <c r="J175" s="288"/>
    </row>
    <row r="176" spans="2:10" x14ac:dyDescent="0.55000000000000004">
      <c r="B176" s="127" t="str">
        <f>$B$40</f>
        <v>Social Service</v>
      </c>
      <c r="C176" s="141">
        <f t="shared" si="8"/>
        <v>0</v>
      </c>
      <c r="D176" s="141">
        <f t="shared" si="8"/>
        <v>0</v>
      </c>
      <c r="E176" s="141">
        <f t="shared" si="8"/>
        <v>0</v>
      </c>
      <c r="F176" s="141">
        <f t="shared" si="8"/>
        <v>0</v>
      </c>
      <c r="G176" s="141">
        <f t="shared" si="8"/>
        <v>0</v>
      </c>
      <c r="H176" s="136">
        <f t="shared" si="9"/>
        <v>0</v>
      </c>
      <c r="I176" s="347"/>
      <c r="J176" s="288"/>
    </row>
    <row r="177" spans="2:10" x14ac:dyDescent="0.55000000000000004">
      <c r="B177" s="127" t="str">
        <f>$B$41</f>
        <v>Library Science</v>
      </c>
      <c r="C177" s="141">
        <f t="shared" si="8"/>
        <v>0</v>
      </c>
      <c r="D177" s="141">
        <f t="shared" si="8"/>
        <v>0</v>
      </c>
      <c r="E177" s="141">
        <f t="shared" si="8"/>
        <v>0</v>
      </c>
      <c r="F177" s="141">
        <f t="shared" si="8"/>
        <v>0</v>
      </c>
      <c r="G177" s="141">
        <f t="shared" si="8"/>
        <v>0</v>
      </c>
      <c r="H177" s="136">
        <f t="shared" si="9"/>
        <v>0</v>
      </c>
      <c r="I177" s="347"/>
      <c r="J177" s="288"/>
    </row>
    <row r="178" spans="2:10" x14ac:dyDescent="0.55000000000000004">
      <c r="B178" s="127" t="str">
        <f>$B$42</f>
        <v>Veterinary Science</v>
      </c>
      <c r="C178" s="141">
        <f t="shared" si="8"/>
        <v>0</v>
      </c>
      <c r="D178" s="141">
        <f t="shared" si="8"/>
        <v>0</v>
      </c>
      <c r="E178" s="141">
        <f t="shared" si="8"/>
        <v>0</v>
      </c>
      <c r="F178" s="141">
        <f t="shared" si="8"/>
        <v>0</v>
      </c>
      <c r="G178" s="141">
        <f t="shared" si="8"/>
        <v>0</v>
      </c>
      <c r="H178" s="136">
        <f t="shared" si="9"/>
        <v>0</v>
      </c>
      <c r="I178" s="347"/>
      <c r="J178" s="288"/>
    </row>
    <row r="179" spans="2:10" x14ac:dyDescent="0.55000000000000004">
      <c r="B179" s="127" t="str">
        <f>$B$43</f>
        <v>Vocational Training</v>
      </c>
      <c r="C179" s="141">
        <f t="shared" si="8"/>
        <v>0</v>
      </c>
      <c r="D179" s="141">
        <f t="shared" si="8"/>
        <v>0</v>
      </c>
      <c r="E179" s="141">
        <f t="shared" si="8"/>
        <v>0</v>
      </c>
      <c r="F179" s="141">
        <f t="shared" si="8"/>
        <v>0</v>
      </c>
      <c r="G179" s="141">
        <f t="shared" si="8"/>
        <v>0</v>
      </c>
      <c r="H179" s="136">
        <f t="shared" si="9"/>
        <v>0</v>
      </c>
      <c r="I179" s="347"/>
      <c r="J179" s="288"/>
    </row>
    <row r="180" spans="2:10" x14ac:dyDescent="0.55000000000000004">
      <c r="B180" s="127" t="str">
        <f>$B$44</f>
        <v>Physical Training</v>
      </c>
      <c r="C180" s="141">
        <f t="shared" si="8"/>
        <v>0</v>
      </c>
      <c r="D180" s="141">
        <f t="shared" si="8"/>
        <v>0</v>
      </c>
      <c r="E180" s="141">
        <f t="shared" si="8"/>
        <v>0</v>
      </c>
      <c r="F180" s="141">
        <f t="shared" si="8"/>
        <v>0</v>
      </c>
      <c r="G180" s="141">
        <f t="shared" si="8"/>
        <v>0</v>
      </c>
      <c r="H180" s="136">
        <f t="shared" si="9"/>
        <v>0</v>
      </c>
      <c r="I180" s="347"/>
      <c r="J180" s="288"/>
    </row>
    <row r="181" spans="2:10" x14ac:dyDescent="0.55000000000000004">
      <c r="B181" s="127" t="str">
        <f>$B$45</f>
        <v>Health Services</v>
      </c>
      <c r="C181" s="141">
        <f t="shared" si="8"/>
        <v>43516.168414934938</v>
      </c>
      <c r="D181" s="141">
        <f t="shared" si="8"/>
        <v>93195.546811595807</v>
      </c>
      <c r="E181" s="141">
        <f t="shared" si="8"/>
        <v>16997.284773469262</v>
      </c>
      <c r="F181" s="141">
        <f t="shared" si="8"/>
        <v>0</v>
      </c>
      <c r="G181" s="141">
        <f t="shared" si="8"/>
        <v>0</v>
      </c>
      <c r="H181" s="136">
        <f t="shared" si="9"/>
        <v>153709</v>
      </c>
      <c r="I181" s="347"/>
      <c r="J181" s="288"/>
    </row>
    <row r="182" spans="2:10" x14ac:dyDescent="0.55000000000000004">
      <c r="B182" s="127" t="str">
        <f>$B$46</f>
        <v>Pharmacy</v>
      </c>
      <c r="C182" s="141">
        <f t="shared" si="8"/>
        <v>0</v>
      </c>
      <c r="D182" s="141">
        <f t="shared" si="8"/>
        <v>0</v>
      </c>
      <c r="E182" s="141">
        <f t="shared" si="8"/>
        <v>0</v>
      </c>
      <c r="F182" s="141">
        <f t="shared" si="8"/>
        <v>0</v>
      </c>
      <c r="G182" s="141">
        <f t="shared" si="8"/>
        <v>0</v>
      </c>
      <c r="H182" s="136">
        <f t="shared" si="9"/>
        <v>0</v>
      </c>
      <c r="I182" s="347"/>
      <c r="J182" s="288"/>
    </row>
    <row r="183" spans="2:10" x14ac:dyDescent="0.55000000000000004">
      <c r="B183" s="127" t="str">
        <f>$B$47</f>
        <v>Business Administration</v>
      </c>
      <c r="C183" s="141">
        <f t="shared" si="8"/>
        <v>302782.62079360912</v>
      </c>
      <c r="D183" s="141">
        <f t="shared" si="8"/>
        <v>1097899.3437397601</v>
      </c>
      <c r="E183" s="141">
        <f t="shared" si="8"/>
        <v>1320329.0354666307</v>
      </c>
      <c r="F183" s="141">
        <f t="shared" si="8"/>
        <v>0</v>
      </c>
      <c r="G183" s="141">
        <f t="shared" si="8"/>
        <v>0</v>
      </c>
      <c r="H183" s="136">
        <f t="shared" si="9"/>
        <v>2721011</v>
      </c>
      <c r="I183" s="347"/>
      <c r="J183" s="288"/>
    </row>
    <row r="184" spans="2:10" x14ac:dyDescent="0.55000000000000004">
      <c r="B184" s="127" t="str">
        <f>$B$48</f>
        <v>Optometry</v>
      </c>
      <c r="C184" s="141">
        <f t="shared" ref="C184:G187" si="10">C159+$H$140*IF($H132=0,0,$H159*C132/$H132)+IF($H48=0,0,$H$141*$H159*C48/$H48)</f>
        <v>0</v>
      </c>
      <c r="D184" s="141">
        <f t="shared" si="10"/>
        <v>0</v>
      </c>
      <c r="E184" s="141">
        <f t="shared" si="10"/>
        <v>0</v>
      </c>
      <c r="F184" s="141">
        <f t="shared" si="10"/>
        <v>0</v>
      </c>
      <c r="G184" s="141">
        <f t="shared" si="10"/>
        <v>0</v>
      </c>
      <c r="H184" s="136">
        <f t="shared" si="9"/>
        <v>0</v>
      </c>
      <c r="I184" s="347"/>
      <c r="J184" s="288"/>
    </row>
    <row r="185" spans="2:10" x14ac:dyDescent="0.55000000000000004">
      <c r="B185" s="127" t="str">
        <f>$B$49</f>
        <v>Teacher Ed-Practice Teaching</v>
      </c>
      <c r="C185" s="141">
        <f t="shared" si="10"/>
        <v>0</v>
      </c>
      <c r="D185" s="141">
        <f t="shared" si="10"/>
        <v>49202</v>
      </c>
      <c r="E185" s="141">
        <f t="shared" si="10"/>
        <v>0</v>
      </c>
      <c r="F185" s="141">
        <f t="shared" si="10"/>
        <v>0</v>
      </c>
      <c r="G185" s="141">
        <f t="shared" si="10"/>
        <v>0</v>
      </c>
      <c r="H185" s="136">
        <f t="shared" si="9"/>
        <v>49202</v>
      </c>
      <c r="I185" s="347"/>
      <c r="J185" s="288"/>
    </row>
    <row r="186" spans="2:10" x14ac:dyDescent="0.55000000000000004">
      <c r="B186" s="127" t="str">
        <f>$B$50</f>
        <v>Technology</v>
      </c>
      <c r="C186" s="141">
        <f t="shared" si="10"/>
        <v>0</v>
      </c>
      <c r="D186" s="141">
        <f t="shared" si="10"/>
        <v>2203.3627447415788</v>
      </c>
      <c r="E186" s="141">
        <f t="shared" si="10"/>
        <v>32594.637255258422</v>
      </c>
      <c r="F186" s="141">
        <f t="shared" si="10"/>
        <v>0</v>
      </c>
      <c r="G186" s="141">
        <f t="shared" si="10"/>
        <v>0</v>
      </c>
      <c r="H186" s="136">
        <f t="shared" si="9"/>
        <v>34798</v>
      </c>
      <c r="I186" s="347"/>
      <c r="J186" s="288"/>
    </row>
    <row r="187" spans="2:10" x14ac:dyDescent="0.55000000000000004">
      <c r="B187" s="127" t="str">
        <f>$B$51</f>
        <v>Nursing</v>
      </c>
      <c r="C187" s="141">
        <f t="shared" si="10"/>
        <v>0</v>
      </c>
      <c r="D187" s="141">
        <f t="shared" si="10"/>
        <v>92751</v>
      </c>
      <c r="E187" s="141">
        <f t="shared" si="10"/>
        <v>0</v>
      </c>
      <c r="F187" s="141">
        <f t="shared" si="10"/>
        <v>0</v>
      </c>
      <c r="G187" s="141">
        <f t="shared" si="10"/>
        <v>0</v>
      </c>
      <c r="H187" s="136">
        <f t="shared" si="9"/>
        <v>92751</v>
      </c>
      <c r="I187" s="347"/>
      <c r="J187" s="288"/>
    </row>
    <row r="188" spans="2:10" x14ac:dyDescent="0.55000000000000004">
      <c r="B188" s="130" t="str">
        <f>$B$52</f>
        <v>Totals</v>
      </c>
      <c r="C188" s="133">
        <f>SUM(C168:C187)</f>
        <v>1626035.6754316851</v>
      </c>
      <c r="D188" s="133">
        <f>SUM(D168:D187)</f>
        <v>3242521.6360960403</v>
      </c>
      <c r="E188" s="133">
        <f>SUM(E168:E187)</f>
        <v>3477114.6884722752</v>
      </c>
      <c r="F188" s="133">
        <f>SUM(F168:F187)</f>
        <v>0</v>
      </c>
      <c r="G188" s="133">
        <f>SUM(G168:G187)</f>
        <v>0</v>
      </c>
      <c r="H188" s="133">
        <f t="shared" si="9"/>
        <v>8345672</v>
      </c>
      <c r="I188" s="347"/>
      <c r="J188" s="288"/>
    </row>
    <row r="189" spans="2:10" x14ac:dyDescent="0.55000000000000004">
      <c r="B189" s="328"/>
      <c r="C189" s="329"/>
      <c r="D189" s="329"/>
      <c r="E189" s="329"/>
      <c r="F189" s="329"/>
      <c r="G189" s="329"/>
      <c r="H189" s="344"/>
    </row>
    <row r="190" spans="2:10" x14ac:dyDescent="0.55000000000000004">
      <c r="B190" s="442" t="s">
        <v>34</v>
      </c>
      <c r="C190" s="442"/>
      <c r="D190" s="442"/>
      <c r="E190" s="442"/>
      <c r="F190" s="442"/>
      <c r="G190" s="442"/>
      <c r="H190" s="122">
        <f>H15</f>
        <v>6420954</v>
      </c>
    </row>
    <row r="191" spans="2:10" ht="43.5" customHeight="1" thickBot="1" x14ac:dyDescent="0.6">
      <c r="B191" s="432" t="s">
        <v>225</v>
      </c>
      <c r="C191" s="432"/>
      <c r="D191" s="432"/>
      <c r="E191" s="432"/>
      <c r="F191" s="432"/>
      <c r="G191" s="432"/>
      <c r="H191" s="432"/>
    </row>
    <row r="192" spans="2:10" ht="19.8" thickBot="1" x14ac:dyDescent="0.6">
      <c r="B192" s="124" t="s">
        <v>31</v>
      </c>
      <c r="C192" s="125" t="s">
        <v>25</v>
      </c>
      <c r="D192" s="125" t="s">
        <v>26</v>
      </c>
      <c r="E192" s="125" t="s">
        <v>27</v>
      </c>
      <c r="F192" s="125" t="s">
        <v>28</v>
      </c>
      <c r="G192" s="125" t="s">
        <v>29</v>
      </c>
      <c r="H192" s="126" t="s">
        <v>1</v>
      </c>
    </row>
    <row r="193" spans="2:8" x14ac:dyDescent="0.55000000000000004">
      <c r="B193" s="127" t="str">
        <f>$B$32</f>
        <v>Liberal Arts</v>
      </c>
      <c r="C193" s="135">
        <f t="shared" ref="C193:G208" si="11">$H$190*IF($H$136=0,0,C116/$H$136)</f>
        <v>665226.95392521622</v>
      </c>
      <c r="D193" s="135">
        <f t="shared" si="11"/>
        <v>724245.60815149918</v>
      </c>
      <c r="E193" s="135">
        <f t="shared" si="11"/>
        <v>525601.05014809989</v>
      </c>
      <c r="F193" s="135">
        <f t="shared" si="11"/>
        <v>0</v>
      </c>
      <c r="G193" s="135">
        <f t="shared" si="11"/>
        <v>0</v>
      </c>
      <c r="H193" s="135">
        <f>SUM(C193:G193)</f>
        <v>1915073.6122248152</v>
      </c>
    </row>
    <row r="194" spans="2:8" x14ac:dyDescent="0.55000000000000004">
      <c r="B194" s="127" t="str">
        <f>$B$33</f>
        <v>Science</v>
      </c>
      <c r="C194" s="138">
        <f t="shared" si="11"/>
        <v>152828.77230832222</v>
      </c>
      <c r="D194" s="138">
        <f t="shared" si="11"/>
        <v>178961.16319807433</v>
      </c>
      <c r="E194" s="138">
        <f t="shared" si="11"/>
        <v>60859.093598718653</v>
      </c>
      <c r="F194" s="138">
        <f t="shared" si="11"/>
        <v>0</v>
      </c>
      <c r="G194" s="138">
        <f t="shared" si="11"/>
        <v>0</v>
      </c>
      <c r="H194" s="138">
        <f t="shared" ref="H194:H213" si="12">SUM(C194:G194)</f>
        <v>392649.02910511522</v>
      </c>
    </row>
    <row r="195" spans="2:8" x14ac:dyDescent="0.55000000000000004">
      <c r="B195" s="127" t="str">
        <f>$B$34</f>
        <v>Fine Arts</v>
      </c>
      <c r="C195" s="138">
        <f t="shared" si="11"/>
        <v>64075.961373114158</v>
      </c>
      <c r="D195" s="138">
        <f t="shared" si="11"/>
        <v>17366.693678224114</v>
      </c>
      <c r="E195" s="138">
        <f t="shared" si="11"/>
        <v>0</v>
      </c>
      <c r="F195" s="138">
        <f t="shared" si="11"/>
        <v>0</v>
      </c>
      <c r="G195" s="138">
        <f t="shared" si="11"/>
        <v>0</v>
      </c>
      <c r="H195" s="138">
        <f t="shared" si="12"/>
        <v>81442.655051338268</v>
      </c>
    </row>
    <row r="196" spans="2:8" x14ac:dyDescent="0.55000000000000004">
      <c r="B196" s="127" t="str">
        <f>$B$35</f>
        <v>Teacher Education</v>
      </c>
      <c r="C196" s="138">
        <f t="shared" si="11"/>
        <v>48282.014900797411</v>
      </c>
      <c r="D196" s="138">
        <f t="shared" si="11"/>
        <v>358093.44036695722</v>
      </c>
      <c r="E196" s="138">
        <f t="shared" si="11"/>
        <v>738972.54903971369</v>
      </c>
      <c r="F196" s="138">
        <f t="shared" si="11"/>
        <v>0</v>
      </c>
      <c r="G196" s="138">
        <f t="shared" si="11"/>
        <v>0</v>
      </c>
      <c r="H196" s="138">
        <f t="shared" si="12"/>
        <v>1145348.0043074684</v>
      </c>
    </row>
    <row r="197" spans="2:8" x14ac:dyDescent="0.55000000000000004">
      <c r="B197" s="127" t="str">
        <f>$B$36</f>
        <v>Agriculture</v>
      </c>
      <c r="C197" s="138">
        <f t="shared" si="11"/>
        <v>0</v>
      </c>
      <c r="D197" s="138">
        <f t="shared" si="11"/>
        <v>0</v>
      </c>
      <c r="E197" s="138">
        <f t="shared" si="11"/>
        <v>0</v>
      </c>
      <c r="F197" s="138">
        <f t="shared" si="11"/>
        <v>0</v>
      </c>
      <c r="G197" s="138">
        <f t="shared" si="11"/>
        <v>0</v>
      </c>
      <c r="H197" s="138">
        <f t="shared" si="12"/>
        <v>0</v>
      </c>
    </row>
    <row r="198" spans="2:8" x14ac:dyDescent="0.55000000000000004">
      <c r="B198" s="127" t="str">
        <f>$B$37</f>
        <v>Engineering</v>
      </c>
      <c r="C198" s="138">
        <f t="shared" si="11"/>
        <v>53105.364614970953</v>
      </c>
      <c r="D198" s="138">
        <f t="shared" si="11"/>
        <v>168982.76546632487</v>
      </c>
      <c r="E198" s="138">
        <f t="shared" si="11"/>
        <v>295789.98680264276</v>
      </c>
      <c r="F198" s="138">
        <f t="shared" si="11"/>
        <v>0</v>
      </c>
      <c r="G198" s="138">
        <f t="shared" si="11"/>
        <v>0</v>
      </c>
      <c r="H198" s="138">
        <f t="shared" si="12"/>
        <v>517878.11688393855</v>
      </c>
    </row>
    <row r="199" spans="2:8" x14ac:dyDescent="0.55000000000000004">
      <c r="B199" s="127" t="str">
        <f>$B$38</f>
        <v>Home Economics</v>
      </c>
      <c r="C199" s="138">
        <f t="shared" si="11"/>
        <v>1078.5851106865366</v>
      </c>
      <c r="D199" s="138">
        <f t="shared" si="11"/>
        <v>19757.089717921099</v>
      </c>
      <c r="E199" s="138">
        <f t="shared" si="11"/>
        <v>0</v>
      </c>
      <c r="F199" s="138">
        <f t="shared" si="11"/>
        <v>0</v>
      </c>
      <c r="G199" s="138">
        <f t="shared" si="11"/>
        <v>0</v>
      </c>
      <c r="H199" s="138">
        <f t="shared" si="12"/>
        <v>20835.674828607636</v>
      </c>
    </row>
    <row r="200" spans="2:8" x14ac:dyDescent="0.55000000000000004">
      <c r="B200" s="127" t="str">
        <f>$B$39</f>
        <v>Law</v>
      </c>
      <c r="C200" s="138">
        <f t="shared" si="11"/>
        <v>0</v>
      </c>
      <c r="D200" s="138">
        <f t="shared" si="11"/>
        <v>0</v>
      </c>
      <c r="E200" s="138">
        <f t="shared" si="11"/>
        <v>0</v>
      </c>
      <c r="F200" s="138">
        <f t="shared" si="11"/>
        <v>0</v>
      </c>
      <c r="G200" s="138">
        <f t="shared" si="11"/>
        <v>0</v>
      </c>
      <c r="H200" s="138">
        <f t="shared" si="12"/>
        <v>0</v>
      </c>
    </row>
    <row r="201" spans="2:8" x14ac:dyDescent="0.55000000000000004">
      <c r="B201" s="127" t="str">
        <f>$B$40</f>
        <v>Social Service</v>
      </c>
      <c r="C201" s="138">
        <f t="shared" si="11"/>
        <v>0</v>
      </c>
      <c r="D201" s="138">
        <f t="shared" si="11"/>
        <v>0</v>
      </c>
      <c r="E201" s="138">
        <f t="shared" si="11"/>
        <v>0</v>
      </c>
      <c r="F201" s="138">
        <f t="shared" si="11"/>
        <v>0</v>
      </c>
      <c r="G201" s="138">
        <f t="shared" si="11"/>
        <v>0</v>
      </c>
      <c r="H201" s="138">
        <f t="shared" si="12"/>
        <v>0</v>
      </c>
    </row>
    <row r="202" spans="2:8" x14ac:dyDescent="0.55000000000000004">
      <c r="B202" s="127" t="str">
        <f>$B$41</f>
        <v>Library Science</v>
      </c>
      <c r="C202" s="138">
        <f t="shared" si="11"/>
        <v>0</v>
      </c>
      <c r="D202" s="138">
        <f t="shared" si="11"/>
        <v>0</v>
      </c>
      <c r="E202" s="138">
        <f t="shared" si="11"/>
        <v>0</v>
      </c>
      <c r="F202" s="138">
        <f t="shared" si="11"/>
        <v>0</v>
      </c>
      <c r="G202" s="138">
        <f t="shared" si="11"/>
        <v>0</v>
      </c>
      <c r="H202" s="138">
        <f t="shared" si="12"/>
        <v>0</v>
      </c>
    </row>
    <row r="203" spans="2:8" x14ac:dyDescent="0.55000000000000004">
      <c r="B203" s="127" t="str">
        <f>$B$42</f>
        <v>Veterinary Science</v>
      </c>
      <c r="C203" s="138">
        <f t="shared" si="11"/>
        <v>0</v>
      </c>
      <c r="D203" s="138">
        <f t="shared" si="11"/>
        <v>0</v>
      </c>
      <c r="E203" s="138">
        <f t="shared" si="11"/>
        <v>0</v>
      </c>
      <c r="F203" s="138">
        <f t="shared" si="11"/>
        <v>0</v>
      </c>
      <c r="G203" s="138">
        <f t="shared" si="11"/>
        <v>0</v>
      </c>
      <c r="H203" s="138">
        <f t="shared" si="12"/>
        <v>0</v>
      </c>
    </row>
    <row r="204" spans="2:8" x14ac:dyDescent="0.55000000000000004">
      <c r="B204" s="127" t="str">
        <f>$B$43</f>
        <v>Vocational Training</v>
      </c>
      <c r="C204" s="138">
        <f t="shared" si="11"/>
        <v>0</v>
      </c>
      <c r="D204" s="138">
        <f t="shared" si="11"/>
        <v>0</v>
      </c>
      <c r="E204" s="138">
        <f t="shared" si="11"/>
        <v>0</v>
      </c>
      <c r="F204" s="138">
        <f t="shared" si="11"/>
        <v>0</v>
      </c>
      <c r="G204" s="138">
        <f t="shared" si="11"/>
        <v>0</v>
      </c>
      <c r="H204" s="138">
        <f t="shared" si="12"/>
        <v>0</v>
      </c>
    </row>
    <row r="205" spans="2:8" x14ac:dyDescent="0.55000000000000004">
      <c r="B205" s="127" t="str">
        <f>$B$44</f>
        <v>Physical Training</v>
      </c>
      <c r="C205" s="138">
        <f t="shared" si="11"/>
        <v>0</v>
      </c>
      <c r="D205" s="138">
        <f t="shared" si="11"/>
        <v>0</v>
      </c>
      <c r="E205" s="138">
        <f t="shared" si="11"/>
        <v>0</v>
      </c>
      <c r="F205" s="138">
        <f t="shared" si="11"/>
        <v>0</v>
      </c>
      <c r="G205" s="138">
        <f t="shared" si="11"/>
        <v>0</v>
      </c>
      <c r="H205" s="138">
        <f t="shared" si="12"/>
        <v>0</v>
      </c>
    </row>
    <row r="206" spans="2:8" x14ac:dyDescent="0.55000000000000004">
      <c r="B206" s="127" t="str">
        <f>$B$45</f>
        <v>Health Services</v>
      </c>
      <c r="C206" s="138">
        <f t="shared" si="11"/>
        <v>33480.374482310712</v>
      </c>
      <c r="D206" s="138">
        <f t="shared" si="11"/>
        <v>71702.585981009106</v>
      </c>
      <c r="E206" s="138">
        <f t="shared" si="11"/>
        <v>13077.333784812714</v>
      </c>
      <c r="F206" s="138">
        <f t="shared" si="11"/>
        <v>0</v>
      </c>
      <c r="G206" s="138">
        <f t="shared" si="11"/>
        <v>0</v>
      </c>
      <c r="H206" s="138">
        <f t="shared" si="12"/>
        <v>118260.29424813253</v>
      </c>
    </row>
    <row r="207" spans="2:8" x14ac:dyDescent="0.55000000000000004">
      <c r="B207" s="127" t="str">
        <f>$B$46</f>
        <v>Pharmacy</v>
      </c>
      <c r="C207" s="138">
        <f t="shared" si="11"/>
        <v>0</v>
      </c>
      <c r="D207" s="138">
        <f t="shared" si="11"/>
        <v>0</v>
      </c>
      <c r="E207" s="138">
        <f t="shared" si="11"/>
        <v>0</v>
      </c>
      <c r="F207" s="138">
        <f t="shared" si="11"/>
        <v>0</v>
      </c>
      <c r="G207" s="138">
        <f t="shared" si="11"/>
        <v>0</v>
      </c>
      <c r="H207" s="138">
        <f t="shared" si="12"/>
        <v>0</v>
      </c>
    </row>
    <row r="208" spans="2:8" x14ac:dyDescent="0.55000000000000004">
      <c r="B208" s="127" t="str">
        <f>$B$47</f>
        <v>Business Administration</v>
      </c>
      <c r="C208" s="138">
        <f t="shared" si="11"/>
        <v>232953.45678498404</v>
      </c>
      <c r="D208" s="138">
        <f t="shared" si="11"/>
        <v>844696.59010079131</v>
      </c>
      <c r="E208" s="138">
        <f t="shared" si="11"/>
        <v>1015828.4914086702</v>
      </c>
      <c r="F208" s="138">
        <f t="shared" si="11"/>
        <v>0</v>
      </c>
      <c r="G208" s="138">
        <f t="shared" si="11"/>
        <v>0</v>
      </c>
      <c r="H208" s="138">
        <f t="shared" si="12"/>
        <v>2093478.5382944457</v>
      </c>
    </row>
    <row r="209" spans="2:8" x14ac:dyDescent="0.55000000000000004">
      <c r="B209" s="127" t="str">
        <f>$B$48</f>
        <v>Optometry</v>
      </c>
      <c r="C209" s="138">
        <f t="shared" ref="C209:G212" si="13">$H$190*IF($H$136=0,0,C132/$H$136)</f>
        <v>0</v>
      </c>
      <c r="D209" s="138">
        <f t="shared" si="13"/>
        <v>0</v>
      </c>
      <c r="E209" s="138">
        <f t="shared" si="13"/>
        <v>0</v>
      </c>
      <c r="F209" s="138">
        <f t="shared" si="13"/>
        <v>0</v>
      </c>
      <c r="G209" s="138">
        <f t="shared" si="13"/>
        <v>0</v>
      </c>
      <c r="H209" s="138">
        <f t="shared" si="12"/>
        <v>0</v>
      </c>
    </row>
    <row r="210" spans="2:8" x14ac:dyDescent="0.55000000000000004">
      <c r="B210" s="127" t="str">
        <f>$B$49</f>
        <v>Teacher Ed-Practice Teaching</v>
      </c>
      <c r="C210" s="138">
        <f t="shared" si="13"/>
        <v>0</v>
      </c>
      <c r="D210" s="138">
        <f t="shared" si="13"/>
        <v>37854.830030621648</v>
      </c>
      <c r="E210" s="138">
        <f t="shared" si="13"/>
        <v>0</v>
      </c>
      <c r="F210" s="138">
        <f t="shared" si="13"/>
        <v>0</v>
      </c>
      <c r="G210" s="138">
        <f t="shared" si="13"/>
        <v>0</v>
      </c>
      <c r="H210" s="138">
        <f t="shared" si="12"/>
        <v>37854.830030621648</v>
      </c>
    </row>
    <row r="211" spans="2:8" x14ac:dyDescent="0.55000000000000004">
      <c r="B211" s="127" t="str">
        <f>$B$50</f>
        <v>Technology</v>
      </c>
      <c r="C211" s="138">
        <f t="shared" si="13"/>
        <v>0</v>
      </c>
      <c r="D211" s="138">
        <f t="shared" si="13"/>
        <v>1695.2099350683143</v>
      </c>
      <c r="E211" s="138">
        <f t="shared" si="13"/>
        <v>25077.465359224101</v>
      </c>
      <c r="F211" s="138">
        <f t="shared" si="13"/>
        <v>0</v>
      </c>
      <c r="G211" s="138">
        <f t="shared" si="13"/>
        <v>0</v>
      </c>
      <c r="H211" s="138">
        <f t="shared" si="12"/>
        <v>26772.675294292414</v>
      </c>
    </row>
    <row r="212" spans="2:8" x14ac:dyDescent="0.55000000000000004">
      <c r="B212" s="127" t="str">
        <f>$B$51</f>
        <v>Nursing</v>
      </c>
      <c r="C212" s="138">
        <f t="shared" si="13"/>
        <v>0</v>
      </c>
      <c r="D212" s="138">
        <f t="shared" si="13"/>
        <v>71360.56973122443</v>
      </c>
      <c r="E212" s="138">
        <f t="shared" si="13"/>
        <v>0</v>
      </c>
      <c r="F212" s="138">
        <f t="shared" si="13"/>
        <v>0</v>
      </c>
      <c r="G212" s="138">
        <f t="shared" si="13"/>
        <v>0</v>
      </c>
      <c r="H212" s="138">
        <f t="shared" si="12"/>
        <v>71360.56973122443</v>
      </c>
    </row>
    <row r="213" spans="2:8" x14ac:dyDescent="0.55000000000000004">
      <c r="B213" s="130" t="str">
        <f>$B$52</f>
        <v>Totals</v>
      </c>
      <c r="C213" s="135">
        <f>SUM(C193:C212)</f>
        <v>1251031.4835004022</v>
      </c>
      <c r="D213" s="135">
        <f>SUM(D193:D212)</f>
        <v>2494716.546357715</v>
      </c>
      <c r="E213" s="135">
        <f>SUM(E193:E212)</f>
        <v>2675205.9701418821</v>
      </c>
      <c r="F213" s="135">
        <f>SUM(F193:F212)</f>
        <v>0</v>
      </c>
      <c r="G213" s="135">
        <f>SUM(G193:G212)</f>
        <v>0</v>
      </c>
      <c r="H213" s="135">
        <f t="shared" si="12"/>
        <v>6420953.9999999991</v>
      </c>
    </row>
    <row r="214" spans="2:8" x14ac:dyDescent="0.55000000000000004">
      <c r="B214" s="143"/>
      <c r="C214" s="144"/>
      <c r="D214" s="144"/>
      <c r="E214" s="144"/>
      <c r="F214" s="144"/>
      <c r="G214" s="144"/>
      <c r="H214" s="144"/>
    </row>
    <row r="215" spans="2:8" x14ac:dyDescent="0.55000000000000004">
      <c r="B215" s="442" t="s">
        <v>35</v>
      </c>
      <c r="C215" s="442"/>
      <c r="D215" s="442"/>
      <c r="E215" s="442"/>
      <c r="F215" s="442"/>
      <c r="G215" s="442"/>
      <c r="H215" s="122">
        <f>H17</f>
        <v>6271511</v>
      </c>
    </row>
    <row r="216" spans="2:8" ht="60.75" customHeight="1" thickBot="1" x14ac:dyDescent="0.6">
      <c r="B216" s="432" t="s">
        <v>226</v>
      </c>
      <c r="C216" s="432"/>
      <c r="D216" s="432"/>
      <c r="E216" s="432"/>
      <c r="F216" s="432"/>
      <c r="G216" s="432"/>
      <c r="H216" s="432"/>
    </row>
    <row r="217" spans="2:8" ht="19.8" thickBot="1" x14ac:dyDescent="0.6">
      <c r="B217" s="124" t="s">
        <v>31</v>
      </c>
      <c r="C217" s="125" t="s">
        <v>25</v>
      </c>
      <c r="D217" s="125" t="s">
        <v>26</v>
      </c>
      <c r="E217" s="125" t="s">
        <v>27</v>
      </c>
      <c r="F217" s="125" t="s">
        <v>28</v>
      </c>
      <c r="G217" s="125" t="s">
        <v>29</v>
      </c>
      <c r="H217" s="126" t="s">
        <v>1</v>
      </c>
    </row>
    <row r="218" spans="2:8" x14ac:dyDescent="0.55000000000000004">
      <c r="B218" s="127" t="str">
        <f>$B$32</f>
        <v>Liberal Arts</v>
      </c>
      <c r="C218" s="135">
        <f t="shared" ref="C218:G233" si="14">$H$215*IF($H$25=0,0,C$25/$H$25)*IF(C$52=0,0,C32/C$52)</f>
        <v>729955.66415860434</v>
      </c>
      <c r="D218" s="135">
        <f t="shared" si="14"/>
        <v>1075356.9236561514</v>
      </c>
      <c r="E218" s="135">
        <f t="shared" si="14"/>
        <v>355856.1189459865</v>
      </c>
      <c r="F218" s="135">
        <f t="shared" si="14"/>
        <v>0</v>
      </c>
      <c r="G218" s="135">
        <f t="shared" si="14"/>
        <v>0</v>
      </c>
      <c r="H218" s="135">
        <f>SUM(C218:G218)</f>
        <v>2161168.7067607422</v>
      </c>
    </row>
    <row r="219" spans="2:8" x14ac:dyDescent="0.55000000000000004">
      <c r="B219" s="127" t="str">
        <f>$B$33</f>
        <v>Science</v>
      </c>
      <c r="C219" s="138">
        <f t="shared" si="14"/>
        <v>226161.82851380951</v>
      </c>
      <c r="D219" s="138">
        <f t="shared" si="14"/>
        <v>218580.43384862068</v>
      </c>
      <c r="E219" s="138">
        <f t="shared" si="14"/>
        <v>31783.47640001716</v>
      </c>
      <c r="F219" s="138">
        <f t="shared" si="14"/>
        <v>0</v>
      </c>
      <c r="G219" s="138">
        <f t="shared" si="14"/>
        <v>0</v>
      </c>
      <c r="H219" s="138">
        <f t="shared" ref="H219:H238" si="15">SUM(C219:G219)</f>
        <v>476525.73876244738</v>
      </c>
    </row>
    <row r="220" spans="2:8" x14ac:dyDescent="0.55000000000000004">
      <c r="B220" s="127" t="str">
        <f>$B$34</f>
        <v>Fine Arts</v>
      </c>
      <c r="C220" s="138">
        <f t="shared" si="14"/>
        <v>43412.546820876669</v>
      </c>
      <c r="D220" s="138">
        <f t="shared" si="14"/>
        <v>10291.903835921603</v>
      </c>
      <c r="E220" s="138">
        <f t="shared" si="14"/>
        <v>0</v>
      </c>
      <c r="F220" s="138">
        <f t="shared" si="14"/>
        <v>0</v>
      </c>
      <c r="G220" s="138">
        <f t="shared" si="14"/>
        <v>0</v>
      </c>
      <c r="H220" s="138">
        <f t="shared" si="15"/>
        <v>53704.450656798275</v>
      </c>
    </row>
    <row r="221" spans="2:8" x14ac:dyDescent="0.55000000000000004">
      <c r="B221" s="127" t="str">
        <f>$B$35</f>
        <v>Teacher Education</v>
      </c>
      <c r="C221" s="138">
        <f t="shared" si="14"/>
        <v>54759.007921787619</v>
      </c>
      <c r="D221" s="138">
        <f t="shared" si="14"/>
        <v>411578.13530509343</v>
      </c>
      <c r="E221" s="138">
        <f t="shared" si="14"/>
        <v>524179.82573735469</v>
      </c>
      <c r="F221" s="138">
        <f t="shared" si="14"/>
        <v>0</v>
      </c>
      <c r="G221" s="138">
        <f t="shared" si="14"/>
        <v>0</v>
      </c>
      <c r="H221" s="138">
        <f t="shared" si="15"/>
        <v>990516.96896423574</v>
      </c>
    </row>
    <row r="222" spans="2:8" x14ac:dyDescent="0.55000000000000004">
      <c r="B222" s="127" t="str">
        <f>$B$36</f>
        <v>Agriculture</v>
      </c>
      <c r="C222" s="138">
        <f t="shared" si="14"/>
        <v>0</v>
      </c>
      <c r="D222" s="138">
        <f t="shared" si="14"/>
        <v>0</v>
      </c>
      <c r="E222" s="138">
        <f t="shared" si="14"/>
        <v>0</v>
      </c>
      <c r="F222" s="138">
        <f t="shared" si="14"/>
        <v>0</v>
      </c>
      <c r="G222" s="138">
        <f t="shared" si="14"/>
        <v>0</v>
      </c>
      <c r="H222" s="138">
        <f t="shared" si="15"/>
        <v>0</v>
      </c>
    </row>
    <row r="223" spans="2:8" x14ac:dyDescent="0.55000000000000004">
      <c r="B223" s="127" t="str">
        <f>$B$37</f>
        <v>Engineering</v>
      </c>
      <c r="C223" s="138">
        <f t="shared" si="14"/>
        <v>123221.47127945803</v>
      </c>
      <c r="D223" s="138">
        <f t="shared" si="14"/>
        <v>405304.97487176972</v>
      </c>
      <c r="E223" s="138">
        <f t="shared" si="14"/>
        <v>144659.37389540521</v>
      </c>
      <c r="F223" s="138">
        <f t="shared" si="14"/>
        <v>0</v>
      </c>
      <c r="G223" s="138">
        <f t="shared" si="14"/>
        <v>0</v>
      </c>
      <c r="H223" s="138">
        <f t="shared" si="15"/>
        <v>673185.8200466329</v>
      </c>
    </row>
    <row r="224" spans="2:8" x14ac:dyDescent="0.55000000000000004">
      <c r="B224" s="127" t="str">
        <f>$B$38</f>
        <v>Home Economics</v>
      </c>
      <c r="C224" s="138">
        <f t="shared" si="14"/>
        <v>2137.7390479977148</v>
      </c>
      <c r="D224" s="138">
        <f t="shared" si="14"/>
        <v>57340.607085848926</v>
      </c>
      <c r="E224" s="138">
        <f t="shared" si="14"/>
        <v>0</v>
      </c>
      <c r="F224" s="138">
        <f t="shared" si="14"/>
        <v>0</v>
      </c>
      <c r="G224" s="138">
        <f t="shared" si="14"/>
        <v>0</v>
      </c>
      <c r="H224" s="138">
        <f t="shared" si="15"/>
        <v>59478.346133846644</v>
      </c>
    </row>
    <row r="225" spans="2:10" x14ac:dyDescent="0.55000000000000004">
      <c r="B225" s="127" t="str">
        <f>$B$39</f>
        <v>Law</v>
      </c>
      <c r="C225" s="138">
        <f t="shared" si="14"/>
        <v>0</v>
      </c>
      <c r="D225" s="138">
        <f t="shared" si="14"/>
        <v>0</v>
      </c>
      <c r="E225" s="138">
        <f t="shared" si="14"/>
        <v>0</v>
      </c>
      <c r="F225" s="138">
        <f t="shared" si="14"/>
        <v>0</v>
      </c>
      <c r="G225" s="138">
        <f t="shared" si="14"/>
        <v>0</v>
      </c>
      <c r="H225" s="138">
        <f t="shared" si="15"/>
        <v>0</v>
      </c>
    </row>
    <row r="226" spans="2:10" x14ac:dyDescent="0.55000000000000004">
      <c r="B226" s="127" t="str">
        <f>$B$40</f>
        <v>Social Service</v>
      </c>
      <c r="C226" s="138">
        <f t="shared" si="14"/>
        <v>0</v>
      </c>
      <c r="D226" s="138">
        <f t="shared" si="14"/>
        <v>0</v>
      </c>
      <c r="E226" s="138">
        <f t="shared" si="14"/>
        <v>0</v>
      </c>
      <c r="F226" s="138">
        <f t="shared" si="14"/>
        <v>0</v>
      </c>
      <c r="G226" s="138">
        <f t="shared" si="14"/>
        <v>0</v>
      </c>
      <c r="H226" s="138">
        <f t="shared" si="15"/>
        <v>0</v>
      </c>
    </row>
    <row r="227" spans="2:10" x14ac:dyDescent="0.55000000000000004">
      <c r="B227" s="127" t="str">
        <f>$B$41</f>
        <v>Library Science</v>
      </c>
      <c r="C227" s="138">
        <f t="shared" si="14"/>
        <v>0</v>
      </c>
      <c r="D227" s="138">
        <f t="shared" si="14"/>
        <v>0</v>
      </c>
      <c r="E227" s="138">
        <f t="shared" si="14"/>
        <v>0</v>
      </c>
      <c r="F227" s="138">
        <f t="shared" si="14"/>
        <v>0</v>
      </c>
      <c r="G227" s="138">
        <f t="shared" si="14"/>
        <v>0</v>
      </c>
      <c r="H227" s="138">
        <f t="shared" si="15"/>
        <v>0</v>
      </c>
    </row>
    <row r="228" spans="2:10" x14ac:dyDescent="0.55000000000000004">
      <c r="B228" s="127" t="str">
        <f>$B$42</f>
        <v>Veterinary Science</v>
      </c>
      <c r="C228" s="138">
        <f t="shared" si="14"/>
        <v>0</v>
      </c>
      <c r="D228" s="138">
        <f t="shared" si="14"/>
        <v>0</v>
      </c>
      <c r="E228" s="138">
        <f t="shared" si="14"/>
        <v>0</v>
      </c>
      <c r="F228" s="138">
        <f t="shared" si="14"/>
        <v>0</v>
      </c>
      <c r="G228" s="138">
        <f t="shared" si="14"/>
        <v>0</v>
      </c>
      <c r="H228" s="138">
        <f t="shared" si="15"/>
        <v>0</v>
      </c>
    </row>
    <row r="229" spans="2:10" x14ac:dyDescent="0.55000000000000004">
      <c r="B229" s="127" t="str">
        <f>$B$43</f>
        <v>Vocational Training</v>
      </c>
      <c r="C229" s="138">
        <f t="shared" si="14"/>
        <v>0</v>
      </c>
      <c r="D229" s="138">
        <f t="shared" si="14"/>
        <v>0</v>
      </c>
      <c r="E229" s="138">
        <f t="shared" si="14"/>
        <v>0</v>
      </c>
      <c r="F229" s="138">
        <f t="shared" si="14"/>
        <v>0</v>
      </c>
      <c r="G229" s="138">
        <f t="shared" si="14"/>
        <v>0</v>
      </c>
      <c r="H229" s="138">
        <f t="shared" si="15"/>
        <v>0</v>
      </c>
    </row>
    <row r="230" spans="2:10" x14ac:dyDescent="0.55000000000000004">
      <c r="B230" s="127" t="str">
        <f>$B$44</f>
        <v>Physical Training</v>
      </c>
      <c r="C230" s="138">
        <f t="shared" si="14"/>
        <v>0</v>
      </c>
      <c r="D230" s="138">
        <f t="shared" si="14"/>
        <v>0</v>
      </c>
      <c r="E230" s="138">
        <f t="shared" si="14"/>
        <v>0</v>
      </c>
      <c r="F230" s="138">
        <f t="shared" si="14"/>
        <v>0</v>
      </c>
      <c r="G230" s="138">
        <f t="shared" si="14"/>
        <v>0</v>
      </c>
      <c r="H230" s="138">
        <f t="shared" si="15"/>
        <v>0</v>
      </c>
    </row>
    <row r="231" spans="2:10" x14ac:dyDescent="0.55000000000000004">
      <c r="B231" s="127" t="str">
        <f>$B$45</f>
        <v>Health Services</v>
      </c>
      <c r="C231" s="138">
        <f t="shared" si="14"/>
        <v>24008.453923666646</v>
      </c>
      <c r="D231" s="138">
        <f t="shared" si="14"/>
        <v>118013.83065190102</v>
      </c>
      <c r="E231" s="138">
        <f t="shared" si="14"/>
        <v>18416.593801879102</v>
      </c>
      <c r="F231" s="138">
        <f t="shared" si="14"/>
        <v>0</v>
      </c>
      <c r="G231" s="138">
        <f t="shared" si="14"/>
        <v>0</v>
      </c>
      <c r="H231" s="138">
        <f t="shared" si="15"/>
        <v>160438.87837744676</v>
      </c>
    </row>
    <row r="232" spans="2:10" x14ac:dyDescent="0.55000000000000004">
      <c r="B232" s="127" t="str">
        <f>$B$46</f>
        <v>Pharmacy</v>
      </c>
      <c r="C232" s="138">
        <f t="shared" si="14"/>
        <v>0</v>
      </c>
      <c r="D232" s="138">
        <f t="shared" si="14"/>
        <v>0</v>
      </c>
      <c r="E232" s="138">
        <f t="shared" si="14"/>
        <v>0</v>
      </c>
      <c r="F232" s="138">
        <f t="shared" si="14"/>
        <v>0</v>
      </c>
      <c r="G232" s="138">
        <f t="shared" si="14"/>
        <v>0</v>
      </c>
      <c r="H232" s="138">
        <f t="shared" si="15"/>
        <v>0</v>
      </c>
    </row>
    <row r="233" spans="2:10" x14ac:dyDescent="0.55000000000000004">
      <c r="B233" s="127" t="str">
        <f>$B$47</f>
        <v>Business Administration</v>
      </c>
      <c r="C233" s="138">
        <f t="shared" si="14"/>
        <v>116753.44031372135</v>
      </c>
      <c r="D233" s="138">
        <f t="shared" si="14"/>
        <v>974202.21166880766</v>
      </c>
      <c r="E233" s="138">
        <f t="shared" si="14"/>
        <v>516555.75195915747</v>
      </c>
      <c r="F233" s="138">
        <f t="shared" si="14"/>
        <v>0</v>
      </c>
      <c r="G233" s="138">
        <f t="shared" si="14"/>
        <v>0</v>
      </c>
      <c r="H233" s="138">
        <f t="shared" si="15"/>
        <v>1607511.4039416865</v>
      </c>
    </row>
    <row r="234" spans="2:10" x14ac:dyDescent="0.55000000000000004">
      <c r="B234" s="127" t="str">
        <f>$B$48</f>
        <v>Optometry</v>
      </c>
      <c r="C234" s="138">
        <f t="shared" ref="C234:G237" si="16">$H$215*IF($H$25=0,0,C$25/$H$25)*IF(C$52=0,0,C48/C$52)</f>
        <v>0</v>
      </c>
      <c r="D234" s="138">
        <f t="shared" si="16"/>
        <v>0</v>
      </c>
      <c r="E234" s="138">
        <f t="shared" si="16"/>
        <v>0</v>
      </c>
      <c r="F234" s="138">
        <f t="shared" si="16"/>
        <v>0</v>
      </c>
      <c r="G234" s="138">
        <f t="shared" si="16"/>
        <v>0</v>
      </c>
      <c r="H234" s="138">
        <f t="shared" si="15"/>
        <v>0</v>
      </c>
    </row>
    <row r="235" spans="2:10" x14ac:dyDescent="0.55000000000000004">
      <c r="B235" s="127" t="str">
        <f>$B$49</f>
        <v>Teacher Ed-Practice Teaching</v>
      </c>
      <c r="C235" s="138">
        <f t="shared" si="16"/>
        <v>0</v>
      </c>
      <c r="D235" s="138">
        <f t="shared" si="16"/>
        <v>22054.079648403433</v>
      </c>
      <c r="E235" s="138">
        <f t="shared" si="16"/>
        <v>0</v>
      </c>
      <c r="F235" s="138">
        <f t="shared" si="16"/>
        <v>0</v>
      </c>
      <c r="G235" s="138">
        <f t="shared" si="16"/>
        <v>0</v>
      </c>
      <c r="H235" s="138">
        <f t="shared" si="15"/>
        <v>22054.079648403433</v>
      </c>
    </row>
    <row r="236" spans="2:10" x14ac:dyDescent="0.55000000000000004">
      <c r="B236" s="127" t="str">
        <f>$B$50</f>
        <v>Technology</v>
      </c>
      <c r="C236" s="138">
        <f t="shared" si="16"/>
        <v>0</v>
      </c>
      <c r="D236" s="138">
        <f t="shared" si="16"/>
        <v>294.05439531204576</v>
      </c>
      <c r="E236" s="138">
        <f t="shared" si="16"/>
        <v>17525.468295336566</v>
      </c>
      <c r="F236" s="138">
        <f t="shared" si="16"/>
        <v>0</v>
      </c>
      <c r="G236" s="138">
        <f t="shared" si="16"/>
        <v>0</v>
      </c>
      <c r="H236" s="138">
        <f t="shared" si="15"/>
        <v>17819.522690648613</v>
      </c>
    </row>
    <row r="237" spans="2:10" x14ac:dyDescent="0.55000000000000004">
      <c r="B237" s="127" t="str">
        <f>$B$51</f>
        <v>Nursing</v>
      </c>
      <c r="C237" s="138">
        <f t="shared" si="16"/>
        <v>0</v>
      </c>
      <c r="D237" s="138">
        <f t="shared" si="16"/>
        <v>49107.084017111643</v>
      </c>
      <c r="E237" s="138">
        <f t="shared" si="16"/>
        <v>0</v>
      </c>
      <c r="F237" s="138">
        <f t="shared" si="16"/>
        <v>0</v>
      </c>
      <c r="G237" s="138">
        <f t="shared" si="16"/>
        <v>0</v>
      </c>
      <c r="H237" s="138">
        <f t="shared" si="15"/>
        <v>49107.084017111643</v>
      </c>
    </row>
    <row r="238" spans="2:10" x14ac:dyDescent="0.55000000000000004">
      <c r="B238" s="130" t="str">
        <f>$B$52</f>
        <v>Totals</v>
      </c>
      <c r="C238" s="135">
        <f>SUM(C218:C237)</f>
        <v>1320410.1519799219</v>
      </c>
      <c r="D238" s="135">
        <f>SUM(D218:D237)</f>
        <v>3342124.2389849415</v>
      </c>
      <c r="E238" s="135">
        <f>SUM(E218:E237)</f>
        <v>1608976.6090351364</v>
      </c>
      <c r="F238" s="135">
        <f>SUM(F218:F237)</f>
        <v>0</v>
      </c>
      <c r="G238" s="135">
        <f>SUM(G218:G237)</f>
        <v>0</v>
      </c>
      <c r="H238" s="135">
        <f t="shared" si="15"/>
        <v>6271511</v>
      </c>
    </row>
    <row r="239" spans="2:10" x14ac:dyDescent="0.55000000000000004">
      <c r="B239" s="328"/>
      <c r="C239" s="348"/>
      <c r="D239" s="348"/>
      <c r="E239" s="348"/>
      <c r="F239" s="348"/>
      <c r="G239" s="348"/>
      <c r="H239" s="348"/>
    </row>
    <row r="240" spans="2:10" x14ac:dyDescent="0.55000000000000004">
      <c r="B240" s="120" t="s">
        <v>11</v>
      </c>
      <c r="C240" s="121"/>
      <c r="D240" s="121"/>
      <c r="E240" s="121"/>
      <c r="F240" s="121"/>
      <c r="G240" s="121"/>
      <c r="H240" s="122">
        <f>H16</f>
        <v>3338715</v>
      </c>
      <c r="J240" s="358"/>
    </row>
    <row r="241" spans="2:8" ht="61.5" customHeight="1" thickBot="1" x14ac:dyDescent="0.6">
      <c r="B241" s="444" t="s">
        <v>917</v>
      </c>
      <c r="C241" s="444"/>
      <c r="D241" s="444"/>
      <c r="E241" s="444"/>
      <c r="F241" s="444"/>
      <c r="G241" s="444"/>
      <c r="H241" s="326"/>
    </row>
    <row r="242" spans="2:8" ht="19.8" thickBot="1" x14ac:dyDescent="0.6">
      <c r="B242" s="124" t="s">
        <v>31</v>
      </c>
      <c r="C242" s="125" t="s">
        <v>25</v>
      </c>
      <c r="D242" s="125" t="s">
        <v>26</v>
      </c>
      <c r="E242" s="125" t="s">
        <v>27</v>
      </c>
      <c r="F242" s="125" t="s">
        <v>28</v>
      </c>
      <c r="G242" s="125" t="s">
        <v>29</v>
      </c>
      <c r="H242" s="126" t="s">
        <v>1</v>
      </c>
    </row>
    <row r="243" spans="2:8" x14ac:dyDescent="0.55000000000000004">
      <c r="B243" s="127" t="str">
        <f>$B$32</f>
        <v>Liberal Arts</v>
      </c>
      <c r="C243" s="135">
        <f t="shared" ref="C243:G258" si="17">$H$240*IF($H$25=0,0,C$25/$H$25)*IF(C$52=0,0,C32/C$52)</f>
        <v>388600.75749867858</v>
      </c>
      <c r="D243" s="135">
        <f t="shared" si="17"/>
        <v>572479.31022757478</v>
      </c>
      <c r="E243" s="135">
        <f t="shared" si="17"/>
        <v>189444.3240499378</v>
      </c>
      <c r="F243" s="135">
        <f t="shared" si="17"/>
        <v>0</v>
      </c>
      <c r="G243" s="135">
        <f t="shared" si="17"/>
        <v>0</v>
      </c>
      <c r="H243" s="135">
        <f>SUM(C243:G243)</f>
        <v>1150524.3917761911</v>
      </c>
    </row>
    <row r="244" spans="2:8" x14ac:dyDescent="0.55000000000000004">
      <c r="B244" s="127" t="str">
        <f>$B$33</f>
        <v>Science</v>
      </c>
      <c r="C244" s="138">
        <f t="shared" si="17"/>
        <v>120399.99440110743</v>
      </c>
      <c r="D244" s="138">
        <f t="shared" si="17"/>
        <v>116363.94693350575</v>
      </c>
      <c r="E244" s="138">
        <f t="shared" si="17"/>
        <v>16920.31942683084</v>
      </c>
      <c r="F244" s="138">
        <f t="shared" si="17"/>
        <v>0</v>
      </c>
      <c r="G244" s="138">
        <f t="shared" si="17"/>
        <v>0</v>
      </c>
      <c r="H244" s="138">
        <f t="shared" ref="H244:H263" si="18">SUM(C244:G244)</f>
        <v>253684.26076144402</v>
      </c>
    </row>
    <row r="245" spans="2:8" x14ac:dyDescent="0.55000000000000004">
      <c r="B245" s="127" t="str">
        <f>$B$34</f>
        <v>Fine Arts</v>
      </c>
      <c r="C245" s="138">
        <f t="shared" si="17"/>
        <v>23111.196210779708</v>
      </c>
      <c r="D245" s="138">
        <f t="shared" si="17"/>
        <v>5479.0199228780739</v>
      </c>
      <c r="E245" s="138">
        <f t="shared" si="17"/>
        <v>0</v>
      </c>
      <c r="F245" s="138">
        <f t="shared" si="17"/>
        <v>0</v>
      </c>
      <c r="G245" s="138">
        <f t="shared" si="17"/>
        <v>0</v>
      </c>
      <c r="H245" s="138">
        <f t="shared" si="18"/>
        <v>28590.216133657781</v>
      </c>
    </row>
    <row r="246" spans="2:8" x14ac:dyDescent="0.55000000000000004">
      <c r="B246" s="127" t="str">
        <f>$B$35</f>
        <v>Teacher Education</v>
      </c>
      <c r="C246" s="138">
        <f t="shared" si="17"/>
        <v>29151.622493142593</v>
      </c>
      <c r="D246" s="138">
        <f t="shared" si="17"/>
        <v>219108.61577300029</v>
      </c>
      <c r="E246" s="138">
        <f t="shared" si="17"/>
        <v>279053.49235402636</v>
      </c>
      <c r="F246" s="138">
        <f t="shared" si="17"/>
        <v>0</v>
      </c>
      <c r="G246" s="138">
        <f t="shared" si="17"/>
        <v>0</v>
      </c>
      <c r="H246" s="138">
        <f t="shared" si="18"/>
        <v>527313.7306201692</v>
      </c>
    </row>
    <row r="247" spans="2:8" x14ac:dyDescent="0.55000000000000004">
      <c r="B247" s="127" t="str">
        <f>$B$36</f>
        <v>Agriculture</v>
      </c>
      <c r="C247" s="138">
        <f t="shared" si="17"/>
        <v>0</v>
      </c>
      <c r="D247" s="138">
        <f t="shared" si="17"/>
        <v>0</v>
      </c>
      <c r="E247" s="138">
        <f t="shared" si="17"/>
        <v>0</v>
      </c>
      <c r="F247" s="138">
        <f t="shared" si="17"/>
        <v>0</v>
      </c>
      <c r="G247" s="138">
        <f t="shared" si="17"/>
        <v>0</v>
      </c>
      <c r="H247" s="138">
        <f t="shared" si="18"/>
        <v>0</v>
      </c>
    </row>
    <row r="248" spans="2:8" x14ac:dyDescent="0.55000000000000004">
      <c r="B248" s="127" t="str">
        <f>$B$37</f>
        <v>Engineering</v>
      </c>
      <c r="C248" s="138">
        <f t="shared" si="17"/>
        <v>65598.445810394929</v>
      </c>
      <c r="D248" s="138">
        <f t="shared" si="17"/>
        <v>215769.02267715079</v>
      </c>
      <c r="E248" s="138">
        <f t="shared" si="17"/>
        <v>77011.173466043168</v>
      </c>
      <c r="F248" s="138">
        <f t="shared" si="17"/>
        <v>0</v>
      </c>
      <c r="G248" s="138">
        <f t="shared" si="17"/>
        <v>0</v>
      </c>
      <c r="H248" s="138">
        <f t="shared" si="18"/>
        <v>358378.64195358893</v>
      </c>
    </row>
    <row r="249" spans="2:8" x14ac:dyDescent="0.55000000000000004">
      <c r="B249" s="127" t="str">
        <f>$B$38</f>
        <v>Home Economics</v>
      </c>
      <c r="C249" s="138">
        <f t="shared" si="17"/>
        <v>1138.0513285611221</v>
      </c>
      <c r="D249" s="138">
        <f t="shared" si="17"/>
        <v>30525.968141749268</v>
      </c>
      <c r="E249" s="138">
        <f t="shared" si="17"/>
        <v>0</v>
      </c>
      <c r="F249" s="138">
        <f t="shared" si="17"/>
        <v>0</v>
      </c>
      <c r="G249" s="138">
        <f t="shared" si="17"/>
        <v>0</v>
      </c>
      <c r="H249" s="138">
        <f t="shared" si="18"/>
        <v>31664.019470310392</v>
      </c>
    </row>
    <row r="250" spans="2:8" x14ac:dyDescent="0.55000000000000004">
      <c r="B250" s="127" t="str">
        <f>$B$39</f>
        <v>Law</v>
      </c>
      <c r="C250" s="138">
        <f t="shared" si="17"/>
        <v>0</v>
      </c>
      <c r="D250" s="138">
        <f t="shared" si="17"/>
        <v>0</v>
      </c>
      <c r="E250" s="138">
        <f t="shared" si="17"/>
        <v>0</v>
      </c>
      <c r="F250" s="138">
        <f t="shared" si="17"/>
        <v>0</v>
      </c>
      <c r="G250" s="138">
        <f t="shared" si="17"/>
        <v>0</v>
      </c>
      <c r="H250" s="138">
        <f t="shared" si="18"/>
        <v>0</v>
      </c>
    </row>
    <row r="251" spans="2:8" x14ac:dyDescent="0.55000000000000004">
      <c r="B251" s="127" t="str">
        <f>$B$40</f>
        <v>Social Service</v>
      </c>
      <c r="C251" s="138">
        <f t="shared" si="17"/>
        <v>0</v>
      </c>
      <c r="D251" s="138">
        <f t="shared" si="17"/>
        <v>0</v>
      </c>
      <c r="E251" s="138">
        <f t="shared" si="17"/>
        <v>0</v>
      </c>
      <c r="F251" s="138">
        <f t="shared" si="17"/>
        <v>0</v>
      </c>
      <c r="G251" s="138">
        <f t="shared" si="17"/>
        <v>0</v>
      </c>
      <c r="H251" s="138">
        <f t="shared" si="18"/>
        <v>0</v>
      </c>
    </row>
    <row r="252" spans="2:8" x14ac:dyDescent="0.55000000000000004">
      <c r="B252" s="127" t="str">
        <f>$B$41</f>
        <v>Library Science</v>
      </c>
      <c r="C252" s="138">
        <f t="shared" si="17"/>
        <v>0</v>
      </c>
      <c r="D252" s="138">
        <f t="shared" si="17"/>
        <v>0</v>
      </c>
      <c r="E252" s="138">
        <f t="shared" si="17"/>
        <v>0</v>
      </c>
      <c r="F252" s="138">
        <f t="shared" si="17"/>
        <v>0</v>
      </c>
      <c r="G252" s="138">
        <f t="shared" si="17"/>
        <v>0</v>
      </c>
      <c r="H252" s="138">
        <f t="shared" si="18"/>
        <v>0</v>
      </c>
    </row>
    <row r="253" spans="2:8" x14ac:dyDescent="0.55000000000000004">
      <c r="B253" s="127" t="str">
        <f>$B$42</f>
        <v>Veterinary Science</v>
      </c>
      <c r="C253" s="138">
        <f t="shared" si="17"/>
        <v>0</v>
      </c>
      <c r="D253" s="138">
        <f t="shared" si="17"/>
        <v>0</v>
      </c>
      <c r="E253" s="138">
        <f t="shared" si="17"/>
        <v>0</v>
      </c>
      <c r="F253" s="138">
        <f t="shared" si="17"/>
        <v>0</v>
      </c>
      <c r="G253" s="138">
        <f t="shared" si="17"/>
        <v>0</v>
      </c>
      <c r="H253" s="138">
        <f t="shared" si="18"/>
        <v>0</v>
      </c>
    </row>
    <row r="254" spans="2:8" x14ac:dyDescent="0.55000000000000004">
      <c r="B254" s="127" t="str">
        <f>$B$43</f>
        <v>Vocational Training</v>
      </c>
      <c r="C254" s="138">
        <f t="shared" si="17"/>
        <v>0</v>
      </c>
      <c r="D254" s="138">
        <f t="shared" si="17"/>
        <v>0</v>
      </c>
      <c r="E254" s="138">
        <f t="shared" si="17"/>
        <v>0</v>
      </c>
      <c r="F254" s="138">
        <f t="shared" si="17"/>
        <v>0</v>
      </c>
      <c r="G254" s="138">
        <f t="shared" si="17"/>
        <v>0</v>
      </c>
      <c r="H254" s="138">
        <f t="shared" si="18"/>
        <v>0</v>
      </c>
    </row>
    <row r="255" spans="2:8" x14ac:dyDescent="0.55000000000000004">
      <c r="B255" s="127" t="str">
        <f>$B$44</f>
        <v>Physical Training</v>
      </c>
      <c r="C255" s="138">
        <f t="shared" si="17"/>
        <v>0</v>
      </c>
      <c r="D255" s="138">
        <f t="shared" si="17"/>
        <v>0</v>
      </c>
      <c r="E255" s="138">
        <f t="shared" si="17"/>
        <v>0</v>
      </c>
      <c r="F255" s="138">
        <f t="shared" si="17"/>
        <v>0</v>
      </c>
      <c r="G255" s="138">
        <f t="shared" si="17"/>
        <v>0</v>
      </c>
      <c r="H255" s="138">
        <f t="shared" si="18"/>
        <v>0</v>
      </c>
    </row>
    <row r="256" spans="2:8" x14ac:dyDescent="0.55000000000000004">
      <c r="B256" s="127" t="str">
        <f>$B$45</f>
        <v>Health Services</v>
      </c>
      <c r="C256" s="138">
        <f t="shared" si="17"/>
        <v>12781.191843840295</v>
      </c>
      <c r="D256" s="138">
        <f t="shared" si="17"/>
        <v>62826.09511566857</v>
      </c>
      <c r="E256" s="138">
        <f t="shared" si="17"/>
        <v>9804.2972379767471</v>
      </c>
      <c r="F256" s="138">
        <f t="shared" si="17"/>
        <v>0</v>
      </c>
      <c r="G256" s="138">
        <f t="shared" si="17"/>
        <v>0</v>
      </c>
      <c r="H256" s="138">
        <f t="shared" si="18"/>
        <v>85411.584197485616</v>
      </c>
    </row>
    <row r="257" spans="2:10" x14ac:dyDescent="0.55000000000000004">
      <c r="B257" s="127" t="str">
        <f>$B$46</f>
        <v>Pharmacy</v>
      </c>
      <c r="C257" s="138">
        <f t="shared" si="17"/>
        <v>0</v>
      </c>
      <c r="D257" s="138">
        <f t="shared" si="17"/>
        <v>0</v>
      </c>
      <c r="E257" s="138">
        <f t="shared" si="17"/>
        <v>0</v>
      </c>
      <c r="F257" s="138">
        <f t="shared" si="17"/>
        <v>0</v>
      </c>
      <c r="G257" s="138">
        <f t="shared" si="17"/>
        <v>0</v>
      </c>
      <c r="H257" s="138">
        <f t="shared" si="18"/>
        <v>0</v>
      </c>
    </row>
    <row r="258" spans="2:10" x14ac:dyDescent="0.55000000000000004">
      <c r="B258" s="127" t="str">
        <f>$B$47</f>
        <v>Business Administration</v>
      </c>
      <c r="C258" s="138">
        <f t="shared" si="17"/>
        <v>62155.111021415127</v>
      </c>
      <c r="D258" s="138">
        <f t="shared" si="17"/>
        <v>518628.37155700166</v>
      </c>
      <c r="E258" s="138">
        <f t="shared" si="17"/>
        <v>274994.7241426059</v>
      </c>
      <c r="F258" s="138">
        <f t="shared" si="17"/>
        <v>0</v>
      </c>
      <c r="G258" s="138">
        <f t="shared" si="17"/>
        <v>0</v>
      </c>
      <c r="H258" s="138">
        <f t="shared" si="18"/>
        <v>855778.20672102273</v>
      </c>
    </row>
    <row r="259" spans="2:10" x14ac:dyDescent="0.55000000000000004">
      <c r="B259" s="127" t="str">
        <f>$B$48</f>
        <v>Optometry</v>
      </c>
      <c r="C259" s="138">
        <f t="shared" ref="C259:G262" si="19">$H$240*IF($H$25=0,0,C$25/$H$25)*IF(C$52=0,0,C48/C$52)</f>
        <v>0</v>
      </c>
      <c r="D259" s="138">
        <f t="shared" si="19"/>
        <v>0</v>
      </c>
      <c r="E259" s="138">
        <f t="shared" si="19"/>
        <v>0</v>
      </c>
      <c r="F259" s="138">
        <f t="shared" si="19"/>
        <v>0</v>
      </c>
      <c r="G259" s="138">
        <f t="shared" si="19"/>
        <v>0</v>
      </c>
      <c r="H259" s="138">
        <f t="shared" si="18"/>
        <v>0</v>
      </c>
    </row>
    <row r="260" spans="2:10" x14ac:dyDescent="0.55000000000000004">
      <c r="B260" s="127" t="str">
        <f>$B$49</f>
        <v>Teacher Ed-Practice Teaching</v>
      </c>
      <c r="C260" s="138">
        <f t="shared" si="19"/>
        <v>0</v>
      </c>
      <c r="D260" s="138">
        <f t="shared" si="19"/>
        <v>11740.756977595873</v>
      </c>
      <c r="E260" s="138">
        <f t="shared" si="19"/>
        <v>0</v>
      </c>
      <c r="F260" s="138">
        <f t="shared" si="19"/>
        <v>0</v>
      </c>
      <c r="G260" s="138">
        <f t="shared" si="19"/>
        <v>0</v>
      </c>
      <c r="H260" s="138">
        <f t="shared" si="18"/>
        <v>11740.756977595873</v>
      </c>
    </row>
    <row r="261" spans="2:10" x14ac:dyDescent="0.55000000000000004">
      <c r="B261" s="127" t="str">
        <f>$B$50</f>
        <v>Technology</v>
      </c>
      <c r="C261" s="138">
        <f t="shared" si="19"/>
        <v>0</v>
      </c>
      <c r="D261" s="138">
        <f t="shared" si="19"/>
        <v>156.54342636794496</v>
      </c>
      <c r="E261" s="138">
        <f t="shared" si="19"/>
        <v>9329.8957587198092</v>
      </c>
      <c r="F261" s="138">
        <f t="shared" si="19"/>
        <v>0</v>
      </c>
      <c r="G261" s="138">
        <f t="shared" si="19"/>
        <v>0</v>
      </c>
      <c r="H261" s="138">
        <f t="shared" si="18"/>
        <v>9486.4391850877546</v>
      </c>
    </row>
    <row r="262" spans="2:10" x14ac:dyDescent="0.55000000000000004">
      <c r="B262" s="127" t="str">
        <f>$B$51</f>
        <v>Nursing</v>
      </c>
      <c r="C262" s="138">
        <f t="shared" si="19"/>
        <v>0</v>
      </c>
      <c r="D262" s="138">
        <f t="shared" si="19"/>
        <v>26142.752203446809</v>
      </c>
      <c r="E262" s="138">
        <f t="shared" si="19"/>
        <v>0</v>
      </c>
      <c r="F262" s="138">
        <f t="shared" si="19"/>
        <v>0</v>
      </c>
      <c r="G262" s="138">
        <f t="shared" si="19"/>
        <v>0</v>
      </c>
      <c r="H262" s="138">
        <f t="shared" si="18"/>
        <v>26142.752203446809</v>
      </c>
    </row>
    <row r="263" spans="2:10" x14ac:dyDescent="0.55000000000000004">
      <c r="B263" s="130" t="str">
        <f>$B$52</f>
        <v>Totals</v>
      </c>
      <c r="C263" s="135">
        <f>SUM(C243:C262)</f>
        <v>702936.37060791976</v>
      </c>
      <c r="D263" s="135">
        <f>SUM(D243:D262)</f>
        <v>1779220.40295594</v>
      </c>
      <c r="E263" s="135">
        <f>SUM(E243:E262)</f>
        <v>856558.2264361406</v>
      </c>
      <c r="F263" s="135">
        <f>SUM(F243:F262)</f>
        <v>0</v>
      </c>
      <c r="G263" s="135">
        <f>SUM(G243:G262)</f>
        <v>0</v>
      </c>
      <c r="H263" s="135">
        <f t="shared" si="18"/>
        <v>3338715.0000000005</v>
      </c>
      <c r="I263" s="349"/>
    </row>
    <row r="264" spans="2:10" x14ac:dyDescent="0.55000000000000004">
      <c r="B264" s="451"/>
      <c r="C264" s="451"/>
      <c r="D264" s="451"/>
      <c r="E264" s="451"/>
      <c r="F264" s="451"/>
      <c r="G264" s="451"/>
      <c r="H264" s="452"/>
      <c r="I264" s="350"/>
    </row>
    <row r="265" spans="2:10" x14ac:dyDescent="0.55000000000000004">
      <c r="B265" s="120" t="s">
        <v>227</v>
      </c>
      <c r="C265" s="121"/>
      <c r="D265" s="121"/>
      <c r="E265" s="121"/>
      <c r="F265" s="121"/>
      <c r="G265" s="121"/>
      <c r="H265" s="122"/>
      <c r="J265" s="358"/>
    </row>
    <row r="266" spans="2:10" ht="45" customHeight="1" thickBot="1" x14ac:dyDescent="0.6">
      <c r="B266" s="432" t="s">
        <v>228</v>
      </c>
      <c r="C266" s="432"/>
      <c r="D266" s="432"/>
      <c r="E266" s="432"/>
      <c r="F266" s="432"/>
      <c r="G266" s="432"/>
      <c r="H266" s="432"/>
    </row>
    <row r="267" spans="2:10" ht="19.8" thickBot="1" x14ac:dyDescent="0.6">
      <c r="B267" s="124" t="s">
        <v>31</v>
      </c>
      <c r="C267" s="125" t="s">
        <v>25</v>
      </c>
      <c r="D267" s="125" t="s">
        <v>26</v>
      </c>
      <c r="E267" s="125" t="s">
        <v>27</v>
      </c>
      <c r="F267" s="125" t="s">
        <v>28</v>
      </c>
      <c r="G267" s="125" t="s">
        <v>29</v>
      </c>
      <c r="H267" s="126" t="s">
        <v>1</v>
      </c>
    </row>
    <row r="268" spans="2:10" x14ac:dyDescent="0.55000000000000004">
      <c r="B268" s="127" t="str">
        <f>$B$32</f>
        <v>Liberal Arts</v>
      </c>
      <c r="C268" s="135">
        <f t="shared" ref="C268:G283" si="20">C243+C218+C193+C168+C116</f>
        <v>3818396.028446475</v>
      </c>
      <c r="D268" s="135">
        <f t="shared" si="20"/>
        <v>4587204.4696307704</v>
      </c>
      <c r="E268" s="135">
        <f t="shared" si="20"/>
        <v>2678464.958033538</v>
      </c>
      <c r="F268" s="135">
        <f t="shared" si="20"/>
        <v>0</v>
      </c>
      <c r="G268" s="135">
        <f t="shared" si="20"/>
        <v>0</v>
      </c>
      <c r="H268" s="135">
        <f>SUM(C268:G268)</f>
        <v>11084065.456110783</v>
      </c>
    </row>
    <row r="269" spans="2:10" x14ac:dyDescent="0.55000000000000004">
      <c r="B269" s="127" t="str">
        <f>$B$33</f>
        <v>Science</v>
      </c>
      <c r="C269" s="138">
        <f t="shared" si="20"/>
        <v>966821.13446288335</v>
      </c>
      <c r="D269" s="138">
        <f t="shared" si="20"/>
        <v>1061262.6401156555</v>
      </c>
      <c r="E269" s="138">
        <f t="shared" si="20"/>
        <v>295701.91618614446</v>
      </c>
      <c r="F269" s="138">
        <f t="shared" si="20"/>
        <v>0</v>
      </c>
      <c r="G269" s="138">
        <f t="shared" si="20"/>
        <v>0</v>
      </c>
      <c r="H269" s="138">
        <f t="shared" ref="H269:H288" si="21">SUM(C269:G269)</f>
        <v>2323785.6907646833</v>
      </c>
    </row>
    <row r="270" spans="2:10" x14ac:dyDescent="0.55000000000000004">
      <c r="B270" s="127" t="str">
        <f>$B$34</f>
        <v>Fine Arts</v>
      </c>
      <c r="C270" s="138">
        <f t="shared" si="20"/>
        <v>326577.91956196004</v>
      </c>
      <c r="D270" s="138">
        <f t="shared" si="20"/>
        <v>86254.161571593591</v>
      </c>
      <c r="E270" s="138">
        <f t="shared" si="20"/>
        <v>0</v>
      </c>
      <c r="F270" s="138">
        <f t="shared" si="20"/>
        <v>0</v>
      </c>
      <c r="G270" s="138">
        <f t="shared" si="20"/>
        <v>0</v>
      </c>
      <c r="H270" s="138">
        <f t="shared" si="21"/>
        <v>412832.08113355364</v>
      </c>
    </row>
    <row r="271" spans="2:10" x14ac:dyDescent="0.55000000000000004">
      <c r="B271" s="127" t="str">
        <f>$B$35</f>
        <v>Teacher Education</v>
      </c>
      <c r="C271" s="138">
        <f t="shared" si="20"/>
        <v>279864.36323977937</v>
      </c>
      <c r="D271" s="138">
        <f t="shared" si="20"/>
        <v>2084017.6960308261</v>
      </c>
      <c r="E271" s="138">
        <f t="shared" si="20"/>
        <v>3802371.3974973066</v>
      </c>
      <c r="F271" s="138">
        <f t="shared" si="20"/>
        <v>0</v>
      </c>
      <c r="G271" s="138">
        <f t="shared" si="20"/>
        <v>0</v>
      </c>
      <c r="H271" s="138">
        <f t="shared" si="21"/>
        <v>6166253.456767912</v>
      </c>
    </row>
    <row r="272" spans="2:10" x14ac:dyDescent="0.55000000000000004">
      <c r="B272" s="127" t="str">
        <f>$B$36</f>
        <v>Agriculture</v>
      </c>
      <c r="C272" s="138">
        <f t="shared" si="20"/>
        <v>0</v>
      </c>
      <c r="D272" s="138">
        <f t="shared" si="20"/>
        <v>0</v>
      </c>
      <c r="E272" s="138">
        <f t="shared" si="20"/>
        <v>0</v>
      </c>
      <c r="F272" s="138">
        <f t="shared" si="20"/>
        <v>0</v>
      </c>
      <c r="G272" s="138">
        <f t="shared" si="20"/>
        <v>0</v>
      </c>
      <c r="H272" s="138">
        <f t="shared" si="21"/>
        <v>0</v>
      </c>
    </row>
    <row r="273" spans="2:10" x14ac:dyDescent="0.55000000000000004">
      <c r="B273" s="127" t="str">
        <f>$B$37</f>
        <v>Engineering</v>
      </c>
      <c r="C273" s="138">
        <f t="shared" si="20"/>
        <v>404349.30994497833</v>
      </c>
      <c r="D273" s="138">
        <f t="shared" si="20"/>
        <v>1306894.5941684505</v>
      </c>
      <c r="E273" s="138">
        <f t="shared" si="20"/>
        <v>1422141.2856835607</v>
      </c>
      <c r="F273" s="138">
        <f t="shared" si="20"/>
        <v>0</v>
      </c>
      <c r="G273" s="138">
        <f t="shared" si="20"/>
        <v>0</v>
      </c>
      <c r="H273" s="138">
        <f t="shared" si="21"/>
        <v>3133385.1897969893</v>
      </c>
    </row>
    <row r="274" spans="2:10" x14ac:dyDescent="0.55000000000000004">
      <c r="B274" s="127" t="str">
        <f>$B$38</f>
        <v>Home Economics</v>
      </c>
      <c r="C274" s="138">
        <f t="shared" si="20"/>
        <v>7653.2390620869992</v>
      </c>
      <c r="D274" s="138">
        <f t="shared" si="20"/>
        <v>168050.92559428018</v>
      </c>
      <c r="E274" s="138">
        <f t="shared" si="20"/>
        <v>0</v>
      </c>
      <c r="F274" s="138">
        <f t="shared" si="20"/>
        <v>0</v>
      </c>
      <c r="G274" s="138">
        <f t="shared" si="20"/>
        <v>0</v>
      </c>
      <c r="H274" s="138">
        <f t="shared" si="21"/>
        <v>175704.16465636718</v>
      </c>
    </row>
    <row r="275" spans="2:10" x14ac:dyDescent="0.55000000000000004">
      <c r="B275" s="127" t="str">
        <f>$B$39</f>
        <v>Law</v>
      </c>
      <c r="C275" s="138">
        <f t="shared" si="20"/>
        <v>0</v>
      </c>
      <c r="D275" s="138">
        <f t="shared" si="20"/>
        <v>0</v>
      </c>
      <c r="E275" s="138">
        <f t="shared" si="20"/>
        <v>0</v>
      </c>
      <c r="F275" s="138">
        <f t="shared" si="20"/>
        <v>0</v>
      </c>
      <c r="G275" s="138">
        <f t="shared" si="20"/>
        <v>0</v>
      </c>
      <c r="H275" s="138">
        <f t="shared" si="21"/>
        <v>0</v>
      </c>
    </row>
    <row r="276" spans="2:10" x14ac:dyDescent="0.55000000000000004">
      <c r="B276" s="127" t="str">
        <f>$B$40</f>
        <v>Social Service</v>
      </c>
      <c r="C276" s="138">
        <f t="shared" si="20"/>
        <v>0</v>
      </c>
      <c r="D276" s="138">
        <f t="shared" si="20"/>
        <v>0</v>
      </c>
      <c r="E276" s="138">
        <f t="shared" si="20"/>
        <v>0</v>
      </c>
      <c r="F276" s="138">
        <f t="shared" si="20"/>
        <v>0</v>
      </c>
      <c r="G276" s="138">
        <f t="shared" si="20"/>
        <v>0</v>
      </c>
      <c r="H276" s="138">
        <f t="shared" si="21"/>
        <v>0</v>
      </c>
    </row>
    <row r="277" spans="2:10" x14ac:dyDescent="0.55000000000000004">
      <c r="B277" s="127" t="str">
        <f>$B$41</f>
        <v>Library Science</v>
      </c>
      <c r="C277" s="138">
        <f t="shared" si="20"/>
        <v>0</v>
      </c>
      <c r="D277" s="138">
        <f t="shared" si="20"/>
        <v>0</v>
      </c>
      <c r="E277" s="138">
        <f t="shared" si="20"/>
        <v>0</v>
      </c>
      <c r="F277" s="138">
        <f t="shared" si="20"/>
        <v>0</v>
      </c>
      <c r="G277" s="138">
        <f t="shared" si="20"/>
        <v>0</v>
      </c>
      <c r="H277" s="138">
        <f t="shared" si="21"/>
        <v>0</v>
      </c>
    </row>
    <row r="278" spans="2:10" x14ac:dyDescent="0.55000000000000004">
      <c r="B278" s="127" t="str">
        <f>$B$42</f>
        <v>Veterinary Science</v>
      </c>
      <c r="C278" s="138">
        <f t="shared" si="20"/>
        <v>0</v>
      </c>
      <c r="D278" s="138">
        <f t="shared" si="20"/>
        <v>0</v>
      </c>
      <c r="E278" s="138">
        <f t="shared" si="20"/>
        <v>0</v>
      </c>
      <c r="F278" s="138">
        <f t="shared" si="20"/>
        <v>0</v>
      </c>
      <c r="G278" s="138">
        <f t="shared" si="20"/>
        <v>0</v>
      </c>
      <c r="H278" s="138">
        <f t="shared" si="21"/>
        <v>0</v>
      </c>
    </row>
    <row r="279" spans="2:10" x14ac:dyDescent="0.55000000000000004">
      <c r="B279" s="127" t="str">
        <f>$B$43</f>
        <v>Vocational Training</v>
      </c>
      <c r="C279" s="138">
        <f t="shared" si="20"/>
        <v>0</v>
      </c>
      <c r="D279" s="138">
        <f t="shared" si="20"/>
        <v>0</v>
      </c>
      <c r="E279" s="138">
        <f t="shared" si="20"/>
        <v>0</v>
      </c>
      <c r="F279" s="138">
        <f t="shared" si="20"/>
        <v>0</v>
      </c>
      <c r="G279" s="138">
        <f t="shared" si="20"/>
        <v>0</v>
      </c>
      <c r="H279" s="138">
        <f t="shared" si="21"/>
        <v>0</v>
      </c>
    </row>
    <row r="280" spans="2:10" x14ac:dyDescent="0.55000000000000004">
      <c r="B280" s="127" t="str">
        <f>$B$44</f>
        <v>Physical Training</v>
      </c>
      <c r="C280" s="138">
        <f t="shared" si="20"/>
        <v>0</v>
      </c>
      <c r="D280" s="138">
        <f t="shared" si="20"/>
        <v>0</v>
      </c>
      <c r="E280" s="138">
        <f t="shared" si="20"/>
        <v>0</v>
      </c>
      <c r="F280" s="138">
        <f t="shared" si="20"/>
        <v>0</v>
      </c>
      <c r="G280" s="138">
        <f t="shared" si="20"/>
        <v>0</v>
      </c>
      <c r="H280" s="138">
        <f t="shared" si="21"/>
        <v>0</v>
      </c>
    </row>
    <row r="281" spans="2:10" x14ac:dyDescent="0.55000000000000004">
      <c r="B281" s="127" t="str">
        <f>$B$45</f>
        <v>Health Services</v>
      </c>
      <c r="C281" s="138">
        <f t="shared" si="20"/>
        <v>172670.4096966756</v>
      </c>
      <c r="D281" s="138">
        <f t="shared" si="20"/>
        <v>471846.29321259662</v>
      </c>
      <c r="E281" s="138">
        <f t="shared" si="20"/>
        <v>81295.509598137825</v>
      </c>
      <c r="F281" s="138">
        <f t="shared" si="20"/>
        <v>0</v>
      </c>
      <c r="G281" s="138">
        <f t="shared" si="20"/>
        <v>0</v>
      </c>
      <c r="H281" s="138">
        <f t="shared" si="21"/>
        <v>725812.21250740997</v>
      </c>
    </row>
    <row r="282" spans="2:10" x14ac:dyDescent="0.55000000000000004">
      <c r="B282" s="127" t="str">
        <f>$B$46</f>
        <v>Pharmacy</v>
      </c>
      <c r="C282" s="138">
        <f t="shared" si="20"/>
        <v>0</v>
      </c>
      <c r="D282" s="138">
        <f t="shared" si="20"/>
        <v>0</v>
      </c>
      <c r="E282" s="138">
        <f t="shared" si="20"/>
        <v>0</v>
      </c>
      <c r="F282" s="138">
        <f t="shared" si="20"/>
        <v>0</v>
      </c>
      <c r="G282" s="138">
        <f t="shared" si="20"/>
        <v>0</v>
      </c>
      <c r="H282" s="138">
        <f t="shared" si="21"/>
        <v>0</v>
      </c>
    </row>
    <row r="283" spans="2:10" x14ac:dyDescent="0.55000000000000004">
      <c r="B283" s="127" t="str">
        <f>$B$47</f>
        <v>Business Administration</v>
      </c>
      <c r="C283" s="138">
        <f t="shared" si="20"/>
        <v>1124355.7821364938</v>
      </c>
      <c r="D283" s="138">
        <f t="shared" si="20"/>
        <v>4921052.0957971578</v>
      </c>
      <c r="E283" s="138">
        <f t="shared" si="20"/>
        <v>4914314.9434172567</v>
      </c>
      <c r="F283" s="138">
        <f t="shared" si="20"/>
        <v>0</v>
      </c>
      <c r="G283" s="138">
        <f t="shared" si="20"/>
        <v>0</v>
      </c>
      <c r="H283" s="138">
        <f t="shared" si="21"/>
        <v>10959722.821350908</v>
      </c>
    </row>
    <row r="284" spans="2:10" x14ac:dyDescent="0.55000000000000004">
      <c r="B284" s="127" t="str">
        <f>$B$48</f>
        <v>Optometry</v>
      </c>
      <c r="C284" s="138">
        <f t="shared" ref="C284:G287" si="22">C259+C234+C209+C184+C132</f>
        <v>0</v>
      </c>
      <c r="D284" s="138">
        <f t="shared" si="22"/>
        <v>0</v>
      </c>
      <c r="E284" s="138">
        <f t="shared" si="22"/>
        <v>0</v>
      </c>
      <c r="F284" s="138">
        <f t="shared" si="22"/>
        <v>0</v>
      </c>
      <c r="G284" s="138">
        <f t="shared" si="22"/>
        <v>0</v>
      </c>
      <c r="H284" s="138">
        <f t="shared" si="21"/>
        <v>0</v>
      </c>
    </row>
    <row r="285" spans="2:10" x14ac:dyDescent="0.55000000000000004">
      <c r="B285" s="127" t="str">
        <f>$B$49</f>
        <v>Teacher Ed-Practice Teaching</v>
      </c>
      <c r="C285" s="138">
        <f t="shared" si="22"/>
        <v>0</v>
      </c>
      <c r="D285" s="138">
        <f t="shared" si="22"/>
        <v>187429.54140012831</v>
      </c>
      <c r="E285" s="138">
        <f t="shared" si="22"/>
        <v>0</v>
      </c>
      <c r="F285" s="138">
        <f t="shared" si="22"/>
        <v>0</v>
      </c>
      <c r="G285" s="138">
        <f t="shared" si="22"/>
        <v>0</v>
      </c>
      <c r="H285" s="138">
        <f t="shared" si="21"/>
        <v>187429.54140012831</v>
      </c>
    </row>
    <row r="286" spans="2:10" x14ac:dyDescent="0.55000000000000004">
      <c r="B286" s="127" t="str">
        <f>$B$50</f>
        <v>Technology</v>
      </c>
      <c r="C286" s="138">
        <f t="shared" si="22"/>
        <v>0</v>
      </c>
      <c r="D286" s="138">
        <f t="shared" si="22"/>
        <v>7330.6519829713643</v>
      </c>
      <c r="E286" s="138">
        <f t="shared" si="22"/>
        <v>128632.91757719402</v>
      </c>
      <c r="F286" s="138">
        <f t="shared" si="22"/>
        <v>0</v>
      </c>
      <c r="G286" s="138">
        <f t="shared" si="22"/>
        <v>0</v>
      </c>
      <c r="H286" s="138">
        <f t="shared" si="21"/>
        <v>135963.56956016537</v>
      </c>
    </row>
    <row r="287" spans="2:10" x14ac:dyDescent="0.55000000000000004">
      <c r="B287" s="127" t="str">
        <f>$B$51</f>
        <v>Nursing</v>
      </c>
      <c r="C287" s="138">
        <f t="shared" si="22"/>
        <v>0</v>
      </c>
      <c r="D287" s="138">
        <f t="shared" si="22"/>
        <v>364868.11326885608</v>
      </c>
      <c r="E287" s="138">
        <f t="shared" si="22"/>
        <v>0</v>
      </c>
      <c r="F287" s="138">
        <f t="shared" si="22"/>
        <v>0</v>
      </c>
      <c r="G287" s="138">
        <f t="shared" si="22"/>
        <v>0</v>
      </c>
      <c r="H287" s="138">
        <f t="shared" si="21"/>
        <v>364868.11326885608</v>
      </c>
    </row>
    <row r="288" spans="2:10" x14ac:dyDescent="0.55000000000000004">
      <c r="B288" s="130" t="str">
        <f>$B$52</f>
        <v>Totals</v>
      </c>
      <c r="C288" s="135">
        <f>SUM(C268:C287)</f>
        <v>7100688.1865513325</v>
      </c>
      <c r="D288" s="135">
        <f>SUM(D268:D287)</f>
        <v>15246211.182773286</v>
      </c>
      <c r="E288" s="135">
        <f>SUM(E268:E287)</f>
        <v>13322922.927993139</v>
      </c>
      <c r="F288" s="135">
        <f>SUM(F268:F287)</f>
        <v>0</v>
      </c>
      <c r="G288" s="135">
        <f>SUM(G268:G287)</f>
        <v>0</v>
      </c>
      <c r="H288" s="135">
        <f t="shared" si="21"/>
        <v>35669822.297317758</v>
      </c>
      <c r="I288" s="351"/>
      <c r="J288" s="139"/>
    </row>
    <row r="289" spans="2:10" x14ac:dyDescent="0.55000000000000004">
      <c r="H289" s="139"/>
    </row>
    <row r="290" spans="2:10" x14ac:dyDescent="0.55000000000000004">
      <c r="B290" s="120" t="s">
        <v>218</v>
      </c>
      <c r="C290" s="121"/>
      <c r="D290" s="121"/>
      <c r="E290" s="121"/>
      <c r="F290" s="121"/>
      <c r="G290" s="121"/>
      <c r="H290" s="122"/>
      <c r="J290" s="358"/>
    </row>
    <row r="291" spans="2:10" ht="30" customHeight="1" thickBot="1" x14ac:dyDescent="0.6">
      <c r="B291" s="432" t="s">
        <v>229</v>
      </c>
      <c r="C291" s="432"/>
      <c r="D291" s="432"/>
      <c r="E291" s="432"/>
      <c r="F291" s="432"/>
      <c r="G291" s="432"/>
      <c r="H291" s="432"/>
    </row>
    <row r="292" spans="2:10" ht="19.8" thickBot="1" x14ac:dyDescent="0.6">
      <c r="B292" s="124" t="s">
        <v>31</v>
      </c>
      <c r="C292" s="125" t="s">
        <v>25</v>
      </c>
      <c r="D292" s="125" t="s">
        <v>26</v>
      </c>
      <c r="E292" s="125" t="s">
        <v>27</v>
      </c>
      <c r="F292" s="125" t="s">
        <v>28</v>
      </c>
      <c r="G292" s="125" t="s">
        <v>29</v>
      </c>
      <c r="H292" s="126" t="s">
        <v>1</v>
      </c>
    </row>
    <row r="293" spans="2:10" x14ac:dyDescent="0.55000000000000004">
      <c r="B293" s="127" t="str">
        <f>$B$32</f>
        <v>Liberal Arts</v>
      </c>
      <c r="C293" s="133">
        <f t="shared" ref="C293:H308" si="23">IF(C32=0,0,C268/C32)</f>
        <v>286.73094754422732</v>
      </c>
      <c r="D293" s="133">
        <f t="shared" si="23"/>
        <v>418.12090690281383</v>
      </c>
      <c r="E293" s="133">
        <f t="shared" si="23"/>
        <v>745.26014413843575</v>
      </c>
      <c r="F293" s="133">
        <f t="shared" si="23"/>
        <v>0</v>
      </c>
      <c r="G293" s="134">
        <f t="shared" si="23"/>
        <v>0</v>
      </c>
      <c r="H293" s="135">
        <f t="shared" si="23"/>
        <v>397.53480582851955</v>
      </c>
    </row>
    <row r="294" spans="2:10" x14ac:dyDescent="0.55000000000000004">
      <c r="B294" s="127" t="str">
        <f>$B$33</f>
        <v>Science</v>
      </c>
      <c r="C294" s="136">
        <f t="shared" si="23"/>
        <v>234.32407524548796</v>
      </c>
      <c r="D294" s="136">
        <f t="shared" si="23"/>
        <v>475.9025291998455</v>
      </c>
      <c r="E294" s="136">
        <f t="shared" si="23"/>
        <v>921.18977005029421</v>
      </c>
      <c r="F294" s="136">
        <f t="shared" si="23"/>
        <v>0</v>
      </c>
      <c r="G294" s="137">
        <f t="shared" si="23"/>
        <v>0</v>
      </c>
      <c r="H294" s="138">
        <f t="shared" si="23"/>
        <v>348.0284095798537</v>
      </c>
    </row>
    <row r="295" spans="2:10" x14ac:dyDescent="0.55000000000000004">
      <c r="B295" s="127" t="str">
        <f>$B$34</f>
        <v>Fine Arts</v>
      </c>
      <c r="C295" s="136">
        <f t="shared" si="23"/>
        <v>412.34585803277781</v>
      </c>
      <c r="D295" s="136">
        <f t="shared" si="23"/>
        <v>821.4682054437485</v>
      </c>
      <c r="E295" s="136">
        <f t="shared" si="23"/>
        <v>0</v>
      </c>
      <c r="F295" s="136">
        <f t="shared" si="23"/>
        <v>0</v>
      </c>
      <c r="G295" s="137">
        <f t="shared" si="23"/>
        <v>0</v>
      </c>
      <c r="H295" s="138">
        <f t="shared" si="23"/>
        <v>460.23643381667074</v>
      </c>
    </row>
    <row r="296" spans="2:10" x14ac:dyDescent="0.55000000000000004">
      <c r="B296" s="127" t="str">
        <f>$B$35</f>
        <v>Teacher Education</v>
      </c>
      <c r="C296" s="136">
        <f t="shared" si="23"/>
        <v>280.14450774752692</v>
      </c>
      <c r="D296" s="136">
        <f t="shared" si="23"/>
        <v>496.31285925954421</v>
      </c>
      <c r="E296" s="136">
        <f t="shared" si="23"/>
        <v>718.24166934214327</v>
      </c>
      <c r="F296" s="136">
        <f t="shared" si="23"/>
        <v>0</v>
      </c>
      <c r="G296" s="137">
        <f t="shared" si="23"/>
        <v>0</v>
      </c>
      <c r="H296" s="138">
        <f t="shared" si="23"/>
        <v>587.71001303544722</v>
      </c>
    </row>
    <row r="297" spans="2:10" x14ac:dyDescent="0.55000000000000004">
      <c r="B297" s="127" t="str">
        <f>$B$36</f>
        <v>Agriculture</v>
      </c>
      <c r="C297" s="136">
        <f t="shared" si="23"/>
        <v>0</v>
      </c>
      <c r="D297" s="136">
        <f t="shared" si="23"/>
        <v>0</v>
      </c>
      <c r="E297" s="136">
        <f t="shared" si="23"/>
        <v>0</v>
      </c>
      <c r="F297" s="136">
        <f t="shared" si="23"/>
        <v>0</v>
      </c>
      <c r="G297" s="137">
        <f t="shared" si="23"/>
        <v>0</v>
      </c>
      <c r="H297" s="138">
        <f t="shared" si="23"/>
        <v>0</v>
      </c>
    </row>
    <row r="298" spans="2:10" x14ac:dyDescent="0.55000000000000004">
      <c r="B298" s="127" t="str">
        <f>$B$37</f>
        <v>Engineering</v>
      </c>
      <c r="C298" s="136">
        <f t="shared" si="23"/>
        <v>179.87068947730353</v>
      </c>
      <c r="D298" s="136">
        <f t="shared" si="23"/>
        <v>316.05673377713435</v>
      </c>
      <c r="E298" s="136">
        <f t="shared" si="23"/>
        <v>973.40265960544878</v>
      </c>
      <c r="F298" s="136">
        <f t="shared" si="23"/>
        <v>0</v>
      </c>
      <c r="G298" s="137">
        <f t="shared" si="23"/>
        <v>0</v>
      </c>
      <c r="H298" s="138">
        <f t="shared" si="23"/>
        <v>399.46267080532755</v>
      </c>
    </row>
    <row r="299" spans="2:10" x14ac:dyDescent="0.55000000000000004">
      <c r="B299" s="127" t="str">
        <f>$B$38</f>
        <v>Home Economics</v>
      </c>
      <c r="C299" s="136">
        <f t="shared" si="23"/>
        <v>196.23689902787177</v>
      </c>
      <c r="D299" s="136">
        <f t="shared" si="23"/>
        <v>287.26653947740203</v>
      </c>
      <c r="E299" s="136">
        <f t="shared" si="23"/>
        <v>0</v>
      </c>
      <c r="F299" s="136">
        <f t="shared" si="23"/>
        <v>0</v>
      </c>
      <c r="G299" s="137">
        <f t="shared" si="23"/>
        <v>0</v>
      </c>
      <c r="H299" s="138">
        <f t="shared" si="23"/>
        <v>281.57718694930639</v>
      </c>
    </row>
    <row r="300" spans="2:10" x14ac:dyDescent="0.55000000000000004">
      <c r="B300" s="127" t="str">
        <f>$B$39</f>
        <v>Law</v>
      </c>
      <c r="C300" s="136">
        <f t="shared" si="23"/>
        <v>0</v>
      </c>
      <c r="D300" s="136">
        <f t="shared" si="23"/>
        <v>0</v>
      </c>
      <c r="E300" s="136">
        <f t="shared" si="23"/>
        <v>0</v>
      </c>
      <c r="F300" s="136">
        <f t="shared" si="23"/>
        <v>0</v>
      </c>
      <c r="G300" s="137">
        <f t="shared" si="23"/>
        <v>0</v>
      </c>
      <c r="H300" s="138">
        <f t="shared" si="23"/>
        <v>0</v>
      </c>
    </row>
    <row r="301" spans="2:10" x14ac:dyDescent="0.55000000000000004">
      <c r="B301" s="127" t="str">
        <f>$B$40</f>
        <v>Social Service</v>
      </c>
      <c r="C301" s="136">
        <f t="shared" si="23"/>
        <v>0</v>
      </c>
      <c r="D301" s="136">
        <f t="shared" si="23"/>
        <v>0</v>
      </c>
      <c r="E301" s="136">
        <f t="shared" si="23"/>
        <v>0</v>
      </c>
      <c r="F301" s="136">
        <f t="shared" si="23"/>
        <v>0</v>
      </c>
      <c r="G301" s="137">
        <f t="shared" si="23"/>
        <v>0</v>
      </c>
      <c r="H301" s="138">
        <f t="shared" si="23"/>
        <v>0</v>
      </c>
    </row>
    <row r="302" spans="2:10" x14ac:dyDescent="0.55000000000000004">
      <c r="B302" s="127" t="str">
        <f>$B$41</f>
        <v>Library Science</v>
      </c>
      <c r="C302" s="136">
        <f t="shared" si="23"/>
        <v>0</v>
      </c>
      <c r="D302" s="136">
        <f t="shared" si="23"/>
        <v>0</v>
      </c>
      <c r="E302" s="136">
        <f t="shared" si="23"/>
        <v>0</v>
      </c>
      <c r="F302" s="136">
        <f t="shared" si="23"/>
        <v>0</v>
      </c>
      <c r="G302" s="137">
        <f t="shared" si="23"/>
        <v>0</v>
      </c>
      <c r="H302" s="138">
        <f t="shared" si="23"/>
        <v>0</v>
      </c>
    </row>
    <row r="303" spans="2:10" x14ac:dyDescent="0.55000000000000004">
      <c r="B303" s="127" t="str">
        <f>$B$42</f>
        <v>Veterinary Science</v>
      </c>
      <c r="C303" s="136">
        <f t="shared" si="23"/>
        <v>0</v>
      </c>
      <c r="D303" s="136">
        <f t="shared" si="23"/>
        <v>0</v>
      </c>
      <c r="E303" s="136">
        <f t="shared" si="23"/>
        <v>0</v>
      </c>
      <c r="F303" s="136">
        <f t="shared" si="23"/>
        <v>0</v>
      </c>
      <c r="G303" s="137">
        <f t="shared" si="23"/>
        <v>0</v>
      </c>
      <c r="H303" s="138">
        <f t="shared" si="23"/>
        <v>0</v>
      </c>
    </row>
    <row r="304" spans="2:10" x14ac:dyDescent="0.55000000000000004">
      <c r="B304" s="127" t="str">
        <f>$B$43</f>
        <v>Vocational Training</v>
      </c>
      <c r="C304" s="136">
        <f t="shared" si="23"/>
        <v>0</v>
      </c>
      <c r="D304" s="136">
        <f t="shared" si="23"/>
        <v>0</v>
      </c>
      <c r="E304" s="136">
        <f t="shared" si="23"/>
        <v>0</v>
      </c>
      <c r="F304" s="136">
        <f t="shared" si="23"/>
        <v>0</v>
      </c>
      <c r="G304" s="137">
        <f t="shared" si="23"/>
        <v>0</v>
      </c>
      <c r="H304" s="138">
        <f t="shared" si="23"/>
        <v>0</v>
      </c>
    </row>
    <row r="305" spans="2:10" x14ac:dyDescent="0.55000000000000004">
      <c r="B305" s="127" t="str">
        <f>$B$44</f>
        <v>Physical Training</v>
      </c>
      <c r="C305" s="136">
        <f t="shared" si="23"/>
        <v>0</v>
      </c>
      <c r="D305" s="136">
        <f t="shared" si="23"/>
        <v>0</v>
      </c>
      <c r="E305" s="136">
        <f t="shared" si="23"/>
        <v>0</v>
      </c>
      <c r="F305" s="136">
        <f t="shared" si="23"/>
        <v>0</v>
      </c>
      <c r="G305" s="137">
        <f t="shared" si="23"/>
        <v>0</v>
      </c>
      <c r="H305" s="138">
        <f t="shared" si="23"/>
        <v>0</v>
      </c>
    </row>
    <row r="306" spans="2:10" x14ac:dyDescent="0.55000000000000004">
      <c r="B306" s="127" t="str">
        <f>$B$45</f>
        <v>Health Services</v>
      </c>
      <c r="C306" s="136">
        <f t="shared" si="23"/>
        <v>394.22467967277538</v>
      </c>
      <c r="D306" s="136">
        <f t="shared" si="23"/>
        <v>391.89891462840251</v>
      </c>
      <c r="E306" s="136">
        <f t="shared" si="23"/>
        <v>437.0726322480528</v>
      </c>
      <c r="F306" s="136">
        <f t="shared" si="23"/>
        <v>0</v>
      </c>
      <c r="G306" s="137">
        <f t="shared" si="23"/>
        <v>0</v>
      </c>
      <c r="H306" s="138">
        <f t="shared" si="23"/>
        <v>397.05263266269691</v>
      </c>
    </row>
    <row r="307" spans="2:10" x14ac:dyDescent="0.55000000000000004">
      <c r="B307" s="127" t="str">
        <f>$B$46</f>
        <v>Pharmacy</v>
      </c>
      <c r="C307" s="136">
        <f t="shared" si="23"/>
        <v>0</v>
      </c>
      <c r="D307" s="136">
        <f t="shared" si="23"/>
        <v>0</v>
      </c>
      <c r="E307" s="136">
        <f t="shared" si="23"/>
        <v>0</v>
      </c>
      <c r="F307" s="136">
        <f t="shared" si="23"/>
        <v>0</v>
      </c>
      <c r="G307" s="137">
        <f t="shared" si="23"/>
        <v>0</v>
      </c>
      <c r="H307" s="138">
        <f t="shared" si="23"/>
        <v>0</v>
      </c>
    </row>
    <row r="308" spans="2:10" x14ac:dyDescent="0.55000000000000004">
      <c r="B308" s="127" t="str">
        <f>$B$47</f>
        <v>Business Administration</v>
      </c>
      <c r="C308" s="136">
        <f t="shared" si="23"/>
        <v>527.86656438333046</v>
      </c>
      <c r="D308" s="136">
        <f t="shared" si="23"/>
        <v>495.12547497707595</v>
      </c>
      <c r="E308" s="136">
        <f t="shared" si="23"/>
        <v>941.98101273092902</v>
      </c>
      <c r="F308" s="136">
        <f t="shared" si="23"/>
        <v>0</v>
      </c>
      <c r="G308" s="137">
        <f t="shared" si="23"/>
        <v>0</v>
      </c>
      <c r="H308" s="138">
        <f t="shared" si="23"/>
        <v>634.02307192820251</v>
      </c>
    </row>
    <row r="309" spans="2:10" x14ac:dyDescent="0.55000000000000004">
      <c r="B309" s="127" t="str">
        <f>$B$48</f>
        <v>Optometry</v>
      </c>
      <c r="C309" s="136">
        <f t="shared" ref="C309:H313" si="24">IF(C48=0,0,C284/C48)</f>
        <v>0</v>
      </c>
      <c r="D309" s="136">
        <f t="shared" si="24"/>
        <v>0</v>
      </c>
      <c r="E309" s="136">
        <f t="shared" si="24"/>
        <v>0</v>
      </c>
      <c r="F309" s="136">
        <f t="shared" si="24"/>
        <v>0</v>
      </c>
      <c r="G309" s="137">
        <f t="shared" si="24"/>
        <v>0</v>
      </c>
      <c r="H309" s="138">
        <f t="shared" si="24"/>
        <v>0</v>
      </c>
    </row>
    <row r="310" spans="2:10" x14ac:dyDescent="0.55000000000000004">
      <c r="B310" s="127" t="str">
        <f>$B$49</f>
        <v>Teacher Ed-Practice Teaching</v>
      </c>
      <c r="C310" s="136">
        <f t="shared" si="24"/>
        <v>0</v>
      </c>
      <c r="D310" s="136">
        <f t="shared" si="24"/>
        <v>833.02018400057023</v>
      </c>
      <c r="E310" s="136">
        <f t="shared" si="24"/>
        <v>0</v>
      </c>
      <c r="F310" s="136">
        <f t="shared" si="24"/>
        <v>0</v>
      </c>
      <c r="G310" s="137">
        <f t="shared" si="24"/>
        <v>0</v>
      </c>
      <c r="H310" s="138">
        <f t="shared" si="24"/>
        <v>833.02018400057023</v>
      </c>
    </row>
    <row r="311" spans="2:10" x14ac:dyDescent="0.55000000000000004">
      <c r="B311" s="127" t="str">
        <f>$B$50</f>
        <v>Technology</v>
      </c>
      <c r="C311" s="136">
        <f t="shared" si="24"/>
        <v>0</v>
      </c>
      <c r="D311" s="136">
        <f t="shared" si="24"/>
        <v>2443.5506609904546</v>
      </c>
      <c r="E311" s="136">
        <f t="shared" si="24"/>
        <v>726.73964732877982</v>
      </c>
      <c r="F311" s="136">
        <f t="shared" si="24"/>
        <v>0</v>
      </c>
      <c r="G311" s="137">
        <f t="shared" si="24"/>
        <v>0</v>
      </c>
      <c r="H311" s="138">
        <f t="shared" si="24"/>
        <v>755.35316422314099</v>
      </c>
    </row>
    <row r="312" spans="2:10" x14ac:dyDescent="0.55000000000000004">
      <c r="B312" s="127" t="str">
        <f>$B$51</f>
        <v>Nursing</v>
      </c>
      <c r="C312" s="136">
        <f t="shared" si="24"/>
        <v>0</v>
      </c>
      <c r="D312" s="136">
        <f t="shared" si="24"/>
        <v>728.27966720330551</v>
      </c>
      <c r="E312" s="136">
        <f t="shared" si="24"/>
        <v>0</v>
      </c>
      <c r="F312" s="136">
        <f t="shared" si="24"/>
        <v>0</v>
      </c>
      <c r="G312" s="137">
        <f t="shared" si="24"/>
        <v>0</v>
      </c>
      <c r="H312" s="138">
        <f t="shared" si="24"/>
        <v>728.27966720330551</v>
      </c>
    </row>
    <row r="313" spans="2:10" x14ac:dyDescent="0.55000000000000004">
      <c r="B313" s="130" t="str">
        <f>$B$52</f>
        <v>Totals</v>
      </c>
      <c r="C313" s="135">
        <f t="shared" si="24"/>
        <v>294.76890641169547</v>
      </c>
      <c r="D313" s="135">
        <f t="shared" si="24"/>
        <v>447.14230526947495</v>
      </c>
      <c r="E313" s="135">
        <f t="shared" si="24"/>
        <v>819.87218018419321</v>
      </c>
      <c r="F313" s="135">
        <f t="shared" si="24"/>
        <v>0</v>
      </c>
      <c r="G313" s="135">
        <f t="shared" si="24"/>
        <v>0</v>
      </c>
      <c r="H313" s="135">
        <f t="shared" si="24"/>
        <v>479.20122383413616</v>
      </c>
      <c r="I313" s="349"/>
    </row>
    <row r="315" spans="2:10" x14ac:dyDescent="0.55000000000000004">
      <c r="B315" s="120" t="s">
        <v>37</v>
      </c>
      <c r="C315" s="121"/>
      <c r="D315" s="121"/>
      <c r="E315" s="121"/>
      <c r="F315" s="121"/>
      <c r="G315" s="121"/>
      <c r="H315" s="122"/>
      <c r="J315" s="358"/>
    </row>
    <row r="316" spans="2:10" ht="55.5" customHeight="1" thickBot="1" x14ac:dyDescent="0.6">
      <c r="B316" s="432" t="s">
        <v>230</v>
      </c>
      <c r="C316" s="432"/>
      <c r="D316" s="432"/>
      <c r="E316" s="432"/>
      <c r="F316" s="432"/>
      <c r="G316" s="432"/>
      <c r="H316" s="432"/>
    </row>
    <row r="317" spans="2:10" ht="19.8" thickBot="1" x14ac:dyDescent="0.6">
      <c r="B317" s="124" t="s">
        <v>31</v>
      </c>
      <c r="C317" s="125" t="s">
        <v>25</v>
      </c>
      <c r="D317" s="125" t="s">
        <v>26</v>
      </c>
      <c r="E317" s="125" t="s">
        <v>27</v>
      </c>
      <c r="F317" s="125" t="s">
        <v>28</v>
      </c>
      <c r="G317" s="125" t="s">
        <v>29</v>
      </c>
      <c r="H317" s="126" t="s">
        <v>1</v>
      </c>
    </row>
    <row r="318" spans="2:10" x14ac:dyDescent="0.55000000000000004">
      <c r="B318" s="127" t="str">
        <f>$B$32</f>
        <v>Liberal Arts</v>
      </c>
      <c r="C318" s="128">
        <f t="shared" ref="C318:H318" si="25">IF($C$293=0,"",C293/$C$293)</f>
        <v>1</v>
      </c>
      <c r="D318" s="128">
        <f t="shared" si="25"/>
        <v>1.458234315074483</v>
      </c>
      <c r="E318" s="128">
        <f t="shared" si="25"/>
        <v>2.5991618641844783</v>
      </c>
      <c r="F318" s="128">
        <f t="shared" si="25"/>
        <v>0</v>
      </c>
      <c r="G318" s="128">
        <f t="shared" si="25"/>
        <v>0</v>
      </c>
      <c r="H318" s="128">
        <f t="shared" si="25"/>
        <v>1.3864384337766718</v>
      </c>
    </row>
    <row r="319" spans="2:10" x14ac:dyDescent="0.55000000000000004">
      <c r="B319" s="127" t="str">
        <f>$B$33</f>
        <v>Science</v>
      </c>
      <c r="C319" s="128">
        <f t="shared" ref="C319:H334" si="26">IF($C$293=0,"",C294/$C$293)</f>
        <v>0.81722631356123232</v>
      </c>
      <c r="D319" s="128">
        <f t="shared" si="26"/>
        <v>1.6597529261344874</v>
      </c>
      <c r="E319" s="128">
        <f t="shared" si="26"/>
        <v>3.2127322772098177</v>
      </c>
      <c r="F319" s="128">
        <f t="shared" si="26"/>
        <v>0</v>
      </c>
      <c r="G319" s="128">
        <f t="shared" si="26"/>
        <v>0</v>
      </c>
      <c r="H319" s="128">
        <f t="shared" si="26"/>
        <v>1.2137804187536172</v>
      </c>
    </row>
    <row r="320" spans="2:10" x14ac:dyDescent="0.55000000000000004">
      <c r="B320" s="127" t="str">
        <f>$B$34</f>
        <v>Fine Arts</v>
      </c>
      <c r="C320" s="128">
        <f t="shared" si="26"/>
        <v>1.4380933120906831</v>
      </c>
      <c r="D320" s="128">
        <f t="shared" si="26"/>
        <v>2.8649443406071109</v>
      </c>
      <c r="E320" s="128">
        <f t="shared" si="26"/>
        <v>0</v>
      </c>
      <c r="F320" s="128">
        <f t="shared" si="26"/>
        <v>0</v>
      </c>
      <c r="G320" s="128">
        <f t="shared" si="26"/>
        <v>0</v>
      </c>
      <c r="H320" s="128">
        <f t="shared" si="26"/>
        <v>1.605116007736419</v>
      </c>
    </row>
    <row r="321" spans="2:8" x14ac:dyDescent="0.55000000000000004">
      <c r="B321" s="127" t="str">
        <f>$B$35</f>
        <v>Teacher Education</v>
      </c>
      <c r="C321" s="128">
        <f t="shared" si="26"/>
        <v>0.97702919809280631</v>
      </c>
      <c r="D321" s="128">
        <f t="shared" si="26"/>
        <v>1.730935790190522</v>
      </c>
      <c r="E321" s="128">
        <f t="shared" si="26"/>
        <v>2.5049325002888181</v>
      </c>
      <c r="F321" s="128">
        <f t="shared" si="26"/>
        <v>0</v>
      </c>
      <c r="G321" s="128">
        <f t="shared" si="26"/>
        <v>0</v>
      </c>
      <c r="H321" s="128">
        <f t="shared" si="26"/>
        <v>2.049691594398944</v>
      </c>
    </row>
    <row r="322" spans="2:8" x14ac:dyDescent="0.55000000000000004">
      <c r="B322" s="127" t="str">
        <f>$B$36</f>
        <v>Agriculture</v>
      </c>
      <c r="C322" s="128">
        <f t="shared" si="26"/>
        <v>0</v>
      </c>
      <c r="D322" s="128">
        <f t="shared" si="26"/>
        <v>0</v>
      </c>
      <c r="E322" s="128">
        <f t="shared" si="26"/>
        <v>0</v>
      </c>
      <c r="F322" s="128">
        <f t="shared" si="26"/>
        <v>0</v>
      </c>
      <c r="G322" s="128">
        <f t="shared" si="26"/>
        <v>0</v>
      </c>
      <c r="H322" s="128">
        <f t="shared" si="26"/>
        <v>0</v>
      </c>
    </row>
    <row r="323" spans="2:8" x14ac:dyDescent="0.55000000000000004">
      <c r="B323" s="127" t="str">
        <f>$B$37</f>
        <v>Engineering</v>
      </c>
      <c r="C323" s="128">
        <f t="shared" si="26"/>
        <v>0.62731522710696952</v>
      </c>
      <c r="D323" s="128">
        <f t="shared" si="26"/>
        <v>1.1022763203068049</v>
      </c>
      <c r="E323" s="128">
        <f t="shared" si="26"/>
        <v>3.3948294313619725</v>
      </c>
      <c r="F323" s="128">
        <f t="shared" si="26"/>
        <v>0</v>
      </c>
      <c r="G323" s="128">
        <f t="shared" si="26"/>
        <v>0</v>
      </c>
      <c r="H323" s="128">
        <f t="shared" si="26"/>
        <v>1.3931620364896669</v>
      </c>
    </row>
    <row r="324" spans="2:8" x14ac:dyDescent="0.55000000000000004">
      <c r="B324" s="127" t="str">
        <f>$B$38</f>
        <v>Home Economics</v>
      </c>
      <c r="C324" s="128">
        <f t="shared" si="26"/>
        <v>0.68439385670987907</v>
      </c>
      <c r="D324" s="128">
        <f t="shared" si="26"/>
        <v>1.0018679250975937</v>
      </c>
      <c r="E324" s="128">
        <f t="shared" si="26"/>
        <v>0</v>
      </c>
      <c r="F324" s="128">
        <f t="shared" si="26"/>
        <v>0</v>
      </c>
      <c r="G324" s="128">
        <f t="shared" si="26"/>
        <v>0</v>
      </c>
      <c r="H324" s="128">
        <f t="shared" si="26"/>
        <v>0.98202579582336169</v>
      </c>
    </row>
    <row r="325" spans="2:8" x14ac:dyDescent="0.55000000000000004">
      <c r="B325" s="127" t="str">
        <f>$B$39</f>
        <v>Law</v>
      </c>
      <c r="C325" s="128">
        <f t="shared" si="26"/>
        <v>0</v>
      </c>
      <c r="D325" s="128">
        <f t="shared" si="26"/>
        <v>0</v>
      </c>
      <c r="E325" s="128">
        <f t="shared" si="26"/>
        <v>0</v>
      </c>
      <c r="F325" s="128">
        <f t="shared" si="26"/>
        <v>0</v>
      </c>
      <c r="G325" s="128">
        <f t="shared" si="26"/>
        <v>0</v>
      </c>
      <c r="H325" s="128">
        <f t="shared" si="26"/>
        <v>0</v>
      </c>
    </row>
    <row r="326" spans="2:8" x14ac:dyDescent="0.55000000000000004">
      <c r="B326" s="127" t="str">
        <f>$B$40</f>
        <v>Social Service</v>
      </c>
      <c r="C326" s="128">
        <f t="shared" si="26"/>
        <v>0</v>
      </c>
      <c r="D326" s="128">
        <f t="shared" si="26"/>
        <v>0</v>
      </c>
      <c r="E326" s="128">
        <f t="shared" si="26"/>
        <v>0</v>
      </c>
      <c r="F326" s="128">
        <f t="shared" si="26"/>
        <v>0</v>
      </c>
      <c r="G326" s="128">
        <f t="shared" si="26"/>
        <v>0</v>
      </c>
      <c r="H326" s="128">
        <f t="shared" si="26"/>
        <v>0</v>
      </c>
    </row>
    <row r="327" spans="2:8" x14ac:dyDescent="0.55000000000000004">
      <c r="B327" s="127" t="str">
        <f>$B$41</f>
        <v>Library Science</v>
      </c>
      <c r="C327" s="128">
        <f t="shared" si="26"/>
        <v>0</v>
      </c>
      <c r="D327" s="128">
        <f t="shared" si="26"/>
        <v>0</v>
      </c>
      <c r="E327" s="128">
        <f t="shared" si="26"/>
        <v>0</v>
      </c>
      <c r="F327" s="128">
        <f t="shared" si="26"/>
        <v>0</v>
      </c>
      <c r="G327" s="128">
        <f t="shared" si="26"/>
        <v>0</v>
      </c>
      <c r="H327" s="128">
        <f t="shared" si="26"/>
        <v>0</v>
      </c>
    </row>
    <row r="328" spans="2:8" x14ac:dyDescent="0.55000000000000004">
      <c r="B328" s="127" t="str">
        <f>$B$42</f>
        <v>Veterinary Science</v>
      </c>
      <c r="C328" s="128">
        <f t="shared" si="26"/>
        <v>0</v>
      </c>
      <c r="D328" s="128">
        <f t="shared" si="26"/>
        <v>0</v>
      </c>
      <c r="E328" s="128">
        <f t="shared" si="26"/>
        <v>0</v>
      </c>
      <c r="F328" s="128">
        <f t="shared" si="26"/>
        <v>0</v>
      </c>
      <c r="G328" s="128">
        <f t="shared" si="26"/>
        <v>0</v>
      </c>
      <c r="H328" s="128">
        <f t="shared" si="26"/>
        <v>0</v>
      </c>
    </row>
    <row r="329" spans="2:8" x14ac:dyDescent="0.55000000000000004">
      <c r="B329" s="127" t="str">
        <f>$B$43</f>
        <v>Vocational Training</v>
      </c>
      <c r="C329" s="128">
        <f t="shared" si="26"/>
        <v>0</v>
      </c>
      <c r="D329" s="128">
        <f t="shared" si="26"/>
        <v>0</v>
      </c>
      <c r="E329" s="128">
        <f t="shared" si="26"/>
        <v>0</v>
      </c>
      <c r="F329" s="128">
        <f t="shared" si="26"/>
        <v>0</v>
      </c>
      <c r="G329" s="128">
        <f t="shared" si="26"/>
        <v>0</v>
      </c>
      <c r="H329" s="128">
        <f t="shared" si="26"/>
        <v>0</v>
      </c>
    </row>
    <row r="330" spans="2:8" x14ac:dyDescent="0.55000000000000004">
      <c r="B330" s="127" t="str">
        <f>$B$44</f>
        <v>Physical Training</v>
      </c>
      <c r="C330" s="128">
        <f t="shared" si="26"/>
        <v>0</v>
      </c>
      <c r="D330" s="128">
        <f t="shared" si="26"/>
        <v>0</v>
      </c>
      <c r="E330" s="128">
        <f t="shared" si="26"/>
        <v>0</v>
      </c>
      <c r="F330" s="128">
        <f t="shared" si="26"/>
        <v>0</v>
      </c>
      <c r="G330" s="128">
        <f t="shared" si="26"/>
        <v>0</v>
      </c>
      <c r="H330" s="128">
        <f t="shared" si="26"/>
        <v>0</v>
      </c>
    </row>
    <row r="331" spans="2:8" x14ac:dyDescent="0.55000000000000004">
      <c r="B331" s="127" t="str">
        <f>$B$45</f>
        <v>Health Services</v>
      </c>
      <c r="C331" s="128">
        <f t="shared" si="26"/>
        <v>1.3748940707279862</v>
      </c>
      <c r="D331" s="128">
        <f t="shared" si="26"/>
        <v>1.3667827556980168</v>
      </c>
      <c r="E331" s="128">
        <f t="shared" si="26"/>
        <v>1.5243301638398685</v>
      </c>
      <c r="F331" s="128">
        <f t="shared" si="26"/>
        <v>0</v>
      </c>
      <c r="G331" s="128">
        <f t="shared" si="26"/>
        <v>0</v>
      </c>
      <c r="H331" s="128">
        <f t="shared" si="26"/>
        <v>1.3847568114406374</v>
      </c>
    </row>
    <row r="332" spans="2:8" x14ac:dyDescent="0.55000000000000004">
      <c r="B332" s="127" t="str">
        <f>$B$46</f>
        <v>Pharmacy</v>
      </c>
      <c r="C332" s="128">
        <f t="shared" si="26"/>
        <v>0</v>
      </c>
      <c r="D332" s="128">
        <f t="shared" si="26"/>
        <v>0</v>
      </c>
      <c r="E332" s="128">
        <f t="shared" si="26"/>
        <v>0</v>
      </c>
      <c r="F332" s="128">
        <f t="shared" si="26"/>
        <v>0</v>
      </c>
      <c r="G332" s="128">
        <f t="shared" si="26"/>
        <v>0</v>
      </c>
      <c r="H332" s="128">
        <f t="shared" si="26"/>
        <v>0</v>
      </c>
    </row>
    <row r="333" spans="2:8" x14ac:dyDescent="0.55000000000000004">
      <c r="B333" s="127" t="str">
        <f>$B$47</f>
        <v>Business Administration</v>
      </c>
      <c r="C333" s="128">
        <f t="shared" si="26"/>
        <v>1.8409821782558324</v>
      </c>
      <c r="D333" s="128">
        <f t="shared" si="26"/>
        <v>1.7267946805801437</v>
      </c>
      <c r="E333" s="128">
        <f t="shared" si="26"/>
        <v>3.2852436083329706</v>
      </c>
      <c r="F333" s="128">
        <f t="shared" si="26"/>
        <v>0</v>
      </c>
      <c r="G333" s="128">
        <f t="shared" si="26"/>
        <v>0</v>
      </c>
      <c r="H333" s="128">
        <f t="shared" si="26"/>
        <v>2.2112125578296933</v>
      </c>
    </row>
    <row r="334" spans="2:8" x14ac:dyDescent="0.55000000000000004">
      <c r="B334" s="127" t="str">
        <f>$B$48</f>
        <v>Optometry</v>
      </c>
      <c r="C334" s="128">
        <f t="shared" si="26"/>
        <v>0</v>
      </c>
      <c r="D334" s="128">
        <f t="shared" si="26"/>
        <v>0</v>
      </c>
      <c r="E334" s="128">
        <f t="shared" si="26"/>
        <v>0</v>
      </c>
      <c r="F334" s="128">
        <f t="shared" si="26"/>
        <v>0</v>
      </c>
      <c r="G334" s="128">
        <f t="shared" si="26"/>
        <v>0</v>
      </c>
      <c r="H334" s="128">
        <f t="shared" si="26"/>
        <v>0</v>
      </c>
    </row>
    <row r="335" spans="2:8" x14ac:dyDescent="0.55000000000000004">
      <c r="B335" s="127" t="str">
        <f>$B$49</f>
        <v>Teacher Ed-Practice Teaching</v>
      </c>
      <c r="C335" s="128">
        <f t="shared" ref="C335:H338" si="27">IF($C$293=0,"",C310/$C$293)</f>
        <v>0</v>
      </c>
      <c r="D335" s="128">
        <f t="shared" si="27"/>
        <v>2.9052329060924946</v>
      </c>
      <c r="E335" s="128">
        <f t="shared" si="27"/>
        <v>0</v>
      </c>
      <c r="F335" s="128">
        <f t="shared" si="27"/>
        <v>0</v>
      </c>
      <c r="G335" s="128">
        <f t="shared" si="27"/>
        <v>0</v>
      </c>
      <c r="H335" s="128">
        <f t="shared" si="27"/>
        <v>2.9052329060924946</v>
      </c>
    </row>
    <row r="336" spans="2:8" x14ac:dyDescent="0.55000000000000004">
      <c r="B336" s="127" t="str">
        <f>$B$50</f>
        <v>Technology</v>
      </c>
      <c r="C336" s="128">
        <f t="shared" si="27"/>
        <v>0</v>
      </c>
      <c r="D336" s="128">
        <f t="shared" si="27"/>
        <v>8.5221029746485417</v>
      </c>
      <c r="E336" s="128">
        <f t="shared" si="27"/>
        <v>2.5345699637695458</v>
      </c>
      <c r="F336" s="128">
        <f t="shared" si="27"/>
        <v>0</v>
      </c>
      <c r="G336" s="128">
        <f t="shared" si="27"/>
        <v>0</v>
      </c>
      <c r="H336" s="128">
        <f t="shared" si="27"/>
        <v>2.6343621806175288</v>
      </c>
    </row>
    <row r="337" spans="2:10" x14ac:dyDescent="0.55000000000000004">
      <c r="B337" s="127" t="str">
        <f>$B$51</f>
        <v>Nursing</v>
      </c>
      <c r="C337" s="128">
        <f t="shared" si="27"/>
        <v>0</v>
      </c>
      <c r="D337" s="128">
        <f t="shared" si="27"/>
        <v>2.5399409217624505</v>
      </c>
      <c r="E337" s="128">
        <f t="shared" si="27"/>
        <v>0</v>
      </c>
      <c r="F337" s="128">
        <f t="shared" si="27"/>
        <v>0</v>
      </c>
      <c r="G337" s="128">
        <f t="shared" si="27"/>
        <v>0</v>
      </c>
      <c r="H337" s="128">
        <f t="shared" si="27"/>
        <v>2.5399409217624505</v>
      </c>
    </row>
    <row r="338" spans="2:10" x14ac:dyDescent="0.55000000000000004">
      <c r="B338" s="130" t="str">
        <f>$B$52</f>
        <v>Totals</v>
      </c>
      <c r="C338" s="128">
        <f t="shared" si="27"/>
        <v>1.0280331053773968</v>
      </c>
      <c r="D338" s="128">
        <f t="shared" si="27"/>
        <v>1.5594490552872906</v>
      </c>
      <c r="E338" s="128">
        <f t="shared" si="27"/>
        <v>2.8593780587905693</v>
      </c>
      <c r="F338" s="128">
        <f t="shared" si="27"/>
        <v>0</v>
      </c>
      <c r="G338" s="128">
        <f t="shared" si="27"/>
        <v>0</v>
      </c>
      <c r="H338" s="128">
        <f t="shared" si="27"/>
        <v>1.6712574207226827</v>
      </c>
      <c r="I338" s="349"/>
    </row>
    <row r="340" spans="2:10" x14ac:dyDescent="0.55000000000000004">
      <c r="B340" s="120" t="s">
        <v>231</v>
      </c>
      <c r="C340" s="121"/>
      <c r="D340" s="121"/>
      <c r="E340" s="121"/>
      <c r="F340" s="121"/>
      <c r="G340" s="121"/>
      <c r="H340" s="122"/>
      <c r="J340" s="358"/>
    </row>
    <row r="341" spans="2:10" ht="55.5" customHeight="1" thickBot="1" x14ac:dyDescent="0.6">
      <c r="B341" s="432" t="s">
        <v>232</v>
      </c>
      <c r="C341" s="432"/>
      <c r="D341" s="432"/>
      <c r="E341" s="432"/>
      <c r="F341" s="432"/>
      <c r="G341" s="432"/>
      <c r="H341" s="432"/>
    </row>
    <row r="342" spans="2:10" ht="19.8" thickBot="1" x14ac:dyDescent="0.6">
      <c r="B342" s="124" t="s">
        <v>31</v>
      </c>
      <c r="C342" s="125" t="s">
        <v>25</v>
      </c>
      <c r="D342" s="125" t="s">
        <v>26</v>
      </c>
      <c r="E342" s="125" t="s">
        <v>27</v>
      </c>
      <c r="F342" s="125" t="s">
        <v>28</v>
      </c>
      <c r="G342" s="125" t="s">
        <v>29</v>
      </c>
      <c r="H342" s="126" t="s">
        <v>1</v>
      </c>
    </row>
    <row r="343" spans="2:10" x14ac:dyDescent="0.55000000000000004">
      <c r="B343" s="127" t="str">
        <f>$B$32</f>
        <v>Liberal Arts</v>
      </c>
      <c r="C343" s="135">
        <f t="shared" ref="C343:D358" si="28">C293*30</f>
        <v>8601.92842632682</v>
      </c>
      <c r="D343" s="135">
        <f t="shared" si="28"/>
        <v>12543.627207084415</v>
      </c>
      <c r="E343" s="135">
        <f>E293*24</f>
        <v>17886.243459322457</v>
      </c>
      <c r="F343" s="135">
        <f>F293*18</f>
        <v>0</v>
      </c>
      <c r="G343" s="135">
        <f>G293*24</f>
        <v>0</v>
      </c>
      <c r="H343" s="135">
        <f>IF((C32/30+D32/30+E32/24+F32/18+G32/24)=0,0,H268/(C32/30+D32/30+E32/24+F32/18+G32/24))</f>
        <v>11553.724350978042</v>
      </c>
    </row>
    <row r="344" spans="2:10" x14ac:dyDescent="0.55000000000000004">
      <c r="B344" s="127" t="str">
        <f>$B$33</f>
        <v>Science</v>
      </c>
      <c r="C344" s="138">
        <f t="shared" si="28"/>
        <v>7029.7222573646386</v>
      </c>
      <c r="D344" s="138">
        <f t="shared" si="28"/>
        <v>14277.075875995364</v>
      </c>
      <c r="E344" s="138">
        <f>E294*24</f>
        <v>22108.554481207062</v>
      </c>
      <c r="F344" s="138">
        <f>F294*18</f>
        <v>0</v>
      </c>
      <c r="G344" s="138">
        <f>G294*24</f>
        <v>0</v>
      </c>
      <c r="H344" s="138">
        <f t="shared" ref="H344:H363" si="29">IF((C33/30+D33/30+E33/24+F33/18+G33/24)=0,0,H269/(C33/30+D33/30+E33/24+F33/18+G33/24))</f>
        <v>10316.855336555625</v>
      </c>
    </row>
    <row r="345" spans="2:10" x14ac:dyDescent="0.55000000000000004">
      <c r="B345" s="127" t="str">
        <f>$B$34</f>
        <v>Fine Arts</v>
      </c>
      <c r="C345" s="138">
        <f t="shared" si="28"/>
        <v>12370.375740983334</v>
      </c>
      <c r="D345" s="138">
        <f t="shared" si="28"/>
        <v>24644.046163312454</v>
      </c>
      <c r="E345" s="138">
        <f t="shared" ref="E345:E363" si="30">E295*24</f>
        <v>0</v>
      </c>
      <c r="F345" s="138">
        <f t="shared" ref="F345:F363" si="31">F295*18</f>
        <v>0</v>
      </c>
      <c r="G345" s="138">
        <f t="shared" ref="G345:G363" si="32">G295*24</f>
        <v>0</v>
      </c>
      <c r="H345" s="138">
        <f t="shared" si="29"/>
        <v>13807.093014500122</v>
      </c>
    </row>
    <row r="346" spans="2:10" x14ac:dyDescent="0.55000000000000004">
      <c r="B346" s="127" t="str">
        <f>$B$35</f>
        <v>Teacher Education</v>
      </c>
      <c r="C346" s="138">
        <f t="shared" si="28"/>
        <v>8404.3352324258067</v>
      </c>
      <c r="D346" s="138">
        <f t="shared" si="28"/>
        <v>14889.385777786327</v>
      </c>
      <c r="E346" s="138">
        <f t="shared" si="30"/>
        <v>17237.800064211438</v>
      </c>
      <c r="F346" s="138">
        <f t="shared" si="31"/>
        <v>0</v>
      </c>
      <c r="G346" s="138">
        <f t="shared" si="32"/>
        <v>0</v>
      </c>
      <c r="H346" s="138">
        <f t="shared" si="29"/>
        <v>15656.350023531577</v>
      </c>
    </row>
    <row r="347" spans="2:10" x14ac:dyDescent="0.55000000000000004">
      <c r="B347" s="127" t="str">
        <f>$B$36</f>
        <v>Agriculture</v>
      </c>
      <c r="C347" s="138">
        <f t="shared" si="28"/>
        <v>0</v>
      </c>
      <c r="D347" s="138">
        <f t="shared" si="28"/>
        <v>0</v>
      </c>
      <c r="E347" s="138">
        <f t="shared" si="30"/>
        <v>0</v>
      </c>
      <c r="F347" s="138">
        <f t="shared" si="31"/>
        <v>0</v>
      </c>
      <c r="G347" s="138">
        <f t="shared" si="32"/>
        <v>0</v>
      </c>
      <c r="H347" s="138">
        <f t="shared" si="29"/>
        <v>0</v>
      </c>
    </row>
    <row r="348" spans="2:10" x14ac:dyDescent="0.55000000000000004">
      <c r="B348" s="127" t="str">
        <f>$B$37</f>
        <v>Engineering</v>
      </c>
      <c r="C348" s="138">
        <f t="shared" si="28"/>
        <v>5396.1206843191057</v>
      </c>
      <c r="D348" s="138">
        <f t="shared" si="28"/>
        <v>9481.7020133140304</v>
      </c>
      <c r="E348" s="138">
        <f t="shared" si="30"/>
        <v>23361.663830530772</v>
      </c>
      <c r="F348" s="138">
        <f t="shared" si="31"/>
        <v>0</v>
      </c>
      <c r="G348" s="138">
        <f t="shared" si="32"/>
        <v>0</v>
      </c>
      <c r="H348" s="138">
        <f t="shared" si="29"/>
        <v>11450.687418937136</v>
      </c>
    </row>
    <row r="349" spans="2:10" x14ac:dyDescent="0.55000000000000004">
      <c r="B349" s="127" t="str">
        <f>$B$38</f>
        <v>Home Economics</v>
      </c>
      <c r="C349" s="138">
        <f t="shared" si="28"/>
        <v>5887.1069708361529</v>
      </c>
      <c r="D349" s="138">
        <f t="shared" si="28"/>
        <v>8617.9961843220608</v>
      </c>
      <c r="E349" s="138">
        <f t="shared" si="30"/>
        <v>0</v>
      </c>
      <c r="F349" s="138">
        <f t="shared" si="31"/>
        <v>0</v>
      </c>
      <c r="G349" s="138">
        <f t="shared" si="32"/>
        <v>0</v>
      </c>
      <c r="H349" s="138">
        <f t="shared" si="29"/>
        <v>8447.3156084791917</v>
      </c>
    </row>
    <row r="350" spans="2:10" x14ac:dyDescent="0.55000000000000004">
      <c r="B350" s="127" t="str">
        <f>$B$39</f>
        <v>Law</v>
      </c>
      <c r="C350" s="138">
        <f t="shared" si="28"/>
        <v>0</v>
      </c>
      <c r="D350" s="138">
        <f t="shared" si="28"/>
        <v>0</v>
      </c>
      <c r="E350" s="138">
        <f t="shared" si="30"/>
        <v>0</v>
      </c>
      <c r="F350" s="138">
        <f t="shared" si="31"/>
        <v>0</v>
      </c>
      <c r="G350" s="138">
        <f t="shared" si="32"/>
        <v>0</v>
      </c>
      <c r="H350" s="138">
        <f t="shared" si="29"/>
        <v>0</v>
      </c>
    </row>
    <row r="351" spans="2:10" x14ac:dyDescent="0.55000000000000004">
      <c r="B351" s="127" t="str">
        <f>$B$40</f>
        <v>Social Service</v>
      </c>
      <c r="C351" s="138">
        <f t="shared" si="28"/>
        <v>0</v>
      </c>
      <c r="D351" s="138">
        <f t="shared" si="28"/>
        <v>0</v>
      </c>
      <c r="E351" s="138">
        <f t="shared" si="30"/>
        <v>0</v>
      </c>
      <c r="F351" s="138">
        <f t="shared" si="31"/>
        <v>0</v>
      </c>
      <c r="G351" s="138">
        <f t="shared" si="32"/>
        <v>0</v>
      </c>
      <c r="H351" s="138">
        <f t="shared" si="29"/>
        <v>0</v>
      </c>
    </row>
    <row r="352" spans="2:10" x14ac:dyDescent="0.55000000000000004">
      <c r="B352" s="127" t="str">
        <f>$B$41</f>
        <v>Library Science</v>
      </c>
      <c r="C352" s="138">
        <f t="shared" si="28"/>
        <v>0</v>
      </c>
      <c r="D352" s="138">
        <f t="shared" si="28"/>
        <v>0</v>
      </c>
      <c r="E352" s="138">
        <f t="shared" si="30"/>
        <v>0</v>
      </c>
      <c r="F352" s="138">
        <f t="shared" si="31"/>
        <v>0</v>
      </c>
      <c r="G352" s="138">
        <f t="shared" si="32"/>
        <v>0</v>
      </c>
      <c r="H352" s="138">
        <f t="shared" si="29"/>
        <v>0</v>
      </c>
    </row>
    <row r="353" spans="2:9" x14ac:dyDescent="0.55000000000000004">
      <c r="B353" s="127" t="str">
        <f>$B$42</f>
        <v>Veterinary Science</v>
      </c>
      <c r="C353" s="138">
        <f t="shared" si="28"/>
        <v>0</v>
      </c>
      <c r="D353" s="138">
        <f t="shared" si="28"/>
        <v>0</v>
      </c>
      <c r="E353" s="138">
        <f t="shared" si="30"/>
        <v>0</v>
      </c>
      <c r="F353" s="138">
        <f t="shared" si="31"/>
        <v>0</v>
      </c>
      <c r="G353" s="138">
        <f t="shared" si="32"/>
        <v>0</v>
      </c>
      <c r="H353" s="138">
        <f t="shared" si="29"/>
        <v>0</v>
      </c>
    </row>
    <row r="354" spans="2:9" x14ac:dyDescent="0.55000000000000004">
      <c r="B354" s="127" t="str">
        <f>$B$43</f>
        <v>Vocational Training</v>
      </c>
      <c r="C354" s="138">
        <f t="shared" si="28"/>
        <v>0</v>
      </c>
      <c r="D354" s="138">
        <f t="shared" si="28"/>
        <v>0</v>
      </c>
      <c r="E354" s="138">
        <f t="shared" si="30"/>
        <v>0</v>
      </c>
      <c r="F354" s="138">
        <f t="shared" si="31"/>
        <v>0</v>
      </c>
      <c r="G354" s="138">
        <f t="shared" si="32"/>
        <v>0</v>
      </c>
      <c r="H354" s="138">
        <f t="shared" si="29"/>
        <v>0</v>
      </c>
    </row>
    <row r="355" spans="2:9" x14ac:dyDescent="0.55000000000000004">
      <c r="B355" s="127" t="str">
        <f>$B$44</f>
        <v>Physical Training</v>
      </c>
      <c r="C355" s="138">
        <f t="shared" si="28"/>
        <v>0</v>
      </c>
      <c r="D355" s="138">
        <f t="shared" si="28"/>
        <v>0</v>
      </c>
      <c r="E355" s="138">
        <f t="shared" si="30"/>
        <v>0</v>
      </c>
      <c r="F355" s="138">
        <f t="shared" si="31"/>
        <v>0</v>
      </c>
      <c r="G355" s="138">
        <f t="shared" si="32"/>
        <v>0</v>
      </c>
      <c r="H355" s="138">
        <f t="shared" si="29"/>
        <v>0</v>
      </c>
    </row>
    <row r="356" spans="2:9" x14ac:dyDescent="0.55000000000000004">
      <c r="B356" s="127" t="str">
        <f>$B$45</f>
        <v>Health Services</v>
      </c>
      <c r="C356" s="138">
        <f t="shared" si="28"/>
        <v>11826.740390183262</v>
      </c>
      <c r="D356" s="138">
        <f t="shared" si="28"/>
        <v>11756.967438852076</v>
      </c>
      <c r="E356" s="138">
        <f t="shared" si="30"/>
        <v>10489.743173953268</v>
      </c>
      <c r="F356" s="138">
        <f t="shared" si="31"/>
        <v>0</v>
      </c>
      <c r="G356" s="138">
        <f t="shared" si="32"/>
        <v>0</v>
      </c>
      <c r="H356" s="138">
        <f t="shared" si="29"/>
        <v>11616.093024925207</v>
      </c>
    </row>
    <row r="357" spans="2:9" x14ac:dyDescent="0.55000000000000004">
      <c r="B357" s="127" t="str">
        <f>$B$46</f>
        <v>Pharmacy</v>
      </c>
      <c r="C357" s="138">
        <f t="shared" si="28"/>
        <v>0</v>
      </c>
      <c r="D357" s="138">
        <f t="shared" si="28"/>
        <v>0</v>
      </c>
      <c r="E357" s="138">
        <f t="shared" si="30"/>
        <v>0</v>
      </c>
      <c r="F357" s="138">
        <f t="shared" si="31"/>
        <v>0</v>
      </c>
      <c r="G357" s="138">
        <f t="shared" si="32"/>
        <v>0</v>
      </c>
      <c r="H357" s="138">
        <f t="shared" si="29"/>
        <v>0</v>
      </c>
    </row>
    <row r="358" spans="2:9" x14ac:dyDescent="0.55000000000000004">
      <c r="B358" s="127" t="str">
        <f>$B$47</f>
        <v>Business Administration</v>
      </c>
      <c r="C358" s="138">
        <f t="shared" si="28"/>
        <v>15835.996931499914</v>
      </c>
      <c r="D358" s="138">
        <f t="shared" si="28"/>
        <v>14853.764249312278</v>
      </c>
      <c r="E358" s="138">
        <f t="shared" si="30"/>
        <v>22607.544305542295</v>
      </c>
      <c r="F358" s="138">
        <f t="shared" si="31"/>
        <v>0</v>
      </c>
      <c r="G358" s="138">
        <f t="shared" si="32"/>
        <v>0</v>
      </c>
      <c r="H358" s="138">
        <f t="shared" si="29"/>
        <v>17686.243307138273</v>
      </c>
    </row>
    <row r="359" spans="2:9" x14ac:dyDescent="0.55000000000000004">
      <c r="B359" s="127" t="str">
        <f>$B$48</f>
        <v>Optometry</v>
      </c>
      <c r="C359" s="138">
        <f t="shared" ref="C359:D363" si="33">C309*30</f>
        <v>0</v>
      </c>
      <c r="D359" s="138">
        <f t="shared" si="33"/>
        <v>0</v>
      </c>
      <c r="E359" s="138">
        <f t="shared" si="30"/>
        <v>0</v>
      </c>
      <c r="F359" s="138">
        <f t="shared" si="31"/>
        <v>0</v>
      </c>
      <c r="G359" s="138">
        <f t="shared" si="32"/>
        <v>0</v>
      </c>
      <c r="H359" s="138">
        <f t="shared" si="29"/>
        <v>0</v>
      </c>
    </row>
    <row r="360" spans="2:9" x14ac:dyDescent="0.55000000000000004">
      <c r="B360" s="127" t="str">
        <f>$B$49</f>
        <v>Teacher Ed-Practice Teaching</v>
      </c>
      <c r="C360" s="138">
        <f t="shared" si="33"/>
        <v>0</v>
      </c>
      <c r="D360" s="138">
        <f t="shared" si="33"/>
        <v>24990.605520017107</v>
      </c>
      <c r="E360" s="138">
        <f t="shared" si="30"/>
        <v>0</v>
      </c>
      <c r="F360" s="138">
        <f t="shared" si="31"/>
        <v>0</v>
      </c>
      <c r="G360" s="138">
        <f t="shared" si="32"/>
        <v>0</v>
      </c>
      <c r="H360" s="138">
        <f t="shared" si="29"/>
        <v>24990.605520017107</v>
      </c>
    </row>
    <row r="361" spans="2:9" x14ac:dyDescent="0.55000000000000004">
      <c r="B361" s="127" t="str">
        <f>$B$50</f>
        <v>Technology</v>
      </c>
      <c r="C361" s="138">
        <f t="shared" si="33"/>
        <v>0</v>
      </c>
      <c r="D361" s="138">
        <f t="shared" si="33"/>
        <v>73306.519829713638</v>
      </c>
      <c r="E361" s="138">
        <f t="shared" si="30"/>
        <v>17441.751535890715</v>
      </c>
      <c r="F361" s="138">
        <f t="shared" si="31"/>
        <v>0</v>
      </c>
      <c r="G361" s="138">
        <f t="shared" si="32"/>
        <v>0</v>
      </c>
      <c r="H361" s="138">
        <f t="shared" si="29"/>
        <v>18189.106295674297</v>
      </c>
    </row>
    <row r="362" spans="2:9" x14ac:dyDescent="0.55000000000000004">
      <c r="B362" s="127" t="str">
        <f>$B$51</f>
        <v>Nursing</v>
      </c>
      <c r="C362" s="138">
        <f t="shared" si="33"/>
        <v>0</v>
      </c>
      <c r="D362" s="138">
        <f t="shared" si="33"/>
        <v>21848.390016099165</v>
      </c>
      <c r="E362" s="138">
        <f t="shared" si="30"/>
        <v>0</v>
      </c>
      <c r="F362" s="138">
        <f t="shared" si="31"/>
        <v>0</v>
      </c>
      <c r="G362" s="138">
        <f t="shared" si="32"/>
        <v>0</v>
      </c>
      <c r="H362" s="138">
        <f t="shared" si="29"/>
        <v>21848.390016099169</v>
      </c>
    </row>
    <row r="363" spans="2:9" x14ac:dyDescent="0.55000000000000004">
      <c r="B363" s="130" t="str">
        <f>$B$52</f>
        <v>Totals</v>
      </c>
      <c r="C363" s="135">
        <f t="shared" si="33"/>
        <v>8843.0671923508635</v>
      </c>
      <c r="D363" s="135">
        <f t="shared" si="33"/>
        <v>13414.269158084247</v>
      </c>
      <c r="E363" s="135">
        <f t="shared" si="30"/>
        <v>19676.932324420639</v>
      </c>
      <c r="F363" s="135">
        <f t="shared" si="31"/>
        <v>0</v>
      </c>
      <c r="G363" s="135">
        <f t="shared" si="32"/>
        <v>0</v>
      </c>
      <c r="H363" s="135">
        <f t="shared" si="29"/>
        <v>13632.039706740035</v>
      </c>
      <c r="I363" s="349"/>
    </row>
  </sheetData>
  <mergeCells count="45">
    <mergeCell ref="B316:H316"/>
    <mergeCell ref="B341:H341"/>
    <mergeCell ref="B215:G215"/>
    <mergeCell ref="B216:H216"/>
    <mergeCell ref="B241:G241"/>
    <mergeCell ref="B264:H264"/>
    <mergeCell ref="B266:H266"/>
    <mergeCell ref="B291:H291"/>
    <mergeCell ref="I140:I141"/>
    <mergeCell ref="B165:G165"/>
    <mergeCell ref="B166:G166"/>
    <mergeCell ref="B190:G190"/>
    <mergeCell ref="B191:H191"/>
    <mergeCell ref="B89:G89"/>
    <mergeCell ref="B113:H113"/>
    <mergeCell ref="B114:G114"/>
    <mergeCell ref="B139:G139"/>
    <mergeCell ref="B140:F141"/>
    <mergeCell ref="B58:G58"/>
    <mergeCell ref="D83:F83"/>
    <mergeCell ref="B84:C84"/>
    <mergeCell ref="D84:F84"/>
    <mergeCell ref="B87:G87"/>
    <mergeCell ref="D27:F27"/>
    <mergeCell ref="B28:C28"/>
    <mergeCell ref="D28:F28"/>
    <mergeCell ref="D54:F54"/>
    <mergeCell ref="B55:C55"/>
    <mergeCell ref="D55:F55"/>
    <mergeCell ref="B16:E16"/>
    <mergeCell ref="B17:E17"/>
    <mergeCell ref="B18:E18"/>
    <mergeCell ref="D20:F20"/>
    <mergeCell ref="B21:C21"/>
    <mergeCell ref="D21:F21"/>
    <mergeCell ref="B11:H11"/>
    <mergeCell ref="B12:E12"/>
    <mergeCell ref="B13:E13"/>
    <mergeCell ref="B14:E14"/>
    <mergeCell ref="B15:E15"/>
    <mergeCell ref="B1:H1"/>
    <mergeCell ref="B2:H2"/>
    <mergeCell ref="B8:H8"/>
    <mergeCell ref="B9:G9"/>
    <mergeCell ref="B10:G10"/>
  </mergeCells>
  <conditionalFormatting sqref="C61:G80">
    <cfRule type="expression" dxfId="109" priority="6" stopIfTrue="1">
      <formula>C32=0</formula>
    </cfRule>
  </conditionalFormatting>
  <conditionalFormatting sqref="C91:G110">
    <cfRule type="expression" dxfId="108" priority="5" stopIfTrue="1">
      <formula>C32=0</formula>
    </cfRule>
  </conditionalFormatting>
  <conditionalFormatting sqref="C143:H162">
    <cfRule type="expression" dxfId="107" priority="3" stopIfTrue="1">
      <formula>C32=0</formula>
    </cfRule>
  </conditionalFormatting>
  <conditionalFormatting sqref="H143:H162">
    <cfRule type="expression" dxfId="106" priority="1" stopIfTrue="1">
      <formula>OR(AND(#REF!&gt;0,H143&gt;0,H61=0),AND(#REF!&gt;0,H143&gt;0,H32=0))</formula>
    </cfRule>
    <cfRule type="expression" dxfId="105" priority="4" stopIfTrue="1">
      <formula>OR(AND(#REF!&gt;0,H143&gt;0,H61=0),AND(#REF!&gt;0,H143&gt;0,H32=0))</formula>
    </cfRule>
  </conditionalFormatting>
  <pageMargins left="0.25" right="0.25" top="0.5" bottom="0.5" header="0.17" footer="0.17"/>
  <pageSetup scale="69" fitToHeight="0" orientation="portrait" r:id="rId1"/>
  <headerFooter alignWithMargins="0"/>
  <rowBreaks count="6" manualBreakCount="6">
    <brk id="56" max="16383" man="1"/>
    <brk id="112" max="16383" man="1"/>
    <brk id="164" max="16383" man="1"/>
    <brk id="214" max="16383" man="1"/>
    <brk id="264" max="16383" man="1"/>
    <brk id="314" max="16383" man="1"/>
  </rowBreaks>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F00-000000000000}">
  <sheetPr codeName="Sheet32">
    <tabColor rgb="FFFFC000"/>
    <pageSetUpPr fitToPage="1"/>
  </sheetPr>
  <dimension ref="B1:W363"/>
  <sheetViews>
    <sheetView showGridLines="0" showZeros="0" zoomScale="70" zoomScaleNormal="70" workbookViewId="0">
      <selection activeCell="B242" sqref="B242"/>
    </sheetView>
  </sheetViews>
  <sheetFormatPr defaultColWidth="9.109375" defaultRowHeight="19.2" x14ac:dyDescent="0.55000000000000004"/>
  <cols>
    <col min="1" max="1" width="1.88671875" style="107" customWidth="1"/>
    <col min="2" max="2" width="30.5546875" style="107" customWidth="1"/>
    <col min="3" max="4" width="17.109375" style="107" bestFit="1" customWidth="1"/>
    <col min="5" max="5" width="15.88671875" style="107" bestFit="1" customWidth="1"/>
    <col min="6" max="6" width="16.6640625" style="107" bestFit="1" customWidth="1"/>
    <col min="7" max="7" width="17.5546875" style="107" bestFit="1" customWidth="1"/>
    <col min="8" max="8" width="21.33203125" style="107" bestFit="1" customWidth="1"/>
    <col min="9" max="9" width="16.33203125" style="107" bestFit="1" customWidth="1"/>
    <col min="10" max="10" width="15.88671875" style="107" bestFit="1" customWidth="1"/>
    <col min="11" max="16384" width="9.109375" style="107"/>
  </cols>
  <sheetData>
    <row r="1" spans="2:8" x14ac:dyDescent="0.55000000000000004">
      <c r="B1" s="442" t="str">
        <f>'Relative Weights'!A1</f>
        <v>THECB Texas Public University Expenditure Study - Fiscal Year 2025</v>
      </c>
      <c r="C1" s="442"/>
      <c r="D1" s="442"/>
      <c r="E1" s="442"/>
      <c r="F1" s="442"/>
      <c r="G1" s="442"/>
      <c r="H1" s="442"/>
    </row>
    <row r="2" spans="2:8" x14ac:dyDescent="0.55000000000000004">
      <c r="B2" s="443" t="str">
        <f>'Relative Weights'!A2</f>
        <v>Institution Survey for the Year Ended August 31, 2025</v>
      </c>
      <c r="C2" s="443"/>
      <c r="D2" s="443"/>
      <c r="E2" s="443"/>
      <c r="F2" s="443"/>
      <c r="G2" s="443"/>
      <c r="H2" s="443"/>
    </row>
    <row r="3" spans="2:8" x14ac:dyDescent="0.55000000000000004">
      <c r="B3" s="119" t="s">
        <v>88</v>
      </c>
      <c r="C3" s="119"/>
      <c r="D3" s="119"/>
      <c r="E3" s="119"/>
      <c r="F3" s="119"/>
      <c r="G3" s="119"/>
      <c r="H3" s="119"/>
    </row>
    <row r="4" spans="2:8" x14ac:dyDescent="0.55000000000000004">
      <c r="B4" s="292" t="s">
        <v>149</v>
      </c>
      <c r="C4" s="119"/>
      <c r="D4" s="119"/>
      <c r="E4" s="119"/>
      <c r="F4" s="119"/>
      <c r="G4" s="119"/>
      <c r="H4" s="119"/>
    </row>
    <row r="5" spans="2:8" ht="16.5" customHeight="1" x14ac:dyDescent="0.55000000000000004">
      <c r="B5" s="119"/>
      <c r="C5" s="119"/>
      <c r="D5" s="119"/>
      <c r="E5" s="119"/>
      <c r="F5" s="119"/>
      <c r="G5" s="119"/>
      <c r="H5" s="244"/>
    </row>
    <row r="6" spans="2:8" x14ac:dyDescent="0.55000000000000004">
      <c r="B6" s="293" t="s">
        <v>10</v>
      </c>
      <c r="C6" s="293"/>
      <c r="D6" s="293"/>
      <c r="E6" s="293"/>
      <c r="F6" s="293"/>
      <c r="G6" s="293"/>
      <c r="H6" s="294"/>
    </row>
    <row r="7" spans="2:8" x14ac:dyDescent="0.55000000000000004">
      <c r="B7" s="119"/>
      <c r="C7" s="119"/>
      <c r="D7" s="119"/>
      <c r="E7" s="119"/>
      <c r="F7" s="119"/>
      <c r="G7" s="119"/>
      <c r="H7" s="295"/>
    </row>
    <row r="8" spans="2:8" ht="171" customHeight="1" x14ac:dyDescent="0.55000000000000004">
      <c r="B8" s="431" t="s">
        <v>223</v>
      </c>
      <c r="C8" s="431"/>
      <c r="D8" s="431"/>
      <c r="E8" s="431"/>
      <c r="F8" s="431"/>
      <c r="G8" s="431"/>
      <c r="H8" s="431"/>
    </row>
    <row r="9" spans="2:8" ht="99.75" customHeight="1" x14ac:dyDescent="0.55000000000000004">
      <c r="B9" s="432" t="s">
        <v>41</v>
      </c>
      <c r="C9" s="432"/>
      <c r="D9" s="432"/>
      <c r="E9" s="432"/>
      <c r="F9" s="432"/>
      <c r="G9" s="432"/>
      <c r="H9" s="296"/>
    </row>
    <row r="10" spans="2:8" x14ac:dyDescent="0.55000000000000004">
      <c r="B10" s="442" t="s">
        <v>20</v>
      </c>
      <c r="C10" s="442"/>
      <c r="D10" s="442"/>
      <c r="E10" s="442"/>
      <c r="F10" s="442"/>
      <c r="G10" s="442"/>
      <c r="H10" s="296"/>
    </row>
    <row r="11" spans="2:8" ht="21" customHeight="1" thickBot="1" x14ac:dyDescent="0.6">
      <c r="B11" s="432" t="s">
        <v>851</v>
      </c>
      <c r="C11" s="432"/>
      <c r="D11" s="432"/>
      <c r="E11" s="432"/>
      <c r="F11" s="432"/>
      <c r="G11" s="432"/>
      <c r="H11" s="432"/>
    </row>
    <row r="12" spans="2:8" ht="19.8" thickBot="1" x14ac:dyDescent="0.6">
      <c r="B12" s="447" t="s">
        <v>16</v>
      </c>
      <c r="C12" s="448"/>
      <c r="D12" s="448"/>
      <c r="E12" s="448"/>
      <c r="F12" s="297"/>
      <c r="G12" s="298"/>
      <c r="H12" s="299" t="s">
        <v>17</v>
      </c>
    </row>
    <row r="13" spans="2:8" x14ac:dyDescent="0.55000000000000004">
      <c r="B13" s="449" t="s">
        <v>12</v>
      </c>
      <c r="C13" s="449"/>
      <c r="D13" s="449"/>
      <c r="E13" s="449"/>
      <c r="F13" s="352"/>
      <c r="G13" s="301"/>
      <c r="H13" s="353">
        <f>Data!$G27</f>
        <v>223025741</v>
      </c>
    </row>
    <row r="14" spans="2:8" x14ac:dyDescent="0.55000000000000004">
      <c r="B14" s="435" t="s">
        <v>13</v>
      </c>
      <c r="C14" s="435"/>
      <c r="D14" s="435"/>
      <c r="E14" s="435"/>
      <c r="F14" s="354"/>
      <c r="G14" s="301"/>
      <c r="H14" s="355">
        <f>Data!$H27</f>
        <v>117998101</v>
      </c>
    </row>
    <row r="15" spans="2:8" x14ac:dyDescent="0.55000000000000004">
      <c r="B15" s="435" t="s">
        <v>14</v>
      </c>
      <c r="C15" s="435"/>
      <c r="D15" s="435"/>
      <c r="E15" s="435"/>
      <c r="F15" s="354"/>
      <c r="G15" s="301"/>
      <c r="H15" s="355">
        <f>Data!$I27</f>
        <v>83248898</v>
      </c>
    </row>
    <row r="16" spans="2:8" x14ac:dyDescent="0.55000000000000004">
      <c r="B16" s="435" t="s">
        <v>18</v>
      </c>
      <c r="C16" s="435"/>
      <c r="D16" s="435"/>
      <c r="E16" s="435"/>
      <c r="F16" s="354"/>
      <c r="G16" s="301"/>
      <c r="H16" s="355">
        <f>Data!$J27</f>
        <v>66553147</v>
      </c>
    </row>
    <row r="17" spans="2:23" x14ac:dyDescent="0.55000000000000004">
      <c r="B17" s="435" t="s">
        <v>15</v>
      </c>
      <c r="C17" s="435"/>
      <c r="D17" s="435"/>
      <c r="E17" s="435"/>
      <c r="F17" s="354"/>
      <c r="G17" s="301"/>
      <c r="H17" s="355">
        <f>Data!$K27</f>
        <v>60538139</v>
      </c>
    </row>
    <row r="18" spans="2:23" x14ac:dyDescent="0.55000000000000004">
      <c r="B18" s="435" t="s">
        <v>1</v>
      </c>
      <c r="C18" s="435"/>
      <c r="D18" s="435"/>
      <c r="E18" s="435"/>
      <c r="F18" s="356"/>
      <c r="G18" s="301"/>
      <c r="H18" s="357">
        <f>SUM(H13:H17)</f>
        <v>551364026</v>
      </c>
    </row>
    <row r="19" spans="2:23" ht="13.5" customHeight="1" x14ac:dyDescent="0.55000000000000004">
      <c r="B19" s="306"/>
      <c r="D19" s="306"/>
      <c r="E19" s="306"/>
      <c r="F19" s="306"/>
      <c r="G19" s="306"/>
      <c r="H19" s="296"/>
    </row>
    <row r="20" spans="2:23" ht="13.5" customHeight="1" x14ac:dyDescent="0.55000000000000004">
      <c r="B20" s="306"/>
      <c r="D20" s="440" t="s">
        <v>22</v>
      </c>
      <c r="E20" s="440"/>
      <c r="F20" s="440"/>
      <c r="G20" s="307" t="s">
        <v>23</v>
      </c>
      <c r="H20" s="307" t="s">
        <v>24</v>
      </c>
    </row>
    <row r="21" spans="2:23" ht="17.25" customHeight="1" x14ac:dyDescent="0.55000000000000004">
      <c r="B21" s="438" t="s">
        <v>21</v>
      </c>
      <c r="C21" s="439"/>
      <c r="D21" s="434" t="s">
        <v>820</v>
      </c>
      <c r="E21" s="434"/>
      <c r="F21" s="434"/>
      <c r="G21" s="308" t="str">
        <f>Data!M27</f>
        <v>940-369-5095</v>
      </c>
      <c r="H21" s="309" t="str">
        <f>Data!N27</f>
        <v>leydi.carter@untsystem.edu</v>
      </c>
    </row>
    <row r="22" spans="2:23" ht="13.5" customHeight="1" x14ac:dyDescent="0.55000000000000004">
      <c r="B22" s="306"/>
      <c r="C22" s="306"/>
      <c r="D22" s="306"/>
      <c r="E22" s="306"/>
      <c r="F22" s="306"/>
      <c r="G22" s="306"/>
      <c r="H22" s="296"/>
    </row>
    <row r="23" spans="2:23" ht="15.75" customHeight="1" thickBot="1" x14ac:dyDescent="0.6">
      <c r="B23" s="117" t="s">
        <v>900</v>
      </c>
      <c r="C23" s="306"/>
      <c r="D23" s="306"/>
      <c r="E23" s="306"/>
      <c r="F23" s="306"/>
      <c r="G23" s="306"/>
      <c r="H23" s="296"/>
    </row>
    <row r="24" spans="2:23" s="313" customFormat="1" x14ac:dyDescent="0.55000000000000004">
      <c r="B24" s="310"/>
      <c r="C24" s="123" t="s">
        <v>25</v>
      </c>
      <c r="D24" s="311" t="s">
        <v>26</v>
      </c>
      <c r="E24" s="311" t="s">
        <v>27</v>
      </c>
      <c r="F24" s="311" t="s">
        <v>28</v>
      </c>
      <c r="G24" s="311" t="s">
        <v>29</v>
      </c>
      <c r="H24" s="312" t="s">
        <v>30</v>
      </c>
      <c r="J24" s="107"/>
    </row>
    <row r="25" spans="2:23" s="313" customFormat="1" ht="19.8" thickBot="1" x14ac:dyDescent="0.6">
      <c r="B25" s="314" t="s">
        <v>675</v>
      </c>
      <c r="C25" s="315">
        <f>Data!O27</f>
        <v>15619</v>
      </c>
      <c r="D25" s="316">
        <f>Data!P27</f>
        <v>19180</v>
      </c>
      <c r="E25" s="316">
        <f>Data!Q27</f>
        <v>9368</v>
      </c>
      <c r="F25" s="316">
        <f>Data!R27</f>
        <v>1968</v>
      </c>
      <c r="G25" s="316">
        <f>Data!S27</f>
        <v>45</v>
      </c>
      <c r="H25" s="317">
        <f>SUM(C25:G25)</f>
        <v>46180</v>
      </c>
    </row>
    <row r="26" spans="2:23" x14ac:dyDescent="0.55000000000000004">
      <c r="C26" s="318"/>
      <c r="D26" s="318"/>
      <c r="E26" s="318"/>
      <c r="F26" s="318"/>
      <c r="G26" s="318"/>
      <c r="H26" s="318"/>
      <c r="I26" s="318"/>
    </row>
    <row r="27" spans="2:23" ht="13.5" customHeight="1" x14ac:dyDescent="0.55000000000000004">
      <c r="B27" s="306"/>
      <c r="D27" s="440" t="s">
        <v>22</v>
      </c>
      <c r="E27" s="440"/>
      <c r="F27" s="440"/>
      <c r="G27" s="307" t="s">
        <v>23</v>
      </c>
      <c r="H27" s="307" t="s">
        <v>24</v>
      </c>
    </row>
    <row r="28" spans="2:23" ht="17.25" customHeight="1" x14ac:dyDescent="0.55000000000000004">
      <c r="B28" s="438" t="s">
        <v>893</v>
      </c>
      <c r="C28" s="439"/>
      <c r="D28" s="434" t="str">
        <f>Data!T27</f>
        <v>Shari Schwartz</v>
      </c>
      <c r="E28" s="434"/>
      <c r="F28" s="434"/>
      <c r="G28" s="308" t="str">
        <f>Data!U27</f>
        <v>(940) 565-4616</v>
      </c>
      <c r="H28" s="309" t="str">
        <f>Data!V27</f>
        <v>shari.schwartz@unt.edu</v>
      </c>
    </row>
    <row r="29" spans="2:23" ht="13.5" customHeight="1" x14ac:dyDescent="0.55000000000000004">
      <c r="B29" s="306"/>
      <c r="C29" s="306"/>
      <c r="D29" s="306"/>
      <c r="E29" s="306"/>
      <c r="F29" s="306"/>
      <c r="G29" s="306"/>
      <c r="H29" s="296"/>
    </row>
    <row r="30" spans="2:23" ht="19.8" thickBot="1" x14ac:dyDescent="0.6">
      <c r="B30" s="117" t="s">
        <v>901</v>
      </c>
    </row>
    <row r="31" spans="2:23" ht="19.8" thickBot="1" x14ac:dyDescent="0.6">
      <c r="B31" s="124" t="s">
        <v>31</v>
      </c>
      <c r="C31" s="125" t="s">
        <v>25</v>
      </c>
      <c r="D31" s="125" t="s">
        <v>26</v>
      </c>
      <c r="E31" s="125" t="s">
        <v>27</v>
      </c>
      <c r="F31" s="125" t="s">
        <v>28</v>
      </c>
      <c r="G31" s="125" t="s">
        <v>29</v>
      </c>
      <c r="H31" s="126" t="s">
        <v>30</v>
      </c>
    </row>
    <row r="32" spans="2:23" x14ac:dyDescent="0.55000000000000004">
      <c r="B32" s="127" t="s">
        <v>42</v>
      </c>
      <c r="C32" s="140">
        <f>Data!W27</f>
        <v>286890.5</v>
      </c>
      <c r="D32" s="140">
        <f>Data!AQ27</f>
        <v>108103</v>
      </c>
      <c r="E32" s="140">
        <f>Data!BK27</f>
        <v>22328</v>
      </c>
      <c r="F32" s="140">
        <f>Data!CE27</f>
        <v>6698</v>
      </c>
      <c r="G32" s="140">
        <f>Data!CY27</f>
        <v>0</v>
      </c>
      <c r="H32" s="141">
        <f>SUM(C32:G32)</f>
        <v>424019.5</v>
      </c>
      <c r="W32" s="144"/>
    </row>
    <row r="33" spans="2:23" x14ac:dyDescent="0.55000000000000004">
      <c r="B33" s="129" t="s">
        <v>43</v>
      </c>
      <c r="C33" s="140">
        <f>Data!X27</f>
        <v>85759</v>
      </c>
      <c r="D33" s="140">
        <f>Data!AR27</f>
        <v>34246</v>
      </c>
      <c r="E33" s="140">
        <f>Data!BL27</f>
        <v>23942.999999999996</v>
      </c>
      <c r="F33" s="140">
        <f>Data!CF27</f>
        <v>5494</v>
      </c>
      <c r="G33" s="140">
        <f>Data!CZ27</f>
        <v>0</v>
      </c>
      <c r="H33" s="141">
        <f t="shared" ref="H33:H52" si="0">SUM(C33:G33)</f>
        <v>149442</v>
      </c>
      <c r="W33" s="144"/>
    </row>
    <row r="34" spans="2:23" x14ac:dyDescent="0.55000000000000004">
      <c r="B34" s="129" t="s">
        <v>44</v>
      </c>
      <c r="C34" s="140">
        <f>Data!Y27</f>
        <v>60688</v>
      </c>
      <c r="D34" s="140">
        <f>Data!AS27</f>
        <v>32352</v>
      </c>
      <c r="E34" s="140">
        <f>Data!BM27</f>
        <v>5740</v>
      </c>
      <c r="F34" s="140">
        <f>Data!CG27</f>
        <v>3624.0000000000005</v>
      </c>
      <c r="G34" s="140">
        <f>Data!DA27</f>
        <v>0</v>
      </c>
      <c r="H34" s="141">
        <f t="shared" si="0"/>
        <v>102404</v>
      </c>
      <c r="W34" s="144"/>
    </row>
    <row r="35" spans="2:23" x14ac:dyDescent="0.55000000000000004">
      <c r="B35" s="129" t="s">
        <v>45</v>
      </c>
      <c r="C35" s="140">
        <f>Data!Z27</f>
        <v>4583.5</v>
      </c>
      <c r="D35" s="140">
        <f>Data!AT27</f>
        <v>10025</v>
      </c>
      <c r="E35" s="140">
        <f>Data!BN27</f>
        <v>7794</v>
      </c>
      <c r="F35" s="140">
        <f>Data!CH27</f>
        <v>1837</v>
      </c>
      <c r="G35" s="140">
        <f>Data!DB27</f>
        <v>0</v>
      </c>
      <c r="H35" s="141">
        <f t="shared" si="0"/>
        <v>24239.5</v>
      </c>
      <c r="W35" s="144"/>
    </row>
    <row r="36" spans="2:23" x14ac:dyDescent="0.55000000000000004">
      <c r="B36" s="129" t="s">
        <v>46</v>
      </c>
      <c r="C36" s="140">
        <f>Data!AA27</f>
        <v>6</v>
      </c>
      <c r="D36" s="140">
        <f>Data!AU27</f>
        <v>90</v>
      </c>
      <c r="E36" s="140">
        <f>Data!BO27</f>
        <v>0</v>
      </c>
      <c r="F36" s="140">
        <f>Data!CI27</f>
        <v>0</v>
      </c>
      <c r="G36" s="140">
        <f>Data!DC27</f>
        <v>0</v>
      </c>
      <c r="H36" s="141">
        <f t="shared" si="0"/>
        <v>96</v>
      </c>
      <c r="W36" s="144"/>
    </row>
    <row r="37" spans="2:23" x14ac:dyDescent="0.55000000000000004">
      <c r="B37" s="129" t="s">
        <v>47</v>
      </c>
      <c r="C37" s="140">
        <f>Data!AB27</f>
        <v>28136</v>
      </c>
      <c r="D37" s="140">
        <f>Data!AV27</f>
        <v>32781</v>
      </c>
      <c r="E37" s="140">
        <f>Data!BP27</f>
        <v>38913</v>
      </c>
      <c r="F37" s="140">
        <f>Data!CJ27</f>
        <v>4307</v>
      </c>
      <c r="G37" s="140">
        <f>Data!DD27</f>
        <v>0</v>
      </c>
      <c r="H37" s="141">
        <f t="shared" si="0"/>
        <v>104137</v>
      </c>
      <c r="W37" s="144"/>
    </row>
    <row r="38" spans="2:23" x14ac:dyDescent="0.55000000000000004">
      <c r="B38" s="129" t="s">
        <v>48</v>
      </c>
      <c r="C38" s="140">
        <f>Data!AC27</f>
        <v>2658</v>
      </c>
      <c r="D38" s="140">
        <f>Data!AW27</f>
        <v>927</v>
      </c>
      <c r="E38" s="140">
        <f>Data!BQ27</f>
        <v>18</v>
      </c>
      <c r="F38" s="140">
        <f>Data!CK27</f>
        <v>0</v>
      </c>
      <c r="G38" s="140">
        <f>Data!DE27</f>
        <v>0</v>
      </c>
      <c r="H38" s="141">
        <f t="shared" si="0"/>
        <v>3603</v>
      </c>
      <c r="W38" s="144"/>
    </row>
    <row r="39" spans="2:23" x14ac:dyDescent="0.55000000000000004">
      <c r="B39" s="129" t="s">
        <v>49</v>
      </c>
      <c r="C39" s="140">
        <f>Data!AD27</f>
        <v>0</v>
      </c>
      <c r="D39" s="140">
        <f>Data!AX27</f>
        <v>0</v>
      </c>
      <c r="E39" s="140">
        <f>Data!BR27</f>
        <v>0</v>
      </c>
      <c r="F39" s="140">
        <f>Data!CL27</f>
        <v>0</v>
      </c>
      <c r="G39" s="140">
        <f>Data!DF27</f>
        <v>0</v>
      </c>
      <c r="H39" s="141">
        <f t="shared" si="0"/>
        <v>0</v>
      </c>
      <c r="W39" s="144"/>
    </row>
    <row r="40" spans="2:23" x14ac:dyDescent="0.55000000000000004">
      <c r="B40" s="129" t="s">
        <v>50</v>
      </c>
      <c r="C40" s="140">
        <f>Data!AE27</f>
        <v>2193</v>
      </c>
      <c r="D40" s="140">
        <f>Data!AY27</f>
        <v>4587</v>
      </c>
      <c r="E40" s="140">
        <f>Data!BS27</f>
        <v>1470</v>
      </c>
      <c r="F40" s="140">
        <f>Data!CM27</f>
        <v>0</v>
      </c>
      <c r="G40" s="140">
        <f>Data!DG27</f>
        <v>0</v>
      </c>
      <c r="H40" s="141">
        <f t="shared" si="0"/>
        <v>8250</v>
      </c>
      <c r="W40" s="144"/>
    </row>
    <row r="41" spans="2:23" x14ac:dyDescent="0.55000000000000004">
      <c r="B41" s="129" t="s">
        <v>51</v>
      </c>
      <c r="C41" s="140">
        <f>Data!AF27</f>
        <v>18</v>
      </c>
      <c r="D41" s="140">
        <f>Data!AZ27</f>
        <v>336</v>
      </c>
      <c r="E41" s="140">
        <f>Data!BT27</f>
        <v>7042</v>
      </c>
      <c r="F41" s="140">
        <f>Data!CN27</f>
        <v>15</v>
      </c>
      <c r="G41" s="140">
        <f>Data!DH27</f>
        <v>0</v>
      </c>
      <c r="H41" s="141">
        <f t="shared" si="0"/>
        <v>7411</v>
      </c>
      <c r="W41" s="144"/>
    </row>
    <row r="42" spans="2:23" x14ac:dyDescent="0.55000000000000004">
      <c r="B42" s="129" t="s">
        <v>52</v>
      </c>
      <c r="C42" s="140">
        <f>Data!AG27</f>
        <v>0</v>
      </c>
      <c r="D42" s="140">
        <f>Data!BA27</f>
        <v>0</v>
      </c>
      <c r="E42" s="140">
        <f>Data!BU27</f>
        <v>0</v>
      </c>
      <c r="F42" s="140">
        <f>Data!CO27</f>
        <v>0</v>
      </c>
      <c r="G42" s="140">
        <f>Data!DI27</f>
        <v>0</v>
      </c>
      <c r="H42" s="141">
        <f t="shared" si="0"/>
        <v>0</v>
      </c>
      <c r="W42" s="144"/>
    </row>
    <row r="43" spans="2:23" x14ac:dyDescent="0.55000000000000004">
      <c r="B43" s="129" t="s">
        <v>53</v>
      </c>
      <c r="C43" s="140">
        <f>Data!AH27</f>
        <v>5</v>
      </c>
      <c r="D43" s="140">
        <f>Data!BB27</f>
        <v>15</v>
      </c>
      <c r="E43" s="140">
        <f>Data!BV27</f>
        <v>0</v>
      </c>
      <c r="F43" s="140">
        <f>Data!CP27</f>
        <v>0</v>
      </c>
      <c r="G43" s="140">
        <f>Data!DJ27</f>
        <v>0</v>
      </c>
      <c r="H43" s="141">
        <f t="shared" si="0"/>
        <v>20</v>
      </c>
      <c r="W43" s="144"/>
    </row>
    <row r="44" spans="2:23" x14ac:dyDescent="0.55000000000000004">
      <c r="B44" s="129" t="s">
        <v>54</v>
      </c>
      <c r="C44" s="140">
        <f>Data!AI27</f>
        <v>0</v>
      </c>
      <c r="D44" s="140">
        <f>Data!BC27</f>
        <v>0</v>
      </c>
      <c r="E44" s="140">
        <f>Data!BW27</f>
        <v>0</v>
      </c>
      <c r="F44" s="140">
        <f>Data!CQ27</f>
        <v>0</v>
      </c>
      <c r="G44" s="140">
        <f>Data!DK27</f>
        <v>0</v>
      </c>
      <c r="H44" s="141">
        <f t="shared" si="0"/>
        <v>0</v>
      </c>
      <c r="W44" s="144"/>
    </row>
    <row r="45" spans="2:23" x14ac:dyDescent="0.55000000000000004">
      <c r="B45" s="129" t="s">
        <v>55</v>
      </c>
      <c r="C45" s="140">
        <f>Data!AJ27</f>
        <v>18415</v>
      </c>
      <c r="D45" s="140">
        <f>Data!BD27</f>
        <v>19802</v>
      </c>
      <c r="E45" s="140">
        <f>Data!BX27</f>
        <v>6768</v>
      </c>
      <c r="F45" s="140">
        <f>Data!CR27</f>
        <v>54</v>
      </c>
      <c r="G45" s="140">
        <f>Data!DL27</f>
        <v>1064</v>
      </c>
      <c r="H45" s="141">
        <f t="shared" si="0"/>
        <v>46103</v>
      </c>
      <c r="W45" s="144"/>
    </row>
    <row r="46" spans="2:23" x14ac:dyDescent="0.55000000000000004">
      <c r="B46" s="129" t="s">
        <v>56</v>
      </c>
      <c r="C46" s="140">
        <f>Data!AK27</f>
        <v>0</v>
      </c>
      <c r="D46" s="140">
        <f>Data!BE27</f>
        <v>0</v>
      </c>
      <c r="E46" s="140">
        <f>Data!BY27</f>
        <v>0</v>
      </c>
      <c r="F46" s="140">
        <f>Data!CS27</f>
        <v>0</v>
      </c>
      <c r="G46" s="140">
        <f>Data!DM27</f>
        <v>0</v>
      </c>
      <c r="H46" s="141">
        <f t="shared" si="0"/>
        <v>0</v>
      </c>
      <c r="W46" s="144"/>
    </row>
    <row r="47" spans="2:23" x14ac:dyDescent="0.55000000000000004">
      <c r="B47" s="129" t="s">
        <v>57</v>
      </c>
      <c r="C47" s="140">
        <f>Data!AL27</f>
        <v>47362</v>
      </c>
      <c r="D47" s="140">
        <f>Data!BF27</f>
        <v>121486</v>
      </c>
      <c r="E47" s="140">
        <f>Data!BZ27</f>
        <v>41874</v>
      </c>
      <c r="F47" s="140">
        <f>Data!CT27</f>
        <v>1441</v>
      </c>
      <c r="G47" s="140">
        <f>Data!DN27</f>
        <v>0</v>
      </c>
      <c r="H47" s="141">
        <f t="shared" si="0"/>
        <v>212163</v>
      </c>
      <c r="W47" s="144"/>
    </row>
    <row r="48" spans="2:23" x14ac:dyDescent="0.55000000000000004">
      <c r="B48" s="129" t="s">
        <v>58</v>
      </c>
      <c r="C48" s="140">
        <f>Data!AM27</f>
        <v>0</v>
      </c>
      <c r="D48" s="140">
        <f>Data!BG27</f>
        <v>0</v>
      </c>
      <c r="E48" s="140">
        <f>Data!CA27</f>
        <v>0</v>
      </c>
      <c r="F48" s="140">
        <f>Data!CU27</f>
        <v>0</v>
      </c>
      <c r="G48" s="140">
        <f>Data!DO27</f>
        <v>0</v>
      </c>
      <c r="H48" s="141">
        <f t="shared" si="0"/>
        <v>0</v>
      </c>
      <c r="W48" s="144"/>
    </row>
    <row r="49" spans="2:23" x14ac:dyDescent="0.55000000000000004">
      <c r="B49" s="129" t="s">
        <v>59</v>
      </c>
      <c r="C49" s="140">
        <f>Data!AN27</f>
        <v>0</v>
      </c>
      <c r="D49" s="140">
        <f>Data!BH27</f>
        <v>2328</v>
      </c>
      <c r="E49" s="140">
        <f>Data!CB27</f>
        <v>0</v>
      </c>
      <c r="F49" s="140">
        <f>Data!CV27</f>
        <v>0</v>
      </c>
      <c r="G49" s="140">
        <f>Data!DP27</f>
        <v>0</v>
      </c>
      <c r="H49" s="141">
        <f t="shared" si="0"/>
        <v>2328</v>
      </c>
      <c r="W49" s="144"/>
    </row>
    <row r="50" spans="2:23" x14ac:dyDescent="0.55000000000000004">
      <c r="B50" s="129" t="s">
        <v>60</v>
      </c>
      <c r="C50" s="140">
        <f>Data!AO27</f>
        <v>4300</v>
      </c>
      <c r="D50" s="140">
        <f>Data!BI27</f>
        <v>8178</v>
      </c>
      <c r="E50" s="140">
        <f>Data!CC27</f>
        <v>4500</v>
      </c>
      <c r="F50" s="140">
        <f>Data!CW27</f>
        <v>9</v>
      </c>
      <c r="G50" s="140">
        <f>Data!DQ27</f>
        <v>0</v>
      </c>
      <c r="H50" s="141">
        <f t="shared" si="0"/>
        <v>16987</v>
      </c>
      <c r="W50" s="144"/>
    </row>
    <row r="51" spans="2:23" x14ac:dyDescent="0.55000000000000004">
      <c r="B51" s="129" t="s">
        <v>0</v>
      </c>
      <c r="C51" s="140">
        <f>Data!AP27</f>
        <v>0</v>
      </c>
      <c r="D51" s="140">
        <f>Data!BJ27</f>
        <v>0</v>
      </c>
      <c r="E51" s="140">
        <f>Data!CD27</f>
        <v>0</v>
      </c>
      <c r="F51" s="140">
        <f>Data!CX27</f>
        <v>0</v>
      </c>
      <c r="G51" s="140">
        <f>Data!DR27</f>
        <v>0</v>
      </c>
      <c r="H51" s="141">
        <f t="shared" si="0"/>
        <v>0</v>
      </c>
      <c r="W51" s="144"/>
    </row>
    <row r="52" spans="2:23" x14ac:dyDescent="0.55000000000000004">
      <c r="B52" s="142" t="s">
        <v>33</v>
      </c>
      <c r="C52" s="141">
        <f>SUM(C32:C51)</f>
        <v>541014</v>
      </c>
      <c r="D52" s="141">
        <f>SUM(D32:D51)</f>
        <v>375256</v>
      </c>
      <c r="E52" s="141">
        <f>SUM(E32:E51)</f>
        <v>160390</v>
      </c>
      <c r="F52" s="141">
        <f>SUM(F32:F51)</f>
        <v>23479</v>
      </c>
      <c r="G52" s="141">
        <f>SUM(G32:G51)</f>
        <v>1064</v>
      </c>
      <c r="H52" s="141">
        <f t="shared" si="0"/>
        <v>1101203</v>
      </c>
    </row>
    <row r="53" spans="2:23" x14ac:dyDescent="0.55000000000000004">
      <c r="B53" s="143"/>
      <c r="C53" s="144"/>
      <c r="D53" s="144"/>
      <c r="E53" s="144"/>
      <c r="F53" s="144"/>
      <c r="G53" s="144"/>
      <c r="H53" s="144"/>
    </row>
    <row r="54" spans="2:23" ht="13.5" customHeight="1" x14ac:dyDescent="0.55000000000000004">
      <c r="B54" s="306"/>
      <c r="D54" s="440" t="s">
        <v>22</v>
      </c>
      <c r="E54" s="440"/>
      <c r="F54" s="440"/>
      <c r="G54" s="307" t="s">
        <v>23</v>
      </c>
      <c r="H54" s="307" t="s">
        <v>24</v>
      </c>
    </row>
    <row r="55" spans="2:23" ht="38.4" x14ac:dyDescent="0.55000000000000004">
      <c r="B55" s="438" t="s">
        <v>894</v>
      </c>
      <c r="C55" s="439"/>
      <c r="D55" s="434" t="str">
        <f>Data!T27</f>
        <v>Shari Schwartz</v>
      </c>
      <c r="E55" s="434"/>
      <c r="F55" s="434"/>
      <c r="G55" s="308" t="str">
        <f>Data!U27</f>
        <v>(940) 565-4616</v>
      </c>
      <c r="H55" s="309" t="str">
        <f>Data!V27</f>
        <v>shari.schwartz@unt.edu</v>
      </c>
    </row>
    <row r="56" spans="2:23" ht="13.5" customHeight="1" x14ac:dyDescent="0.55000000000000004">
      <c r="B56" s="306"/>
      <c r="C56" s="306"/>
      <c r="D56" s="306"/>
      <c r="E56" s="306"/>
      <c r="F56" s="306"/>
      <c r="G56" s="306"/>
      <c r="H56" s="296"/>
    </row>
    <row r="57" spans="2:23" ht="16.5" customHeight="1" x14ac:dyDescent="0.55000000000000004">
      <c r="B57" s="117" t="s">
        <v>9</v>
      </c>
    </row>
    <row r="58" spans="2:23" ht="39.75" customHeight="1" x14ac:dyDescent="0.55000000000000004">
      <c r="B58" s="441" t="s">
        <v>39</v>
      </c>
      <c r="C58" s="441"/>
      <c r="D58" s="441"/>
      <c r="E58" s="441"/>
      <c r="F58" s="441"/>
      <c r="G58" s="441"/>
      <c r="H58" s="319"/>
    </row>
    <row r="59" spans="2:23" ht="8.25" customHeight="1" thickBot="1" x14ac:dyDescent="0.6">
      <c r="B59" s="318"/>
    </row>
    <row r="60" spans="2:23" ht="19.8" thickBot="1" x14ac:dyDescent="0.6">
      <c r="B60" s="124" t="s">
        <v>31</v>
      </c>
      <c r="C60" s="125" t="s">
        <v>25</v>
      </c>
      <c r="D60" s="125" t="s">
        <v>26</v>
      </c>
      <c r="E60" s="125" t="s">
        <v>27</v>
      </c>
      <c r="F60" s="125" t="s">
        <v>28</v>
      </c>
      <c r="G60" s="125" t="s">
        <v>29</v>
      </c>
      <c r="H60" s="126" t="s">
        <v>30</v>
      </c>
    </row>
    <row r="61" spans="2:23" x14ac:dyDescent="0.55000000000000004">
      <c r="B61" s="127" t="str">
        <f>$B$32</f>
        <v>Liberal Arts</v>
      </c>
      <c r="C61" s="320">
        <f>Data!DS27</f>
        <v>13439069.827427546</v>
      </c>
      <c r="D61" s="320">
        <f>Data!EM27</f>
        <v>8743542.2688069493</v>
      </c>
      <c r="E61" s="320">
        <f>Data!FG27</f>
        <v>5714241.3397511542</v>
      </c>
      <c r="F61" s="320">
        <f>Data!GA27</f>
        <v>6164684.2428808426</v>
      </c>
      <c r="G61" s="320">
        <f>Data!GU27</f>
        <v>0</v>
      </c>
      <c r="H61" s="321">
        <f>SUM(C61:G61)</f>
        <v>34061537.678866491</v>
      </c>
    </row>
    <row r="62" spans="2:23" x14ac:dyDescent="0.55000000000000004">
      <c r="B62" s="127" t="str">
        <f>$B$33</f>
        <v>Science</v>
      </c>
      <c r="C62" s="320">
        <f>Data!DT27</f>
        <v>3363980.9936798159</v>
      </c>
      <c r="D62" s="320">
        <f>Data!EN27</f>
        <v>3233310.8888625619</v>
      </c>
      <c r="E62" s="320">
        <f>Data!FH27</f>
        <v>3238539.0330123194</v>
      </c>
      <c r="F62" s="320">
        <f>Data!GB27</f>
        <v>5944154.4711222937</v>
      </c>
      <c r="G62" s="320">
        <f>Data!GV27</f>
        <v>0</v>
      </c>
      <c r="H62" s="141">
        <f t="shared" ref="H62:H81" si="1">SUM(C62:G62)</f>
        <v>15779985.386676989</v>
      </c>
    </row>
    <row r="63" spans="2:23" x14ac:dyDescent="0.55000000000000004">
      <c r="B63" s="127" t="str">
        <f>$B$34</f>
        <v>Fine Arts</v>
      </c>
      <c r="C63" s="320">
        <f>Data!DU27</f>
        <v>3678003.8517754022</v>
      </c>
      <c r="D63" s="320">
        <f>Data!EO27</f>
        <v>4106995.8965135836</v>
      </c>
      <c r="E63" s="320">
        <f>Data!FI27</f>
        <v>2842469.9415827752</v>
      </c>
      <c r="F63" s="320">
        <f>Data!GC27</f>
        <v>2862615.6392639885</v>
      </c>
      <c r="G63" s="320">
        <f>Data!GW27</f>
        <v>0</v>
      </c>
      <c r="H63" s="141">
        <f t="shared" si="1"/>
        <v>13490085.329135749</v>
      </c>
    </row>
    <row r="64" spans="2:23" x14ac:dyDescent="0.55000000000000004">
      <c r="B64" s="127" t="str">
        <f>$B$35</f>
        <v>Teacher Education</v>
      </c>
      <c r="C64" s="320">
        <f>Data!DV27</f>
        <v>232419.71997911466</v>
      </c>
      <c r="D64" s="320">
        <f>Data!EP27</f>
        <v>905921.67685343255</v>
      </c>
      <c r="E64" s="320">
        <f>Data!FJ27</f>
        <v>1422215.9244065811</v>
      </c>
      <c r="F64" s="320">
        <f>Data!GD27</f>
        <v>980123.57045006391</v>
      </c>
      <c r="G64" s="320">
        <f>Data!GX27</f>
        <v>0</v>
      </c>
      <c r="H64" s="141">
        <f t="shared" si="1"/>
        <v>3540680.891689192</v>
      </c>
    </row>
    <row r="65" spans="2:8" x14ac:dyDescent="0.55000000000000004">
      <c r="B65" s="127" t="str">
        <f>$B$36</f>
        <v>Agriculture</v>
      </c>
      <c r="C65" s="320">
        <f>Data!DW27</f>
        <v>0</v>
      </c>
      <c r="D65" s="320">
        <f>Data!EQ27</f>
        <v>0</v>
      </c>
      <c r="E65" s="320">
        <f>Data!FK27</f>
        <v>0</v>
      </c>
      <c r="F65" s="320">
        <f>Data!GE27</f>
        <v>0</v>
      </c>
      <c r="G65" s="320">
        <f>Data!GY27</f>
        <v>0</v>
      </c>
      <c r="H65" s="141">
        <f t="shared" si="1"/>
        <v>0</v>
      </c>
    </row>
    <row r="66" spans="2:8" x14ac:dyDescent="0.55000000000000004">
      <c r="B66" s="127" t="str">
        <f>$B$37</f>
        <v>Engineering</v>
      </c>
      <c r="C66" s="320">
        <f>Data!DX27</f>
        <v>2079288.4392311848</v>
      </c>
      <c r="D66" s="320">
        <f>Data!ER27</f>
        <v>4210587.5319370069</v>
      </c>
      <c r="E66" s="320">
        <f>Data!FL27</f>
        <v>5122299.1553190295</v>
      </c>
      <c r="F66" s="320">
        <f>Data!GF27</f>
        <v>4626540.0095939031</v>
      </c>
      <c r="G66" s="320">
        <f>Data!GZ27</f>
        <v>0</v>
      </c>
      <c r="H66" s="141">
        <f t="shared" si="1"/>
        <v>16038715.136081126</v>
      </c>
    </row>
    <row r="67" spans="2:8" x14ac:dyDescent="0.55000000000000004">
      <c r="B67" s="127" t="str">
        <f>$B$38</f>
        <v>Home Economics</v>
      </c>
      <c r="C67" s="320">
        <f>Data!DY27</f>
        <v>136282.27572983457</v>
      </c>
      <c r="D67" s="320">
        <f>Data!ES27</f>
        <v>114131.80785351639</v>
      </c>
      <c r="E67" s="320">
        <f>Data!FM27</f>
        <v>17241.397058823532</v>
      </c>
      <c r="F67" s="320">
        <f>Data!GG27</f>
        <v>0</v>
      </c>
      <c r="G67" s="320">
        <f>Data!HA27</f>
        <v>0</v>
      </c>
      <c r="H67" s="141">
        <f t="shared" si="1"/>
        <v>267655.48064217449</v>
      </c>
    </row>
    <row r="68" spans="2:8" x14ac:dyDescent="0.55000000000000004">
      <c r="B68" s="127" t="str">
        <f>$B$39</f>
        <v>Law</v>
      </c>
      <c r="C68" s="320">
        <f>Data!DZ27</f>
        <v>0</v>
      </c>
      <c r="D68" s="320">
        <f>Data!ET27</f>
        <v>0</v>
      </c>
      <c r="E68" s="320">
        <f>Data!FN27</f>
        <v>0</v>
      </c>
      <c r="F68" s="320">
        <f>Data!GH27</f>
        <v>0</v>
      </c>
      <c r="G68" s="320">
        <f>Data!HB27</f>
        <v>0</v>
      </c>
      <c r="H68" s="141">
        <f t="shared" si="1"/>
        <v>0</v>
      </c>
    </row>
    <row r="69" spans="2:8" x14ac:dyDescent="0.55000000000000004">
      <c r="B69" s="127" t="str">
        <f>$B$40</f>
        <v>Social Service</v>
      </c>
      <c r="C69" s="320">
        <f>Data!EA27</f>
        <v>178518.32479824725</v>
      </c>
      <c r="D69" s="320">
        <f>Data!EU27</f>
        <v>532651.12520175264</v>
      </c>
      <c r="E69" s="320">
        <f>Data!FO27</f>
        <v>38825.154545454541</v>
      </c>
      <c r="F69" s="320">
        <f>Data!GI27</f>
        <v>0</v>
      </c>
      <c r="G69" s="320">
        <f>Data!HC27</f>
        <v>0</v>
      </c>
      <c r="H69" s="141">
        <f t="shared" si="1"/>
        <v>749994.60454545449</v>
      </c>
    </row>
    <row r="70" spans="2:8" x14ac:dyDescent="0.55000000000000004">
      <c r="B70" s="127" t="str">
        <f>$B$41</f>
        <v>Library Science</v>
      </c>
      <c r="C70" s="320">
        <f>Data!EB27</f>
        <v>1696.9998324115973</v>
      </c>
      <c r="D70" s="320">
        <f>Data!EV27</f>
        <v>33938.591742679972</v>
      </c>
      <c r="E70" s="320">
        <f>Data!FP27</f>
        <v>692420.39761269779</v>
      </c>
      <c r="F70" s="320">
        <f>Data!GJ27</f>
        <v>2437.9437855208134</v>
      </c>
      <c r="G70" s="320">
        <f>Data!HD27</f>
        <v>0</v>
      </c>
      <c r="H70" s="141">
        <f t="shared" si="1"/>
        <v>730493.93297331023</v>
      </c>
    </row>
    <row r="71" spans="2:8" x14ac:dyDescent="0.55000000000000004">
      <c r="B71" s="127" t="str">
        <f>$B$42</f>
        <v>Veterinary Science</v>
      </c>
      <c r="C71" s="320">
        <f>Data!EC27</f>
        <v>0</v>
      </c>
      <c r="D71" s="320">
        <f>Data!EW27</f>
        <v>0</v>
      </c>
      <c r="E71" s="320">
        <f>Data!FQ27</f>
        <v>0</v>
      </c>
      <c r="F71" s="320">
        <f>Data!GK27</f>
        <v>0</v>
      </c>
      <c r="G71" s="320">
        <f>Data!HE27</f>
        <v>0</v>
      </c>
      <c r="H71" s="141">
        <f t="shared" si="1"/>
        <v>0</v>
      </c>
    </row>
    <row r="72" spans="2:8" x14ac:dyDescent="0.55000000000000004">
      <c r="B72" s="127" t="str">
        <f>$B$43</f>
        <v>Vocational Training</v>
      </c>
      <c r="C72" s="320">
        <f>Data!ED27</f>
        <v>3580.615942028985</v>
      </c>
      <c r="D72" s="320">
        <f>Data!EX27</f>
        <v>4897.644927536232</v>
      </c>
      <c r="E72" s="320">
        <f>Data!FR27</f>
        <v>0</v>
      </c>
      <c r="F72" s="320">
        <f>Data!GL27</f>
        <v>0</v>
      </c>
      <c r="G72" s="320">
        <f>Data!HF27</f>
        <v>0</v>
      </c>
      <c r="H72" s="141">
        <f t="shared" si="1"/>
        <v>8478.2608695652161</v>
      </c>
    </row>
    <row r="73" spans="2:8" x14ac:dyDescent="0.55000000000000004">
      <c r="B73" s="127" t="str">
        <f>$B$44</f>
        <v>Physical Training</v>
      </c>
      <c r="C73" s="320">
        <f>Data!EE27</f>
        <v>0</v>
      </c>
      <c r="D73" s="320">
        <f>Data!EY27</f>
        <v>0</v>
      </c>
      <c r="E73" s="320">
        <f>Data!FS27</f>
        <v>0</v>
      </c>
      <c r="F73" s="320">
        <f>Data!GM27</f>
        <v>0</v>
      </c>
      <c r="G73" s="320">
        <f>Data!HG27</f>
        <v>0</v>
      </c>
      <c r="H73" s="141">
        <f t="shared" si="1"/>
        <v>0</v>
      </c>
    </row>
    <row r="74" spans="2:8" x14ac:dyDescent="0.55000000000000004">
      <c r="B74" s="127" t="str">
        <f>$B$45</f>
        <v>Health Services</v>
      </c>
      <c r="C74" s="320">
        <f>Data!EF27</f>
        <v>721313.79714590381</v>
      </c>
      <c r="D74" s="320">
        <f>Data!EZ27</f>
        <v>1106863.2748334382</v>
      </c>
      <c r="E74" s="320">
        <f>Data!FT27</f>
        <v>1222795.3902177087</v>
      </c>
      <c r="F74" s="320">
        <f>Data!GN27</f>
        <v>3027.0843301435402</v>
      </c>
      <c r="G74" s="320">
        <f>Data!HH27</f>
        <v>428192.90138297877</v>
      </c>
      <c r="H74" s="141">
        <f t="shared" si="1"/>
        <v>3482192.4479101729</v>
      </c>
    </row>
    <row r="75" spans="2:8" x14ac:dyDescent="0.55000000000000004">
      <c r="B75" s="127" t="str">
        <f>$B$46</f>
        <v>Pharmacy</v>
      </c>
      <c r="C75" s="320">
        <f>Data!EG27</f>
        <v>0</v>
      </c>
      <c r="D75" s="320">
        <f>Data!FA27</f>
        <v>0</v>
      </c>
      <c r="E75" s="320">
        <f>Data!FU27</f>
        <v>0</v>
      </c>
      <c r="F75" s="320">
        <f>Data!GO27</f>
        <v>0</v>
      </c>
      <c r="G75" s="320">
        <f>Data!HI27</f>
        <v>0</v>
      </c>
      <c r="H75" s="141">
        <f t="shared" si="1"/>
        <v>0</v>
      </c>
    </row>
    <row r="76" spans="2:8" x14ac:dyDescent="0.55000000000000004">
      <c r="B76" s="127" t="str">
        <f>$B$47</f>
        <v>Business Administration</v>
      </c>
      <c r="C76" s="320">
        <f>Data!EH27</f>
        <v>3445898.3415395166</v>
      </c>
      <c r="D76" s="320">
        <f>Data!FB27</f>
        <v>12811539.945233753</v>
      </c>
      <c r="E76" s="320">
        <f>Data!FV27</f>
        <v>5319763.7410147293</v>
      </c>
      <c r="F76" s="320">
        <f>Data!GP27</f>
        <v>2869725.5065893945</v>
      </c>
      <c r="G76" s="320">
        <f>Data!HJ27</f>
        <v>0</v>
      </c>
      <c r="H76" s="141">
        <f t="shared" si="1"/>
        <v>24446927.534377392</v>
      </c>
    </row>
    <row r="77" spans="2:8" x14ac:dyDescent="0.55000000000000004">
      <c r="B77" s="127" t="str">
        <f>$B$48</f>
        <v>Optometry</v>
      </c>
      <c r="C77" s="320">
        <f>Data!EI27</f>
        <v>0</v>
      </c>
      <c r="D77" s="320">
        <f>Data!FC27</f>
        <v>0</v>
      </c>
      <c r="E77" s="320">
        <f>Data!FW27</f>
        <v>0</v>
      </c>
      <c r="F77" s="320">
        <f>Data!GQ27</f>
        <v>0</v>
      </c>
      <c r="G77" s="320">
        <f>Data!HK27</f>
        <v>0</v>
      </c>
      <c r="H77" s="141">
        <f t="shared" si="1"/>
        <v>0</v>
      </c>
    </row>
    <row r="78" spans="2:8" x14ac:dyDescent="0.55000000000000004">
      <c r="B78" s="127" t="str">
        <f>$B$49</f>
        <v>Teacher Ed-Practice Teaching</v>
      </c>
      <c r="C78" s="320">
        <f>Data!EJ27</f>
        <v>0</v>
      </c>
      <c r="D78" s="320">
        <f>Data!FD27</f>
        <v>383629.67098527087</v>
      </c>
      <c r="E78" s="320">
        <f>Data!FX27</f>
        <v>0</v>
      </c>
      <c r="F78" s="320">
        <f>Data!GR27</f>
        <v>0</v>
      </c>
      <c r="G78" s="320">
        <f>Data!HL27</f>
        <v>0</v>
      </c>
      <c r="H78" s="141">
        <f t="shared" si="1"/>
        <v>383629.67098527087</v>
      </c>
    </row>
    <row r="79" spans="2:8" x14ac:dyDescent="0.55000000000000004">
      <c r="B79" s="127" t="str">
        <f>$B$50</f>
        <v>Technology</v>
      </c>
      <c r="C79" s="320">
        <f>Data!EK27</f>
        <v>284436.10931377573</v>
      </c>
      <c r="D79" s="320">
        <f>Data!FE27</f>
        <v>1320600.9377500764</v>
      </c>
      <c r="E79" s="320">
        <f>Data!FY27</f>
        <v>715463.09637082438</v>
      </c>
      <c r="F79" s="320">
        <f>Data!GS27</f>
        <v>2454.0133046301526</v>
      </c>
      <c r="G79" s="320">
        <f>Data!HM27</f>
        <v>0</v>
      </c>
      <c r="H79" s="141">
        <f t="shared" si="1"/>
        <v>2322954.1567393066</v>
      </c>
    </row>
    <row r="80" spans="2:8" x14ac:dyDescent="0.55000000000000004">
      <c r="B80" s="127" t="str">
        <f>$B$51</f>
        <v>Nursing</v>
      </c>
      <c r="C80" s="320">
        <f>Data!EL27</f>
        <v>0</v>
      </c>
      <c r="D80" s="320">
        <f>Data!FF27</f>
        <v>0</v>
      </c>
      <c r="E80" s="320">
        <f>Data!FZ27</f>
        <v>0</v>
      </c>
      <c r="F80" s="320">
        <f>Data!GT27</f>
        <v>0</v>
      </c>
      <c r="G80" s="320">
        <f>Data!HN27</f>
        <v>0</v>
      </c>
      <c r="H80" s="141">
        <f t="shared" si="1"/>
        <v>0</v>
      </c>
    </row>
    <row r="81" spans="2:8" x14ac:dyDescent="0.55000000000000004">
      <c r="B81" s="130" t="str">
        <f>$B$52</f>
        <v>Totals</v>
      </c>
      <c r="C81" s="321">
        <f>SUM(C61:C80)</f>
        <v>27564489.29639478</v>
      </c>
      <c r="D81" s="321">
        <f>SUM(D61:D80)</f>
        <v>37508611.261501558</v>
      </c>
      <c r="E81" s="321">
        <f>SUM(E61:E80)</f>
        <v>26346274.570892099</v>
      </c>
      <c r="F81" s="321">
        <f>SUM(F61:F80)</f>
        <v>23455762.481320783</v>
      </c>
      <c r="G81" s="321">
        <f>SUM(G61:G80)</f>
        <v>428192.90138297877</v>
      </c>
      <c r="H81" s="321">
        <f t="shared" si="1"/>
        <v>115303330.51149221</v>
      </c>
    </row>
    <row r="82" spans="2:8" x14ac:dyDescent="0.55000000000000004">
      <c r="B82" s="143"/>
      <c r="C82" s="322"/>
      <c r="D82" s="322"/>
      <c r="E82" s="322"/>
      <c r="F82" s="322"/>
      <c r="G82" s="322"/>
      <c r="H82" s="323"/>
    </row>
    <row r="83" spans="2:8" ht="13.5" customHeight="1" x14ac:dyDescent="0.55000000000000004">
      <c r="B83" s="306"/>
      <c r="D83" s="440" t="s">
        <v>22</v>
      </c>
      <c r="E83" s="440"/>
      <c r="F83" s="440"/>
      <c r="G83" s="307" t="s">
        <v>23</v>
      </c>
      <c r="H83" s="307" t="s">
        <v>24</v>
      </c>
    </row>
    <row r="84" spans="2:8" ht="16.5" customHeight="1" x14ac:dyDescent="0.55000000000000004">
      <c r="B84" s="438" t="s">
        <v>38</v>
      </c>
      <c r="C84" s="439"/>
      <c r="D84" s="434" t="str">
        <f>Data!T27</f>
        <v>Shari Schwartz</v>
      </c>
      <c r="E84" s="434"/>
      <c r="F84" s="434"/>
      <c r="G84" s="308" t="str">
        <f>Data!U27</f>
        <v>(940) 565-4616</v>
      </c>
      <c r="H84" s="309" t="str">
        <f>Data!V27</f>
        <v>shari.schwartz@unt.edu</v>
      </c>
    </row>
    <row r="85" spans="2:8" ht="13.5" customHeight="1" x14ac:dyDescent="0.55000000000000004">
      <c r="B85" s="306"/>
      <c r="C85" s="306"/>
      <c r="D85" s="306"/>
      <c r="E85" s="306"/>
      <c r="F85" s="306"/>
      <c r="G85" s="306"/>
      <c r="H85" s="296"/>
    </row>
    <row r="86" spans="2:8" ht="15" customHeight="1" x14ac:dyDescent="0.55000000000000004">
      <c r="B86" s="120" t="s">
        <v>32</v>
      </c>
      <c r="C86" s="324"/>
      <c r="D86" s="324"/>
      <c r="E86" s="324"/>
      <c r="F86" s="324"/>
      <c r="G86" s="324"/>
      <c r="H86" s="122">
        <f>H13+H14</f>
        <v>341023842</v>
      </c>
    </row>
    <row r="87" spans="2:8" ht="42.75" customHeight="1" x14ac:dyDescent="0.55000000000000004">
      <c r="B87" s="432" t="s">
        <v>8</v>
      </c>
      <c r="C87" s="432"/>
      <c r="D87" s="432"/>
      <c r="E87" s="432"/>
      <c r="F87" s="432"/>
      <c r="G87" s="432"/>
      <c r="H87" s="319"/>
    </row>
    <row r="88" spans="2:8" x14ac:dyDescent="0.55000000000000004">
      <c r="B88" s="120" t="s">
        <v>5</v>
      </c>
      <c r="C88" s="325"/>
      <c r="D88" s="325"/>
      <c r="E88" s="325"/>
      <c r="F88" s="325"/>
      <c r="G88" s="325"/>
      <c r="H88" s="122"/>
    </row>
    <row r="89" spans="2:8" ht="98.25" customHeight="1" thickBot="1" x14ac:dyDescent="0.6">
      <c r="B89" s="433" t="s">
        <v>224</v>
      </c>
      <c r="C89" s="433"/>
      <c r="D89" s="433"/>
      <c r="E89" s="433"/>
      <c r="F89" s="433"/>
      <c r="G89" s="433"/>
      <c r="H89" s="326"/>
    </row>
    <row r="90" spans="2:8" ht="19.8" thickBot="1" x14ac:dyDescent="0.6">
      <c r="B90" s="124" t="s">
        <v>31</v>
      </c>
      <c r="C90" s="125" t="s">
        <v>25</v>
      </c>
      <c r="D90" s="125" t="s">
        <v>26</v>
      </c>
      <c r="E90" s="125" t="s">
        <v>27</v>
      </c>
      <c r="F90" s="125" t="s">
        <v>28</v>
      </c>
      <c r="G90" s="125" t="s">
        <v>29</v>
      </c>
      <c r="H90" s="126" t="s">
        <v>30</v>
      </c>
    </row>
    <row r="91" spans="2:8" x14ac:dyDescent="0.55000000000000004">
      <c r="B91" s="127" t="str">
        <f>$B$32</f>
        <v>Liberal Arts</v>
      </c>
      <c r="C91" s="327">
        <f>Data!HR27</f>
        <v>4466058.4536066502</v>
      </c>
      <c r="D91" s="327">
        <f>Data!IL27</f>
        <v>1682849.2947155528</v>
      </c>
      <c r="E91" s="327">
        <f>Data!JF27</f>
        <v>347582.01948520268</v>
      </c>
      <c r="F91" s="327">
        <f>Data!JZ27</f>
        <v>104268.37900895232</v>
      </c>
      <c r="G91" s="327">
        <f>Data!KT27</f>
        <v>0</v>
      </c>
      <c r="H91" s="133">
        <f t="shared" ref="H91:H111" si="2">SUM(C91:G91)</f>
        <v>6600758.146816358</v>
      </c>
    </row>
    <row r="92" spans="2:8" x14ac:dyDescent="0.55000000000000004">
      <c r="B92" s="127" t="str">
        <f>$B$33</f>
        <v>Science</v>
      </c>
      <c r="C92" s="327">
        <f>Data!HS27</f>
        <v>5158099.7308365395</v>
      </c>
      <c r="D92" s="327">
        <f>Data!IM27</f>
        <v>2059775.4565961373</v>
      </c>
      <c r="E92" s="327">
        <f>Data!JG27</f>
        <v>1440086.5431665396</v>
      </c>
      <c r="F92" s="327">
        <f>Data!KA27</f>
        <v>330444.61713891197</v>
      </c>
      <c r="G92" s="327">
        <f>Data!KU27</f>
        <v>0</v>
      </c>
      <c r="H92" s="136">
        <f t="shared" si="2"/>
        <v>8988406.3477381282</v>
      </c>
    </row>
    <row r="93" spans="2:8" x14ac:dyDescent="0.55000000000000004">
      <c r="B93" s="127" t="str">
        <f>$B$34</f>
        <v>Fine Arts</v>
      </c>
      <c r="C93" s="327">
        <f>Data!HT27</f>
        <v>1199460.9537089765</v>
      </c>
      <c r="D93" s="327">
        <f>Data!IN27</f>
        <v>639417.36050607706</v>
      </c>
      <c r="E93" s="327">
        <f>Data!JH27</f>
        <v>113447.56581679285</v>
      </c>
      <c r="F93" s="327">
        <f>Data!KB27</f>
        <v>71626.128662030882</v>
      </c>
      <c r="G93" s="327">
        <f>Data!KV27</f>
        <v>0</v>
      </c>
      <c r="H93" s="136">
        <f t="shared" si="2"/>
        <v>2023952.0086938774</v>
      </c>
    </row>
    <row r="94" spans="2:8" x14ac:dyDescent="0.55000000000000004">
      <c r="B94" s="127" t="str">
        <f>$B$35</f>
        <v>Teacher Education</v>
      </c>
      <c r="C94" s="327">
        <f>Data!HU27</f>
        <v>102584.87728381442</v>
      </c>
      <c r="D94" s="327">
        <f>Data!IO27</f>
        <v>224348.47180851651</v>
      </c>
      <c r="E94" s="327">
        <f>Data!JI27</f>
        <v>174421.14606240176</v>
      </c>
      <c r="F94" s="327">
        <f>Data!KC27</f>
        <v>41110.039173291254</v>
      </c>
      <c r="G94" s="327">
        <f>Data!KW27</f>
        <v>0</v>
      </c>
      <c r="H94" s="136">
        <f t="shared" si="2"/>
        <v>542464.5343280239</v>
      </c>
    </row>
    <row r="95" spans="2:8" x14ac:dyDescent="0.55000000000000004">
      <c r="B95" s="127" t="str">
        <f>$B$36</f>
        <v>Agriculture</v>
      </c>
      <c r="C95" s="327">
        <f>Data!HV27</f>
        <v>0</v>
      </c>
      <c r="D95" s="327">
        <f>Data!IP27</f>
        <v>0</v>
      </c>
      <c r="E95" s="327">
        <f>Data!JJ27</f>
        <v>0</v>
      </c>
      <c r="F95" s="327">
        <f>Data!KD27</f>
        <v>0</v>
      </c>
      <c r="G95" s="327">
        <f>Data!KX27</f>
        <v>0</v>
      </c>
      <c r="H95" s="136">
        <f t="shared" si="2"/>
        <v>0</v>
      </c>
    </row>
    <row r="96" spans="2:8" x14ac:dyDescent="0.55000000000000004">
      <c r="B96" s="127" t="str">
        <f>$B$37</f>
        <v>Engineering</v>
      </c>
      <c r="C96" s="327">
        <f>Data!HW27</f>
        <v>1281725.66079171</v>
      </c>
      <c r="D96" s="327">
        <f>Data!IQ27</f>
        <v>1493327.014728921</v>
      </c>
      <c r="E96" s="327">
        <f>Data!JK27</f>
        <v>1772668.13471665</v>
      </c>
      <c r="F96" s="327">
        <f>Data!KE27</f>
        <v>196203.88189614296</v>
      </c>
      <c r="G96" s="327">
        <f>Data!KY27</f>
        <v>0</v>
      </c>
      <c r="H96" s="136">
        <f t="shared" si="2"/>
        <v>4743924.6921334239</v>
      </c>
    </row>
    <row r="97" spans="2:8" x14ac:dyDescent="0.55000000000000004">
      <c r="B97" s="127" t="str">
        <f>$B$38</f>
        <v>Home Economics</v>
      </c>
      <c r="C97" s="327">
        <f>Data!HX27</f>
        <v>16567.518221987604</v>
      </c>
      <c r="D97" s="327">
        <f>Data!IR27</f>
        <v>5778.0622241469191</v>
      </c>
      <c r="E97" s="327">
        <f>Data!JL27</f>
        <v>112.19538299314404</v>
      </c>
      <c r="F97" s="327">
        <f>Data!KF27</f>
        <v>0</v>
      </c>
      <c r="G97" s="327">
        <f>Data!KZ27</f>
        <v>0</v>
      </c>
      <c r="H97" s="136">
        <f t="shared" si="2"/>
        <v>22457.77582912767</v>
      </c>
    </row>
    <row r="98" spans="2:8" x14ac:dyDescent="0.55000000000000004">
      <c r="B98" s="127" t="str">
        <f>$B$39</f>
        <v>Law</v>
      </c>
      <c r="C98" s="327">
        <f>Data!HY27</f>
        <v>0</v>
      </c>
      <c r="D98" s="327">
        <f>Data!IS27</f>
        <v>0</v>
      </c>
      <c r="E98" s="327">
        <f>Data!JM27</f>
        <v>0</v>
      </c>
      <c r="F98" s="327">
        <f>Data!KG27</f>
        <v>0</v>
      </c>
      <c r="G98" s="327">
        <f>Data!LA27</f>
        <v>0</v>
      </c>
      <c r="H98" s="136">
        <f t="shared" si="2"/>
        <v>0</v>
      </c>
    </row>
    <row r="99" spans="2:8" x14ac:dyDescent="0.55000000000000004">
      <c r="B99" s="127" t="str">
        <f>$B$40</f>
        <v>Social Service</v>
      </c>
      <c r="C99" s="327">
        <f>Data!HZ27</f>
        <v>0</v>
      </c>
      <c r="D99" s="327">
        <f>Data!IT27</f>
        <v>0</v>
      </c>
      <c r="E99" s="327">
        <f>Data!JN27</f>
        <v>0</v>
      </c>
      <c r="F99" s="327">
        <f>Data!KH27</f>
        <v>0</v>
      </c>
      <c r="G99" s="327">
        <f>Data!LB27</f>
        <v>0</v>
      </c>
      <c r="H99" s="136">
        <f t="shared" si="2"/>
        <v>0</v>
      </c>
    </row>
    <row r="100" spans="2:8" x14ac:dyDescent="0.55000000000000004">
      <c r="B100" s="127" t="str">
        <f>$B$41</f>
        <v>Library Science</v>
      </c>
      <c r="C100" s="327">
        <f>Data!IA27</f>
        <v>574.85046488634282</v>
      </c>
      <c r="D100" s="327">
        <f>Data!IU27</f>
        <v>10730.542011211732</v>
      </c>
      <c r="E100" s="327">
        <f>Data!JO27</f>
        <v>224894.27631831256</v>
      </c>
      <c r="F100" s="327">
        <f>Data!KI27</f>
        <v>479.04205407195241</v>
      </c>
      <c r="G100" s="327">
        <f>Data!LC27</f>
        <v>0</v>
      </c>
      <c r="H100" s="136">
        <f t="shared" si="2"/>
        <v>236678.71084848262</v>
      </c>
    </row>
    <row r="101" spans="2:8" x14ac:dyDescent="0.55000000000000004">
      <c r="B101" s="127" t="str">
        <f>$B$42</f>
        <v>Veterinary Science</v>
      </c>
      <c r="C101" s="327">
        <f>Data!IB27</f>
        <v>0</v>
      </c>
      <c r="D101" s="327">
        <f>Data!IV27</f>
        <v>0</v>
      </c>
      <c r="E101" s="327">
        <f>Data!JP27</f>
        <v>0</v>
      </c>
      <c r="F101" s="327">
        <f>Data!KJ27</f>
        <v>0</v>
      </c>
      <c r="G101" s="327">
        <f>Data!LD27</f>
        <v>0</v>
      </c>
      <c r="H101" s="136">
        <f t="shared" si="2"/>
        <v>0</v>
      </c>
    </row>
    <row r="102" spans="2:8" x14ac:dyDescent="0.55000000000000004">
      <c r="B102" s="127" t="str">
        <f>$B$43</f>
        <v>Vocational Training</v>
      </c>
      <c r="C102" s="327">
        <f>Data!IC27</f>
        <v>0</v>
      </c>
      <c r="D102" s="327">
        <f>Data!IW27</f>
        <v>0</v>
      </c>
      <c r="E102" s="327">
        <f>Data!JQ27</f>
        <v>0</v>
      </c>
      <c r="F102" s="327">
        <f>Data!KK27</f>
        <v>0</v>
      </c>
      <c r="G102" s="327">
        <f>Data!LE27</f>
        <v>0</v>
      </c>
      <c r="H102" s="136">
        <f t="shared" si="2"/>
        <v>0</v>
      </c>
    </row>
    <row r="103" spans="2:8" x14ac:dyDescent="0.55000000000000004">
      <c r="B103" s="127" t="str">
        <f>$B$44</f>
        <v>Physical Training</v>
      </c>
      <c r="C103" s="327">
        <f>Data!ID27</f>
        <v>0</v>
      </c>
      <c r="D103" s="327">
        <f>Data!IX27</f>
        <v>0</v>
      </c>
      <c r="E103" s="327">
        <f>Data!JR27</f>
        <v>0</v>
      </c>
      <c r="F103" s="327">
        <f>Data!KL27</f>
        <v>0</v>
      </c>
      <c r="G103" s="327">
        <f>Data!LF27</f>
        <v>0</v>
      </c>
      <c r="H103" s="136">
        <f t="shared" si="2"/>
        <v>0</v>
      </c>
    </row>
    <row r="104" spans="2:8" x14ac:dyDescent="0.55000000000000004">
      <c r="B104" s="127" t="str">
        <f>$B$45</f>
        <v>Health Services</v>
      </c>
      <c r="C104" s="327">
        <f>Data!IE27</f>
        <v>315984.90557596576</v>
      </c>
      <c r="D104" s="327">
        <f>Data!IY27</f>
        <v>339784.58323189104</v>
      </c>
      <c r="E104" s="327">
        <f>Data!JS27</f>
        <v>116132.81786251081</v>
      </c>
      <c r="F104" s="327">
        <f>Data!KM27</f>
        <v>926.591631881735</v>
      </c>
      <c r="G104" s="327">
        <f>Data!LG27</f>
        <v>18257.286968929002</v>
      </c>
      <c r="H104" s="136">
        <f t="shared" si="2"/>
        <v>791086.18527117837</v>
      </c>
    </row>
    <row r="105" spans="2:8" x14ac:dyDescent="0.55000000000000004">
      <c r="B105" s="127" t="str">
        <f>$B$46</f>
        <v>Pharmacy</v>
      </c>
      <c r="C105" s="327">
        <f>Data!IF27</f>
        <v>0</v>
      </c>
      <c r="D105" s="327">
        <f>Data!IZ27</f>
        <v>0</v>
      </c>
      <c r="E105" s="327">
        <f>Data!JT27</f>
        <v>0</v>
      </c>
      <c r="F105" s="327">
        <f>Data!KN27</f>
        <v>0</v>
      </c>
      <c r="G105" s="327">
        <f>Data!LH27</f>
        <v>0</v>
      </c>
      <c r="H105" s="136">
        <f t="shared" si="2"/>
        <v>0</v>
      </c>
    </row>
    <row r="106" spans="2:8" x14ac:dyDescent="0.55000000000000004">
      <c r="B106" s="127" t="str">
        <f>$B$47</f>
        <v>Business Administration</v>
      </c>
      <c r="C106" s="327">
        <f>Data!IG27</f>
        <v>361216.35165556311</v>
      </c>
      <c r="D106" s="327">
        <f>Data!JA27</f>
        <v>926538.77997609344</v>
      </c>
      <c r="E106" s="327">
        <f>Data!JU27</f>
        <v>319360.95412408788</v>
      </c>
      <c r="F106" s="327">
        <f>Data!KO27</f>
        <v>10990.092536963524</v>
      </c>
      <c r="G106" s="327">
        <f>Data!LI27</f>
        <v>0</v>
      </c>
      <c r="H106" s="136">
        <f t="shared" si="2"/>
        <v>1618106.178292708</v>
      </c>
    </row>
    <row r="107" spans="2:8" x14ac:dyDescent="0.55000000000000004">
      <c r="B107" s="127" t="str">
        <f>$B$48</f>
        <v>Optometry</v>
      </c>
      <c r="C107" s="327">
        <f>Data!IH27</f>
        <v>0</v>
      </c>
      <c r="D107" s="327">
        <f>Data!JB27</f>
        <v>0</v>
      </c>
      <c r="E107" s="327">
        <f>Data!JV27</f>
        <v>0</v>
      </c>
      <c r="F107" s="327">
        <f>Data!KP27</f>
        <v>0</v>
      </c>
      <c r="G107" s="327">
        <f>Data!LJ27</f>
        <v>0</v>
      </c>
      <c r="H107" s="136">
        <f t="shared" si="2"/>
        <v>0</v>
      </c>
    </row>
    <row r="108" spans="2:8" x14ac:dyDescent="0.55000000000000004">
      <c r="B108" s="127" t="str">
        <f>$B$49</f>
        <v>Teacher Ed-Practice Teaching</v>
      </c>
      <c r="C108" s="327">
        <f>Data!II27</f>
        <v>0</v>
      </c>
      <c r="D108" s="327">
        <f>Data!JC27</f>
        <v>83712.000614984529</v>
      </c>
      <c r="E108" s="327">
        <f>Data!JW27</f>
        <v>0</v>
      </c>
      <c r="F108" s="327">
        <f>Data!KQ27</f>
        <v>0</v>
      </c>
      <c r="G108" s="327">
        <f>Data!LK27</f>
        <v>0</v>
      </c>
      <c r="H108" s="136">
        <f t="shared" si="2"/>
        <v>83712.000614984529</v>
      </c>
    </row>
    <row r="109" spans="2:8" x14ac:dyDescent="0.55000000000000004">
      <c r="B109" s="127" t="str">
        <f>$B$50</f>
        <v>Technology</v>
      </c>
      <c r="C109" s="327">
        <f>Data!IJ27</f>
        <v>123161.38356182694</v>
      </c>
      <c r="D109" s="327">
        <f>Data!JD27</f>
        <v>234235.76622526065</v>
      </c>
      <c r="E109" s="327">
        <f>Data!JX27</f>
        <v>128889.8200065631</v>
      </c>
      <c r="F109" s="327">
        <f>Data!KR27</f>
        <v>257.77964001312614</v>
      </c>
      <c r="G109" s="327">
        <f>Data!LL27</f>
        <v>0</v>
      </c>
      <c r="H109" s="136">
        <f t="shared" si="2"/>
        <v>486544.74943366379</v>
      </c>
    </row>
    <row r="110" spans="2:8" x14ac:dyDescent="0.55000000000000004">
      <c r="B110" s="127" t="str">
        <f>$B$51</f>
        <v>Nursing</v>
      </c>
      <c r="C110" s="327">
        <f>Data!IK27</f>
        <v>0</v>
      </c>
      <c r="D110" s="327">
        <f>Data!JE27</f>
        <v>0</v>
      </c>
      <c r="E110" s="327">
        <f>Data!JY27</f>
        <v>0</v>
      </c>
      <c r="F110" s="327">
        <f>Data!KS27</f>
        <v>0</v>
      </c>
      <c r="G110" s="327">
        <f>Data!HPM27</f>
        <v>0</v>
      </c>
      <c r="H110" s="136">
        <f t="shared" si="2"/>
        <v>0</v>
      </c>
    </row>
    <row r="111" spans="2:8" x14ac:dyDescent="0.55000000000000004">
      <c r="B111" s="130" t="str">
        <f>$B$52</f>
        <v>Totals</v>
      </c>
      <c r="C111" s="133">
        <f>SUM(C91:C110)</f>
        <v>13025434.685707923</v>
      </c>
      <c r="D111" s="133">
        <f>SUM(D91:D110)</f>
        <v>7700497.3326387918</v>
      </c>
      <c r="E111" s="133">
        <f>SUM(E91:E110)</f>
        <v>4637595.4729420543</v>
      </c>
      <c r="F111" s="133">
        <f>SUM(F91:F110)</f>
        <v>756306.55174225976</v>
      </c>
      <c r="G111" s="133">
        <f>SUM(G91:G110)</f>
        <v>18257.286968929002</v>
      </c>
      <c r="H111" s="133">
        <f t="shared" si="2"/>
        <v>26138091.329999957</v>
      </c>
    </row>
    <row r="112" spans="2:8" x14ac:dyDescent="0.55000000000000004">
      <c r="B112" s="328"/>
      <c r="C112" s="329"/>
      <c r="D112" s="329"/>
      <c r="E112" s="329"/>
      <c r="F112" s="329"/>
      <c r="G112" s="329"/>
      <c r="H112" s="330"/>
    </row>
    <row r="113" spans="2:8" ht="16.5" customHeight="1" x14ac:dyDescent="0.55000000000000004">
      <c r="B113" s="445" t="s">
        <v>62</v>
      </c>
      <c r="C113" s="445"/>
      <c r="D113" s="445"/>
      <c r="E113" s="445"/>
      <c r="F113" s="445"/>
      <c r="G113" s="445"/>
      <c r="H113" s="445"/>
    </row>
    <row r="114" spans="2:8" ht="36.75" customHeight="1" thickBot="1" x14ac:dyDescent="0.6">
      <c r="B114" s="444" t="s">
        <v>36</v>
      </c>
      <c r="C114" s="444"/>
      <c r="D114" s="444"/>
      <c r="E114" s="444"/>
      <c r="F114" s="444"/>
      <c r="G114" s="444"/>
      <c r="H114" s="326"/>
    </row>
    <row r="115" spans="2:8" ht="19.8" thickBot="1" x14ac:dyDescent="0.6">
      <c r="B115" s="124" t="s">
        <v>31</v>
      </c>
      <c r="C115" s="125" t="s">
        <v>25</v>
      </c>
      <c r="D115" s="125" t="s">
        <v>26</v>
      </c>
      <c r="E115" s="125" t="s">
        <v>27</v>
      </c>
      <c r="F115" s="125" t="s">
        <v>28</v>
      </c>
      <c r="G115" s="125" t="s">
        <v>29</v>
      </c>
      <c r="H115" s="126" t="s">
        <v>30</v>
      </c>
    </row>
    <row r="116" spans="2:8" x14ac:dyDescent="0.55000000000000004">
      <c r="B116" s="127" t="str">
        <f>$B$32</f>
        <v>Liberal Arts</v>
      </c>
      <c r="C116" s="321">
        <f t="shared" ref="C116:G131" si="3">C91+C61</f>
        <v>17905128.281034194</v>
      </c>
      <c r="D116" s="321">
        <f t="shared" si="3"/>
        <v>10426391.563522503</v>
      </c>
      <c r="E116" s="321">
        <f t="shared" si="3"/>
        <v>6061823.3592363568</v>
      </c>
      <c r="F116" s="321">
        <f t="shared" si="3"/>
        <v>6268952.6218897952</v>
      </c>
      <c r="G116" s="321">
        <f t="shared" si="3"/>
        <v>0</v>
      </c>
      <c r="H116" s="133">
        <f t="shared" ref="H116:H136" si="4">SUM(C116:G116)</f>
        <v>40662295.825682849</v>
      </c>
    </row>
    <row r="117" spans="2:8" x14ac:dyDescent="0.55000000000000004">
      <c r="B117" s="127" t="str">
        <f>$B$33</f>
        <v>Science</v>
      </c>
      <c r="C117" s="141">
        <f t="shared" si="3"/>
        <v>8522080.7245163545</v>
      </c>
      <c r="D117" s="141">
        <f t="shared" si="3"/>
        <v>5293086.3454586994</v>
      </c>
      <c r="E117" s="141">
        <f t="shared" si="3"/>
        <v>4678625.576178859</v>
      </c>
      <c r="F117" s="141">
        <f t="shared" si="3"/>
        <v>6274599.0882612057</v>
      </c>
      <c r="G117" s="141">
        <f t="shared" si="3"/>
        <v>0</v>
      </c>
      <c r="H117" s="136">
        <f t="shared" si="4"/>
        <v>24768391.734415118</v>
      </c>
    </row>
    <row r="118" spans="2:8" x14ac:dyDescent="0.55000000000000004">
      <c r="B118" s="127" t="str">
        <f>$B$34</f>
        <v>Fine Arts</v>
      </c>
      <c r="C118" s="141">
        <f t="shared" si="3"/>
        <v>4877464.8054843787</v>
      </c>
      <c r="D118" s="141">
        <f t="shared" si="3"/>
        <v>4746413.2570196604</v>
      </c>
      <c r="E118" s="141">
        <f t="shared" si="3"/>
        <v>2955917.5073995679</v>
      </c>
      <c r="F118" s="141">
        <f t="shared" si="3"/>
        <v>2934241.7679260192</v>
      </c>
      <c r="G118" s="141">
        <f t="shared" si="3"/>
        <v>0</v>
      </c>
      <c r="H118" s="136">
        <f t="shared" si="4"/>
        <v>15514037.337829625</v>
      </c>
    </row>
    <row r="119" spans="2:8" x14ac:dyDescent="0.55000000000000004">
      <c r="B119" s="127" t="str">
        <f>$B$35</f>
        <v>Teacher Education</v>
      </c>
      <c r="C119" s="141">
        <f t="shared" si="3"/>
        <v>335004.59726292908</v>
      </c>
      <c r="D119" s="141">
        <f t="shared" si="3"/>
        <v>1130270.148661949</v>
      </c>
      <c r="E119" s="141">
        <f t="shared" si="3"/>
        <v>1596637.0704689829</v>
      </c>
      <c r="F119" s="141">
        <f t="shared" si="3"/>
        <v>1021233.6096233552</v>
      </c>
      <c r="G119" s="141">
        <f t="shared" si="3"/>
        <v>0</v>
      </c>
      <c r="H119" s="136">
        <f t="shared" si="4"/>
        <v>4083145.4260172159</v>
      </c>
    </row>
    <row r="120" spans="2:8" x14ac:dyDescent="0.55000000000000004">
      <c r="B120" s="127" t="str">
        <f>$B$36</f>
        <v>Agriculture</v>
      </c>
      <c r="C120" s="141">
        <f t="shared" si="3"/>
        <v>0</v>
      </c>
      <c r="D120" s="141">
        <f t="shared" si="3"/>
        <v>0</v>
      </c>
      <c r="E120" s="141">
        <f t="shared" si="3"/>
        <v>0</v>
      </c>
      <c r="F120" s="141">
        <f t="shared" si="3"/>
        <v>0</v>
      </c>
      <c r="G120" s="141">
        <f t="shared" si="3"/>
        <v>0</v>
      </c>
      <c r="H120" s="136">
        <f t="shared" si="4"/>
        <v>0</v>
      </c>
    </row>
    <row r="121" spans="2:8" x14ac:dyDescent="0.55000000000000004">
      <c r="B121" s="127" t="str">
        <f>$B$37</f>
        <v>Engineering</v>
      </c>
      <c r="C121" s="141">
        <f t="shared" si="3"/>
        <v>3361014.1000228948</v>
      </c>
      <c r="D121" s="141">
        <f t="shared" si="3"/>
        <v>5703914.5466659274</v>
      </c>
      <c r="E121" s="141">
        <f t="shared" si="3"/>
        <v>6894967.2900356799</v>
      </c>
      <c r="F121" s="141">
        <f t="shared" si="3"/>
        <v>4822743.8914900459</v>
      </c>
      <c r="G121" s="141">
        <f t="shared" si="3"/>
        <v>0</v>
      </c>
      <c r="H121" s="136">
        <f t="shared" si="4"/>
        <v>20782639.828214549</v>
      </c>
    </row>
    <row r="122" spans="2:8" x14ac:dyDescent="0.55000000000000004">
      <c r="B122" s="127" t="str">
        <f>$B$38</f>
        <v>Home Economics</v>
      </c>
      <c r="C122" s="141">
        <f t="shared" si="3"/>
        <v>152849.79395182218</v>
      </c>
      <c r="D122" s="141">
        <f t="shared" si="3"/>
        <v>119909.87007766332</v>
      </c>
      <c r="E122" s="141">
        <f t="shared" si="3"/>
        <v>17353.592441816676</v>
      </c>
      <c r="F122" s="141">
        <f t="shared" si="3"/>
        <v>0</v>
      </c>
      <c r="G122" s="141">
        <f t="shared" si="3"/>
        <v>0</v>
      </c>
      <c r="H122" s="136">
        <f t="shared" si="4"/>
        <v>290113.25647130219</v>
      </c>
    </row>
    <row r="123" spans="2:8" x14ac:dyDescent="0.55000000000000004">
      <c r="B123" s="127" t="str">
        <f>$B$39</f>
        <v>Law</v>
      </c>
      <c r="C123" s="141">
        <f t="shared" si="3"/>
        <v>0</v>
      </c>
      <c r="D123" s="141">
        <f t="shared" si="3"/>
        <v>0</v>
      </c>
      <c r="E123" s="141">
        <f t="shared" si="3"/>
        <v>0</v>
      </c>
      <c r="F123" s="141">
        <f t="shared" si="3"/>
        <v>0</v>
      </c>
      <c r="G123" s="141">
        <f t="shared" si="3"/>
        <v>0</v>
      </c>
      <c r="H123" s="136">
        <f t="shared" si="4"/>
        <v>0</v>
      </c>
    </row>
    <row r="124" spans="2:8" x14ac:dyDescent="0.55000000000000004">
      <c r="B124" s="127" t="str">
        <f>$B$40</f>
        <v>Social Service</v>
      </c>
      <c r="C124" s="141">
        <f t="shared" si="3"/>
        <v>178518.32479824725</v>
      </c>
      <c r="D124" s="141">
        <f t="shared" si="3"/>
        <v>532651.12520175264</v>
      </c>
      <c r="E124" s="141">
        <f t="shared" si="3"/>
        <v>38825.154545454541</v>
      </c>
      <c r="F124" s="141">
        <f t="shared" si="3"/>
        <v>0</v>
      </c>
      <c r="G124" s="141">
        <f t="shared" si="3"/>
        <v>0</v>
      </c>
      <c r="H124" s="136">
        <f t="shared" si="4"/>
        <v>749994.60454545449</v>
      </c>
    </row>
    <row r="125" spans="2:8" x14ac:dyDescent="0.55000000000000004">
      <c r="B125" s="127" t="str">
        <f>$B$41</f>
        <v>Library Science</v>
      </c>
      <c r="C125" s="141">
        <f t="shared" si="3"/>
        <v>2271.85029729794</v>
      </c>
      <c r="D125" s="141">
        <f t="shared" si="3"/>
        <v>44669.1337538917</v>
      </c>
      <c r="E125" s="141">
        <f t="shared" si="3"/>
        <v>917314.6739310103</v>
      </c>
      <c r="F125" s="141">
        <f t="shared" si="3"/>
        <v>2916.9858395927658</v>
      </c>
      <c r="G125" s="141">
        <f t="shared" si="3"/>
        <v>0</v>
      </c>
      <c r="H125" s="136">
        <f t="shared" si="4"/>
        <v>967172.64382179268</v>
      </c>
    </row>
    <row r="126" spans="2:8" x14ac:dyDescent="0.55000000000000004">
      <c r="B126" s="127" t="str">
        <f>$B$42</f>
        <v>Veterinary Science</v>
      </c>
      <c r="C126" s="141">
        <f t="shared" si="3"/>
        <v>0</v>
      </c>
      <c r="D126" s="141">
        <f t="shared" si="3"/>
        <v>0</v>
      </c>
      <c r="E126" s="141">
        <f t="shared" si="3"/>
        <v>0</v>
      </c>
      <c r="F126" s="141">
        <f t="shared" si="3"/>
        <v>0</v>
      </c>
      <c r="G126" s="141">
        <f t="shared" si="3"/>
        <v>0</v>
      </c>
      <c r="H126" s="136">
        <f t="shared" si="4"/>
        <v>0</v>
      </c>
    </row>
    <row r="127" spans="2:8" x14ac:dyDescent="0.55000000000000004">
      <c r="B127" s="127" t="str">
        <f>$B$43</f>
        <v>Vocational Training</v>
      </c>
      <c r="C127" s="141">
        <f t="shared" si="3"/>
        <v>3580.615942028985</v>
      </c>
      <c r="D127" s="141">
        <f t="shared" si="3"/>
        <v>4897.644927536232</v>
      </c>
      <c r="E127" s="141">
        <f t="shared" si="3"/>
        <v>0</v>
      </c>
      <c r="F127" s="141">
        <f t="shared" si="3"/>
        <v>0</v>
      </c>
      <c r="G127" s="141">
        <f t="shared" si="3"/>
        <v>0</v>
      </c>
      <c r="H127" s="136">
        <f t="shared" si="4"/>
        <v>8478.2608695652161</v>
      </c>
    </row>
    <row r="128" spans="2:8" x14ac:dyDescent="0.55000000000000004">
      <c r="B128" s="127" t="str">
        <f>$B$44</f>
        <v>Physical Training</v>
      </c>
      <c r="C128" s="141">
        <f t="shared" si="3"/>
        <v>0</v>
      </c>
      <c r="D128" s="141">
        <f t="shared" si="3"/>
        <v>0</v>
      </c>
      <c r="E128" s="141">
        <f t="shared" si="3"/>
        <v>0</v>
      </c>
      <c r="F128" s="141">
        <f t="shared" si="3"/>
        <v>0</v>
      </c>
      <c r="G128" s="141">
        <f t="shared" si="3"/>
        <v>0</v>
      </c>
      <c r="H128" s="136">
        <f t="shared" si="4"/>
        <v>0</v>
      </c>
    </row>
    <row r="129" spans="2:12" x14ac:dyDescent="0.55000000000000004">
      <c r="B129" s="127" t="str">
        <f>$B$45</f>
        <v>Health Services</v>
      </c>
      <c r="C129" s="141">
        <f t="shared" si="3"/>
        <v>1037298.7027218696</v>
      </c>
      <c r="D129" s="141">
        <f t="shared" si="3"/>
        <v>1446647.8580653293</v>
      </c>
      <c r="E129" s="141">
        <f t="shared" si="3"/>
        <v>1338928.2080802196</v>
      </c>
      <c r="F129" s="141">
        <f t="shared" si="3"/>
        <v>3953.6759620252751</v>
      </c>
      <c r="G129" s="141">
        <f t="shared" si="3"/>
        <v>446450.18835190777</v>
      </c>
      <c r="H129" s="136">
        <f t="shared" si="4"/>
        <v>4273278.6331813522</v>
      </c>
    </row>
    <row r="130" spans="2:12" x14ac:dyDescent="0.55000000000000004">
      <c r="B130" s="127" t="str">
        <f>$B$46</f>
        <v>Pharmacy</v>
      </c>
      <c r="C130" s="141">
        <f t="shared" si="3"/>
        <v>0</v>
      </c>
      <c r="D130" s="141">
        <f t="shared" si="3"/>
        <v>0</v>
      </c>
      <c r="E130" s="141">
        <f t="shared" si="3"/>
        <v>0</v>
      </c>
      <c r="F130" s="141">
        <f t="shared" si="3"/>
        <v>0</v>
      </c>
      <c r="G130" s="141">
        <f t="shared" si="3"/>
        <v>0</v>
      </c>
      <c r="H130" s="136">
        <f t="shared" si="4"/>
        <v>0</v>
      </c>
    </row>
    <row r="131" spans="2:12" x14ac:dyDescent="0.55000000000000004">
      <c r="B131" s="127" t="str">
        <f>$B$47</f>
        <v>Business Administration</v>
      </c>
      <c r="C131" s="141">
        <f t="shared" si="3"/>
        <v>3807114.6931950795</v>
      </c>
      <c r="D131" s="141">
        <f t="shared" si="3"/>
        <v>13738078.725209847</v>
      </c>
      <c r="E131" s="141">
        <f t="shared" si="3"/>
        <v>5639124.6951388167</v>
      </c>
      <c r="F131" s="141">
        <f t="shared" si="3"/>
        <v>2880715.5991263581</v>
      </c>
      <c r="G131" s="141">
        <f t="shared" si="3"/>
        <v>0</v>
      </c>
      <c r="H131" s="136">
        <f t="shared" si="4"/>
        <v>26065033.712670099</v>
      </c>
    </row>
    <row r="132" spans="2:12" x14ac:dyDescent="0.55000000000000004">
      <c r="B132" s="127" t="str">
        <f>$B$48</f>
        <v>Optometry</v>
      </c>
      <c r="C132" s="141">
        <f t="shared" ref="C132:G135" si="5">C107+C77</f>
        <v>0</v>
      </c>
      <c r="D132" s="141">
        <f t="shared" si="5"/>
        <v>0</v>
      </c>
      <c r="E132" s="141">
        <f t="shared" si="5"/>
        <v>0</v>
      </c>
      <c r="F132" s="141">
        <f t="shared" si="5"/>
        <v>0</v>
      </c>
      <c r="G132" s="141">
        <f t="shared" si="5"/>
        <v>0</v>
      </c>
      <c r="H132" s="136">
        <f t="shared" si="4"/>
        <v>0</v>
      </c>
    </row>
    <row r="133" spans="2:12" x14ac:dyDescent="0.55000000000000004">
      <c r="B133" s="127" t="str">
        <f>$B$49</f>
        <v>Teacher Ed-Practice Teaching</v>
      </c>
      <c r="C133" s="141">
        <f t="shared" si="5"/>
        <v>0</v>
      </c>
      <c r="D133" s="141">
        <f t="shared" si="5"/>
        <v>467341.67160025542</v>
      </c>
      <c r="E133" s="141">
        <f t="shared" si="5"/>
        <v>0</v>
      </c>
      <c r="F133" s="141">
        <f t="shared" si="5"/>
        <v>0</v>
      </c>
      <c r="G133" s="141">
        <f t="shared" si="5"/>
        <v>0</v>
      </c>
      <c r="H133" s="136">
        <f t="shared" si="4"/>
        <v>467341.67160025542</v>
      </c>
    </row>
    <row r="134" spans="2:12" x14ac:dyDescent="0.55000000000000004">
      <c r="B134" s="127" t="str">
        <f>$B$50</f>
        <v>Technology</v>
      </c>
      <c r="C134" s="141">
        <f t="shared" si="5"/>
        <v>407597.49287560268</v>
      </c>
      <c r="D134" s="141">
        <f t="shared" si="5"/>
        <v>1554836.7039753371</v>
      </c>
      <c r="E134" s="141">
        <f t="shared" si="5"/>
        <v>844352.91637738748</v>
      </c>
      <c r="F134" s="141">
        <f t="shared" si="5"/>
        <v>2711.7929446432786</v>
      </c>
      <c r="G134" s="141">
        <f t="shared" si="5"/>
        <v>0</v>
      </c>
      <c r="H134" s="136">
        <f t="shared" si="4"/>
        <v>2809498.9061729703</v>
      </c>
    </row>
    <row r="135" spans="2:12" x14ac:dyDescent="0.55000000000000004">
      <c r="B135" s="127" t="str">
        <f>$B$51</f>
        <v>Nursing</v>
      </c>
      <c r="C135" s="141">
        <f t="shared" si="5"/>
        <v>0</v>
      </c>
      <c r="D135" s="141">
        <f t="shared" si="5"/>
        <v>0</v>
      </c>
      <c r="E135" s="141">
        <f t="shared" si="5"/>
        <v>0</v>
      </c>
      <c r="F135" s="141">
        <f t="shared" si="5"/>
        <v>0</v>
      </c>
      <c r="G135" s="141">
        <f t="shared" si="5"/>
        <v>0</v>
      </c>
      <c r="H135" s="136">
        <f t="shared" si="4"/>
        <v>0</v>
      </c>
    </row>
    <row r="136" spans="2:12" x14ac:dyDescent="0.55000000000000004">
      <c r="B136" s="130" t="str">
        <f>$B$52</f>
        <v>Totals</v>
      </c>
      <c r="C136" s="133">
        <f>SUM(C116:C135)</f>
        <v>40589923.982102707</v>
      </c>
      <c r="D136" s="133">
        <f>SUM(D116:D135)</f>
        <v>45209108.594140343</v>
      </c>
      <c r="E136" s="133">
        <f>SUM(E116:E135)</f>
        <v>30983870.043834154</v>
      </c>
      <c r="F136" s="133">
        <f>SUM(F116:F135)</f>
        <v>24212069.033063043</v>
      </c>
      <c r="G136" s="133">
        <f>SUM(G116:G135)</f>
        <v>446450.18835190777</v>
      </c>
      <c r="H136" s="133">
        <f t="shared" si="4"/>
        <v>141441421.84149215</v>
      </c>
    </row>
    <row r="137" spans="2:12" x14ac:dyDescent="0.55000000000000004">
      <c r="B137" s="328"/>
      <c r="C137" s="331"/>
      <c r="D137" s="331"/>
      <c r="E137" s="331"/>
      <c r="F137" s="331"/>
      <c r="G137" s="331"/>
      <c r="H137" s="332"/>
    </row>
    <row r="138" spans="2:12" x14ac:dyDescent="0.55000000000000004">
      <c r="B138" s="120" t="s">
        <v>4</v>
      </c>
      <c r="C138" s="325"/>
      <c r="D138" s="325"/>
      <c r="E138" s="325"/>
      <c r="F138" s="325"/>
      <c r="G138" s="325"/>
      <c r="H138" s="122">
        <f>H86-H81-H111</f>
        <v>199582420.15850785</v>
      </c>
    </row>
    <row r="139" spans="2:12" ht="202.5" customHeight="1" thickBot="1" x14ac:dyDescent="0.6">
      <c r="B139" s="432" t="s">
        <v>850</v>
      </c>
      <c r="C139" s="432"/>
      <c r="D139" s="432"/>
      <c r="E139" s="432"/>
      <c r="F139" s="432"/>
      <c r="G139" s="432"/>
      <c r="H139" s="319"/>
    </row>
    <row r="140" spans="2:12" ht="36.75" customHeight="1" thickTop="1" x14ac:dyDescent="0.55000000000000004">
      <c r="B140" s="479" t="s">
        <v>852</v>
      </c>
      <c r="C140" s="454"/>
      <c r="D140" s="454"/>
      <c r="E140" s="454"/>
      <c r="F140" s="455"/>
      <c r="G140" s="333" t="s">
        <v>2</v>
      </c>
      <c r="H140" s="334">
        <v>1</v>
      </c>
      <c r="I140" s="446" t="str">
        <f>IF(H140+H141=1,"","Error, the two cells on the left must equal 100%")</f>
        <v/>
      </c>
      <c r="L140" s="288"/>
    </row>
    <row r="141" spans="2:12" ht="67.5" customHeight="1" thickBot="1" x14ac:dyDescent="0.6">
      <c r="B141" s="456"/>
      <c r="C141" s="457"/>
      <c r="D141" s="457"/>
      <c r="E141" s="457"/>
      <c r="F141" s="458"/>
      <c r="G141" s="333" t="s">
        <v>3</v>
      </c>
      <c r="H141" s="335">
        <f>1-H140</f>
        <v>0</v>
      </c>
      <c r="I141" s="446"/>
    </row>
    <row r="142" spans="2:12" ht="58.2" thickBot="1" x14ac:dyDescent="0.6">
      <c r="B142" s="336" t="s">
        <v>31</v>
      </c>
      <c r="C142" s="337" t="s">
        <v>25</v>
      </c>
      <c r="D142" s="337" t="s">
        <v>26</v>
      </c>
      <c r="E142" s="337" t="s">
        <v>27</v>
      </c>
      <c r="F142" s="337" t="s">
        <v>28</v>
      </c>
      <c r="G142" s="338" t="s">
        <v>29</v>
      </c>
      <c r="H142" s="339" t="s">
        <v>6</v>
      </c>
      <c r="I142" s="340" t="s">
        <v>7</v>
      </c>
    </row>
    <row r="143" spans="2:12" x14ac:dyDescent="0.55000000000000004">
      <c r="B143" s="127" t="str">
        <f>$B$32</f>
        <v>Liberal Arts</v>
      </c>
      <c r="C143" s="327">
        <f>Data!LN27</f>
        <v>0</v>
      </c>
      <c r="D143" s="327">
        <f>Data!MH27</f>
        <v>0</v>
      </c>
      <c r="E143" s="327">
        <f>Data!NB27</f>
        <v>0</v>
      </c>
      <c r="F143" s="327">
        <f>Data!NV27</f>
        <v>0</v>
      </c>
      <c r="G143" s="327">
        <f>Data!OP27</f>
        <v>0</v>
      </c>
      <c r="H143" s="341">
        <f>Data!PJ27</f>
        <v>55552704.021567099</v>
      </c>
      <c r="I143" s="342">
        <f t="shared" ref="I143:I162" si="6">SUM(C143:H143)</f>
        <v>55552704.021567099</v>
      </c>
    </row>
    <row r="144" spans="2:12" x14ac:dyDescent="0.55000000000000004">
      <c r="B144" s="127" t="str">
        <f>$B$33</f>
        <v>Science</v>
      </c>
      <c r="C144" s="327">
        <f>Data!LO27</f>
        <v>0</v>
      </c>
      <c r="D144" s="327">
        <f>Data!MI27</f>
        <v>0</v>
      </c>
      <c r="E144" s="327">
        <f>Data!NC27</f>
        <v>0</v>
      </c>
      <c r="F144" s="327">
        <f>Data!NW27</f>
        <v>0</v>
      </c>
      <c r="G144" s="327">
        <f>Data!OQ27</f>
        <v>0</v>
      </c>
      <c r="H144" s="341">
        <f>Data!PK27</f>
        <v>36479349.726155095</v>
      </c>
      <c r="I144" s="342">
        <f t="shared" si="6"/>
        <v>36479349.726155095</v>
      </c>
    </row>
    <row r="145" spans="2:9" x14ac:dyDescent="0.55000000000000004">
      <c r="B145" s="127" t="str">
        <f>$B$34</f>
        <v>Fine Arts</v>
      </c>
      <c r="C145" s="327">
        <f>Data!LP27</f>
        <v>0</v>
      </c>
      <c r="D145" s="327">
        <f>Data!MJ27</f>
        <v>0</v>
      </c>
      <c r="E145" s="327">
        <f>Data!ND27</f>
        <v>0</v>
      </c>
      <c r="F145" s="327">
        <f>Data!NX27</f>
        <v>0</v>
      </c>
      <c r="G145" s="327">
        <f>Data!OR27</f>
        <v>0</v>
      </c>
      <c r="H145" s="341">
        <f>Data!PL27</f>
        <v>25160458.738053672</v>
      </c>
      <c r="I145" s="342">
        <f t="shared" si="6"/>
        <v>25160458.738053672</v>
      </c>
    </row>
    <row r="146" spans="2:9" x14ac:dyDescent="0.55000000000000004">
      <c r="B146" s="127" t="str">
        <f>$B$35</f>
        <v>Teacher Education</v>
      </c>
      <c r="C146" s="327">
        <f>Data!LQ27</f>
        <v>0</v>
      </c>
      <c r="D146" s="327">
        <f>Data!MK27</f>
        <v>0</v>
      </c>
      <c r="E146" s="327">
        <f>Data!NE27</f>
        <v>0</v>
      </c>
      <c r="F146" s="327">
        <f>Data!NY27</f>
        <v>0</v>
      </c>
      <c r="G146" s="327">
        <f>Data!OS27</f>
        <v>0</v>
      </c>
      <c r="H146" s="341">
        <f>Data!PN27</f>
        <v>5820906.8120646393</v>
      </c>
      <c r="I146" s="342">
        <f t="shared" si="6"/>
        <v>5820906.8120646393</v>
      </c>
    </row>
    <row r="147" spans="2:9" x14ac:dyDescent="0.55000000000000004">
      <c r="B147" s="127" t="str">
        <f>$B$36</f>
        <v>Agriculture</v>
      </c>
      <c r="C147" s="327">
        <f>Data!LR27</f>
        <v>0</v>
      </c>
      <c r="D147" s="327">
        <f>Data!ML27</f>
        <v>0</v>
      </c>
      <c r="E147" s="327">
        <f>Data!NF27</f>
        <v>0</v>
      </c>
      <c r="F147" s="327">
        <f>Data!NZ27</f>
        <v>0</v>
      </c>
      <c r="G147" s="327">
        <f>Data!OT27</f>
        <v>0</v>
      </c>
      <c r="H147" s="341">
        <f>Data!PM27</f>
        <v>0</v>
      </c>
      <c r="I147" s="342">
        <f t="shared" si="6"/>
        <v>0</v>
      </c>
    </row>
    <row r="148" spans="2:9" x14ac:dyDescent="0.55000000000000004">
      <c r="B148" s="127" t="str">
        <f>$B$37</f>
        <v>Engineering</v>
      </c>
      <c r="C148" s="327">
        <f>Data!LS27</f>
        <v>0</v>
      </c>
      <c r="D148" s="327">
        <f>Data!MM27</f>
        <v>0</v>
      </c>
      <c r="E148" s="327">
        <f>Data!NG27</f>
        <v>0</v>
      </c>
      <c r="F148" s="327">
        <f>Data!OA27</f>
        <v>0</v>
      </c>
      <c r="G148" s="327">
        <f>Data!OU27</f>
        <v>0</v>
      </c>
      <c r="H148" s="341">
        <f>Data!PO27</f>
        <v>34829855.433606893</v>
      </c>
      <c r="I148" s="342">
        <f t="shared" si="6"/>
        <v>34829855.433606893</v>
      </c>
    </row>
    <row r="149" spans="2:9" x14ac:dyDescent="0.55000000000000004">
      <c r="B149" s="127" t="str">
        <f>$B$38</f>
        <v>Home Economics</v>
      </c>
      <c r="C149" s="327">
        <f>Data!LT27</f>
        <v>0</v>
      </c>
      <c r="D149" s="327">
        <f>Data!MN27</f>
        <v>0</v>
      </c>
      <c r="E149" s="327">
        <f>Data!NH27</f>
        <v>0</v>
      </c>
      <c r="F149" s="327">
        <f>Data!OB27</f>
        <v>0</v>
      </c>
      <c r="G149" s="327">
        <f>Data!OV27</f>
        <v>0</v>
      </c>
      <c r="H149" s="341">
        <f>Data!PP27</f>
        <v>226793.70691914516</v>
      </c>
      <c r="I149" s="342">
        <f t="shared" si="6"/>
        <v>226793.70691914516</v>
      </c>
    </row>
    <row r="150" spans="2:9" x14ac:dyDescent="0.55000000000000004">
      <c r="B150" s="127" t="str">
        <f>$B$39</f>
        <v>Law</v>
      </c>
      <c r="C150" s="327">
        <f>Data!LU27</f>
        <v>0</v>
      </c>
      <c r="D150" s="327">
        <f>Data!MO27</f>
        <v>0</v>
      </c>
      <c r="E150" s="327">
        <f>Data!NI27</f>
        <v>0</v>
      </c>
      <c r="F150" s="327">
        <f>Data!OC27</f>
        <v>0</v>
      </c>
      <c r="G150" s="327">
        <f>Data!OW27</f>
        <v>0</v>
      </c>
      <c r="H150" s="341">
        <f>Data!PQ27</f>
        <v>0</v>
      </c>
      <c r="I150" s="342">
        <f t="shared" si="6"/>
        <v>0</v>
      </c>
    </row>
    <row r="151" spans="2:9" x14ac:dyDescent="0.55000000000000004">
      <c r="B151" s="127" t="str">
        <f>$B$40</f>
        <v>Social Service</v>
      </c>
      <c r="C151" s="327">
        <f>Data!LV27</f>
        <v>0</v>
      </c>
      <c r="D151" s="327">
        <f>Data!MP27</f>
        <v>0</v>
      </c>
      <c r="E151" s="327">
        <f>Data!NJ27</f>
        <v>0</v>
      </c>
      <c r="F151" s="327">
        <f>Data!OD27</f>
        <v>0</v>
      </c>
      <c r="G151" s="327">
        <f>Data!OX27</f>
        <v>0</v>
      </c>
      <c r="H151" s="341">
        <f>Data!PR27</f>
        <v>0</v>
      </c>
      <c r="I151" s="342">
        <f t="shared" si="6"/>
        <v>0</v>
      </c>
    </row>
    <row r="152" spans="2:9" x14ac:dyDescent="0.55000000000000004">
      <c r="B152" s="127" t="str">
        <f>$B$41</f>
        <v>Library Science</v>
      </c>
      <c r="C152" s="327">
        <f>Data!LW27</f>
        <v>0</v>
      </c>
      <c r="D152" s="327">
        <f>Data!MQ27</f>
        <v>0</v>
      </c>
      <c r="E152" s="327">
        <f>Data!NK27</f>
        <v>0</v>
      </c>
      <c r="F152" s="327">
        <f>Data!OE27</f>
        <v>0</v>
      </c>
      <c r="G152" s="327">
        <f>Data!OY27</f>
        <v>0</v>
      </c>
      <c r="H152" s="341">
        <f>Data!PS27</f>
        <v>1023107.6727253724</v>
      </c>
      <c r="I152" s="342">
        <f t="shared" si="6"/>
        <v>1023107.6727253724</v>
      </c>
    </row>
    <row r="153" spans="2:9" x14ac:dyDescent="0.55000000000000004">
      <c r="B153" s="127" t="str">
        <f>$B$42</f>
        <v>Veterinary Science</v>
      </c>
      <c r="C153" s="327">
        <f>Data!LX27</f>
        <v>0</v>
      </c>
      <c r="D153" s="327">
        <f>Data!MR27</f>
        <v>0</v>
      </c>
      <c r="E153" s="327">
        <f>Data!NL27</f>
        <v>0</v>
      </c>
      <c r="F153" s="327">
        <f>Data!OF27</f>
        <v>0</v>
      </c>
      <c r="G153" s="327">
        <f>Data!OZ27</f>
        <v>0</v>
      </c>
      <c r="H153" s="341">
        <f>Data!PT27</f>
        <v>0</v>
      </c>
      <c r="I153" s="342">
        <f t="shared" si="6"/>
        <v>0</v>
      </c>
    </row>
    <row r="154" spans="2:9" x14ac:dyDescent="0.55000000000000004">
      <c r="B154" s="127" t="str">
        <f>$B$43</f>
        <v>Vocational Training</v>
      </c>
      <c r="C154" s="327">
        <f>Data!LY27</f>
        <v>0</v>
      </c>
      <c r="D154" s="327">
        <f>Data!MS27</f>
        <v>0</v>
      </c>
      <c r="E154" s="327">
        <f>Data!NM27</f>
        <v>0</v>
      </c>
      <c r="F154" s="327">
        <f>Data!OG27</f>
        <v>0</v>
      </c>
      <c r="G154" s="327">
        <f>Data!PA27</f>
        <v>0</v>
      </c>
      <c r="H154" s="341">
        <f>Data!PU27</f>
        <v>0</v>
      </c>
      <c r="I154" s="342">
        <f t="shared" si="6"/>
        <v>0</v>
      </c>
    </row>
    <row r="155" spans="2:9" x14ac:dyDescent="0.55000000000000004">
      <c r="B155" s="127" t="str">
        <f>$B$44</f>
        <v>Physical Training</v>
      </c>
      <c r="C155" s="327">
        <f>Data!LZ27</f>
        <v>0</v>
      </c>
      <c r="D155" s="327">
        <f>Data!MT27</f>
        <v>0</v>
      </c>
      <c r="E155" s="327">
        <f>Data!NN27</f>
        <v>0</v>
      </c>
      <c r="F155" s="327">
        <f>Data!OH27</f>
        <v>0</v>
      </c>
      <c r="G155" s="327">
        <f>Data!PB27</f>
        <v>0</v>
      </c>
      <c r="H155" s="341">
        <f>Data!PV27</f>
        <v>0</v>
      </c>
      <c r="I155" s="342">
        <f t="shared" si="6"/>
        <v>0</v>
      </c>
    </row>
    <row r="156" spans="2:9" x14ac:dyDescent="0.55000000000000004">
      <c r="B156" s="127" t="str">
        <f>$B$45</f>
        <v>Health Services</v>
      </c>
      <c r="C156" s="327">
        <f>Data!MA27</f>
        <v>0</v>
      </c>
      <c r="D156" s="327">
        <f>Data!MU27</f>
        <v>0</v>
      </c>
      <c r="E156" s="327">
        <f>Data!NO27</f>
        <v>0</v>
      </c>
      <c r="F156" s="327">
        <f>Data!OI27</f>
        <v>0</v>
      </c>
      <c r="G156" s="327">
        <f>Data!PC27</f>
        <v>0</v>
      </c>
      <c r="H156" s="341">
        <f>Data!PW27</f>
        <v>7215517.6671059579</v>
      </c>
      <c r="I156" s="342">
        <f t="shared" si="6"/>
        <v>7215517.6671059579</v>
      </c>
    </row>
    <row r="157" spans="2:9" x14ac:dyDescent="0.55000000000000004">
      <c r="B157" s="127" t="str">
        <f>$B$46</f>
        <v>Pharmacy</v>
      </c>
      <c r="C157" s="327">
        <f>Data!MB27</f>
        <v>0</v>
      </c>
      <c r="D157" s="327">
        <f>Data!MV27</f>
        <v>0</v>
      </c>
      <c r="E157" s="327">
        <f>Data!NP27</f>
        <v>0</v>
      </c>
      <c r="F157" s="327">
        <f>Data!OJ27</f>
        <v>0</v>
      </c>
      <c r="G157" s="327">
        <f>Data!PD27</f>
        <v>0</v>
      </c>
      <c r="H157" s="341">
        <f>Data!PX27</f>
        <v>0</v>
      </c>
      <c r="I157" s="342">
        <f t="shared" si="6"/>
        <v>0</v>
      </c>
    </row>
    <row r="158" spans="2:9" x14ac:dyDescent="0.55000000000000004">
      <c r="B158" s="127" t="str">
        <f>$B$47</f>
        <v>Business Administration</v>
      </c>
      <c r="C158" s="327">
        <f>Data!MC27</f>
        <v>0</v>
      </c>
      <c r="D158" s="327">
        <f>Data!MW27</f>
        <v>0</v>
      </c>
      <c r="E158" s="327">
        <f>Data!NQ27</f>
        <v>0</v>
      </c>
      <c r="F158" s="327">
        <f>Data!OK27</f>
        <v>0</v>
      </c>
      <c r="G158" s="327">
        <f>Data!PE27</f>
        <v>0</v>
      </c>
      <c r="H158" s="341">
        <f>Data!PY27</f>
        <v>26976989.100038879</v>
      </c>
      <c r="I158" s="342">
        <f t="shared" si="6"/>
        <v>26976989.100038879</v>
      </c>
    </row>
    <row r="159" spans="2:9" x14ac:dyDescent="0.55000000000000004">
      <c r="B159" s="127" t="str">
        <f>$B$48</f>
        <v>Optometry</v>
      </c>
      <c r="C159" s="327">
        <f>Data!MD27</f>
        <v>0</v>
      </c>
      <c r="D159" s="327">
        <f>Data!MX27</f>
        <v>0</v>
      </c>
      <c r="E159" s="327">
        <f>Data!NR27</f>
        <v>0</v>
      </c>
      <c r="F159" s="327">
        <f>Data!OL27</f>
        <v>0</v>
      </c>
      <c r="G159" s="327">
        <f>Data!PF27</f>
        <v>0</v>
      </c>
      <c r="H159" s="341">
        <f>Data!PZ27</f>
        <v>0</v>
      </c>
      <c r="I159" s="342">
        <f t="shared" si="6"/>
        <v>0</v>
      </c>
    </row>
    <row r="160" spans="2:9" x14ac:dyDescent="0.55000000000000004">
      <c r="B160" s="127" t="str">
        <f>$B$49</f>
        <v>Teacher Ed-Practice Teaching</v>
      </c>
      <c r="C160" s="327">
        <f>Data!ME27</f>
        <v>0</v>
      </c>
      <c r="D160" s="327">
        <f>Data!MY27</f>
        <v>0</v>
      </c>
      <c r="E160" s="327">
        <f>Data!NS27</f>
        <v>0</v>
      </c>
      <c r="F160" s="327">
        <f>Data!OM27</f>
        <v>0</v>
      </c>
      <c r="G160" s="327">
        <f>Data!PG27</f>
        <v>0</v>
      </c>
      <c r="H160" s="341">
        <f>Data!QA27</f>
        <v>85630.890106079532</v>
      </c>
      <c r="I160" s="342">
        <f t="shared" si="6"/>
        <v>85630.890106079532</v>
      </c>
    </row>
    <row r="161" spans="2:10" x14ac:dyDescent="0.55000000000000004">
      <c r="B161" s="127" t="str">
        <f>$B$50</f>
        <v>Technology</v>
      </c>
      <c r="C161" s="327">
        <f>Data!MF27</f>
        <v>0</v>
      </c>
      <c r="D161" s="327">
        <f>Data!MZ27</f>
        <v>0</v>
      </c>
      <c r="E161" s="327">
        <f>Data!NT27</f>
        <v>0</v>
      </c>
      <c r="F161" s="327">
        <f>Data!ON27</f>
        <v>0</v>
      </c>
      <c r="G161" s="327">
        <f>Data!PH27</f>
        <v>0</v>
      </c>
      <c r="H161" s="341">
        <f>Data!QB27</f>
        <v>6211106.4251651913</v>
      </c>
      <c r="I161" s="342">
        <f t="shared" si="6"/>
        <v>6211106.4251651913</v>
      </c>
    </row>
    <row r="162" spans="2:10" x14ac:dyDescent="0.55000000000000004">
      <c r="B162" s="127" t="str">
        <f>$B$51</f>
        <v>Nursing</v>
      </c>
      <c r="C162" s="327">
        <f>Data!MG27</f>
        <v>0</v>
      </c>
      <c r="D162" s="327">
        <f>Data!NA27</f>
        <v>0</v>
      </c>
      <c r="E162" s="327">
        <f>Data!NU27</f>
        <v>0</v>
      </c>
      <c r="F162" s="327">
        <f>Data!OO27</f>
        <v>0</v>
      </c>
      <c r="G162" s="327">
        <f>Data!PI27</f>
        <v>0</v>
      </c>
      <c r="H162" s="341">
        <f>Data!QC27</f>
        <v>0</v>
      </c>
      <c r="I162" s="342">
        <f t="shared" si="6"/>
        <v>0</v>
      </c>
    </row>
    <row r="163" spans="2:10" ht="19.8" thickBot="1" x14ac:dyDescent="0.6">
      <c r="B163" s="130" t="str">
        <f>$B$52</f>
        <v>Totals</v>
      </c>
      <c r="C163" s="133">
        <f t="shared" ref="C163:H163" si="7">SUM(C143:C162)</f>
        <v>0</v>
      </c>
      <c r="D163" s="133">
        <f t="shared" si="7"/>
        <v>0</v>
      </c>
      <c r="E163" s="133">
        <f t="shared" si="7"/>
        <v>0</v>
      </c>
      <c r="F163" s="133">
        <f t="shared" si="7"/>
        <v>0</v>
      </c>
      <c r="G163" s="134">
        <f t="shared" si="7"/>
        <v>0</v>
      </c>
      <c r="H163" s="343">
        <f t="shared" si="7"/>
        <v>199582420.19350803</v>
      </c>
      <c r="I163" s="342">
        <f>SUM(I143:I162)</f>
        <v>199582420.19350803</v>
      </c>
    </row>
    <row r="164" spans="2:10" ht="19.8" thickTop="1" x14ac:dyDescent="0.55000000000000004">
      <c r="B164" s="143"/>
      <c r="C164" s="329"/>
      <c r="D164" s="329"/>
      <c r="E164" s="329"/>
      <c r="F164" s="329"/>
      <c r="G164" s="329"/>
      <c r="H164" s="344"/>
      <c r="I164" s="345"/>
    </row>
    <row r="165" spans="2:10" ht="19.5" customHeight="1" x14ac:dyDescent="0.55000000000000004">
      <c r="B165" s="437" t="s">
        <v>63</v>
      </c>
      <c r="C165" s="437"/>
      <c r="D165" s="437"/>
      <c r="E165" s="437"/>
      <c r="F165" s="437"/>
      <c r="G165" s="437"/>
      <c r="H165" s="346"/>
      <c r="I165" s="346"/>
    </row>
    <row r="166" spans="2:10" ht="43.5" customHeight="1" thickBot="1" x14ac:dyDescent="0.6">
      <c r="B166" s="444" t="s">
        <v>40</v>
      </c>
      <c r="C166" s="444"/>
      <c r="D166" s="444"/>
      <c r="E166" s="444"/>
      <c r="F166" s="444"/>
      <c r="G166" s="444"/>
      <c r="H166" s="326"/>
    </row>
    <row r="167" spans="2:10" ht="19.8" thickBot="1" x14ac:dyDescent="0.6">
      <c r="B167" s="124" t="s">
        <v>31</v>
      </c>
      <c r="C167" s="125" t="s">
        <v>25</v>
      </c>
      <c r="D167" s="125" t="s">
        <v>26</v>
      </c>
      <c r="E167" s="125" t="s">
        <v>27</v>
      </c>
      <c r="F167" s="125" t="s">
        <v>28</v>
      </c>
      <c r="G167" s="125" t="s">
        <v>29</v>
      </c>
      <c r="H167" s="126" t="s">
        <v>1</v>
      </c>
    </row>
    <row r="168" spans="2:10" x14ac:dyDescent="0.55000000000000004">
      <c r="B168" s="127" t="str">
        <f>$B$32</f>
        <v>Liberal Arts</v>
      </c>
      <c r="C168" s="321">
        <f t="shared" ref="C168:G183" si="8">C143+$H$140*IF($H116=0,0,$H143*C116/$H116)+IF($H32=0,0,$H$141*$H143*C32/$H32)</f>
        <v>24461931.419923194</v>
      </c>
      <c r="D168" s="321">
        <f t="shared" si="8"/>
        <v>14244504.221414136</v>
      </c>
      <c r="E168" s="321">
        <f t="shared" si="8"/>
        <v>8281644.5079813404</v>
      </c>
      <c r="F168" s="321">
        <f t="shared" si="8"/>
        <v>8564623.8722484242</v>
      </c>
      <c r="G168" s="321">
        <f t="shared" si="8"/>
        <v>0</v>
      </c>
      <c r="H168" s="133">
        <f t="shared" ref="H168:H188" si="9">SUM(C168:G168)</f>
        <v>55552704.021567091</v>
      </c>
      <c r="I168" s="347"/>
      <c r="J168" s="288"/>
    </row>
    <row r="169" spans="2:10" x14ac:dyDescent="0.55000000000000004">
      <c r="B169" s="127" t="str">
        <f>$B$33</f>
        <v>Science</v>
      </c>
      <c r="C169" s="141">
        <f t="shared" si="8"/>
        <v>12551479.582430726</v>
      </c>
      <c r="D169" s="141">
        <f t="shared" si="8"/>
        <v>7795756.3816479929</v>
      </c>
      <c r="E169" s="141">
        <f t="shared" si="8"/>
        <v>6890767.0898153596</v>
      </c>
      <c r="F169" s="141">
        <f t="shared" si="8"/>
        <v>9241346.6722610164</v>
      </c>
      <c r="G169" s="141">
        <f t="shared" si="8"/>
        <v>0</v>
      </c>
      <c r="H169" s="136">
        <f t="shared" si="9"/>
        <v>36479349.726155095</v>
      </c>
      <c r="I169" s="347"/>
      <c r="J169" s="288"/>
    </row>
    <row r="170" spans="2:10" x14ac:dyDescent="0.55000000000000004">
      <c r="B170" s="127" t="str">
        <f>$B$34</f>
        <v>Fine Arts</v>
      </c>
      <c r="C170" s="141">
        <f t="shared" si="8"/>
        <v>7910207.3375483314</v>
      </c>
      <c r="D170" s="141">
        <f t="shared" si="8"/>
        <v>7697669.6849758215</v>
      </c>
      <c r="E170" s="141">
        <f t="shared" si="8"/>
        <v>4793867.5702853352</v>
      </c>
      <c r="F170" s="141">
        <f t="shared" si="8"/>
        <v>4758714.145244184</v>
      </c>
      <c r="G170" s="141">
        <f t="shared" si="8"/>
        <v>0</v>
      </c>
      <c r="H170" s="136">
        <f t="shared" si="9"/>
        <v>25160458.738053672</v>
      </c>
      <c r="I170" s="347"/>
      <c r="J170" s="288"/>
    </row>
    <row r="171" spans="2:10" x14ac:dyDescent="0.55000000000000004">
      <c r="B171" s="127" t="str">
        <f>$B$35</f>
        <v>Teacher Education</v>
      </c>
      <c r="C171" s="141">
        <f t="shared" si="8"/>
        <v>477580.47750526847</v>
      </c>
      <c r="D171" s="141">
        <f t="shared" si="8"/>
        <v>1611306.1185374276</v>
      </c>
      <c r="E171" s="141">
        <f t="shared" si="8"/>
        <v>2276155.9117313316</v>
      </c>
      <c r="F171" s="141">
        <f t="shared" si="8"/>
        <v>1455864.3042906122</v>
      </c>
      <c r="G171" s="141">
        <f t="shared" si="8"/>
        <v>0</v>
      </c>
      <c r="H171" s="136">
        <f t="shared" si="9"/>
        <v>5820906.8120646402</v>
      </c>
      <c r="I171" s="347"/>
      <c r="J171" s="288"/>
    </row>
    <row r="172" spans="2:10" x14ac:dyDescent="0.55000000000000004">
      <c r="B172" s="127" t="str">
        <f>$B$36</f>
        <v>Agriculture</v>
      </c>
      <c r="C172" s="141">
        <f t="shared" si="8"/>
        <v>0</v>
      </c>
      <c r="D172" s="141">
        <f t="shared" si="8"/>
        <v>0</v>
      </c>
      <c r="E172" s="141">
        <f t="shared" si="8"/>
        <v>0</v>
      </c>
      <c r="F172" s="141">
        <f t="shared" si="8"/>
        <v>0</v>
      </c>
      <c r="G172" s="141">
        <f t="shared" si="8"/>
        <v>0</v>
      </c>
      <c r="H172" s="136">
        <f t="shared" si="9"/>
        <v>0</v>
      </c>
      <c r="I172" s="347"/>
      <c r="J172" s="288"/>
    </row>
    <row r="173" spans="2:10" x14ac:dyDescent="0.55000000000000004">
      <c r="B173" s="127" t="str">
        <f>$B$37</f>
        <v>Engineering</v>
      </c>
      <c r="C173" s="141">
        <f t="shared" si="8"/>
        <v>5632760.6204860462</v>
      </c>
      <c r="D173" s="141">
        <f t="shared" si="8"/>
        <v>9559253.3339442108</v>
      </c>
      <c r="E173" s="141">
        <f t="shared" si="8"/>
        <v>11555351.770344498</v>
      </c>
      <c r="F173" s="141">
        <f t="shared" si="8"/>
        <v>8082489.7088321391</v>
      </c>
      <c r="G173" s="141">
        <f t="shared" si="8"/>
        <v>0</v>
      </c>
      <c r="H173" s="136">
        <f t="shared" si="9"/>
        <v>34829855.433606893</v>
      </c>
      <c r="I173" s="347"/>
      <c r="J173" s="288"/>
    </row>
    <row r="174" spans="2:10" x14ac:dyDescent="0.55000000000000004">
      <c r="B174" s="127" t="str">
        <f>$B$38</f>
        <v>Home Economics</v>
      </c>
      <c r="C174" s="141">
        <f t="shared" si="8"/>
        <v>119489.098132923</v>
      </c>
      <c r="D174" s="141">
        <f t="shared" si="8"/>
        <v>93738.577346934995</v>
      </c>
      <c r="E174" s="141">
        <f t="shared" si="8"/>
        <v>13566.031439287157</v>
      </c>
      <c r="F174" s="141">
        <f t="shared" si="8"/>
        <v>0</v>
      </c>
      <c r="G174" s="141">
        <f t="shared" si="8"/>
        <v>0</v>
      </c>
      <c r="H174" s="136">
        <f t="shared" si="9"/>
        <v>226793.70691914516</v>
      </c>
      <c r="I174" s="347"/>
      <c r="J174" s="288"/>
    </row>
    <row r="175" spans="2:10" x14ac:dyDescent="0.55000000000000004">
      <c r="B175" s="127" t="str">
        <f>$B$39</f>
        <v>Law</v>
      </c>
      <c r="C175" s="141">
        <f t="shared" si="8"/>
        <v>0</v>
      </c>
      <c r="D175" s="141">
        <f t="shared" si="8"/>
        <v>0</v>
      </c>
      <c r="E175" s="141">
        <f t="shared" si="8"/>
        <v>0</v>
      </c>
      <c r="F175" s="141">
        <f t="shared" si="8"/>
        <v>0</v>
      </c>
      <c r="G175" s="141">
        <f t="shared" si="8"/>
        <v>0</v>
      </c>
      <c r="H175" s="136">
        <f t="shared" si="9"/>
        <v>0</v>
      </c>
      <c r="I175" s="347"/>
      <c r="J175" s="288"/>
    </row>
    <row r="176" spans="2:10" x14ac:dyDescent="0.55000000000000004">
      <c r="B176" s="127" t="str">
        <f>$B$40</f>
        <v>Social Service</v>
      </c>
      <c r="C176" s="141">
        <f t="shared" si="8"/>
        <v>0</v>
      </c>
      <c r="D176" s="141">
        <f t="shared" si="8"/>
        <v>0</v>
      </c>
      <c r="E176" s="141">
        <f t="shared" si="8"/>
        <v>0</v>
      </c>
      <c r="F176" s="141">
        <f t="shared" si="8"/>
        <v>0</v>
      </c>
      <c r="G176" s="141">
        <f t="shared" si="8"/>
        <v>0</v>
      </c>
      <c r="H176" s="136">
        <f t="shared" si="9"/>
        <v>0</v>
      </c>
      <c r="I176" s="347"/>
      <c r="J176" s="288"/>
    </row>
    <row r="177" spans="2:10" x14ac:dyDescent="0.55000000000000004">
      <c r="B177" s="127" t="str">
        <f>$B$41</f>
        <v>Library Science</v>
      </c>
      <c r="C177" s="141">
        <f t="shared" si="8"/>
        <v>2403.239468461657</v>
      </c>
      <c r="D177" s="141">
        <f t="shared" si="8"/>
        <v>47252.508401202525</v>
      </c>
      <c r="E177" s="141">
        <f t="shared" si="8"/>
        <v>970366.23936534347</v>
      </c>
      <c r="F177" s="141">
        <f t="shared" si="8"/>
        <v>3085.6854903647509</v>
      </c>
      <c r="G177" s="141">
        <f t="shared" si="8"/>
        <v>0</v>
      </c>
      <c r="H177" s="136">
        <f t="shared" si="9"/>
        <v>1023107.6727253725</v>
      </c>
      <c r="I177" s="347"/>
      <c r="J177" s="288"/>
    </row>
    <row r="178" spans="2:10" x14ac:dyDescent="0.55000000000000004">
      <c r="B178" s="127" t="str">
        <f>$B$42</f>
        <v>Veterinary Science</v>
      </c>
      <c r="C178" s="141">
        <f t="shared" si="8"/>
        <v>0</v>
      </c>
      <c r="D178" s="141">
        <f t="shared" si="8"/>
        <v>0</v>
      </c>
      <c r="E178" s="141">
        <f t="shared" si="8"/>
        <v>0</v>
      </c>
      <c r="F178" s="141">
        <f t="shared" si="8"/>
        <v>0</v>
      </c>
      <c r="G178" s="141">
        <f t="shared" si="8"/>
        <v>0</v>
      </c>
      <c r="H178" s="136">
        <f t="shared" si="9"/>
        <v>0</v>
      </c>
      <c r="I178" s="347"/>
      <c r="J178" s="288"/>
    </row>
    <row r="179" spans="2:10" x14ac:dyDescent="0.55000000000000004">
      <c r="B179" s="127" t="str">
        <f>$B$43</f>
        <v>Vocational Training</v>
      </c>
      <c r="C179" s="141">
        <f t="shared" si="8"/>
        <v>0</v>
      </c>
      <c r="D179" s="141">
        <f t="shared" si="8"/>
        <v>0</v>
      </c>
      <c r="E179" s="141">
        <f t="shared" si="8"/>
        <v>0</v>
      </c>
      <c r="F179" s="141">
        <f t="shared" si="8"/>
        <v>0</v>
      </c>
      <c r="G179" s="141">
        <f t="shared" si="8"/>
        <v>0</v>
      </c>
      <c r="H179" s="136">
        <f t="shared" si="9"/>
        <v>0</v>
      </c>
      <c r="I179" s="347"/>
      <c r="J179" s="288"/>
    </row>
    <row r="180" spans="2:10" x14ac:dyDescent="0.55000000000000004">
      <c r="B180" s="127" t="str">
        <f>$B$44</f>
        <v>Physical Training</v>
      </c>
      <c r="C180" s="141">
        <f t="shared" si="8"/>
        <v>0</v>
      </c>
      <c r="D180" s="141">
        <f t="shared" si="8"/>
        <v>0</v>
      </c>
      <c r="E180" s="141">
        <f t="shared" si="8"/>
        <v>0</v>
      </c>
      <c r="F180" s="141">
        <f t="shared" si="8"/>
        <v>0</v>
      </c>
      <c r="G180" s="141">
        <f t="shared" si="8"/>
        <v>0</v>
      </c>
      <c r="H180" s="136">
        <f t="shared" si="9"/>
        <v>0</v>
      </c>
      <c r="I180" s="347"/>
      <c r="J180" s="288"/>
    </row>
    <row r="181" spans="2:10" x14ac:dyDescent="0.55000000000000004">
      <c r="B181" s="127" t="str">
        <f>$B$45</f>
        <v>Health Services</v>
      </c>
      <c r="C181" s="141">
        <f t="shared" si="8"/>
        <v>1751499.9039469615</v>
      </c>
      <c r="D181" s="141">
        <f t="shared" si="8"/>
        <v>2442694.2574957497</v>
      </c>
      <c r="E181" s="141">
        <f t="shared" si="8"/>
        <v>2260807.443112344</v>
      </c>
      <c r="F181" s="141">
        <f t="shared" si="8"/>
        <v>6675.8620728569831</v>
      </c>
      <c r="G181" s="141">
        <f t="shared" si="8"/>
        <v>753840.20047804422</v>
      </c>
      <c r="H181" s="136">
        <f t="shared" si="9"/>
        <v>7215517.6671059569</v>
      </c>
      <c r="I181" s="347"/>
      <c r="J181" s="288"/>
    </row>
    <row r="182" spans="2:10" x14ac:dyDescent="0.55000000000000004">
      <c r="B182" s="127" t="str">
        <f>$B$46</f>
        <v>Pharmacy</v>
      </c>
      <c r="C182" s="141">
        <f t="shared" si="8"/>
        <v>0</v>
      </c>
      <c r="D182" s="141">
        <f t="shared" si="8"/>
        <v>0</v>
      </c>
      <c r="E182" s="141">
        <f t="shared" si="8"/>
        <v>0</v>
      </c>
      <c r="F182" s="141">
        <f t="shared" si="8"/>
        <v>0</v>
      </c>
      <c r="G182" s="141">
        <f t="shared" si="8"/>
        <v>0</v>
      </c>
      <c r="H182" s="136">
        <f t="shared" si="9"/>
        <v>0</v>
      </c>
      <c r="I182" s="347"/>
      <c r="J182" s="288"/>
    </row>
    <row r="183" spans="2:10" x14ac:dyDescent="0.55000000000000004">
      <c r="B183" s="127" t="str">
        <f>$B$47</f>
        <v>Business Administration</v>
      </c>
      <c r="C183" s="141">
        <f t="shared" si="8"/>
        <v>3940316.8518058471</v>
      </c>
      <c r="D183" s="141">
        <f t="shared" si="8"/>
        <v>14218742.400678698</v>
      </c>
      <c r="E183" s="141">
        <f t="shared" si="8"/>
        <v>5836424.6565532684</v>
      </c>
      <c r="F183" s="141">
        <f t="shared" si="8"/>
        <v>2981505.1910010679</v>
      </c>
      <c r="G183" s="141">
        <f t="shared" si="8"/>
        <v>0</v>
      </c>
      <c r="H183" s="136">
        <f t="shared" si="9"/>
        <v>26976989.100038882</v>
      </c>
      <c r="I183" s="347"/>
      <c r="J183" s="288"/>
    </row>
    <row r="184" spans="2:10" x14ac:dyDescent="0.55000000000000004">
      <c r="B184" s="127" t="str">
        <f>$B$48</f>
        <v>Optometry</v>
      </c>
      <c r="C184" s="141">
        <f t="shared" ref="C184:G187" si="10">C159+$H$140*IF($H132=0,0,$H159*C132/$H132)+IF($H48=0,0,$H$141*$H159*C48/$H48)</f>
        <v>0</v>
      </c>
      <c r="D184" s="141">
        <f t="shared" si="10"/>
        <v>0</v>
      </c>
      <c r="E184" s="141">
        <f t="shared" si="10"/>
        <v>0</v>
      </c>
      <c r="F184" s="141">
        <f t="shared" si="10"/>
        <v>0</v>
      </c>
      <c r="G184" s="141">
        <f t="shared" si="10"/>
        <v>0</v>
      </c>
      <c r="H184" s="136">
        <f t="shared" si="9"/>
        <v>0</v>
      </c>
      <c r="I184" s="347"/>
      <c r="J184" s="288"/>
    </row>
    <row r="185" spans="2:10" x14ac:dyDescent="0.55000000000000004">
      <c r="B185" s="127" t="str">
        <f>$B$49</f>
        <v>Teacher Ed-Practice Teaching</v>
      </c>
      <c r="C185" s="141">
        <f t="shared" si="10"/>
        <v>0</v>
      </c>
      <c r="D185" s="141">
        <f t="shared" si="10"/>
        <v>85630.890106079532</v>
      </c>
      <c r="E185" s="141">
        <f t="shared" si="10"/>
        <v>0</v>
      </c>
      <c r="F185" s="141">
        <f t="shared" si="10"/>
        <v>0</v>
      </c>
      <c r="G185" s="141">
        <f t="shared" si="10"/>
        <v>0</v>
      </c>
      <c r="H185" s="136">
        <f t="shared" si="9"/>
        <v>85630.890106079532</v>
      </c>
      <c r="I185" s="347"/>
      <c r="J185" s="288"/>
    </row>
    <row r="186" spans="2:10" x14ac:dyDescent="0.55000000000000004">
      <c r="B186" s="127" t="str">
        <f>$B$50</f>
        <v>Technology</v>
      </c>
      <c r="C186" s="141">
        <f t="shared" si="10"/>
        <v>901097.13206096401</v>
      </c>
      <c r="D186" s="141">
        <f t="shared" si="10"/>
        <v>3437358.9613881572</v>
      </c>
      <c r="E186" s="141">
        <f t="shared" si="10"/>
        <v>1866655.2289790011</v>
      </c>
      <c r="F186" s="141">
        <f t="shared" si="10"/>
        <v>5995.1027370695574</v>
      </c>
      <c r="G186" s="141">
        <f t="shared" si="10"/>
        <v>0</v>
      </c>
      <c r="H186" s="136">
        <f t="shared" si="9"/>
        <v>6211106.4251651913</v>
      </c>
      <c r="I186" s="347"/>
      <c r="J186" s="288"/>
    </row>
    <row r="187" spans="2:10" x14ac:dyDescent="0.55000000000000004">
      <c r="B187" s="127" t="str">
        <f>$B$51</f>
        <v>Nursing</v>
      </c>
      <c r="C187" s="141">
        <f t="shared" si="10"/>
        <v>0</v>
      </c>
      <c r="D187" s="141">
        <f t="shared" si="10"/>
        <v>0</v>
      </c>
      <c r="E187" s="141">
        <f t="shared" si="10"/>
        <v>0</v>
      </c>
      <c r="F187" s="141">
        <f t="shared" si="10"/>
        <v>0</v>
      </c>
      <c r="G187" s="141">
        <f t="shared" si="10"/>
        <v>0</v>
      </c>
      <c r="H187" s="136">
        <f t="shared" si="9"/>
        <v>0</v>
      </c>
      <c r="I187" s="347"/>
      <c r="J187" s="288"/>
    </row>
    <row r="188" spans="2:10" x14ac:dyDescent="0.55000000000000004">
      <c r="B188" s="130" t="str">
        <f>$B$52</f>
        <v>Totals</v>
      </c>
      <c r="C188" s="133">
        <f>SUM(C168:C187)</f>
        <v>57748765.663308717</v>
      </c>
      <c r="D188" s="133">
        <f>SUM(D168:D187)</f>
        <v>61233907.335936412</v>
      </c>
      <c r="E188" s="133">
        <f>SUM(E168:E187)</f>
        <v>44745606.449607112</v>
      </c>
      <c r="F188" s="133">
        <f>SUM(F168:F187)</f>
        <v>35100300.544177733</v>
      </c>
      <c r="G188" s="133">
        <f>SUM(G168:G187)</f>
        <v>753840.20047804422</v>
      </c>
      <c r="H188" s="133">
        <f t="shared" si="9"/>
        <v>199582420.19350803</v>
      </c>
      <c r="I188" s="347"/>
      <c r="J188" s="288"/>
    </row>
    <row r="189" spans="2:10" x14ac:dyDescent="0.55000000000000004">
      <c r="B189" s="328"/>
      <c r="C189" s="329"/>
      <c r="D189" s="329"/>
      <c r="E189" s="329"/>
      <c r="F189" s="329"/>
      <c r="G189" s="329"/>
      <c r="H189" s="344"/>
    </row>
    <row r="190" spans="2:10" x14ac:dyDescent="0.55000000000000004">
      <c r="B190" s="442" t="s">
        <v>34</v>
      </c>
      <c r="C190" s="442"/>
      <c r="D190" s="442"/>
      <c r="E190" s="442"/>
      <c r="F190" s="442"/>
      <c r="G190" s="442"/>
      <c r="H190" s="122">
        <f>H15</f>
        <v>83248898</v>
      </c>
    </row>
    <row r="191" spans="2:10" ht="43.5" customHeight="1" thickBot="1" x14ac:dyDescent="0.6">
      <c r="B191" s="432" t="s">
        <v>225</v>
      </c>
      <c r="C191" s="432"/>
      <c r="D191" s="432"/>
      <c r="E191" s="432"/>
      <c r="F191" s="432"/>
      <c r="G191" s="432"/>
      <c r="H191" s="432"/>
    </row>
    <row r="192" spans="2:10" ht="19.8" thickBot="1" x14ac:dyDescent="0.6">
      <c r="B192" s="124" t="s">
        <v>31</v>
      </c>
      <c r="C192" s="125" t="s">
        <v>25</v>
      </c>
      <c r="D192" s="125" t="s">
        <v>26</v>
      </c>
      <c r="E192" s="125" t="s">
        <v>27</v>
      </c>
      <c r="F192" s="125" t="s">
        <v>28</v>
      </c>
      <c r="G192" s="125" t="s">
        <v>29</v>
      </c>
      <c r="H192" s="126" t="s">
        <v>1</v>
      </c>
    </row>
    <row r="193" spans="2:8" x14ac:dyDescent="0.55000000000000004">
      <c r="B193" s="127" t="str">
        <f>$B$32</f>
        <v>Liberal Arts</v>
      </c>
      <c r="C193" s="135">
        <f t="shared" ref="C193:G208" si="11">$H$190*IF($H$136=0,0,C116/$H$136)</f>
        <v>10538512.541362656</v>
      </c>
      <c r="D193" s="135">
        <f t="shared" si="11"/>
        <v>6136714.3830925487</v>
      </c>
      <c r="E193" s="135">
        <f t="shared" si="11"/>
        <v>3567838.2467946005</v>
      </c>
      <c r="F193" s="135">
        <f t="shared" si="11"/>
        <v>3689749.3718027691</v>
      </c>
      <c r="G193" s="135">
        <f t="shared" si="11"/>
        <v>0</v>
      </c>
      <c r="H193" s="135">
        <f>SUM(C193:G193)</f>
        <v>23932814.543052576</v>
      </c>
    </row>
    <row r="194" spans="2:8" x14ac:dyDescent="0.55000000000000004">
      <c r="B194" s="127" t="str">
        <f>$B$33</f>
        <v>Science</v>
      </c>
      <c r="C194" s="138">
        <f t="shared" si="11"/>
        <v>5015884.4541175868</v>
      </c>
      <c r="D194" s="138">
        <f t="shared" si="11"/>
        <v>3115378.7874961835</v>
      </c>
      <c r="E194" s="138">
        <f t="shared" si="11"/>
        <v>2753722.4831350441</v>
      </c>
      <c r="F194" s="138">
        <f t="shared" si="11"/>
        <v>3693072.7412718679</v>
      </c>
      <c r="G194" s="138">
        <f t="shared" si="11"/>
        <v>0</v>
      </c>
      <c r="H194" s="138">
        <f t="shared" ref="H194:H213" si="12">SUM(C194:G194)</f>
        <v>14578058.466020683</v>
      </c>
    </row>
    <row r="195" spans="2:8" x14ac:dyDescent="0.55000000000000004">
      <c r="B195" s="127" t="str">
        <f>$B$34</f>
        <v>Fine Arts</v>
      </c>
      <c r="C195" s="138">
        <f t="shared" si="11"/>
        <v>2870754.3009953336</v>
      </c>
      <c r="D195" s="138">
        <f t="shared" si="11"/>
        <v>2793620.6236832682</v>
      </c>
      <c r="E195" s="138">
        <f t="shared" si="11"/>
        <v>1739779.421516913</v>
      </c>
      <c r="F195" s="138">
        <f t="shared" si="11"/>
        <v>1727021.6211426335</v>
      </c>
      <c r="G195" s="138">
        <f t="shared" si="11"/>
        <v>0</v>
      </c>
      <c r="H195" s="138">
        <f t="shared" si="12"/>
        <v>9131175.9673381485</v>
      </c>
    </row>
    <row r="196" spans="2:8" x14ac:dyDescent="0.55000000000000004">
      <c r="B196" s="127" t="str">
        <f>$B$35</f>
        <v>Teacher Education</v>
      </c>
      <c r="C196" s="138">
        <f t="shared" si="11"/>
        <v>197175.36195532951</v>
      </c>
      <c r="D196" s="138">
        <f t="shared" si="11"/>
        <v>665248.85774869123</v>
      </c>
      <c r="E196" s="138">
        <f t="shared" si="11"/>
        <v>939740.81207588164</v>
      </c>
      <c r="F196" s="138">
        <f t="shared" si="11"/>
        <v>601072.66665476013</v>
      </c>
      <c r="G196" s="138">
        <f t="shared" si="11"/>
        <v>0</v>
      </c>
      <c r="H196" s="138">
        <f t="shared" si="12"/>
        <v>2403237.6984346625</v>
      </c>
    </row>
    <row r="197" spans="2:8" x14ac:dyDescent="0.55000000000000004">
      <c r="B197" s="127" t="str">
        <f>$B$36</f>
        <v>Agriculture</v>
      </c>
      <c r="C197" s="138">
        <f t="shared" si="11"/>
        <v>0</v>
      </c>
      <c r="D197" s="138">
        <f t="shared" si="11"/>
        <v>0</v>
      </c>
      <c r="E197" s="138">
        <f t="shared" si="11"/>
        <v>0</v>
      </c>
      <c r="F197" s="138">
        <f t="shared" si="11"/>
        <v>0</v>
      </c>
      <c r="G197" s="138">
        <f t="shared" si="11"/>
        <v>0</v>
      </c>
      <c r="H197" s="138">
        <f t="shared" si="12"/>
        <v>0</v>
      </c>
    </row>
    <row r="198" spans="2:8" x14ac:dyDescent="0.55000000000000004">
      <c r="B198" s="127" t="str">
        <f>$B$37</f>
        <v>Engineering</v>
      </c>
      <c r="C198" s="138">
        <f t="shared" si="11"/>
        <v>1978209.1861529041</v>
      </c>
      <c r="D198" s="138">
        <f t="shared" si="11"/>
        <v>3357182.0341868997</v>
      </c>
      <c r="E198" s="138">
        <f t="shared" si="11"/>
        <v>4058206.0132623259</v>
      </c>
      <c r="F198" s="138">
        <f t="shared" si="11"/>
        <v>2838546.9339576485</v>
      </c>
      <c r="G198" s="138">
        <f t="shared" si="11"/>
        <v>0</v>
      </c>
      <c r="H198" s="138">
        <f t="shared" si="12"/>
        <v>12232144.167559776</v>
      </c>
    </row>
    <row r="199" spans="2:8" x14ac:dyDescent="0.55000000000000004">
      <c r="B199" s="127" t="str">
        <f>$B$38</f>
        <v>Home Economics</v>
      </c>
      <c r="C199" s="138">
        <f t="shared" si="11"/>
        <v>89963.581674653949</v>
      </c>
      <c r="D199" s="138">
        <f t="shared" si="11"/>
        <v>70575.962920363527</v>
      </c>
      <c r="E199" s="138">
        <f t="shared" si="11"/>
        <v>10213.892283558556</v>
      </c>
      <c r="F199" s="138">
        <f t="shared" si="11"/>
        <v>0</v>
      </c>
      <c r="G199" s="138">
        <f t="shared" si="11"/>
        <v>0</v>
      </c>
      <c r="H199" s="138">
        <f t="shared" si="12"/>
        <v>170753.43687857603</v>
      </c>
    </row>
    <row r="200" spans="2:8" x14ac:dyDescent="0.55000000000000004">
      <c r="B200" s="127" t="str">
        <f>$B$39</f>
        <v>Law</v>
      </c>
      <c r="C200" s="138">
        <f t="shared" si="11"/>
        <v>0</v>
      </c>
      <c r="D200" s="138">
        <f t="shared" si="11"/>
        <v>0</v>
      </c>
      <c r="E200" s="138">
        <f t="shared" si="11"/>
        <v>0</v>
      </c>
      <c r="F200" s="138">
        <f t="shared" si="11"/>
        <v>0</v>
      </c>
      <c r="G200" s="138">
        <f t="shared" si="11"/>
        <v>0</v>
      </c>
      <c r="H200" s="138">
        <f t="shared" si="12"/>
        <v>0</v>
      </c>
    </row>
    <row r="201" spans="2:8" x14ac:dyDescent="0.55000000000000004">
      <c r="B201" s="127" t="str">
        <f>$B$40</f>
        <v>Social Service</v>
      </c>
      <c r="C201" s="138">
        <f t="shared" si="11"/>
        <v>105071.43960214713</v>
      </c>
      <c r="D201" s="138">
        <f t="shared" si="11"/>
        <v>313505.18549791566</v>
      </c>
      <c r="E201" s="138">
        <f t="shared" si="11"/>
        <v>22851.518943375206</v>
      </c>
      <c r="F201" s="138">
        <f t="shared" si="11"/>
        <v>0</v>
      </c>
      <c r="G201" s="138">
        <f t="shared" si="11"/>
        <v>0</v>
      </c>
      <c r="H201" s="138">
        <f t="shared" si="12"/>
        <v>441428.14404343802</v>
      </c>
    </row>
    <row r="202" spans="2:8" x14ac:dyDescent="0.55000000000000004">
      <c r="B202" s="127" t="str">
        <f>$B$41</f>
        <v>Library Science</v>
      </c>
      <c r="C202" s="138">
        <f t="shared" si="11"/>
        <v>1337.1544997827821</v>
      </c>
      <c r="D202" s="138">
        <f t="shared" si="11"/>
        <v>26291.139548875854</v>
      </c>
      <c r="E202" s="138">
        <f t="shared" si="11"/>
        <v>539908.56942576333</v>
      </c>
      <c r="F202" s="138">
        <f t="shared" si="11"/>
        <v>1716.8652115208452</v>
      </c>
      <c r="G202" s="138">
        <f t="shared" si="11"/>
        <v>0</v>
      </c>
      <c r="H202" s="138">
        <f t="shared" si="12"/>
        <v>569253.72868594283</v>
      </c>
    </row>
    <row r="203" spans="2:8" x14ac:dyDescent="0.55000000000000004">
      <c r="B203" s="127" t="str">
        <f>$B$42</f>
        <v>Veterinary Science</v>
      </c>
      <c r="C203" s="138">
        <f t="shared" si="11"/>
        <v>0</v>
      </c>
      <c r="D203" s="138">
        <f t="shared" si="11"/>
        <v>0</v>
      </c>
      <c r="E203" s="138">
        <f t="shared" si="11"/>
        <v>0</v>
      </c>
      <c r="F203" s="138">
        <f t="shared" si="11"/>
        <v>0</v>
      </c>
      <c r="G203" s="138">
        <f t="shared" si="11"/>
        <v>0</v>
      </c>
      <c r="H203" s="138">
        <f t="shared" si="12"/>
        <v>0</v>
      </c>
    </row>
    <row r="204" spans="2:8" x14ac:dyDescent="0.55000000000000004">
      <c r="B204" s="127" t="str">
        <f>$B$43</f>
        <v>Vocational Training</v>
      </c>
      <c r="C204" s="138">
        <f t="shared" si="11"/>
        <v>2107.4613607122392</v>
      </c>
      <c r="D204" s="138">
        <f t="shared" si="11"/>
        <v>2882.6318182066989</v>
      </c>
      <c r="E204" s="138">
        <f t="shared" si="11"/>
        <v>0</v>
      </c>
      <c r="F204" s="138">
        <f t="shared" si="11"/>
        <v>0</v>
      </c>
      <c r="G204" s="138">
        <f t="shared" si="11"/>
        <v>0</v>
      </c>
      <c r="H204" s="138">
        <f t="shared" si="12"/>
        <v>4990.0931789189381</v>
      </c>
    </row>
    <row r="205" spans="2:8" x14ac:dyDescent="0.55000000000000004">
      <c r="B205" s="127" t="str">
        <f>$B$44</f>
        <v>Physical Training</v>
      </c>
      <c r="C205" s="138">
        <f t="shared" si="11"/>
        <v>0</v>
      </c>
      <c r="D205" s="138">
        <f t="shared" si="11"/>
        <v>0</v>
      </c>
      <c r="E205" s="138">
        <f t="shared" si="11"/>
        <v>0</v>
      </c>
      <c r="F205" s="138">
        <f t="shared" si="11"/>
        <v>0</v>
      </c>
      <c r="G205" s="138">
        <f t="shared" si="11"/>
        <v>0</v>
      </c>
      <c r="H205" s="138">
        <f t="shared" si="12"/>
        <v>0</v>
      </c>
    </row>
    <row r="206" spans="2:8" x14ac:dyDescent="0.55000000000000004">
      <c r="B206" s="127" t="str">
        <f>$B$45</f>
        <v>Health Services</v>
      </c>
      <c r="C206" s="138">
        <f t="shared" si="11"/>
        <v>610528.1803176353</v>
      </c>
      <c r="D206" s="138">
        <f t="shared" si="11"/>
        <v>851460.89745168365</v>
      </c>
      <c r="E206" s="138">
        <f t="shared" si="11"/>
        <v>788059.79445474362</v>
      </c>
      <c r="F206" s="138">
        <f t="shared" si="11"/>
        <v>2327.0351966381345</v>
      </c>
      <c r="G206" s="138">
        <f t="shared" si="11"/>
        <v>262769.46108361229</v>
      </c>
      <c r="H206" s="138">
        <f t="shared" si="12"/>
        <v>2515145.3685043133</v>
      </c>
    </row>
    <row r="207" spans="2:8" x14ac:dyDescent="0.55000000000000004">
      <c r="B207" s="127" t="str">
        <f>$B$46</f>
        <v>Pharmacy</v>
      </c>
      <c r="C207" s="138">
        <f t="shared" si="11"/>
        <v>0</v>
      </c>
      <c r="D207" s="138">
        <f t="shared" si="11"/>
        <v>0</v>
      </c>
      <c r="E207" s="138">
        <f t="shared" si="11"/>
        <v>0</v>
      </c>
      <c r="F207" s="138">
        <f t="shared" si="11"/>
        <v>0</v>
      </c>
      <c r="G207" s="138">
        <f t="shared" si="11"/>
        <v>0</v>
      </c>
      <c r="H207" s="138">
        <f t="shared" si="12"/>
        <v>0</v>
      </c>
    </row>
    <row r="208" spans="2:8" x14ac:dyDescent="0.55000000000000004">
      <c r="B208" s="127" t="str">
        <f>$B$47</f>
        <v>Business Administration</v>
      </c>
      <c r="C208" s="138">
        <f t="shared" si="11"/>
        <v>2240772.8842211342</v>
      </c>
      <c r="D208" s="138">
        <f t="shared" si="11"/>
        <v>8085890.9619322252</v>
      </c>
      <c r="E208" s="138">
        <f t="shared" si="11"/>
        <v>3319048.3413054748</v>
      </c>
      <c r="F208" s="138">
        <f t="shared" si="11"/>
        <v>1695517.4513688919</v>
      </c>
      <c r="G208" s="138">
        <f t="shared" si="11"/>
        <v>0</v>
      </c>
      <c r="H208" s="138">
        <f t="shared" si="12"/>
        <v>15341229.638827728</v>
      </c>
    </row>
    <row r="209" spans="2:8" x14ac:dyDescent="0.55000000000000004">
      <c r="B209" s="127" t="str">
        <f>$B$48</f>
        <v>Optometry</v>
      </c>
      <c r="C209" s="138">
        <f t="shared" ref="C209:G212" si="13">$H$190*IF($H$136=0,0,C132/$H$136)</f>
        <v>0</v>
      </c>
      <c r="D209" s="138">
        <f t="shared" si="13"/>
        <v>0</v>
      </c>
      <c r="E209" s="138">
        <f t="shared" si="13"/>
        <v>0</v>
      </c>
      <c r="F209" s="138">
        <f t="shared" si="13"/>
        <v>0</v>
      </c>
      <c r="G209" s="138">
        <f t="shared" si="13"/>
        <v>0</v>
      </c>
      <c r="H209" s="138">
        <f t="shared" si="12"/>
        <v>0</v>
      </c>
    </row>
    <row r="210" spans="2:8" x14ac:dyDescent="0.55000000000000004">
      <c r="B210" s="127" t="str">
        <f>$B$49</f>
        <v>Teacher Ed-Practice Teaching</v>
      </c>
      <c r="C210" s="138">
        <f t="shared" si="13"/>
        <v>0</v>
      </c>
      <c r="D210" s="138">
        <f t="shared" si="13"/>
        <v>275065.66777728824</v>
      </c>
      <c r="E210" s="138">
        <f t="shared" si="13"/>
        <v>0</v>
      </c>
      <c r="F210" s="138">
        <f t="shared" si="13"/>
        <v>0</v>
      </c>
      <c r="G210" s="138">
        <f t="shared" si="13"/>
        <v>0</v>
      </c>
      <c r="H210" s="138">
        <f t="shared" si="12"/>
        <v>275065.66777728824</v>
      </c>
    </row>
    <row r="211" spans="2:8" x14ac:dyDescent="0.55000000000000004">
      <c r="B211" s="127" t="str">
        <f>$B$50</f>
        <v>Technology</v>
      </c>
      <c r="C211" s="138">
        <f t="shared" si="13"/>
        <v>239901.7322343032</v>
      </c>
      <c r="D211" s="138">
        <f t="shared" si="13"/>
        <v>915138.15748370823</v>
      </c>
      <c r="E211" s="138">
        <f t="shared" si="13"/>
        <v>496965.09619562881</v>
      </c>
      <c r="F211" s="138">
        <f t="shared" si="13"/>
        <v>1596.0937843139143</v>
      </c>
      <c r="G211" s="138">
        <f t="shared" si="13"/>
        <v>0</v>
      </c>
      <c r="H211" s="138">
        <f t="shared" si="12"/>
        <v>1653601.0796979542</v>
      </c>
    </row>
    <row r="212" spans="2:8" x14ac:dyDescent="0.55000000000000004">
      <c r="B212" s="127" t="str">
        <f>$B$51</f>
        <v>Nursing</v>
      </c>
      <c r="C212" s="138">
        <f t="shared" si="13"/>
        <v>0</v>
      </c>
      <c r="D212" s="138">
        <f t="shared" si="13"/>
        <v>0</v>
      </c>
      <c r="E212" s="138">
        <f t="shared" si="13"/>
        <v>0</v>
      </c>
      <c r="F212" s="138">
        <f t="shared" si="13"/>
        <v>0</v>
      </c>
      <c r="G212" s="138">
        <f t="shared" si="13"/>
        <v>0</v>
      </c>
      <c r="H212" s="138">
        <f t="shared" si="12"/>
        <v>0</v>
      </c>
    </row>
    <row r="213" spans="2:8" x14ac:dyDescent="0.55000000000000004">
      <c r="B213" s="130" t="str">
        <f>$B$52</f>
        <v>Totals</v>
      </c>
      <c r="C213" s="135">
        <f>SUM(C193:C212)</f>
        <v>23890218.278494183</v>
      </c>
      <c r="D213" s="135">
        <f>SUM(D193:D212)</f>
        <v>26608955.290637858</v>
      </c>
      <c r="E213" s="135">
        <f>SUM(E193:E212)</f>
        <v>18236334.189393308</v>
      </c>
      <c r="F213" s="135">
        <f>SUM(F193:F212)</f>
        <v>14250620.780391045</v>
      </c>
      <c r="G213" s="135">
        <f>SUM(G193:G212)</f>
        <v>262769.46108361229</v>
      </c>
      <c r="H213" s="135">
        <f t="shared" si="12"/>
        <v>83248898.000000015</v>
      </c>
    </row>
    <row r="214" spans="2:8" x14ac:dyDescent="0.55000000000000004">
      <c r="B214" s="143"/>
      <c r="C214" s="144"/>
      <c r="D214" s="144"/>
      <c r="E214" s="144"/>
      <c r="F214" s="144"/>
      <c r="G214" s="144"/>
      <c r="H214" s="144"/>
    </row>
    <row r="215" spans="2:8" x14ac:dyDescent="0.55000000000000004">
      <c r="B215" s="442" t="s">
        <v>35</v>
      </c>
      <c r="C215" s="442"/>
      <c r="D215" s="442"/>
      <c r="E215" s="442"/>
      <c r="F215" s="442"/>
      <c r="G215" s="442"/>
      <c r="H215" s="122">
        <f>H17</f>
        <v>60538139</v>
      </c>
    </row>
    <row r="216" spans="2:8" ht="60.75" customHeight="1" thickBot="1" x14ac:dyDescent="0.6">
      <c r="B216" s="432" t="s">
        <v>226</v>
      </c>
      <c r="C216" s="432"/>
      <c r="D216" s="432"/>
      <c r="E216" s="432"/>
      <c r="F216" s="432"/>
      <c r="G216" s="432"/>
      <c r="H216" s="432"/>
    </row>
    <row r="217" spans="2:8" ht="19.8" thickBot="1" x14ac:dyDescent="0.6">
      <c r="B217" s="124" t="s">
        <v>31</v>
      </c>
      <c r="C217" s="125" t="s">
        <v>25</v>
      </c>
      <c r="D217" s="125" t="s">
        <v>26</v>
      </c>
      <c r="E217" s="125" t="s">
        <v>27</v>
      </c>
      <c r="F217" s="125" t="s">
        <v>28</v>
      </c>
      <c r="G217" s="125" t="s">
        <v>29</v>
      </c>
      <c r="H217" s="126" t="s">
        <v>1</v>
      </c>
    </row>
    <row r="218" spans="2:8" x14ac:dyDescent="0.55000000000000004">
      <c r="B218" s="127" t="str">
        <f>$B$32</f>
        <v>Liberal Arts</v>
      </c>
      <c r="C218" s="135">
        <f t="shared" ref="C218:G233" si="14">$H$215*IF($H$25=0,0,C$25/$H$25)*IF(C$52=0,0,C32/C$52)</f>
        <v>10857654.709379047</v>
      </c>
      <c r="D218" s="135">
        <f t="shared" si="14"/>
        <v>7243256.1173379757</v>
      </c>
      <c r="E218" s="135">
        <f t="shared" si="14"/>
        <v>1709600.1835178463</v>
      </c>
      <c r="F218" s="135">
        <f t="shared" si="14"/>
        <v>735979.60412427201</v>
      </c>
      <c r="G218" s="135">
        <f t="shared" si="14"/>
        <v>0</v>
      </c>
      <c r="H218" s="135">
        <f>SUM(C218:G218)</f>
        <v>20546490.61435914</v>
      </c>
    </row>
    <row r="219" spans="2:8" x14ac:dyDescent="0.55000000000000004">
      <c r="B219" s="127" t="str">
        <f>$B$33</f>
        <v>Science</v>
      </c>
      <c r="C219" s="138">
        <f t="shared" si="14"/>
        <v>3245634.1713010282</v>
      </c>
      <c r="D219" s="138">
        <f t="shared" si="14"/>
        <v>2294594.4977878164</v>
      </c>
      <c r="E219" s="138">
        <f t="shared" si="14"/>
        <v>1833256.7714962284</v>
      </c>
      <c r="F219" s="138">
        <f t="shared" si="14"/>
        <v>603683.47940560617</v>
      </c>
      <c r="G219" s="138">
        <f t="shared" si="14"/>
        <v>0</v>
      </c>
      <c r="H219" s="138">
        <f t="shared" ref="H219:H238" si="15">SUM(C219:G219)</f>
        <v>7977168.9199906792</v>
      </c>
    </row>
    <row r="220" spans="2:8" x14ac:dyDescent="0.55000000000000004">
      <c r="B220" s="127" t="str">
        <f>$B$34</f>
        <v>Fine Arts</v>
      </c>
      <c r="C220" s="138">
        <f t="shared" si="14"/>
        <v>2296797.3808919974</v>
      </c>
      <c r="D220" s="138">
        <f t="shared" si="14"/>
        <v>2167690.2760156351</v>
      </c>
      <c r="E220" s="138">
        <f t="shared" si="14"/>
        <v>439497.71826372435</v>
      </c>
      <c r="F220" s="138">
        <f t="shared" si="14"/>
        <v>398206.94018309377</v>
      </c>
      <c r="G220" s="138">
        <f t="shared" si="14"/>
        <v>0</v>
      </c>
      <c r="H220" s="138">
        <f t="shared" si="15"/>
        <v>5302192.3153544515</v>
      </c>
    </row>
    <row r="221" spans="2:8" x14ac:dyDescent="0.55000000000000004">
      <c r="B221" s="127" t="str">
        <f>$B$35</f>
        <v>Teacher Education</v>
      </c>
      <c r="C221" s="138">
        <f t="shared" si="14"/>
        <v>173467.09061624159</v>
      </c>
      <c r="D221" s="138">
        <f t="shared" si="14"/>
        <v>671707.93203068571</v>
      </c>
      <c r="E221" s="138">
        <f t="shared" si="14"/>
        <v>596767.45925914077</v>
      </c>
      <c r="F221" s="138">
        <f t="shared" si="14"/>
        <v>201850.48264799756</v>
      </c>
      <c r="G221" s="138">
        <f t="shared" si="14"/>
        <v>0</v>
      </c>
      <c r="H221" s="138">
        <f t="shared" si="15"/>
        <v>1643792.9645540656</v>
      </c>
    </row>
    <row r="222" spans="2:8" x14ac:dyDescent="0.55000000000000004">
      <c r="B222" s="127" t="str">
        <f>$B$36</f>
        <v>Agriculture</v>
      </c>
      <c r="C222" s="138">
        <f t="shared" si="14"/>
        <v>227.07593404547828</v>
      </c>
      <c r="D222" s="138">
        <f t="shared" si="14"/>
        <v>6030.2956491532877</v>
      </c>
      <c r="E222" s="138">
        <f t="shared" si="14"/>
        <v>0</v>
      </c>
      <c r="F222" s="138">
        <f t="shared" si="14"/>
        <v>0</v>
      </c>
      <c r="G222" s="138">
        <f t="shared" si="14"/>
        <v>0</v>
      </c>
      <c r="H222" s="138">
        <f t="shared" si="15"/>
        <v>6257.3715831987656</v>
      </c>
    </row>
    <row r="223" spans="2:8" x14ac:dyDescent="0.55000000000000004">
      <c r="B223" s="127" t="str">
        <f>$B$37</f>
        <v>Engineering</v>
      </c>
      <c r="C223" s="138">
        <f t="shared" si="14"/>
        <v>1064834.7467172628</v>
      </c>
      <c r="D223" s="138">
        <f t="shared" si="14"/>
        <v>2196434.6852765991</v>
      </c>
      <c r="E223" s="138">
        <f t="shared" si="14"/>
        <v>2979472.9461317607</v>
      </c>
      <c r="F223" s="138">
        <f t="shared" si="14"/>
        <v>473255.32322532689</v>
      </c>
      <c r="G223" s="138">
        <f t="shared" si="14"/>
        <v>0</v>
      </c>
      <c r="H223" s="138">
        <f t="shared" si="15"/>
        <v>6713997.7013509497</v>
      </c>
    </row>
    <row r="224" spans="2:8" x14ac:dyDescent="0.55000000000000004">
      <c r="B224" s="127" t="str">
        <f>$B$38</f>
        <v>Home Economics</v>
      </c>
      <c r="C224" s="138">
        <f t="shared" si="14"/>
        <v>100594.63878214687</v>
      </c>
      <c r="D224" s="138">
        <f t="shared" si="14"/>
        <v>62112.045186278861</v>
      </c>
      <c r="E224" s="138">
        <f t="shared" si="14"/>
        <v>1378.2158412451286</v>
      </c>
      <c r="F224" s="138">
        <f t="shared" si="14"/>
        <v>0</v>
      </c>
      <c r="G224" s="138">
        <f t="shared" si="14"/>
        <v>0</v>
      </c>
      <c r="H224" s="138">
        <f t="shared" si="15"/>
        <v>164084.89980967087</v>
      </c>
    </row>
    <row r="225" spans="2:10" x14ac:dyDescent="0.55000000000000004">
      <c r="B225" s="127" t="str">
        <f>$B$39</f>
        <v>Law</v>
      </c>
      <c r="C225" s="138">
        <f t="shared" si="14"/>
        <v>0</v>
      </c>
      <c r="D225" s="138">
        <f t="shared" si="14"/>
        <v>0</v>
      </c>
      <c r="E225" s="138">
        <f t="shared" si="14"/>
        <v>0</v>
      </c>
      <c r="F225" s="138">
        <f t="shared" si="14"/>
        <v>0</v>
      </c>
      <c r="G225" s="138">
        <f t="shared" si="14"/>
        <v>0</v>
      </c>
      <c r="H225" s="138">
        <f t="shared" si="15"/>
        <v>0</v>
      </c>
    </row>
    <row r="226" spans="2:10" x14ac:dyDescent="0.55000000000000004">
      <c r="B226" s="127" t="str">
        <f>$B$40</f>
        <v>Social Service</v>
      </c>
      <c r="C226" s="138">
        <f t="shared" si="14"/>
        <v>82996.253893622314</v>
      </c>
      <c r="D226" s="138">
        <f t="shared" si="14"/>
        <v>307344.06825184595</v>
      </c>
      <c r="E226" s="138">
        <f t="shared" si="14"/>
        <v>112554.29370168551</v>
      </c>
      <c r="F226" s="138">
        <f t="shared" si="14"/>
        <v>0</v>
      </c>
      <c r="G226" s="138">
        <f t="shared" si="14"/>
        <v>0</v>
      </c>
      <c r="H226" s="138">
        <f t="shared" si="15"/>
        <v>502894.61584715376</v>
      </c>
    </row>
    <row r="227" spans="2:10" x14ac:dyDescent="0.55000000000000004">
      <c r="B227" s="127" t="str">
        <f>$B$41</f>
        <v>Library Science</v>
      </c>
      <c r="C227" s="138">
        <f t="shared" si="14"/>
        <v>681.22780213643478</v>
      </c>
      <c r="D227" s="138">
        <f t="shared" si="14"/>
        <v>22513.10375683894</v>
      </c>
      <c r="E227" s="138">
        <f t="shared" si="14"/>
        <v>539188.66411378863</v>
      </c>
      <c r="F227" s="138">
        <f t="shared" si="14"/>
        <v>1648.2075338704208</v>
      </c>
      <c r="G227" s="138">
        <f t="shared" si="14"/>
        <v>0</v>
      </c>
      <c r="H227" s="138">
        <f t="shared" si="15"/>
        <v>564031.2032066345</v>
      </c>
    </row>
    <row r="228" spans="2:10" x14ac:dyDescent="0.55000000000000004">
      <c r="B228" s="127" t="str">
        <f>$B$42</f>
        <v>Veterinary Science</v>
      </c>
      <c r="C228" s="138">
        <f t="shared" si="14"/>
        <v>0</v>
      </c>
      <c r="D228" s="138">
        <f t="shared" si="14"/>
        <v>0</v>
      </c>
      <c r="E228" s="138">
        <f t="shared" si="14"/>
        <v>0</v>
      </c>
      <c r="F228" s="138">
        <f t="shared" si="14"/>
        <v>0</v>
      </c>
      <c r="G228" s="138">
        <f t="shared" si="14"/>
        <v>0</v>
      </c>
      <c r="H228" s="138">
        <f t="shared" si="15"/>
        <v>0</v>
      </c>
    </row>
    <row r="229" spans="2:10" x14ac:dyDescent="0.55000000000000004">
      <c r="B229" s="127" t="str">
        <f>$B$43</f>
        <v>Vocational Training</v>
      </c>
      <c r="C229" s="138">
        <f t="shared" si="14"/>
        <v>189.22994503789855</v>
      </c>
      <c r="D229" s="138">
        <f t="shared" si="14"/>
        <v>1005.0492748588813</v>
      </c>
      <c r="E229" s="138">
        <f t="shared" si="14"/>
        <v>0</v>
      </c>
      <c r="F229" s="138">
        <f t="shared" si="14"/>
        <v>0</v>
      </c>
      <c r="G229" s="138">
        <f t="shared" si="14"/>
        <v>0</v>
      </c>
      <c r="H229" s="138">
        <f t="shared" si="15"/>
        <v>1194.2792198967798</v>
      </c>
    </row>
    <row r="230" spans="2:10" x14ac:dyDescent="0.55000000000000004">
      <c r="B230" s="127" t="str">
        <f>$B$44</f>
        <v>Physical Training</v>
      </c>
      <c r="C230" s="138">
        <f t="shared" si="14"/>
        <v>0</v>
      </c>
      <c r="D230" s="138">
        <f t="shared" si="14"/>
        <v>0</v>
      </c>
      <c r="E230" s="138">
        <f t="shared" si="14"/>
        <v>0</v>
      </c>
      <c r="F230" s="138">
        <f t="shared" si="14"/>
        <v>0</v>
      </c>
      <c r="G230" s="138">
        <f t="shared" si="14"/>
        <v>0</v>
      </c>
      <c r="H230" s="138">
        <f t="shared" si="15"/>
        <v>0</v>
      </c>
    </row>
    <row r="231" spans="2:10" x14ac:dyDescent="0.55000000000000004">
      <c r="B231" s="127" t="str">
        <f>$B$45</f>
        <v>Health Services</v>
      </c>
      <c r="C231" s="138">
        <f t="shared" si="14"/>
        <v>696933.88757458038</v>
      </c>
      <c r="D231" s="138">
        <f t="shared" si="14"/>
        <v>1326799.0493837046</v>
      </c>
      <c r="E231" s="138">
        <f t="shared" si="14"/>
        <v>518209.15630816843</v>
      </c>
      <c r="F231" s="138">
        <f t="shared" si="14"/>
        <v>5933.5471219335159</v>
      </c>
      <c r="G231" s="138">
        <f t="shared" si="14"/>
        <v>58991.257145950622</v>
      </c>
      <c r="H231" s="138">
        <f t="shared" si="15"/>
        <v>2606866.8975343378</v>
      </c>
    </row>
    <row r="232" spans="2:10" x14ac:dyDescent="0.55000000000000004">
      <c r="B232" s="127" t="str">
        <f>$B$46</f>
        <v>Pharmacy</v>
      </c>
      <c r="C232" s="138">
        <f t="shared" si="14"/>
        <v>0</v>
      </c>
      <c r="D232" s="138">
        <f t="shared" si="14"/>
        <v>0</v>
      </c>
      <c r="E232" s="138">
        <f t="shared" si="14"/>
        <v>0</v>
      </c>
      <c r="F232" s="138">
        <f t="shared" si="14"/>
        <v>0</v>
      </c>
      <c r="G232" s="138">
        <f t="shared" si="14"/>
        <v>0</v>
      </c>
      <c r="H232" s="138">
        <f t="shared" si="15"/>
        <v>0</v>
      </c>
    </row>
    <row r="233" spans="2:10" x14ac:dyDescent="0.55000000000000004">
      <c r="B233" s="127" t="str">
        <f>$B$47</f>
        <v>Business Administration</v>
      </c>
      <c r="C233" s="138">
        <f t="shared" si="14"/>
        <v>1792461.7313769902</v>
      </c>
      <c r="D233" s="138">
        <f t="shared" si="14"/>
        <v>8139961.0803670706</v>
      </c>
      <c r="E233" s="138">
        <f t="shared" si="14"/>
        <v>3206189.4520165846</v>
      </c>
      <c r="F233" s="138">
        <f t="shared" si="14"/>
        <v>158337.80375381844</v>
      </c>
      <c r="G233" s="138">
        <f t="shared" si="14"/>
        <v>0</v>
      </c>
      <c r="H233" s="138">
        <f t="shared" si="15"/>
        <v>13296950.067514464</v>
      </c>
    </row>
    <row r="234" spans="2:10" x14ac:dyDescent="0.55000000000000004">
      <c r="B234" s="127" t="str">
        <f>$B$48</f>
        <v>Optometry</v>
      </c>
      <c r="C234" s="138">
        <f t="shared" ref="C234:G237" si="16">$H$215*IF($H$25=0,0,C$25/$H$25)*IF(C$52=0,0,C48/C$52)</f>
        <v>0</v>
      </c>
      <c r="D234" s="138">
        <f t="shared" si="16"/>
        <v>0</v>
      </c>
      <c r="E234" s="138">
        <f t="shared" si="16"/>
        <v>0</v>
      </c>
      <c r="F234" s="138">
        <f t="shared" si="16"/>
        <v>0</v>
      </c>
      <c r="G234" s="138">
        <f t="shared" si="16"/>
        <v>0</v>
      </c>
      <c r="H234" s="138">
        <f t="shared" si="15"/>
        <v>0</v>
      </c>
    </row>
    <row r="235" spans="2:10" x14ac:dyDescent="0.55000000000000004">
      <c r="B235" s="127" t="str">
        <f>$B$49</f>
        <v>Teacher Ed-Practice Teaching</v>
      </c>
      <c r="C235" s="138">
        <f t="shared" si="16"/>
        <v>0</v>
      </c>
      <c r="D235" s="138">
        <f t="shared" si="16"/>
        <v>155983.64745809839</v>
      </c>
      <c r="E235" s="138">
        <f t="shared" si="16"/>
        <v>0</v>
      </c>
      <c r="F235" s="138">
        <f t="shared" si="16"/>
        <v>0</v>
      </c>
      <c r="G235" s="138">
        <f t="shared" si="16"/>
        <v>0</v>
      </c>
      <c r="H235" s="138">
        <f t="shared" si="15"/>
        <v>155983.64745809839</v>
      </c>
    </row>
    <row r="236" spans="2:10" x14ac:dyDescent="0.55000000000000004">
      <c r="B236" s="127" t="str">
        <f>$B$50</f>
        <v>Technology</v>
      </c>
      <c r="C236" s="138">
        <f t="shared" si="16"/>
        <v>162737.75273259275</v>
      </c>
      <c r="D236" s="138">
        <f t="shared" si="16"/>
        <v>547952.86465306208</v>
      </c>
      <c r="E236" s="138">
        <f t="shared" si="16"/>
        <v>344553.96031128214</v>
      </c>
      <c r="F236" s="138">
        <f t="shared" si="16"/>
        <v>988.92452032225265</v>
      </c>
      <c r="G236" s="138">
        <f t="shared" si="16"/>
        <v>0</v>
      </c>
      <c r="H236" s="138">
        <f t="shared" si="15"/>
        <v>1056233.5022172593</v>
      </c>
    </row>
    <row r="237" spans="2:10" x14ac:dyDescent="0.55000000000000004">
      <c r="B237" s="127" t="str">
        <f>$B$51</f>
        <v>Nursing</v>
      </c>
      <c r="C237" s="138">
        <f t="shared" si="16"/>
        <v>0</v>
      </c>
      <c r="D237" s="138">
        <f t="shared" si="16"/>
        <v>0</v>
      </c>
      <c r="E237" s="138">
        <f t="shared" si="16"/>
        <v>0</v>
      </c>
      <c r="F237" s="138">
        <f t="shared" si="16"/>
        <v>0</v>
      </c>
      <c r="G237" s="138">
        <f t="shared" si="16"/>
        <v>0</v>
      </c>
      <c r="H237" s="138">
        <f t="shared" si="15"/>
        <v>0</v>
      </c>
    </row>
    <row r="238" spans="2:10" x14ac:dyDescent="0.55000000000000004">
      <c r="B238" s="130" t="str">
        <f>$B$52</f>
        <v>Totals</v>
      </c>
      <c r="C238" s="135">
        <f>SUM(C218:C237)</f>
        <v>20475209.896946725</v>
      </c>
      <c r="D238" s="135">
        <f>SUM(D218:D237)</f>
        <v>25143384.712429624</v>
      </c>
      <c r="E238" s="135">
        <f>SUM(E218:E237)</f>
        <v>12280668.820961455</v>
      </c>
      <c r="F238" s="135">
        <f>SUM(F218:F237)</f>
        <v>2579884.3125162409</v>
      </c>
      <c r="G238" s="135">
        <f>SUM(G218:G237)</f>
        <v>58991.257145950622</v>
      </c>
      <c r="H238" s="135">
        <f t="shared" si="15"/>
        <v>60538138.999999993</v>
      </c>
    </row>
    <row r="239" spans="2:10" x14ac:dyDescent="0.55000000000000004">
      <c r="B239" s="328"/>
      <c r="C239" s="348"/>
      <c r="D239" s="348"/>
      <c r="E239" s="348"/>
      <c r="F239" s="348"/>
      <c r="G239" s="348"/>
      <c r="H239" s="348"/>
    </row>
    <row r="240" spans="2:10" x14ac:dyDescent="0.55000000000000004">
      <c r="B240" s="120" t="s">
        <v>11</v>
      </c>
      <c r="C240" s="121"/>
      <c r="D240" s="121"/>
      <c r="E240" s="121"/>
      <c r="F240" s="121"/>
      <c r="G240" s="121"/>
      <c r="H240" s="122">
        <f>H16</f>
        <v>66553147</v>
      </c>
      <c r="J240" s="358"/>
    </row>
    <row r="241" spans="2:8" ht="61.5" customHeight="1" thickBot="1" x14ac:dyDescent="0.6">
      <c r="B241" s="444" t="s">
        <v>917</v>
      </c>
      <c r="C241" s="444"/>
      <c r="D241" s="444"/>
      <c r="E241" s="444"/>
      <c r="F241" s="444"/>
      <c r="G241" s="444"/>
      <c r="H241" s="326"/>
    </row>
    <row r="242" spans="2:8" ht="19.8" thickBot="1" x14ac:dyDescent="0.6">
      <c r="B242" s="124" t="s">
        <v>31</v>
      </c>
      <c r="C242" s="125" t="s">
        <v>25</v>
      </c>
      <c r="D242" s="125" t="s">
        <v>26</v>
      </c>
      <c r="E242" s="125" t="s">
        <v>27</v>
      </c>
      <c r="F242" s="125" t="s">
        <v>28</v>
      </c>
      <c r="G242" s="125" t="s">
        <v>29</v>
      </c>
      <c r="H242" s="126" t="s">
        <v>1</v>
      </c>
    </row>
    <row r="243" spans="2:8" x14ac:dyDescent="0.55000000000000004">
      <c r="B243" s="127" t="str">
        <f>$B$32</f>
        <v>Liberal Arts</v>
      </c>
      <c r="C243" s="135">
        <f t="shared" ref="C243:G258" si="17">$H$240*IF($H$25=0,0,C$25/$H$25)*IF(C$52=0,0,C32/C$52)</f>
        <v>11936460.25274325</v>
      </c>
      <c r="D243" s="135">
        <f t="shared" si="17"/>
        <v>7962938.6878880356</v>
      </c>
      <c r="E243" s="135">
        <f t="shared" si="17"/>
        <v>1879464.3212420226</v>
      </c>
      <c r="F243" s="135">
        <f t="shared" si="17"/>
        <v>809105.79002576345</v>
      </c>
      <c r="G243" s="135">
        <f t="shared" si="17"/>
        <v>0</v>
      </c>
      <c r="H243" s="135">
        <f>SUM(C243:G243)</f>
        <v>22587969.051899072</v>
      </c>
    </row>
    <row r="244" spans="2:8" x14ac:dyDescent="0.55000000000000004">
      <c r="B244" s="127" t="str">
        <f>$B$33</f>
        <v>Science</v>
      </c>
      <c r="C244" s="138">
        <f t="shared" si="17"/>
        <v>3568117.0858394001</v>
      </c>
      <c r="D244" s="138">
        <f t="shared" si="17"/>
        <v>2522583.0763754356</v>
      </c>
      <c r="E244" s="138">
        <f t="shared" si="17"/>
        <v>2015407.3021989311</v>
      </c>
      <c r="F244" s="138">
        <f t="shared" si="17"/>
        <v>663664.85673358373</v>
      </c>
      <c r="G244" s="138">
        <f t="shared" si="17"/>
        <v>0</v>
      </c>
      <c r="H244" s="138">
        <f t="shared" ref="H244:H263" si="18">SUM(C244:G244)</f>
        <v>8769772.3211473506</v>
      </c>
    </row>
    <row r="245" spans="2:8" x14ac:dyDescent="0.55000000000000004">
      <c r="B245" s="127" t="str">
        <f>$B$34</f>
        <v>Fine Arts</v>
      </c>
      <c r="C245" s="138">
        <f t="shared" si="17"/>
        <v>2525004.8357072901</v>
      </c>
      <c r="D245" s="138">
        <f t="shared" si="17"/>
        <v>2383069.7800297285</v>
      </c>
      <c r="E245" s="138">
        <f t="shared" si="17"/>
        <v>483165.76513477287</v>
      </c>
      <c r="F245" s="138">
        <f t="shared" si="17"/>
        <v>437772.37728476664</v>
      </c>
      <c r="G245" s="138">
        <f t="shared" si="17"/>
        <v>0</v>
      </c>
      <c r="H245" s="138">
        <f t="shared" si="18"/>
        <v>5829012.7581565585</v>
      </c>
    </row>
    <row r="246" spans="2:8" x14ac:dyDescent="0.55000000000000004">
      <c r="B246" s="127" t="str">
        <f>$B$35</f>
        <v>Teacher Education</v>
      </c>
      <c r="C246" s="138">
        <f t="shared" si="17"/>
        <v>190702.6045423208</v>
      </c>
      <c r="D246" s="138">
        <f t="shared" si="17"/>
        <v>738448.1498762992</v>
      </c>
      <c r="E246" s="138">
        <f t="shared" si="17"/>
        <v>656061.66785024735</v>
      </c>
      <c r="F246" s="138">
        <f t="shared" si="17"/>
        <v>221906.141576191</v>
      </c>
      <c r="G246" s="138">
        <f t="shared" si="17"/>
        <v>0</v>
      </c>
      <c r="H246" s="138">
        <f t="shared" si="18"/>
        <v>1807118.5638450584</v>
      </c>
    </row>
    <row r="247" spans="2:8" x14ac:dyDescent="0.55000000000000004">
      <c r="B247" s="127" t="str">
        <f>$B$36</f>
        <v>Agriculture</v>
      </c>
      <c r="C247" s="138">
        <f t="shared" si="17"/>
        <v>249.63796820201262</v>
      </c>
      <c r="D247" s="138">
        <f t="shared" si="17"/>
        <v>6629.4596996375985</v>
      </c>
      <c r="E247" s="138">
        <f t="shared" si="17"/>
        <v>0</v>
      </c>
      <c r="F247" s="138">
        <f t="shared" si="17"/>
        <v>0</v>
      </c>
      <c r="G247" s="138">
        <f t="shared" si="17"/>
        <v>0</v>
      </c>
      <c r="H247" s="138">
        <f t="shared" si="18"/>
        <v>6879.0976678396109</v>
      </c>
    </row>
    <row r="248" spans="2:8" x14ac:dyDescent="0.55000000000000004">
      <c r="B248" s="127" t="str">
        <f>$B$37</f>
        <v>Engineering</v>
      </c>
      <c r="C248" s="138">
        <f t="shared" si="17"/>
        <v>1170635.6455553046</v>
      </c>
      <c r="D248" s="138">
        <f t="shared" si="17"/>
        <v>2414670.2045980012</v>
      </c>
      <c r="E248" s="138">
        <f t="shared" si="17"/>
        <v>3275510.3516880516</v>
      </c>
      <c r="F248" s="138">
        <f t="shared" si="17"/>
        <v>520277.49143639341</v>
      </c>
      <c r="G248" s="138">
        <f t="shared" si="17"/>
        <v>0</v>
      </c>
      <c r="H248" s="138">
        <f t="shared" si="18"/>
        <v>7381093.6932777502</v>
      </c>
    </row>
    <row r="249" spans="2:8" x14ac:dyDescent="0.55000000000000004">
      <c r="B249" s="127" t="str">
        <f>$B$38</f>
        <v>Home Economics</v>
      </c>
      <c r="C249" s="138">
        <f t="shared" si="17"/>
        <v>110589.61991349158</v>
      </c>
      <c r="D249" s="138">
        <f t="shared" si="17"/>
        <v>68283.434906267255</v>
      </c>
      <c r="E249" s="138">
        <f t="shared" si="17"/>
        <v>1515.1539673215875</v>
      </c>
      <c r="F249" s="138">
        <f t="shared" si="17"/>
        <v>0</v>
      </c>
      <c r="G249" s="138">
        <f t="shared" si="17"/>
        <v>0</v>
      </c>
      <c r="H249" s="138">
        <f t="shared" si="18"/>
        <v>180388.20878708042</v>
      </c>
    </row>
    <row r="250" spans="2:8" x14ac:dyDescent="0.55000000000000004">
      <c r="B250" s="127" t="str">
        <f>$B$39</f>
        <v>Law</v>
      </c>
      <c r="C250" s="138">
        <f t="shared" si="17"/>
        <v>0</v>
      </c>
      <c r="D250" s="138">
        <f t="shared" si="17"/>
        <v>0</v>
      </c>
      <c r="E250" s="138">
        <f t="shared" si="17"/>
        <v>0</v>
      </c>
      <c r="F250" s="138">
        <f t="shared" si="17"/>
        <v>0</v>
      </c>
      <c r="G250" s="138">
        <f t="shared" si="17"/>
        <v>0</v>
      </c>
      <c r="H250" s="138">
        <f t="shared" si="18"/>
        <v>0</v>
      </c>
    </row>
    <row r="251" spans="2:8" x14ac:dyDescent="0.55000000000000004">
      <c r="B251" s="127" t="str">
        <f>$B$40</f>
        <v>Social Service</v>
      </c>
      <c r="C251" s="138">
        <f t="shared" si="17"/>
        <v>91242.677377835615</v>
      </c>
      <c r="D251" s="138">
        <f t="shared" si="17"/>
        <v>337881.4626915296</v>
      </c>
      <c r="E251" s="138">
        <f t="shared" si="17"/>
        <v>123737.57399792965</v>
      </c>
      <c r="F251" s="138">
        <f t="shared" si="17"/>
        <v>0</v>
      </c>
      <c r="G251" s="138">
        <f t="shared" si="17"/>
        <v>0</v>
      </c>
      <c r="H251" s="138">
        <f t="shared" si="18"/>
        <v>552861.71406729484</v>
      </c>
    </row>
    <row r="252" spans="2:8" x14ac:dyDescent="0.55000000000000004">
      <c r="B252" s="127" t="str">
        <f>$B$41</f>
        <v>Library Science</v>
      </c>
      <c r="C252" s="138">
        <f t="shared" si="17"/>
        <v>748.91390460603782</v>
      </c>
      <c r="D252" s="138">
        <f t="shared" si="17"/>
        <v>24749.982878647032</v>
      </c>
      <c r="E252" s="138">
        <f t="shared" si="17"/>
        <v>592761.90210436762</v>
      </c>
      <c r="F252" s="138">
        <f t="shared" si="17"/>
        <v>1811.9717602846297</v>
      </c>
      <c r="G252" s="138">
        <f t="shared" si="17"/>
        <v>0</v>
      </c>
      <c r="H252" s="138">
        <f t="shared" si="18"/>
        <v>620072.7706479053</v>
      </c>
    </row>
    <row r="253" spans="2:8" x14ac:dyDescent="0.55000000000000004">
      <c r="B253" s="127" t="str">
        <f>$B$42</f>
        <v>Veterinary Science</v>
      </c>
      <c r="C253" s="138">
        <f t="shared" si="17"/>
        <v>0</v>
      </c>
      <c r="D253" s="138">
        <f t="shared" si="17"/>
        <v>0</v>
      </c>
      <c r="E253" s="138">
        <f t="shared" si="17"/>
        <v>0</v>
      </c>
      <c r="F253" s="138">
        <f t="shared" si="17"/>
        <v>0</v>
      </c>
      <c r="G253" s="138">
        <f t="shared" si="17"/>
        <v>0</v>
      </c>
      <c r="H253" s="138">
        <f t="shared" si="18"/>
        <v>0</v>
      </c>
    </row>
    <row r="254" spans="2:8" x14ac:dyDescent="0.55000000000000004">
      <c r="B254" s="127" t="str">
        <f>$B$43</f>
        <v>Vocational Training</v>
      </c>
      <c r="C254" s="138">
        <f t="shared" si="17"/>
        <v>208.03164016834381</v>
      </c>
      <c r="D254" s="138">
        <f t="shared" si="17"/>
        <v>1104.9099499395998</v>
      </c>
      <c r="E254" s="138">
        <f t="shared" si="17"/>
        <v>0</v>
      </c>
      <c r="F254" s="138">
        <f t="shared" si="17"/>
        <v>0</v>
      </c>
      <c r="G254" s="138">
        <f t="shared" si="17"/>
        <v>0</v>
      </c>
      <c r="H254" s="138">
        <f t="shared" si="18"/>
        <v>1312.9415901079435</v>
      </c>
    </row>
    <row r="255" spans="2:8" x14ac:dyDescent="0.55000000000000004">
      <c r="B255" s="127" t="str">
        <f>$B$44</f>
        <v>Physical Training</v>
      </c>
      <c r="C255" s="138">
        <f t="shared" si="17"/>
        <v>0</v>
      </c>
      <c r="D255" s="138">
        <f t="shared" si="17"/>
        <v>0</v>
      </c>
      <c r="E255" s="138">
        <f t="shared" si="17"/>
        <v>0</v>
      </c>
      <c r="F255" s="138">
        <f t="shared" si="17"/>
        <v>0</v>
      </c>
      <c r="G255" s="138">
        <f t="shared" si="17"/>
        <v>0</v>
      </c>
      <c r="H255" s="138">
        <f t="shared" si="18"/>
        <v>0</v>
      </c>
    </row>
    <row r="256" spans="2:8" x14ac:dyDescent="0.55000000000000004">
      <c r="B256" s="127" t="str">
        <f>$B$45</f>
        <v>Health Services</v>
      </c>
      <c r="C256" s="138">
        <f t="shared" si="17"/>
        <v>766180.53074001032</v>
      </c>
      <c r="D256" s="138">
        <f t="shared" si="17"/>
        <v>1458628.4552469302</v>
      </c>
      <c r="E256" s="138">
        <f t="shared" si="17"/>
        <v>569697.8917129169</v>
      </c>
      <c r="F256" s="138">
        <f t="shared" si="17"/>
        <v>6523.0983370246677</v>
      </c>
      <c r="G256" s="138">
        <f t="shared" si="17"/>
        <v>64852.568536162835</v>
      </c>
      <c r="H256" s="138">
        <f t="shared" si="18"/>
        <v>2865882.5445730449</v>
      </c>
    </row>
    <row r="257" spans="2:10" x14ac:dyDescent="0.55000000000000004">
      <c r="B257" s="127" t="str">
        <f>$B$46</f>
        <v>Pharmacy</v>
      </c>
      <c r="C257" s="138">
        <f t="shared" si="17"/>
        <v>0</v>
      </c>
      <c r="D257" s="138">
        <f t="shared" si="17"/>
        <v>0</v>
      </c>
      <c r="E257" s="138">
        <f t="shared" si="17"/>
        <v>0</v>
      </c>
      <c r="F257" s="138">
        <f t="shared" si="17"/>
        <v>0</v>
      </c>
      <c r="G257" s="138">
        <f t="shared" si="17"/>
        <v>0</v>
      </c>
      <c r="H257" s="138">
        <f t="shared" si="18"/>
        <v>0</v>
      </c>
    </row>
    <row r="258" spans="2:10" x14ac:dyDescent="0.55000000000000004">
      <c r="B258" s="127" t="str">
        <f>$B$47</f>
        <v>Business Administration</v>
      </c>
      <c r="C258" s="138">
        <f t="shared" si="17"/>
        <v>1970558.90833062</v>
      </c>
      <c r="D258" s="138">
        <f t="shared" si="17"/>
        <v>8948739.3452241477</v>
      </c>
      <c r="E258" s="138">
        <f t="shared" si="17"/>
        <v>3524753.1793124531</v>
      </c>
      <c r="F258" s="138">
        <f t="shared" si="17"/>
        <v>174070.08710467679</v>
      </c>
      <c r="G258" s="138">
        <f t="shared" si="17"/>
        <v>0</v>
      </c>
      <c r="H258" s="138">
        <f t="shared" si="18"/>
        <v>14618121.519971896</v>
      </c>
    </row>
    <row r="259" spans="2:10" x14ac:dyDescent="0.55000000000000004">
      <c r="B259" s="127" t="str">
        <f>$B$48</f>
        <v>Optometry</v>
      </c>
      <c r="C259" s="138">
        <f t="shared" ref="C259:G262" si="19">$H$240*IF($H$25=0,0,C$25/$H$25)*IF(C$52=0,0,C48/C$52)</f>
        <v>0</v>
      </c>
      <c r="D259" s="138">
        <f t="shared" si="19"/>
        <v>0</v>
      </c>
      <c r="E259" s="138">
        <f t="shared" si="19"/>
        <v>0</v>
      </c>
      <c r="F259" s="138">
        <f t="shared" si="19"/>
        <v>0</v>
      </c>
      <c r="G259" s="138">
        <f t="shared" si="19"/>
        <v>0</v>
      </c>
      <c r="H259" s="138">
        <f t="shared" si="18"/>
        <v>0</v>
      </c>
    </row>
    <row r="260" spans="2:10" x14ac:dyDescent="0.55000000000000004">
      <c r="B260" s="127" t="str">
        <f>$B$49</f>
        <v>Teacher Ed-Practice Teaching</v>
      </c>
      <c r="C260" s="138">
        <f t="shared" si="19"/>
        <v>0</v>
      </c>
      <c r="D260" s="138">
        <f t="shared" si="19"/>
        <v>171482.02423062589</v>
      </c>
      <c r="E260" s="138">
        <f t="shared" si="19"/>
        <v>0</v>
      </c>
      <c r="F260" s="138">
        <f t="shared" si="19"/>
        <v>0</v>
      </c>
      <c r="G260" s="138">
        <f t="shared" si="19"/>
        <v>0</v>
      </c>
      <c r="H260" s="138">
        <f t="shared" si="18"/>
        <v>171482.02423062589</v>
      </c>
    </row>
    <row r="261" spans="2:10" x14ac:dyDescent="0.55000000000000004">
      <c r="B261" s="127" t="str">
        <f>$B$50</f>
        <v>Technology</v>
      </c>
      <c r="C261" s="138">
        <f t="shared" si="19"/>
        <v>178907.21054477571</v>
      </c>
      <c r="D261" s="138">
        <f t="shared" si="19"/>
        <v>602396.90470706974</v>
      </c>
      <c r="E261" s="138">
        <f t="shared" si="19"/>
        <v>378788.49183039687</v>
      </c>
      <c r="F261" s="138">
        <f t="shared" si="19"/>
        <v>1087.1830561707779</v>
      </c>
      <c r="G261" s="138">
        <f t="shared" si="19"/>
        <v>0</v>
      </c>
      <c r="H261" s="138">
        <f t="shared" si="18"/>
        <v>1161179.7901384132</v>
      </c>
    </row>
    <row r="262" spans="2:10" x14ac:dyDescent="0.55000000000000004">
      <c r="B262" s="127" t="str">
        <f>$B$51</f>
        <v>Nursing</v>
      </c>
      <c r="C262" s="138">
        <f t="shared" si="19"/>
        <v>0</v>
      </c>
      <c r="D262" s="138">
        <f t="shared" si="19"/>
        <v>0</v>
      </c>
      <c r="E262" s="138">
        <f t="shared" si="19"/>
        <v>0</v>
      </c>
      <c r="F262" s="138">
        <f t="shared" si="19"/>
        <v>0</v>
      </c>
      <c r="G262" s="138">
        <f t="shared" si="19"/>
        <v>0</v>
      </c>
      <c r="H262" s="138">
        <f t="shared" si="18"/>
        <v>0</v>
      </c>
    </row>
    <row r="263" spans="2:10" x14ac:dyDescent="0.55000000000000004">
      <c r="B263" s="130" t="str">
        <f>$B$52</f>
        <v>Totals</v>
      </c>
      <c r="C263" s="135">
        <f>SUM(C243:C262)</f>
        <v>22509605.954807281</v>
      </c>
      <c r="D263" s="135">
        <f>SUM(D243:D262)</f>
        <v>27641605.878302298</v>
      </c>
      <c r="E263" s="135">
        <f>SUM(E243:E262)</f>
        <v>13500863.601039413</v>
      </c>
      <c r="F263" s="135">
        <f>SUM(F243:F262)</f>
        <v>2836218.9973148545</v>
      </c>
      <c r="G263" s="135">
        <f>SUM(G243:G262)</f>
        <v>64852.568536162835</v>
      </c>
      <c r="H263" s="135">
        <f t="shared" si="18"/>
        <v>66553147.000000015</v>
      </c>
      <c r="I263" s="349"/>
    </row>
    <row r="264" spans="2:10" x14ac:dyDescent="0.55000000000000004">
      <c r="B264" s="451"/>
      <c r="C264" s="451"/>
      <c r="D264" s="451"/>
      <c r="E264" s="451"/>
      <c r="F264" s="451"/>
      <c r="G264" s="451"/>
      <c r="H264" s="452"/>
      <c r="I264" s="350"/>
    </row>
    <row r="265" spans="2:10" x14ac:dyDescent="0.55000000000000004">
      <c r="B265" s="120" t="s">
        <v>227</v>
      </c>
      <c r="C265" s="121"/>
      <c r="D265" s="121"/>
      <c r="E265" s="121"/>
      <c r="F265" s="121"/>
      <c r="G265" s="121"/>
      <c r="H265" s="122"/>
      <c r="J265" s="358"/>
    </row>
    <row r="266" spans="2:10" ht="45" customHeight="1" thickBot="1" x14ac:dyDescent="0.6">
      <c r="B266" s="432" t="s">
        <v>228</v>
      </c>
      <c r="C266" s="432"/>
      <c r="D266" s="432"/>
      <c r="E266" s="432"/>
      <c r="F266" s="432"/>
      <c r="G266" s="432"/>
      <c r="H266" s="432"/>
    </row>
    <row r="267" spans="2:10" ht="19.8" thickBot="1" x14ac:dyDescent="0.6">
      <c r="B267" s="124" t="s">
        <v>31</v>
      </c>
      <c r="C267" s="125" t="s">
        <v>25</v>
      </c>
      <c r="D267" s="125" t="s">
        <v>26</v>
      </c>
      <c r="E267" s="125" t="s">
        <v>27</v>
      </c>
      <c r="F267" s="125" t="s">
        <v>28</v>
      </c>
      <c r="G267" s="125" t="s">
        <v>29</v>
      </c>
      <c r="H267" s="126" t="s">
        <v>1</v>
      </c>
    </row>
    <row r="268" spans="2:10" x14ac:dyDescent="0.55000000000000004">
      <c r="B268" s="127" t="str">
        <f>$B$32</f>
        <v>Liberal Arts</v>
      </c>
      <c r="C268" s="135">
        <f t="shared" ref="C268:G283" si="20">C243+C218+C193+C168+C116</f>
        <v>75699687.204442352</v>
      </c>
      <c r="D268" s="135">
        <f t="shared" si="20"/>
        <v>46013804.973255195</v>
      </c>
      <c r="E268" s="135">
        <f t="shared" si="20"/>
        <v>21500370.618772164</v>
      </c>
      <c r="F268" s="135">
        <f t="shared" si="20"/>
        <v>20068411.260091025</v>
      </c>
      <c r="G268" s="135">
        <f t="shared" si="20"/>
        <v>0</v>
      </c>
      <c r="H268" s="135">
        <f>SUM(C268:G268)</f>
        <v>163282274.05656072</v>
      </c>
    </row>
    <row r="269" spans="2:10" x14ac:dyDescent="0.55000000000000004">
      <c r="B269" s="127" t="str">
        <f>$B$33</f>
        <v>Science</v>
      </c>
      <c r="C269" s="138">
        <f t="shared" si="20"/>
        <v>32903196.018205095</v>
      </c>
      <c r="D269" s="138">
        <f t="shared" si="20"/>
        <v>21021399.088766128</v>
      </c>
      <c r="E269" s="138">
        <f t="shared" si="20"/>
        <v>18171779.222824421</v>
      </c>
      <c r="F269" s="138">
        <f t="shared" si="20"/>
        <v>20476366.83793328</v>
      </c>
      <c r="G269" s="138">
        <f t="shared" si="20"/>
        <v>0</v>
      </c>
      <c r="H269" s="138">
        <f t="shared" ref="H269:H288" si="21">SUM(C269:G269)</f>
        <v>92572741.167728931</v>
      </c>
    </row>
    <row r="270" spans="2:10" x14ac:dyDescent="0.55000000000000004">
      <c r="B270" s="127" t="str">
        <f>$B$34</f>
        <v>Fine Arts</v>
      </c>
      <c r="C270" s="138">
        <f t="shared" si="20"/>
        <v>20480228.660627328</v>
      </c>
      <c r="D270" s="138">
        <f t="shared" si="20"/>
        <v>19788463.621724114</v>
      </c>
      <c r="E270" s="138">
        <f t="shared" si="20"/>
        <v>10412227.982600313</v>
      </c>
      <c r="F270" s="138">
        <f t="shared" si="20"/>
        <v>10255956.851780698</v>
      </c>
      <c r="G270" s="138">
        <f t="shared" si="20"/>
        <v>0</v>
      </c>
      <c r="H270" s="138">
        <f t="shared" si="21"/>
        <v>60936877.116732448</v>
      </c>
    </row>
    <row r="271" spans="2:10" x14ac:dyDescent="0.55000000000000004">
      <c r="B271" s="127" t="str">
        <f>$B$35</f>
        <v>Teacher Education</v>
      </c>
      <c r="C271" s="138">
        <f t="shared" si="20"/>
        <v>1373930.1318820897</v>
      </c>
      <c r="D271" s="138">
        <f t="shared" si="20"/>
        <v>4816981.2068550531</v>
      </c>
      <c r="E271" s="138">
        <f t="shared" si="20"/>
        <v>6065362.9213855844</v>
      </c>
      <c r="F271" s="138">
        <f t="shared" si="20"/>
        <v>3501927.2047929163</v>
      </c>
      <c r="G271" s="138">
        <f t="shared" si="20"/>
        <v>0</v>
      </c>
      <c r="H271" s="138">
        <f t="shared" si="21"/>
        <v>15758201.464915644</v>
      </c>
    </row>
    <row r="272" spans="2:10" x14ac:dyDescent="0.55000000000000004">
      <c r="B272" s="127" t="str">
        <f>$B$36</f>
        <v>Agriculture</v>
      </c>
      <c r="C272" s="138">
        <f t="shared" si="20"/>
        <v>476.71390224749086</v>
      </c>
      <c r="D272" s="138">
        <f t="shared" si="20"/>
        <v>12659.755348790886</v>
      </c>
      <c r="E272" s="138">
        <f t="shared" si="20"/>
        <v>0</v>
      </c>
      <c r="F272" s="138">
        <f t="shared" si="20"/>
        <v>0</v>
      </c>
      <c r="G272" s="138">
        <f t="shared" si="20"/>
        <v>0</v>
      </c>
      <c r="H272" s="138">
        <f t="shared" si="21"/>
        <v>13136.469251038377</v>
      </c>
    </row>
    <row r="273" spans="2:10" x14ac:dyDescent="0.55000000000000004">
      <c r="B273" s="127" t="str">
        <f>$B$37</f>
        <v>Engineering</v>
      </c>
      <c r="C273" s="138">
        <f t="shared" si="20"/>
        <v>13207454.298934413</v>
      </c>
      <c r="D273" s="138">
        <f t="shared" si="20"/>
        <v>23231454.804671638</v>
      </c>
      <c r="E273" s="138">
        <f t="shared" si="20"/>
        <v>28763508.371462315</v>
      </c>
      <c r="F273" s="138">
        <f t="shared" si="20"/>
        <v>16737313.348941553</v>
      </c>
      <c r="G273" s="138">
        <f t="shared" si="20"/>
        <v>0</v>
      </c>
      <c r="H273" s="138">
        <f t="shared" si="21"/>
        <v>81939730.824009925</v>
      </c>
    </row>
    <row r="274" spans="2:10" x14ac:dyDescent="0.55000000000000004">
      <c r="B274" s="127" t="str">
        <f>$B$38</f>
        <v>Home Economics</v>
      </c>
      <c r="C274" s="138">
        <f t="shared" si="20"/>
        <v>573486.73245503765</v>
      </c>
      <c r="D274" s="138">
        <f t="shared" si="20"/>
        <v>414619.890437508</v>
      </c>
      <c r="E274" s="138">
        <f t="shared" si="20"/>
        <v>44026.885973229102</v>
      </c>
      <c r="F274" s="138">
        <f t="shared" si="20"/>
        <v>0</v>
      </c>
      <c r="G274" s="138">
        <f t="shared" si="20"/>
        <v>0</v>
      </c>
      <c r="H274" s="138">
        <f t="shared" si="21"/>
        <v>1032133.5088657747</v>
      </c>
    </row>
    <row r="275" spans="2:10" x14ac:dyDescent="0.55000000000000004">
      <c r="B275" s="127" t="str">
        <f>$B$39</f>
        <v>Law</v>
      </c>
      <c r="C275" s="138">
        <f t="shared" si="20"/>
        <v>0</v>
      </c>
      <c r="D275" s="138">
        <f t="shared" si="20"/>
        <v>0</v>
      </c>
      <c r="E275" s="138">
        <f t="shared" si="20"/>
        <v>0</v>
      </c>
      <c r="F275" s="138">
        <f t="shared" si="20"/>
        <v>0</v>
      </c>
      <c r="G275" s="138">
        <f t="shared" si="20"/>
        <v>0</v>
      </c>
      <c r="H275" s="138">
        <f t="shared" si="21"/>
        <v>0</v>
      </c>
    </row>
    <row r="276" spans="2:10" x14ac:dyDescent="0.55000000000000004">
      <c r="B276" s="127" t="str">
        <f>$B$40</f>
        <v>Social Service</v>
      </c>
      <c r="C276" s="138">
        <f t="shared" si="20"/>
        <v>457828.69567185233</v>
      </c>
      <c r="D276" s="138">
        <f t="shared" si="20"/>
        <v>1491381.8416430438</v>
      </c>
      <c r="E276" s="138">
        <f t="shared" si="20"/>
        <v>297968.54118844494</v>
      </c>
      <c r="F276" s="138">
        <f t="shared" si="20"/>
        <v>0</v>
      </c>
      <c r="G276" s="138">
        <f t="shared" si="20"/>
        <v>0</v>
      </c>
      <c r="H276" s="138">
        <f t="shared" si="21"/>
        <v>2247179.0785033409</v>
      </c>
    </row>
    <row r="277" spans="2:10" x14ac:dyDescent="0.55000000000000004">
      <c r="B277" s="127" t="str">
        <f>$B$41</f>
        <v>Library Science</v>
      </c>
      <c r="C277" s="138">
        <f t="shared" si="20"/>
        <v>7442.385972284852</v>
      </c>
      <c r="D277" s="138">
        <f t="shared" si="20"/>
        <v>165475.86833945604</v>
      </c>
      <c r="E277" s="138">
        <f t="shared" si="20"/>
        <v>3559540.048940273</v>
      </c>
      <c r="F277" s="138">
        <f t="shared" si="20"/>
        <v>11179.715835633411</v>
      </c>
      <c r="G277" s="138">
        <f t="shared" si="20"/>
        <v>0</v>
      </c>
      <c r="H277" s="138">
        <f t="shared" si="21"/>
        <v>3743638.0190876471</v>
      </c>
    </row>
    <row r="278" spans="2:10" x14ac:dyDescent="0.55000000000000004">
      <c r="B278" s="127" t="str">
        <f>$B$42</f>
        <v>Veterinary Science</v>
      </c>
      <c r="C278" s="138">
        <f t="shared" si="20"/>
        <v>0</v>
      </c>
      <c r="D278" s="138">
        <f t="shared" si="20"/>
        <v>0</v>
      </c>
      <c r="E278" s="138">
        <f t="shared" si="20"/>
        <v>0</v>
      </c>
      <c r="F278" s="138">
        <f t="shared" si="20"/>
        <v>0</v>
      </c>
      <c r="G278" s="138">
        <f t="shared" si="20"/>
        <v>0</v>
      </c>
      <c r="H278" s="138">
        <f t="shared" si="21"/>
        <v>0</v>
      </c>
    </row>
    <row r="279" spans="2:10" x14ac:dyDescent="0.55000000000000004">
      <c r="B279" s="127" t="str">
        <f>$B$43</f>
        <v>Vocational Training</v>
      </c>
      <c r="C279" s="138">
        <f t="shared" si="20"/>
        <v>6085.338887947466</v>
      </c>
      <c r="D279" s="138">
        <f t="shared" si="20"/>
        <v>9890.2359705414128</v>
      </c>
      <c r="E279" s="138">
        <f t="shared" si="20"/>
        <v>0</v>
      </c>
      <c r="F279" s="138">
        <f t="shared" si="20"/>
        <v>0</v>
      </c>
      <c r="G279" s="138">
        <f t="shared" si="20"/>
        <v>0</v>
      </c>
      <c r="H279" s="138">
        <f t="shared" si="21"/>
        <v>15975.574858488879</v>
      </c>
    </row>
    <row r="280" spans="2:10" x14ac:dyDescent="0.55000000000000004">
      <c r="B280" s="127" t="str">
        <f>$B$44</f>
        <v>Physical Training</v>
      </c>
      <c r="C280" s="138">
        <f t="shared" si="20"/>
        <v>0</v>
      </c>
      <c r="D280" s="138">
        <f t="shared" si="20"/>
        <v>0</v>
      </c>
      <c r="E280" s="138">
        <f t="shared" si="20"/>
        <v>0</v>
      </c>
      <c r="F280" s="138">
        <f t="shared" si="20"/>
        <v>0</v>
      </c>
      <c r="G280" s="138">
        <f t="shared" si="20"/>
        <v>0</v>
      </c>
      <c r="H280" s="138">
        <f t="shared" si="21"/>
        <v>0</v>
      </c>
    </row>
    <row r="281" spans="2:10" x14ac:dyDescent="0.55000000000000004">
      <c r="B281" s="127" t="str">
        <f>$B$45</f>
        <v>Health Services</v>
      </c>
      <c r="C281" s="138">
        <f t="shared" si="20"/>
        <v>4862441.2053010566</v>
      </c>
      <c r="D281" s="138">
        <f t="shared" si="20"/>
        <v>7526230.5176433977</v>
      </c>
      <c r="E281" s="138">
        <f t="shared" si="20"/>
        <v>5475702.4936683923</v>
      </c>
      <c r="F281" s="138">
        <f t="shared" si="20"/>
        <v>25413.218690478578</v>
      </c>
      <c r="G281" s="138">
        <f t="shared" si="20"/>
        <v>1586903.6755956777</v>
      </c>
      <c r="H281" s="138">
        <f t="shared" si="21"/>
        <v>19476691.110899001</v>
      </c>
    </row>
    <row r="282" spans="2:10" x14ac:dyDescent="0.55000000000000004">
      <c r="B282" s="127" t="str">
        <f>$B$46</f>
        <v>Pharmacy</v>
      </c>
      <c r="C282" s="138">
        <f t="shared" si="20"/>
        <v>0</v>
      </c>
      <c r="D282" s="138">
        <f t="shared" si="20"/>
        <v>0</v>
      </c>
      <c r="E282" s="138">
        <f t="shared" si="20"/>
        <v>0</v>
      </c>
      <c r="F282" s="138">
        <f t="shared" si="20"/>
        <v>0</v>
      </c>
      <c r="G282" s="138">
        <f t="shared" si="20"/>
        <v>0</v>
      </c>
      <c r="H282" s="138">
        <f t="shared" si="21"/>
        <v>0</v>
      </c>
    </row>
    <row r="283" spans="2:10" x14ac:dyDescent="0.55000000000000004">
      <c r="B283" s="127" t="str">
        <f>$B$47</f>
        <v>Business Administration</v>
      </c>
      <c r="C283" s="138">
        <f t="shared" si="20"/>
        <v>13751225.068929672</v>
      </c>
      <c r="D283" s="138">
        <f t="shared" si="20"/>
        <v>53131412.513411984</v>
      </c>
      <c r="E283" s="138">
        <f t="shared" si="20"/>
        <v>21525540.324326597</v>
      </c>
      <c r="F283" s="138">
        <f t="shared" si="20"/>
        <v>7890146.1323548127</v>
      </c>
      <c r="G283" s="138">
        <f t="shared" si="20"/>
        <v>0</v>
      </c>
      <c r="H283" s="138">
        <f t="shared" si="21"/>
        <v>96298324.039023057</v>
      </c>
    </row>
    <row r="284" spans="2:10" x14ac:dyDescent="0.55000000000000004">
      <c r="B284" s="127" t="str">
        <f>$B$48</f>
        <v>Optometry</v>
      </c>
      <c r="C284" s="138">
        <f t="shared" ref="C284:G287" si="22">C259+C234+C209+C184+C132</f>
        <v>0</v>
      </c>
      <c r="D284" s="138">
        <f t="shared" si="22"/>
        <v>0</v>
      </c>
      <c r="E284" s="138">
        <f t="shared" si="22"/>
        <v>0</v>
      </c>
      <c r="F284" s="138">
        <f t="shared" si="22"/>
        <v>0</v>
      </c>
      <c r="G284" s="138">
        <f t="shared" si="22"/>
        <v>0</v>
      </c>
      <c r="H284" s="138">
        <f t="shared" si="21"/>
        <v>0</v>
      </c>
    </row>
    <row r="285" spans="2:10" x14ac:dyDescent="0.55000000000000004">
      <c r="B285" s="127" t="str">
        <f>$B$49</f>
        <v>Teacher Ed-Practice Teaching</v>
      </c>
      <c r="C285" s="138">
        <f t="shared" si="22"/>
        <v>0</v>
      </c>
      <c r="D285" s="138">
        <f t="shared" si="22"/>
        <v>1155503.9011723474</v>
      </c>
      <c r="E285" s="138">
        <f t="shared" si="22"/>
        <v>0</v>
      </c>
      <c r="F285" s="138">
        <f t="shared" si="22"/>
        <v>0</v>
      </c>
      <c r="G285" s="138">
        <f t="shared" si="22"/>
        <v>0</v>
      </c>
      <c r="H285" s="138">
        <f t="shared" si="21"/>
        <v>1155503.9011723474</v>
      </c>
    </row>
    <row r="286" spans="2:10" x14ac:dyDescent="0.55000000000000004">
      <c r="B286" s="127" t="str">
        <f>$B$50</f>
        <v>Technology</v>
      </c>
      <c r="C286" s="138">
        <f t="shared" si="22"/>
        <v>1890241.3204482384</v>
      </c>
      <c r="D286" s="138">
        <f t="shared" si="22"/>
        <v>7057683.5922073349</v>
      </c>
      <c r="E286" s="138">
        <f t="shared" si="22"/>
        <v>3931315.6936936961</v>
      </c>
      <c r="F286" s="138">
        <f t="shared" si="22"/>
        <v>12379.097042519781</v>
      </c>
      <c r="G286" s="138">
        <f t="shared" si="22"/>
        <v>0</v>
      </c>
      <c r="H286" s="138">
        <f t="shared" si="21"/>
        <v>12891619.703391789</v>
      </c>
    </row>
    <row r="287" spans="2:10" x14ac:dyDescent="0.55000000000000004">
      <c r="B287" s="127" t="str">
        <f>$B$51</f>
        <v>Nursing</v>
      </c>
      <c r="C287" s="138">
        <f t="shared" si="22"/>
        <v>0</v>
      </c>
      <c r="D287" s="138">
        <f t="shared" si="22"/>
        <v>0</v>
      </c>
      <c r="E287" s="138">
        <f t="shared" si="22"/>
        <v>0</v>
      </c>
      <c r="F287" s="138">
        <f t="shared" si="22"/>
        <v>0</v>
      </c>
      <c r="G287" s="138">
        <f t="shared" si="22"/>
        <v>0</v>
      </c>
      <c r="H287" s="138">
        <f t="shared" si="21"/>
        <v>0</v>
      </c>
    </row>
    <row r="288" spans="2:10" x14ac:dyDescent="0.55000000000000004">
      <c r="B288" s="130" t="str">
        <f>$B$52</f>
        <v>Totals</v>
      </c>
      <c r="C288" s="135">
        <f>SUM(C268:C287)</f>
        <v>165213723.77565962</v>
      </c>
      <c r="D288" s="135">
        <f>SUM(D268:D287)</f>
        <v>185836961.81144652</v>
      </c>
      <c r="E288" s="135">
        <f>SUM(E268:E287)</f>
        <v>119747343.10483545</v>
      </c>
      <c r="F288" s="135">
        <f>SUM(F268:F287)</f>
        <v>78979093.667462915</v>
      </c>
      <c r="G288" s="135">
        <f>SUM(G268:G287)</f>
        <v>1586903.6755956777</v>
      </c>
      <c r="H288" s="135">
        <f t="shared" si="21"/>
        <v>551364026.03500009</v>
      </c>
      <c r="I288" s="351"/>
      <c r="J288" s="139"/>
    </row>
    <row r="289" spans="2:10" x14ac:dyDescent="0.55000000000000004">
      <c r="H289" s="139"/>
    </row>
    <row r="290" spans="2:10" x14ac:dyDescent="0.55000000000000004">
      <c r="B290" s="120" t="s">
        <v>218</v>
      </c>
      <c r="C290" s="121"/>
      <c r="D290" s="121"/>
      <c r="E290" s="121"/>
      <c r="F290" s="121"/>
      <c r="G290" s="121"/>
      <c r="H290" s="122"/>
      <c r="J290" s="358"/>
    </row>
    <row r="291" spans="2:10" ht="30" customHeight="1" thickBot="1" x14ac:dyDescent="0.6">
      <c r="B291" s="432" t="s">
        <v>229</v>
      </c>
      <c r="C291" s="432"/>
      <c r="D291" s="432"/>
      <c r="E291" s="432"/>
      <c r="F291" s="432"/>
      <c r="G291" s="432"/>
      <c r="H291" s="432"/>
    </row>
    <row r="292" spans="2:10" ht="19.8" thickBot="1" x14ac:dyDescent="0.6">
      <c r="B292" s="124" t="s">
        <v>31</v>
      </c>
      <c r="C292" s="125" t="s">
        <v>25</v>
      </c>
      <c r="D292" s="125" t="s">
        <v>26</v>
      </c>
      <c r="E292" s="125" t="s">
        <v>27</v>
      </c>
      <c r="F292" s="125" t="s">
        <v>28</v>
      </c>
      <c r="G292" s="125" t="s">
        <v>29</v>
      </c>
      <c r="H292" s="126" t="s">
        <v>1</v>
      </c>
    </row>
    <row r="293" spans="2:10" x14ac:dyDescent="0.55000000000000004">
      <c r="B293" s="127" t="str">
        <f>$B$32</f>
        <v>Liberal Arts</v>
      </c>
      <c r="C293" s="133">
        <f t="shared" ref="C293:H308" si="23">IF(C32=0,0,C268/C32)</f>
        <v>263.86264865669079</v>
      </c>
      <c r="D293" s="133">
        <f t="shared" si="23"/>
        <v>425.64780786153199</v>
      </c>
      <c r="E293" s="133">
        <f t="shared" si="23"/>
        <v>962.93311621158023</v>
      </c>
      <c r="F293" s="133">
        <f t="shared" si="23"/>
        <v>2996.1796446836406</v>
      </c>
      <c r="G293" s="134">
        <f t="shared" si="23"/>
        <v>0</v>
      </c>
      <c r="H293" s="135">
        <f t="shared" si="23"/>
        <v>385.08199282476568</v>
      </c>
    </row>
    <row r="294" spans="2:10" x14ac:dyDescent="0.55000000000000004">
      <c r="B294" s="127" t="str">
        <f>$B$33</f>
        <v>Science</v>
      </c>
      <c r="C294" s="136">
        <f t="shared" si="23"/>
        <v>383.67047211610554</v>
      </c>
      <c r="D294" s="136">
        <f t="shared" si="23"/>
        <v>613.83516582275672</v>
      </c>
      <c r="E294" s="136">
        <f t="shared" si="23"/>
        <v>758.9599976120129</v>
      </c>
      <c r="F294" s="136">
        <f t="shared" si="23"/>
        <v>3727.0416523358717</v>
      </c>
      <c r="G294" s="137">
        <f t="shared" si="23"/>
        <v>0</v>
      </c>
      <c r="H294" s="138">
        <f t="shared" si="23"/>
        <v>619.45598404550879</v>
      </c>
    </row>
    <row r="295" spans="2:10" x14ac:dyDescent="0.55000000000000004">
      <c r="B295" s="127" t="str">
        <f>$B$34</f>
        <v>Fine Arts</v>
      </c>
      <c r="C295" s="136">
        <f t="shared" si="23"/>
        <v>337.4675168176135</v>
      </c>
      <c r="D295" s="136">
        <f t="shared" si="23"/>
        <v>611.66121481590358</v>
      </c>
      <c r="E295" s="136">
        <f t="shared" si="23"/>
        <v>1813.9770004530162</v>
      </c>
      <c r="F295" s="136">
        <f t="shared" si="23"/>
        <v>2830.0101688136579</v>
      </c>
      <c r="G295" s="137">
        <f t="shared" si="23"/>
        <v>0</v>
      </c>
      <c r="H295" s="138">
        <f t="shared" si="23"/>
        <v>595.06344592723383</v>
      </c>
    </row>
    <row r="296" spans="2:10" x14ac:dyDescent="0.55000000000000004">
      <c r="B296" s="127" t="str">
        <f>$B$35</f>
        <v>Teacher Education</v>
      </c>
      <c r="C296" s="136">
        <f t="shared" si="23"/>
        <v>299.75567402249146</v>
      </c>
      <c r="D296" s="136">
        <f t="shared" si="23"/>
        <v>480.4968784892821</v>
      </c>
      <c r="E296" s="136">
        <f t="shared" si="23"/>
        <v>778.20925344952332</v>
      </c>
      <c r="F296" s="136">
        <f t="shared" si="23"/>
        <v>1906.3294527996279</v>
      </c>
      <c r="G296" s="137">
        <f t="shared" si="23"/>
        <v>0</v>
      </c>
      <c r="H296" s="138">
        <f t="shared" si="23"/>
        <v>650.10422925042371</v>
      </c>
    </row>
    <row r="297" spans="2:10" x14ac:dyDescent="0.55000000000000004">
      <c r="B297" s="127" t="str">
        <f>$B$36</f>
        <v>Agriculture</v>
      </c>
      <c r="C297" s="136">
        <f t="shared" si="23"/>
        <v>79.452317041248477</v>
      </c>
      <c r="D297" s="136">
        <f t="shared" si="23"/>
        <v>140.66394831989874</v>
      </c>
      <c r="E297" s="136">
        <f t="shared" si="23"/>
        <v>0</v>
      </c>
      <c r="F297" s="136">
        <f t="shared" si="23"/>
        <v>0</v>
      </c>
      <c r="G297" s="137">
        <f t="shared" si="23"/>
        <v>0</v>
      </c>
      <c r="H297" s="138">
        <f t="shared" si="23"/>
        <v>136.8382213649831</v>
      </c>
    </row>
    <row r="298" spans="2:10" x14ac:dyDescent="0.55000000000000004">
      <c r="B298" s="127" t="str">
        <f>$B$37</f>
        <v>Engineering</v>
      </c>
      <c r="C298" s="136">
        <f t="shared" si="23"/>
        <v>469.41478173636671</v>
      </c>
      <c r="D298" s="136">
        <f t="shared" si="23"/>
        <v>708.68658078373562</v>
      </c>
      <c r="E298" s="136">
        <f t="shared" si="23"/>
        <v>739.17478404292433</v>
      </c>
      <c r="F298" s="136">
        <f t="shared" si="23"/>
        <v>3886.0722890507436</v>
      </c>
      <c r="G298" s="137">
        <f t="shared" si="23"/>
        <v>0</v>
      </c>
      <c r="H298" s="138">
        <f t="shared" si="23"/>
        <v>786.84550951160418</v>
      </c>
    </row>
    <row r="299" spans="2:10" x14ac:dyDescent="0.55000000000000004">
      <c r="B299" s="127" t="str">
        <f>$B$38</f>
        <v>Home Economics</v>
      </c>
      <c r="C299" s="136">
        <f t="shared" si="23"/>
        <v>215.75874057751605</v>
      </c>
      <c r="D299" s="136">
        <f t="shared" si="23"/>
        <v>447.2706477211521</v>
      </c>
      <c r="E299" s="136">
        <f t="shared" si="23"/>
        <v>2445.938109623839</v>
      </c>
      <c r="F299" s="136">
        <f t="shared" si="23"/>
        <v>0</v>
      </c>
      <c r="G299" s="137">
        <f t="shared" si="23"/>
        <v>0</v>
      </c>
      <c r="H299" s="138">
        <f t="shared" si="23"/>
        <v>286.46503160304599</v>
      </c>
    </row>
    <row r="300" spans="2:10" x14ac:dyDescent="0.55000000000000004">
      <c r="B300" s="127" t="str">
        <f>$B$39</f>
        <v>Law</v>
      </c>
      <c r="C300" s="136">
        <f t="shared" si="23"/>
        <v>0</v>
      </c>
      <c r="D300" s="136">
        <f t="shared" si="23"/>
        <v>0</v>
      </c>
      <c r="E300" s="136">
        <f t="shared" si="23"/>
        <v>0</v>
      </c>
      <c r="F300" s="136">
        <f t="shared" si="23"/>
        <v>0</v>
      </c>
      <c r="G300" s="137">
        <f t="shared" si="23"/>
        <v>0</v>
      </c>
      <c r="H300" s="138">
        <f t="shared" si="23"/>
        <v>0</v>
      </c>
    </row>
    <row r="301" spans="2:10" x14ac:dyDescent="0.55000000000000004">
      <c r="B301" s="127" t="str">
        <f>$B$40</f>
        <v>Social Service</v>
      </c>
      <c r="C301" s="136">
        <f t="shared" si="23"/>
        <v>208.76821508064401</v>
      </c>
      <c r="D301" s="136">
        <f t="shared" si="23"/>
        <v>325.13229597624672</v>
      </c>
      <c r="E301" s="136">
        <f t="shared" si="23"/>
        <v>202.69968788329587</v>
      </c>
      <c r="F301" s="136">
        <f t="shared" si="23"/>
        <v>0</v>
      </c>
      <c r="G301" s="137">
        <f t="shared" si="23"/>
        <v>0</v>
      </c>
      <c r="H301" s="138">
        <f t="shared" si="23"/>
        <v>272.38534284888982</v>
      </c>
    </row>
    <row r="302" spans="2:10" x14ac:dyDescent="0.55000000000000004">
      <c r="B302" s="127" t="str">
        <f>$B$41</f>
        <v>Library Science</v>
      </c>
      <c r="C302" s="136">
        <f t="shared" si="23"/>
        <v>413.46588734915844</v>
      </c>
      <c r="D302" s="136">
        <f t="shared" si="23"/>
        <v>492.4877033912382</v>
      </c>
      <c r="E302" s="136">
        <f t="shared" si="23"/>
        <v>505.47288397334182</v>
      </c>
      <c r="F302" s="136">
        <f t="shared" si="23"/>
        <v>745.31438904222739</v>
      </c>
      <c r="G302" s="137">
        <f t="shared" si="23"/>
        <v>0</v>
      </c>
      <c r="H302" s="138">
        <f t="shared" si="23"/>
        <v>505.14613670053262</v>
      </c>
    </row>
    <row r="303" spans="2:10" x14ac:dyDescent="0.55000000000000004">
      <c r="B303" s="127" t="str">
        <f>$B$42</f>
        <v>Veterinary Science</v>
      </c>
      <c r="C303" s="136">
        <f t="shared" si="23"/>
        <v>0</v>
      </c>
      <c r="D303" s="136">
        <f t="shared" si="23"/>
        <v>0</v>
      </c>
      <c r="E303" s="136">
        <f t="shared" si="23"/>
        <v>0</v>
      </c>
      <c r="F303" s="136">
        <f t="shared" si="23"/>
        <v>0</v>
      </c>
      <c r="G303" s="137">
        <f t="shared" si="23"/>
        <v>0</v>
      </c>
      <c r="H303" s="138">
        <f t="shared" si="23"/>
        <v>0</v>
      </c>
    </row>
    <row r="304" spans="2:10" x14ac:dyDescent="0.55000000000000004">
      <c r="B304" s="127" t="str">
        <f>$B$43</f>
        <v>Vocational Training</v>
      </c>
      <c r="C304" s="136">
        <f t="shared" si="23"/>
        <v>1217.0677775894933</v>
      </c>
      <c r="D304" s="136">
        <f t="shared" si="23"/>
        <v>659.34906470276087</v>
      </c>
      <c r="E304" s="136">
        <f t="shared" si="23"/>
        <v>0</v>
      </c>
      <c r="F304" s="136">
        <f t="shared" si="23"/>
        <v>0</v>
      </c>
      <c r="G304" s="137">
        <f t="shared" si="23"/>
        <v>0</v>
      </c>
      <c r="H304" s="138">
        <f t="shared" si="23"/>
        <v>798.77874292444392</v>
      </c>
    </row>
    <row r="305" spans="2:10" x14ac:dyDescent="0.55000000000000004">
      <c r="B305" s="127" t="str">
        <f>$B$44</f>
        <v>Physical Training</v>
      </c>
      <c r="C305" s="136">
        <f t="shared" si="23"/>
        <v>0</v>
      </c>
      <c r="D305" s="136">
        <f t="shared" si="23"/>
        <v>0</v>
      </c>
      <c r="E305" s="136">
        <f t="shared" si="23"/>
        <v>0</v>
      </c>
      <c r="F305" s="136">
        <f t="shared" si="23"/>
        <v>0</v>
      </c>
      <c r="G305" s="137">
        <f t="shared" si="23"/>
        <v>0</v>
      </c>
      <c r="H305" s="138">
        <f t="shared" si="23"/>
        <v>0</v>
      </c>
    </row>
    <row r="306" spans="2:10" x14ac:dyDescent="0.55000000000000004">
      <c r="B306" s="127" t="str">
        <f>$B$45</f>
        <v>Health Services</v>
      </c>
      <c r="C306" s="136">
        <f t="shared" si="23"/>
        <v>264.04785258219152</v>
      </c>
      <c r="D306" s="136">
        <f t="shared" si="23"/>
        <v>380.07426106673051</v>
      </c>
      <c r="E306" s="136">
        <f t="shared" si="23"/>
        <v>809.05769705502246</v>
      </c>
      <c r="F306" s="136">
        <f t="shared" si="23"/>
        <v>470.61516093478849</v>
      </c>
      <c r="G306" s="137">
        <f t="shared" si="23"/>
        <v>1491.4508229282685</v>
      </c>
      <c r="H306" s="138">
        <f t="shared" si="23"/>
        <v>422.46038459317185</v>
      </c>
    </row>
    <row r="307" spans="2:10" x14ac:dyDescent="0.55000000000000004">
      <c r="B307" s="127" t="str">
        <f>$B$46</f>
        <v>Pharmacy</v>
      </c>
      <c r="C307" s="136">
        <f t="shared" si="23"/>
        <v>0</v>
      </c>
      <c r="D307" s="136">
        <f t="shared" si="23"/>
        <v>0</v>
      </c>
      <c r="E307" s="136">
        <f t="shared" si="23"/>
        <v>0</v>
      </c>
      <c r="F307" s="136">
        <f t="shared" si="23"/>
        <v>0</v>
      </c>
      <c r="G307" s="137">
        <f t="shared" si="23"/>
        <v>0</v>
      </c>
      <c r="H307" s="138">
        <f t="shared" si="23"/>
        <v>0</v>
      </c>
    </row>
    <row r="308" spans="2:10" x14ac:dyDescent="0.55000000000000004">
      <c r="B308" s="127" t="str">
        <f>$B$47</f>
        <v>Business Administration</v>
      </c>
      <c r="C308" s="136">
        <f t="shared" si="23"/>
        <v>290.34299795045968</v>
      </c>
      <c r="D308" s="136">
        <f t="shared" si="23"/>
        <v>437.34597001639679</v>
      </c>
      <c r="E308" s="136">
        <f t="shared" si="23"/>
        <v>514.05502995478332</v>
      </c>
      <c r="F308" s="136">
        <f t="shared" si="23"/>
        <v>5475.4657407042423</v>
      </c>
      <c r="G308" s="137">
        <f t="shared" si="23"/>
        <v>0</v>
      </c>
      <c r="H308" s="138">
        <f t="shared" si="23"/>
        <v>453.8883973125524</v>
      </c>
    </row>
    <row r="309" spans="2:10" x14ac:dyDescent="0.55000000000000004">
      <c r="B309" s="127" t="str">
        <f>$B$48</f>
        <v>Optometry</v>
      </c>
      <c r="C309" s="136">
        <f t="shared" ref="C309:H313" si="24">IF(C48=0,0,C284/C48)</f>
        <v>0</v>
      </c>
      <c r="D309" s="136">
        <f t="shared" si="24"/>
        <v>0</v>
      </c>
      <c r="E309" s="136">
        <f t="shared" si="24"/>
        <v>0</v>
      </c>
      <c r="F309" s="136">
        <f t="shared" si="24"/>
        <v>0</v>
      </c>
      <c r="G309" s="137">
        <f t="shared" si="24"/>
        <v>0</v>
      </c>
      <c r="H309" s="138">
        <f t="shared" si="24"/>
        <v>0</v>
      </c>
    </row>
    <row r="310" spans="2:10" x14ac:dyDescent="0.55000000000000004">
      <c r="B310" s="127" t="str">
        <f>$B$49</f>
        <v>Teacher Ed-Practice Teaching</v>
      </c>
      <c r="C310" s="136">
        <f t="shared" si="24"/>
        <v>0</v>
      </c>
      <c r="D310" s="136">
        <f t="shared" si="24"/>
        <v>496.35047301217668</v>
      </c>
      <c r="E310" s="136">
        <f t="shared" si="24"/>
        <v>0</v>
      </c>
      <c r="F310" s="136">
        <f t="shared" si="24"/>
        <v>0</v>
      </c>
      <c r="G310" s="137">
        <f t="shared" si="24"/>
        <v>0</v>
      </c>
      <c r="H310" s="138">
        <f t="shared" si="24"/>
        <v>496.35047301217668</v>
      </c>
    </row>
    <row r="311" spans="2:10" x14ac:dyDescent="0.55000000000000004">
      <c r="B311" s="127" t="str">
        <f>$B$50</f>
        <v>Technology</v>
      </c>
      <c r="C311" s="136">
        <f t="shared" si="24"/>
        <v>439.5910047554043</v>
      </c>
      <c r="D311" s="136">
        <f t="shared" si="24"/>
        <v>863.00850968541636</v>
      </c>
      <c r="E311" s="136">
        <f t="shared" si="24"/>
        <v>873.62570970971024</v>
      </c>
      <c r="F311" s="136">
        <f t="shared" si="24"/>
        <v>1375.4552269466424</v>
      </c>
      <c r="G311" s="137">
        <f t="shared" si="24"/>
        <v>0</v>
      </c>
      <c r="H311" s="138">
        <f t="shared" si="24"/>
        <v>758.91091442819732</v>
      </c>
    </row>
    <row r="312" spans="2:10" x14ac:dyDescent="0.55000000000000004">
      <c r="B312" s="127" t="str">
        <f>$B$51</f>
        <v>Nursing</v>
      </c>
      <c r="C312" s="136">
        <f t="shared" si="24"/>
        <v>0</v>
      </c>
      <c r="D312" s="136">
        <f t="shared" si="24"/>
        <v>0</v>
      </c>
      <c r="E312" s="136">
        <f t="shared" si="24"/>
        <v>0</v>
      </c>
      <c r="F312" s="136">
        <f t="shared" si="24"/>
        <v>0</v>
      </c>
      <c r="G312" s="137">
        <f t="shared" si="24"/>
        <v>0</v>
      </c>
      <c r="H312" s="138">
        <f t="shared" si="24"/>
        <v>0</v>
      </c>
    </row>
    <row r="313" spans="2:10" x14ac:dyDescent="0.55000000000000004">
      <c r="B313" s="130" t="str">
        <f>$B$52</f>
        <v>Totals</v>
      </c>
      <c r="C313" s="135">
        <f t="shared" si="24"/>
        <v>305.3779084749371</v>
      </c>
      <c r="D313" s="135">
        <f t="shared" si="24"/>
        <v>495.2271564250712</v>
      </c>
      <c r="E313" s="135">
        <f t="shared" si="24"/>
        <v>746.60105433527929</v>
      </c>
      <c r="F313" s="135">
        <f t="shared" si="24"/>
        <v>3363.8184619218414</v>
      </c>
      <c r="G313" s="135">
        <f t="shared" si="24"/>
        <v>1491.4508229282685</v>
      </c>
      <c r="H313" s="135">
        <f t="shared" si="24"/>
        <v>500.69244819983243</v>
      </c>
      <c r="I313" s="349"/>
    </row>
    <row r="315" spans="2:10" x14ac:dyDescent="0.55000000000000004">
      <c r="B315" s="120" t="s">
        <v>37</v>
      </c>
      <c r="C315" s="121"/>
      <c r="D315" s="121"/>
      <c r="E315" s="121"/>
      <c r="F315" s="121"/>
      <c r="G315" s="121"/>
      <c r="H315" s="122"/>
      <c r="J315" s="358"/>
    </row>
    <row r="316" spans="2:10" ht="55.5" customHeight="1" thickBot="1" x14ac:dyDescent="0.6">
      <c r="B316" s="432" t="s">
        <v>230</v>
      </c>
      <c r="C316" s="432"/>
      <c r="D316" s="432"/>
      <c r="E316" s="432"/>
      <c r="F316" s="432"/>
      <c r="G316" s="432"/>
      <c r="H316" s="432"/>
    </row>
    <row r="317" spans="2:10" ht="19.8" thickBot="1" x14ac:dyDescent="0.6">
      <c r="B317" s="124" t="s">
        <v>31</v>
      </c>
      <c r="C317" s="125" t="s">
        <v>25</v>
      </c>
      <c r="D317" s="125" t="s">
        <v>26</v>
      </c>
      <c r="E317" s="125" t="s">
        <v>27</v>
      </c>
      <c r="F317" s="125" t="s">
        <v>28</v>
      </c>
      <c r="G317" s="125" t="s">
        <v>29</v>
      </c>
      <c r="H317" s="126" t="s">
        <v>1</v>
      </c>
    </row>
    <row r="318" spans="2:10" x14ac:dyDescent="0.55000000000000004">
      <c r="B318" s="127" t="str">
        <f>$B$32</f>
        <v>Liberal Arts</v>
      </c>
      <c r="C318" s="128">
        <f t="shared" ref="C318:H318" si="25">IF($C$293=0,"",C293/$C$293)</f>
        <v>1</v>
      </c>
      <c r="D318" s="128">
        <f t="shared" si="25"/>
        <v>1.6131415720583413</v>
      </c>
      <c r="E318" s="128">
        <f t="shared" si="25"/>
        <v>3.6493725849938063</v>
      </c>
      <c r="F318" s="128">
        <f t="shared" si="25"/>
        <v>11.355073027338332</v>
      </c>
      <c r="G318" s="128">
        <f t="shared" si="25"/>
        <v>0</v>
      </c>
      <c r="H318" s="128">
        <f t="shared" si="25"/>
        <v>1.4594031962659189</v>
      </c>
    </row>
    <row r="319" spans="2:10" x14ac:dyDescent="0.55000000000000004">
      <c r="B319" s="127" t="str">
        <f>$B$33</f>
        <v>Science</v>
      </c>
      <c r="C319" s="128">
        <f t="shared" ref="C319:H334" si="26">IF($C$293=0,"",C294/$C$293)</f>
        <v>1.4540537437539922</v>
      </c>
      <c r="D319" s="128">
        <f t="shared" si="26"/>
        <v>2.3263435311809206</v>
      </c>
      <c r="E319" s="128">
        <f t="shared" si="26"/>
        <v>2.8763449524812761</v>
      </c>
      <c r="F319" s="128">
        <f t="shared" si="26"/>
        <v>14.124930797557067</v>
      </c>
      <c r="G319" s="128">
        <f t="shared" si="26"/>
        <v>0</v>
      </c>
      <c r="H319" s="128">
        <f t="shared" si="26"/>
        <v>2.3476455921257622</v>
      </c>
    </row>
    <row r="320" spans="2:10" x14ac:dyDescent="0.55000000000000004">
      <c r="B320" s="127" t="str">
        <f>$B$34</f>
        <v>Fine Arts</v>
      </c>
      <c r="C320" s="128">
        <f t="shared" si="26"/>
        <v>1.2789514489286027</v>
      </c>
      <c r="D320" s="128">
        <f t="shared" si="26"/>
        <v>2.318104581796002</v>
      </c>
      <c r="E320" s="128">
        <f t="shared" si="26"/>
        <v>6.8747017044203353</v>
      </c>
      <c r="F320" s="128">
        <f t="shared" si="26"/>
        <v>10.725315550423954</v>
      </c>
      <c r="G320" s="128">
        <f t="shared" si="26"/>
        <v>0</v>
      </c>
      <c r="H320" s="128">
        <f t="shared" si="26"/>
        <v>2.2552015185046721</v>
      </c>
    </row>
    <row r="321" spans="2:8" x14ac:dyDescent="0.55000000000000004">
      <c r="B321" s="127" t="str">
        <f>$B$35</f>
        <v>Teacher Education</v>
      </c>
      <c r="C321" s="128">
        <f t="shared" si="26"/>
        <v>1.1360292013611246</v>
      </c>
      <c r="D321" s="128">
        <f t="shared" si="26"/>
        <v>1.8210113516841562</v>
      </c>
      <c r="E321" s="128">
        <f t="shared" si="26"/>
        <v>2.9492967550024258</v>
      </c>
      <c r="F321" s="128">
        <f t="shared" si="26"/>
        <v>7.2247036952923764</v>
      </c>
      <c r="G321" s="128">
        <f t="shared" si="26"/>
        <v>0</v>
      </c>
      <c r="H321" s="128">
        <f t="shared" si="26"/>
        <v>2.4637978605917361</v>
      </c>
    </row>
    <row r="322" spans="2:8" x14ac:dyDescent="0.55000000000000004">
      <c r="B322" s="127" t="str">
        <f>$B$36</f>
        <v>Agriculture</v>
      </c>
      <c r="C322" s="128">
        <f t="shared" si="26"/>
        <v>0.30111240619214408</v>
      </c>
      <c r="D322" s="128">
        <f t="shared" si="26"/>
        <v>0.53309533970044876</v>
      </c>
      <c r="E322" s="128">
        <f t="shared" si="26"/>
        <v>0</v>
      </c>
      <c r="F322" s="128">
        <f t="shared" si="26"/>
        <v>0</v>
      </c>
      <c r="G322" s="128">
        <f t="shared" si="26"/>
        <v>0</v>
      </c>
      <c r="H322" s="128">
        <f t="shared" si="26"/>
        <v>0.51859640635617976</v>
      </c>
    </row>
    <row r="323" spans="2:8" x14ac:dyDescent="0.55000000000000004">
      <c r="B323" s="127" t="str">
        <f>$B$37</f>
        <v>Engineering</v>
      </c>
      <c r="C323" s="128">
        <f t="shared" si="26"/>
        <v>1.7790118613836772</v>
      </c>
      <c r="D323" s="128">
        <f t="shared" si="26"/>
        <v>2.6858162168522801</v>
      </c>
      <c r="E323" s="128">
        <f t="shared" si="26"/>
        <v>2.8013619502647291</v>
      </c>
      <c r="F323" s="128">
        <f t="shared" si="26"/>
        <v>14.727633141084988</v>
      </c>
      <c r="G323" s="128">
        <f t="shared" si="26"/>
        <v>0</v>
      </c>
      <c r="H323" s="128">
        <f t="shared" si="26"/>
        <v>2.9820268746538714</v>
      </c>
    </row>
    <row r="324" spans="2:8" x14ac:dyDescent="0.55000000000000004">
      <c r="B324" s="127" t="str">
        <f>$B$38</f>
        <v>Home Economics</v>
      </c>
      <c r="C324" s="128">
        <f t="shared" si="26"/>
        <v>0.81769337826301336</v>
      </c>
      <c r="D324" s="128">
        <f t="shared" si="26"/>
        <v>1.6950889032539491</v>
      </c>
      <c r="E324" s="128">
        <f t="shared" si="26"/>
        <v>9.2697398516840703</v>
      </c>
      <c r="F324" s="128">
        <f t="shared" si="26"/>
        <v>0</v>
      </c>
      <c r="G324" s="128">
        <f t="shared" si="26"/>
        <v>0</v>
      </c>
      <c r="H324" s="128">
        <f t="shared" si="26"/>
        <v>1.0856596530862652</v>
      </c>
    </row>
    <row r="325" spans="2:8" x14ac:dyDescent="0.55000000000000004">
      <c r="B325" s="127" t="str">
        <f>$B$39</f>
        <v>Law</v>
      </c>
      <c r="C325" s="128">
        <f t="shared" si="26"/>
        <v>0</v>
      </c>
      <c r="D325" s="128">
        <f t="shared" si="26"/>
        <v>0</v>
      </c>
      <c r="E325" s="128">
        <f t="shared" si="26"/>
        <v>0</v>
      </c>
      <c r="F325" s="128">
        <f t="shared" si="26"/>
        <v>0</v>
      </c>
      <c r="G325" s="128">
        <f t="shared" si="26"/>
        <v>0</v>
      </c>
      <c r="H325" s="128">
        <f t="shared" si="26"/>
        <v>0</v>
      </c>
    </row>
    <row r="326" spans="2:8" x14ac:dyDescent="0.55000000000000004">
      <c r="B326" s="127" t="str">
        <f>$B$40</f>
        <v>Social Service</v>
      </c>
      <c r="C326" s="128">
        <f t="shared" si="26"/>
        <v>0.79120033147347946</v>
      </c>
      <c r="D326" s="128">
        <f t="shared" si="26"/>
        <v>1.2322028056319305</v>
      </c>
      <c r="E326" s="128">
        <f t="shared" si="26"/>
        <v>0.76820152043204315</v>
      </c>
      <c r="F326" s="128">
        <f t="shared" si="26"/>
        <v>0</v>
      </c>
      <c r="G326" s="128">
        <f t="shared" si="26"/>
        <v>0</v>
      </c>
      <c r="H326" s="128">
        <f t="shared" si="26"/>
        <v>1.032299737138195</v>
      </c>
    </row>
    <row r="327" spans="2:8" x14ac:dyDescent="0.55000000000000004">
      <c r="B327" s="127" t="str">
        <f>$B$41</f>
        <v>Library Science</v>
      </c>
      <c r="C327" s="128">
        <f t="shared" si="26"/>
        <v>1.5669739140954164</v>
      </c>
      <c r="D327" s="128">
        <f t="shared" si="26"/>
        <v>1.8664547858458334</v>
      </c>
      <c r="E327" s="128">
        <f t="shared" si="26"/>
        <v>1.9156666794132269</v>
      </c>
      <c r="F327" s="128">
        <f t="shared" si="26"/>
        <v>2.824630135551883</v>
      </c>
      <c r="G327" s="128">
        <f t="shared" si="26"/>
        <v>0</v>
      </c>
      <c r="H327" s="128">
        <f t="shared" si="26"/>
        <v>1.9144283560867816</v>
      </c>
    </row>
    <row r="328" spans="2:8" x14ac:dyDescent="0.55000000000000004">
      <c r="B328" s="127" t="str">
        <f>$B$42</f>
        <v>Veterinary Science</v>
      </c>
      <c r="C328" s="128">
        <f t="shared" si="26"/>
        <v>0</v>
      </c>
      <c r="D328" s="128">
        <f t="shared" si="26"/>
        <v>0</v>
      </c>
      <c r="E328" s="128">
        <f t="shared" si="26"/>
        <v>0</v>
      </c>
      <c r="F328" s="128">
        <f t="shared" si="26"/>
        <v>0</v>
      </c>
      <c r="G328" s="128">
        <f t="shared" si="26"/>
        <v>0</v>
      </c>
      <c r="H328" s="128">
        <f t="shared" si="26"/>
        <v>0</v>
      </c>
    </row>
    <row r="329" spans="2:8" x14ac:dyDescent="0.55000000000000004">
      <c r="B329" s="127" t="str">
        <f>$B$43</f>
        <v>Vocational Training</v>
      </c>
      <c r="C329" s="128">
        <f t="shared" si="26"/>
        <v>4.612504967207423</v>
      </c>
      <c r="D329" s="128">
        <f t="shared" si="26"/>
        <v>2.4988344051705238</v>
      </c>
      <c r="E329" s="128">
        <f t="shared" si="26"/>
        <v>0</v>
      </c>
      <c r="F329" s="128">
        <f t="shared" si="26"/>
        <v>0</v>
      </c>
      <c r="G329" s="128">
        <f t="shared" si="26"/>
        <v>0</v>
      </c>
      <c r="H329" s="128">
        <f t="shared" si="26"/>
        <v>3.0272520456797483</v>
      </c>
    </row>
    <row r="330" spans="2:8" x14ac:dyDescent="0.55000000000000004">
      <c r="B330" s="127" t="str">
        <f>$B$44</f>
        <v>Physical Training</v>
      </c>
      <c r="C330" s="128">
        <f t="shared" si="26"/>
        <v>0</v>
      </c>
      <c r="D330" s="128">
        <f t="shared" si="26"/>
        <v>0</v>
      </c>
      <c r="E330" s="128">
        <f t="shared" si="26"/>
        <v>0</v>
      </c>
      <c r="F330" s="128">
        <f t="shared" si="26"/>
        <v>0</v>
      </c>
      <c r="G330" s="128">
        <f t="shared" si="26"/>
        <v>0</v>
      </c>
      <c r="H330" s="128">
        <f t="shared" si="26"/>
        <v>0</v>
      </c>
    </row>
    <row r="331" spans="2:8" x14ac:dyDescent="0.55000000000000004">
      <c r="B331" s="127" t="str">
        <f>$B$45</f>
        <v>Health Services</v>
      </c>
      <c r="C331" s="128">
        <f t="shared" si="26"/>
        <v>1.000701895196018</v>
      </c>
      <c r="D331" s="128">
        <f t="shared" si="26"/>
        <v>1.4404246413869723</v>
      </c>
      <c r="E331" s="128">
        <f t="shared" si="26"/>
        <v>3.0662077454838248</v>
      </c>
      <c r="F331" s="128">
        <f t="shared" si="26"/>
        <v>1.7835611191302088</v>
      </c>
      <c r="G331" s="128">
        <f t="shared" si="26"/>
        <v>5.6523756981943327</v>
      </c>
      <c r="H331" s="128">
        <f t="shared" si="26"/>
        <v>1.6010617142816264</v>
      </c>
    </row>
    <row r="332" spans="2:8" x14ac:dyDescent="0.55000000000000004">
      <c r="B332" s="127" t="str">
        <f>$B$46</f>
        <v>Pharmacy</v>
      </c>
      <c r="C332" s="128">
        <f t="shared" si="26"/>
        <v>0</v>
      </c>
      <c r="D332" s="128">
        <f t="shared" si="26"/>
        <v>0</v>
      </c>
      <c r="E332" s="128">
        <f t="shared" si="26"/>
        <v>0</v>
      </c>
      <c r="F332" s="128">
        <f t="shared" si="26"/>
        <v>0</v>
      </c>
      <c r="G332" s="128">
        <f t="shared" si="26"/>
        <v>0</v>
      </c>
      <c r="H332" s="128">
        <f t="shared" si="26"/>
        <v>0</v>
      </c>
    </row>
    <row r="333" spans="2:8" x14ac:dyDescent="0.55000000000000004">
      <c r="B333" s="127" t="str">
        <f>$B$47</f>
        <v>Business Administration</v>
      </c>
      <c r="C333" s="128">
        <f t="shared" si="26"/>
        <v>1.1003565659201058</v>
      </c>
      <c r="D333" s="128">
        <f t="shared" si="26"/>
        <v>1.6574758581515776</v>
      </c>
      <c r="E333" s="128">
        <f t="shared" si="26"/>
        <v>1.9481917299466491</v>
      </c>
      <c r="F333" s="128">
        <f t="shared" si="26"/>
        <v>20.751196763086842</v>
      </c>
      <c r="G333" s="128">
        <f t="shared" si="26"/>
        <v>0</v>
      </c>
      <c r="H333" s="128">
        <f t="shared" si="26"/>
        <v>1.7201691850789473</v>
      </c>
    </row>
    <row r="334" spans="2:8" x14ac:dyDescent="0.55000000000000004">
      <c r="B334" s="127" t="str">
        <f>$B$48</f>
        <v>Optometry</v>
      </c>
      <c r="C334" s="128">
        <f t="shared" si="26"/>
        <v>0</v>
      </c>
      <c r="D334" s="128">
        <f t="shared" si="26"/>
        <v>0</v>
      </c>
      <c r="E334" s="128">
        <f t="shared" si="26"/>
        <v>0</v>
      </c>
      <c r="F334" s="128">
        <f t="shared" si="26"/>
        <v>0</v>
      </c>
      <c r="G334" s="128">
        <f t="shared" si="26"/>
        <v>0</v>
      </c>
      <c r="H334" s="128">
        <f t="shared" si="26"/>
        <v>0</v>
      </c>
    </row>
    <row r="335" spans="2:8" x14ac:dyDescent="0.55000000000000004">
      <c r="B335" s="127" t="str">
        <f>$B$49</f>
        <v>Teacher Ed-Practice Teaching</v>
      </c>
      <c r="C335" s="128">
        <f t="shared" ref="C335:H338" si="27">IF($C$293=0,"",C310/$C$293)</f>
        <v>0</v>
      </c>
      <c r="D335" s="128">
        <f t="shared" si="27"/>
        <v>1.8810941053577219</v>
      </c>
      <c r="E335" s="128">
        <f t="shared" si="27"/>
        <v>0</v>
      </c>
      <c r="F335" s="128">
        <f t="shared" si="27"/>
        <v>0</v>
      </c>
      <c r="G335" s="128">
        <f t="shared" si="27"/>
        <v>0</v>
      </c>
      <c r="H335" s="128">
        <f t="shared" si="27"/>
        <v>1.8810941053577219</v>
      </c>
    </row>
    <row r="336" spans="2:8" x14ac:dyDescent="0.55000000000000004">
      <c r="B336" s="127" t="str">
        <f>$B$50</f>
        <v>Technology</v>
      </c>
      <c r="C336" s="128">
        <f t="shared" si="27"/>
        <v>1.6659842042567836</v>
      </c>
      <c r="D336" s="128">
        <f t="shared" si="27"/>
        <v>3.2706732615583975</v>
      </c>
      <c r="E336" s="128">
        <f t="shared" si="27"/>
        <v>3.310910862743504</v>
      </c>
      <c r="F336" s="128">
        <f t="shared" si="27"/>
        <v>5.2127697267840061</v>
      </c>
      <c r="G336" s="128">
        <f t="shared" si="27"/>
        <v>0</v>
      </c>
      <c r="H336" s="128">
        <f t="shared" si="27"/>
        <v>2.8761589345508662</v>
      </c>
    </row>
    <row r="337" spans="2:10" x14ac:dyDescent="0.55000000000000004">
      <c r="B337" s="127" t="str">
        <f>$B$51</f>
        <v>Nursing</v>
      </c>
      <c r="C337" s="128">
        <f t="shared" si="27"/>
        <v>0</v>
      </c>
      <c r="D337" s="128">
        <f t="shared" si="27"/>
        <v>0</v>
      </c>
      <c r="E337" s="128">
        <f t="shared" si="27"/>
        <v>0</v>
      </c>
      <c r="F337" s="128">
        <f t="shared" si="27"/>
        <v>0</v>
      </c>
      <c r="G337" s="128">
        <f t="shared" si="27"/>
        <v>0</v>
      </c>
      <c r="H337" s="128">
        <f t="shared" si="27"/>
        <v>0</v>
      </c>
    </row>
    <row r="338" spans="2:10" x14ac:dyDescent="0.55000000000000004">
      <c r="B338" s="130" t="str">
        <f>$B$52</f>
        <v>Totals</v>
      </c>
      <c r="C338" s="128">
        <f t="shared" si="27"/>
        <v>1.1573366296048269</v>
      </c>
      <c r="D338" s="128">
        <f t="shared" si="27"/>
        <v>1.876836903389864</v>
      </c>
      <c r="E338" s="128">
        <f t="shared" si="27"/>
        <v>2.8295064047002532</v>
      </c>
      <c r="F338" s="128">
        <f t="shared" si="27"/>
        <v>12.74836919528718</v>
      </c>
      <c r="G338" s="128">
        <f t="shared" si="27"/>
        <v>5.6523756981943327</v>
      </c>
      <c r="H338" s="128">
        <f t="shared" si="27"/>
        <v>1.8975495423426854</v>
      </c>
      <c r="I338" s="349"/>
    </row>
    <row r="340" spans="2:10" x14ac:dyDescent="0.55000000000000004">
      <c r="B340" s="120" t="s">
        <v>231</v>
      </c>
      <c r="C340" s="121"/>
      <c r="D340" s="121"/>
      <c r="E340" s="121"/>
      <c r="F340" s="121"/>
      <c r="G340" s="121"/>
      <c r="H340" s="122"/>
      <c r="J340" s="358"/>
    </row>
    <row r="341" spans="2:10" ht="55.5" customHeight="1" thickBot="1" x14ac:dyDescent="0.6">
      <c r="B341" s="432" t="s">
        <v>232</v>
      </c>
      <c r="C341" s="432"/>
      <c r="D341" s="432"/>
      <c r="E341" s="432"/>
      <c r="F341" s="432"/>
      <c r="G341" s="432"/>
      <c r="H341" s="432"/>
    </row>
    <row r="342" spans="2:10" ht="19.8" thickBot="1" x14ac:dyDescent="0.6">
      <c r="B342" s="124" t="s">
        <v>31</v>
      </c>
      <c r="C342" s="125" t="s">
        <v>25</v>
      </c>
      <c r="D342" s="125" t="s">
        <v>26</v>
      </c>
      <c r="E342" s="125" t="s">
        <v>27</v>
      </c>
      <c r="F342" s="125" t="s">
        <v>28</v>
      </c>
      <c r="G342" s="125" t="s">
        <v>29</v>
      </c>
      <c r="H342" s="126" t="s">
        <v>1</v>
      </c>
    </row>
    <row r="343" spans="2:10" x14ac:dyDescent="0.55000000000000004">
      <c r="B343" s="127" t="str">
        <f>$B$32</f>
        <v>Liberal Arts</v>
      </c>
      <c r="C343" s="135">
        <f t="shared" ref="C343:D358" si="28">C293*30</f>
        <v>7915.8794597007236</v>
      </c>
      <c r="D343" s="135">
        <f t="shared" si="28"/>
        <v>12769.43423584596</v>
      </c>
      <c r="E343" s="135">
        <f>E293*24</f>
        <v>23110.394789077924</v>
      </c>
      <c r="F343" s="135">
        <f>F293*18</f>
        <v>53931.233604305533</v>
      </c>
      <c r="G343" s="135">
        <f>G293*24</f>
        <v>0</v>
      </c>
      <c r="H343" s="135">
        <f>IF((C32/30+D32/30+E32/24+F32/18+G32/24)=0,0,H268/(C32/30+D32/30+E32/24+F32/18+G32/24))</f>
        <v>11285.055308372608</v>
      </c>
    </row>
    <row r="344" spans="2:10" x14ac:dyDescent="0.55000000000000004">
      <c r="B344" s="127" t="str">
        <f>$B$33</f>
        <v>Science</v>
      </c>
      <c r="C344" s="138">
        <f t="shared" si="28"/>
        <v>11510.114163483166</v>
      </c>
      <c r="D344" s="138">
        <f t="shared" si="28"/>
        <v>18415.054974682702</v>
      </c>
      <c r="E344" s="138">
        <f>E294*24</f>
        <v>18215.039942688309</v>
      </c>
      <c r="F344" s="138">
        <f>F294*18</f>
        <v>67086.749742045693</v>
      </c>
      <c r="G344" s="138">
        <f>G294*24</f>
        <v>0</v>
      </c>
      <c r="H344" s="138">
        <f t="shared" ref="H344:H363" si="29">IF((C33/30+D33/30+E33/24+F33/18+G33/24)=0,0,H269/(C33/30+D33/30+E33/24+F33/18+G33/24))</f>
        <v>17456.628081191993</v>
      </c>
    </row>
    <row r="345" spans="2:10" x14ac:dyDescent="0.55000000000000004">
      <c r="B345" s="127" t="str">
        <f>$B$34</f>
        <v>Fine Arts</v>
      </c>
      <c r="C345" s="138">
        <f t="shared" si="28"/>
        <v>10124.025504528405</v>
      </c>
      <c r="D345" s="138">
        <f t="shared" si="28"/>
        <v>18349.836444477107</v>
      </c>
      <c r="E345" s="138">
        <f t="shared" ref="E345:E363" si="30">E295*24</f>
        <v>43535.448010872387</v>
      </c>
      <c r="F345" s="138">
        <f t="shared" ref="F345:F363" si="31">F295*18</f>
        <v>50940.183038645839</v>
      </c>
      <c r="G345" s="138">
        <f t="shared" ref="G345:G363" si="32">G295*24</f>
        <v>0</v>
      </c>
      <c r="H345" s="138">
        <f t="shared" si="29"/>
        <v>17204.896837814442</v>
      </c>
    </row>
    <row r="346" spans="2:10" x14ac:dyDescent="0.55000000000000004">
      <c r="B346" s="127" t="str">
        <f>$B$35</f>
        <v>Teacher Education</v>
      </c>
      <c r="C346" s="138">
        <f t="shared" si="28"/>
        <v>8992.6702206747432</v>
      </c>
      <c r="D346" s="138">
        <f t="shared" si="28"/>
        <v>14414.906354678464</v>
      </c>
      <c r="E346" s="138">
        <f t="shared" si="30"/>
        <v>18677.022082788561</v>
      </c>
      <c r="F346" s="138">
        <f t="shared" si="31"/>
        <v>34313.930150393302</v>
      </c>
      <c r="G346" s="138">
        <f t="shared" si="32"/>
        <v>0</v>
      </c>
      <c r="H346" s="138">
        <f t="shared" si="29"/>
        <v>17245.532866100926</v>
      </c>
    </row>
    <row r="347" spans="2:10" x14ac:dyDescent="0.55000000000000004">
      <c r="B347" s="127" t="str">
        <f>$B$36</f>
        <v>Agriculture</v>
      </c>
      <c r="C347" s="138">
        <f t="shared" si="28"/>
        <v>2383.5695112374542</v>
      </c>
      <c r="D347" s="138">
        <f t="shared" si="28"/>
        <v>4219.9184495969621</v>
      </c>
      <c r="E347" s="138">
        <f t="shared" si="30"/>
        <v>0</v>
      </c>
      <c r="F347" s="138">
        <f t="shared" si="31"/>
        <v>0</v>
      </c>
      <c r="G347" s="138">
        <f t="shared" si="32"/>
        <v>0</v>
      </c>
      <c r="H347" s="138">
        <f t="shared" si="29"/>
        <v>4105.1466409494924</v>
      </c>
    </row>
    <row r="348" spans="2:10" x14ac:dyDescent="0.55000000000000004">
      <c r="B348" s="127" t="str">
        <f>$B$37</f>
        <v>Engineering</v>
      </c>
      <c r="C348" s="138">
        <f t="shared" si="28"/>
        <v>14082.443452091002</v>
      </c>
      <c r="D348" s="138">
        <f t="shared" si="28"/>
        <v>21260.59742351207</v>
      </c>
      <c r="E348" s="138">
        <f t="shared" si="30"/>
        <v>17740.194817030184</v>
      </c>
      <c r="F348" s="138">
        <f t="shared" si="31"/>
        <v>69949.301202913382</v>
      </c>
      <c r="G348" s="138">
        <f t="shared" si="32"/>
        <v>0</v>
      </c>
      <c r="H348" s="138">
        <f t="shared" si="29"/>
        <v>21057.596980554921</v>
      </c>
    </row>
    <row r="349" spans="2:10" x14ac:dyDescent="0.55000000000000004">
      <c r="B349" s="127" t="str">
        <f>$B$38</f>
        <v>Home Economics</v>
      </c>
      <c r="C349" s="138">
        <f t="shared" si="28"/>
        <v>6472.7622173254813</v>
      </c>
      <c r="D349" s="138">
        <f t="shared" si="28"/>
        <v>13418.119431634563</v>
      </c>
      <c r="E349" s="138">
        <f t="shared" si="30"/>
        <v>58702.514630972131</v>
      </c>
      <c r="F349" s="138">
        <f t="shared" si="31"/>
        <v>0</v>
      </c>
      <c r="G349" s="138">
        <f t="shared" si="32"/>
        <v>0</v>
      </c>
      <c r="H349" s="138">
        <f t="shared" si="29"/>
        <v>8583.2308429586265</v>
      </c>
    </row>
    <row r="350" spans="2:10" x14ac:dyDescent="0.55000000000000004">
      <c r="B350" s="127" t="str">
        <f>$B$39</f>
        <v>Law</v>
      </c>
      <c r="C350" s="138">
        <f t="shared" si="28"/>
        <v>0</v>
      </c>
      <c r="D350" s="138">
        <f t="shared" si="28"/>
        <v>0</v>
      </c>
      <c r="E350" s="138">
        <f t="shared" si="30"/>
        <v>0</v>
      </c>
      <c r="F350" s="138">
        <f t="shared" si="31"/>
        <v>0</v>
      </c>
      <c r="G350" s="138">
        <f t="shared" si="32"/>
        <v>0</v>
      </c>
      <c r="H350" s="138">
        <f t="shared" si="29"/>
        <v>0</v>
      </c>
    </row>
    <row r="351" spans="2:10" x14ac:dyDescent="0.55000000000000004">
      <c r="B351" s="127" t="str">
        <f>$B$40</f>
        <v>Social Service</v>
      </c>
      <c r="C351" s="138">
        <f t="shared" si="28"/>
        <v>6263.0464524193203</v>
      </c>
      <c r="D351" s="138">
        <f t="shared" si="28"/>
        <v>9753.9688792874022</v>
      </c>
      <c r="E351" s="138">
        <f t="shared" si="30"/>
        <v>4864.792509199101</v>
      </c>
      <c r="F351" s="138">
        <f t="shared" si="31"/>
        <v>0</v>
      </c>
      <c r="G351" s="138">
        <f t="shared" si="32"/>
        <v>0</v>
      </c>
      <c r="H351" s="138">
        <f t="shared" si="29"/>
        <v>7823.0777319524486</v>
      </c>
    </row>
    <row r="352" spans="2:10" x14ac:dyDescent="0.55000000000000004">
      <c r="B352" s="127" t="str">
        <f>$B$41</f>
        <v>Library Science</v>
      </c>
      <c r="C352" s="138">
        <f t="shared" si="28"/>
        <v>12403.976620474754</v>
      </c>
      <c r="D352" s="138">
        <f t="shared" si="28"/>
        <v>14774.631101737146</v>
      </c>
      <c r="E352" s="138">
        <f t="shared" si="30"/>
        <v>12131.349215360204</v>
      </c>
      <c r="F352" s="138">
        <f t="shared" si="31"/>
        <v>13415.659002760092</v>
      </c>
      <c r="G352" s="138">
        <f t="shared" si="32"/>
        <v>0</v>
      </c>
      <c r="H352" s="138">
        <f t="shared" si="29"/>
        <v>12232.112462302392</v>
      </c>
    </row>
    <row r="353" spans="2:9" x14ac:dyDescent="0.55000000000000004">
      <c r="B353" s="127" t="str">
        <f>$B$42</f>
        <v>Veterinary Science</v>
      </c>
      <c r="C353" s="138">
        <f t="shared" si="28"/>
        <v>0</v>
      </c>
      <c r="D353" s="138">
        <f t="shared" si="28"/>
        <v>0</v>
      </c>
      <c r="E353" s="138">
        <f t="shared" si="30"/>
        <v>0</v>
      </c>
      <c r="F353" s="138">
        <f t="shared" si="31"/>
        <v>0</v>
      </c>
      <c r="G353" s="138">
        <f t="shared" si="32"/>
        <v>0</v>
      </c>
      <c r="H353" s="138">
        <f t="shared" si="29"/>
        <v>0</v>
      </c>
    </row>
    <row r="354" spans="2:9" x14ac:dyDescent="0.55000000000000004">
      <c r="B354" s="127" t="str">
        <f>$B$43</f>
        <v>Vocational Training</v>
      </c>
      <c r="C354" s="138">
        <f t="shared" si="28"/>
        <v>36512.033327684796</v>
      </c>
      <c r="D354" s="138">
        <f t="shared" si="28"/>
        <v>19780.471941082826</v>
      </c>
      <c r="E354" s="138">
        <f t="shared" si="30"/>
        <v>0</v>
      </c>
      <c r="F354" s="138">
        <f t="shared" si="31"/>
        <v>0</v>
      </c>
      <c r="G354" s="138">
        <f t="shared" si="32"/>
        <v>0</v>
      </c>
      <c r="H354" s="138">
        <f t="shared" si="29"/>
        <v>23963.362287733318</v>
      </c>
    </row>
    <row r="355" spans="2:9" x14ac:dyDescent="0.55000000000000004">
      <c r="B355" s="127" t="str">
        <f>$B$44</f>
        <v>Physical Training</v>
      </c>
      <c r="C355" s="138">
        <f t="shared" si="28"/>
        <v>0</v>
      </c>
      <c r="D355" s="138">
        <f t="shared" si="28"/>
        <v>0</v>
      </c>
      <c r="E355" s="138">
        <f t="shared" si="30"/>
        <v>0</v>
      </c>
      <c r="F355" s="138">
        <f t="shared" si="31"/>
        <v>0</v>
      </c>
      <c r="G355" s="138">
        <f t="shared" si="32"/>
        <v>0</v>
      </c>
      <c r="H355" s="138">
        <f t="shared" si="29"/>
        <v>0</v>
      </c>
    </row>
    <row r="356" spans="2:9" x14ac:dyDescent="0.55000000000000004">
      <c r="B356" s="127" t="str">
        <f>$B$45</f>
        <v>Health Services</v>
      </c>
      <c r="C356" s="138">
        <f t="shared" si="28"/>
        <v>7921.4355774657461</v>
      </c>
      <c r="D356" s="138">
        <f t="shared" si="28"/>
        <v>11402.227832001916</v>
      </c>
      <c r="E356" s="138">
        <f t="shared" si="30"/>
        <v>19417.38472932054</v>
      </c>
      <c r="F356" s="138">
        <f t="shared" si="31"/>
        <v>8471.0728968261938</v>
      </c>
      <c r="G356" s="138">
        <f t="shared" si="32"/>
        <v>35794.819750278446</v>
      </c>
      <c r="H356" s="138">
        <f t="shared" si="29"/>
        <v>12148.382088840677</v>
      </c>
    </row>
    <row r="357" spans="2:9" x14ac:dyDescent="0.55000000000000004">
      <c r="B357" s="127" t="str">
        <f>$B$46</f>
        <v>Pharmacy</v>
      </c>
      <c r="C357" s="138">
        <f t="shared" si="28"/>
        <v>0</v>
      </c>
      <c r="D357" s="138">
        <f t="shared" si="28"/>
        <v>0</v>
      </c>
      <c r="E357" s="138">
        <f t="shared" si="30"/>
        <v>0</v>
      </c>
      <c r="F357" s="138">
        <f t="shared" si="31"/>
        <v>0</v>
      </c>
      <c r="G357" s="138">
        <f t="shared" si="32"/>
        <v>0</v>
      </c>
      <c r="H357" s="138">
        <f t="shared" si="29"/>
        <v>0</v>
      </c>
    </row>
    <row r="358" spans="2:9" x14ac:dyDescent="0.55000000000000004">
      <c r="B358" s="127" t="str">
        <f>$B$47</f>
        <v>Business Administration</v>
      </c>
      <c r="C358" s="138">
        <f t="shared" si="28"/>
        <v>8710.2899385137898</v>
      </c>
      <c r="D358" s="138">
        <f t="shared" si="28"/>
        <v>13120.379100491904</v>
      </c>
      <c r="E358" s="138">
        <f t="shared" si="30"/>
        <v>12337.3207189148</v>
      </c>
      <c r="F358" s="138">
        <f t="shared" si="31"/>
        <v>98558.383332676356</v>
      </c>
      <c r="G358" s="138">
        <f t="shared" si="32"/>
        <v>0</v>
      </c>
      <c r="H358" s="138">
        <f t="shared" si="29"/>
        <v>12920.621344832556</v>
      </c>
    </row>
    <row r="359" spans="2:9" x14ac:dyDescent="0.55000000000000004">
      <c r="B359" s="127" t="str">
        <f>$B$48</f>
        <v>Optometry</v>
      </c>
      <c r="C359" s="138">
        <f t="shared" ref="C359:D363" si="33">C309*30</f>
        <v>0</v>
      </c>
      <c r="D359" s="138">
        <f t="shared" si="33"/>
        <v>0</v>
      </c>
      <c r="E359" s="138">
        <f t="shared" si="30"/>
        <v>0</v>
      </c>
      <c r="F359" s="138">
        <f t="shared" si="31"/>
        <v>0</v>
      </c>
      <c r="G359" s="138">
        <f t="shared" si="32"/>
        <v>0</v>
      </c>
      <c r="H359" s="138">
        <f t="shared" si="29"/>
        <v>0</v>
      </c>
    </row>
    <row r="360" spans="2:9" x14ac:dyDescent="0.55000000000000004">
      <c r="B360" s="127" t="str">
        <f>$B$49</f>
        <v>Teacher Ed-Practice Teaching</v>
      </c>
      <c r="C360" s="138">
        <f t="shared" si="33"/>
        <v>0</v>
      </c>
      <c r="D360" s="138">
        <f t="shared" si="33"/>
        <v>14890.5141903653</v>
      </c>
      <c r="E360" s="138">
        <f t="shared" si="30"/>
        <v>0</v>
      </c>
      <c r="F360" s="138">
        <f t="shared" si="31"/>
        <v>0</v>
      </c>
      <c r="G360" s="138">
        <f t="shared" si="32"/>
        <v>0</v>
      </c>
      <c r="H360" s="138">
        <f t="shared" si="29"/>
        <v>14890.514190365302</v>
      </c>
    </row>
    <row r="361" spans="2:9" x14ac:dyDescent="0.55000000000000004">
      <c r="B361" s="127" t="str">
        <f>$B$50</f>
        <v>Technology</v>
      </c>
      <c r="C361" s="138">
        <f t="shared" si="33"/>
        <v>13187.730142662129</v>
      </c>
      <c r="D361" s="138">
        <f t="shared" si="33"/>
        <v>25890.255290562491</v>
      </c>
      <c r="E361" s="138">
        <f t="shared" si="30"/>
        <v>20967.017033033044</v>
      </c>
      <c r="F361" s="138">
        <f t="shared" si="31"/>
        <v>24758.194085039562</v>
      </c>
      <c r="G361" s="138">
        <f t="shared" si="32"/>
        <v>0</v>
      </c>
      <c r="H361" s="138">
        <f t="shared" si="29"/>
        <v>21346.097312162139</v>
      </c>
    </row>
    <row r="362" spans="2:9" x14ac:dyDescent="0.55000000000000004">
      <c r="B362" s="127" t="str">
        <f>$B$51</f>
        <v>Nursing</v>
      </c>
      <c r="C362" s="138">
        <f t="shared" si="33"/>
        <v>0</v>
      </c>
      <c r="D362" s="138">
        <f t="shared" si="33"/>
        <v>0</v>
      </c>
      <c r="E362" s="138">
        <f t="shared" si="30"/>
        <v>0</v>
      </c>
      <c r="F362" s="138">
        <f t="shared" si="31"/>
        <v>0</v>
      </c>
      <c r="G362" s="138">
        <f t="shared" si="32"/>
        <v>0</v>
      </c>
      <c r="H362" s="138">
        <f t="shared" si="29"/>
        <v>0</v>
      </c>
    </row>
    <row r="363" spans="2:9" x14ac:dyDescent="0.55000000000000004">
      <c r="B363" s="130" t="str">
        <f>$B$52</f>
        <v>Totals</v>
      </c>
      <c r="C363" s="135">
        <f t="shared" si="33"/>
        <v>9161.3372542481138</v>
      </c>
      <c r="D363" s="135">
        <f t="shared" si="33"/>
        <v>14856.814692752136</v>
      </c>
      <c r="E363" s="135">
        <f t="shared" si="30"/>
        <v>17918.425304046701</v>
      </c>
      <c r="F363" s="135">
        <f t="shared" si="31"/>
        <v>60548.732314593144</v>
      </c>
      <c r="G363" s="135">
        <f t="shared" si="32"/>
        <v>35794.819750278446</v>
      </c>
      <c r="H363" s="135">
        <f t="shared" si="29"/>
        <v>14293.680278987775</v>
      </c>
      <c r="I363" s="349"/>
    </row>
  </sheetData>
  <mergeCells count="45">
    <mergeCell ref="B316:H316"/>
    <mergeCell ref="B341:H341"/>
    <mergeCell ref="B215:G215"/>
    <mergeCell ref="B216:H216"/>
    <mergeCell ref="B241:G241"/>
    <mergeCell ref="B264:H264"/>
    <mergeCell ref="B266:H266"/>
    <mergeCell ref="B291:H291"/>
    <mergeCell ref="I140:I141"/>
    <mergeCell ref="B165:G165"/>
    <mergeCell ref="B166:G166"/>
    <mergeCell ref="B190:G190"/>
    <mergeCell ref="B191:H191"/>
    <mergeCell ref="B89:G89"/>
    <mergeCell ref="B113:H113"/>
    <mergeCell ref="B114:G114"/>
    <mergeCell ref="B139:G139"/>
    <mergeCell ref="B140:F141"/>
    <mergeCell ref="B58:G58"/>
    <mergeCell ref="D83:F83"/>
    <mergeCell ref="B84:C84"/>
    <mergeCell ref="D84:F84"/>
    <mergeCell ref="B87:G87"/>
    <mergeCell ref="D27:F27"/>
    <mergeCell ref="B28:C28"/>
    <mergeCell ref="D28:F28"/>
    <mergeCell ref="D54:F54"/>
    <mergeCell ref="B55:C55"/>
    <mergeCell ref="D55:F55"/>
    <mergeCell ref="B16:E16"/>
    <mergeCell ref="B17:E17"/>
    <mergeCell ref="B18:E18"/>
    <mergeCell ref="D20:F20"/>
    <mergeCell ref="B21:C21"/>
    <mergeCell ref="D21:F21"/>
    <mergeCell ref="B11:H11"/>
    <mergeCell ref="B12:E12"/>
    <mergeCell ref="B13:E13"/>
    <mergeCell ref="B14:E14"/>
    <mergeCell ref="B15:E15"/>
    <mergeCell ref="B1:H1"/>
    <mergeCell ref="B2:H2"/>
    <mergeCell ref="B8:H8"/>
    <mergeCell ref="B9:G9"/>
    <mergeCell ref="B10:G10"/>
  </mergeCells>
  <conditionalFormatting sqref="C61:G80">
    <cfRule type="expression" dxfId="104" priority="6" stopIfTrue="1">
      <formula>C32=0</formula>
    </cfRule>
  </conditionalFormatting>
  <conditionalFormatting sqref="C91:G110">
    <cfRule type="expression" dxfId="103" priority="5" stopIfTrue="1">
      <formula>C32=0</formula>
    </cfRule>
  </conditionalFormatting>
  <conditionalFormatting sqref="C143:H162">
    <cfRule type="expression" dxfId="102" priority="3" stopIfTrue="1">
      <formula>C32=0</formula>
    </cfRule>
  </conditionalFormatting>
  <conditionalFormatting sqref="H143:H162">
    <cfRule type="expression" dxfId="101" priority="1" stopIfTrue="1">
      <formula>OR(AND(#REF!&gt;0,H143&gt;0,H61=0),AND(#REF!&gt;0,H143&gt;0,H32=0))</formula>
    </cfRule>
    <cfRule type="expression" dxfId="100" priority="4" stopIfTrue="1">
      <formula>OR(AND(#REF!&gt;0,H143&gt;0,H61=0),AND(#REF!&gt;0,H143&gt;0,H32=0))</formula>
    </cfRule>
  </conditionalFormatting>
  <pageMargins left="0.25" right="0.25" top="0.5" bottom="0.5" header="0.17" footer="0.17"/>
  <pageSetup scale="67" fitToHeight="0" orientation="portrait" r:id="rId1"/>
  <headerFooter alignWithMargins="0"/>
  <rowBreaks count="6" manualBreakCount="6">
    <brk id="56" max="16383" man="1"/>
    <brk id="112" max="16383" man="1"/>
    <brk id="164" max="16383" man="1"/>
    <brk id="214" max="16383" man="1"/>
    <brk id="264" max="16383" man="1"/>
    <brk id="314" max="16383" man="1"/>
  </rowBreaks>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000-000000000000}">
  <sheetPr codeName="Sheet33">
    <tabColor rgb="FFFFC000"/>
    <pageSetUpPr fitToPage="1"/>
  </sheetPr>
  <dimension ref="B1:W363"/>
  <sheetViews>
    <sheetView showGridLines="0" showZeros="0" zoomScale="70" zoomScaleNormal="70" workbookViewId="0">
      <selection activeCell="B242" sqref="B242"/>
    </sheetView>
  </sheetViews>
  <sheetFormatPr defaultColWidth="9.109375" defaultRowHeight="19.2" x14ac:dyDescent="0.55000000000000004"/>
  <cols>
    <col min="1" max="1" width="1.88671875" style="107" customWidth="1"/>
    <col min="2" max="2" width="30.5546875" style="107" customWidth="1"/>
    <col min="3" max="4" width="17.109375" style="107" bestFit="1" customWidth="1"/>
    <col min="5" max="5" width="15.88671875" style="107" bestFit="1" customWidth="1"/>
    <col min="6" max="6" width="16.6640625" style="107" bestFit="1" customWidth="1"/>
    <col min="7" max="7" width="17.5546875" style="107" bestFit="1" customWidth="1"/>
    <col min="8" max="8" width="21.33203125" style="107" bestFit="1" customWidth="1"/>
    <col min="9" max="9" width="16.33203125" style="107" bestFit="1" customWidth="1"/>
    <col min="10" max="10" width="15.88671875" style="107" bestFit="1" customWidth="1"/>
    <col min="11" max="16384" width="9.109375" style="107"/>
  </cols>
  <sheetData>
    <row r="1" spans="2:8" x14ac:dyDescent="0.55000000000000004">
      <c r="B1" s="442" t="str">
        <f>'Relative Weights'!A1</f>
        <v>THECB Texas Public University Expenditure Study - Fiscal Year 2025</v>
      </c>
      <c r="C1" s="442"/>
      <c r="D1" s="442"/>
      <c r="E1" s="442"/>
      <c r="F1" s="442"/>
      <c r="G1" s="442"/>
      <c r="H1" s="442"/>
    </row>
    <row r="2" spans="2:8" x14ac:dyDescent="0.55000000000000004">
      <c r="B2" s="443" t="str">
        <f>'Relative Weights'!A2</f>
        <v>Institution Survey for the Year Ended August 31, 2025</v>
      </c>
      <c r="C2" s="443"/>
      <c r="D2" s="443"/>
      <c r="E2" s="443"/>
      <c r="F2" s="443"/>
      <c r="G2" s="443"/>
      <c r="H2" s="443"/>
    </row>
    <row r="3" spans="2:8" x14ac:dyDescent="0.55000000000000004">
      <c r="B3" s="119" t="s">
        <v>674</v>
      </c>
      <c r="C3" s="119"/>
      <c r="D3" s="119"/>
      <c r="E3" s="119"/>
      <c r="F3" s="119"/>
      <c r="G3" s="119"/>
      <c r="H3" s="119"/>
    </row>
    <row r="4" spans="2:8" x14ac:dyDescent="0.55000000000000004">
      <c r="B4" s="292" t="s">
        <v>779</v>
      </c>
      <c r="C4" s="119"/>
      <c r="D4" s="119"/>
      <c r="E4" s="119"/>
      <c r="F4" s="119"/>
      <c r="G4" s="119"/>
      <c r="H4" s="119"/>
    </row>
    <row r="5" spans="2:8" ht="16.5" customHeight="1" x14ac:dyDescent="0.55000000000000004">
      <c r="B5" s="119"/>
      <c r="C5" s="119"/>
      <c r="D5" s="119"/>
      <c r="E5" s="119"/>
      <c r="F5" s="119"/>
      <c r="G5" s="119"/>
      <c r="H5" s="244"/>
    </row>
    <row r="6" spans="2:8" x14ac:dyDescent="0.55000000000000004">
      <c r="B6" s="293" t="s">
        <v>10</v>
      </c>
      <c r="C6" s="293"/>
      <c r="D6" s="293"/>
      <c r="E6" s="293"/>
      <c r="F6" s="293"/>
      <c r="G6" s="293"/>
      <c r="H6" s="294"/>
    </row>
    <row r="7" spans="2:8" x14ac:dyDescent="0.55000000000000004">
      <c r="B7" s="119"/>
      <c r="C7" s="119"/>
      <c r="D7" s="119"/>
      <c r="E7" s="119"/>
      <c r="F7" s="119"/>
      <c r="G7" s="119"/>
      <c r="H7" s="295"/>
    </row>
    <row r="8" spans="2:8" ht="171" customHeight="1" x14ac:dyDescent="0.55000000000000004">
      <c r="B8" s="431" t="s">
        <v>223</v>
      </c>
      <c r="C8" s="431"/>
      <c r="D8" s="431"/>
      <c r="E8" s="431"/>
      <c r="F8" s="431"/>
      <c r="G8" s="431"/>
      <c r="H8" s="431"/>
    </row>
    <row r="9" spans="2:8" ht="99.75" customHeight="1" x14ac:dyDescent="0.55000000000000004">
      <c r="B9" s="432" t="s">
        <v>41</v>
      </c>
      <c r="C9" s="432"/>
      <c r="D9" s="432"/>
      <c r="E9" s="432"/>
      <c r="F9" s="432"/>
      <c r="G9" s="432"/>
      <c r="H9" s="296"/>
    </row>
    <row r="10" spans="2:8" x14ac:dyDescent="0.55000000000000004">
      <c r="B10" s="442" t="s">
        <v>20</v>
      </c>
      <c r="C10" s="442"/>
      <c r="D10" s="442"/>
      <c r="E10" s="442"/>
      <c r="F10" s="442"/>
      <c r="G10" s="442"/>
      <c r="H10" s="296"/>
    </row>
    <row r="11" spans="2:8" ht="21" customHeight="1" thickBot="1" x14ac:dyDescent="0.6">
      <c r="B11" s="432" t="s">
        <v>851</v>
      </c>
      <c r="C11" s="432"/>
      <c r="D11" s="432"/>
      <c r="E11" s="432"/>
      <c r="F11" s="432"/>
      <c r="G11" s="432"/>
      <c r="H11" s="432"/>
    </row>
    <row r="12" spans="2:8" ht="19.8" thickBot="1" x14ac:dyDescent="0.6">
      <c r="B12" s="447" t="s">
        <v>16</v>
      </c>
      <c r="C12" s="448"/>
      <c r="D12" s="448"/>
      <c r="E12" s="448"/>
      <c r="F12" s="297"/>
      <c r="G12" s="298"/>
      <c r="H12" s="299" t="s">
        <v>17</v>
      </c>
    </row>
    <row r="13" spans="2:8" x14ac:dyDescent="0.55000000000000004">
      <c r="B13" s="449" t="s">
        <v>12</v>
      </c>
      <c r="C13" s="449"/>
      <c r="D13" s="449"/>
      <c r="E13" s="449"/>
      <c r="F13" s="352"/>
      <c r="G13" s="301"/>
      <c r="H13" s="353">
        <f>Data!$G28</f>
        <v>20590023</v>
      </c>
    </row>
    <row r="14" spans="2:8" x14ac:dyDescent="0.55000000000000004">
      <c r="B14" s="435" t="s">
        <v>13</v>
      </c>
      <c r="C14" s="435"/>
      <c r="D14" s="435"/>
      <c r="E14" s="435"/>
      <c r="F14" s="354"/>
      <c r="G14" s="301"/>
      <c r="H14" s="355">
        <f>Data!$H28</f>
        <v>585620</v>
      </c>
    </row>
    <row r="15" spans="2:8" x14ac:dyDescent="0.55000000000000004">
      <c r="B15" s="435" t="s">
        <v>14</v>
      </c>
      <c r="C15" s="435"/>
      <c r="D15" s="435"/>
      <c r="E15" s="435"/>
      <c r="F15" s="354"/>
      <c r="G15" s="301"/>
      <c r="H15" s="355">
        <f>Data!$I28</f>
        <v>7553264</v>
      </c>
    </row>
    <row r="16" spans="2:8" x14ac:dyDescent="0.55000000000000004">
      <c r="B16" s="435" t="s">
        <v>18</v>
      </c>
      <c r="C16" s="435"/>
      <c r="D16" s="435"/>
      <c r="E16" s="435"/>
      <c r="F16" s="354"/>
      <c r="G16" s="301"/>
      <c r="H16" s="355">
        <f>Data!$J28</f>
        <v>11622083</v>
      </c>
    </row>
    <row r="17" spans="2:23" x14ac:dyDescent="0.55000000000000004">
      <c r="B17" s="435" t="s">
        <v>15</v>
      </c>
      <c r="C17" s="435"/>
      <c r="D17" s="435"/>
      <c r="E17" s="435"/>
      <c r="F17" s="354"/>
      <c r="G17" s="301"/>
      <c r="H17" s="355">
        <f>Data!$K28</f>
        <v>7117167</v>
      </c>
    </row>
    <row r="18" spans="2:23" x14ac:dyDescent="0.55000000000000004">
      <c r="B18" s="435" t="s">
        <v>1</v>
      </c>
      <c r="C18" s="435"/>
      <c r="D18" s="435"/>
      <c r="E18" s="435"/>
      <c r="F18" s="356"/>
      <c r="G18" s="301"/>
      <c r="H18" s="357">
        <f>SUM(H13:H17)</f>
        <v>47468157</v>
      </c>
    </row>
    <row r="19" spans="2:23" ht="13.5" customHeight="1" x14ac:dyDescent="0.55000000000000004">
      <c r="B19" s="306"/>
      <c r="D19" s="306"/>
      <c r="E19" s="306"/>
      <c r="F19" s="306"/>
      <c r="G19" s="306"/>
      <c r="H19" s="296"/>
    </row>
    <row r="20" spans="2:23" ht="13.5" customHeight="1" x14ac:dyDescent="0.55000000000000004">
      <c r="B20" s="306"/>
      <c r="D20" s="440" t="s">
        <v>22</v>
      </c>
      <c r="E20" s="440"/>
      <c r="F20" s="440"/>
      <c r="G20" s="307" t="s">
        <v>23</v>
      </c>
      <c r="H20" s="307" t="s">
        <v>24</v>
      </c>
    </row>
    <row r="21" spans="2:23" ht="17.25" customHeight="1" x14ac:dyDescent="0.55000000000000004">
      <c r="B21" s="438" t="s">
        <v>21</v>
      </c>
      <c r="C21" s="439"/>
      <c r="D21" s="434" t="str">
        <f>Data!L28</f>
        <v>Victor Aimuyo</v>
      </c>
      <c r="E21" s="434"/>
      <c r="F21" s="434"/>
      <c r="G21" s="308" t="str">
        <f>Data!M28</f>
        <v>972-338-1405</v>
      </c>
      <c r="H21" s="309" t="str">
        <f>Data!N28</f>
        <v>victor.aimuyo@untsystem.edu</v>
      </c>
    </row>
    <row r="22" spans="2:23" ht="13.5" customHeight="1" x14ac:dyDescent="0.55000000000000004">
      <c r="B22" s="306"/>
      <c r="C22" s="306"/>
      <c r="D22" s="306"/>
      <c r="E22" s="306"/>
      <c r="F22" s="306"/>
      <c r="G22" s="306"/>
      <c r="H22" s="296"/>
    </row>
    <row r="23" spans="2:23" ht="15.75" customHeight="1" thickBot="1" x14ac:dyDescent="0.6">
      <c r="B23" s="117" t="s">
        <v>900</v>
      </c>
      <c r="C23" s="306"/>
      <c r="D23" s="306"/>
      <c r="E23" s="306"/>
      <c r="F23" s="306"/>
      <c r="G23" s="306"/>
      <c r="H23" s="296"/>
    </row>
    <row r="24" spans="2:23" s="313" customFormat="1" x14ac:dyDescent="0.55000000000000004">
      <c r="B24" s="310"/>
      <c r="C24" s="123" t="s">
        <v>25</v>
      </c>
      <c r="D24" s="311" t="s">
        <v>26</v>
      </c>
      <c r="E24" s="311" t="s">
        <v>27</v>
      </c>
      <c r="F24" s="311" t="s">
        <v>28</v>
      </c>
      <c r="G24" s="311" t="s">
        <v>29</v>
      </c>
      <c r="H24" s="312" t="s">
        <v>30</v>
      </c>
      <c r="J24" s="107"/>
    </row>
    <row r="25" spans="2:23" s="313" customFormat="1" ht="19.8" thickBot="1" x14ac:dyDescent="0.6">
      <c r="B25" s="314" t="s">
        <v>675</v>
      </c>
      <c r="C25" s="315">
        <f>Data!O28</f>
        <v>1017</v>
      </c>
      <c r="D25" s="316">
        <f>Data!P28</f>
        <v>1931</v>
      </c>
      <c r="E25" s="316">
        <f>Data!Q28</f>
        <v>385</v>
      </c>
      <c r="F25" s="316">
        <f>Data!R28</f>
        <v>0</v>
      </c>
      <c r="G25" s="316">
        <f>Data!S28</f>
        <v>441</v>
      </c>
      <c r="H25" s="317">
        <f>SUM(C25:G25)</f>
        <v>3774</v>
      </c>
    </row>
    <row r="26" spans="2:23" x14ac:dyDescent="0.55000000000000004">
      <c r="C26" s="318"/>
      <c r="D26" s="318"/>
      <c r="E26" s="318"/>
      <c r="F26" s="318"/>
      <c r="G26" s="318"/>
      <c r="H26" s="318"/>
      <c r="I26" s="318"/>
    </row>
    <row r="27" spans="2:23" ht="13.5" customHeight="1" x14ac:dyDescent="0.55000000000000004">
      <c r="B27" s="306"/>
      <c r="D27" s="440" t="s">
        <v>22</v>
      </c>
      <c r="E27" s="440"/>
      <c r="F27" s="440"/>
      <c r="G27" s="307" t="s">
        <v>23</v>
      </c>
      <c r="H27" s="307" t="s">
        <v>24</v>
      </c>
    </row>
    <row r="28" spans="2:23" ht="17.25" customHeight="1" x14ac:dyDescent="0.55000000000000004">
      <c r="B28" s="438" t="s">
        <v>893</v>
      </c>
      <c r="C28" s="439"/>
      <c r="D28" s="434" t="str">
        <f>Data!T28</f>
        <v>Du, Brody</v>
      </c>
      <c r="E28" s="434"/>
      <c r="F28" s="434"/>
      <c r="G28" s="308" t="str">
        <f>Data!U28</f>
        <v>(972) 780-3038</v>
      </c>
      <c r="H28" s="309" t="str">
        <f>Data!V28</f>
        <v>brody.du@untdallas.edu</v>
      </c>
    </row>
    <row r="29" spans="2:23" ht="13.5" customHeight="1" x14ac:dyDescent="0.55000000000000004">
      <c r="B29" s="306"/>
      <c r="C29" s="306"/>
      <c r="D29" s="306"/>
      <c r="E29" s="306"/>
      <c r="F29" s="306"/>
      <c r="G29" s="306"/>
      <c r="H29" s="296"/>
    </row>
    <row r="30" spans="2:23" ht="19.8" thickBot="1" x14ac:dyDescent="0.6">
      <c r="B30" s="117" t="s">
        <v>901</v>
      </c>
    </row>
    <row r="31" spans="2:23" ht="19.8" thickBot="1" x14ac:dyDescent="0.6">
      <c r="B31" s="124" t="s">
        <v>31</v>
      </c>
      <c r="C31" s="125" t="s">
        <v>25</v>
      </c>
      <c r="D31" s="125" t="s">
        <v>26</v>
      </c>
      <c r="E31" s="125" t="s">
        <v>27</v>
      </c>
      <c r="F31" s="125" t="s">
        <v>28</v>
      </c>
      <c r="G31" s="125" t="s">
        <v>29</v>
      </c>
      <c r="H31" s="126" t="s">
        <v>30</v>
      </c>
    </row>
    <row r="32" spans="2:23" x14ac:dyDescent="0.55000000000000004">
      <c r="B32" s="127" t="s">
        <v>42</v>
      </c>
      <c r="C32" s="140">
        <f>Data!W28</f>
        <v>22907</v>
      </c>
      <c r="D32" s="140">
        <f>Data!AQ28</f>
        <v>12798</v>
      </c>
      <c r="E32" s="140">
        <f>Data!BK28</f>
        <v>4446</v>
      </c>
      <c r="F32" s="140">
        <f>Data!CE28</f>
        <v>0</v>
      </c>
      <c r="G32" s="140">
        <f>Data!CY28</f>
        <v>0</v>
      </c>
      <c r="H32" s="141">
        <f>SUM(C32:G32)</f>
        <v>40151</v>
      </c>
      <c r="W32" s="144"/>
    </row>
    <row r="33" spans="2:23" x14ac:dyDescent="0.55000000000000004">
      <c r="B33" s="129" t="s">
        <v>43</v>
      </c>
      <c r="C33" s="140">
        <f>Data!X28</f>
        <v>4363</v>
      </c>
      <c r="D33" s="140">
        <f>Data!AR28</f>
        <v>2700</v>
      </c>
      <c r="E33" s="140">
        <f>Data!BL28</f>
        <v>0</v>
      </c>
      <c r="F33" s="140">
        <f>Data!CF28</f>
        <v>0</v>
      </c>
      <c r="G33" s="140">
        <f>Data!CZ28</f>
        <v>0</v>
      </c>
      <c r="H33" s="141">
        <f t="shared" ref="H33:H52" si="0">SUM(C33:G33)</f>
        <v>7063</v>
      </c>
      <c r="W33" s="144"/>
    </row>
    <row r="34" spans="2:23" x14ac:dyDescent="0.55000000000000004">
      <c r="B34" s="129" t="s">
        <v>44</v>
      </c>
      <c r="C34" s="140">
        <f>Data!Y28</f>
        <v>1758</v>
      </c>
      <c r="D34" s="140">
        <f>Data!AS28</f>
        <v>0</v>
      </c>
      <c r="E34" s="140">
        <f>Data!BM28</f>
        <v>0</v>
      </c>
      <c r="F34" s="140">
        <f>Data!CG28</f>
        <v>0</v>
      </c>
      <c r="G34" s="140">
        <f>Data!DA28</f>
        <v>0</v>
      </c>
      <c r="H34" s="141">
        <f t="shared" si="0"/>
        <v>1758</v>
      </c>
      <c r="W34" s="144"/>
    </row>
    <row r="35" spans="2:23" x14ac:dyDescent="0.55000000000000004">
      <c r="B35" s="129" t="s">
        <v>45</v>
      </c>
      <c r="C35" s="140">
        <f>Data!Z28</f>
        <v>518</v>
      </c>
      <c r="D35" s="140">
        <f>Data!AT28</f>
        <v>1617</v>
      </c>
      <c r="E35" s="140">
        <f>Data!BN28</f>
        <v>1564</v>
      </c>
      <c r="F35" s="140">
        <f>Data!CH28</f>
        <v>0</v>
      </c>
      <c r="G35" s="140">
        <f>Data!DB28</f>
        <v>0</v>
      </c>
      <c r="H35" s="141">
        <f t="shared" si="0"/>
        <v>3699</v>
      </c>
      <c r="W35" s="144"/>
    </row>
    <row r="36" spans="2:23" x14ac:dyDescent="0.55000000000000004">
      <c r="B36" s="129" t="s">
        <v>46</v>
      </c>
      <c r="C36" s="140">
        <f>Data!AA28</f>
        <v>24</v>
      </c>
      <c r="D36" s="140">
        <f>Data!AU28</f>
        <v>357</v>
      </c>
      <c r="E36" s="140">
        <f>Data!BO28</f>
        <v>0</v>
      </c>
      <c r="F36" s="140">
        <f>Data!CI28</f>
        <v>0</v>
      </c>
      <c r="G36" s="140">
        <f>Data!DC28</f>
        <v>0</v>
      </c>
      <c r="H36" s="141">
        <f t="shared" si="0"/>
        <v>381</v>
      </c>
      <c r="W36" s="144"/>
    </row>
    <row r="37" spans="2:23" x14ac:dyDescent="0.55000000000000004">
      <c r="B37" s="129" t="s">
        <v>47</v>
      </c>
      <c r="C37" s="140">
        <f>Data!AB28</f>
        <v>1209</v>
      </c>
      <c r="D37" s="140">
        <f>Data!AV28</f>
        <v>1419</v>
      </c>
      <c r="E37" s="140">
        <f>Data!BP28</f>
        <v>0</v>
      </c>
      <c r="F37" s="140">
        <f>Data!CJ28</f>
        <v>0</v>
      </c>
      <c r="G37" s="140">
        <f>Data!DD28</f>
        <v>0</v>
      </c>
      <c r="H37" s="141">
        <f t="shared" si="0"/>
        <v>2628</v>
      </c>
      <c r="W37" s="144"/>
    </row>
    <row r="38" spans="2:23" x14ac:dyDescent="0.55000000000000004">
      <c r="B38" s="129" t="s">
        <v>48</v>
      </c>
      <c r="C38" s="140">
        <f>Data!AC28</f>
        <v>363</v>
      </c>
      <c r="D38" s="140">
        <f>Data!AW28</f>
        <v>1074</v>
      </c>
      <c r="E38" s="140">
        <f>Data!BQ28</f>
        <v>0</v>
      </c>
      <c r="F38" s="140">
        <f>Data!CK28</f>
        <v>0</v>
      </c>
      <c r="G38" s="140">
        <f>Data!DE28</f>
        <v>0</v>
      </c>
      <c r="H38" s="141">
        <f t="shared" si="0"/>
        <v>1437</v>
      </c>
      <c r="W38" s="144"/>
    </row>
    <row r="39" spans="2:23" x14ac:dyDescent="0.55000000000000004">
      <c r="B39" s="129" t="s">
        <v>49</v>
      </c>
      <c r="C39" s="140">
        <f>Data!AD28</f>
        <v>0</v>
      </c>
      <c r="D39" s="140">
        <f>Data!AX28</f>
        <v>0</v>
      </c>
      <c r="E39" s="140">
        <f>Data!BR28</f>
        <v>0</v>
      </c>
      <c r="F39" s="140">
        <f>Data!CL28</f>
        <v>0</v>
      </c>
      <c r="G39" s="140">
        <f>Data!DF28</f>
        <v>11960</v>
      </c>
      <c r="H39" s="141">
        <f t="shared" si="0"/>
        <v>11960</v>
      </c>
      <c r="W39" s="144"/>
    </row>
    <row r="40" spans="2:23" x14ac:dyDescent="0.55000000000000004">
      <c r="B40" s="129" t="s">
        <v>50</v>
      </c>
      <c r="C40" s="140">
        <f>Data!AE28</f>
        <v>123</v>
      </c>
      <c r="D40" s="140">
        <f>Data!AY28</f>
        <v>0</v>
      </c>
      <c r="E40" s="140">
        <f>Data!BS28</f>
        <v>0</v>
      </c>
      <c r="F40" s="140">
        <f>Data!CM28</f>
        <v>0</v>
      </c>
      <c r="G40" s="140">
        <f>Data!DG28</f>
        <v>0</v>
      </c>
      <c r="H40" s="141">
        <f t="shared" si="0"/>
        <v>123</v>
      </c>
      <c r="W40" s="144"/>
    </row>
    <row r="41" spans="2:23" x14ac:dyDescent="0.55000000000000004">
      <c r="B41" s="129" t="s">
        <v>51</v>
      </c>
      <c r="C41" s="140">
        <f>Data!AF28</f>
        <v>0</v>
      </c>
      <c r="D41" s="140">
        <f>Data!AZ28</f>
        <v>0</v>
      </c>
      <c r="E41" s="140">
        <f>Data!BT28</f>
        <v>0</v>
      </c>
      <c r="F41" s="140">
        <f>Data!CN28</f>
        <v>0</v>
      </c>
      <c r="G41" s="140">
        <f>Data!DH28</f>
        <v>0</v>
      </c>
      <c r="H41" s="141">
        <f t="shared" si="0"/>
        <v>0</v>
      </c>
      <c r="W41" s="144"/>
    </row>
    <row r="42" spans="2:23" x14ac:dyDescent="0.55000000000000004">
      <c r="B42" s="129" t="s">
        <v>52</v>
      </c>
      <c r="C42" s="140">
        <f>Data!AG28</f>
        <v>0</v>
      </c>
      <c r="D42" s="140">
        <f>Data!BA28</f>
        <v>0</v>
      </c>
      <c r="E42" s="140">
        <f>Data!BU28</f>
        <v>0</v>
      </c>
      <c r="F42" s="140">
        <f>Data!CO28</f>
        <v>0</v>
      </c>
      <c r="G42" s="140">
        <f>Data!DI28</f>
        <v>0</v>
      </c>
      <c r="H42" s="141">
        <f t="shared" si="0"/>
        <v>0</v>
      </c>
      <c r="W42" s="144"/>
    </row>
    <row r="43" spans="2:23" x14ac:dyDescent="0.55000000000000004">
      <c r="B43" s="129" t="s">
        <v>53</v>
      </c>
      <c r="C43" s="140">
        <f>Data!AH28</f>
        <v>0</v>
      </c>
      <c r="D43" s="140">
        <f>Data!BB28</f>
        <v>0</v>
      </c>
      <c r="E43" s="140">
        <f>Data!BV28</f>
        <v>0</v>
      </c>
      <c r="F43" s="140">
        <f>Data!CP28</f>
        <v>0</v>
      </c>
      <c r="G43" s="140">
        <f>Data!DJ28</f>
        <v>0</v>
      </c>
      <c r="H43" s="141">
        <f t="shared" si="0"/>
        <v>0</v>
      </c>
      <c r="W43" s="144"/>
    </row>
    <row r="44" spans="2:23" x14ac:dyDescent="0.55000000000000004">
      <c r="B44" s="129" t="s">
        <v>54</v>
      </c>
      <c r="C44" s="140">
        <f>Data!AI28</f>
        <v>0</v>
      </c>
      <c r="D44" s="140">
        <f>Data!BC28</f>
        <v>0</v>
      </c>
      <c r="E44" s="140">
        <f>Data!BW28</f>
        <v>0</v>
      </c>
      <c r="F44" s="140">
        <f>Data!CQ28</f>
        <v>0</v>
      </c>
      <c r="G44" s="140">
        <f>Data!DK28</f>
        <v>0</v>
      </c>
      <c r="H44" s="141">
        <f t="shared" si="0"/>
        <v>0</v>
      </c>
      <c r="W44" s="144"/>
    </row>
    <row r="45" spans="2:23" x14ac:dyDescent="0.55000000000000004">
      <c r="B45" s="129" t="s">
        <v>55</v>
      </c>
      <c r="C45" s="140">
        <f>Data!AJ28</f>
        <v>336</v>
      </c>
      <c r="D45" s="140">
        <f>Data!BD28</f>
        <v>969</v>
      </c>
      <c r="E45" s="140">
        <f>Data!BX28</f>
        <v>9</v>
      </c>
      <c r="F45" s="140">
        <f>Data!CR28</f>
        <v>0</v>
      </c>
      <c r="G45" s="140">
        <f>Data!DL28</f>
        <v>0</v>
      </c>
      <c r="H45" s="141">
        <f t="shared" si="0"/>
        <v>1314</v>
      </c>
      <c r="W45" s="144"/>
    </row>
    <row r="46" spans="2:23" x14ac:dyDescent="0.55000000000000004">
      <c r="B46" s="129" t="s">
        <v>56</v>
      </c>
      <c r="C46" s="140">
        <f>Data!AK28</f>
        <v>0</v>
      </c>
      <c r="D46" s="140">
        <f>Data!BE28</f>
        <v>0</v>
      </c>
      <c r="E46" s="140">
        <f>Data!BY28</f>
        <v>0</v>
      </c>
      <c r="F46" s="140">
        <f>Data!CS28</f>
        <v>0</v>
      </c>
      <c r="G46" s="140">
        <f>Data!DM28</f>
        <v>0</v>
      </c>
      <c r="H46" s="141">
        <f t="shared" si="0"/>
        <v>0</v>
      </c>
      <c r="W46" s="144"/>
    </row>
    <row r="47" spans="2:23" x14ac:dyDescent="0.55000000000000004">
      <c r="B47" s="129" t="s">
        <v>57</v>
      </c>
      <c r="C47" s="140">
        <f>Data!AL28</f>
        <v>3726</v>
      </c>
      <c r="D47" s="140">
        <f>Data!BF28</f>
        <v>12849</v>
      </c>
      <c r="E47" s="140">
        <f>Data!BZ28</f>
        <v>1833</v>
      </c>
      <c r="F47" s="140">
        <f>Data!CT28</f>
        <v>0</v>
      </c>
      <c r="G47" s="140">
        <f>Data!DN28</f>
        <v>0</v>
      </c>
      <c r="H47" s="141">
        <f t="shared" si="0"/>
        <v>18408</v>
      </c>
      <c r="W47" s="144"/>
    </row>
    <row r="48" spans="2:23" x14ac:dyDescent="0.55000000000000004">
      <c r="B48" s="129" t="s">
        <v>58</v>
      </c>
      <c r="C48" s="140">
        <f>Data!AM28</f>
        <v>0</v>
      </c>
      <c r="D48" s="140">
        <f>Data!BG28</f>
        <v>0</v>
      </c>
      <c r="E48" s="140">
        <f>Data!CA28</f>
        <v>0</v>
      </c>
      <c r="F48" s="140">
        <f>Data!CU28</f>
        <v>0</v>
      </c>
      <c r="G48" s="140">
        <f>Data!DO28</f>
        <v>0</v>
      </c>
      <c r="H48" s="141">
        <f t="shared" si="0"/>
        <v>0</v>
      </c>
      <c r="W48" s="144"/>
    </row>
    <row r="49" spans="2:23" x14ac:dyDescent="0.55000000000000004">
      <c r="B49" s="129" t="s">
        <v>59</v>
      </c>
      <c r="C49" s="140">
        <f>Data!AN28</f>
        <v>0</v>
      </c>
      <c r="D49" s="140">
        <f>Data!BH28</f>
        <v>156</v>
      </c>
      <c r="E49" s="140">
        <f>Data!CB28</f>
        <v>0</v>
      </c>
      <c r="F49" s="140">
        <f>Data!CV28</f>
        <v>0</v>
      </c>
      <c r="G49" s="140">
        <f>Data!DP28</f>
        <v>0</v>
      </c>
      <c r="H49" s="141">
        <f t="shared" si="0"/>
        <v>156</v>
      </c>
      <c r="W49" s="144"/>
    </row>
    <row r="50" spans="2:23" x14ac:dyDescent="0.55000000000000004">
      <c r="B50" s="129" t="s">
        <v>60</v>
      </c>
      <c r="C50" s="140">
        <f>Data!AO28</f>
        <v>12</v>
      </c>
      <c r="D50" s="140">
        <f>Data!BI28</f>
        <v>999</v>
      </c>
      <c r="E50" s="140">
        <f>Data!CC28</f>
        <v>75</v>
      </c>
      <c r="F50" s="140">
        <f>Data!CW28</f>
        <v>0</v>
      </c>
      <c r="G50" s="140">
        <f>Data!DQ28</f>
        <v>0</v>
      </c>
      <c r="H50" s="141">
        <f t="shared" si="0"/>
        <v>1086</v>
      </c>
      <c r="W50" s="144"/>
    </row>
    <row r="51" spans="2:23" x14ac:dyDescent="0.55000000000000004">
      <c r="B51" s="129" t="s">
        <v>0</v>
      </c>
      <c r="C51" s="140">
        <f>Data!AP28</f>
        <v>0</v>
      </c>
      <c r="D51" s="140">
        <f>Data!BJ28</f>
        <v>0</v>
      </c>
      <c r="E51" s="140">
        <f>Data!CD28</f>
        <v>0</v>
      </c>
      <c r="F51" s="140">
        <f>Data!CX28</f>
        <v>0</v>
      </c>
      <c r="G51" s="140">
        <f>Data!DR28</f>
        <v>0</v>
      </c>
      <c r="H51" s="141">
        <f t="shared" si="0"/>
        <v>0</v>
      </c>
      <c r="W51" s="144"/>
    </row>
    <row r="52" spans="2:23" x14ac:dyDescent="0.55000000000000004">
      <c r="B52" s="142" t="s">
        <v>33</v>
      </c>
      <c r="C52" s="141">
        <f>SUM(C32:C51)</f>
        <v>35339</v>
      </c>
      <c r="D52" s="141">
        <f>SUM(D32:D51)</f>
        <v>34938</v>
      </c>
      <c r="E52" s="141">
        <f>SUM(E32:E51)</f>
        <v>7927</v>
      </c>
      <c r="F52" s="141">
        <f>SUM(F32:F51)</f>
        <v>0</v>
      </c>
      <c r="G52" s="141">
        <f>SUM(G32:G51)</f>
        <v>11960</v>
      </c>
      <c r="H52" s="141">
        <f t="shared" si="0"/>
        <v>90164</v>
      </c>
    </row>
    <row r="53" spans="2:23" x14ac:dyDescent="0.55000000000000004">
      <c r="B53" s="143"/>
      <c r="C53" s="144"/>
      <c r="D53" s="144"/>
      <c r="E53" s="144"/>
      <c r="F53" s="144"/>
      <c r="G53" s="144"/>
      <c r="H53" s="144"/>
    </row>
    <row r="54" spans="2:23" ht="13.5" customHeight="1" x14ac:dyDescent="0.55000000000000004">
      <c r="B54" s="306"/>
      <c r="D54" s="440" t="s">
        <v>22</v>
      </c>
      <c r="E54" s="440"/>
      <c r="F54" s="440"/>
      <c r="G54" s="307" t="s">
        <v>23</v>
      </c>
      <c r="H54" s="307" t="s">
        <v>24</v>
      </c>
    </row>
    <row r="55" spans="2:23" ht="38.4" x14ac:dyDescent="0.55000000000000004">
      <c r="B55" s="438" t="s">
        <v>894</v>
      </c>
      <c r="C55" s="439"/>
      <c r="D55" s="434" t="str">
        <f>Data!T28</f>
        <v>Du, Brody</v>
      </c>
      <c r="E55" s="434"/>
      <c r="F55" s="434"/>
      <c r="G55" s="308" t="str">
        <f>Data!U28</f>
        <v>(972) 780-3038</v>
      </c>
      <c r="H55" s="309" t="str">
        <f>Data!V28</f>
        <v>brody.du@untdallas.edu</v>
      </c>
    </row>
    <row r="56" spans="2:23" ht="13.5" customHeight="1" x14ac:dyDescent="0.55000000000000004">
      <c r="B56" s="306"/>
      <c r="C56" s="306"/>
      <c r="D56" s="306"/>
      <c r="E56" s="306"/>
      <c r="F56" s="306"/>
      <c r="G56" s="306"/>
      <c r="H56" s="296"/>
    </row>
    <row r="57" spans="2:23" ht="16.5" customHeight="1" x14ac:dyDescent="0.55000000000000004">
      <c r="B57" s="117" t="s">
        <v>9</v>
      </c>
    </row>
    <row r="58" spans="2:23" ht="39.75" customHeight="1" x14ac:dyDescent="0.55000000000000004">
      <c r="B58" s="441" t="s">
        <v>39</v>
      </c>
      <c r="C58" s="441"/>
      <c r="D58" s="441"/>
      <c r="E58" s="441"/>
      <c r="F58" s="441"/>
      <c r="G58" s="441"/>
      <c r="H58" s="319"/>
    </row>
    <row r="59" spans="2:23" ht="8.25" customHeight="1" thickBot="1" x14ac:dyDescent="0.6">
      <c r="B59" s="318"/>
    </row>
    <row r="60" spans="2:23" ht="19.8" thickBot="1" x14ac:dyDescent="0.6">
      <c r="B60" s="124" t="s">
        <v>31</v>
      </c>
      <c r="C60" s="125" t="s">
        <v>25</v>
      </c>
      <c r="D60" s="125" t="s">
        <v>26</v>
      </c>
      <c r="E60" s="125" t="s">
        <v>27</v>
      </c>
      <c r="F60" s="125" t="s">
        <v>28</v>
      </c>
      <c r="G60" s="125" t="s">
        <v>29</v>
      </c>
      <c r="H60" s="126" t="s">
        <v>30</v>
      </c>
    </row>
    <row r="61" spans="2:23" x14ac:dyDescent="0.55000000000000004">
      <c r="B61" s="127" t="str">
        <f>$B$32</f>
        <v>Liberal Arts</v>
      </c>
      <c r="C61" s="320">
        <f>Data!DS28</f>
        <v>1977289.6360797314</v>
      </c>
      <c r="D61" s="320">
        <f>Data!EM28</f>
        <v>1504283.5980539513</v>
      </c>
      <c r="E61" s="320">
        <f>Data!FG28</f>
        <v>932499.77617759746</v>
      </c>
      <c r="F61" s="320">
        <f>Data!GA28</f>
        <v>0</v>
      </c>
      <c r="G61" s="320">
        <f>Data!GU28</f>
        <v>0</v>
      </c>
      <c r="H61" s="321">
        <f>SUM(C61:G61)</f>
        <v>4414073.0103112804</v>
      </c>
    </row>
    <row r="62" spans="2:23" x14ac:dyDescent="0.55000000000000004">
      <c r="B62" s="127" t="str">
        <f>$B$33</f>
        <v>Science</v>
      </c>
      <c r="C62" s="320">
        <f>Data!DT28</f>
        <v>485414.78584406112</v>
      </c>
      <c r="D62" s="320">
        <f>Data!EN28</f>
        <v>469441.81549919583</v>
      </c>
      <c r="E62" s="320">
        <f>Data!FH28</f>
        <v>0</v>
      </c>
      <c r="F62" s="320">
        <f>Data!GB28</f>
        <v>0</v>
      </c>
      <c r="G62" s="320">
        <f>Data!GV28</f>
        <v>0</v>
      </c>
      <c r="H62" s="141">
        <f t="shared" ref="H62:H81" si="1">SUM(C62:G62)</f>
        <v>954856.60134325689</v>
      </c>
    </row>
    <row r="63" spans="2:23" x14ac:dyDescent="0.55000000000000004">
      <c r="B63" s="127" t="str">
        <f>$B$34</f>
        <v>Fine Arts</v>
      </c>
      <c r="C63" s="320">
        <f>Data!DU28</f>
        <v>78631.600000000006</v>
      </c>
      <c r="D63" s="320">
        <f>Data!EO28</f>
        <v>0</v>
      </c>
      <c r="E63" s="320">
        <f>Data!FI28</f>
        <v>0</v>
      </c>
      <c r="F63" s="320">
        <f>Data!GC28</f>
        <v>0</v>
      </c>
      <c r="G63" s="320">
        <f>Data!GW28</f>
        <v>0</v>
      </c>
      <c r="H63" s="141">
        <f t="shared" si="1"/>
        <v>78631.600000000006</v>
      </c>
    </row>
    <row r="64" spans="2:23" x14ac:dyDescent="0.55000000000000004">
      <c r="B64" s="127" t="str">
        <f>$B$35</f>
        <v>Teacher Education</v>
      </c>
      <c r="C64" s="320">
        <f>Data!DV28</f>
        <v>45279.500739251205</v>
      </c>
      <c r="D64" s="320">
        <f>Data!EP28</f>
        <v>362096.43259408214</v>
      </c>
      <c r="E64" s="320">
        <f>Data!FJ28</f>
        <v>415928.57365664572</v>
      </c>
      <c r="F64" s="320">
        <f>Data!GD28</f>
        <v>0</v>
      </c>
      <c r="G64" s="320">
        <f>Data!GX28</f>
        <v>0</v>
      </c>
      <c r="H64" s="141">
        <f t="shared" si="1"/>
        <v>823304.50698997907</v>
      </c>
    </row>
    <row r="65" spans="2:8" x14ac:dyDescent="0.55000000000000004">
      <c r="B65" s="127" t="str">
        <f>$B$36</f>
        <v>Agriculture</v>
      </c>
      <c r="C65" s="320">
        <f>Data!DW28</f>
        <v>1932.5924912994731</v>
      </c>
      <c r="D65" s="320">
        <f>Data!EQ28</f>
        <v>20287.597591720078</v>
      </c>
      <c r="E65" s="320">
        <f>Data!FK28</f>
        <v>0</v>
      </c>
      <c r="F65" s="320">
        <f>Data!GE28</f>
        <v>0</v>
      </c>
      <c r="G65" s="320">
        <f>Data!GY28</f>
        <v>0</v>
      </c>
      <c r="H65" s="141">
        <f t="shared" si="1"/>
        <v>22220.190083019552</v>
      </c>
    </row>
    <row r="66" spans="2:8" x14ac:dyDescent="0.55000000000000004">
      <c r="B66" s="127" t="str">
        <f>$B$37</f>
        <v>Engineering</v>
      </c>
      <c r="C66" s="320">
        <f>Data!DX28</f>
        <v>85323.012633529856</v>
      </c>
      <c r="D66" s="320">
        <f>Data!ER28</f>
        <v>231357.71039677315</v>
      </c>
      <c r="E66" s="320">
        <f>Data!FL28</f>
        <v>0</v>
      </c>
      <c r="F66" s="320">
        <f>Data!GF28</f>
        <v>0</v>
      </c>
      <c r="G66" s="320">
        <f>Data!GZ28</f>
        <v>0</v>
      </c>
      <c r="H66" s="141">
        <f t="shared" si="1"/>
        <v>316680.72303030302</v>
      </c>
    </row>
    <row r="67" spans="2:8" x14ac:dyDescent="0.55000000000000004">
      <c r="B67" s="127" t="str">
        <f>$B$38</f>
        <v>Home Economics</v>
      </c>
      <c r="C67" s="320">
        <f>Data!DY28</f>
        <v>48730.976325618009</v>
      </c>
      <c r="D67" s="320">
        <f>Data!ES28</f>
        <v>234918.2260767844</v>
      </c>
      <c r="E67" s="320">
        <f>Data!FM28</f>
        <v>0</v>
      </c>
      <c r="F67" s="320">
        <f>Data!GG28</f>
        <v>0</v>
      </c>
      <c r="G67" s="320">
        <f>Data!HA28</f>
        <v>0</v>
      </c>
      <c r="H67" s="141">
        <f t="shared" si="1"/>
        <v>283649.20240240241</v>
      </c>
    </row>
    <row r="68" spans="2:8" x14ac:dyDescent="0.55000000000000004">
      <c r="B68" s="127" t="str">
        <f>$B$39</f>
        <v>Law</v>
      </c>
      <c r="C68" s="320">
        <f>Data!DZ28</f>
        <v>0</v>
      </c>
      <c r="D68" s="320">
        <f>Data!ET28</f>
        <v>0</v>
      </c>
      <c r="E68" s="320">
        <f>Data!FN28</f>
        <v>0</v>
      </c>
      <c r="F68" s="320">
        <f>Data!GH28</f>
        <v>0</v>
      </c>
      <c r="G68" s="320">
        <f>Data!HB28</f>
        <v>1988169.73</v>
      </c>
      <c r="H68" s="141">
        <f t="shared" si="1"/>
        <v>1988169.73</v>
      </c>
    </row>
    <row r="69" spans="2:8" x14ac:dyDescent="0.55000000000000004">
      <c r="B69" s="127" t="str">
        <f>$B$40</f>
        <v>Social Service</v>
      </c>
      <c r="C69" s="320">
        <f>Data!EA28</f>
        <v>13694.5</v>
      </c>
      <c r="D69" s="320">
        <f>Data!EU28</f>
        <v>0</v>
      </c>
      <c r="E69" s="320">
        <f>Data!FO28</f>
        <v>0</v>
      </c>
      <c r="F69" s="320">
        <f>Data!GI28</f>
        <v>0</v>
      </c>
      <c r="G69" s="320">
        <f>Data!HC28</f>
        <v>0</v>
      </c>
      <c r="H69" s="141">
        <f t="shared" si="1"/>
        <v>13694.5</v>
      </c>
    </row>
    <row r="70" spans="2:8" x14ac:dyDescent="0.55000000000000004">
      <c r="B70" s="127" t="str">
        <f>$B$41</f>
        <v>Library Science</v>
      </c>
      <c r="C70" s="320">
        <f>Data!EB28</f>
        <v>0</v>
      </c>
      <c r="D70" s="320">
        <f>Data!EV28</f>
        <v>0</v>
      </c>
      <c r="E70" s="320">
        <f>Data!FP28</f>
        <v>0</v>
      </c>
      <c r="F70" s="320">
        <f>Data!GJ28</f>
        <v>0</v>
      </c>
      <c r="G70" s="320">
        <f>Data!HD28</f>
        <v>0</v>
      </c>
      <c r="H70" s="141">
        <f t="shared" si="1"/>
        <v>0</v>
      </c>
    </row>
    <row r="71" spans="2:8" x14ac:dyDescent="0.55000000000000004">
      <c r="B71" s="127" t="str">
        <f>$B$42</f>
        <v>Veterinary Science</v>
      </c>
      <c r="C71" s="320">
        <f>Data!EC28</f>
        <v>0</v>
      </c>
      <c r="D71" s="320">
        <f>Data!EW28</f>
        <v>0</v>
      </c>
      <c r="E71" s="320">
        <f>Data!FQ28</f>
        <v>0</v>
      </c>
      <c r="F71" s="320">
        <f>Data!GK28</f>
        <v>0</v>
      </c>
      <c r="G71" s="320">
        <f>Data!HE28</f>
        <v>0</v>
      </c>
      <c r="H71" s="141">
        <f t="shared" si="1"/>
        <v>0</v>
      </c>
    </row>
    <row r="72" spans="2:8" x14ac:dyDescent="0.55000000000000004">
      <c r="B72" s="127" t="str">
        <f>$B$43</f>
        <v>Vocational Training</v>
      </c>
      <c r="C72" s="320">
        <f>Data!ED28</f>
        <v>0</v>
      </c>
      <c r="D72" s="320">
        <f>Data!EX28</f>
        <v>0</v>
      </c>
      <c r="E72" s="320">
        <f>Data!FR28</f>
        <v>0</v>
      </c>
      <c r="F72" s="320">
        <f>Data!GL28</f>
        <v>0</v>
      </c>
      <c r="G72" s="320">
        <f>Data!HF28</f>
        <v>0</v>
      </c>
      <c r="H72" s="141">
        <f t="shared" si="1"/>
        <v>0</v>
      </c>
    </row>
    <row r="73" spans="2:8" x14ac:dyDescent="0.55000000000000004">
      <c r="B73" s="127" t="str">
        <f>$B$44</f>
        <v>Physical Training</v>
      </c>
      <c r="C73" s="320">
        <f>Data!EE28</f>
        <v>0</v>
      </c>
      <c r="D73" s="320">
        <f>Data!EY28</f>
        <v>0</v>
      </c>
      <c r="E73" s="320">
        <f>Data!FS28</f>
        <v>0</v>
      </c>
      <c r="F73" s="320">
        <f>Data!GM28</f>
        <v>0</v>
      </c>
      <c r="G73" s="320">
        <f>Data!HG28</f>
        <v>0</v>
      </c>
      <c r="H73" s="141">
        <f t="shared" si="1"/>
        <v>0</v>
      </c>
    </row>
    <row r="74" spans="2:8" x14ac:dyDescent="0.55000000000000004">
      <c r="B74" s="127" t="str">
        <f>$B$45</f>
        <v>Health Services</v>
      </c>
      <c r="C74" s="320">
        <f>Data!EF28</f>
        <v>29279.11746213178</v>
      </c>
      <c r="D74" s="320">
        <f>Data!EZ28</f>
        <v>103025.05067330068</v>
      </c>
      <c r="E74" s="320">
        <f>Data!FT28</f>
        <v>2708.5</v>
      </c>
      <c r="F74" s="320">
        <f>Data!GN28</f>
        <v>0</v>
      </c>
      <c r="G74" s="320">
        <f>Data!HH28</f>
        <v>0</v>
      </c>
      <c r="H74" s="141">
        <f t="shared" si="1"/>
        <v>135012.66813543247</v>
      </c>
    </row>
    <row r="75" spans="2:8" x14ac:dyDescent="0.55000000000000004">
      <c r="B75" s="127" t="str">
        <f>$B$46</f>
        <v>Pharmacy</v>
      </c>
      <c r="C75" s="320">
        <f>Data!EG28</f>
        <v>0</v>
      </c>
      <c r="D75" s="320">
        <f>Data!FA28</f>
        <v>0</v>
      </c>
      <c r="E75" s="320">
        <f>Data!FU28</f>
        <v>0</v>
      </c>
      <c r="F75" s="320">
        <f>Data!GO28</f>
        <v>0</v>
      </c>
      <c r="G75" s="320">
        <f>Data!HI28</f>
        <v>0</v>
      </c>
      <c r="H75" s="141">
        <f t="shared" si="1"/>
        <v>0</v>
      </c>
    </row>
    <row r="76" spans="2:8" x14ac:dyDescent="0.55000000000000004">
      <c r="B76" s="127" t="str">
        <f>$B$47</f>
        <v>Business Administration</v>
      </c>
      <c r="C76" s="320">
        <f>Data!EH28</f>
        <v>319304.31394648942</v>
      </c>
      <c r="D76" s="320">
        <f>Data!FB28</f>
        <v>1497140.5730688539</v>
      </c>
      <c r="E76" s="320">
        <f>Data!FV28</f>
        <v>221383.75012508885</v>
      </c>
      <c r="F76" s="320">
        <f>Data!GP28</f>
        <v>0</v>
      </c>
      <c r="G76" s="320">
        <f>Data!HJ28</f>
        <v>0</v>
      </c>
      <c r="H76" s="141">
        <f t="shared" si="1"/>
        <v>2037828.6371404324</v>
      </c>
    </row>
    <row r="77" spans="2:8" x14ac:dyDescent="0.55000000000000004">
      <c r="B77" s="127" t="str">
        <f>$B$48</f>
        <v>Optometry</v>
      </c>
      <c r="C77" s="320">
        <f>Data!EI28</f>
        <v>0</v>
      </c>
      <c r="D77" s="320">
        <f>Data!FC28</f>
        <v>0</v>
      </c>
      <c r="E77" s="320">
        <f>Data!FW28</f>
        <v>0</v>
      </c>
      <c r="F77" s="320">
        <f>Data!GQ28</f>
        <v>0</v>
      </c>
      <c r="G77" s="320">
        <f>Data!HK28</f>
        <v>0</v>
      </c>
      <c r="H77" s="141">
        <f t="shared" si="1"/>
        <v>0</v>
      </c>
    </row>
    <row r="78" spans="2:8" x14ac:dyDescent="0.55000000000000004">
      <c r="B78" s="127" t="str">
        <f>$B$49</f>
        <v>Teacher Ed-Practice Teaching</v>
      </c>
      <c r="C78" s="320">
        <f>Data!EJ28</f>
        <v>0</v>
      </c>
      <c r="D78" s="320">
        <f>Data!FD28</f>
        <v>14480.615505284804</v>
      </c>
      <c r="E78" s="320">
        <f>Data!FX28</f>
        <v>0</v>
      </c>
      <c r="F78" s="320">
        <f>Data!GR28</f>
        <v>0</v>
      </c>
      <c r="G78" s="320">
        <f>Data!HL28</f>
        <v>0</v>
      </c>
      <c r="H78" s="141">
        <f t="shared" si="1"/>
        <v>14480.615505284804</v>
      </c>
    </row>
    <row r="79" spans="2:8" x14ac:dyDescent="0.55000000000000004">
      <c r="B79" s="127" t="str">
        <f>$B$50</f>
        <v>Technology</v>
      </c>
      <c r="C79" s="320">
        <f>Data!EK28</f>
        <v>542.44050199026981</v>
      </c>
      <c r="D79" s="320">
        <f>Data!FE28</f>
        <v>105789.23146770669</v>
      </c>
      <c r="E79" s="320">
        <f>Data!FY28</f>
        <v>31004.271428571425</v>
      </c>
      <c r="F79" s="320">
        <f>Data!GS28</f>
        <v>0</v>
      </c>
      <c r="G79" s="320">
        <f>Data!HM28</f>
        <v>0</v>
      </c>
      <c r="H79" s="141">
        <f t="shared" si="1"/>
        <v>137335.9433982684</v>
      </c>
    </row>
    <row r="80" spans="2:8" x14ac:dyDescent="0.55000000000000004">
      <c r="B80" s="127" t="str">
        <f>$B$51</f>
        <v>Nursing</v>
      </c>
      <c r="C80" s="320">
        <f>Data!EL28</f>
        <v>0</v>
      </c>
      <c r="D80" s="320">
        <f>Data!FF28</f>
        <v>0</v>
      </c>
      <c r="E80" s="320">
        <f>Data!FZ28</f>
        <v>0</v>
      </c>
      <c r="F80" s="320">
        <f>Data!GT28</f>
        <v>0</v>
      </c>
      <c r="G80" s="320">
        <f>Data!HN28</f>
        <v>0</v>
      </c>
      <c r="H80" s="141">
        <f t="shared" si="1"/>
        <v>0</v>
      </c>
    </row>
    <row r="81" spans="2:8" x14ac:dyDescent="0.55000000000000004">
      <c r="B81" s="130" t="str">
        <f>$B$52</f>
        <v>Totals</v>
      </c>
      <c r="C81" s="321">
        <f>SUM(C61:C80)</f>
        <v>3085422.4760241024</v>
      </c>
      <c r="D81" s="321">
        <f>SUM(D61:D80)</f>
        <v>4542820.8509276537</v>
      </c>
      <c r="E81" s="321">
        <f>SUM(E61:E80)</f>
        <v>1603524.8713879033</v>
      </c>
      <c r="F81" s="321">
        <f>SUM(F61:F80)</f>
        <v>0</v>
      </c>
      <c r="G81" s="321">
        <f>SUM(G61:G80)</f>
        <v>1988169.73</v>
      </c>
      <c r="H81" s="321">
        <f t="shared" si="1"/>
        <v>11219937.92833966</v>
      </c>
    </row>
    <row r="82" spans="2:8" x14ac:dyDescent="0.55000000000000004">
      <c r="B82" s="143"/>
      <c r="C82" s="322"/>
      <c r="D82" s="322"/>
      <c r="E82" s="322"/>
      <c r="F82" s="322"/>
      <c r="G82" s="322"/>
      <c r="H82" s="323"/>
    </row>
    <row r="83" spans="2:8" ht="13.5" customHeight="1" x14ac:dyDescent="0.55000000000000004">
      <c r="B83" s="306"/>
      <c r="D83" s="440" t="s">
        <v>22</v>
      </c>
      <c r="E83" s="440"/>
      <c r="F83" s="440"/>
      <c r="G83" s="307" t="s">
        <v>23</v>
      </c>
      <c r="H83" s="307" t="s">
        <v>24</v>
      </c>
    </row>
    <row r="84" spans="2:8" ht="16.5" customHeight="1" x14ac:dyDescent="0.55000000000000004">
      <c r="B84" s="438" t="s">
        <v>38</v>
      </c>
      <c r="C84" s="439"/>
      <c r="D84" s="434" t="str">
        <f>Data!T28</f>
        <v>Du, Brody</v>
      </c>
      <c r="E84" s="434"/>
      <c r="F84" s="434"/>
      <c r="G84" s="308" t="str">
        <f>Data!U28</f>
        <v>(972) 780-3038</v>
      </c>
      <c r="H84" s="309" t="str">
        <f>Data!V28</f>
        <v>brody.du@untdallas.edu</v>
      </c>
    </row>
    <row r="85" spans="2:8" ht="13.5" customHeight="1" x14ac:dyDescent="0.55000000000000004">
      <c r="B85" s="306"/>
      <c r="C85" s="306"/>
      <c r="D85" s="306"/>
      <c r="E85" s="306"/>
      <c r="F85" s="306"/>
      <c r="G85" s="306"/>
      <c r="H85" s="296"/>
    </row>
    <row r="86" spans="2:8" ht="15" customHeight="1" x14ac:dyDescent="0.55000000000000004">
      <c r="B86" s="120" t="s">
        <v>32</v>
      </c>
      <c r="C86" s="324"/>
      <c r="D86" s="324"/>
      <c r="E86" s="324"/>
      <c r="F86" s="324"/>
      <c r="G86" s="324"/>
      <c r="H86" s="122">
        <f>H13+H14</f>
        <v>21175643</v>
      </c>
    </row>
    <row r="87" spans="2:8" ht="42.75" customHeight="1" x14ac:dyDescent="0.55000000000000004">
      <c r="B87" s="432" t="s">
        <v>8</v>
      </c>
      <c r="C87" s="432"/>
      <c r="D87" s="432"/>
      <c r="E87" s="432"/>
      <c r="F87" s="432"/>
      <c r="G87" s="432"/>
      <c r="H87" s="319"/>
    </row>
    <row r="88" spans="2:8" x14ac:dyDescent="0.55000000000000004">
      <c r="B88" s="120" t="s">
        <v>5</v>
      </c>
      <c r="C88" s="325"/>
      <c r="D88" s="325"/>
      <c r="E88" s="325"/>
      <c r="F88" s="325"/>
      <c r="G88" s="325"/>
      <c r="H88" s="122"/>
    </row>
    <row r="89" spans="2:8" ht="98.25" customHeight="1" thickBot="1" x14ac:dyDescent="0.6">
      <c r="B89" s="433" t="s">
        <v>224</v>
      </c>
      <c r="C89" s="433"/>
      <c r="D89" s="433"/>
      <c r="E89" s="433"/>
      <c r="F89" s="433"/>
      <c r="G89" s="433"/>
      <c r="H89" s="326"/>
    </row>
    <row r="90" spans="2:8" ht="19.8" thickBot="1" x14ac:dyDescent="0.6">
      <c r="B90" s="124" t="s">
        <v>31</v>
      </c>
      <c r="C90" s="125" t="s">
        <v>25</v>
      </c>
      <c r="D90" s="125" t="s">
        <v>26</v>
      </c>
      <c r="E90" s="125" t="s">
        <v>27</v>
      </c>
      <c r="F90" s="125" t="s">
        <v>28</v>
      </c>
      <c r="G90" s="125" t="s">
        <v>29</v>
      </c>
      <c r="H90" s="126" t="s">
        <v>30</v>
      </c>
    </row>
    <row r="91" spans="2:8" x14ac:dyDescent="0.55000000000000004">
      <c r="B91" s="127" t="str">
        <f>$B$32</f>
        <v>Liberal Arts</v>
      </c>
      <c r="C91" s="327">
        <f>Data!HR28</f>
        <v>0</v>
      </c>
      <c r="D91" s="327">
        <f>Data!IL28</f>
        <v>0</v>
      </c>
      <c r="E91" s="327">
        <f>Data!JF28</f>
        <v>0</v>
      </c>
      <c r="F91" s="327">
        <f>Data!JZ28</f>
        <v>0</v>
      </c>
      <c r="G91" s="327">
        <f>Data!KT28</f>
        <v>0</v>
      </c>
      <c r="H91" s="133">
        <f t="shared" ref="H91:H111" si="2">SUM(C91:G91)</f>
        <v>0</v>
      </c>
    </row>
    <row r="92" spans="2:8" x14ac:dyDescent="0.55000000000000004">
      <c r="B92" s="127" t="str">
        <f>$B$33</f>
        <v>Science</v>
      </c>
      <c r="C92" s="327">
        <f>Data!HS28</f>
        <v>0</v>
      </c>
      <c r="D92" s="327">
        <f>Data!IM28</f>
        <v>0</v>
      </c>
      <c r="E92" s="327">
        <f>Data!JG28</f>
        <v>0</v>
      </c>
      <c r="F92" s="327">
        <f>Data!KA28</f>
        <v>0</v>
      </c>
      <c r="G92" s="327">
        <f>Data!KU28</f>
        <v>0</v>
      </c>
      <c r="H92" s="136">
        <f t="shared" si="2"/>
        <v>0</v>
      </c>
    </row>
    <row r="93" spans="2:8" x14ac:dyDescent="0.55000000000000004">
      <c r="B93" s="127" t="str">
        <f>$B$34</f>
        <v>Fine Arts</v>
      </c>
      <c r="C93" s="327">
        <f>Data!HT28</f>
        <v>0</v>
      </c>
      <c r="D93" s="327">
        <f>Data!IN28</f>
        <v>0</v>
      </c>
      <c r="E93" s="327">
        <f>Data!JH28</f>
        <v>0</v>
      </c>
      <c r="F93" s="327">
        <f>Data!KB28</f>
        <v>0</v>
      </c>
      <c r="G93" s="327">
        <f>Data!KV28</f>
        <v>0</v>
      </c>
      <c r="H93" s="136">
        <f t="shared" si="2"/>
        <v>0</v>
      </c>
    </row>
    <row r="94" spans="2:8" x14ac:dyDescent="0.55000000000000004">
      <c r="B94" s="127" t="str">
        <f>$B$35</f>
        <v>Teacher Education</v>
      </c>
      <c r="C94" s="327">
        <f>Data!HU28</f>
        <v>0</v>
      </c>
      <c r="D94" s="327">
        <f>Data!IO28</f>
        <v>0</v>
      </c>
      <c r="E94" s="327">
        <f>Data!JI28</f>
        <v>0</v>
      </c>
      <c r="F94" s="327">
        <f>Data!KC28</f>
        <v>0</v>
      </c>
      <c r="G94" s="327">
        <f>Data!KW28</f>
        <v>0</v>
      </c>
      <c r="H94" s="136">
        <f t="shared" si="2"/>
        <v>0</v>
      </c>
    </row>
    <row r="95" spans="2:8" x14ac:dyDescent="0.55000000000000004">
      <c r="B95" s="127" t="str">
        <f>$B$36</f>
        <v>Agriculture</v>
      </c>
      <c r="C95" s="327">
        <f>Data!HV28</f>
        <v>0</v>
      </c>
      <c r="D95" s="327">
        <f>Data!IP28</f>
        <v>0</v>
      </c>
      <c r="E95" s="327">
        <f>Data!JJ28</f>
        <v>0</v>
      </c>
      <c r="F95" s="327">
        <f>Data!KD28</f>
        <v>0</v>
      </c>
      <c r="G95" s="327">
        <f>Data!KX28</f>
        <v>0</v>
      </c>
      <c r="H95" s="136">
        <f t="shared" si="2"/>
        <v>0</v>
      </c>
    </row>
    <row r="96" spans="2:8" x14ac:dyDescent="0.55000000000000004">
      <c r="B96" s="127" t="str">
        <f>$B$37</f>
        <v>Engineering</v>
      </c>
      <c r="C96" s="327">
        <f>Data!HW28</f>
        <v>0</v>
      </c>
      <c r="D96" s="327">
        <f>Data!IQ28</f>
        <v>0</v>
      </c>
      <c r="E96" s="327">
        <f>Data!JK28</f>
        <v>0</v>
      </c>
      <c r="F96" s="327">
        <f>Data!KE28</f>
        <v>0</v>
      </c>
      <c r="G96" s="327">
        <f>Data!KY28</f>
        <v>0</v>
      </c>
      <c r="H96" s="136">
        <f t="shared" si="2"/>
        <v>0</v>
      </c>
    </row>
    <row r="97" spans="2:8" x14ac:dyDescent="0.55000000000000004">
      <c r="B97" s="127" t="str">
        <f>$B$38</f>
        <v>Home Economics</v>
      </c>
      <c r="C97" s="327">
        <f>Data!HX28</f>
        <v>0</v>
      </c>
      <c r="D97" s="327">
        <f>Data!IR28</f>
        <v>0</v>
      </c>
      <c r="E97" s="327">
        <f>Data!JL28</f>
        <v>0</v>
      </c>
      <c r="F97" s="327">
        <f>Data!KF28</f>
        <v>0</v>
      </c>
      <c r="G97" s="327">
        <f>Data!KZ28</f>
        <v>0</v>
      </c>
      <c r="H97" s="136">
        <f t="shared" si="2"/>
        <v>0</v>
      </c>
    </row>
    <row r="98" spans="2:8" x14ac:dyDescent="0.55000000000000004">
      <c r="B98" s="127" t="str">
        <f>$B$39</f>
        <v>Law</v>
      </c>
      <c r="C98" s="327">
        <f>Data!HY28</f>
        <v>0</v>
      </c>
      <c r="D98" s="327">
        <f>Data!IS28</f>
        <v>0</v>
      </c>
      <c r="E98" s="327">
        <f>Data!JM28</f>
        <v>0</v>
      </c>
      <c r="F98" s="327">
        <f>Data!KG28</f>
        <v>0</v>
      </c>
      <c r="G98" s="327">
        <f>Data!LA28</f>
        <v>13888.75</v>
      </c>
      <c r="H98" s="136">
        <f t="shared" si="2"/>
        <v>13888.75</v>
      </c>
    </row>
    <row r="99" spans="2:8" x14ac:dyDescent="0.55000000000000004">
      <c r="B99" s="127" t="str">
        <f>$B$40</f>
        <v>Social Service</v>
      </c>
      <c r="C99" s="327">
        <f>Data!HZ28</f>
        <v>0</v>
      </c>
      <c r="D99" s="327">
        <f>Data!IT28</f>
        <v>0</v>
      </c>
      <c r="E99" s="327">
        <f>Data!JN28</f>
        <v>0</v>
      </c>
      <c r="F99" s="327">
        <f>Data!KH28</f>
        <v>0</v>
      </c>
      <c r="G99" s="327">
        <f>Data!LB28</f>
        <v>0</v>
      </c>
      <c r="H99" s="136">
        <f t="shared" si="2"/>
        <v>0</v>
      </c>
    </row>
    <row r="100" spans="2:8" x14ac:dyDescent="0.55000000000000004">
      <c r="B100" s="127" t="str">
        <f>$B$41</f>
        <v>Library Science</v>
      </c>
      <c r="C100" s="327">
        <f>Data!IA28</f>
        <v>0</v>
      </c>
      <c r="D100" s="327">
        <f>Data!IU28</f>
        <v>0</v>
      </c>
      <c r="E100" s="327">
        <f>Data!JO28</f>
        <v>0</v>
      </c>
      <c r="F100" s="327">
        <f>Data!KI28</f>
        <v>0</v>
      </c>
      <c r="G100" s="327">
        <f>Data!LC28</f>
        <v>0</v>
      </c>
      <c r="H100" s="136">
        <f t="shared" si="2"/>
        <v>0</v>
      </c>
    </row>
    <row r="101" spans="2:8" x14ac:dyDescent="0.55000000000000004">
      <c r="B101" s="127" t="str">
        <f>$B$42</f>
        <v>Veterinary Science</v>
      </c>
      <c r="C101" s="327">
        <f>Data!IB28</f>
        <v>0</v>
      </c>
      <c r="D101" s="327">
        <f>Data!IV28</f>
        <v>0</v>
      </c>
      <c r="E101" s="327">
        <f>Data!JP28</f>
        <v>0</v>
      </c>
      <c r="F101" s="327">
        <f>Data!KJ28</f>
        <v>0</v>
      </c>
      <c r="G101" s="327">
        <f>Data!LD28</f>
        <v>0</v>
      </c>
      <c r="H101" s="136">
        <f t="shared" si="2"/>
        <v>0</v>
      </c>
    </row>
    <row r="102" spans="2:8" x14ac:dyDescent="0.55000000000000004">
      <c r="B102" s="127" t="str">
        <f>$B$43</f>
        <v>Vocational Training</v>
      </c>
      <c r="C102" s="327">
        <f>Data!IC28</f>
        <v>0</v>
      </c>
      <c r="D102" s="327">
        <f>Data!IW28</f>
        <v>0</v>
      </c>
      <c r="E102" s="327">
        <f>Data!JQ28</f>
        <v>0</v>
      </c>
      <c r="F102" s="327">
        <f>Data!KK28</f>
        <v>0</v>
      </c>
      <c r="G102" s="327">
        <f>Data!LE28</f>
        <v>0</v>
      </c>
      <c r="H102" s="136">
        <f t="shared" si="2"/>
        <v>0</v>
      </c>
    </row>
    <row r="103" spans="2:8" x14ac:dyDescent="0.55000000000000004">
      <c r="B103" s="127" t="str">
        <f>$B$44</f>
        <v>Physical Training</v>
      </c>
      <c r="C103" s="327">
        <f>Data!ID28</f>
        <v>0</v>
      </c>
      <c r="D103" s="327">
        <f>Data!IX28</f>
        <v>0</v>
      </c>
      <c r="E103" s="327">
        <f>Data!JR28</f>
        <v>0</v>
      </c>
      <c r="F103" s="327">
        <f>Data!KL28</f>
        <v>0</v>
      </c>
      <c r="G103" s="327">
        <f>Data!LF28</f>
        <v>0</v>
      </c>
      <c r="H103" s="136">
        <f t="shared" si="2"/>
        <v>0</v>
      </c>
    </row>
    <row r="104" spans="2:8" x14ac:dyDescent="0.55000000000000004">
      <c r="B104" s="127" t="str">
        <f>$B$45</f>
        <v>Health Services</v>
      </c>
      <c r="C104" s="327">
        <f>Data!IE28</f>
        <v>0</v>
      </c>
      <c r="D104" s="327">
        <f>Data!IY28</f>
        <v>0</v>
      </c>
      <c r="E104" s="327">
        <f>Data!JS28</f>
        <v>0</v>
      </c>
      <c r="F104" s="327">
        <f>Data!KM28</f>
        <v>0</v>
      </c>
      <c r="G104" s="327">
        <f>Data!LG28</f>
        <v>0</v>
      </c>
      <c r="H104" s="136">
        <f t="shared" si="2"/>
        <v>0</v>
      </c>
    </row>
    <row r="105" spans="2:8" x14ac:dyDescent="0.55000000000000004">
      <c r="B105" s="127" t="str">
        <f>$B$46</f>
        <v>Pharmacy</v>
      </c>
      <c r="C105" s="327">
        <f>Data!IF28</f>
        <v>0</v>
      </c>
      <c r="D105" s="327">
        <f>Data!IZ28</f>
        <v>0</v>
      </c>
      <c r="E105" s="327">
        <f>Data!JT28</f>
        <v>0</v>
      </c>
      <c r="F105" s="327">
        <f>Data!KN28</f>
        <v>0</v>
      </c>
      <c r="G105" s="327">
        <f>Data!LH28</f>
        <v>0</v>
      </c>
      <c r="H105" s="136">
        <f t="shared" si="2"/>
        <v>0</v>
      </c>
    </row>
    <row r="106" spans="2:8" x14ac:dyDescent="0.55000000000000004">
      <c r="B106" s="127" t="str">
        <f>$B$47</f>
        <v>Business Administration</v>
      </c>
      <c r="C106" s="327">
        <f>Data!IG28</f>
        <v>0</v>
      </c>
      <c r="D106" s="327">
        <f>Data!JA28</f>
        <v>0</v>
      </c>
      <c r="E106" s="327">
        <f>Data!JU28</f>
        <v>0</v>
      </c>
      <c r="F106" s="327">
        <f>Data!KO28</f>
        <v>0</v>
      </c>
      <c r="G106" s="327">
        <f>Data!LI28</f>
        <v>0</v>
      </c>
      <c r="H106" s="136">
        <f t="shared" si="2"/>
        <v>0</v>
      </c>
    </row>
    <row r="107" spans="2:8" x14ac:dyDescent="0.55000000000000004">
      <c r="B107" s="127" t="str">
        <f>$B$48</f>
        <v>Optometry</v>
      </c>
      <c r="C107" s="327">
        <f>Data!IH28</f>
        <v>0</v>
      </c>
      <c r="D107" s="327">
        <f>Data!JB28</f>
        <v>0</v>
      </c>
      <c r="E107" s="327">
        <f>Data!JV28</f>
        <v>0</v>
      </c>
      <c r="F107" s="327">
        <f>Data!KP28</f>
        <v>0</v>
      </c>
      <c r="G107" s="327">
        <f>Data!LJ28</f>
        <v>0</v>
      </c>
      <c r="H107" s="136">
        <f t="shared" si="2"/>
        <v>0</v>
      </c>
    </row>
    <row r="108" spans="2:8" x14ac:dyDescent="0.55000000000000004">
      <c r="B108" s="127" t="str">
        <f>$B$49</f>
        <v>Teacher Ed-Practice Teaching</v>
      </c>
      <c r="C108" s="327">
        <f>Data!II28</f>
        <v>0</v>
      </c>
      <c r="D108" s="327">
        <f>Data!JC28</f>
        <v>0</v>
      </c>
      <c r="E108" s="327">
        <f>Data!JW28</f>
        <v>0</v>
      </c>
      <c r="F108" s="327">
        <f>Data!KQ28</f>
        <v>0</v>
      </c>
      <c r="G108" s="327">
        <f>Data!LK28</f>
        <v>0</v>
      </c>
      <c r="H108" s="136">
        <f t="shared" si="2"/>
        <v>0</v>
      </c>
    </row>
    <row r="109" spans="2:8" x14ac:dyDescent="0.55000000000000004">
      <c r="B109" s="127" t="str">
        <f>$B$50</f>
        <v>Technology</v>
      </c>
      <c r="C109" s="327">
        <f>Data!IJ28</f>
        <v>0</v>
      </c>
      <c r="D109" s="327">
        <f>Data!JD28</f>
        <v>0</v>
      </c>
      <c r="E109" s="327">
        <f>Data!JX28</f>
        <v>0</v>
      </c>
      <c r="F109" s="327">
        <f>Data!KR28</f>
        <v>0</v>
      </c>
      <c r="G109" s="327">
        <f>Data!LL28</f>
        <v>0</v>
      </c>
      <c r="H109" s="136">
        <f t="shared" si="2"/>
        <v>0</v>
      </c>
    </row>
    <row r="110" spans="2:8" x14ac:dyDescent="0.55000000000000004">
      <c r="B110" s="127" t="str">
        <f>$B$51</f>
        <v>Nursing</v>
      </c>
      <c r="C110" s="327">
        <f>Data!IK28</f>
        <v>0</v>
      </c>
      <c r="D110" s="327">
        <f>Data!JE28</f>
        <v>0</v>
      </c>
      <c r="E110" s="327">
        <f>Data!JY28</f>
        <v>0</v>
      </c>
      <c r="F110" s="327">
        <f>Data!KS28</f>
        <v>0</v>
      </c>
      <c r="G110" s="327">
        <f>Data!HPM28</f>
        <v>0</v>
      </c>
      <c r="H110" s="136">
        <f t="shared" si="2"/>
        <v>0</v>
      </c>
    </row>
    <row r="111" spans="2:8" x14ac:dyDescent="0.55000000000000004">
      <c r="B111" s="130" t="str">
        <f>$B$52</f>
        <v>Totals</v>
      </c>
      <c r="C111" s="133">
        <f>SUM(C91:C110)</f>
        <v>0</v>
      </c>
      <c r="D111" s="133">
        <f>SUM(D91:D110)</f>
        <v>0</v>
      </c>
      <c r="E111" s="133">
        <f>SUM(E91:E110)</f>
        <v>0</v>
      </c>
      <c r="F111" s="133">
        <f>SUM(F91:F110)</f>
        <v>0</v>
      </c>
      <c r="G111" s="133">
        <f>SUM(G91:G110)</f>
        <v>13888.75</v>
      </c>
      <c r="H111" s="133">
        <f t="shared" si="2"/>
        <v>13888.75</v>
      </c>
    </row>
    <row r="112" spans="2:8" x14ac:dyDescent="0.55000000000000004">
      <c r="B112" s="328"/>
      <c r="C112" s="329"/>
      <c r="D112" s="329"/>
      <c r="E112" s="329"/>
      <c r="F112" s="329"/>
      <c r="G112" s="329"/>
      <c r="H112" s="330"/>
    </row>
    <row r="113" spans="2:8" ht="16.5" customHeight="1" x14ac:dyDescent="0.55000000000000004">
      <c r="B113" s="445" t="s">
        <v>62</v>
      </c>
      <c r="C113" s="445"/>
      <c r="D113" s="445"/>
      <c r="E113" s="445"/>
      <c r="F113" s="445"/>
      <c r="G113" s="445"/>
      <c r="H113" s="445"/>
    </row>
    <row r="114" spans="2:8" ht="36.75" customHeight="1" thickBot="1" x14ac:dyDescent="0.6">
      <c r="B114" s="444" t="s">
        <v>36</v>
      </c>
      <c r="C114" s="444"/>
      <c r="D114" s="444"/>
      <c r="E114" s="444"/>
      <c r="F114" s="444"/>
      <c r="G114" s="444"/>
      <c r="H114" s="326"/>
    </row>
    <row r="115" spans="2:8" ht="19.8" thickBot="1" x14ac:dyDescent="0.6">
      <c r="B115" s="124" t="s">
        <v>31</v>
      </c>
      <c r="C115" s="125" t="s">
        <v>25</v>
      </c>
      <c r="D115" s="125" t="s">
        <v>26</v>
      </c>
      <c r="E115" s="125" t="s">
        <v>27</v>
      </c>
      <c r="F115" s="125" t="s">
        <v>28</v>
      </c>
      <c r="G115" s="125" t="s">
        <v>29</v>
      </c>
      <c r="H115" s="126" t="s">
        <v>30</v>
      </c>
    </row>
    <row r="116" spans="2:8" x14ac:dyDescent="0.55000000000000004">
      <c r="B116" s="127" t="str">
        <f>$B$32</f>
        <v>Liberal Arts</v>
      </c>
      <c r="C116" s="321">
        <f t="shared" ref="C116:G131" si="3">C91+C61</f>
        <v>1977289.6360797314</v>
      </c>
      <c r="D116" s="321">
        <f t="shared" si="3"/>
        <v>1504283.5980539513</v>
      </c>
      <c r="E116" s="321">
        <f t="shared" si="3"/>
        <v>932499.77617759746</v>
      </c>
      <c r="F116" s="321">
        <f t="shared" si="3"/>
        <v>0</v>
      </c>
      <c r="G116" s="321">
        <f t="shared" si="3"/>
        <v>0</v>
      </c>
      <c r="H116" s="133">
        <f t="shared" ref="H116:H136" si="4">SUM(C116:G116)</f>
        <v>4414073.0103112804</v>
      </c>
    </row>
    <row r="117" spans="2:8" x14ac:dyDescent="0.55000000000000004">
      <c r="B117" s="127" t="str">
        <f>$B$33</f>
        <v>Science</v>
      </c>
      <c r="C117" s="141">
        <f t="shared" si="3"/>
        <v>485414.78584406112</v>
      </c>
      <c r="D117" s="141">
        <f t="shared" si="3"/>
        <v>469441.81549919583</v>
      </c>
      <c r="E117" s="141">
        <f t="shared" si="3"/>
        <v>0</v>
      </c>
      <c r="F117" s="141">
        <f t="shared" si="3"/>
        <v>0</v>
      </c>
      <c r="G117" s="141">
        <f t="shared" si="3"/>
        <v>0</v>
      </c>
      <c r="H117" s="136">
        <f t="shared" si="4"/>
        <v>954856.60134325689</v>
      </c>
    </row>
    <row r="118" spans="2:8" x14ac:dyDescent="0.55000000000000004">
      <c r="B118" s="127" t="str">
        <f>$B$34</f>
        <v>Fine Arts</v>
      </c>
      <c r="C118" s="141">
        <f t="shared" si="3"/>
        <v>78631.600000000006</v>
      </c>
      <c r="D118" s="141">
        <f t="shared" si="3"/>
        <v>0</v>
      </c>
      <c r="E118" s="141">
        <f t="shared" si="3"/>
        <v>0</v>
      </c>
      <c r="F118" s="141">
        <f t="shared" si="3"/>
        <v>0</v>
      </c>
      <c r="G118" s="141">
        <f t="shared" si="3"/>
        <v>0</v>
      </c>
      <c r="H118" s="136">
        <f t="shared" si="4"/>
        <v>78631.600000000006</v>
      </c>
    </row>
    <row r="119" spans="2:8" x14ac:dyDescent="0.55000000000000004">
      <c r="B119" s="127" t="str">
        <f>$B$35</f>
        <v>Teacher Education</v>
      </c>
      <c r="C119" s="141">
        <f t="shared" si="3"/>
        <v>45279.500739251205</v>
      </c>
      <c r="D119" s="141">
        <f t="shared" si="3"/>
        <v>362096.43259408214</v>
      </c>
      <c r="E119" s="141">
        <f t="shared" si="3"/>
        <v>415928.57365664572</v>
      </c>
      <c r="F119" s="141">
        <f t="shared" si="3"/>
        <v>0</v>
      </c>
      <c r="G119" s="141">
        <f t="shared" si="3"/>
        <v>0</v>
      </c>
      <c r="H119" s="136">
        <f t="shared" si="4"/>
        <v>823304.50698997907</v>
      </c>
    </row>
    <row r="120" spans="2:8" x14ac:dyDescent="0.55000000000000004">
      <c r="B120" s="127" t="str">
        <f>$B$36</f>
        <v>Agriculture</v>
      </c>
      <c r="C120" s="141">
        <f t="shared" si="3"/>
        <v>1932.5924912994731</v>
      </c>
      <c r="D120" s="141">
        <f t="shared" si="3"/>
        <v>20287.597591720078</v>
      </c>
      <c r="E120" s="141">
        <f t="shared" si="3"/>
        <v>0</v>
      </c>
      <c r="F120" s="141">
        <f t="shared" si="3"/>
        <v>0</v>
      </c>
      <c r="G120" s="141">
        <f t="shared" si="3"/>
        <v>0</v>
      </c>
      <c r="H120" s="136">
        <f t="shared" si="4"/>
        <v>22220.190083019552</v>
      </c>
    </row>
    <row r="121" spans="2:8" x14ac:dyDescent="0.55000000000000004">
      <c r="B121" s="127" t="str">
        <f>$B$37</f>
        <v>Engineering</v>
      </c>
      <c r="C121" s="141">
        <f t="shared" si="3"/>
        <v>85323.012633529856</v>
      </c>
      <c r="D121" s="141">
        <f t="shared" si="3"/>
        <v>231357.71039677315</v>
      </c>
      <c r="E121" s="141">
        <f t="shared" si="3"/>
        <v>0</v>
      </c>
      <c r="F121" s="141">
        <f t="shared" si="3"/>
        <v>0</v>
      </c>
      <c r="G121" s="141">
        <f t="shared" si="3"/>
        <v>0</v>
      </c>
      <c r="H121" s="136">
        <f t="shared" si="4"/>
        <v>316680.72303030302</v>
      </c>
    </row>
    <row r="122" spans="2:8" x14ac:dyDescent="0.55000000000000004">
      <c r="B122" s="127" t="str">
        <f>$B$38</f>
        <v>Home Economics</v>
      </c>
      <c r="C122" s="141">
        <f t="shared" si="3"/>
        <v>48730.976325618009</v>
      </c>
      <c r="D122" s="141">
        <f t="shared" si="3"/>
        <v>234918.2260767844</v>
      </c>
      <c r="E122" s="141">
        <f t="shared" si="3"/>
        <v>0</v>
      </c>
      <c r="F122" s="141">
        <f t="shared" si="3"/>
        <v>0</v>
      </c>
      <c r="G122" s="141">
        <f t="shared" si="3"/>
        <v>0</v>
      </c>
      <c r="H122" s="136">
        <f t="shared" si="4"/>
        <v>283649.20240240241</v>
      </c>
    </row>
    <row r="123" spans="2:8" x14ac:dyDescent="0.55000000000000004">
      <c r="B123" s="127" t="str">
        <f>$B$39</f>
        <v>Law</v>
      </c>
      <c r="C123" s="141">
        <f t="shared" si="3"/>
        <v>0</v>
      </c>
      <c r="D123" s="141">
        <f t="shared" si="3"/>
        <v>0</v>
      </c>
      <c r="E123" s="141">
        <f t="shared" si="3"/>
        <v>0</v>
      </c>
      <c r="F123" s="141">
        <f t="shared" si="3"/>
        <v>0</v>
      </c>
      <c r="G123" s="141">
        <f t="shared" si="3"/>
        <v>2002058.48</v>
      </c>
      <c r="H123" s="136">
        <f t="shared" si="4"/>
        <v>2002058.48</v>
      </c>
    </row>
    <row r="124" spans="2:8" x14ac:dyDescent="0.55000000000000004">
      <c r="B124" s="127" t="str">
        <f>$B$40</f>
        <v>Social Service</v>
      </c>
      <c r="C124" s="141">
        <f t="shared" si="3"/>
        <v>13694.5</v>
      </c>
      <c r="D124" s="141">
        <f t="shared" si="3"/>
        <v>0</v>
      </c>
      <c r="E124" s="141">
        <f t="shared" si="3"/>
        <v>0</v>
      </c>
      <c r="F124" s="141">
        <f t="shared" si="3"/>
        <v>0</v>
      </c>
      <c r="G124" s="141">
        <f t="shared" si="3"/>
        <v>0</v>
      </c>
      <c r="H124" s="136">
        <f t="shared" si="4"/>
        <v>13694.5</v>
      </c>
    </row>
    <row r="125" spans="2:8" x14ac:dyDescent="0.55000000000000004">
      <c r="B125" s="127" t="str">
        <f>$B$41</f>
        <v>Library Science</v>
      </c>
      <c r="C125" s="141">
        <f t="shared" si="3"/>
        <v>0</v>
      </c>
      <c r="D125" s="141">
        <f t="shared" si="3"/>
        <v>0</v>
      </c>
      <c r="E125" s="141">
        <f t="shared" si="3"/>
        <v>0</v>
      </c>
      <c r="F125" s="141">
        <f t="shared" si="3"/>
        <v>0</v>
      </c>
      <c r="G125" s="141">
        <f t="shared" si="3"/>
        <v>0</v>
      </c>
      <c r="H125" s="136">
        <f t="shared" si="4"/>
        <v>0</v>
      </c>
    </row>
    <row r="126" spans="2:8" x14ac:dyDescent="0.55000000000000004">
      <c r="B126" s="127" t="str">
        <f>$B$42</f>
        <v>Veterinary Science</v>
      </c>
      <c r="C126" s="141">
        <f t="shared" si="3"/>
        <v>0</v>
      </c>
      <c r="D126" s="141">
        <f t="shared" si="3"/>
        <v>0</v>
      </c>
      <c r="E126" s="141">
        <f t="shared" si="3"/>
        <v>0</v>
      </c>
      <c r="F126" s="141">
        <f t="shared" si="3"/>
        <v>0</v>
      </c>
      <c r="G126" s="141">
        <f t="shared" si="3"/>
        <v>0</v>
      </c>
      <c r="H126" s="136">
        <f t="shared" si="4"/>
        <v>0</v>
      </c>
    </row>
    <row r="127" spans="2:8" x14ac:dyDescent="0.55000000000000004">
      <c r="B127" s="127" t="str">
        <f>$B$43</f>
        <v>Vocational Training</v>
      </c>
      <c r="C127" s="141">
        <f t="shared" si="3"/>
        <v>0</v>
      </c>
      <c r="D127" s="141">
        <f t="shared" si="3"/>
        <v>0</v>
      </c>
      <c r="E127" s="141">
        <f t="shared" si="3"/>
        <v>0</v>
      </c>
      <c r="F127" s="141">
        <f t="shared" si="3"/>
        <v>0</v>
      </c>
      <c r="G127" s="141">
        <f t="shared" si="3"/>
        <v>0</v>
      </c>
      <c r="H127" s="136">
        <f t="shared" si="4"/>
        <v>0</v>
      </c>
    </row>
    <row r="128" spans="2:8" x14ac:dyDescent="0.55000000000000004">
      <c r="B128" s="127" t="str">
        <f>$B$44</f>
        <v>Physical Training</v>
      </c>
      <c r="C128" s="141">
        <f t="shared" si="3"/>
        <v>0</v>
      </c>
      <c r="D128" s="141">
        <f t="shared" si="3"/>
        <v>0</v>
      </c>
      <c r="E128" s="141">
        <f t="shared" si="3"/>
        <v>0</v>
      </c>
      <c r="F128" s="141">
        <f t="shared" si="3"/>
        <v>0</v>
      </c>
      <c r="G128" s="141">
        <f t="shared" si="3"/>
        <v>0</v>
      </c>
      <c r="H128" s="136">
        <f t="shared" si="4"/>
        <v>0</v>
      </c>
    </row>
    <row r="129" spans="2:12" x14ac:dyDescent="0.55000000000000004">
      <c r="B129" s="127" t="str">
        <f>$B$45</f>
        <v>Health Services</v>
      </c>
      <c r="C129" s="141">
        <f t="shared" si="3"/>
        <v>29279.11746213178</v>
      </c>
      <c r="D129" s="141">
        <f t="shared" si="3"/>
        <v>103025.05067330068</v>
      </c>
      <c r="E129" s="141">
        <f t="shared" si="3"/>
        <v>2708.5</v>
      </c>
      <c r="F129" s="141">
        <f t="shared" si="3"/>
        <v>0</v>
      </c>
      <c r="G129" s="141">
        <f t="shared" si="3"/>
        <v>0</v>
      </c>
      <c r="H129" s="136">
        <f t="shared" si="4"/>
        <v>135012.66813543247</v>
      </c>
    </row>
    <row r="130" spans="2:12" x14ac:dyDescent="0.55000000000000004">
      <c r="B130" s="127" t="str">
        <f>$B$46</f>
        <v>Pharmacy</v>
      </c>
      <c r="C130" s="141">
        <f t="shared" si="3"/>
        <v>0</v>
      </c>
      <c r="D130" s="141">
        <f t="shared" si="3"/>
        <v>0</v>
      </c>
      <c r="E130" s="141">
        <f t="shared" si="3"/>
        <v>0</v>
      </c>
      <c r="F130" s="141">
        <f t="shared" si="3"/>
        <v>0</v>
      </c>
      <c r="G130" s="141">
        <f t="shared" si="3"/>
        <v>0</v>
      </c>
      <c r="H130" s="136">
        <f t="shared" si="4"/>
        <v>0</v>
      </c>
    </row>
    <row r="131" spans="2:12" x14ac:dyDescent="0.55000000000000004">
      <c r="B131" s="127" t="str">
        <f>$B$47</f>
        <v>Business Administration</v>
      </c>
      <c r="C131" s="141">
        <f t="shared" si="3"/>
        <v>319304.31394648942</v>
      </c>
      <c r="D131" s="141">
        <f t="shared" si="3"/>
        <v>1497140.5730688539</v>
      </c>
      <c r="E131" s="141">
        <f t="shared" si="3"/>
        <v>221383.75012508885</v>
      </c>
      <c r="F131" s="141">
        <f t="shared" si="3"/>
        <v>0</v>
      </c>
      <c r="G131" s="141">
        <f t="shared" si="3"/>
        <v>0</v>
      </c>
      <c r="H131" s="136">
        <f t="shared" si="4"/>
        <v>2037828.6371404324</v>
      </c>
    </row>
    <row r="132" spans="2:12" x14ac:dyDescent="0.55000000000000004">
      <c r="B132" s="127" t="str">
        <f>$B$48</f>
        <v>Optometry</v>
      </c>
      <c r="C132" s="141">
        <f t="shared" ref="C132:G135" si="5">C107+C77</f>
        <v>0</v>
      </c>
      <c r="D132" s="141">
        <f t="shared" si="5"/>
        <v>0</v>
      </c>
      <c r="E132" s="141">
        <f t="shared" si="5"/>
        <v>0</v>
      </c>
      <c r="F132" s="141">
        <f t="shared" si="5"/>
        <v>0</v>
      </c>
      <c r="G132" s="141">
        <f t="shared" si="5"/>
        <v>0</v>
      </c>
      <c r="H132" s="136">
        <f t="shared" si="4"/>
        <v>0</v>
      </c>
    </row>
    <row r="133" spans="2:12" x14ac:dyDescent="0.55000000000000004">
      <c r="B133" s="127" t="str">
        <f>$B$49</f>
        <v>Teacher Ed-Practice Teaching</v>
      </c>
      <c r="C133" s="141">
        <f t="shared" si="5"/>
        <v>0</v>
      </c>
      <c r="D133" s="141">
        <f t="shared" si="5"/>
        <v>14480.615505284804</v>
      </c>
      <c r="E133" s="141">
        <f t="shared" si="5"/>
        <v>0</v>
      </c>
      <c r="F133" s="141">
        <f t="shared" si="5"/>
        <v>0</v>
      </c>
      <c r="G133" s="141">
        <f t="shared" si="5"/>
        <v>0</v>
      </c>
      <c r="H133" s="136">
        <f t="shared" si="4"/>
        <v>14480.615505284804</v>
      </c>
    </row>
    <row r="134" spans="2:12" x14ac:dyDescent="0.55000000000000004">
      <c r="B134" s="127" t="str">
        <f>$B$50</f>
        <v>Technology</v>
      </c>
      <c r="C134" s="141">
        <f t="shared" si="5"/>
        <v>542.44050199026981</v>
      </c>
      <c r="D134" s="141">
        <f t="shared" si="5"/>
        <v>105789.23146770669</v>
      </c>
      <c r="E134" s="141">
        <f t="shared" si="5"/>
        <v>31004.271428571425</v>
      </c>
      <c r="F134" s="141">
        <f t="shared" si="5"/>
        <v>0</v>
      </c>
      <c r="G134" s="141">
        <f t="shared" si="5"/>
        <v>0</v>
      </c>
      <c r="H134" s="136">
        <f t="shared" si="4"/>
        <v>137335.9433982684</v>
      </c>
    </row>
    <row r="135" spans="2:12" x14ac:dyDescent="0.55000000000000004">
      <c r="B135" s="127" t="str">
        <f>$B$51</f>
        <v>Nursing</v>
      </c>
      <c r="C135" s="141">
        <f t="shared" si="5"/>
        <v>0</v>
      </c>
      <c r="D135" s="141">
        <f t="shared" si="5"/>
        <v>0</v>
      </c>
      <c r="E135" s="141">
        <f t="shared" si="5"/>
        <v>0</v>
      </c>
      <c r="F135" s="141">
        <f t="shared" si="5"/>
        <v>0</v>
      </c>
      <c r="G135" s="141">
        <f t="shared" si="5"/>
        <v>0</v>
      </c>
      <c r="H135" s="136">
        <f t="shared" si="4"/>
        <v>0</v>
      </c>
    </row>
    <row r="136" spans="2:12" x14ac:dyDescent="0.55000000000000004">
      <c r="B136" s="130" t="str">
        <f>$B$52</f>
        <v>Totals</v>
      </c>
      <c r="C136" s="133">
        <f>SUM(C116:C135)</f>
        <v>3085422.4760241024</v>
      </c>
      <c r="D136" s="133">
        <f>SUM(D116:D135)</f>
        <v>4542820.8509276537</v>
      </c>
      <c r="E136" s="133">
        <f>SUM(E116:E135)</f>
        <v>1603524.8713879033</v>
      </c>
      <c r="F136" s="133">
        <f>SUM(F116:F135)</f>
        <v>0</v>
      </c>
      <c r="G136" s="133">
        <f>SUM(G116:G135)</f>
        <v>2002058.48</v>
      </c>
      <c r="H136" s="133">
        <f t="shared" si="4"/>
        <v>11233826.67833966</v>
      </c>
    </row>
    <row r="137" spans="2:12" x14ac:dyDescent="0.55000000000000004">
      <c r="B137" s="328"/>
      <c r="C137" s="331"/>
      <c r="D137" s="331"/>
      <c r="E137" s="331"/>
      <c r="F137" s="331"/>
      <c r="G137" s="331"/>
      <c r="H137" s="332"/>
    </row>
    <row r="138" spans="2:12" x14ac:dyDescent="0.55000000000000004">
      <c r="B138" s="120" t="s">
        <v>4</v>
      </c>
      <c r="C138" s="325"/>
      <c r="D138" s="325"/>
      <c r="E138" s="325"/>
      <c r="F138" s="325"/>
      <c r="G138" s="325"/>
      <c r="H138" s="122">
        <f>H86-H81-H111</f>
        <v>9941816.3216603398</v>
      </c>
    </row>
    <row r="139" spans="2:12" ht="202.5" customHeight="1" thickBot="1" x14ac:dyDescent="0.6">
      <c r="B139" s="432" t="s">
        <v>850</v>
      </c>
      <c r="C139" s="432"/>
      <c r="D139" s="432"/>
      <c r="E139" s="432"/>
      <c r="F139" s="432"/>
      <c r="G139" s="432"/>
      <c r="H139" s="319"/>
    </row>
    <row r="140" spans="2:12" ht="36.75" customHeight="1" thickTop="1" x14ac:dyDescent="0.55000000000000004">
      <c r="B140" s="479" t="s">
        <v>852</v>
      </c>
      <c r="C140" s="454"/>
      <c r="D140" s="454"/>
      <c r="E140" s="454"/>
      <c r="F140" s="455"/>
      <c r="G140" s="333" t="s">
        <v>2</v>
      </c>
      <c r="H140" s="334">
        <v>1</v>
      </c>
      <c r="I140" s="446" t="str">
        <f>IF(H140+H141=1,"","Error, the two cells on the left must equal 100%")</f>
        <v/>
      </c>
      <c r="L140" s="288"/>
    </row>
    <row r="141" spans="2:12" ht="67.5" customHeight="1" thickBot="1" x14ac:dyDescent="0.6">
      <c r="B141" s="456"/>
      <c r="C141" s="457"/>
      <c r="D141" s="457"/>
      <c r="E141" s="457"/>
      <c r="F141" s="458"/>
      <c r="G141" s="333" t="s">
        <v>3</v>
      </c>
      <c r="H141" s="335">
        <f>1-H140</f>
        <v>0</v>
      </c>
      <c r="I141" s="446"/>
    </row>
    <row r="142" spans="2:12" ht="58.2" thickBot="1" x14ac:dyDescent="0.6">
      <c r="B142" s="336" t="s">
        <v>31</v>
      </c>
      <c r="C142" s="337" t="s">
        <v>25</v>
      </c>
      <c r="D142" s="337" t="s">
        <v>26</v>
      </c>
      <c r="E142" s="337" t="s">
        <v>27</v>
      </c>
      <c r="F142" s="337" t="s">
        <v>28</v>
      </c>
      <c r="G142" s="338" t="s">
        <v>29</v>
      </c>
      <c r="H142" s="339" t="s">
        <v>6</v>
      </c>
      <c r="I142" s="340" t="s">
        <v>7</v>
      </c>
    </row>
    <row r="143" spans="2:12" x14ac:dyDescent="0.55000000000000004">
      <c r="B143" s="127" t="str">
        <f>$B$32</f>
        <v>Liberal Arts</v>
      </c>
      <c r="C143" s="327">
        <f>Data!LN28</f>
        <v>0</v>
      </c>
      <c r="D143" s="327">
        <f>Data!MH28</f>
        <v>0</v>
      </c>
      <c r="E143" s="327">
        <f>Data!NB28</f>
        <v>0</v>
      </c>
      <c r="F143" s="327">
        <f>Data!NV28</f>
        <v>0</v>
      </c>
      <c r="G143" s="327">
        <f>Data!OP28</f>
        <v>0</v>
      </c>
      <c r="H143" s="341">
        <f>Data!PJ28</f>
        <v>3906407.3494677627</v>
      </c>
      <c r="I143" s="342">
        <f t="shared" ref="I143:I162" si="6">SUM(C143:H143)</f>
        <v>3906407.3494677627</v>
      </c>
    </row>
    <row r="144" spans="2:12" x14ac:dyDescent="0.55000000000000004">
      <c r="B144" s="127" t="str">
        <f>$B$33</f>
        <v>Science</v>
      </c>
      <c r="C144" s="327">
        <f>Data!LO28</f>
        <v>0</v>
      </c>
      <c r="D144" s="327">
        <f>Data!MI28</f>
        <v>0</v>
      </c>
      <c r="E144" s="327">
        <f>Data!NC28</f>
        <v>0</v>
      </c>
      <c r="F144" s="327">
        <f>Data!NW28</f>
        <v>0</v>
      </c>
      <c r="G144" s="327">
        <f>Data!OQ28</f>
        <v>0</v>
      </c>
      <c r="H144" s="341">
        <f>Data!PK28</f>
        <v>845037.86785168399</v>
      </c>
      <c r="I144" s="342">
        <f t="shared" si="6"/>
        <v>845037.86785168399</v>
      </c>
    </row>
    <row r="145" spans="2:9" x14ac:dyDescent="0.55000000000000004">
      <c r="B145" s="127" t="str">
        <f>$B$34</f>
        <v>Fine Arts</v>
      </c>
      <c r="C145" s="327">
        <f>Data!LP28</f>
        <v>0</v>
      </c>
      <c r="D145" s="327">
        <f>Data!MJ28</f>
        <v>0</v>
      </c>
      <c r="E145" s="327">
        <f>Data!ND28</f>
        <v>0</v>
      </c>
      <c r="F145" s="327">
        <f>Data!NX28</f>
        <v>0</v>
      </c>
      <c r="G145" s="327">
        <f>Data!OR28</f>
        <v>0</v>
      </c>
      <c r="H145" s="341">
        <f>Data!PL28</f>
        <v>69588.124034846434</v>
      </c>
      <c r="I145" s="342">
        <f t="shared" si="6"/>
        <v>69588.124034846434</v>
      </c>
    </row>
    <row r="146" spans="2:9" x14ac:dyDescent="0.55000000000000004">
      <c r="B146" s="127" t="str">
        <f>$B$35</f>
        <v>Teacher Education</v>
      </c>
      <c r="C146" s="327">
        <f>Data!LQ28</f>
        <v>0</v>
      </c>
      <c r="D146" s="327">
        <f>Data!MK28</f>
        <v>0</v>
      </c>
      <c r="E146" s="327">
        <f>Data!NE28</f>
        <v>0</v>
      </c>
      <c r="F146" s="327">
        <f>Data!NY28</f>
        <v>0</v>
      </c>
      <c r="G146" s="327">
        <f>Data!OS28</f>
        <v>0</v>
      </c>
      <c r="H146" s="341">
        <f>Data!PN28</f>
        <v>728615.67297202093</v>
      </c>
      <c r="I146" s="342">
        <f t="shared" si="6"/>
        <v>728615.67297202093</v>
      </c>
    </row>
    <row r="147" spans="2:9" x14ac:dyDescent="0.55000000000000004">
      <c r="B147" s="127" t="str">
        <f>$B$36</f>
        <v>Agriculture</v>
      </c>
      <c r="C147" s="327">
        <f>Data!LR28</f>
        <v>0</v>
      </c>
      <c r="D147" s="327">
        <f>Data!ML28</f>
        <v>0</v>
      </c>
      <c r="E147" s="327">
        <f>Data!NF28</f>
        <v>0</v>
      </c>
      <c r="F147" s="327">
        <f>Data!NZ28</f>
        <v>0</v>
      </c>
      <c r="G147" s="327">
        <f>Data!OT28</f>
        <v>0</v>
      </c>
      <c r="H147" s="341">
        <f>Data!PM28</f>
        <v>19664.630295899224</v>
      </c>
      <c r="I147" s="342">
        <f t="shared" si="6"/>
        <v>19664.630295899224</v>
      </c>
    </row>
    <row r="148" spans="2:9" x14ac:dyDescent="0.55000000000000004">
      <c r="B148" s="127" t="str">
        <f>$B$37</f>
        <v>Engineering</v>
      </c>
      <c r="C148" s="327">
        <f>Data!LS28</f>
        <v>0</v>
      </c>
      <c r="D148" s="327">
        <f>Data!MM28</f>
        <v>0</v>
      </c>
      <c r="E148" s="327">
        <f>Data!NG28</f>
        <v>0</v>
      </c>
      <c r="F148" s="327">
        <f>Data!OA28</f>
        <v>0</v>
      </c>
      <c r="G148" s="327">
        <f>Data!OU28</f>
        <v>0</v>
      </c>
      <c r="H148" s="341">
        <f>Data!PO28</f>
        <v>280259.04895331617</v>
      </c>
      <c r="I148" s="342">
        <f t="shared" si="6"/>
        <v>280259.04895331617</v>
      </c>
    </row>
    <row r="149" spans="2:9" x14ac:dyDescent="0.55000000000000004">
      <c r="B149" s="127" t="str">
        <f>$B$38</f>
        <v>Home Economics</v>
      </c>
      <c r="C149" s="327">
        <f>Data!LT28</f>
        <v>0</v>
      </c>
      <c r="D149" s="327">
        <f>Data!MN28</f>
        <v>0</v>
      </c>
      <c r="E149" s="327">
        <f>Data!NH28</f>
        <v>0</v>
      </c>
      <c r="F149" s="327">
        <f>Data!OB28</f>
        <v>0</v>
      </c>
      <c r="G149" s="327">
        <f>Data!OV28</f>
        <v>0</v>
      </c>
      <c r="H149" s="341">
        <f>Data!PP28</f>
        <v>251026.50688989717</v>
      </c>
      <c r="I149" s="342">
        <f t="shared" si="6"/>
        <v>251026.50688989717</v>
      </c>
    </row>
    <row r="150" spans="2:9" x14ac:dyDescent="0.55000000000000004">
      <c r="B150" s="127" t="str">
        <f>$B$39</f>
        <v>Law</v>
      </c>
      <c r="C150" s="327">
        <f>Data!LU28</f>
        <v>0</v>
      </c>
      <c r="D150" s="327">
        <f>Data!MO28</f>
        <v>0</v>
      </c>
      <c r="E150" s="327">
        <f>Data!NI28</f>
        <v>0</v>
      </c>
      <c r="F150" s="327">
        <f>Data!OC28</f>
        <v>0</v>
      </c>
      <c r="G150" s="327">
        <f>Data!OW28</f>
        <v>0</v>
      </c>
      <c r="H150" s="341">
        <f>Data!PQ28</f>
        <v>1771800.3173184332</v>
      </c>
      <c r="I150" s="342">
        <f t="shared" si="6"/>
        <v>1771800.3173184332</v>
      </c>
    </row>
    <row r="151" spans="2:9" x14ac:dyDescent="0.55000000000000004">
      <c r="B151" s="127" t="str">
        <f>$B$40</f>
        <v>Social Service</v>
      </c>
      <c r="C151" s="327">
        <f>Data!LV28</f>
        <v>0</v>
      </c>
      <c r="D151" s="327">
        <f>Data!MP28</f>
        <v>0</v>
      </c>
      <c r="E151" s="327">
        <f>Data!NJ28</f>
        <v>0</v>
      </c>
      <c r="F151" s="327">
        <f>Data!OD28</f>
        <v>0</v>
      </c>
      <c r="G151" s="327">
        <f>Data!OX28</f>
        <v>0</v>
      </c>
      <c r="H151" s="341">
        <f>Data!PR28</f>
        <v>12119.485863128875</v>
      </c>
      <c r="I151" s="342">
        <f t="shared" si="6"/>
        <v>12119.485863128875</v>
      </c>
    </row>
    <row r="152" spans="2:9" x14ac:dyDescent="0.55000000000000004">
      <c r="B152" s="127" t="str">
        <f>$B$41</f>
        <v>Library Science</v>
      </c>
      <c r="C152" s="327">
        <f>Data!LW28</f>
        <v>0</v>
      </c>
      <c r="D152" s="327">
        <f>Data!MQ28</f>
        <v>0</v>
      </c>
      <c r="E152" s="327">
        <f>Data!NK28</f>
        <v>0</v>
      </c>
      <c r="F152" s="327">
        <f>Data!OE28</f>
        <v>0</v>
      </c>
      <c r="G152" s="327">
        <f>Data!OY28</f>
        <v>0</v>
      </c>
      <c r="H152" s="341">
        <f>Data!PS28</f>
        <v>0</v>
      </c>
      <c r="I152" s="342">
        <f t="shared" si="6"/>
        <v>0</v>
      </c>
    </row>
    <row r="153" spans="2:9" x14ac:dyDescent="0.55000000000000004">
      <c r="B153" s="127" t="str">
        <f>$B$42</f>
        <v>Veterinary Science</v>
      </c>
      <c r="C153" s="327">
        <f>Data!LX28</f>
        <v>0</v>
      </c>
      <c r="D153" s="327">
        <f>Data!MR28</f>
        <v>0</v>
      </c>
      <c r="E153" s="327">
        <f>Data!NL28</f>
        <v>0</v>
      </c>
      <c r="F153" s="327">
        <f>Data!OF28</f>
        <v>0</v>
      </c>
      <c r="G153" s="327">
        <f>Data!OZ28</f>
        <v>0</v>
      </c>
      <c r="H153" s="341">
        <f>Data!PT28</f>
        <v>0</v>
      </c>
      <c r="I153" s="342">
        <f t="shared" si="6"/>
        <v>0</v>
      </c>
    </row>
    <row r="154" spans="2:9" x14ac:dyDescent="0.55000000000000004">
      <c r="B154" s="127" t="str">
        <f>$B$43</f>
        <v>Vocational Training</v>
      </c>
      <c r="C154" s="327">
        <f>Data!LY28</f>
        <v>0</v>
      </c>
      <c r="D154" s="327">
        <f>Data!MS28</f>
        <v>0</v>
      </c>
      <c r="E154" s="327">
        <f>Data!NM28</f>
        <v>0</v>
      </c>
      <c r="F154" s="327">
        <f>Data!OG28</f>
        <v>0</v>
      </c>
      <c r="G154" s="327">
        <f>Data!PA28</f>
        <v>0</v>
      </c>
      <c r="H154" s="341">
        <f>Data!PU28</f>
        <v>0</v>
      </c>
      <c r="I154" s="342">
        <f t="shared" si="6"/>
        <v>0</v>
      </c>
    </row>
    <row r="155" spans="2:9" x14ac:dyDescent="0.55000000000000004">
      <c r="B155" s="127" t="str">
        <f>$B$44</f>
        <v>Physical Training</v>
      </c>
      <c r="C155" s="327">
        <f>Data!LZ28</f>
        <v>0</v>
      </c>
      <c r="D155" s="327">
        <f>Data!MT28</f>
        <v>0</v>
      </c>
      <c r="E155" s="327">
        <f>Data!NN28</f>
        <v>0</v>
      </c>
      <c r="F155" s="327">
        <f>Data!OH28</f>
        <v>0</v>
      </c>
      <c r="G155" s="327">
        <f>Data!PB28</f>
        <v>0</v>
      </c>
      <c r="H155" s="341">
        <f>Data!PV28</f>
        <v>0</v>
      </c>
      <c r="I155" s="342">
        <f t="shared" si="6"/>
        <v>0</v>
      </c>
    </row>
    <row r="156" spans="2:9" x14ac:dyDescent="0.55000000000000004">
      <c r="B156" s="127" t="str">
        <f>$B$45</f>
        <v>Health Services</v>
      </c>
      <c r="C156" s="327">
        <f>Data!MA28</f>
        <v>0</v>
      </c>
      <c r="D156" s="327">
        <f>Data!MU28</f>
        <v>0</v>
      </c>
      <c r="E156" s="327">
        <f>Data!NO28</f>
        <v>0</v>
      </c>
      <c r="F156" s="327">
        <f>Data!OI28</f>
        <v>0</v>
      </c>
      <c r="G156" s="327">
        <f>Data!PC28</f>
        <v>0</v>
      </c>
      <c r="H156" s="341">
        <f>Data!PW28</f>
        <v>119484.76562201499</v>
      </c>
      <c r="I156" s="342">
        <f t="shared" si="6"/>
        <v>119484.76562201499</v>
      </c>
    </row>
    <row r="157" spans="2:9" x14ac:dyDescent="0.55000000000000004">
      <c r="B157" s="127" t="str">
        <f>$B$46</f>
        <v>Pharmacy</v>
      </c>
      <c r="C157" s="327">
        <f>Data!MB28</f>
        <v>0</v>
      </c>
      <c r="D157" s="327">
        <f>Data!MV28</f>
        <v>0</v>
      </c>
      <c r="E157" s="327">
        <f>Data!NP28</f>
        <v>0</v>
      </c>
      <c r="F157" s="327">
        <f>Data!OJ28</f>
        <v>0</v>
      </c>
      <c r="G157" s="327">
        <f>Data!PD28</f>
        <v>0</v>
      </c>
      <c r="H157" s="341">
        <f>Data!PX28</f>
        <v>0</v>
      </c>
      <c r="I157" s="342">
        <f t="shared" si="6"/>
        <v>0</v>
      </c>
    </row>
    <row r="158" spans="2:9" x14ac:dyDescent="0.55000000000000004">
      <c r="B158" s="127" t="str">
        <f>$B$47</f>
        <v>Business Administration</v>
      </c>
      <c r="C158" s="327">
        <f>Data!MC28</f>
        <v>0</v>
      </c>
      <c r="D158" s="327">
        <f>Data!MW28</f>
        <v>0</v>
      </c>
      <c r="E158" s="327">
        <f>Data!NQ28</f>
        <v>0</v>
      </c>
      <c r="F158" s="327">
        <f>Data!OK28</f>
        <v>0</v>
      </c>
      <c r="G158" s="327">
        <f>Data!PE28</f>
        <v>0</v>
      </c>
      <c r="H158" s="341">
        <f>Data!PY28</f>
        <v>1803456.5233708899</v>
      </c>
      <c r="I158" s="342">
        <f t="shared" si="6"/>
        <v>1803456.5233708899</v>
      </c>
    </row>
    <row r="159" spans="2:9" x14ac:dyDescent="0.55000000000000004">
      <c r="B159" s="127" t="str">
        <f>$B$48</f>
        <v>Optometry</v>
      </c>
      <c r="C159" s="327">
        <f>Data!MD28</f>
        <v>0</v>
      </c>
      <c r="D159" s="327">
        <f>Data!MX28</f>
        <v>0</v>
      </c>
      <c r="E159" s="327">
        <f>Data!NR28</f>
        <v>0</v>
      </c>
      <c r="F159" s="327">
        <f>Data!OL28</f>
        <v>0</v>
      </c>
      <c r="G159" s="327">
        <f>Data!PF28</f>
        <v>0</v>
      </c>
      <c r="H159" s="341">
        <f>Data!PZ28</f>
        <v>0</v>
      </c>
      <c r="I159" s="342">
        <f t="shared" si="6"/>
        <v>0</v>
      </c>
    </row>
    <row r="160" spans="2:9" x14ac:dyDescent="0.55000000000000004">
      <c r="B160" s="127" t="str">
        <f>$B$49</f>
        <v>Teacher Ed-Practice Teaching</v>
      </c>
      <c r="C160" s="327">
        <f>Data!ME28</f>
        <v>0</v>
      </c>
      <c r="D160" s="327">
        <f>Data!MY28</f>
        <v>0</v>
      </c>
      <c r="E160" s="327">
        <f>Data!NS28</f>
        <v>0</v>
      </c>
      <c r="F160" s="327">
        <f>Data!OM28</f>
        <v>0</v>
      </c>
      <c r="G160" s="327">
        <f>Data!PG28</f>
        <v>0</v>
      </c>
      <c r="H160" s="341">
        <f>Data!QA28</f>
        <v>12815.189667801233</v>
      </c>
      <c r="I160" s="342">
        <f t="shared" si="6"/>
        <v>12815.189667801233</v>
      </c>
    </row>
    <row r="161" spans="2:10" x14ac:dyDescent="0.55000000000000004">
      <c r="B161" s="127" t="str">
        <f>$B$50</f>
        <v>Technology</v>
      </c>
      <c r="C161" s="327">
        <f>Data!MF28</f>
        <v>0</v>
      </c>
      <c r="D161" s="327">
        <f>Data!MZ28</f>
        <v>0</v>
      </c>
      <c r="E161" s="327">
        <f>Data!NT28</f>
        <v>0</v>
      </c>
      <c r="F161" s="327">
        <f>Data!ON28</f>
        <v>0</v>
      </c>
      <c r="G161" s="327">
        <f>Data!PH28</f>
        <v>0</v>
      </c>
      <c r="H161" s="341">
        <f>Data!QB28</f>
        <v>121540.83935264384</v>
      </c>
      <c r="I161" s="342">
        <f t="shared" si="6"/>
        <v>121540.83935264384</v>
      </c>
    </row>
    <row r="162" spans="2:10" x14ac:dyDescent="0.55000000000000004">
      <c r="B162" s="127" t="str">
        <f>$B$51</f>
        <v>Nursing</v>
      </c>
      <c r="C162" s="327">
        <f>Data!MG28</f>
        <v>0</v>
      </c>
      <c r="D162" s="327">
        <f>Data!NA28</f>
        <v>0</v>
      </c>
      <c r="E162" s="327">
        <f>Data!NU28</f>
        <v>0</v>
      </c>
      <c r="F162" s="327">
        <f>Data!OO28</f>
        <v>0</v>
      </c>
      <c r="G162" s="327">
        <f>Data!PI28</f>
        <v>0</v>
      </c>
      <c r="H162" s="341">
        <f>Data!QC28</f>
        <v>0</v>
      </c>
      <c r="I162" s="342">
        <f t="shared" si="6"/>
        <v>0</v>
      </c>
    </row>
    <row r="163" spans="2:10" ht="19.8" thickBot="1" x14ac:dyDescent="0.6">
      <c r="B163" s="130" t="str">
        <f>$B$52</f>
        <v>Totals</v>
      </c>
      <c r="C163" s="133">
        <f t="shared" ref="C163:H163" si="7">SUM(C143:C162)</f>
        <v>0</v>
      </c>
      <c r="D163" s="133">
        <f t="shared" si="7"/>
        <v>0</v>
      </c>
      <c r="E163" s="133">
        <f t="shared" si="7"/>
        <v>0</v>
      </c>
      <c r="F163" s="133">
        <f t="shared" si="7"/>
        <v>0</v>
      </c>
      <c r="G163" s="134">
        <f t="shared" si="7"/>
        <v>0</v>
      </c>
      <c r="H163" s="343">
        <f t="shared" si="7"/>
        <v>9941816.3216603361</v>
      </c>
      <c r="I163" s="342">
        <f>SUM(I143:I162)</f>
        <v>9941816.3216603361</v>
      </c>
    </row>
    <row r="164" spans="2:10" ht="19.8" thickTop="1" x14ac:dyDescent="0.55000000000000004">
      <c r="B164" s="143"/>
      <c r="C164" s="329"/>
      <c r="D164" s="329"/>
      <c r="E164" s="329"/>
      <c r="F164" s="329"/>
      <c r="G164" s="329"/>
      <c r="H164" s="344"/>
      <c r="I164" s="345"/>
    </row>
    <row r="165" spans="2:10" ht="19.5" customHeight="1" x14ac:dyDescent="0.55000000000000004">
      <c r="B165" s="437" t="s">
        <v>63</v>
      </c>
      <c r="C165" s="437"/>
      <c r="D165" s="437"/>
      <c r="E165" s="437"/>
      <c r="F165" s="437"/>
      <c r="G165" s="437"/>
      <c r="H165" s="346"/>
      <c r="I165" s="346"/>
    </row>
    <row r="166" spans="2:10" ht="43.5" customHeight="1" thickBot="1" x14ac:dyDescent="0.6">
      <c r="B166" s="444" t="s">
        <v>40</v>
      </c>
      <c r="C166" s="444"/>
      <c r="D166" s="444"/>
      <c r="E166" s="444"/>
      <c r="F166" s="444"/>
      <c r="G166" s="444"/>
      <c r="H166" s="326"/>
    </row>
    <row r="167" spans="2:10" ht="19.8" thickBot="1" x14ac:dyDescent="0.6">
      <c r="B167" s="124" t="s">
        <v>31</v>
      </c>
      <c r="C167" s="125" t="s">
        <v>25</v>
      </c>
      <c r="D167" s="125" t="s">
        <v>26</v>
      </c>
      <c r="E167" s="125" t="s">
        <v>27</v>
      </c>
      <c r="F167" s="125" t="s">
        <v>28</v>
      </c>
      <c r="G167" s="125" t="s">
        <v>29</v>
      </c>
      <c r="H167" s="126" t="s">
        <v>1</v>
      </c>
    </row>
    <row r="168" spans="2:10" x14ac:dyDescent="0.55000000000000004">
      <c r="B168" s="127" t="str">
        <f>$B$32</f>
        <v>Liberal Arts</v>
      </c>
      <c r="C168" s="321">
        <f t="shared" ref="C168:G183" si="8">C143+$H$140*IF($H116=0,0,$H143*C116/$H116)+IF($H32=0,0,$H$141*$H143*C32/$H32)</f>
        <v>1749880.15566684</v>
      </c>
      <c r="D168" s="321">
        <f t="shared" si="8"/>
        <v>1331274.8768302239</v>
      </c>
      <c r="E168" s="321">
        <f t="shared" si="8"/>
        <v>825252.31697069854</v>
      </c>
      <c r="F168" s="321">
        <f t="shared" si="8"/>
        <v>0</v>
      </c>
      <c r="G168" s="321">
        <f t="shared" si="8"/>
        <v>0</v>
      </c>
      <c r="H168" s="133">
        <f t="shared" ref="H168:H188" si="9">SUM(C168:G168)</f>
        <v>3906407.3494677627</v>
      </c>
      <c r="I168" s="347"/>
      <c r="J168" s="288"/>
    </row>
    <row r="169" spans="2:10" x14ac:dyDescent="0.55000000000000004">
      <c r="B169" s="127" t="str">
        <f>$B$33</f>
        <v>Science</v>
      </c>
      <c r="C169" s="141">
        <f t="shared" si="8"/>
        <v>429586.88778639818</v>
      </c>
      <c r="D169" s="141">
        <f t="shared" si="8"/>
        <v>415450.98006528593</v>
      </c>
      <c r="E169" s="141">
        <f t="shared" si="8"/>
        <v>0</v>
      </c>
      <c r="F169" s="141">
        <f t="shared" si="8"/>
        <v>0</v>
      </c>
      <c r="G169" s="141">
        <f t="shared" si="8"/>
        <v>0</v>
      </c>
      <c r="H169" s="136">
        <f t="shared" si="9"/>
        <v>845037.8678516841</v>
      </c>
      <c r="I169" s="347"/>
      <c r="J169" s="288"/>
    </row>
    <row r="170" spans="2:10" x14ac:dyDescent="0.55000000000000004">
      <c r="B170" s="127" t="str">
        <f>$B$34</f>
        <v>Fine Arts</v>
      </c>
      <c r="C170" s="141">
        <f t="shared" si="8"/>
        <v>69588.124034846434</v>
      </c>
      <c r="D170" s="141">
        <f t="shared" si="8"/>
        <v>0</v>
      </c>
      <c r="E170" s="141">
        <f t="shared" si="8"/>
        <v>0</v>
      </c>
      <c r="F170" s="141">
        <f t="shared" si="8"/>
        <v>0</v>
      </c>
      <c r="G170" s="141">
        <f t="shared" si="8"/>
        <v>0</v>
      </c>
      <c r="H170" s="136">
        <f t="shared" si="9"/>
        <v>69588.124034846434</v>
      </c>
      <c r="I170" s="347"/>
      <c r="J170" s="288"/>
    </row>
    <row r="171" spans="2:10" x14ac:dyDescent="0.55000000000000004">
      <c r="B171" s="127" t="str">
        <f>$B$35</f>
        <v>Teacher Education</v>
      </c>
      <c r="C171" s="141">
        <f t="shared" si="8"/>
        <v>40071.87331402304</v>
      </c>
      <c r="D171" s="141">
        <f t="shared" si="8"/>
        <v>320451.4656185605</v>
      </c>
      <c r="E171" s="141">
        <f t="shared" si="8"/>
        <v>368092.33403943741</v>
      </c>
      <c r="F171" s="141">
        <f t="shared" si="8"/>
        <v>0</v>
      </c>
      <c r="G171" s="141">
        <f t="shared" si="8"/>
        <v>0</v>
      </c>
      <c r="H171" s="136">
        <f t="shared" si="9"/>
        <v>728615.67297202093</v>
      </c>
      <c r="I171" s="347"/>
      <c r="J171" s="288"/>
    </row>
    <row r="172" spans="2:10" x14ac:dyDescent="0.55000000000000004">
      <c r="B172" s="127" t="str">
        <f>$B$36</f>
        <v>Agriculture</v>
      </c>
      <c r="C172" s="141">
        <f t="shared" si="8"/>
        <v>1710.3236611408215</v>
      </c>
      <c r="D172" s="141">
        <f t="shared" si="8"/>
        <v>17954.306634758403</v>
      </c>
      <c r="E172" s="141">
        <f t="shared" si="8"/>
        <v>0</v>
      </c>
      <c r="F172" s="141">
        <f t="shared" si="8"/>
        <v>0</v>
      </c>
      <c r="G172" s="141">
        <f t="shared" si="8"/>
        <v>0</v>
      </c>
      <c r="H172" s="136">
        <f t="shared" si="9"/>
        <v>19664.630295899224</v>
      </c>
      <c r="I172" s="347"/>
      <c r="J172" s="288"/>
    </row>
    <row r="173" spans="2:10" x14ac:dyDescent="0.55000000000000004">
      <c r="B173" s="127" t="str">
        <f>$B$37</f>
        <v>Engineering</v>
      </c>
      <c r="C173" s="141">
        <f t="shared" si="8"/>
        <v>75509.952565747677</v>
      </c>
      <c r="D173" s="141">
        <f t="shared" si="8"/>
        <v>204749.09638756848</v>
      </c>
      <c r="E173" s="141">
        <f t="shared" si="8"/>
        <v>0</v>
      </c>
      <c r="F173" s="141">
        <f t="shared" si="8"/>
        <v>0</v>
      </c>
      <c r="G173" s="141">
        <f t="shared" si="8"/>
        <v>0</v>
      </c>
      <c r="H173" s="136">
        <f t="shared" si="9"/>
        <v>280259.04895331617</v>
      </c>
      <c r="I173" s="347"/>
      <c r="J173" s="288"/>
    </row>
    <row r="174" spans="2:10" x14ac:dyDescent="0.55000000000000004">
      <c r="B174" s="127" t="str">
        <f>$B$38</f>
        <v>Home Economics</v>
      </c>
      <c r="C174" s="141">
        <f t="shared" si="8"/>
        <v>43126.39225052359</v>
      </c>
      <c r="D174" s="141">
        <f t="shared" si="8"/>
        <v>207900.11463937358</v>
      </c>
      <c r="E174" s="141">
        <f t="shared" si="8"/>
        <v>0</v>
      </c>
      <c r="F174" s="141">
        <f t="shared" si="8"/>
        <v>0</v>
      </c>
      <c r="G174" s="141">
        <f t="shared" si="8"/>
        <v>0</v>
      </c>
      <c r="H174" s="136">
        <f t="shared" si="9"/>
        <v>251026.50688989717</v>
      </c>
      <c r="I174" s="347"/>
      <c r="J174" s="288"/>
    </row>
    <row r="175" spans="2:10" x14ac:dyDescent="0.55000000000000004">
      <c r="B175" s="127" t="str">
        <f>$B$39</f>
        <v>Law</v>
      </c>
      <c r="C175" s="141">
        <f t="shared" si="8"/>
        <v>0</v>
      </c>
      <c r="D175" s="141">
        <f t="shared" si="8"/>
        <v>0</v>
      </c>
      <c r="E175" s="141">
        <f t="shared" si="8"/>
        <v>0</v>
      </c>
      <c r="F175" s="141">
        <f t="shared" si="8"/>
        <v>0</v>
      </c>
      <c r="G175" s="141">
        <f t="shared" si="8"/>
        <v>1771800.3173184332</v>
      </c>
      <c r="H175" s="136">
        <f t="shared" si="9"/>
        <v>1771800.3173184332</v>
      </c>
      <c r="I175" s="347"/>
      <c r="J175" s="288"/>
    </row>
    <row r="176" spans="2:10" x14ac:dyDescent="0.55000000000000004">
      <c r="B176" s="127" t="str">
        <f>$B$40</f>
        <v>Social Service</v>
      </c>
      <c r="C176" s="141">
        <f t="shared" si="8"/>
        <v>12119.485863128875</v>
      </c>
      <c r="D176" s="141">
        <f t="shared" si="8"/>
        <v>0</v>
      </c>
      <c r="E176" s="141">
        <f t="shared" si="8"/>
        <v>0</v>
      </c>
      <c r="F176" s="141">
        <f t="shared" si="8"/>
        <v>0</v>
      </c>
      <c r="G176" s="141">
        <f t="shared" si="8"/>
        <v>0</v>
      </c>
      <c r="H176" s="136">
        <f t="shared" si="9"/>
        <v>12119.485863128875</v>
      </c>
      <c r="I176" s="347"/>
      <c r="J176" s="288"/>
    </row>
    <row r="177" spans="2:10" x14ac:dyDescent="0.55000000000000004">
      <c r="B177" s="127" t="str">
        <f>$B$41</f>
        <v>Library Science</v>
      </c>
      <c r="C177" s="141">
        <f t="shared" si="8"/>
        <v>0</v>
      </c>
      <c r="D177" s="141">
        <f t="shared" si="8"/>
        <v>0</v>
      </c>
      <c r="E177" s="141">
        <f t="shared" si="8"/>
        <v>0</v>
      </c>
      <c r="F177" s="141">
        <f t="shared" si="8"/>
        <v>0</v>
      </c>
      <c r="G177" s="141">
        <f t="shared" si="8"/>
        <v>0</v>
      </c>
      <c r="H177" s="136">
        <f t="shared" si="9"/>
        <v>0</v>
      </c>
      <c r="I177" s="347"/>
      <c r="J177" s="288"/>
    </row>
    <row r="178" spans="2:10" x14ac:dyDescent="0.55000000000000004">
      <c r="B178" s="127" t="str">
        <f>$B$42</f>
        <v>Veterinary Science</v>
      </c>
      <c r="C178" s="141">
        <f t="shared" si="8"/>
        <v>0</v>
      </c>
      <c r="D178" s="141">
        <f t="shared" si="8"/>
        <v>0</v>
      </c>
      <c r="E178" s="141">
        <f t="shared" si="8"/>
        <v>0</v>
      </c>
      <c r="F178" s="141">
        <f t="shared" si="8"/>
        <v>0</v>
      </c>
      <c r="G178" s="141">
        <f t="shared" si="8"/>
        <v>0</v>
      </c>
      <c r="H178" s="136">
        <f t="shared" si="9"/>
        <v>0</v>
      </c>
      <c r="I178" s="347"/>
      <c r="J178" s="288"/>
    </row>
    <row r="179" spans="2:10" x14ac:dyDescent="0.55000000000000004">
      <c r="B179" s="127" t="str">
        <f>$B$43</f>
        <v>Vocational Training</v>
      </c>
      <c r="C179" s="141">
        <f t="shared" si="8"/>
        <v>0</v>
      </c>
      <c r="D179" s="141">
        <f t="shared" si="8"/>
        <v>0</v>
      </c>
      <c r="E179" s="141">
        <f t="shared" si="8"/>
        <v>0</v>
      </c>
      <c r="F179" s="141">
        <f t="shared" si="8"/>
        <v>0</v>
      </c>
      <c r="G179" s="141">
        <f t="shared" si="8"/>
        <v>0</v>
      </c>
      <c r="H179" s="136">
        <f t="shared" si="9"/>
        <v>0</v>
      </c>
      <c r="I179" s="347"/>
      <c r="J179" s="288"/>
    </row>
    <row r="180" spans="2:10" x14ac:dyDescent="0.55000000000000004">
      <c r="B180" s="127" t="str">
        <f>$B$44</f>
        <v>Physical Training</v>
      </c>
      <c r="C180" s="141">
        <f t="shared" si="8"/>
        <v>0</v>
      </c>
      <c r="D180" s="141">
        <f t="shared" si="8"/>
        <v>0</v>
      </c>
      <c r="E180" s="141">
        <f t="shared" si="8"/>
        <v>0</v>
      </c>
      <c r="F180" s="141">
        <f t="shared" si="8"/>
        <v>0</v>
      </c>
      <c r="G180" s="141">
        <f t="shared" si="8"/>
        <v>0</v>
      </c>
      <c r="H180" s="136">
        <f t="shared" si="9"/>
        <v>0</v>
      </c>
      <c r="I180" s="347"/>
      <c r="J180" s="288"/>
    </row>
    <row r="181" spans="2:10" x14ac:dyDescent="0.55000000000000004">
      <c r="B181" s="127" t="str">
        <f>$B$45</f>
        <v>Health Services</v>
      </c>
      <c r="C181" s="141">
        <f t="shared" si="8"/>
        <v>25911.705441395887</v>
      </c>
      <c r="D181" s="141">
        <f t="shared" si="8"/>
        <v>91176.066682478646</v>
      </c>
      <c r="E181" s="141">
        <f t="shared" si="8"/>
        <v>2396.9934981404622</v>
      </c>
      <c r="F181" s="141">
        <f t="shared" si="8"/>
        <v>0</v>
      </c>
      <c r="G181" s="141">
        <f t="shared" si="8"/>
        <v>0</v>
      </c>
      <c r="H181" s="136">
        <f t="shared" si="9"/>
        <v>119484.76562201499</v>
      </c>
      <c r="I181" s="347"/>
      <c r="J181" s="288"/>
    </row>
    <row r="182" spans="2:10" x14ac:dyDescent="0.55000000000000004">
      <c r="B182" s="127" t="str">
        <f>$B$46</f>
        <v>Pharmacy</v>
      </c>
      <c r="C182" s="141">
        <f t="shared" si="8"/>
        <v>0</v>
      </c>
      <c r="D182" s="141">
        <f t="shared" si="8"/>
        <v>0</v>
      </c>
      <c r="E182" s="141">
        <f t="shared" si="8"/>
        <v>0</v>
      </c>
      <c r="F182" s="141">
        <f t="shared" si="8"/>
        <v>0</v>
      </c>
      <c r="G182" s="141">
        <f t="shared" si="8"/>
        <v>0</v>
      </c>
      <c r="H182" s="136">
        <f t="shared" si="9"/>
        <v>0</v>
      </c>
      <c r="I182" s="347"/>
      <c r="J182" s="288"/>
    </row>
    <row r="183" spans="2:10" x14ac:dyDescent="0.55000000000000004">
      <c r="B183" s="127" t="str">
        <f>$B$47</f>
        <v>Business Administration</v>
      </c>
      <c r="C183" s="141">
        <f t="shared" si="8"/>
        <v>282580.89882146427</v>
      </c>
      <c r="D183" s="141">
        <f t="shared" si="8"/>
        <v>1324953.3762039242</v>
      </c>
      <c r="E183" s="141">
        <f t="shared" si="8"/>
        <v>195922.24834550143</v>
      </c>
      <c r="F183" s="141">
        <f t="shared" si="8"/>
        <v>0</v>
      </c>
      <c r="G183" s="141">
        <f t="shared" si="8"/>
        <v>0</v>
      </c>
      <c r="H183" s="136">
        <f t="shared" si="9"/>
        <v>1803456.5233708899</v>
      </c>
      <c r="I183" s="347"/>
      <c r="J183" s="288"/>
    </row>
    <row r="184" spans="2:10" x14ac:dyDescent="0.55000000000000004">
      <c r="B184" s="127" t="str">
        <f>$B$48</f>
        <v>Optometry</v>
      </c>
      <c r="C184" s="141">
        <f t="shared" ref="C184:G187" si="10">C159+$H$140*IF($H132=0,0,$H159*C132/$H132)+IF($H48=0,0,$H$141*$H159*C48/$H48)</f>
        <v>0</v>
      </c>
      <c r="D184" s="141">
        <f t="shared" si="10"/>
        <v>0</v>
      </c>
      <c r="E184" s="141">
        <f t="shared" si="10"/>
        <v>0</v>
      </c>
      <c r="F184" s="141">
        <f t="shared" si="10"/>
        <v>0</v>
      </c>
      <c r="G184" s="141">
        <f t="shared" si="10"/>
        <v>0</v>
      </c>
      <c r="H184" s="136">
        <f t="shared" si="9"/>
        <v>0</v>
      </c>
      <c r="I184" s="347"/>
      <c r="J184" s="288"/>
    </row>
    <row r="185" spans="2:10" x14ac:dyDescent="0.55000000000000004">
      <c r="B185" s="127" t="str">
        <f>$B$49</f>
        <v>Teacher Ed-Practice Teaching</v>
      </c>
      <c r="C185" s="141">
        <f t="shared" si="10"/>
        <v>0</v>
      </c>
      <c r="D185" s="141">
        <f t="shared" si="10"/>
        <v>12815.189667801233</v>
      </c>
      <c r="E185" s="141">
        <f t="shared" si="10"/>
        <v>0</v>
      </c>
      <c r="F185" s="141">
        <f t="shared" si="10"/>
        <v>0</v>
      </c>
      <c r="G185" s="141">
        <f t="shared" si="10"/>
        <v>0</v>
      </c>
      <c r="H185" s="136">
        <f t="shared" si="9"/>
        <v>12815.189667801233</v>
      </c>
      <c r="I185" s="347"/>
      <c r="J185" s="288"/>
    </row>
    <row r="186" spans="2:10" x14ac:dyDescent="0.55000000000000004">
      <c r="B186" s="127" t="str">
        <f>$B$50</f>
        <v>Technology</v>
      </c>
      <c r="C186" s="141">
        <f t="shared" si="10"/>
        <v>480.05403596039326</v>
      </c>
      <c r="D186" s="141">
        <f t="shared" si="10"/>
        <v>93622.337087454056</v>
      </c>
      <c r="E186" s="141">
        <f t="shared" si="10"/>
        <v>27438.448229229387</v>
      </c>
      <c r="F186" s="141">
        <f t="shared" si="10"/>
        <v>0</v>
      </c>
      <c r="G186" s="141">
        <f t="shared" si="10"/>
        <v>0</v>
      </c>
      <c r="H186" s="136">
        <f t="shared" si="9"/>
        <v>121540.83935264383</v>
      </c>
      <c r="I186" s="347"/>
      <c r="J186" s="288"/>
    </row>
    <row r="187" spans="2:10" x14ac:dyDescent="0.55000000000000004">
      <c r="B187" s="127" t="str">
        <f>$B$51</f>
        <v>Nursing</v>
      </c>
      <c r="C187" s="141">
        <f t="shared" si="10"/>
        <v>0</v>
      </c>
      <c r="D187" s="141">
        <f t="shared" si="10"/>
        <v>0</v>
      </c>
      <c r="E187" s="141">
        <f t="shared" si="10"/>
        <v>0</v>
      </c>
      <c r="F187" s="141">
        <f t="shared" si="10"/>
        <v>0</v>
      </c>
      <c r="G187" s="141">
        <f t="shared" si="10"/>
        <v>0</v>
      </c>
      <c r="H187" s="136">
        <f t="shared" si="9"/>
        <v>0</v>
      </c>
      <c r="I187" s="347"/>
      <c r="J187" s="288"/>
    </row>
    <row r="188" spans="2:10" x14ac:dyDescent="0.55000000000000004">
      <c r="B188" s="130" t="str">
        <f>$B$52</f>
        <v>Totals</v>
      </c>
      <c r="C188" s="133">
        <f>SUM(C168:C187)</f>
        <v>2730565.853441468</v>
      </c>
      <c r="D188" s="133">
        <f>SUM(D168:D187)</f>
        <v>4020347.8098174296</v>
      </c>
      <c r="E188" s="133">
        <f>SUM(E168:E187)</f>
        <v>1419102.3410830072</v>
      </c>
      <c r="F188" s="133">
        <f>SUM(F168:F187)</f>
        <v>0</v>
      </c>
      <c r="G188" s="133">
        <f>SUM(G168:G187)</f>
        <v>1771800.3173184332</v>
      </c>
      <c r="H188" s="133">
        <f t="shared" si="9"/>
        <v>9941816.321660338</v>
      </c>
      <c r="I188" s="347"/>
      <c r="J188" s="288"/>
    </row>
    <row r="189" spans="2:10" x14ac:dyDescent="0.55000000000000004">
      <c r="B189" s="328"/>
      <c r="C189" s="329"/>
      <c r="D189" s="329"/>
      <c r="E189" s="329"/>
      <c r="F189" s="329"/>
      <c r="G189" s="329"/>
      <c r="H189" s="344"/>
    </row>
    <row r="190" spans="2:10" x14ac:dyDescent="0.55000000000000004">
      <c r="B190" s="442" t="s">
        <v>34</v>
      </c>
      <c r="C190" s="442"/>
      <c r="D190" s="442"/>
      <c r="E190" s="442"/>
      <c r="F190" s="442"/>
      <c r="G190" s="442"/>
      <c r="H190" s="122">
        <f>H15</f>
        <v>7553264</v>
      </c>
    </row>
    <row r="191" spans="2:10" ht="43.5" customHeight="1" thickBot="1" x14ac:dyDescent="0.6">
      <c r="B191" s="432" t="s">
        <v>225</v>
      </c>
      <c r="C191" s="432"/>
      <c r="D191" s="432"/>
      <c r="E191" s="432"/>
      <c r="F191" s="432"/>
      <c r="G191" s="432"/>
      <c r="H191" s="432"/>
    </row>
    <row r="192" spans="2:10" ht="19.8" thickBot="1" x14ac:dyDescent="0.6">
      <c r="B192" s="124" t="s">
        <v>31</v>
      </c>
      <c r="C192" s="125" t="s">
        <v>25</v>
      </c>
      <c r="D192" s="125" t="s">
        <v>26</v>
      </c>
      <c r="E192" s="125" t="s">
        <v>27</v>
      </c>
      <c r="F192" s="125" t="s">
        <v>28</v>
      </c>
      <c r="G192" s="125" t="s">
        <v>29</v>
      </c>
      <c r="H192" s="126" t="s">
        <v>1</v>
      </c>
    </row>
    <row r="193" spans="2:8" x14ac:dyDescent="0.55000000000000004">
      <c r="B193" s="127" t="str">
        <f>$B$32</f>
        <v>Liberal Arts</v>
      </c>
      <c r="C193" s="135">
        <f t="shared" ref="C193:G208" si="11">$H$190*IF($H$136=0,0,C116/$H$136)</f>
        <v>1329466.000625666</v>
      </c>
      <c r="D193" s="135">
        <f t="shared" si="11"/>
        <v>1011431.9432112426</v>
      </c>
      <c r="E193" s="135">
        <f t="shared" si="11"/>
        <v>626982.87868291279</v>
      </c>
      <c r="F193" s="135">
        <f t="shared" si="11"/>
        <v>0</v>
      </c>
      <c r="G193" s="135">
        <f t="shared" si="11"/>
        <v>0</v>
      </c>
      <c r="H193" s="135">
        <f>SUM(C193:G193)</f>
        <v>2967880.8225198216</v>
      </c>
    </row>
    <row r="194" spans="2:8" x14ac:dyDescent="0.55000000000000004">
      <c r="B194" s="127" t="str">
        <f>$B$33</f>
        <v>Science</v>
      </c>
      <c r="C194" s="138">
        <f t="shared" si="11"/>
        <v>326377.30062660656</v>
      </c>
      <c r="D194" s="138">
        <f t="shared" si="11"/>
        <v>315637.58874271536</v>
      </c>
      <c r="E194" s="138">
        <f t="shared" si="11"/>
        <v>0</v>
      </c>
      <c r="F194" s="138">
        <f t="shared" si="11"/>
        <v>0</v>
      </c>
      <c r="G194" s="138">
        <f t="shared" si="11"/>
        <v>0</v>
      </c>
      <c r="H194" s="138">
        <f t="shared" ref="H194:H213" si="12">SUM(C194:G194)</f>
        <v>642014.88936932199</v>
      </c>
    </row>
    <row r="195" spans="2:8" x14ac:dyDescent="0.55000000000000004">
      <c r="B195" s="127" t="str">
        <f>$B$34</f>
        <v>Fine Arts</v>
      </c>
      <c r="C195" s="138">
        <f t="shared" si="11"/>
        <v>52869.360597094521</v>
      </c>
      <c r="D195" s="138">
        <f t="shared" si="11"/>
        <v>0</v>
      </c>
      <c r="E195" s="138">
        <f t="shared" si="11"/>
        <v>0</v>
      </c>
      <c r="F195" s="138">
        <f t="shared" si="11"/>
        <v>0</v>
      </c>
      <c r="G195" s="138">
        <f t="shared" si="11"/>
        <v>0</v>
      </c>
      <c r="H195" s="138">
        <f t="shared" si="12"/>
        <v>52869.360597094521</v>
      </c>
    </row>
    <row r="196" spans="2:8" x14ac:dyDescent="0.55000000000000004">
      <c r="B196" s="127" t="str">
        <f>$B$35</f>
        <v>Teacher Education</v>
      </c>
      <c r="C196" s="138">
        <f t="shared" si="11"/>
        <v>30444.481000512256</v>
      </c>
      <c r="D196" s="138">
        <f t="shared" si="11"/>
        <v>243462.00338970663</v>
      </c>
      <c r="E196" s="138">
        <f t="shared" si="11"/>
        <v>279657.00485922181</v>
      </c>
      <c r="F196" s="138">
        <f t="shared" si="11"/>
        <v>0</v>
      </c>
      <c r="G196" s="138">
        <f t="shared" si="11"/>
        <v>0</v>
      </c>
      <c r="H196" s="138">
        <f t="shared" si="12"/>
        <v>553563.48924944061</v>
      </c>
    </row>
    <row r="197" spans="2:8" x14ac:dyDescent="0.55000000000000004">
      <c r="B197" s="127" t="str">
        <f>$B$36</f>
        <v>Agriculture</v>
      </c>
      <c r="C197" s="138">
        <f t="shared" si="11"/>
        <v>1299.4130770548873</v>
      </c>
      <c r="D197" s="138">
        <f t="shared" si="11"/>
        <v>13640.728571279169</v>
      </c>
      <c r="E197" s="138">
        <f t="shared" si="11"/>
        <v>0</v>
      </c>
      <c r="F197" s="138">
        <f t="shared" si="11"/>
        <v>0</v>
      </c>
      <c r="G197" s="138">
        <f t="shared" si="11"/>
        <v>0</v>
      </c>
      <c r="H197" s="138">
        <f t="shared" si="12"/>
        <v>14940.141648334056</v>
      </c>
    </row>
    <row r="198" spans="2:8" x14ac:dyDescent="0.55000000000000004">
      <c r="B198" s="127" t="str">
        <f>$B$37</f>
        <v>Engineering</v>
      </c>
      <c r="C198" s="138">
        <f t="shared" si="11"/>
        <v>57368.451387896734</v>
      </c>
      <c r="D198" s="138">
        <f t="shared" si="11"/>
        <v>155557.48856547702</v>
      </c>
      <c r="E198" s="138">
        <f t="shared" si="11"/>
        <v>0</v>
      </c>
      <c r="F198" s="138">
        <f t="shared" si="11"/>
        <v>0</v>
      </c>
      <c r="G198" s="138">
        <f t="shared" si="11"/>
        <v>0</v>
      </c>
      <c r="H198" s="138">
        <f t="shared" si="12"/>
        <v>212925.93995337375</v>
      </c>
    </row>
    <row r="199" spans="2:8" x14ac:dyDescent="0.55000000000000004">
      <c r="B199" s="127" t="str">
        <f>$B$38</f>
        <v>Home Economics</v>
      </c>
      <c r="C199" s="138">
        <f t="shared" si="11"/>
        <v>32765.142253338028</v>
      </c>
      <c r="D199" s="138">
        <f t="shared" si="11"/>
        <v>157951.4648726884</v>
      </c>
      <c r="E199" s="138">
        <f t="shared" si="11"/>
        <v>0</v>
      </c>
      <c r="F199" s="138">
        <f t="shared" si="11"/>
        <v>0</v>
      </c>
      <c r="G199" s="138">
        <f t="shared" si="11"/>
        <v>0</v>
      </c>
      <c r="H199" s="138">
        <f t="shared" si="12"/>
        <v>190716.60712602644</v>
      </c>
    </row>
    <row r="200" spans="2:8" x14ac:dyDescent="0.55000000000000004">
      <c r="B200" s="127" t="str">
        <f>$B$39</f>
        <v>Law</v>
      </c>
      <c r="C200" s="138">
        <f t="shared" si="11"/>
        <v>0</v>
      </c>
      <c r="D200" s="138">
        <f t="shared" si="11"/>
        <v>0</v>
      </c>
      <c r="E200" s="138">
        <f t="shared" si="11"/>
        <v>0</v>
      </c>
      <c r="F200" s="138">
        <f t="shared" si="11"/>
        <v>0</v>
      </c>
      <c r="G200" s="138">
        <f t="shared" si="11"/>
        <v>1346119.7751996771</v>
      </c>
      <c r="H200" s="138">
        <f t="shared" si="12"/>
        <v>1346119.7751996771</v>
      </c>
    </row>
    <row r="201" spans="2:8" x14ac:dyDescent="0.55000000000000004">
      <c r="B201" s="127" t="str">
        <f>$B$40</f>
        <v>Social Service</v>
      </c>
      <c r="C201" s="138">
        <f t="shared" si="11"/>
        <v>9207.7416547152916</v>
      </c>
      <c r="D201" s="138">
        <f t="shared" si="11"/>
        <v>0</v>
      </c>
      <c r="E201" s="138">
        <f t="shared" si="11"/>
        <v>0</v>
      </c>
      <c r="F201" s="138">
        <f t="shared" si="11"/>
        <v>0</v>
      </c>
      <c r="G201" s="138">
        <f t="shared" si="11"/>
        <v>0</v>
      </c>
      <c r="H201" s="138">
        <f t="shared" si="12"/>
        <v>9207.7416547152916</v>
      </c>
    </row>
    <row r="202" spans="2:8" x14ac:dyDescent="0.55000000000000004">
      <c r="B202" s="127" t="str">
        <f>$B$41</f>
        <v>Library Science</v>
      </c>
      <c r="C202" s="138">
        <f t="shared" si="11"/>
        <v>0</v>
      </c>
      <c r="D202" s="138">
        <f t="shared" si="11"/>
        <v>0</v>
      </c>
      <c r="E202" s="138">
        <f t="shared" si="11"/>
        <v>0</v>
      </c>
      <c r="F202" s="138">
        <f t="shared" si="11"/>
        <v>0</v>
      </c>
      <c r="G202" s="138">
        <f t="shared" si="11"/>
        <v>0</v>
      </c>
      <c r="H202" s="138">
        <f t="shared" si="12"/>
        <v>0</v>
      </c>
    </row>
    <row r="203" spans="2:8" x14ac:dyDescent="0.55000000000000004">
      <c r="B203" s="127" t="str">
        <f>$B$42</f>
        <v>Veterinary Science</v>
      </c>
      <c r="C203" s="138">
        <f t="shared" si="11"/>
        <v>0</v>
      </c>
      <c r="D203" s="138">
        <f t="shared" si="11"/>
        <v>0</v>
      </c>
      <c r="E203" s="138">
        <f t="shared" si="11"/>
        <v>0</v>
      </c>
      <c r="F203" s="138">
        <f t="shared" si="11"/>
        <v>0</v>
      </c>
      <c r="G203" s="138">
        <f t="shared" si="11"/>
        <v>0</v>
      </c>
      <c r="H203" s="138">
        <f t="shared" si="12"/>
        <v>0</v>
      </c>
    </row>
    <row r="204" spans="2:8" x14ac:dyDescent="0.55000000000000004">
      <c r="B204" s="127" t="str">
        <f>$B$43</f>
        <v>Vocational Training</v>
      </c>
      <c r="C204" s="138">
        <f t="shared" si="11"/>
        <v>0</v>
      </c>
      <c r="D204" s="138">
        <f t="shared" si="11"/>
        <v>0</v>
      </c>
      <c r="E204" s="138">
        <f t="shared" si="11"/>
        <v>0</v>
      </c>
      <c r="F204" s="138">
        <f t="shared" si="11"/>
        <v>0</v>
      </c>
      <c r="G204" s="138">
        <f t="shared" si="11"/>
        <v>0</v>
      </c>
      <c r="H204" s="138">
        <f t="shared" si="12"/>
        <v>0</v>
      </c>
    </row>
    <row r="205" spans="2:8" x14ac:dyDescent="0.55000000000000004">
      <c r="B205" s="127" t="str">
        <f>$B$44</f>
        <v>Physical Training</v>
      </c>
      <c r="C205" s="138">
        <f t="shared" si="11"/>
        <v>0</v>
      </c>
      <c r="D205" s="138">
        <f t="shared" si="11"/>
        <v>0</v>
      </c>
      <c r="E205" s="138">
        <f t="shared" si="11"/>
        <v>0</v>
      </c>
      <c r="F205" s="138">
        <f t="shared" si="11"/>
        <v>0</v>
      </c>
      <c r="G205" s="138">
        <f t="shared" si="11"/>
        <v>0</v>
      </c>
      <c r="H205" s="138">
        <f t="shared" si="12"/>
        <v>0</v>
      </c>
    </row>
    <row r="206" spans="2:8" x14ac:dyDescent="0.55000000000000004">
      <c r="B206" s="127" t="str">
        <f>$B$45</f>
        <v>Health Services</v>
      </c>
      <c r="C206" s="138">
        <f t="shared" si="11"/>
        <v>19686.337542033129</v>
      </c>
      <c r="D206" s="138">
        <f t="shared" si="11"/>
        <v>69270.732817094759</v>
      </c>
      <c r="E206" s="138">
        <f t="shared" si="11"/>
        <v>1821.108348008059</v>
      </c>
      <c r="F206" s="138">
        <f t="shared" si="11"/>
        <v>0</v>
      </c>
      <c r="G206" s="138">
        <f t="shared" si="11"/>
        <v>0</v>
      </c>
      <c r="H206" s="138">
        <f t="shared" si="12"/>
        <v>90778.178707135943</v>
      </c>
    </row>
    <row r="207" spans="2:8" x14ac:dyDescent="0.55000000000000004">
      <c r="B207" s="127" t="str">
        <f>$B$46</f>
        <v>Pharmacy</v>
      </c>
      <c r="C207" s="138">
        <f t="shared" si="11"/>
        <v>0</v>
      </c>
      <c r="D207" s="138">
        <f t="shared" si="11"/>
        <v>0</v>
      </c>
      <c r="E207" s="138">
        <f t="shared" si="11"/>
        <v>0</v>
      </c>
      <c r="F207" s="138">
        <f t="shared" si="11"/>
        <v>0</v>
      </c>
      <c r="G207" s="138">
        <f t="shared" si="11"/>
        <v>0</v>
      </c>
      <c r="H207" s="138">
        <f t="shared" si="12"/>
        <v>0</v>
      </c>
    </row>
    <row r="208" spans="2:8" x14ac:dyDescent="0.55000000000000004">
      <c r="B208" s="127" t="str">
        <f>$B$47</f>
        <v>Business Administration</v>
      </c>
      <c r="C208" s="138">
        <f t="shared" si="11"/>
        <v>214689.95816242867</v>
      </c>
      <c r="D208" s="138">
        <f t="shared" si="11"/>
        <v>1006629.2027902011</v>
      </c>
      <c r="E208" s="138">
        <f t="shared" si="11"/>
        <v>148851.31824483274</v>
      </c>
      <c r="F208" s="138">
        <f t="shared" si="11"/>
        <v>0</v>
      </c>
      <c r="G208" s="138">
        <f t="shared" si="11"/>
        <v>0</v>
      </c>
      <c r="H208" s="138">
        <f t="shared" si="12"/>
        <v>1370170.4791974626</v>
      </c>
    </row>
    <row r="209" spans="2:8" x14ac:dyDescent="0.55000000000000004">
      <c r="B209" s="127" t="str">
        <f>$B$48</f>
        <v>Optometry</v>
      </c>
      <c r="C209" s="138">
        <f t="shared" ref="C209:G212" si="13">$H$190*IF($H$136=0,0,C132/$H$136)</f>
        <v>0</v>
      </c>
      <c r="D209" s="138">
        <f t="shared" si="13"/>
        <v>0</v>
      </c>
      <c r="E209" s="138">
        <f t="shared" si="13"/>
        <v>0</v>
      </c>
      <c r="F209" s="138">
        <f t="shared" si="13"/>
        <v>0</v>
      </c>
      <c r="G209" s="138">
        <f t="shared" si="13"/>
        <v>0</v>
      </c>
      <c r="H209" s="138">
        <f t="shared" si="12"/>
        <v>0</v>
      </c>
    </row>
    <row r="210" spans="2:8" x14ac:dyDescent="0.55000000000000004">
      <c r="B210" s="127" t="str">
        <f>$B$49</f>
        <v>Teacher Ed-Practice Teaching</v>
      </c>
      <c r="C210" s="138">
        <f t="shared" si="13"/>
        <v>0</v>
      </c>
      <c r="D210" s="138">
        <f t="shared" si="13"/>
        <v>9736.3004544836986</v>
      </c>
      <c r="E210" s="138">
        <f t="shared" si="13"/>
        <v>0</v>
      </c>
      <c r="F210" s="138">
        <f t="shared" si="13"/>
        <v>0</v>
      </c>
      <c r="G210" s="138">
        <f t="shared" si="13"/>
        <v>0</v>
      </c>
      <c r="H210" s="138">
        <f t="shared" si="12"/>
        <v>9736.3004544836986</v>
      </c>
    </row>
    <row r="211" spans="2:8" x14ac:dyDescent="0.55000000000000004">
      <c r="B211" s="127" t="str">
        <f>$B$50</f>
        <v>Technology</v>
      </c>
      <c r="C211" s="138">
        <f t="shared" si="13"/>
        <v>364.71955933991603</v>
      </c>
      <c r="D211" s="138">
        <f t="shared" si="13"/>
        <v>71129.279141664214</v>
      </c>
      <c r="E211" s="138">
        <f t="shared" si="13"/>
        <v>20846.275622107871</v>
      </c>
      <c r="F211" s="138">
        <f t="shared" si="13"/>
        <v>0</v>
      </c>
      <c r="G211" s="138">
        <f t="shared" si="13"/>
        <v>0</v>
      </c>
      <c r="H211" s="138">
        <f t="shared" si="12"/>
        <v>92340.274323112011</v>
      </c>
    </row>
    <row r="212" spans="2:8" x14ac:dyDescent="0.55000000000000004">
      <c r="B212" s="127" t="str">
        <f>$B$51</f>
        <v>Nursing</v>
      </c>
      <c r="C212" s="138">
        <f t="shared" si="13"/>
        <v>0</v>
      </c>
      <c r="D212" s="138">
        <f t="shared" si="13"/>
        <v>0</v>
      </c>
      <c r="E212" s="138">
        <f t="shared" si="13"/>
        <v>0</v>
      </c>
      <c r="F212" s="138">
        <f t="shared" si="13"/>
        <v>0</v>
      </c>
      <c r="G212" s="138">
        <f t="shared" si="13"/>
        <v>0</v>
      </c>
      <c r="H212" s="138">
        <f t="shared" si="12"/>
        <v>0</v>
      </c>
    </row>
    <row r="213" spans="2:8" x14ac:dyDescent="0.55000000000000004">
      <c r="B213" s="130" t="str">
        <f>$B$52</f>
        <v>Totals</v>
      </c>
      <c r="C213" s="135">
        <f>SUM(C193:C212)</f>
        <v>2074538.9064866856</v>
      </c>
      <c r="D213" s="135">
        <f>SUM(D193:D212)</f>
        <v>3054446.7325565531</v>
      </c>
      <c r="E213" s="135">
        <f>SUM(E193:E212)</f>
        <v>1078158.5857570833</v>
      </c>
      <c r="F213" s="135">
        <f>SUM(F193:F212)</f>
        <v>0</v>
      </c>
      <c r="G213" s="135">
        <f>SUM(G193:G212)</f>
        <v>1346119.7751996771</v>
      </c>
      <c r="H213" s="135">
        <f t="shared" si="12"/>
        <v>7553263.9999999991</v>
      </c>
    </row>
    <row r="214" spans="2:8" x14ac:dyDescent="0.55000000000000004">
      <c r="B214" s="143"/>
      <c r="C214" s="144"/>
      <c r="D214" s="144"/>
      <c r="E214" s="144"/>
      <c r="F214" s="144"/>
      <c r="G214" s="144"/>
      <c r="H214" s="144"/>
    </row>
    <row r="215" spans="2:8" x14ac:dyDescent="0.55000000000000004">
      <c r="B215" s="442" t="s">
        <v>35</v>
      </c>
      <c r="C215" s="442"/>
      <c r="D215" s="442"/>
      <c r="E215" s="442"/>
      <c r="F215" s="442"/>
      <c r="G215" s="442"/>
      <c r="H215" s="122">
        <f>H17</f>
        <v>7117167</v>
      </c>
    </row>
    <row r="216" spans="2:8" ht="60.75" customHeight="1" thickBot="1" x14ac:dyDescent="0.6">
      <c r="B216" s="432" t="s">
        <v>226</v>
      </c>
      <c r="C216" s="432"/>
      <c r="D216" s="432"/>
      <c r="E216" s="432"/>
      <c r="F216" s="432"/>
      <c r="G216" s="432"/>
      <c r="H216" s="432"/>
    </row>
    <row r="217" spans="2:8" ht="19.8" thickBot="1" x14ac:dyDescent="0.6">
      <c r="B217" s="124" t="s">
        <v>31</v>
      </c>
      <c r="C217" s="125" t="s">
        <v>25</v>
      </c>
      <c r="D217" s="125" t="s">
        <v>26</v>
      </c>
      <c r="E217" s="125" t="s">
        <v>27</v>
      </c>
      <c r="F217" s="125" t="s">
        <v>28</v>
      </c>
      <c r="G217" s="125" t="s">
        <v>29</v>
      </c>
      <c r="H217" s="126" t="s">
        <v>1</v>
      </c>
    </row>
    <row r="218" spans="2:8" x14ac:dyDescent="0.55000000000000004">
      <c r="B218" s="127" t="str">
        <f>$B$32</f>
        <v>Liberal Arts</v>
      </c>
      <c r="C218" s="135">
        <f t="shared" ref="C218:G233" si="14">$H$215*IF($H$25=0,0,C$25/$H$25)*IF(C$52=0,0,C32/C$52)</f>
        <v>1243197.6295142651</v>
      </c>
      <c r="D218" s="135">
        <f t="shared" si="14"/>
        <v>1333925.5763828654</v>
      </c>
      <c r="E218" s="135">
        <f t="shared" si="14"/>
        <v>407217.64711798821</v>
      </c>
      <c r="F218" s="135">
        <f t="shared" si="14"/>
        <v>0</v>
      </c>
      <c r="G218" s="135">
        <f t="shared" si="14"/>
        <v>0</v>
      </c>
      <c r="H218" s="135">
        <f>SUM(C218:G218)</f>
        <v>2984340.8530151187</v>
      </c>
    </row>
    <row r="219" spans="2:8" x14ac:dyDescent="0.55000000000000004">
      <c r="B219" s="127" t="str">
        <f>$B$33</f>
        <v>Science</v>
      </c>
      <c r="C219" s="138">
        <f t="shared" si="14"/>
        <v>236786.6266892539</v>
      </c>
      <c r="D219" s="138">
        <f t="shared" si="14"/>
        <v>281418.89797106863</v>
      </c>
      <c r="E219" s="138">
        <f t="shared" si="14"/>
        <v>0</v>
      </c>
      <c r="F219" s="138">
        <f t="shared" si="14"/>
        <v>0</v>
      </c>
      <c r="G219" s="138">
        <f t="shared" si="14"/>
        <v>0</v>
      </c>
      <c r="H219" s="138">
        <f t="shared" ref="H219:H238" si="15">SUM(C219:G219)</f>
        <v>518205.52466032252</v>
      </c>
    </row>
    <row r="220" spans="2:8" x14ac:dyDescent="0.55000000000000004">
      <c r="B220" s="127" t="str">
        <f>$B$34</f>
        <v>Fine Arts</v>
      </c>
      <c r="C220" s="138">
        <f t="shared" si="14"/>
        <v>95409.32608748757</v>
      </c>
      <c r="D220" s="138">
        <f t="shared" si="14"/>
        <v>0</v>
      </c>
      <c r="E220" s="138">
        <f t="shared" si="14"/>
        <v>0</v>
      </c>
      <c r="F220" s="138">
        <f t="shared" si="14"/>
        <v>0</v>
      </c>
      <c r="G220" s="138">
        <f t="shared" si="14"/>
        <v>0</v>
      </c>
      <c r="H220" s="138">
        <f t="shared" si="15"/>
        <v>95409.32608748757</v>
      </c>
    </row>
    <row r="221" spans="2:8" x14ac:dyDescent="0.55000000000000004">
      <c r="B221" s="127" t="str">
        <f>$B$35</f>
        <v>Teacher Education</v>
      </c>
      <c r="C221" s="138">
        <f t="shared" si="14"/>
        <v>28112.645570715908</v>
      </c>
      <c r="D221" s="138">
        <f t="shared" si="14"/>
        <v>168538.65111822888</v>
      </c>
      <c r="E221" s="138">
        <f t="shared" si="14"/>
        <v>143249.75260740746</v>
      </c>
      <c r="F221" s="138">
        <f t="shared" si="14"/>
        <v>0</v>
      </c>
      <c r="G221" s="138">
        <f t="shared" si="14"/>
        <v>0</v>
      </c>
      <c r="H221" s="138">
        <f t="shared" si="15"/>
        <v>339901.04929635226</v>
      </c>
    </row>
    <row r="222" spans="2:8" x14ac:dyDescent="0.55000000000000004">
      <c r="B222" s="127" t="str">
        <f>$B$36</f>
        <v>Agriculture</v>
      </c>
      <c r="C222" s="138">
        <f t="shared" si="14"/>
        <v>1302.5163970988067</v>
      </c>
      <c r="D222" s="138">
        <f t="shared" si="14"/>
        <v>37209.832065063521</v>
      </c>
      <c r="E222" s="138">
        <f t="shared" si="14"/>
        <v>0</v>
      </c>
      <c r="F222" s="138">
        <f t="shared" si="14"/>
        <v>0</v>
      </c>
      <c r="G222" s="138">
        <f t="shared" si="14"/>
        <v>0</v>
      </c>
      <c r="H222" s="138">
        <f t="shared" si="15"/>
        <v>38512.348462162328</v>
      </c>
    </row>
    <row r="223" spans="2:8" x14ac:dyDescent="0.55000000000000004">
      <c r="B223" s="127" t="str">
        <f>$B$37</f>
        <v>Engineering</v>
      </c>
      <c r="C223" s="138">
        <f t="shared" si="14"/>
        <v>65614.263503852373</v>
      </c>
      <c r="D223" s="138">
        <f t="shared" si="14"/>
        <v>147901.26526701721</v>
      </c>
      <c r="E223" s="138">
        <f t="shared" si="14"/>
        <v>0</v>
      </c>
      <c r="F223" s="138">
        <f t="shared" si="14"/>
        <v>0</v>
      </c>
      <c r="G223" s="138">
        <f t="shared" si="14"/>
        <v>0</v>
      </c>
      <c r="H223" s="138">
        <f t="shared" si="15"/>
        <v>213515.5287708696</v>
      </c>
    </row>
    <row r="224" spans="2:8" x14ac:dyDescent="0.55000000000000004">
      <c r="B224" s="127" t="str">
        <f>$B$38</f>
        <v>Home Economics</v>
      </c>
      <c r="C224" s="138">
        <f t="shared" si="14"/>
        <v>19700.560506119451</v>
      </c>
      <c r="D224" s="138">
        <f t="shared" si="14"/>
        <v>111942.18385960287</v>
      </c>
      <c r="E224" s="138">
        <f t="shared" si="14"/>
        <v>0</v>
      </c>
      <c r="F224" s="138">
        <f t="shared" si="14"/>
        <v>0</v>
      </c>
      <c r="G224" s="138">
        <f t="shared" si="14"/>
        <v>0</v>
      </c>
      <c r="H224" s="138">
        <f t="shared" si="15"/>
        <v>131642.74436572232</v>
      </c>
    </row>
    <row r="225" spans="2:10" x14ac:dyDescent="0.55000000000000004">
      <c r="B225" s="127" t="str">
        <f>$B$39</f>
        <v>Law</v>
      </c>
      <c r="C225" s="138">
        <f t="shared" si="14"/>
        <v>0</v>
      </c>
      <c r="D225" s="138">
        <f t="shared" si="14"/>
        <v>0</v>
      </c>
      <c r="E225" s="138">
        <f t="shared" si="14"/>
        <v>0</v>
      </c>
      <c r="F225" s="138">
        <f t="shared" si="14"/>
        <v>0</v>
      </c>
      <c r="G225" s="138">
        <f t="shared" si="14"/>
        <v>831656.23926868045</v>
      </c>
      <c r="H225" s="138">
        <f t="shared" si="15"/>
        <v>831656.23926868045</v>
      </c>
    </row>
    <row r="226" spans="2:10" x14ac:dyDescent="0.55000000000000004">
      <c r="B226" s="127" t="str">
        <f>$B$40</f>
        <v>Social Service</v>
      </c>
      <c r="C226" s="138">
        <f t="shared" si="14"/>
        <v>6675.3965351313836</v>
      </c>
      <c r="D226" s="138">
        <f t="shared" si="14"/>
        <v>0</v>
      </c>
      <c r="E226" s="138">
        <f t="shared" si="14"/>
        <v>0</v>
      </c>
      <c r="F226" s="138">
        <f t="shared" si="14"/>
        <v>0</v>
      </c>
      <c r="G226" s="138">
        <f t="shared" si="14"/>
        <v>0</v>
      </c>
      <c r="H226" s="138">
        <f t="shared" si="15"/>
        <v>6675.3965351313836</v>
      </c>
    </row>
    <row r="227" spans="2:10" x14ac:dyDescent="0.55000000000000004">
      <c r="B227" s="127" t="str">
        <f>$B$41</f>
        <v>Library Science</v>
      </c>
      <c r="C227" s="138">
        <f t="shared" si="14"/>
        <v>0</v>
      </c>
      <c r="D227" s="138">
        <f t="shared" si="14"/>
        <v>0</v>
      </c>
      <c r="E227" s="138">
        <f t="shared" si="14"/>
        <v>0</v>
      </c>
      <c r="F227" s="138">
        <f t="shared" si="14"/>
        <v>0</v>
      </c>
      <c r="G227" s="138">
        <f t="shared" si="14"/>
        <v>0</v>
      </c>
      <c r="H227" s="138">
        <f t="shared" si="15"/>
        <v>0</v>
      </c>
    </row>
    <row r="228" spans="2:10" x14ac:dyDescent="0.55000000000000004">
      <c r="B228" s="127" t="str">
        <f>$B$42</f>
        <v>Veterinary Science</v>
      </c>
      <c r="C228" s="138">
        <f t="shared" si="14"/>
        <v>0</v>
      </c>
      <c r="D228" s="138">
        <f t="shared" si="14"/>
        <v>0</v>
      </c>
      <c r="E228" s="138">
        <f t="shared" si="14"/>
        <v>0</v>
      </c>
      <c r="F228" s="138">
        <f t="shared" si="14"/>
        <v>0</v>
      </c>
      <c r="G228" s="138">
        <f t="shared" si="14"/>
        <v>0</v>
      </c>
      <c r="H228" s="138">
        <f t="shared" si="15"/>
        <v>0</v>
      </c>
    </row>
    <row r="229" spans="2:10" x14ac:dyDescent="0.55000000000000004">
      <c r="B229" s="127" t="str">
        <f>$B$43</f>
        <v>Vocational Training</v>
      </c>
      <c r="C229" s="138">
        <f t="shared" si="14"/>
        <v>0</v>
      </c>
      <c r="D229" s="138">
        <f t="shared" si="14"/>
        <v>0</v>
      </c>
      <c r="E229" s="138">
        <f t="shared" si="14"/>
        <v>0</v>
      </c>
      <c r="F229" s="138">
        <f t="shared" si="14"/>
        <v>0</v>
      </c>
      <c r="G229" s="138">
        <f t="shared" si="14"/>
        <v>0</v>
      </c>
      <c r="H229" s="138">
        <f t="shared" si="15"/>
        <v>0</v>
      </c>
    </row>
    <row r="230" spans="2:10" x14ac:dyDescent="0.55000000000000004">
      <c r="B230" s="127" t="str">
        <f>$B$44</f>
        <v>Physical Training</v>
      </c>
      <c r="C230" s="138">
        <f t="shared" si="14"/>
        <v>0</v>
      </c>
      <c r="D230" s="138">
        <f t="shared" si="14"/>
        <v>0</v>
      </c>
      <c r="E230" s="138">
        <f t="shared" si="14"/>
        <v>0</v>
      </c>
      <c r="F230" s="138">
        <f t="shared" si="14"/>
        <v>0</v>
      </c>
      <c r="G230" s="138">
        <f t="shared" si="14"/>
        <v>0</v>
      </c>
      <c r="H230" s="138">
        <f t="shared" si="15"/>
        <v>0</v>
      </c>
    </row>
    <row r="231" spans="2:10" x14ac:dyDescent="0.55000000000000004">
      <c r="B231" s="127" t="str">
        <f>$B$45</f>
        <v>Health Services</v>
      </c>
      <c r="C231" s="138">
        <f t="shared" si="14"/>
        <v>18235.22955938329</v>
      </c>
      <c r="D231" s="138">
        <f t="shared" si="14"/>
        <v>100998.11560517242</v>
      </c>
      <c r="E231" s="138">
        <f t="shared" si="14"/>
        <v>824.32722088661569</v>
      </c>
      <c r="F231" s="138">
        <f t="shared" si="14"/>
        <v>0</v>
      </c>
      <c r="G231" s="138">
        <f t="shared" si="14"/>
        <v>0</v>
      </c>
      <c r="H231" s="138">
        <f t="shared" si="15"/>
        <v>120057.67238544232</v>
      </c>
    </row>
    <row r="232" spans="2:10" x14ac:dyDescent="0.55000000000000004">
      <c r="B232" s="127" t="str">
        <f>$B$46</f>
        <v>Pharmacy</v>
      </c>
      <c r="C232" s="138">
        <f t="shared" si="14"/>
        <v>0</v>
      </c>
      <c r="D232" s="138">
        <f t="shared" si="14"/>
        <v>0</v>
      </c>
      <c r="E232" s="138">
        <f t="shared" si="14"/>
        <v>0</v>
      </c>
      <c r="F232" s="138">
        <f t="shared" si="14"/>
        <v>0</v>
      </c>
      <c r="G232" s="138">
        <f t="shared" si="14"/>
        <v>0</v>
      </c>
      <c r="H232" s="138">
        <f t="shared" si="15"/>
        <v>0</v>
      </c>
    </row>
    <row r="233" spans="2:10" x14ac:dyDescent="0.55000000000000004">
      <c r="B233" s="127" t="str">
        <f>$B$47</f>
        <v>Business Administration</v>
      </c>
      <c r="C233" s="138">
        <f t="shared" si="14"/>
        <v>202215.67064958971</v>
      </c>
      <c r="D233" s="138">
        <f t="shared" si="14"/>
        <v>1339241.2666778746</v>
      </c>
      <c r="E233" s="138">
        <f t="shared" si="14"/>
        <v>167887.97732057408</v>
      </c>
      <c r="F233" s="138">
        <f t="shared" si="14"/>
        <v>0</v>
      </c>
      <c r="G233" s="138">
        <f t="shared" si="14"/>
        <v>0</v>
      </c>
      <c r="H233" s="138">
        <f t="shared" si="15"/>
        <v>1709344.9146480383</v>
      </c>
    </row>
    <row r="234" spans="2:10" x14ac:dyDescent="0.55000000000000004">
      <c r="B234" s="127" t="str">
        <f>$B$48</f>
        <v>Optometry</v>
      </c>
      <c r="C234" s="138">
        <f t="shared" ref="C234:G237" si="16">$H$215*IF($H$25=0,0,C$25/$H$25)*IF(C$52=0,0,C48/C$52)</f>
        <v>0</v>
      </c>
      <c r="D234" s="138">
        <f t="shared" si="16"/>
        <v>0</v>
      </c>
      <c r="E234" s="138">
        <f t="shared" si="16"/>
        <v>0</v>
      </c>
      <c r="F234" s="138">
        <f t="shared" si="16"/>
        <v>0</v>
      </c>
      <c r="G234" s="138">
        <f t="shared" si="16"/>
        <v>0</v>
      </c>
      <c r="H234" s="138">
        <f t="shared" si="15"/>
        <v>0</v>
      </c>
    </row>
    <row r="235" spans="2:10" x14ac:dyDescent="0.55000000000000004">
      <c r="B235" s="127" t="str">
        <f>$B$49</f>
        <v>Teacher Ed-Practice Teaching</v>
      </c>
      <c r="C235" s="138">
        <f t="shared" si="16"/>
        <v>0</v>
      </c>
      <c r="D235" s="138">
        <f t="shared" si="16"/>
        <v>16259.758549439523</v>
      </c>
      <c r="E235" s="138">
        <f t="shared" si="16"/>
        <v>0</v>
      </c>
      <c r="F235" s="138">
        <f t="shared" si="16"/>
        <v>0</v>
      </c>
      <c r="G235" s="138">
        <f t="shared" si="16"/>
        <v>0</v>
      </c>
      <c r="H235" s="138">
        <f t="shared" si="15"/>
        <v>16259.758549439523</v>
      </c>
    </row>
    <row r="236" spans="2:10" x14ac:dyDescent="0.55000000000000004">
      <c r="B236" s="127" t="str">
        <f>$B$50</f>
        <v>Technology</v>
      </c>
      <c r="C236" s="138">
        <f t="shared" si="16"/>
        <v>651.25819854940335</v>
      </c>
      <c r="D236" s="138">
        <f t="shared" si="16"/>
        <v>104124.99224929541</v>
      </c>
      <c r="E236" s="138">
        <f t="shared" si="16"/>
        <v>6869.393507388465</v>
      </c>
      <c r="F236" s="138">
        <f t="shared" si="16"/>
        <v>0</v>
      </c>
      <c r="G236" s="138">
        <f t="shared" si="16"/>
        <v>0</v>
      </c>
      <c r="H236" s="138">
        <f t="shared" si="15"/>
        <v>111645.64395523327</v>
      </c>
    </row>
    <row r="237" spans="2:10" x14ac:dyDescent="0.55000000000000004">
      <c r="B237" s="127" t="str">
        <f>$B$51</f>
        <v>Nursing</v>
      </c>
      <c r="C237" s="138">
        <f t="shared" si="16"/>
        <v>0</v>
      </c>
      <c r="D237" s="138">
        <f t="shared" si="16"/>
        <v>0</v>
      </c>
      <c r="E237" s="138">
        <f t="shared" si="16"/>
        <v>0</v>
      </c>
      <c r="F237" s="138">
        <f t="shared" si="16"/>
        <v>0</v>
      </c>
      <c r="G237" s="138">
        <f t="shared" si="16"/>
        <v>0</v>
      </c>
      <c r="H237" s="138">
        <f t="shared" si="15"/>
        <v>0</v>
      </c>
    </row>
    <row r="238" spans="2:10" x14ac:dyDescent="0.55000000000000004">
      <c r="B238" s="130" t="str">
        <f>$B$52</f>
        <v>Totals</v>
      </c>
      <c r="C238" s="135">
        <f>SUM(C218:C237)</f>
        <v>1917901.1232114469</v>
      </c>
      <c r="D238" s="135">
        <f>SUM(D218:D237)</f>
        <v>3641560.5397456288</v>
      </c>
      <c r="E238" s="135">
        <f>SUM(E218:E237)</f>
        <v>726049.09777424484</v>
      </c>
      <c r="F238" s="135">
        <f>SUM(F218:F237)</f>
        <v>0</v>
      </c>
      <c r="G238" s="135">
        <f>SUM(G218:G237)</f>
        <v>831656.23926868045</v>
      </c>
      <c r="H238" s="135">
        <f t="shared" si="15"/>
        <v>7117167.0000000009</v>
      </c>
    </row>
    <row r="239" spans="2:10" x14ac:dyDescent="0.55000000000000004">
      <c r="B239" s="328"/>
      <c r="C239" s="348"/>
      <c r="D239" s="348"/>
      <c r="E239" s="348"/>
      <c r="F239" s="348"/>
      <c r="G239" s="348"/>
      <c r="H239" s="348"/>
    </row>
    <row r="240" spans="2:10" x14ac:dyDescent="0.55000000000000004">
      <c r="B240" s="120" t="s">
        <v>11</v>
      </c>
      <c r="C240" s="121"/>
      <c r="D240" s="121"/>
      <c r="E240" s="121"/>
      <c r="F240" s="121"/>
      <c r="G240" s="121"/>
      <c r="H240" s="122">
        <f>H16</f>
        <v>11622083</v>
      </c>
      <c r="J240" s="358"/>
    </row>
    <row r="241" spans="2:8" ht="61.5" customHeight="1" thickBot="1" x14ac:dyDescent="0.6">
      <c r="B241" s="444" t="s">
        <v>917</v>
      </c>
      <c r="C241" s="444"/>
      <c r="D241" s="444"/>
      <c r="E241" s="444"/>
      <c r="F241" s="444"/>
      <c r="G241" s="444"/>
      <c r="H241" s="326"/>
    </row>
    <row r="242" spans="2:8" ht="19.8" thickBot="1" x14ac:dyDescent="0.6">
      <c r="B242" s="124" t="s">
        <v>31</v>
      </c>
      <c r="C242" s="125" t="s">
        <v>25</v>
      </c>
      <c r="D242" s="125" t="s">
        <v>26</v>
      </c>
      <c r="E242" s="125" t="s">
        <v>27</v>
      </c>
      <c r="F242" s="125" t="s">
        <v>28</v>
      </c>
      <c r="G242" s="125" t="s">
        <v>29</v>
      </c>
      <c r="H242" s="126" t="s">
        <v>1</v>
      </c>
    </row>
    <row r="243" spans="2:8" x14ac:dyDescent="0.55000000000000004">
      <c r="B243" s="127" t="str">
        <f>$B$32</f>
        <v>Liberal Arts</v>
      </c>
      <c r="C243" s="135">
        <f t="shared" ref="C243:G258" si="17">$H$240*IF($H$25=0,0,C$25/$H$25)*IF(C$52=0,0,C32/C$52)</f>
        <v>2030097.9358244704</v>
      </c>
      <c r="D243" s="135">
        <f t="shared" si="17"/>
        <v>2178253.4770568823</v>
      </c>
      <c r="E243" s="135">
        <f t="shared" si="17"/>
        <v>664972.07299898542</v>
      </c>
      <c r="F243" s="135">
        <f t="shared" si="17"/>
        <v>0</v>
      </c>
      <c r="G243" s="135">
        <f t="shared" si="17"/>
        <v>0</v>
      </c>
      <c r="H243" s="135">
        <f>SUM(C243:G243)</f>
        <v>4873323.4858803386</v>
      </c>
    </row>
    <row r="244" spans="2:8" x14ac:dyDescent="0.55000000000000004">
      <c r="B244" s="127" t="str">
        <f>$B$33</f>
        <v>Science</v>
      </c>
      <c r="C244" s="138">
        <f t="shared" si="17"/>
        <v>386664.22028210433</v>
      </c>
      <c r="D244" s="138">
        <f t="shared" si="17"/>
        <v>459547.147058414</v>
      </c>
      <c r="E244" s="138">
        <f t="shared" si="17"/>
        <v>0</v>
      </c>
      <c r="F244" s="138">
        <f t="shared" si="17"/>
        <v>0</v>
      </c>
      <c r="G244" s="138">
        <f t="shared" si="17"/>
        <v>0</v>
      </c>
      <c r="H244" s="138">
        <f t="shared" ref="H244:H263" si="18">SUM(C244:G244)</f>
        <v>846211.36734051839</v>
      </c>
    </row>
    <row r="245" spans="2:8" x14ac:dyDescent="0.55000000000000004">
      <c r="B245" s="127" t="str">
        <f>$B$34</f>
        <v>Fine Arts</v>
      </c>
      <c r="C245" s="138">
        <f t="shared" si="17"/>
        <v>155800.06858948874</v>
      </c>
      <c r="D245" s="138">
        <f t="shared" si="17"/>
        <v>0</v>
      </c>
      <c r="E245" s="138">
        <f t="shared" si="17"/>
        <v>0</v>
      </c>
      <c r="F245" s="138">
        <f t="shared" si="17"/>
        <v>0</v>
      </c>
      <c r="G245" s="138">
        <f t="shared" si="17"/>
        <v>0</v>
      </c>
      <c r="H245" s="138">
        <f t="shared" si="18"/>
        <v>155800.06858948874</v>
      </c>
    </row>
    <row r="246" spans="2:8" x14ac:dyDescent="0.55000000000000004">
      <c r="B246" s="127" t="str">
        <f>$B$35</f>
        <v>Teacher Education</v>
      </c>
      <c r="C246" s="138">
        <f t="shared" si="17"/>
        <v>45906.959914308973</v>
      </c>
      <c r="D246" s="138">
        <f t="shared" si="17"/>
        <v>275217.68029387237</v>
      </c>
      <c r="E246" s="138">
        <f t="shared" si="17"/>
        <v>233921.79985839251</v>
      </c>
      <c r="F246" s="138">
        <f t="shared" si="17"/>
        <v>0</v>
      </c>
      <c r="G246" s="138">
        <f t="shared" si="17"/>
        <v>0</v>
      </c>
      <c r="H246" s="138">
        <f t="shared" si="18"/>
        <v>555046.44006657391</v>
      </c>
    </row>
    <row r="247" spans="2:8" x14ac:dyDescent="0.55000000000000004">
      <c r="B247" s="127" t="str">
        <f>$B$36</f>
        <v>Agriculture</v>
      </c>
      <c r="C247" s="138">
        <f t="shared" si="17"/>
        <v>2126.9633937131571</v>
      </c>
      <c r="D247" s="138">
        <f t="shared" si="17"/>
        <v>60762.344999945853</v>
      </c>
      <c r="E247" s="138">
        <f t="shared" si="17"/>
        <v>0</v>
      </c>
      <c r="F247" s="138">
        <f t="shared" si="17"/>
        <v>0</v>
      </c>
      <c r="G247" s="138">
        <f t="shared" si="17"/>
        <v>0</v>
      </c>
      <c r="H247" s="138">
        <f t="shared" si="18"/>
        <v>62889.308393659012</v>
      </c>
    </row>
    <row r="248" spans="2:8" x14ac:dyDescent="0.55000000000000004">
      <c r="B248" s="127" t="str">
        <f>$B$37</f>
        <v>Engineering</v>
      </c>
      <c r="C248" s="138">
        <f t="shared" si="17"/>
        <v>107145.78095830027</v>
      </c>
      <c r="D248" s="138">
        <f t="shared" si="17"/>
        <v>241517.55617625537</v>
      </c>
      <c r="E248" s="138">
        <f t="shared" si="17"/>
        <v>0</v>
      </c>
      <c r="F248" s="138">
        <f t="shared" si="17"/>
        <v>0</v>
      </c>
      <c r="G248" s="138">
        <f t="shared" si="17"/>
        <v>0</v>
      </c>
      <c r="H248" s="138">
        <f t="shared" si="18"/>
        <v>348663.33713455562</v>
      </c>
    </row>
    <row r="249" spans="2:8" x14ac:dyDescent="0.55000000000000004">
      <c r="B249" s="127" t="str">
        <f>$B$38</f>
        <v>Home Economics</v>
      </c>
      <c r="C249" s="138">
        <f t="shared" si="17"/>
        <v>32170.321329911498</v>
      </c>
      <c r="D249" s="138">
        <f t="shared" si="17"/>
        <v>182797.64294101359</v>
      </c>
      <c r="E249" s="138">
        <f t="shared" si="17"/>
        <v>0</v>
      </c>
      <c r="F249" s="138">
        <f t="shared" si="17"/>
        <v>0</v>
      </c>
      <c r="G249" s="138">
        <f t="shared" si="17"/>
        <v>0</v>
      </c>
      <c r="H249" s="138">
        <f t="shared" si="18"/>
        <v>214967.96427092509</v>
      </c>
    </row>
    <row r="250" spans="2:8" x14ac:dyDescent="0.55000000000000004">
      <c r="B250" s="127" t="str">
        <f>$B$39</f>
        <v>Law</v>
      </c>
      <c r="C250" s="138">
        <f t="shared" si="17"/>
        <v>0</v>
      </c>
      <c r="D250" s="138">
        <f t="shared" si="17"/>
        <v>0</v>
      </c>
      <c r="E250" s="138">
        <f t="shared" si="17"/>
        <v>0</v>
      </c>
      <c r="F250" s="138">
        <f t="shared" si="17"/>
        <v>0</v>
      </c>
      <c r="G250" s="138">
        <f t="shared" si="17"/>
        <v>1358065.3426073131</v>
      </c>
      <c r="H250" s="138">
        <f t="shared" si="18"/>
        <v>1358065.3426073131</v>
      </c>
    </row>
    <row r="251" spans="2:8" x14ac:dyDescent="0.55000000000000004">
      <c r="B251" s="127" t="str">
        <f>$B$40</f>
        <v>Social Service</v>
      </c>
      <c r="C251" s="138">
        <f t="shared" si="17"/>
        <v>10900.68739277993</v>
      </c>
      <c r="D251" s="138">
        <f t="shared" si="17"/>
        <v>0</v>
      </c>
      <c r="E251" s="138">
        <f t="shared" si="17"/>
        <v>0</v>
      </c>
      <c r="F251" s="138">
        <f t="shared" si="17"/>
        <v>0</v>
      </c>
      <c r="G251" s="138">
        <f t="shared" si="17"/>
        <v>0</v>
      </c>
      <c r="H251" s="138">
        <f t="shared" si="18"/>
        <v>10900.68739277993</v>
      </c>
    </row>
    <row r="252" spans="2:8" x14ac:dyDescent="0.55000000000000004">
      <c r="B252" s="127" t="str">
        <f>$B$41</f>
        <v>Library Science</v>
      </c>
      <c r="C252" s="138">
        <f t="shared" si="17"/>
        <v>0</v>
      </c>
      <c r="D252" s="138">
        <f t="shared" si="17"/>
        <v>0</v>
      </c>
      <c r="E252" s="138">
        <f t="shared" si="17"/>
        <v>0</v>
      </c>
      <c r="F252" s="138">
        <f t="shared" si="17"/>
        <v>0</v>
      </c>
      <c r="G252" s="138">
        <f t="shared" si="17"/>
        <v>0</v>
      </c>
      <c r="H252" s="138">
        <f t="shared" si="18"/>
        <v>0</v>
      </c>
    </row>
    <row r="253" spans="2:8" x14ac:dyDescent="0.55000000000000004">
      <c r="B253" s="127" t="str">
        <f>$B$42</f>
        <v>Veterinary Science</v>
      </c>
      <c r="C253" s="138">
        <f t="shared" si="17"/>
        <v>0</v>
      </c>
      <c r="D253" s="138">
        <f t="shared" si="17"/>
        <v>0</v>
      </c>
      <c r="E253" s="138">
        <f t="shared" si="17"/>
        <v>0</v>
      </c>
      <c r="F253" s="138">
        <f t="shared" si="17"/>
        <v>0</v>
      </c>
      <c r="G253" s="138">
        <f t="shared" si="17"/>
        <v>0</v>
      </c>
      <c r="H253" s="138">
        <f t="shared" si="18"/>
        <v>0</v>
      </c>
    </row>
    <row r="254" spans="2:8" x14ac:dyDescent="0.55000000000000004">
      <c r="B254" s="127" t="str">
        <f>$B$43</f>
        <v>Vocational Training</v>
      </c>
      <c r="C254" s="138">
        <f t="shared" si="17"/>
        <v>0</v>
      </c>
      <c r="D254" s="138">
        <f t="shared" si="17"/>
        <v>0</v>
      </c>
      <c r="E254" s="138">
        <f t="shared" si="17"/>
        <v>0</v>
      </c>
      <c r="F254" s="138">
        <f t="shared" si="17"/>
        <v>0</v>
      </c>
      <c r="G254" s="138">
        <f t="shared" si="17"/>
        <v>0</v>
      </c>
      <c r="H254" s="138">
        <f t="shared" si="18"/>
        <v>0</v>
      </c>
    </row>
    <row r="255" spans="2:8" x14ac:dyDescent="0.55000000000000004">
      <c r="B255" s="127" t="str">
        <f>$B$44</f>
        <v>Physical Training</v>
      </c>
      <c r="C255" s="138">
        <f t="shared" si="17"/>
        <v>0</v>
      </c>
      <c r="D255" s="138">
        <f t="shared" si="17"/>
        <v>0</v>
      </c>
      <c r="E255" s="138">
        <f t="shared" si="17"/>
        <v>0</v>
      </c>
      <c r="F255" s="138">
        <f t="shared" si="17"/>
        <v>0</v>
      </c>
      <c r="G255" s="138">
        <f t="shared" si="17"/>
        <v>0</v>
      </c>
      <c r="H255" s="138">
        <f t="shared" si="18"/>
        <v>0</v>
      </c>
    </row>
    <row r="256" spans="2:8" x14ac:dyDescent="0.55000000000000004">
      <c r="B256" s="127" t="str">
        <f>$B$45</f>
        <v>Health Services</v>
      </c>
      <c r="C256" s="138">
        <f t="shared" si="17"/>
        <v>29777.487511984196</v>
      </c>
      <c r="D256" s="138">
        <f t="shared" si="17"/>
        <v>164926.36499985302</v>
      </c>
      <c r="E256" s="138">
        <f t="shared" si="17"/>
        <v>1346.0973137631281</v>
      </c>
      <c r="F256" s="138">
        <f t="shared" si="17"/>
        <v>0</v>
      </c>
      <c r="G256" s="138">
        <f t="shared" si="17"/>
        <v>0</v>
      </c>
      <c r="H256" s="138">
        <f t="shared" si="18"/>
        <v>196049.94982560034</v>
      </c>
    </row>
    <row r="257" spans="2:10" x14ac:dyDescent="0.55000000000000004">
      <c r="B257" s="127" t="str">
        <f>$B$46</f>
        <v>Pharmacy</v>
      </c>
      <c r="C257" s="138">
        <f t="shared" si="17"/>
        <v>0</v>
      </c>
      <c r="D257" s="138">
        <f t="shared" si="17"/>
        <v>0</v>
      </c>
      <c r="E257" s="138">
        <f t="shared" si="17"/>
        <v>0</v>
      </c>
      <c r="F257" s="138">
        <f t="shared" si="17"/>
        <v>0</v>
      </c>
      <c r="G257" s="138">
        <f t="shared" si="17"/>
        <v>0</v>
      </c>
      <c r="H257" s="138">
        <f t="shared" si="18"/>
        <v>0</v>
      </c>
    </row>
    <row r="258" spans="2:10" x14ac:dyDescent="0.55000000000000004">
      <c r="B258" s="127" t="str">
        <f>$B$47</f>
        <v>Business Administration</v>
      </c>
      <c r="C258" s="138">
        <f t="shared" si="17"/>
        <v>330211.06687396759</v>
      </c>
      <c r="D258" s="138">
        <f t="shared" si="17"/>
        <v>2186933.8120568749</v>
      </c>
      <c r="E258" s="138">
        <f t="shared" si="17"/>
        <v>274155.15290309046</v>
      </c>
      <c r="F258" s="138">
        <f t="shared" si="17"/>
        <v>0</v>
      </c>
      <c r="G258" s="138">
        <f t="shared" si="17"/>
        <v>0</v>
      </c>
      <c r="H258" s="138">
        <f t="shared" si="18"/>
        <v>2791300.0318339327</v>
      </c>
    </row>
    <row r="259" spans="2:10" x14ac:dyDescent="0.55000000000000004">
      <c r="B259" s="127" t="str">
        <f>$B$48</f>
        <v>Optometry</v>
      </c>
      <c r="C259" s="138">
        <f t="shared" ref="C259:G262" si="19">$H$240*IF($H$25=0,0,C$25/$H$25)*IF(C$52=0,0,C48/C$52)</f>
        <v>0</v>
      </c>
      <c r="D259" s="138">
        <f t="shared" si="19"/>
        <v>0</v>
      </c>
      <c r="E259" s="138">
        <f t="shared" si="19"/>
        <v>0</v>
      </c>
      <c r="F259" s="138">
        <f t="shared" si="19"/>
        <v>0</v>
      </c>
      <c r="G259" s="138">
        <f t="shared" si="19"/>
        <v>0</v>
      </c>
      <c r="H259" s="138">
        <f t="shared" si="18"/>
        <v>0</v>
      </c>
    </row>
    <row r="260" spans="2:10" x14ac:dyDescent="0.55000000000000004">
      <c r="B260" s="127" t="str">
        <f>$B$49</f>
        <v>Teacher Ed-Practice Teaching</v>
      </c>
      <c r="C260" s="138">
        <f t="shared" si="19"/>
        <v>0</v>
      </c>
      <c r="D260" s="138">
        <f t="shared" si="19"/>
        <v>26551.612941152809</v>
      </c>
      <c r="E260" s="138">
        <f t="shared" si="19"/>
        <v>0</v>
      </c>
      <c r="F260" s="138">
        <f t="shared" si="19"/>
        <v>0</v>
      </c>
      <c r="G260" s="138">
        <f t="shared" si="19"/>
        <v>0</v>
      </c>
      <c r="H260" s="138">
        <f t="shared" si="18"/>
        <v>26551.612941152809</v>
      </c>
    </row>
    <row r="261" spans="2:10" x14ac:dyDescent="0.55000000000000004">
      <c r="B261" s="127" t="str">
        <f>$B$50</f>
        <v>Technology</v>
      </c>
      <c r="C261" s="138">
        <f t="shared" si="19"/>
        <v>1063.4816968565785</v>
      </c>
      <c r="D261" s="138">
        <f t="shared" si="19"/>
        <v>170032.44441161319</v>
      </c>
      <c r="E261" s="138">
        <f t="shared" si="19"/>
        <v>11217.477614692736</v>
      </c>
      <c r="F261" s="138">
        <f t="shared" si="19"/>
        <v>0</v>
      </c>
      <c r="G261" s="138">
        <f t="shared" si="19"/>
        <v>0</v>
      </c>
      <c r="H261" s="138">
        <f t="shared" si="18"/>
        <v>182313.40372316251</v>
      </c>
    </row>
    <row r="262" spans="2:10" x14ac:dyDescent="0.55000000000000004">
      <c r="B262" s="127" t="str">
        <f>$B$51</f>
        <v>Nursing</v>
      </c>
      <c r="C262" s="138">
        <f t="shared" si="19"/>
        <v>0</v>
      </c>
      <c r="D262" s="138">
        <f t="shared" si="19"/>
        <v>0</v>
      </c>
      <c r="E262" s="138">
        <f t="shared" si="19"/>
        <v>0</v>
      </c>
      <c r="F262" s="138">
        <f t="shared" si="19"/>
        <v>0</v>
      </c>
      <c r="G262" s="138">
        <f t="shared" si="19"/>
        <v>0</v>
      </c>
      <c r="H262" s="138">
        <f t="shared" si="18"/>
        <v>0</v>
      </c>
    </row>
    <row r="263" spans="2:10" x14ac:dyDescent="0.55000000000000004">
      <c r="B263" s="130" t="str">
        <f>$B$52</f>
        <v>Totals</v>
      </c>
      <c r="C263" s="135">
        <f>SUM(C243:C262)</f>
        <v>3131864.9737678864</v>
      </c>
      <c r="D263" s="135">
        <f>SUM(D243:D262)</f>
        <v>5946540.0829358762</v>
      </c>
      <c r="E263" s="135">
        <f>SUM(E243:E262)</f>
        <v>1185612.6006889241</v>
      </c>
      <c r="F263" s="135">
        <f>SUM(F243:F262)</f>
        <v>0</v>
      </c>
      <c r="G263" s="135">
        <f>SUM(G243:G262)</f>
        <v>1358065.3426073131</v>
      </c>
      <c r="H263" s="135">
        <f t="shared" si="18"/>
        <v>11622083.000000002</v>
      </c>
      <c r="I263" s="349"/>
    </row>
    <row r="264" spans="2:10" x14ac:dyDescent="0.55000000000000004">
      <c r="B264" s="451"/>
      <c r="C264" s="451"/>
      <c r="D264" s="451"/>
      <c r="E264" s="451"/>
      <c r="F264" s="451"/>
      <c r="G264" s="451"/>
      <c r="H264" s="452"/>
      <c r="I264" s="350"/>
    </row>
    <row r="265" spans="2:10" x14ac:dyDescent="0.55000000000000004">
      <c r="B265" s="120" t="s">
        <v>227</v>
      </c>
      <c r="C265" s="121"/>
      <c r="D265" s="121"/>
      <c r="E265" s="121"/>
      <c r="F265" s="121"/>
      <c r="G265" s="121"/>
      <c r="H265" s="122"/>
      <c r="J265" s="358"/>
    </row>
    <row r="266" spans="2:10" ht="45" customHeight="1" thickBot="1" x14ac:dyDescent="0.6">
      <c r="B266" s="432" t="s">
        <v>228</v>
      </c>
      <c r="C266" s="432"/>
      <c r="D266" s="432"/>
      <c r="E266" s="432"/>
      <c r="F266" s="432"/>
      <c r="G266" s="432"/>
      <c r="H266" s="432"/>
    </row>
    <row r="267" spans="2:10" ht="19.8" thickBot="1" x14ac:dyDescent="0.6">
      <c r="B267" s="124" t="s">
        <v>31</v>
      </c>
      <c r="C267" s="125" t="s">
        <v>25</v>
      </c>
      <c r="D267" s="125" t="s">
        <v>26</v>
      </c>
      <c r="E267" s="125" t="s">
        <v>27</v>
      </c>
      <c r="F267" s="125" t="s">
        <v>28</v>
      </c>
      <c r="G267" s="125" t="s">
        <v>29</v>
      </c>
      <c r="H267" s="126" t="s">
        <v>1</v>
      </c>
    </row>
    <row r="268" spans="2:10" x14ac:dyDescent="0.55000000000000004">
      <c r="B268" s="127" t="str">
        <f>$B$32</f>
        <v>Liberal Arts</v>
      </c>
      <c r="C268" s="135">
        <f t="shared" ref="C268:G283" si="20">C243+C218+C193+C168+C116</f>
        <v>8329931.3577109734</v>
      </c>
      <c r="D268" s="135">
        <f t="shared" si="20"/>
        <v>7359169.4715351649</v>
      </c>
      <c r="E268" s="135">
        <f t="shared" si="20"/>
        <v>3456924.6919481819</v>
      </c>
      <c r="F268" s="135">
        <f t="shared" si="20"/>
        <v>0</v>
      </c>
      <c r="G268" s="135">
        <f t="shared" si="20"/>
        <v>0</v>
      </c>
      <c r="H268" s="135">
        <f>SUM(C268:G268)</f>
        <v>19146025.52119432</v>
      </c>
    </row>
    <row r="269" spans="2:10" x14ac:dyDescent="0.55000000000000004">
      <c r="B269" s="127" t="str">
        <f>$B$33</f>
        <v>Science</v>
      </c>
      <c r="C269" s="138">
        <f t="shared" si="20"/>
        <v>1864829.8212284241</v>
      </c>
      <c r="D269" s="138">
        <f t="shared" si="20"/>
        <v>1941496.4293366796</v>
      </c>
      <c r="E269" s="138">
        <f t="shared" si="20"/>
        <v>0</v>
      </c>
      <c r="F269" s="138">
        <f t="shared" si="20"/>
        <v>0</v>
      </c>
      <c r="G269" s="138">
        <f t="shared" si="20"/>
        <v>0</v>
      </c>
      <c r="H269" s="138">
        <f t="shared" ref="H269:H288" si="21">SUM(C269:G269)</f>
        <v>3806326.2505651037</v>
      </c>
    </row>
    <row r="270" spans="2:10" x14ac:dyDescent="0.55000000000000004">
      <c r="B270" s="127" t="str">
        <f>$B$34</f>
        <v>Fine Arts</v>
      </c>
      <c r="C270" s="138">
        <f t="shared" si="20"/>
        <v>452298.4793089173</v>
      </c>
      <c r="D270" s="138">
        <f t="shared" si="20"/>
        <v>0</v>
      </c>
      <c r="E270" s="138">
        <f t="shared" si="20"/>
        <v>0</v>
      </c>
      <c r="F270" s="138">
        <f t="shared" si="20"/>
        <v>0</v>
      </c>
      <c r="G270" s="138">
        <f t="shared" si="20"/>
        <v>0</v>
      </c>
      <c r="H270" s="138">
        <f t="shared" si="21"/>
        <v>452298.4793089173</v>
      </c>
    </row>
    <row r="271" spans="2:10" x14ac:dyDescent="0.55000000000000004">
      <c r="B271" s="127" t="str">
        <f>$B$35</f>
        <v>Teacher Education</v>
      </c>
      <c r="C271" s="138">
        <f t="shared" si="20"/>
        <v>189815.46053881137</v>
      </c>
      <c r="D271" s="138">
        <f t="shared" si="20"/>
        <v>1369766.2330144504</v>
      </c>
      <c r="E271" s="138">
        <f t="shared" si="20"/>
        <v>1440849.465021105</v>
      </c>
      <c r="F271" s="138">
        <f t="shared" si="20"/>
        <v>0</v>
      </c>
      <c r="G271" s="138">
        <f t="shared" si="20"/>
        <v>0</v>
      </c>
      <c r="H271" s="138">
        <f t="shared" si="21"/>
        <v>3000431.1585743669</v>
      </c>
    </row>
    <row r="272" spans="2:10" x14ac:dyDescent="0.55000000000000004">
      <c r="B272" s="127" t="str">
        <f>$B$36</f>
        <v>Agriculture</v>
      </c>
      <c r="C272" s="138">
        <f t="shared" si="20"/>
        <v>8371.8090203071442</v>
      </c>
      <c r="D272" s="138">
        <f t="shared" si="20"/>
        <v>149854.80986276703</v>
      </c>
      <c r="E272" s="138">
        <f t="shared" si="20"/>
        <v>0</v>
      </c>
      <c r="F272" s="138">
        <f t="shared" si="20"/>
        <v>0</v>
      </c>
      <c r="G272" s="138">
        <f t="shared" si="20"/>
        <v>0</v>
      </c>
      <c r="H272" s="138">
        <f t="shared" si="21"/>
        <v>158226.61888307417</v>
      </c>
    </row>
    <row r="273" spans="2:10" x14ac:dyDescent="0.55000000000000004">
      <c r="B273" s="127" t="str">
        <f>$B$37</f>
        <v>Engineering</v>
      </c>
      <c r="C273" s="138">
        <f t="shared" si="20"/>
        <v>390961.46104932687</v>
      </c>
      <c r="D273" s="138">
        <f t="shared" si="20"/>
        <v>981083.11679309129</v>
      </c>
      <c r="E273" s="138">
        <f t="shared" si="20"/>
        <v>0</v>
      </c>
      <c r="F273" s="138">
        <f t="shared" si="20"/>
        <v>0</v>
      </c>
      <c r="G273" s="138">
        <f t="shared" si="20"/>
        <v>0</v>
      </c>
      <c r="H273" s="138">
        <f t="shared" si="21"/>
        <v>1372044.5778424181</v>
      </c>
    </row>
    <row r="274" spans="2:10" x14ac:dyDescent="0.55000000000000004">
      <c r="B274" s="127" t="str">
        <f>$B$38</f>
        <v>Home Economics</v>
      </c>
      <c r="C274" s="138">
        <f t="shared" si="20"/>
        <v>176493.39266551059</v>
      </c>
      <c r="D274" s="138">
        <f t="shared" si="20"/>
        <v>895509.6323894629</v>
      </c>
      <c r="E274" s="138">
        <f t="shared" si="20"/>
        <v>0</v>
      </c>
      <c r="F274" s="138">
        <f t="shared" si="20"/>
        <v>0</v>
      </c>
      <c r="G274" s="138">
        <f t="shared" si="20"/>
        <v>0</v>
      </c>
      <c r="H274" s="138">
        <f t="shared" si="21"/>
        <v>1072003.0250549736</v>
      </c>
    </row>
    <row r="275" spans="2:10" x14ac:dyDescent="0.55000000000000004">
      <c r="B275" s="127" t="str">
        <f>$B$39</f>
        <v>Law</v>
      </c>
      <c r="C275" s="138">
        <f t="shared" si="20"/>
        <v>0</v>
      </c>
      <c r="D275" s="138">
        <f t="shared" si="20"/>
        <v>0</v>
      </c>
      <c r="E275" s="138">
        <f t="shared" si="20"/>
        <v>0</v>
      </c>
      <c r="F275" s="138">
        <f t="shared" si="20"/>
        <v>0</v>
      </c>
      <c r="G275" s="138">
        <f t="shared" si="20"/>
        <v>7309700.1543941032</v>
      </c>
      <c r="H275" s="138">
        <f t="shared" si="21"/>
        <v>7309700.1543941032</v>
      </c>
    </row>
    <row r="276" spans="2:10" x14ac:dyDescent="0.55000000000000004">
      <c r="B276" s="127" t="str">
        <f>$B$40</f>
        <v>Social Service</v>
      </c>
      <c r="C276" s="138">
        <f t="shared" si="20"/>
        <v>52597.811445755477</v>
      </c>
      <c r="D276" s="138">
        <f t="shared" si="20"/>
        <v>0</v>
      </c>
      <c r="E276" s="138">
        <f t="shared" si="20"/>
        <v>0</v>
      </c>
      <c r="F276" s="138">
        <f t="shared" si="20"/>
        <v>0</v>
      </c>
      <c r="G276" s="138">
        <f t="shared" si="20"/>
        <v>0</v>
      </c>
      <c r="H276" s="138">
        <f t="shared" si="21"/>
        <v>52597.811445755477</v>
      </c>
    </row>
    <row r="277" spans="2:10" x14ac:dyDescent="0.55000000000000004">
      <c r="B277" s="127" t="str">
        <f>$B$41</f>
        <v>Library Science</v>
      </c>
      <c r="C277" s="138">
        <f t="shared" si="20"/>
        <v>0</v>
      </c>
      <c r="D277" s="138">
        <f t="shared" si="20"/>
        <v>0</v>
      </c>
      <c r="E277" s="138">
        <f t="shared" si="20"/>
        <v>0</v>
      </c>
      <c r="F277" s="138">
        <f t="shared" si="20"/>
        <v>0</v>
      </c>
      <c r="G277" s="138">
        <f t="shared" si="20"/>
        <v>0</v>
      </c>
      <c r="H277" s="138">
        <f t="shared" si="21"/>
        <v>0</v>
      </c>
    </row>
    <row r="278" spans="2:10" x14ac:dyDescent="0.55000000000000004">
      <c r="B278" s="127" t="str">
        <f>$B$42</f>
        <v>Veterinary Science</v>
      </c>
      <c r="C278" s="138">
        <f t="shared" si="20"/>
        <v>0</v>
      </c>
      <c r="D278" s="138">
        <f t="shared" si="20"/>
        <v>0</v>
      </c>
      <c r="E278" s="138">
        <f t="shared" si="20"/>
        <v>0</v>
      </c>
      <c r="F278" s="138">
        <f t="shared" si="20"/>
        <v>0</v>
      </c>
      <c r="G278" s="138">
        <f t="shared" si="20"/>
        <v>0</v>
      </c>
      <c r="H278" s="138">
        <f t="shared" si="21"/>
        <v>0</v>
      </c>
    </row>
    <row r="279" spans="2:10" x14ac:dyDescent="0.55000000000000004">
      <c r="B279" s="127" t="str">
        <f>$B$43</f>
        <v>Vocational Training</v>
      </c>
      <c r="C279" s="138">
        <f t="shared" si="20"/>
        <v>0</v>
      </c>
      <c r="D279" s="138">
        <f t="shared" si="20"/>
        <v>0</v>
      </c>
      <c r="E279" s="138">
        <f t="shared" si="20"/>
        <v>0</v>
      </c>
      <c r="F279" s="138">
        <f t="shared" si="20"/>
        <v>0</v>
      </c>
      <c r="G279" s="138">
        <f t="shared" si="20"/>
        <v>0</v>
      </c>
      <c r="H279" s="138">
        <f t="shared" si="21"/>
        <v>0</v>
      </c>
    </row>
    <row r="280" spans="2:10" x14ac:dyDescent="0.55000000000000004">
      <c r="B280" s="127" t="str">
        <f>$B$44</f>
        <v>Physical Training</v>
      </c>
      <c r="C280" s="138">
        <f t="shared" si="20"/>
        <v>0</v>
      </c>
      <c r="D280" s="138">
        <f t="shared" si="20"/>
        <v>0</v>
      </c>
      <c r="E280" s="138">
        <f t="shared" si="20"/>
        <v>0</v>
      </c>
      <c r="F280" s="138">
        <f t="shared" si="20"/>
        <v>0</v>
      </c>
      <c r="G280" s="138">
        <f t="shared" si="20"/>
        <v>0</v>
      </c>
      <c r="H280" s="138">
        <f t="shared" si="21"/>
        <v>0</v>
      </c>
    </row>
    <row r="281" spans="2:10" x14ac:dyDescent="0.55000000000000004">
      <c r="B281" s="127" t="str">
        <f>$B$45</f>
        <v>Health Services</v>
      </c>
      <c r="C281" s="138">
        <f t="shared" si="20"/>
        <v>122889.87751692827</v>
      </c>
      <c r="D281" s="138">
        <f t="shared" si="20"/>
        <v>529396.33077789948</v>
      </c>
      <c r="E281" s="138">
        <f t="shared" si="20"/>
        <v>9097.0263807982647</v>
      </c>
      <c r="F281" s="138">
        <f t="shared" si="20"/>
        <v>0</v>
      </c>
      <c r="G281" s="138">
        <f t="shared" si="20"/>
        <v>0</v>
      </c>
      <c r="H281" s="138">
        <f t="shared" si="21"/>
        <v>661383.23467562604</v>
      </c>
    </row>
    <row r="282" spans="2:10" x14ac:dyDescent="0.55000000000000004">
      <c r="B282" s="127" t="str">
        <f>$B$46</f>
        <v>Pharmacy</v>
      </c>
      <c r="C282" s="138">
        <f t="shared" si="20"/>
        <v>0</v>
      </c>
      <c r="D282" s="138">
        <f t="shared" si="20"/>
        <v>0</v>
      </c>
      <c r="E282" s="138">
        <f t="shared" si="20"/>
        <v>0</v>
      </c>
      <c r="F282" s="138">
        <f t="shared" si="20"/>
        <v>0</v>
      </c>
      <c r="G282" s="138">
        <f t="shared" si="20"/>
        <v>0</v>
      </c>
      <c r="H282" s="138">
        <f t="shared" si="21"/>
        <v>0</v>
      </c>
    </row>
    <row r="283" spans="2:10" x14ac:dyDescent="0.55000000000000004">
      <c r="B283" s="127" t="str">
        <f>$B$47</f>
        <v>Business Administration</v>
      </c>
      <c r="C283" s="138">
        <f t="shared" si="20"/>
        <v>1349001.9084539397</v>
      </c>
      <c r="D283" s="138">
        <f t="shared" si="20"/>
        <v>7354898.2307977285</v>
      </c>
      <c r="E283" s="138">
        <f t="shared" si="20"/>
        <v>1008200.4469390876</v>
      </c>
      <c r="F283" s="138">
        <f t="shared" si="20"/>
        <v>0</v>
      </c>
      <c r="G283" s="138">
        <f t="shared" si="20"/>
        <v>0</v>
      </c>
      <c r="H283" s="138">
        <f t="shared" si="21"/>
        <v>9712100.5861907564</v>
      </c>
    </row>
    <row r="284" spans="2:10" x14ac:dyDescent="0.55000000000000004">
      <c r="B284" s="127" t="str">
        <f>$B$48</f>
        <v>Optometry</v>
      </c>
      <c r="C284" s="138">
        <f t="shared" ref="C284:G287" si="22">C259+C234+C209+C184+C132</f>
        <v>0</v>
      </c>
      <c r="D284" s="138">
        <f t="shared" si="22"/>
        <v>0</v>
      </c>
      <c r="E284" s="138">
        <f t="shared" si="22"/>
        <v>0</v>
      </c>
      <c r="F284" s="138">
        <f t="shared" si="22"/>
        <v>0</v>
      </c>
      <c r="G284" s="138">
        <f t="shared" si="22"/>
        <v>0</v>
      </c>
      <c r="H284" s="138">
        <f t="shared" si="21"/>
        <v>0</v>
      </c>
    </row>
    <row r="285" spans="2:10" x14ac:dyDescent="0.55000000000000004">
      <c r="B285" s="127" t="str">
        <f>$B$49</f>
        <v>Teacher Ed-Practice Teaching</v>
      </c>
      <c r="C285" s="138">
        <f t="shared" si="22"/>
        <v>0</v>
      </c>
      <c r="D285" s="138">
        <f t="shared" si="22"/>
        <v>79843.47711816206</v>
      </c>
      <c r="E285" s="138">
        <f t="shared" si="22"/>
        <v>0</v>
      </c>
      <c r="F285" s="138">
        <f t="shared" si="22"/>
        <v>0</v>
      </c>
      <c r="G285" s="138">
        <f t="shared" si="22"/>
        <v>0</v>
      </c>
      <c r="H285" s="138">
        <f t="shared" si="21"/>
        <v>79843.47711816206</v>
      </c>
    </row>
    <row r="286" spans="2:10" x14ac:dyDescent="0.55000000000000004">
      <c r="B286" s="127" t="str">
        <f>$B$50</f>
        <v>Technology</v>
      </c>
      <c r="C286" s="138">
        <f t="shared" si="22"/>
        <v>3101.9539926965608</v>
      </c>
      <c r="D286" s="138">
        <f t="shared" si="22"/>
        <v>544698.28435773356</v>
      </c>
      <c r="E286" s="138">
        <f t="shared" si="22"/>
        <v>97375.866401989886</v>
      </c>
      <c r="F286" s="138">
        <f t="shared" si="22"/>
        <v>0</v>
      </c>
      <c r="G286" s="138">
        <f t="shared" si="22"/>
        <v>0</v>
      </c>
      <c r="H286" s="138">
        <f t="shared" si="21"/>
        <v>645176.10475241998</v>
      </c>
    </row>
    <row r="287" spans="2:10" x14ac:dyDescent="0.55000000000000004">
      <c r="B287" s="127" t="str">
        <f>$B$51</f>
        <v>Nursing</v>
      </c>
      <c r="C287" s="138">
        <f t="shared" si="22"/>
        <v>0</v>
      </c>
      <c r="D287" s="138">
        <f t="shared" si="22"/>
        <v>0</v>
      </c>
      <c r="E287" s="138">
        <f t="shared" si="22"/>
        <v>0</v>
      </c>
      <c r="F287" s="138">
        <f t="shared" si="22"/>
        <v>0</v>
      </c>
      <c r="G287" s="138">
        <f t="shared" si="22"/>
        <v>0</v>
      </c>
      <c r="H287" s="138">
        <f t="shared" si="21"/>
        <v>0</v>
      </c>
    </row>
    <row r="288" spans="2:10" x14ac:dyDescent="0.55000000000000004">
      <c r="B288" s="130" t="str">
        <f>$B$52</f>
        <v>Totals</v>
      </c>
      <c r="C288" s="135">
        <f>SUM(C268:C287)</f>
        <v>12940293.332931595</v>
      </c>
      <c r="D288" s="135">
        <f>SUM(D268:D287)</f>
        <v>21205716.015983138</v>
      </c>
      <c r="E288" s="135">
        <f>SUM(E268:E287)</f>
        <v>6012447.4966911618</v>
      </c>
      <c r="F288" s="135">
        <f>SUM(F268:F287)</f>
        <v>0</v>
      </c>
      <c r="G288" s="135">
        <f>SUM(G268:G287)</f>
        <v>7309700.1543941032</v>
      </c>
      <c r="H288" s="135">
        <f t="shared" si="21"/>
        <v>47468157</v>
      </c>
      <c r="I288" s="351"/>
      <c r="J288" s="139"/>
    </row>
    <row r="289" spans="2:10" x14ac:dyDescent="0.55000000000000004">
      <c r="H289" s="139"/>
    </row>
    <row r="290" spans="2:10" x14ac:dyDescent="0.55000000000000004">
      <c r="B290" s="120" t="s">
        <v>218</v>
      </c>
      <c r="C290" s="121"/>
      <c r="D290" s="121"/>
      <c r="E290" s="121"/>
      <c r="F290" s="121"/>
      <c r="G290" s="121"/>
      <c r="H290" s="122"/>
      <c r="J290" s="358"/>
    </row>
    <row r="291" spans="2:10" ht="30" customHeight="1" thickBot="1" x14ac:dyDescent="0.6">
      <c r="B291" s="432" t="s">
        <v>229</v>
      </c>
      <c r="C291" s="432"/>
      <c r="D291" s="432"/>
      <c r="E291" s="432"/>
      <c r="F291" s="432"/>
      <c r="G291" s="432"/>
      <c r="H291" s="432"/>
    </row>
    <row r="292" spans="2:10" ht="19.8" thickBot="1" x14ac:dyDescent="0.6">
      <c r="B292" s="124" t="s">
        <v>31</v>
      </c>
      <c r="C292" s="125" t="s">
        <v>25</v>
      </c>
      <c r="D292" s="125" t="s">
        <v>26</v>
      </c>
      <c r="E292" s="125" t="s">
        <v>27</v>
      </c>
      <c r="F292" s="125" t="s">
        <v>28</v>
      </c>
      <c r="G292" s="125" t="s">
        <v>29</v>
      </c>
      <c r="H292" s="126" t="s">
        <v>1</v>
      </c>
    </row>
    <row r="293" spans="2:10" x14ac:dyDescent="0.55000000000000004">
      <c r="B293" s="127" t="str">
        <f>$B$32</f>
        <v>Liberal Arts</v>
      </c>
      <c r="C293" s="133">
        <f t="shared" ref="C293:H308" si="23">IF(C32=0,0,C268/C32)</f>
        <v>363.64130430484016</v>
      </c>
      <c r="D293" s="133">
        <f t="shared" si="23"/>
        <v>575.02496261409317</v>
      </c>
      <c r="E293" s="133">
        <f t="shared" si="23"/>
        <v>777.53591811699994</v>
      </c>
      <c r="F293" s="133">
        <f t="shared" si="23"/>
        <v>0</v>
      </c>
      <c r="G293" s="134">
        <f t="shared" si="23"/>
        <v>0</v>
      </c>
      <c r="H293" s="135">
        <f t="shared" si="23"/>
        <v>476.85052728934073</v>
      </c>
    </row>
    <row r="294" spans="2:10" x14ac:dyDescent="0.55000000000000004">
      <c r="B294" s="127" t="str">
        <f>$B$33</f>
        <v>Science</v>
      </c>
      <c r="C294" s="136">
        <f t="shared" si="23"/>
        <v>427.41916599322121</v>
      </c>
      <c r="D294" s="136">
        <f t="shared" si="23"/>
        <v>719.07275160617769</v>
      </c>
      <c r="E294" s="136">
        <f t="shared" si="23"/>
        <v>0</v>
      </c>
      <c r="F294" s="136">
        <f t="shared" si="23"/>
        <v>0</v>
      </c>
      <c r="G294" s="137">
        <f t="shared" si="23"/>
        <v>0</v>
      </c>
      <c r="H294" s="138">
        <f t="shared" si="23"/>
        <v>538.9106966678612</v>
      </c>
    </row>
    <row r="295" spans="2:10" x14ac:dyDescent="0.55000000000000004">
      <c r="B295" s="127" t="str">
        <f>$B$34</f>
        <v>Fine Arts</v>
      </c>
      <c r="C295" s="136">
        <f t="shared" si="23"/>
        <v>257.280136125664</v>
      </c>
      <c r="D295" s="136">
        <f t="shared" si="23"/>
        <v>0</v>
      </c>
      <c r="E295" s="136">
        <f t="shared" si="23"/>
        <v>0</v>
      </c>
      <c r="F295" s="136">
        <f t="shared" si="23"/>
        <v>0</v>
      </c>
      <c r="G295" s="137">
        <f t="shared" si="23"/>
        <v>0</v>
      </c>
      <c r="H295" s="138">
        <f t="shared" si="23"/>
        <v>257.280136125664</v>
      </c>
    </row>
    <row r="296" spans="2:10" x14ac:dyDescent="0.55000000000000004">
      <c r="B296" s="127" t="str">
        <f>$B$35</f>
        <v>Teacher Education</v>
      </c>
      <c r="C296" s="136">
        <f t="shared" si="23"/>
        <v>366.43911300928835</v>
      </c>
      <c r="D296" s="136">
        <f t="shared" si="23"/>
        <v>847.10342177764403</v>
      </c>
      <c r="E296" s="136">
        <f t="shared" si="23"/>
        <v>921.25924873472184</v>
      </c>
      <c r="F296" s="136">
        <f t="shared" si="23"/>
        <v>0</v>
      </c>
      <c r="G296" s="137">
        <f t="shared" si="23"/>
        <v>0</v>
      </c>
      <c r="H296" s="138">
        <f t="shared" si="23"/>
        <v>811.14656895765529</v>
      </c>
    </row>
    <row r="297" spans="2:10" x14ac:dyDescent="0.55000000000000004">
      <c r="B297" s="127" t="str">
        <f>$B$36</f>
        <v>Agriculture</v>
      </c>
      <c r="C297" s="136">
        <f t="shared" si="23"/>
        <v>348.82537584613101</v>
      </c>
      <c r="D297" s="136">
        <f t="shared" si="23"/>
        <v>419.76137216461353</v>
      </c>
      <c r="E297" s="136">
        <f t="shared" si="23"/>
        <v>0</v>
      </c>
      <c r="F297" s="136">
        <f t="shared" si="23"/>
        <v>0</v>
      </c>
      <c r="G297" s="137">
        <f t="shared" si="23"/>
        <v>0</v>
      </c>
      <c r="H297" s="138">
        <f t="shared" si="23"/>
        <v>415.29296294770126</v>
      </c>
    </row>
    <row r="298" spans="2:10" x14ac:dyDescent="0.55000000000000004">
      <c r="B298" s="127" t="str">
        <f>$B$37</f>
        <v>Engineering</v>
      </c>
      <c r="C298" s="136">
        <f t="shared" si="23"/>
        <v>323.375898303827</v>
      </c>
      <c r="D298" s="136">
        <f t="shared" si="23"/>
        <v>691.39049809238281</v>
      </c>
      <c r="E298" s="136">
        <f t="shared" si="23"/>
        <v>0</v>
      </c>
      <c r="F298" s="136">
        <f t="shared" si="23"/>
        <v>0</v>
      </c>
      <c r="G298" s="137">
        <f t="shared" si="23"/>
        <v>0</v>
      </c>
      <c r="H298" s="138">
        <f t="shared" si="23"/>
        <v>522.08697787002211</v>
      </c>
    </row>
    <row r="299" spans="2:10" x14ac:dyDescent="0.55000000000000004">
      <c r="B299" s="127" t="str">
        <f>$B$38</f>
        <v>Home Economics</v>
      </c>
      <c r="C299" s="136">
        <f t="shared" si="23"/>
        <v>486.20769329341761</v>
      </c>
      <c r="D299" s="136">
        <f t="shared" si="23"/>
        <v>833.807851386837</v>
      </c>
      <c r="E299" s="136">
        <f t="shared" si="23"/>
        <v>0</v>
      </c>
      <c r="F299" s="136">
        <f t="shared" si="23"/>
        <v>0</v>
      </c>
      <c r="G299" s="137">
        <f t="shared" si="23"/>
        <v>0</v>
      </c>
      <c r="H299" s="138">
        <f t="shared" si="23"/>
        <v>746.00071332983543</v>
      </c>
    </row>
    <row r="300" spans="2:10" x14ac:dyDescent="0.55000000000000004">
      <c r="B300" s="127" t="str">
        <f>$B$39</f>
        <v>Law</v>
      </c>
      <c r="C300" s="136">
        <f t="shared" si="23"/>
        <v>0</v>
      </c>
      <c r="D300" s="136">
        <f t="shared" si="23"/>
        <v>0</v>
      </c>
      <c r="E300" s="136">
        <f t="shared" si="23"/>
        <v>0</v>
      </c>
      <c r="F300" s="136">
        <f t="shared" si="23"/>
        <v>0</v>
      </c>
      <c r="G300" s="137">
        <f t="shared" si="23"/>
        <v>611.17894267509223</v>
      </c>
      <c r="H300" s="138">
        <f t="shared" si="23"/>
        <v>611.17894267509223</v>
      </c>
    </row>
    <row r="301" spans="2:10" x14ac:dyDescent="0.55000000000000004">
      <c r="B301" s="127" t="str">
        <f>$B$40</f>
        <v>Social Service</v>
      </c>
      <c r="C301" s="136">
        <f t="shared" si="23"/>
        <v>427.624483298825</v>
      </c>
      <c r="D301" s="136">
        <f t="shared" si="23"/>
        <v>0</v>
      </c>
      <c r="E301" s="136">
        <f t="shared" si="23"/>
        <v>0</v>
      </c>
      <c r="F301" s="136">
        <f t="shared" si="23"/>
        <v>0</v>
      </c>
      <c r="G301" s="137">
        <f t="shared" si="23"/>
        <v>0</v>
      </c>
      <c r="H301" s="138">
        <f t="shared" si="23"/>
        <v>427.624483298825</v>
      </c>
    </row>
    <row r="302" spans="2:10" x14ac:dyDescent="0.55000000000000004">
      <c r="B302" s="127" t="str">
        <f>$B$41</f>
        <v>Library Science</v>
      </c>
      <c r="C302" s="136">
        <f t="shared" si="23"/>
        <v>0</v>
      </c>
      <c r="D302" s="136">
        <f t="shared" si="23"/>
        <v>0</v>
      </c>
      <c r="E302" s="136">
        <f t="shared" si="23"/>
        <v>0</v>
      </c>
      <c r="F302" s="136">
        <f t="shared" si="23"/>
        <v>0</v>
      </c>
      <c r="G302" s="137">
        <f t="shared" si="23"/>
        <v>0</v>
      </c>
      <c r="H302" s="138">
        <f t="shared" si="23"/>
        <v>0</v>
      </c>
    </row>
    <row r="303" spans="2:10" x14ac:dyDescent="0.55000000000000004">
      <c r="B303" s="127" t="str">
        <f>$B$42</f>
        <v>Veterinary Science</v>
      </c>
      <c r="C303" s="136">
        <f t="shared" si="23"/>
        <v>0</v>
      </c>
      <c r="D303" s="136">
        <f t="shared" si="23"/>
        <v>0</v>
      </c>
      <c r="E303" s="136">
        <f t="shared" si="23"/>
        <v>0</v>
      </c>
      <c r="F303" s="136">
        <f t="shared" si="23"/>
        <v>0</v>
      </c>
      <c r="G303" s="137">
        <f t="shared" si="23"/>
        <v>0</v>
      </c>
      <c r="H303" s="138">
        <f t="shared" si="23"/>
        <v>0</v>
      </c>
    </row>
    <row r="304" spans="2:10" x14ac:dyDescent="0.55000000000000004">
      <c r="B304" s="127" t="str">
        <f>$B$43</f>
        <v>Vocational Training</v>
      </c>
      <c r="C304" s="136">
        <f t="shared" si="23"/>
        <v>0</v>
      </c>
      <c r="D304" s="136">
        <f t="shared" si="23"/>
        <v>0</v>
      </c>
      <c r="E304" s="136">
        <f t="shared" si="23"/>
        <v>0</v>
      </c>
      <c r="F304" s="136">
        <f t="shared" si="23"/>
        <v>0</v>
      </c>
      <c r="G304" s="137">
        <f t="shared" si="23"/>
        <v>0</v>
      </c>
      <c r="H304" s="138">
        <f t="shared" si="23"/>
        <v>0</v>
      </c>
    </row>
    <row r="305" spans="2:10" x14ac:dyDescent="0.55000000000000004">
      <c r="B305" s="127" t="str">
        <f>$B$44</f>
        <v>Physical Training</v>
      </c>
      <c r="C305" s="136">
        <f t="shared" si="23"/>
        <v>0</v>
      </c>
      <c r="D305" s="136">
        <f t="shared" si="23"/>
        <v>0</v>
      </c>
      <c r="E305" s="136">
        <f t="shared" si="23"/>
        <v>0</v>
      </c>
      <c r="F305" s="136">
        <f t="shared" si="23"/>
        <v>0</v>
      </c>
      <c r="G305" s="137">
        <f t="shared" si="23"/>
        <v>0</v>
      </c>
      <c r="H305" s="138">
        <f t="shared" si="23"/>
        <v>0</v>
      </c>
    </row>
    <row r="306" spans="2:10" x14ac:dyDescent="0.55000000000000004">
      <c r="B306" s="127" t="str">
        <f>$B$45</f>
        <v>Health Services</v>
      </c>
      <c r="C306" s="136">
        <f t="shared" si="23"/>
        <v>365.74368308609604</v>
      </c>
      <c r="D306" s="136">
        <f t="shared" si="23"/>
        <v>546.33264270165068</v>
      </c>
      <c r="E306" s="136">
        <f t="shared" si="23"/>
        <v>1010.7807089775849</v>
      </c>
      <c r="F306" s="136">
        <f t="shared" si="23"/>
        <v>0</v>
      </c>
      <c r="G306" s="137">
        <f t="shared" si="23"/>
        <v>0</v>
      </c>
      <c r="H306" s="138">
        <f t="shared" si="23"/>
        <v>503.33579503472299</v>
      </c>
    </row>
    <row r="307" spans="2:10" x14ac:dyDescent="0.55000000000000004">
      <c r="B307" s="127" t="str">
        <f>$B$46</f>
        <v>Pharmacy</v>
      </c>
      <c r="C307" s="136">
        <f t="shared" si="23"/>
        <v>0</v>
      </c>
      <c r="D307" s="136">
        <f t="shared" si="23"/>
        <v>0</v>
      </c>
      <c r="E307" s="136">
        <f t="shared" si="23"/>
        <v>0</v>
      </c>
      <c r="F307" s="136">
        <f t="shared" si="23"/>
        <v>0</v>
      </c>
      <c r="G307" s="137">
        <f t="shared" si="23"/>
        <v>0</v>
      </c>
      <c r="H307" s="138">
        <f t="shared" si="23"/>
        <v>0</v>
      </c>
    </row>
    <row r="308" spans="2:10" x14ac:dyDescent="0.55000000000000004">
      <c r="B308" s="127" t="str">
        <f>$B$47</f>
        <v>Business Administration</v>
      </c>
      <c r="C308" s="136">
        <f t="shared" si="23"/>
        <v>362.05096845247982</v>
      </c>
      <c r="D308" s="136">
        <f t="shared" si="23"/>
        <v>572.41016661201093</v>
      </c>
      <c r="E308" s="136">
        <f t="shared" si="23"/>
        <v>550.02752151614163</v>
      </c>
      <c r="F308" s="136">
        <f t="shared" si="23"/>
        <v>0</v>
      </c>
      <c r="G308" s="137">
        <f t="shared" si="23"/>
        <v>0</v>
      </c>
      <c r="H308" s="138">
        <f t="shared" si="23"/>
        <v>527.60216135325709</v>
      </c>
    </row>
    <row r="309" spans="2:10" x14ac:dyDescent="0.55000000000000004">
      <c r="B309" s="127" t="str">
        <f>$B$48</f>
        <v>Optometry</v>
      </c>
      <c r="C309" s="136">
        <f t="shared" ref="C309:H313" si="24">IF(C48=0,0,C284/C48)</f>
        <v>0</v>
      </c>
      <c r="D309" s="136">
        <f t="shared" si="24"/>
        <v>0</v>
      </c>
      <c r="E309" s="136">
        <f t="shared" si="24"/>
        <v>0</v>
      </c>
      <c r="F309" s="136">
        <f t="shared" si="24"/>
        <v>0</v>
      </c>
      <c r="G309" s="137">
        <f t="shared" si="24"/>
        <v>0</v>
      </c>
      <c r="H309" s="138">
        <f t="shared" si="24"/>
        <v>0</v>
      </c>
    </row>
    <row r="310" spans="2:10" x14ac:dyDescent="0.55000000000000004">
      <c r="B310" s="127" t="str">
        <f>$B$49</f>
        <v>Teacher Ed-Practice Teaching</v>
      </c>
      <c r="C310" s="136">
        <f t="shared" si="24"/>
        <v>0</v>
      </c>
      <c r="D310" s="136">
        <f t="shared" si="24"/>
        <v>511.81716101385933</v>
      </c>
      <c r="E310" s="136">
        <f t="shared" si="24"/>
        <v>0</v>
      </c>
      <c r="F310" s="136">
        <f t="shared" si="24"/>
        <v>0</v>
      </c>
      <c r="G310" s="137">
        <f t="shared" si="24"/>
        <v>0</v>
      </c>
      <c r="H310" s="138">
        <f t="shared" si="24"/>
        <v>511.81716101385933</v>
      </c>
    </row>
    <row r="311" spans="2:10" x14ac:dyDescent="0.55000000000000004">
      <c r="B311" s="127" t="str">
        <f>$B$50</f>
        <v>Technology</v>
      </c>
      <c r="C311" s="136">
        <f t="shared" si="24"/>
        <v>258.49616605804675</v>
      </c>
      <c r="D311" s="136">
        <f t="shared" si="24"/>
        <v>545.24352788561919</v>
      </c>
      <c r="E311" s="136">
        <f t="shared" si="24"/>
        <v>1298.3448853598652</v>
      </c>
      <c r="F311" s="136">
        <f t="shared" si="24"/>
        <v>0</v>
      </c>
      <c r="G311" s="137">
        <f t="shared" si="24"/>
        <v>0</v>
      </c>
      <c r="H311" s="138">
        <f t="shared" si="24"/>
        <v>594.08481100591155</v>
      </c>
    </row>
    <row r="312" spans="2:10" x14ac:dyDescent="0.55000000000000004">
      <c r="B312" s="127" t="str">
        <f>$B$51</f>
        <v>Nursing</v>
      </c>
      <c r="C312" s="136">
        <f t="shared" si="24"/>
        <v>0</v>
      </c>
      <c r="D312" s="136">
        <f t="shared" si="24"/>
        <v>0</v>
      </c>
      <c r="E312" s="136">
        <f t="shared" si="24"/>
        <v>0</v>
      </c>
      <c r="F312" s="136">
        <f t="shared" si="24"/>
        <v>0</v>
      </c>
      <c r="G312" s="137">
        <f t="shared" si="24"/>
        <v>0</v>
      </c>
      <c r="H312" s="138">
        <f t="shared" si="24"/>
        <v>0</v>
      </c>
    </row>
    <row r="313" spans="2:10" x14ac:dyDescent="0.55000000000000004">
      <c r="B313" s="130" t="str">
        <f>$B$52</f>
        <v>Totals</v>
      </c>
      <c r="C313" s="135">
        <f t="shared" si="24"/>
        <v>366.17599063164192</v>
      </c>
      <c r="D313" s="135">
        <f t="shared" si="24"/>
        <v>606.95277394192965</v>
      </c>
      <c r="E313" s="135">
        <f t="shared" si="24"/>
        <v>758.47704007709876</v>
      </c>
      <c r="F313" s="135">
        <f t="shared" si="24"/>
        <v>0</v>
      </c>
      <c r="G313" s="135">
        <f t="shared" si="24"/>
        <v>611.17894267509223</v>
      </c>
      <c r="H313" s="135">
        <f t="shared" si="24"/>
        <v>526.46463111663195</v>
      </c>
      <c r="I313" s="349"/>
    </row>
    <row r="315" spans="2:10" x14ac:dyDescent="0.55000000000000004">
      <c r="B315" s="120" t="s">
        <v>37</v>
      </c>
      <c r="C315" s="121"/>
      <c r="D315" s="121"/>
      <c r="E315" s="121"/>
      <c r="F315" s="121"/>
      <c r="G315" s="121"/>
      <c r="H315" s="122"/>
      <c r="J315" s="358"/>
    </row>
    <row r="316" spans="2:10" ht="55.5" customHeight="1" thickBot="1" x14ac:dyDescent="0.6">
      <c r="B316" s="432" t="s">
        <v>230</v>
      </c>
      <c r="C316" s="432"/>
      <c r="D316" s="432"/>
      <c r="E316" s="432"/>
      <c r="F316" s="432"/>
      <c r="G316" s="432"/>
      <c r="H316" s="432"/>
    </row>
    <row r="317" spans="2:10" ht="19.8" thickBot="1" x14ac:dyDescent="0.6">
      <c r="B317" s="124" t="s">
        <v>31</v>
      </c>
      <c r="C317" s="125" t="s">
        <v>25</v>
      </c>
      <c r="D317" s="125" t="s">
        <v>26</v>
      </c>
      <c r="E317" s="125" t="s">
        <v>27</v>
      </c>
      <c r="F317" s="125" t="s">
        <v>28</v>
      </c>
      <c r="G317" s="125" t="s">
        <v>29</v>
      </c>
      <c r="H317" s="126" t="s">
        <v>1</v>
      </c>
    </row>
    <row r="318" spans="2:10" x14ac:dyDescent="0.55000000000000004">
      <c r="B318" s="127" t="str">
        <f>$B$32</f>
        <v>Liberal Arts</v>
      </c>
      <c r="C318" s="128">
        <f t="shared" ref="C318:H333" si="25">IF($C$293=0,"",C293/$C$293)</f>
        <v>1</v>
      </c>
      <c r="D318" s="128">
        <f t="shared" si="25"/>
        <v>1.5812971623598904</v>
      </c>
      <c r="E318" s="128">
        <f t="shared" si="25"/>
        <v>2.138194723515765</v>
      </c>
      <c r="F318" s="128">
        <f t="shared" si="25"/>
        <v>0</v>
      </c>
      <c r="G318" s="128">
        <f t="shared" si="25"/>
        <v>0</v>
      </c>
      <c r="H318" s="128">
        <f t="shared" si="25"/>
        <v>1.3113211333374752</v>
      </c>
    </row>
    <row r="319" spans="2:10" x14ac:dyDescent="0.55000000000000004">
      <c r="B319" s="127" t="str">
        <f>$B$33</f>
        <v>Science</v>
      </c>
      <c r="C319" s="128">
        <f t="shared" si="25"/>
        <v>1.1753867366918147</v>
      </c>
      <c r="D319" s="128">
        <f t="shared" si="25"/>
        <v>1.977423199987699</v>
      </c>
      <c r="E319" s="128">
        <f t="shared" si="25"/>
        <v>0</v>
      </c>
      <c r="F319" s="128">
        <f t="shared" si="25"/>
        <v>0</v>
      </c>
      <c r="G319" s="128">
        <f t="shared" si="25"/>
        <v>0</v>
      </c>
      <c r="H319" s="128">
        <f t="shared" si="25"/>
        <v>1.4819842803558225</v>
      </c>
    </row>
    <row r="320" spans="2:10" x14ac:dyDescent="0.55000000000000004">
      <c r="B320" s="127" t="str">
        <f>$B$34</f>
        <v>Fine Arts</v>
      </c>
      <c r="C320" s="128">
        <f t="shared" si="25"/>
        <v>0.70751076151125647</v>
      </c>
      <c r="D320" s="128">
        <f t="shared" si="25"/>
        <v>0</v>
      </c>
      <c r="E320" s="128">
        <f t="shared" si="25"/>
        <v>0</v>
      </c>
      <c r="F320" s="128">
        <f t="shared" si="25"/>
        <v>0</v>
      </c>
      <c r="G320" s="128">
        <f t="shared" si="25"/>
        <v>0</v>
      </c>
      <c r="H320" s="128">
        <f t="shared" si="25"/>
        <v>0.70751076151125647</v>
      </c>
    </row>
    <row r="321" spans="2:8" x14ac:dyDescent="0.55000000000000004">
      <c r="B321" s="127" t="str">
        <f>$B$35</f>
        <v>Teacher Education</v>
      </c>
      <c r="C321" s="128">
        <f t="shared" si="25"/>
        <v>1.0076938694018729</v>
      </c>
      <c r="D321" s="128">
        <f t="shared" si="25"/>
        <v>2.3295027593111866</v>
      </c>
      <c r="E321" s="128">
        <f t="shared" si="25"/>
        <v>2.5334285127369114</v>
      </c>
      <c r="F321" s="128">
        <f t="shared" si="25"/>
        <v>0</v>
      </c>
      <c r="G321" s="128">
        <f t="shared" si="25"/>
        <v>0</v>
      </c>
      <c r="H321" s="128">
        <f t="shared" si="25"/>
        <v>2.2306227575228141</v>
      </c>
    </row>
    <row r="322" spans="2:8" x14ac:dyDescent="0.55000000000000004">
      <c r="B322" s="127" t="str">
        <f>$B$36</f>
        <v>Agriculture</v>
      </c>
      <c r="C322" s="128">
        <f t="shared" si="25"/>
        <v>0.95925675031049562</v>
      </c>
      <c r="D322" s="128">
        <f t="shared" si="25"/>
        <v>1.1543280897835742</v>
      </c>
      <c r="E322" s="128">
        <f t="shared" si="25"/>
        <v>0</v>
      </c>
      <c r="F322" s="128">
        <f t="shared" si="25"/>
        <v>0</v>
      </c>
      <c r="G322" s="128">
        <f t="shared" si="25"/>
        <v>0</v>
      </c>
      <c r="H322" s="128">
        <f t="shared" si="25"/>
        <v>1.1420401313915691</v>
      </c>
    </row>
    <row r="323" spans="2:8" x14ac:dyDescent="0.55000000000000004">
      <c r="B323" s="127" t="str">
        <f>$B$37</f>
        <v>Engineering</v>
      </c>
      <c r="C323" s="128">
        <f t="shared" si="25"/>
        <v>0.88927163794556541</v>
      </c>
      <c r="D323" s="128">
        <f t="shared" si="25"/>
        <v>1.9012980371250423</v>
      </c>
      <c r="E323" s="128">
        <f t="shared" si="25"/>
        <v>0</v>
      </c>
      <c r="F323" s="128">
        <f t="shared" si="25"/>
        <v>0</v>
      </c>
      <c r="G323" s="128">
        <f t="shared" si="25"/>
        <v>0</v>
      </c>
      <c r="H323" s="128">
        <f t="shared" si="25"/>
        <v>1.4357196822513789</v>
      </c>
    </row>
    <row r="324" spans="2:8" x14ac:dyDescent="0.55000000000000004">
      <c r="B324" s="127" t="str">
        <f>$B$38</f>
        <v>Home Economics</v>
      </c>
      <c r="C324" s="128">
        <f t="shared" si="25"/>
        <v>1.3370529902341075</v>
      </c>
      <c r="D324" s="128">
        <f t="shared" si="25"/>
        <v>2.2929404375028217</v>
      </c>
      <c r="E324" s="128">
        <f t="shared" si="25"/>
        <v>0</v>
      </c>
      <c r="F324" s="128">
        <f t="shared" si="25"/>
        <v>0</v>
      </c>
      <c r="G324" s="128">
        <f t="shared" si="25"/>
        <v>0</v>
      </c>
      <c r="H324" s="128">
        <f t="shared" si="25"/>
        <v>2.0514740886103073</v>
      </c>
    </row>
    <row r="325" spans="2:8" x14ac:dyDescent="0.55000000000000004">
      <c r="B325" s="127" t="str">
        <f>$B$39</f>
        <v>Law</v>
      </c>
      <c r="C325" s="128">
        <f t="shared" si="25"/>
        <v>0</v>
      </c>
      <c r="D325" s="128">
        <f t="shared" si="25"/>
        <v>0</v>
      </c>
      <c r="E325" s="128">
        <f t="shared" si="25"/>
        <v>0</v>
      </c>
      <c r="F325" s="128">
        <f t="shared" si="25"/>
        <v>0</v>
      </c>
      <c r="G325" s="128">
        <f t="shared" si="25"/>
        <v>1.6807192566957176</v>
      </c>
      <c r="H325" s="128">
        <f t="shared" si="25"/>
        <v>1.6807192566957176</v>
      </c>
    </row>
    <row r="326" spans="2:8" x14ac:dyDescent="0.55000000000000004">
      <c r="B326" s="127" t="str">
        <f>$B$40</f>
        <v>Social Service</v>
      </c>
      <c r="C326" s="128">
        <f t="shared" si="25"/>
        <v>1.1759513516108935</v>
      </c>
      <c r="D326" s="128">
        <f t="shared" si="25"/>
        <v>0</v>
      </c>
      <c r="E326" s="128">
        <f t="shared" si="25"/>
        <v>0</v>
      </c>
      <c r="F326" s="128">
        <f t="shared" si="25"/>
        <v>0</v>
      </c>
      <c r="G326" s="128">
        <f t="shared" si="25"/>
        <v>0</v>
      </c>
      <c r="H326" s="128">
        <f t="shared" si="25"/>
        <v>1.1759513516108935</v>
      </c>
    </row>
    <row r="327" spans="2:8" x14ac:dyDescent="0.55000000000000004">
      <c r="B327" s="127" t="str">
        <f>$B$41</f>
        <v>Library Science</v>
      </c>
      <c r="C327" s="128">
        <f t="shared" si="25"/>
        <v>0</v>
      </c>
      <c r="D327" s="128">
        <f t="shared" si="25"/>
        <v>0</v>
      </c>
      <c r="E327" s="128">
        <f t="shared" si="25"/>
        <v>0</v>
      </c>
      <c r="F327" s="128">
        <f t="shared" si="25"/>
        <v>0</v>
      </c>
      <c r="G327" s="128">
        <f t="shared" si="25"/>
        <v>0</v>
      </c>
      <c r="H327" s="128">
        <f t="shared" si="25"/>
        <v>0</v>
      </c>
    </row>
    <row r="328" spans="2:8" x14ac:dyDescent="0.55000000000000004">
      <c r="B328" s="127" t="str">
        <f>$B$42</f>
        <v>Veterinary Science</v>
      </c>
      <c r="C328" s="128">
        <f t="shared" si="25"/>
        <v>0</v>
      </c>
      <c r="D328" s="128">
        <f t="shared" si="25"/>
        <v>0</v>
      </c>
      <c r="E328" s="128">
        <f t="shared" si="25"/>
        <v>0</v>
      </c>
      <c r="F328" s="128">
        <f t="shared" si="25"/>
        <v>0</v>
      </c>
      <c r="G328" s="128">
        <f t="shared" si="25"/>
        <v>0</v>
      </c>
      <c r="H328" s="128">
        <f t="shared" si="25"/>
        <v>0</v>
      </c>
    </row>
    <row r="329" spans="2:8" x14ac:dyDescent="0.55000000000000004">
      <c r="B329" s="127" t="str">
        <f>$B$43</f>
        <v>Vocational Training</v>
      </c>
      <c r="C329" s="128">
        <f t="shared" si="25"/>
        <v>0</v>
      </c>
      <c r="D329" s="128">
        <f t="shared" si="25"/>
        <v>0</v>
      </c>
      <c r="E329" s="128">
        <f t="shared" si="25"/>
        <v>0</v>
      </c>
      <c r="F329" s="128">
        <f t="shared" si="25"/>
        <v>0</v>
      </c>
      <c r="G329" s="128">
        <f t="shared" si="25"/>
        <v>0</v>
      </c>
      <c r="H329" s="128">
        <f t="shared" si="25"/>
        <v>0</v>
      </c>
    </row>
    <row r="330" spans="2:8" x14ac:dyDescent="0.55000000000000004">
      <c r="B330" s="127" t="str">
        <f>$B$44</f>
        <v>Physical Training</v>
      </c>
      <c r="C330" s="128">
        <f t="shared" si="25"/>
        <v>0</v>
      </c>
      <c r="D330" s="128">
        <f t="shared" si="25"/>
        <v>0</v>
      </c>
      <c r="E330" s="128">
        <f t="shared" si="25"/>
        <v>0</v>
      </c>
      <c r="F330" s="128">
        <f t="shared" si="25"/>
        <v>0</v>
      </c>
      <c r="G330" s="128">
        <f t="shared" si="25"/>
        <v>0</v>
      </c>
      <c r="H330" s="128">
        <f t="shared" si="25"/>
        <v>0</v>
      </c>
    </row>
    <row r="331" spans="2:8" x14ac:dyDescent="0.55000000000000004">
      <c r="B331" s="127" t="str">
        <f>$B$45</f>
        <v>Health Services</v>
      </c>
      <c r="C331" s="128">
        <f t="shared" si="25"/>
        <v>1.0057814630966493</v>
      </c>
      <c r="D331" s="128">
        <f t="shared" si="25"/>
        <v>1.5023943546403644</v>
      </c>
      <c r="E331" s="128">
        <f t="shared" si="25"/>
        <v>2.7796091835878149</v>
      </c>
      <c r="F331" s="128">
        <f t="shared" si="25"/>
        <v>0</v>
      </c>
      <c r="G331" s="128">
        <f t="shared" si="25"/>
        <v>0</v>
      </c>
      <c r="H331" s="128">
        <f t="shared" si="25"/>
        <v>1.3841546300603329</v>
      </c>
    </row>
    <row r="332" spans="2:8" x14ac:dyDescent="0.55000000000000004">
      <c r="B332" s="127" t="str">
        <f>$B$46</f>
        <v>Pharmacy</v>
      </c>
      <c r="C332" s="128">
        <f t="shared" si="25"/>
        <v>0</v>
      </c>
      <c r="D332" s="128">
        <f t="shared" si="25"/>
        <v>0</v>
      </c>
      <c r="E332" s="128">
        <f t="shared" si="25"/>
        <v>0</v>
      </c>
      <c r="F332" s="128">
        <f t="shared" si="25"/>
        <v>0</v>
      </c>
      <c r="G332" s="128">
        <f t="shared" si="25"/>
        <v>0</v>
      </c>
      <c r="H332" s="128">
        <f t="shared" si="25"/>
        <v>0</v>
      </c>
    </row>
    <row r="333" spans="2:8" x14ac:dyDescent="0.55000000000000004">
      <c r="B333" s="127" t="str">
        <f>$B$47</f>
        <v>Business Administration</v>
      </c>
      <c r="C333" s="128">
        <f t="shared" si="25"/>
        <v>0.99562663582620092</v>
      </c>
      <c r="D333" s="128">
        <f t="shared" si="25"/>
        <v>1.5741065710515658</v>
      </c>
      <c r="E333" s="128">
        <f t="shared" si="25"/>
        <v>1.5125551333273572</v>
      </c>
      <c r="F333" s="128">
        <f t="shared" si="25"/>
        <v>0</v>
      </c>
      <c r="G333" s="128">
        <f t="shared" si="25"/>
        <v>0</v>
      </c>
      <c r="H333" s="128">
        <f t="shared" si="25"/>
        <v>1.4508862307648327</v>
      </c>
    </row>
    <row r="334" spans="2:8" x14ac:dyDescent="0.55000000000000004">
      <c r="B334" s="127" t="str">
        <f>$B$48</f>
        <v>Optometry</v>
      </c>
      <c r="C334" s="128">
        <f t="shared" ref="C334:H338" si="26">IF($C$293=0,"",C309/$C$293)</f>
        <v>0</v>
      </c>
      <c r="D334" s="128">
        <f t="shared" si="26"/>
        <v>0</v>
      </c>
      <c r="E334" s="128">
        <f t="shared" si="26"/>
        <v>0</v>
      </c>
      <c r="F334" s="128">
        <f t="shared" si="26"/>
        <v>0</v>
      </c>
      <c r="G334" s="128">
        <f t="shared" si="26"/>
        <v>0</v>
      </c>
      <c r="H334" s="128">
        <f t="shared" si="26"/>
        <v>0</v>
      </c>
    </row>
    <row r="335" spans="2:8" x14ac:dyDescent="0.55000000000000004">
      <c r="B335" s="127" t="str">
        <f>$B$49</f>
        <v>Teacher Ed-Practice Teaching</v>
      </c>
      <c r="C335" s="128">
        <f t="shared" si="26"/>
        <v>0</v>
      </c>
      <c r="D335" s="128">
        <f t="shared" si="26"/>
        <v>1.407478069611156</v>
      </c>
      <c r="E335" s="128">
        <f t="shared" si="26"/>
        <v>0</v>
      </c>
      <c r="F335" s="128">
        <f t="shared" si="26"/>
        <v>0</v>
      </c>
      <c r="G335" s="128">
        <f t="shared" si="26"/>
        <v>0</v>
      </c>
      <c r="H335" s="128">
        <f t="shared" si="26"/>
        <v>1.407478069611156</v>
      </c>
    </row>
    <row r="336" spans="2:8" x14ac:dyDescent="0.55000000000000004">
      <c r="B336" s="127" t="str">
        <f>$B$50</f>
        <v>Technology</v>
      </c>
      <c r="C336" s="128">
        <f t="shared" si="26"/>
        <v>0.71085479839042065</v>
      </c>
      <c r="D336" s="128">
        <f t="shared" si="26"/>
        <v>1.4993993295891987</v>
      </c>
      <c r="E336" s="128">
        <f t="shared" si="26"/>
        <v>3.5703999242931541</v>
      </c>
      <c r="F336" s="128">
        <f t="shared" si="26"/>
        <v>0</v>
      </c>
      <c r="G336" s="128">
        <f t="shared" si="26"/>
        <v>0</v>
      </c>
      <c r="H336" s="128">
        <f t="shared" si="26"/>
        <v>1.6337110332986013</v>
      </c>
    </row>
    <row r="337" spans="2:10" x14ac:dyDescent="0.55000000000000004">
      <c r="B337" s="127" t="str">
        <f>$B$51</f>
        <v>Nursing</v>
      </c>
      <c r="C337" s="128">
        <f t="shared" si="26"/>
        <v>0</v>
      </c>
      <c r="D337" s="128">
        <f t="shared" si="26"/>
        <v>0</v>
      </c>
      <c r="E337" s="128">
        <f t="shared" si="26"/>
        <v>0</v>
      </c>
      <c r="F337" s="128">
        <f t="shared" si="26"/>
        <v>0</v>
      </c>
      <c r="G337" s="128">
        <f t="shared" si="26"/>
        <v>0</v>
      </c>
      <c r="H337" s="128">
        <f t="shared" si="26"/>
        <v>0</v>
      </c>
    </row>
    <row r="338" spans="2:10" x14ac:dyDescent="0.55000000000000004">
      <c r="B338" s="130" t="str">
        <f>$B$52</f>
        <v>Totals</v>
      </c>
      <c r="C338" s="128">
        <f t="shared" si="26"/>
        <v>1.006970292694465</v>
      </c>
      <c r="D338" s="128">
        <f t="shared" si="26"/>
        <v>1.6690974505831211</v>
      </c>
      <c r="E338" s="128">
        <f t="shared" si="26"/>
        <v>2.0857835210085711</v>
      </c>
      <c r="F338" s="128">
        <f t="shared" si="26"/>
        <v>0</v>
      </c>
      <c r="G338" s="128">
        <f t="shared" si="26"/>
        <v>1.6807192566957176</v>
      </c>
      <c r="H338" s="128">
        <f t="shared" si="26"/>
        <v>1.4477580651159945</v>
      </c>
      <c r="I338" s="349"/>
    </row>
    <row r="340" spans="2:10" x14ac:dyDescent="0.55000000000000004">
      <c r="B340" s="120" t="s">
        <v>231</v>
      </c>
      <c r="C340" s="121"/>
      <c r="D340" s="121"/>
      <c r="E340" s="121"/>
      <c r="F340" s="121"/>
      <c r="G340" s="121"/>
      <c r="H340" s="122"/>
      <c r="J340" s="358"/>
    </row>
    <row r="341" spans="2:10" ht="55.5" customHeight="1" thickBot="1" x14ac:dyDescent="0.6">
      <c r="B341" s="432" t="s">
        <v>232</v>
      </c>
      <c r="C341" s="432"/>
      <c r="D341" s="432"/>
      <c r="E341" s="432"/>
      <c r="F341" s="432"/>
      <c r="G341" s="432"/>
      <c r="H341" s="432"/>
    </row>
    <row r="342" spans="2:10" ht="19.8" thickBot="1" x14ac:dyDescent="0.6">
      <c r="B342" s="124" t="s">
        <v>31</v>
      </c>
      <c r="C342" s="125" t="s">
        <v>25</v>
      </c>
      <c r="D342" s="125" t="s">
        <v>26</v>
      </c>
      <c r="E342" s="125" t="s">
        <v>27</v>
      </c>
      <c r="F342" s="125" t="s">
        <v>28</v>
      </c>
      <c r="G342" s="125" t="s">
        <v>29</v>
      </c>
      <c r="H342" s="126" t="s">
        <v>1</v>
      </c>
    </row>
    <row r="343" spans="2:10" x14ac:dyDescent="0.55000000000000004">
      <c r="B343" s="127" t="str">
        <f>$B$32</f>
        <v>Liberal Arts</v>
      </c>
      <c r="C343" s="135">
        <f t="shared" ref="C343:D358" si="27">C293*30</f>
        <v>10909.239129145204</v>
      </c>
      <c r="D343" s="135">
        <f t="shared" si="27"/>
        <v>17250.748878422793</v>
      </c>
      <c r="E343" s="135">
        <f>E293*24</f>
        <v>18660.862034808</v>
      </c>
      <c r="F343" s="135">
        <f>F293*18</f>
        <v>0</v>
      </c>
      <c r="G343" s="135">
        <f>G293*24</f>
        <v>0</v>
      </c>
      <c r="H343" s="135">
        <f>IF((C32/30+D32/30+E32/24+F32/18+G32/24)=0,0,H268/(C32/30+D32/30+E32/24+F32/18+G32/24))</f>
        <v>13920.163965727466</v>
      </c>
    </row>
    <row r="344" spans="2:10" x14ac:dyDescent="0.55000000000000004">
      <c r="B344" s="127" t="str">
        <f>$B$33</f>
        <v>Science</v>
      </c>
      <c r="C344" s="138">
        <f t="shared" si="27"/>
        <v>12822.574979796636</v>
      </c>
      <c r="D344" s="138">
        <f t="shared" si="27"/>
        <v>21572.18254818533</v>
      </c>
      <c r="E344" s="138">
        <f>E294*24</f>
        <v>0</v>
      </c>
      <c r="F344" s="138">
        <f>F294*18</f>
        <v>0</v>
      </c>
      <c r="G344" s="138">
        <f>G294*24</f>
        <v>0</v>
      </c>
      <c r="H344" s="138">
        <f t="shared" ref="H344:H363" si="28">IF((C33/30+D33/30+E33/24+F33/18+G33/24)=0,0,H269/(C33/30+D33/30+E33/24+F33/18+G33/24))</f>
        <v>16167.320900035837</v>
      </c>
    </row>
    <row r="345" spans="2:10" x14ac:dyDescent="0.55000000000000004">
      <c r="B345" s="127" t="str">
        <f>$B$34</f>
        <v>Fine Arts</v>
      </c>
      <c r="C345" s="138">
        <f t="shared" si="27"/>
        <v>7718.4040837699204</v>
      </c>
      <c r="D345" s="138">
        <f t="shared" si="27"/>
        <v>0</v>
      </c>
      <c r="E345" s="138">
        <f t="shared" ref="E345:E363" si="29">E295*24</f>
        <v>0</v>
      </c>
      <c r="F345" s="138">
        <f t="shared" ref="F345:F363" si="30">F295*18</f>
        <v>0</v>
      </c>
      <c r="G345" s="138">
        <f t="shared" ref="G345:G363" si="31">G295*24</f>
        <v>0</v>
      </c>
      <c r="H345" s="138">
        <f t="shared" si="28"/>
        <v>7718.4040837699195</v>
      </c>
    </row>
    <row r="346" spans="2:10" x14ac:dyDescent="0.55000000000000004">
      <c r="B346" s="127" t="str">
        <f>$B$35</f>
        <v>Teacher Education</v>
      </c>
      <c r="C346" s="138">
        <f t="shared" si="27"/>
        <v>10993.173390278651</v>
      </c>
      <c r="D346" s="138">
        <f t="shared" si="27"/>
        <v>25413.102653329322</v>
      </c>
      <c r="E346" s="138">
        <f t="shared" si="29"/>
        <v>22110.221969633323</v>
      </c>
      <c r="F346" s="138">
        <f t="shared" si="30"/>
        <v>0</v>
      </c>
      <c r="G346" s="138">
        <f t="shared" si="31"/>
        <v>0</v>
      </c>
      <c r="H346" s="138">
        <f t="shared" si="28"/>
        <v>22008.052507880446</v>
      </c>
    </row>
    <row r="347" spans="2:10" x14ac:dyDescent="0.55000000000000004">
      <c r="B347" s="127" t="str">
        <f>$B$36</f>
        <v>Agriculture</v>
      </c>
      <c r="C347" s="138">
        <f t="shared" si="27"/>
        <v>10464.761275383931</v>
      </c>
      <c r="D347" s="138">
        <f t="shared" si="27"/>
        <v>12592.841164938405</v>
      </c>
      <c r="E347" s="138">
        <f t="shared" si="29"/>
        <v>0</v>
      </c>
      <c r="F347" s="138">
        <f t="shared" si="30"/>
        <v>0</v>
      </c>
      <c r="G347" s="138">
        <f t="shared" si="31"/>
        <v>0</v>
      </c>
      <c r="H347" s="138">
        <f t="shared" si="28"/>
        <v>12458.788888431036</v>
      </c>
    </row>
    <row r="348" spans="2:10" x14ac:dyDescent="0.55000000000000004">
      <c r="B348" s="127" t="str">
        <f>$B$37</f>
        <v>Engineering</v>
      </c>
      <c r="C348" s="138">
        <f t="shared" si="27"/>
        <v>9701.2769491148101</v>
      </c>
      <c r="D348" s="138">
        <f t="shared" si="27"/>
        <v>20741.714942771483</v>
      </c>
      <c r="E348" s="138">
        <f t="shared" si="29"/>
        <v>0</v>
      </c>
      <c r="F348" s="138">
        <f t="shared" si="30"/>
        <v>0</v>
      </c>
      <c r="G348" s="138">
        <f t="shared" si="31"/>
        <v>0</v>
      </c>
      <c r="H348" s="138">
        <f t="shared" si="28"/>
        <v>15662.609336100664</v>
      </c>
    </row>
    <row r="349" spans="2:10" x14ac:dyDescent="0.55000000000000004">
      <c r="B349" s="127" t="str">
        <f>$B$38</f>
        <v>Home Economics</v>
      </c>
      <c r="C349" s="138">
        <f t="shared" si="27"/>
        <v>14586.230798802528</v>
      </c>
      <c r="D349" s="138">
        <f t="shared" si="27"/>
        <v>25014.23554160511</v>
      </c>
      <c r="E349" s="138">
        <f t="shared" si="29"/>
        <v>0</v>
      </c>
      <c r="F349" s="138">
        <f t="shared" si="30"/>
        <v>0</v>
      </c>
      <c r="G349" s="138">
        <f t="shared" si="31"/>
        <v>0</v>
      </c>
      <c r="H349" s="138">
        <f t="shared" si="28"/>
        <v>22380.021399895064</v>
      </c>
    </row>
    <row r="350" spans="2:10" x14ac:dyDescent="0.55000000000000004">
      <c r="B350" s="127" t="str">
        <f>$B$39</f>
        <v>Law</v>
      </c>
      <c r="C350" s="138">
        <f t="shared" si="27"/>
        <v>0</v>
      </c>
      <c r="D350" s="138">
        <f t="shared" si="27"/>
        <v>0</v>
      </c>
      <c r="E350" s="138">
        <f t="shared" si="29"/>
        <v>0</v>
      </c>
      <c r="F350" s="138">
        <f t="shared" si="30"/>
        <v>0</v>
      </c>
      <c r="G350" s="138">
        <f t="shared" si="31"/>
        <v>14668.294624202214</v>
      </c>
      <c r="H350" s="138">
        <f t="shared" si="28"/>
        <v>14668.294624202214</v>
      </c>
    </row>
    <row r="351" spans="2:10" x14ac:dyDescent="0.55000000000000004">
      <c r="B351" s="127" t="str">
        <f>$B$40</f>
        <v>Social Service</v>
      </c>
      <c r="C351" s="138">
        <f t="shared" si="27"/>
        <v>12828.73449896475</v>
      </c>
      <c r="D351" s="138">
        <f t="shared" si="27"/>
        <v>0</v>
      </c>
      <c r="E351" s="138">
        <f t="shared" si="29"/>
        <v>0</v>
      </c>
      <c r="F351" s="138">
        <f t="shared" si="30"/>
        <v>0</v>
      </c>
      <c r="G351" s="138">
        <f t="shared" si="31"/>
        <v>0</v>
      </c>
      <c r="H351" s="138">
        <f t="shared" si="28"/>
        <v>12828.734498964752</v>
      </c>
    </row>
    <row r="352" spans="2:10" x14ac:dyDescent="0.55000000000000004">
      <c r="B352" s="127" t="str">
        <f>$B$41</f>
        <v>Library Science</v>
      </c>
      <c r="C352" s="138">
        <f t="shared" si="27"/>
        <v>0</v>
      </c>
      <c r="D352" s="138">
        <f t="shared" si="27"/>
        <v>0</v>
      </c>
      <c r="E352" s="138">
        <f t="shared" si="29"/>
        <v>0</v>
      </c>
      <c r="F352" s="138">
        <f t="shared" si="30"/>
        <v>0</v>
      </c>
      <c r="G352" s="138">
        <f t="shared" si="31"/>
        <v>0</v>
      </c>
      <c r="H352" s="138">
        <f t="shared" si="28"/>
        <v>0</v>
      </c>
    </row>
    <row r="353" spans="2:9" x14ac:dyDescent="0.55000000000000004">
      <c r="B353" s="127" t="str">
        <f>$B$42</f>
        <v>Veterinary Science</v>
      </c>
      <c r="C353" s="138">
        <f t="shared" si="27"/>
        <v>0</v>
      </c>
      <c r="D353" s="138">
        <f t="shared" si="27"/>
        <v>0</v>
      </c>
      <c r="E353" s="138">
        <f t="shared" si="29"/>
        <v>0</v>
      </c>
      <c r="F353" s="138">
        <f t="shared" si="30"/>
        <v>0</v>
      </c>
      <c r="G353" s="138">
        <f t="shared" si="31"/>
        <v>0</v>
      </c>
      <c r="H353" s="138">
        <f t="shared" si="28"/>
        <v>0</v>
      </c>
    </row>
    <row r="354" spans="2:9" x14ac:dyDescent="0.55000000000000004">
      <c r="B354" s="127" t="str">
        <f>$B$43</f>
        <v>Vocational Training</v>
      </c>
      <c r="C354" s="138">
        <f t="shared" si="27"/>
        <v>0</v>
      </c>
      <c r="D354" s="138">
        <f t="shared" si="27"/>
        <v>0</v>
      </c>
      <c r="E354" s="138">
        <f t="shared" si="29"/>
        <v>0</v>
      </c>
      <c r="F354" s="138">
        <f t="shared" si="30"/>
        <v>0</v>
      </c>
      <c r="G354" s="138">
        <f t="shared" si="31"/>
        <v>0</v>
      </c>
      <c r="H354" s="138">
        <f t="shared" si="28"/>
        <v>0</v>
      </c>
    </row>
    <row r="355" spans="2:9" x14ac:dyDescent="0.55000000000000004">
      <c r="B355" s="127" t="str">
        <f>$B$44</f>
        <v>Physical Training</v>
      </c>
      <c r="C355" s="138">
        <f t="shared" si="27"/>
        <v>0</v>
      </c>
      <c r="D355" s="138">
        <f t="shared" si="27"/>
        <v>0</v>
      </c>
      <c r="E355" s="138">
        <f t="shared" si="29"/>
        <v>0</v>
      </c>
      <c r="F355" s="138">
        <f t="shared" si="30"/>
        <v>0</v>
      </c>
      <c r="G355" s="138">
        <f t="shared" si="31"/>
        <v>0</v>
      </c>
      <c r="H355" s="138">
        <f t="shared" si="28"/>
        <v>0</v>
      </c>
    </row>
    <row r="356" spans="2:9" x14ac:dyDescent="0.55000000000000004">
      <c r="B356" s="127" t="str">
        <f>$B$45</f>
        <v>Health Services</v>
      </c>
      <c r="C356" s="138">
        <f t="shared" si="27"/>
        <v>10972.310492582881</v>
      </c>
      <c r="D356" s="138">
        <f t="shared" si="27"/>
        <v>16389.97928104952</v>
      </c>
      <c r="E356" s="138">
        <f t="shared" si="29"/>
        <v>24258.737015462037</v>
      </c>
      <c r="F356" s="138">
        <f t="shared" si="30"/>
        <v>0</v>
      </c>
      <c r="G356" s="138">
        <f t="shared" si="31"/>
        <v>0</v>
      </c>
      <c r="H356" s="138">
        <f t="shared" si="28"/>
        <v>15074.261758988627</v>
      </c>
    </row>
    <row r="357" spans="2:9" x14ac:dyDescent="0.55000000000000004">
      <c r="B357" s="127" t="str">
        <f>$B$46</f>
        <v>Pharmacy</v>
      </c>
      <c r="C357" s="138">
        <f t="shared" si="27"/>
        <v>0</v>
      </c>
      <c r="D357" s="138">
        <f t="shared" si="27"/>
        <v>0</v>
      </c>
      <c r="E357" s="138">
        <f t="shared" si="29"/>
        <v>0</v>
      </c>
      <c r="F357" s="138">
        <f t="shared" si="30"/>
        <v>0</v>
      </c>
      <c r="G357" s="138">
        <f t="shared" si="31"/>
        <v>0</v>
      </c>
      <c r="H357" s="138">
        <f t="shared" si="28"/>
        <v>0</v>
      </c>
    </row>
    <row r="358" spans="2:9" x14ac:dyDescent="0.55000000000000004">
      <c r="B358" s="127" t="str">
        <f>$B$47</f>
        <v>Business Administration</v>
      </c>
      <c r="C358" s="138">
        <f t="shared" si="27"/>
        <v>10861.529053574395</v>
      </c>
      <c r="D358" s="138">
        <f t="shared" si="27"/>
        <v>17172.304998360327</v>
      </c>
      <c r="E358" s="138">
        <f t="shared" si="29"/>
        <v>13200.660516387399</v>
      </c>
      <c r="F358" s="138">
        <f t="shared" si="30"/>
        <v>0</v>
      </c>
      <c r="G358" s="138">
        <f t="shared" si="31"/>
        <v>0</v>
      </c>
      <c r="H358" s="138">
        <f t="shared" si="28"/>
        <v>15443.610552479835</v>
      </c>
    </row>
    <row r="359" spans="2:9" x14ac:dyDescent="0.55000000000000004">
      <c r="B359" s="127" t="str">
        <f>$B$48</f>
        <v>Optometry</v>
      </c>
      <c r="C359" s="138">
        <f t="shared" ref="C359:D363" si="32">C309*30</f>
        <v>0</v>
      </c>
      <c r="D359" s="138">
        <f t="shared" si="32"/>
        <v>0</v>
      </c>
      <c r="E359" s="138">
        <f t="shared" si="29"/>
        <v>0</v>
      </c>
      <c r="F359" s="138">
        <f t="shared" si="30"/>
        <v>0</v>
      </c>
      <c r="G359" s="138">
        <f t="shared" si="31"/>
        <v>0</v>
      </c>
      <c r="H359" s="138">
        <f t="shared" si="28"/>
        <v>0</v>
      </c>
    </row>
    <row r="360" spans="2:9" x14ac:dyDescent="0.55000000000000004">
      <c r="B360" s="127" t="str">
        <f>$B$49</f>
        <v>Teacher Ed-Practice Teaching</v>
      </c>
      <c r="C360" s="138">
        <f t="shared" si="32"/>
        <v>0</v>
      </c>
      <c r="D360" s="138">
        <f t="shared" si="32"/>
        <v>15354.514830415779</v>
      </c>
      <c r="E360" s="138">
        <f t="shared" si="29"/>
        <v>0</v>
      </c>
      <c r="F360" s="138">
        <f t="shared" si="30"/>
        <v>0</v>
      </c>
      <c r="G360" s="138">
        <f t="shared" si="31"/>
        <v>0</v>
      </c>
      <c r="H360" s="138">
        <f t="shared" si="28"/>
        <v>15354.514830415781</v>
      </c>
    </row>
    <row r="361" spans="2:9" x14ac:dyDescent="0.55000000000000004">
      <c r="B361" s="127" t="str">
        <f>$B$50</f>
        <v>Technology</v>
      </c>
      <c r="C361" s="138">
        <f t="shared" si="32"/>
        <v>7754.884981741403</v>
      </c>
      <c r="D361" s="138">
        <f t="shared" si="32"/>
        <v>16357.305836568576</v>
      </c>
      <c r="E361" s="138">
        <f t="shared" si="29"/>
        <v>31160.277248636765</v>
      </c>
      <c r="F361" s="138">
        <f t="shared" si="30"/>
        <v>0</v>
      </c>
      <c r="G361" s="138">
        <f t="shared" si="31"/>
        <v>0</v>
      </c>
      <c r="H361" s="138">
        <f t="shared" si="28"/>
        <v>17520.057155530754</v>
      </c>
    </row>
    <row r="362" spans="2:9" x14ac:dyDescent="0.55000000000000004">
      <c r="B362" s="127" t="str">
        <f>$B$51</f>
        <v>Nursing</v>
      </c>
      <c r="C362" s="138">
        <f t="shared" si="32"/>
        <v>0</v>
      </c>
      <c r="D362" s="138">
        <f t="shared" si="32"/>
        <v>0</v>
      </c>
      <c r="E362" s="138">
        <f t="shared" si="29"/>
        <v>0</v>
      </c>
      <c r="F362" s="138">
        <f t="shared" si="30"/>
        <v>0</v>
      </c>
      <c r="G362" s="138">
        <f t="shared" si="31"/>
        <v>0</v>
      </c>
      <c r="H362" s="138">
        <f t="shared" si="28"/>
        <v>0</v>
      </c>
    </row>
    <row r="363" spans="2:9" x14ac:dyDescent="0.55000000000000004">
      <c r="B363" s="130" t="str">
        <f>$B$52</f>
        <v>Totals</v>
      </c>
      <c r="C363" s="135">
        <f t="shared" si="32"/>
        <v>10985.279718949258</v>
      </c>
      <c r="D363" s="135">
        <f t="shared" si="32"/>
        <v>18208.583218257889</v>
      </c>
      <c r="E363" s="135">
        <f t="shared" si="29"/>
        <v>18203.448961850372</v>
      </c>
      <c r="F363" s="135">
        <f t="shared" si="30"/>
        <v>0</v>
      </c>
      <c r="G363" s="135">
        <f t="shared" si="31"/>
        <v>14668.294624202214</v>
      </c>
      <c r="H363" s="135">
        <f t="shared" si="28"/>
        <v>14968.555038458204</v>
      </c>
      <c r="I363" s="349"/>
    </row>
  </sheetData>
  <mergeCells count="45">
    <mergeCell ref="B341:H341"/>
    <mergeCell ref="B215:G215"/>
    <mergeCell ref="B216:H216"/>
    <mergeCell ref="B241:G241"/>
    <mergeCell ref="B264:H264"/>
    <mergeCell ref="B266:H266"/>
    <mergeCell ref="B291:H291"/>
    <mergeCell ref="I140:I141"/>
    <mergeCell ref="B165:G165"/>
    <mergeCell ref="B166:G166"/>
    <mergeCell ref="B190:G190"/>
    <mergeCell ref="B316:H316"/>
    <mergeCell ref="B191:H191"/>
    <mergeCell ref="B140:F141"/>
    <mergeCell ref="B87:G87"/>
    <mergeCell ref="B89:G89"/>
    <mergeCell ref="B113:H113"/>
    <mergeCell ref="B114:G114"/>
    <mergeCell ref="B139:G139"/>
    <mergeCell ref="B84:C84"/>
    <mergeCell ref="D84:F84"/>
    <mergeCell ref="B18:E18"/>
    <mergeCell ref="D20:F20"/>
    <mergeCell ref="B21:C21"/>
    <mergeCell ref="D21:F21"/>
    <mergeCell ref="D27:F27"/>
    <mergeCell ref="B28:C28"/>
    <mergeCell ref="D28:F28"/>
    <mergeCell ref="D54:F54"/>
    <mergeCell ref="B55:C55"/>
    <mergeCell ref="D55:F55"/>
    <mergeCell ref="B58:G58"/>
    <mergeCell ref="D83:F83"/>
    <mergeCell ref="B17:E17"/>
    <mergeCell ref="B1:H1"/>
    <mergeCell ref="B2:H2"/>
    <mergeCell ref="B8:H8"/>
    <mergeCell ref="B9:G9"/>
    <mergeCell ref="B10:G10"/>
    <mergeCell ref="B11:H11"/>
    <mergeCell ref="B12:E12"/>
    <mergeCell ref="B13:E13"/>
    <mergeCell ref="B14:E14"/>
    <mergeCell ref="B15:E15"/>
    <mergeCell ref="B16:E16"/>
  </mergeCells>
  <conditionalFormatting sqref="C61:G80">
    <cfRule type="expression" dxfId="99" priority="6" stopIfTrue="1">
      <formula>C32=0</formula>
    </cfRule>
  </conditionalFormatting>
  <conditionalFormatting sqref="C91:G110">
    <cfRule type="expression" dxfId="98" priority="5" stopIfTrue="1">
      <formula>C32=0</formula>
    </cfRule>
  </conditionalFormatting>
  <conditionalFormatting sqref="C143:H162">
    <cfRule type="expression" dxfId="97" priority="3" stopIfTrue="1">
      <formula>C32=0</formula>
    </cfRule>
  </conditionalFormatting>
  <conditionalFormatting sqref="H143:H162">
    <cfRule type="expression" dxfId="96" priority="1" stopIfTrue="1">
      <formula>OR(AND(#REF!&gt;0,H143&gt;0,H61=0),AND(#REF!&gt;0,H143&gt;0,H32=0))</formula>
    </cfRule>
    <cfRule type="expression" dxfId="95" priority="4" stopIfTrue="1">
      <formula>OR(AND(#REF!&gt;0,H143&gt;0,H61=0),AND(#REF!&gt;0,H143&gt;0,H32=0))</formula>
    </cfRule>
  </conditionalFormatting>
  <pageMargins left="0.25" right="0.25" top="0.5" bottom="0.5" header="0.17" footer="0.17"/>
  <pageSetup scale="67" fitToHeight="0" orientation="portrait" r:id="rId1"/>
  <headerFooter alignWithMargins="0"/>
  <rowBreaks count="6" manualBreakCount="6">
    <brk id="56" max="16383" man="1"/>
    <brk id="112" max="16383" man="1"/>
    <brk id="164" max="16383" man="1"/>
    <brk id="214" max="16383" man="1"/>
    <brk id="264" max="16383" man="1"/>
    <brk id="314" max="16383" man="1"/>
  </rowBreaks>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100-000000000000}">
  <sheetPr codeName="Sheet34">
    <tabColor rgb="FFFFC000"/>
    <pageSetUpPr fitToPage="1"/>
  </sheetPr>
  <dimension ref="B1:W363"/>
  <sheetViews>
    <sheetView showGridLines="0" showZeros="0" zoomScale="70" zoomScaleNormal="70" workbookViewId="0">
      <selection activeCell="B242" sqref="B242"/>
    </sheetView>
  </sheetViews>
  <sheetFormatPr defaultColWidth="9.109375" defaultRowHeight="19.2" x14ac:dyDescent="0.55000000000000004"/>
  <cols>
    <col min="1" max="1" width="1.88671875" style="107" customWidth="1"/>
    <col min="2" max="2" width="30.5546875" style="107" customWidth="1"/>
    <col min="3" max="5" width="15.88671875" style="107" bestFit="1" customWidth="1"/>
    <col min="6" max="6" width="16.6640625" style="107" bestFit="1" customWidth="1"/>
    <col min="7" max="7" width="17.5546875" style="107" bestFit="1" customWidth="1"/>
    <col min="8" max="8" width="21.33203125" style="107" bestFit="1" customWidth="1"/>
    <col min="9" max="9" width="16.33203125" style="107" bestFit="1" customWidth="1"/>
    <col min="10" max="10" width="15.88671875" style="107" bestFit="1" customWidth="1"/>
    <col min="11" max="16384" width="9.109375" style="107"/>
  </cols>
  <sheetData>
    <row r="1" spans="2:8" x14ac:dyDescent="0.55000000000000004">
      <c r="B1" s="442" t="str">
        <f>'Relative Weights'!A1</f>
        <v>THECB Texas Public University Expenditure Study - Fiscal Year 2025</v>
      </c>
      <c r="C1" s="442"/>
      <c r="D1" s="442"/>
      <c r="E1" s="442"/>
      <c r="F1" s="442"/>
      <c r="G1" s="442"/>
      <c r="H1" s="442"/>
    </row>
    <row r="2" spans="2:8" x14ac:dyDescent="0.55000000000000004">
      <c r="B2" s="443" t="str">
        <f>'Relative Weights'!A2</f>
        <v>Institution Survey for the Year Ended August 31, 2025</v>
      </c>
      <c r="C2" s="443"/>
      <c r="D2" s="443"/>
      <c r="E2" s="443"/>
      <c r="F2" s="443"/>
      <c r="G2" s="443"/>
      <c r="H2" s="443"/>
    </row>
    <row r="3" spans="2:8" x14ac:dyDescent="0.55000000000000004">
      <c r="B3" s="119" t="s">
        <v>94</v>
      </c>
      <c r="C3" s="119"/>
      <c r="D3" s="119"/>
      <c r="E3" s="119"/>
      <c r="F3" s="119"/>
      <c r="G3" s="119"/>
      <c r="H3" s="119"/>
    </row>
    <row r="4" spans="2:8" x14ac:dyDescent="0.55000000000000004">
      <c r="B4" s="292" t="s">
        <v>150</v>
      </c>
      <c r="C4" s="119"/>
      <c r="D4" s="119"/>
      <c r="E4" s="119"/>
      <c r="F4" s="119"/>
      <c r="G4" s="119"/>
      <c r="H4" s="119"/>
    </row>
    <row r="5" spans="2:8" ht="16.5" customHeight="1" x14ac:dyDescent="0.55000000000000004">
      <c r="B5" s="119"/>
      <c r="C5" s="119"/>
      <c r="D5" s="119"/>
      <c r="E5" s="119"/>
      <c r="F5" s="119"/>
      <c r="G5" s="119"/>
      <c r="H5" s="244"/>
    </row>
    <row r="6" spans="2:8" x14ac:dyDescent="0.55000000000000004">
      <c r="B6" s="293" t="s">
        <v>10</v>
      </c>
      <c r="C6" s="293"/>
      <c r="D6" s="293"/>
      <c r="E6" s="293"/>
      <c r="F6" s="293"/>
      <c r="G6" s="293"/>
      <c r="H6" s="294"/>
    </row>
    <row r="7" spans="2:8" x14ac:dyDescent="0.55000000000000004">
      <c r="B7" s="119"/>
      <c r="C7" s="119"/>
      <c r="D7" s="119"/>
      <c r="E7" s="119"/>
      <c r="F7" s="119"/>
      <c r="G7" s="119"/>
      <c r="H7" s="295"/>
    </row>
    <row r="8" spans="2:8" ht="171" customHeight="1" x14ac:dyDescent="0.55000000000000004">
      <c r="B8" s="431" t="s">
        <v>223</v>
      </c>
      <c r="C8" s="431"/>
      <c r="D8" s="431"/>
      <c r="E8" s="431"/>
      <c r="F8" s="431"/>
      <c r="G8" s="431"/>
      <c r="H8" s="431"/>
    </row>
    <row r="9" spans="2:8" ht="99.75" customHeight="1" x14ac:dyDescent="0.55000000000000004">
      <c r="B9" s="432" t="s">
        <v>41</v>
      </c>
      <c r="C9" s="432"/>
      <c r="D9" s="432"/>
      <c r="E9" s="432"/>
      <c r="F9" s="432"/>
      <c r="G9" s="432"/>
      <c r="H9" s="296"/>
    </row>
    <row r="10" spans="2:8" x14ac:dyDescent="0.55000000000000004">
      <c r="B10" s="442" t="s">
        <v>20</v>
      </c>
      <c r="C10" s="442"/>
      <c r="D10" s="442"/>
      <c r="E10" s="442"/>
      <c r="F10" s="442"/>
      <c r="G10" s="442"/>
      <c r="H10" s="296"/>
    </row>
    <row r="11" spans="2:8" ht="21" customHeight="1" thickBot="1" x14ac:dyDescent="0.6">
      <c r="B11" s="432" t="s">
        <v>851</v>
      </c>
      <c r="C11" s="432"/>
      <c r="D11" s="432"/>
      <c r="E11" s="432"/>
      <c r="F11" s="432"/>
      <c r="G11" s="432"/>
      <c r="H11" s="432"/>
    </row>
    <row r="12" spans="2:8" ht="19.8" thickBot="1" x14ac:dyDescent="0.6">
      <c r="B12" s="447" t="s">
        <v>16</v>
      </c>
      <c r="C12" s="448"/>
      <c r="D12" s="448"/>
      <c r="E12" s="448"/>
      <c r="F12" s="297"/>
      <c r="G12" s="298"/>
      <c r="H12" s="299" t="s">
        <v>17</v>
      </c>
    </row>
    <row r="13" spans="2:8" x14ac:dyDescent="0.55000000000000004">
      <c r="B13" s="449" t="s">
        <v>12</v>
      </c>
      <c r="C13" s="449"/>
      <c r="D13" s="449"/>
      <c r="E13" s="449"/>
      <c r="F13" s="352"/>
      <c r="G13" s="301"/>
      <c r="H13" s="353">
        <f>Data!$G29</f>
        <v>71735749</v>
      </c>
    </row>
    <row r="14" spans="2:8" x14ac:dyDescent="0.55000000000000004">
      <c r="B14" s="435" t="s">
        <v>13</v>
      </c>
      <c r="C14" s="435"/>
      <c r="D14" s="435"/>
      <c r="E14" s="435"/>
      <c r="F14" s="354"/>
      <c r="G14" s="301"/>
      <c r="H14" s="355">
        <f>Data!$H29</f>
        <v>5421422</v>
      </c>
    </row>
    <row r="15" spans="2:8" x14ac:dyDescent="0.55000000000000004">
      <c r="B15" s="435" t="s">
        <v>14</v>
      </c>
      <c r="C15" s="435"/>
      <c r="D15" s="435"/>
      <c r="E15" s="435"/>
      <c r="F15" s="354"/>
      <c r="G15" s="301"/>
      <c r="H15" s="355">
        <f>Data!$I29</f>
        <v>21074058</v>
      </c>
    </row>
    <row r="16" spans="2:8" x14ac:dyDescent="0.55000000000000004">
      <c r="B16" s="435" t="s">
        <v>18</v>
      </c>
      <c r="C16" s="435"/>
      <c r="D16" s="435"/>
      <c r="E16" s="435"/>
      <c r="F16" s="354"/>
      <c r="G16" s="301"/>
      <c r="H16" s="355">
        <f>Data!$J29</f>
        <v>12521972</v>
      </c>
    </row>
    <row r="17" spans="2:23" x14ac:dyDescent="0.55000000000000004">
      <c r="B17" s="435" t="s">
        <v>15</v>
      </c>
      <c r="C17" s="435"/>
      <c r="D17" s="435"/>
      <c r="E17" s="435"/>
      <c r="F17" s="354"/>
      <c r="G17" s="301"/>
      <c r="H17" s="355">
        <f>Data!$K29</f>
        <v>35925577</v>
      </c>
    </row>
    <row r="18" spans="2:23" x14ac:dyDescent="0.55000000000000004">
      <c r="B18" s="435" t="s">
        <v>1</v>
      </c>
      <c r="C18" s="435"/>
      <c r="D18" s="435"/>
      <c r="E18" s="435"/>
      <c r="F18" s="356"/>
      <c r="G18" s="301"/>
      <c r="H18" s="357">
        <f>SUM(H13:H17)</f>
        <v>146678778</v>
      </c>
    </row>
    <row r="19" spans="2:23" ht="13.5" customHeight="1" x14ac:dyDescent="0.55000000000000004">
      <c r="B19" s="306"/>
      <c r="D19" s="306"/>
      <c r="E19" s="306"/>
      <c r="F19" s="306"/>
      <c r="G19" s="306"/>
      <c r="H19" s="296"/>
    </row>
    <row r="20" spans="2:23" ht="13.5" customHeight="1" x14ac:dyDescent="0.55000000000000004">
      <c r="B20" s="306"/>
      <c r="D20" s="440" t="s">
        <v>22</v>
      </c>
      <c r="E20" s="440"/>
      <c r="F20" s="440"/>
      <c r="G20" s="307" t="s">
        <v>23</v>
      </c>
      <c r="H20" s="307" t="s">
        <v>24</v>
      </c>
    </row>
    <row r="21" spans="2:23" ht="17.25" customHeight="1" x14ac:dyDescent="0.55000000000000004">
      <c r="B21" s="438" t="s">
        <v>21</v>
      </c>
      <c r="C21" s="439"/>
      <c r="D21" s="434" t="str">
        <f>Data!L29</f>
        <v>Judith Kruwell</v>
      </c>
      <c r="E21" s="434"/>
      <c r="F21" s="434"/>
      <c r="G21" s="308" t="str">
        <f>Data!M29</f>
        <v>936-468-4541</v>
      </c>
      <c r="H21" s="309" t="str">
        <f>Data!N29</f>
        <v>kruwelljf@sfasu.edu</v>
      </c>
    </row>
    <row r="22" spans="2:23" ht="13.5" customHeight="1" x14ac:dyDescent="0.55000000000000004">
      <c r="B22" s="306"/>
      <c r="C22" s="306"/>
      <c r="D22" s="306"/>
      <c r="E22" s="306"/>
      <c r="F22" s="306"/>
      <c r="G22" s="306"/>
      <c r="H22" s="296"/>
    </row>
    <row r="23" spans="2:23" ht="15.75" customHeight="1" thickBot="1" x14ac:dyDescent="0.6">
      <c r="B23" s="117" t="s">
        <v>900</v>
      </c>
      <c r="C23" s="306"/>
      <c r="D23" s="306"/>
      <c r="E23" s="306"/>
      <c r="F23" s="306"/>
      <c r="G23" s="306"/>
      <c r="H23" s="296"/>
    </row>
    <row r="24" spans="2:23" s="313" customFormat="1" x14ac:dyDescent="0.55000000000000004">
      <c r="B24" s="310"/>
      <c r="C24" s="123" t="s">
        <v>25</v>
      </c>
      <c r="D24" s="311" t="s">
        <v>26</v>
      </c>
      <c r="E24" s="311" t="s">
        <v>27</v>
      </c>
      <c r="F24" s="311" t="s">
        <v>28</v>
      </c>
      <c r="G24" s="311" t="s">
        <v>29</v>
      </c>
      <c r="H24" s="312" t="s">
        <v>30</v>
      </c>
      <c r="J24" s="107"/>
    </row>
    <row r="25" spans="2:23" s="313" customFormat="1" ht="19.8" thickBot="1" x14ac:dyDescent="0.6">
      <c r="B25" s="314" t="s">
        <v>675</v>
      </c>
      <c r="C25" s="315">
        <f>Data!O29</f>
        <v>4584</v>
      </c>
      <c r="D25" s="316">
        <f>Data!P29</f>
        <v>4563</v>
      </c>
      <c r="E25" s="316">
        <f>Data!Q29</f>
        <v>1207</v>
      </c>
      <c r="F25" s="316">
        <f>Data!R29</f>
        <v>118</v>
      </c>
      <c r="G25" s="316">
        <f>Data!S29</f>
        <v>0</v>
      </c>
      <c r="H25" s="317">
        <f>SUM(C25:G25)</f>
        <v>10472</v>
      </c>
    </row>
    <row r="26" spans="2:23" x14ac:dyDescent="0.55000000000000004">
      <c r="C26" s="318"/>
      <c r="D26" s="318"/>
      <c r="E26" s="318"/>
      <c r="F26" s="318"/>
      <c r="G26" s="318"/>
      <c r="H26" s="318"/>
      <c r="I26" s="318"/>
    </row>
    <row r="27" spans="2:23" ht="13.5" customHeight="1" x14ac:dyDescent="0.55000000000000004">
      <c r="B27" s="306"/>
      <c r="D27" s="440" t="s">
        <v>22</v>
      </c>
      <c r="E27" s="440"/>
      <c r="F27" s="440"/>
      <c r="G27" s="307" t="s">
        <v>23</v>
      </c>
      <c r="H27" s="307" t="s">
        <v>24</v>
      </c>
    </row>
    <row r="28" spans="2:23" ht="17.25" customHeight="1" x14ac:dyDescent="0.55000000000000004">
      <c r="B28" s="438" t="s">
        <v>893</v>
      </c>
      <c r="C28" s="439"/>
      <c r="D28" s="434" t="str">
        <f>Data!T29</f>
        <v>Hall, Karyn</v>
      </c>
      <c r="E28" s="434"/>
      <c r="F28" s="434"/>
      <c r="G28" s="308" t="str">
        <f>Data!U29</f>
        <v>(936) 468-3806</v>
      </c>
      <c r="H28" s="309" t="str">
        <f>Data!V29</f>
        <v>khall@sfasu.edu</v>
      </c>
    </row>
    <row r="29" spans="2:23" ht="13.5" customHeight="1" x14ac:dyDescent="0.55000000000000004">
      <c r="B29" s="306"/>
      <c r="C29" s="306"/>
      <c r="D29" s="306"/>
      <c r="E29" s="306"/>
      <c r="F29" s="306"/>
      <c r="G29" s="306"/>
      <c r="H29" s="296"/>
    </row>
    <row r="30" spans="2:23" ht="19.8" thickBot="1" x14ac:dyDescent="0.6">
      <c r="B30" s="117" t="s">
        <v>901</v>
      </c>
    </row>
    <row r="31" spans="2:23" ht="19.8" thickBot="1" x14ac:dyDescent="0.6">
      <c r="B31" s="124" t="s">
        <v>31</v>
      </c>
      <c r="C31" s="125" t="s">
        <v>25</v>
      </c>
      <c r="D31" s="125" t="s">
        <v>26</v>
      </c>
      <c r="E31" s="125" t="s">
        <v>27</v>
      </c>
      <c r="F31" s="125" t="s">
        <v>28</v>
      </c>
      <c r="G31" s="125" t="s">
        <v>29</v>
      </c>
      <c r="H31" s="126" t="s">
        <v>30</v>
      </c>
    </row>
    <row r="32" spans="2:23" x14ac:dyDescent="0.55000000000000004">
      <c r="B32" s="127" t="s">
        <v>42</v>
      </c>
      <c r="C32" s="140">
        <f>Data!W29</f>
        <v>76962</v>
      </c>
      <c r="D32" s="140">
        <f>Data!AQ29</f>
        <v>11870</v>
      </c>
      <c r="E32" s="140">
        <f>Data!BK29</f>
        <v>2603</v>
      </c>
      <c r="F32" s="140">
        <f>Data!CE29</f>
        <v>486</v>
      </c>
      <c r="G32" s="140">
        <f>Data!CY29</f>
        <v>0</v>
      </c>
      <c r="H32" s="141">
        <f>SUM(C32:G32)</f>
        <v>91921</v>
      </c>
      <c r="W32" s="144"/>
    </row>
    <row r="33" spans="2:23" x14ac:dyDescent="0.55000000000000004">
      <c r="B33" s="129" t="s">
        <v>43</v>
      </c>
      <c r="C33" s="140">
        <f>Data!X29</f>
        <v>22380</v>
      </c>
      <c r="D33" s="140">
        <f>Data!AR29</f>
        <v>6390</v>
      </c>
      <c r="E33" s="140">
        <f>Data!BL29</f>
        <v>1732</v>
      </c>
      <c r="F33" s="140">
        <f>Data!CF29</f>
        <v>3</v>
      </c>
      <c r="G33" s="140">
        <f>Data!CZ29</f>
        <v>0</v>
      </c>
      <c r="H33" s="141">
        <f t="shared" ref="H33:H52" si="0">SUM(C33:G33)</f>
        <v>30505</v>
      </c>
      <c r="W33" s="144"/>
    </row>
    <row r="34" spans="2:23" x14ac:dyDescent="0.55000000000000004">
      <c r="B34" s="129" t="s">
        <v>44</v>
      </c>
      <c r="C34" s="140">
        <f>Data!Y29</f>
        <v>16748</v>
      </c>
      <c r="D34" s="140">
        <f>Data!AS29</f>
        <v>7798.0000000000018</v>
      </c>
      <c r="E34" s="140">
        <f>Data!BM29</f>
        <v>1419</v>
      </c>
      <c r="F34" s="140">
        <f>Data!CG29</f>
        <v>0</v>
      </c>
      <c r="G34" s="140">
        <f>Data!DA29</f>
        <v>0</v>
      </c>
      <c r="H34" s="141">
        <f t="shared" si="0"/>
        <v>25965</v>
      </c>
      <c r="W34" s="144"/>
    </row>
    <row r="35" spans="2:23" x14ac:dyDescent="0.55000000000000004">
      <c r="B35" s="129" t="s">
        <v>45</v>
      </c>
      <c r="C35" s="140">
        <f>Data!Z29</f>
        <v>3347</v>
      </c>
      <c r="D35" s="140">
        <f>Data!AT29</f>
        <v>10118</v>
      </c>
      <c r="E35" s="140">
        <f>Data!BN29</f>
        <v>5857</v>
      </c>
      <c r="F35" s="140">
        <f>Data!CH29</f>
        <v>622</v>
      </c>
      <c r="G35" s="140">
        <f>Data!DB29</f>
        <v>0</v>
      </c>
      <c r="H35" s="141">
        <f t="shared" si="0"/>
        <v>19944</v>
      </c>
      <c r="W35" s="144"/>
    </row>
    <row r="36" spans="2:23" x14ac:dyDescent="0.55000000000000004">
      <c r="B36" s="129" t="s">
        <v>46</v>
      </c>
      <c r="C36" s="140">
        <f>Data!AA29</f>
        <v>5827</v>
      </c>
      <c r="D36" s="140">
        <f>Data!AU29</f>
        <v>4106</v>
      </c>
      <c r="E36" s="140">
        <f>Data!BO29</f>
        <v>541</v>
      </c>
      <c r="F36" s="140">
        <f>Data!CI29</f>
        <v>157</v>
      </c>
      <c r="G36" s="140">
        <f>Data!DC29</f>
        <v>0</v>
      </c>
      <c r="H36" s="141">
        <f t="shared" si="0"/>
        <v>10631</v>
      </c>
      <c r="W36" s="144"/>
    </row>
    <row r="37" spans="2:23" x14ac:dyDescent="0.55000000000000004">
      <c r="B37" s="129" t="s">
        <v>47</v>
      </c>
      <c r="C37" s="140">
        <f>Data!AB29</f>
        <v>4155</v>
      </c>
      <c r="D37" s="140">
        <f>Data!AV29</f>
        <v>2693</v>
      </c>
      <c r="E37" s="140">
        <f>Data!BP29</f>
        <v>217</v>
      </c>
      <c r="F37" s="140">
        <f>Data!CJ29</f>
        <v>0</v>
      </c>
      <c r="G37" s="140">
        <f>Data!DD29</f>
        <v>0</v>
      </c>
      <c r="H37" s="141">
        <f t="shared" si="0"/>
        <v>7065</v>
      </c>
      <c r="W37" s="144"/>
    </row>
    <row r="38" spans="2:23" x14ac:dyDescent="0.55000000000000004">
      <c r="B38" s="129" t="s">
        <v>48</v>
      </c>
      <c r="C38" s="140">
        <f>Data!AC29</f>
        <v>7277</v>
      </c>
      <c r="D38" s="140">
        <f>Data!AW29</f>
        <v>5403</v>
      </c>
      <c r="E38" s="140">
        <f>Data!BQ29</f>
        <v>600</v>
      </c>
      <c r="F38" s="140">
        <f>Data!CK29</f>
        <v>0</v>
      </c>
      <c r="G38" s="140">
        <f>Data!DE29</f>
        <v>0</v>
      </c>
      <c r="H38" s="141">
        <f t="shared" si="0"/>
        <v>13280</v>
      </c>
      <c r="W38" s="144"/>
    </row>
    <row r="39" spans="2:23" x14ac:dyDescent="0.55000000000000004">
      <c r="B39" s="129" t="s">
        <v>49</v>
      </c>
      <c r="C39" s="140">
        <f>Data!AD29</f>
        <v>0</v>
      </c>
      <c r="D39" s="140">
        <f>Data!AX29</f>
        <v>0</v>
      </c>
      <c r="E39" s="140">
        <f>Data!BR29</f>
        <v>0</v>
      </c>
      <c r="F39" s="140">
        <f>Data!CL29</f>
        <v>0</v>
      </c>
      <c r="G39" s="140">
        <f>Data!DF29</f>
        <v>0</v>
      </c>
      <c r="H39" s="141">
        <f t="shared" si="0"/>
        <v>0</v>
      </c>
      <c r="W39" s="144"/>
    </row>
    <row r="40" spans="2:23" x14ac:dyDescent="0.55000000000000004">
      <c r="B40" s="129" t="s">
        <v>50</v>
      </c>
      <c r="C40" s="140">
        <f>Data!AE29</f>
        <v>393</v>
      </c>
      <c r="D40" s="140">
        <f>Data!AY29</f>
        <v>1082</v>
      </c>
      <c r="E40" s="140">
        <f>Data!BS29</f>
        <v>2013</v>
      </c>
      <c r="F40" s="140">
        <f>Data!CM29</f>
        <v>441</v>
      </c>
      <c r="G40" s="140">
        <f>Data!DG29</f>
        <v>0</v>
      </c>
      <c r="H40" s="141">
        <f t="shared" si="0"/>
        <v>3929</v>
      </c>
      <c r="W40" s="144"/>
    </row>
    <row r="41" spans="2:23" x14ac:dyDescent="0.55000000000000004">
      <c r="B41" s="129" t="s">
        <v>51</v>
      </c>
      <c r="C41" s="140">
        <f>Data!AF29</f>
        <v>0</v>
      </c>
      <c r="D41" s="140">
        <f>Data!AZ29</f>
        <v>0</v>
      </c>
      <c r="E41" s="140">
        <f>Data!BT29</f>
        <v>0</v>
      </c>
      <c r="F41" s="140">
        <f>Data!CN29</f>
        <v>0</v>
      </c>
      <c r="G41" s="140">
        <f>Data!DH29</f>
        <v>0</v>
      </c>
      <c r="H41" s="141">
        <f t="shared" si="0"/>
        <v>0</v>
      </c>
      <c r="W41" s="144"/>
    </row>
    <row r="42" spans="2:23" x14ac:dyDescent="0.55000000000000004">
      <c r="B42" s="129" t="s">
        <v>52</v>
      </c>
      <c r="C42" s="140">
        <f>Data!AG29</f>
        <v>0</v>
      </c>
      <c r="D42" s="140">
        <f>Data!BA29</f>
        <v>0</v>
      </c>
      <c r="E42" s="140">
        <f>Data!BU29</f>
        <v>0</v>
      </c>
      <c r="F42" s="140">
        <f>Data!CO29</f>
        <v>0</v>
      </c>
      <c r="G42" s="140">
        <f>Data!DI29</f>
        <v>0</v>
      </c>
      <c r="H42" s="141">
        <f t="shared" si="0"/>
        <v>0</v>
      </c>
      <c r="W42" s="144"/>
    </row>
    <row r="43" spans="2:23" x14ac:dyDescent="0.55000000000000004">
      <c r="B43" s="129" t="s">
        <v>53</v>
      </c>
      <c r="C43" s="140">
        <f>Data!AH29</f>
        <v>57</v>
      </c>
      <c r="D43" s="140">
        <f>Data!BB29</f>
        <v>0</v>
      </c>
      <c r="E43" s="140">
        <f>Data!BV29</f>
        <v>0</v>
      </c>
      <c r="F43" s="140">
        <f>Data!CP29</f>
        <v>0</v>
      </c>
      <c r="G43" s="140">
        <f>Data!DJ29</f>
        <v>0</v>
      </c>
      <c r="H43" s="141">
        <f t="shared" si="0"/>
        <v>57</v>
      </c>
      <c r="W43" s="144"/>
    </row>
    <row r="44" spans="2:23" x14ac:dyDescent="0.55000000000000004">
      <c r="B44" s="129" t="s">
        <v>54</v>
      </c>
      <c r="C44" s="140">
        <f>Data!AI29</f>
        <v>0</v>
      </c>
      <c r="D44" s="140">
        <f>Data!BC29</f>
        <v>0</v>
      </c>
      <c r="E44" s="140">
        <f>Data!BW29</f>
        <v>0</v>
      </c>
      <c r="F44" s="140">
        <f>Data!CQ29</f>
        <v>0</v>
      </c>
      <c r="G44" s="140">
        <f>Data!DK29</f>
        <v>0</v>
      </c>
      <c r="H44" s="141">
        <f t="shared" si="0"/>
        <v>0</v>
      </c>
      <c r="W44" s="144"/>
    </row>
    <row r="45" spans="2:23" x14ac:dyDescent="0.55000000000000004">
      <c r="B45" s="129" t="s">
        <v>55</v>
      </c>
      <c r="C45" s="140">
        <f>Data!AJ29</f>
        <v>2957</v>
      </c>
      <c r="D45" s="140">
        <f>Data!BD29</f>
        <v>4319</v>
      </c>
      <c r="E45" s="140">
        <f>Data!BX29</f>
        <v>3088</v>
      </c>
      <c r="F45" s="140">
        <f>Data!CR29</f>
        <v>0</v>
      </c>
      <c r="G45" s="140">
        <f>Data!DL29</f>
        <v>0</v>
      </c>
      <c r="H45" s="141">
        <f t="shared" si="0"/>
        <v>10364</v>
      </c>
      <c r="W45" s="144"/>
    </row>
    <row r="46" spans="2:23" x14ac:dyDescent="0.55000000000000004">
      <c r="B46" s="129" t="s">
        <v>56</v>
      </c>
      <c r="C46" s="140">
        <f>Data!AK29</f>
        <v>0</v>
      </c>
      <c r="D46" s="140">
        <f>Data!BE29</f>
        <v>0</v>
      </c>
      <c r="E46" s="140">
        <f>Data!BY29</f>
        <v>0</v>
      </c>
      <c r="F46" s="140">
        <f>Data!CS29</f>
        <v>0</v>
      </c>
      <c r="G46" s="140">
        <f>Data!DM29</f>
        <v>0</v>
      </c>
      <c r="H46" s="141">
        <f t="shared" si="0"/>
        <v>0</v>
      </c>
      <c r="W46" s="144"/>
    </row>
    <row r="47" spans="2:23" x14ac:dyDescent="0.55000000000000004">
      <c r="B47" s="129" t="s">
        <v>57</v>
      </c>
      <c r="C47" s="140">
        <f>Data!AL29</f>
        <v>10616</v>
      </c>
      <c r="D47" s="140">
        <f>Data!BF29</f>
        <v>16985</v>
      </c>
      <c r="E47" s="140">
        <f>Data!BZ29</f>
        <v>2766</v>
      </c>
      <c r="F47" s="140">
        <f>Data!CT29</f>
        <v>0</v>
      </c>
      <c r="G47" s="140">
        <f>Data!DN29</f>
        <v>0</v>
      </c>
      <c r="H47" s="141">
        <f t="shared" si="0"/>
        <v>30367</v>
      </c>
      <c r="W47" s="144"/>
    </row>
    <row r="48" spans="2:23" x14ac:dyDescent="0.55000000000000004">
      <c r="B48" s="129" t="s">
        <v>58</v>
      </c>
      <c r="C48" s="140">
        <f>Data!AM29</f>
        <v>0</v>
      </c>
      <c r="D48" s="140">
        <f>Data!BG29</f>
        <v>0</v>
      </c>
      <c r="E48" s="140">
        <f>Data!CA29</f>
        <v>0</v>
      </c>
      <c r="F48" s="140">
        <f>Data!CU29</f>
        <v>0</v>
      </c>
      <c r="G48" s="140">
        <f>Data!DO29</f>
        <v>0</v>
      </c>
      <c r="H48" s="141">
        <f t="shared" si="0"/>
        <v>0</v>
      </c>
      <c r="W48" s="144"/>
    </row>
    <row r="49" spans="2:23" x14ac:dyDescent="0.55000000000000004">
      <c r="B49" s="129" t="s">
        <v>59</v>
      </c>
      <c r="C49" s="140">
        <f>Data!AN29</f>
        <v>0</v>
      </c>
      <c r="D49" s="140">
        <f>Data!BH29</f>
        <v>2067</v>
      </c>
      <c r="E49" s="140">
        <f>Data!CB29</f>
        <v>0</v>
      </c>
      <c r="F49" s="140">
        <f>Data!CV29</f>
        <v>0</v>
      </c>
      <c r="G49" s="140">
        <f>Data!DP29</f>
        <v>0</v>
      </c>
      <c r="H49" s="141">
        <f t="shared" si="0"/>
        <v>2067</v>
      </c>
      <c r="W49" s="144"/>
    </row>
    <row r="50" spans="2:23" x14ac:dyDescent="0.55000000000000004">
      <c r="B50" s="129" t="s">
        <v>60</v>
      </c>
      <c r="C50" s="140">
        <f>Data!AO29</f>
        <v>2002</v>
      </c>
      <c r="D50" s="140">
        <f>Data!BI29</f>
        <v>948</v>
      </c>
      <c r="E50" s="140">
        <f>Data!CC29</f>
        <v>33</v>
      </c>
      <c r="F50" s="140">
        <f>Data!CW29</f>
        <v>0</v>
      </c>
      <c r="G50" s="140">
        <f>Data!DQ29</f>
        <v>0</v>
      </c>
      <c r="H50" s="141">
        <f t="shared" si="0"/>
        <v>2983</v>
      </c>
      <c r="W50" s="144"/>
    </row>
    <row r="51" spans="2:23" x14ac:dyDescent="0.55000000000000004">
      <c r="B51" s="129" t="s">
        <v>0</v>
      </c>
      <c r="C51" s="140">
        <f>Data!AP29</f>
        <v>416</v>
      </c>
      <c r="D51" s="140">
        <f>Data!BJ29</f>
        <v>8815.0000000000018</v>
      </c>
      <c r="E51" s="140">
        <f>Data!CD29</f>
        <v>898</v>
      </c>
      <c r="F51" s="140">
        <f>Data!CX29</f>
        <v>0</v>
      </c>
      <c r="G51" s="140">
        <f>Data!DR29</f>
        <v>0</v>
      </c>
      <c r="H51" s="141">
        <f t="shared" si="0"/>
        <v>10129.000000000002</v>
      </c>
      <c r="W51" s="144"/>
    </row>
    <row r="52" spans="2:23" x14ac:dyDescent="0.55000000000000004">
      <c r="B52" s="142" t="s">
        <v>33</v>
      </c>
      <c r="C52" s="141">
        <f>SUM(C32:C51)</f>
        <v>153137</v>
      </c>
      <c r="D52" s="141">
        <f>SUM(D32:D51)</f>
        <v>82594</v>
      </c>
      <c r="E52" s="141">
        <f>SUM(E32:E51)</f>
        <v>21767</v>
      </c>
      <c r="F52" s="141">
        <f>SUM(F32:F51)</f>
        <v>1709</v>
      </c>
      <c r="G52" s="141">
        <f>SUM(G32:G51)</f>
        <v>0</v>
      </c>
      <c r="H52" s="141">
        <f t="shared" si="0"/>
        <v>259207</v>
      </c>
    </row>
    <row r="53" spans="2:23" x14ac:dyDescent="0.55000000000000004">
      <c r="B53" s="143"/>
      <c r="C53" s="144"/>
      <c r="D53" s="144"/>
      <c r="E53" s="144"/>
      <c r="F53" s="144"/>
      <c r="G53" s="144"/>
      <c r="H53" s="144"/>
    </row>
    <row r="54" spans="2:23" ht="13.5" customHeight="1" x14ac:dyDescent="0.55000000000000004">
      <c r="B54" s="306"/>
      <c r="D54" s="440" t="s">
        <v>22</v>
      </c>
      <c r="E54" s="440"/>
      <c r="F54" s="440"/>
      <c r="G54" s="307" t="s">
        <v>23</v>
      </c>
      <c r="H54" s="307" t="s">
        <v>24</v>
      </c>
    </row>
    <row r="55" spans="2:23" x14ac:dyDescent="0.55000000000000004">
      <c r="B55" s="438" t="s">
        <v>894</v>
      </c>
      <c r="C55" s="439"/>
      <c r="D55" s="434" t="str">
        <f>Data!T29</f>
        <v>Hall, Karyn</v>
      </c>
      <c r="E55" s="434"/>
      <c r="F55" s="434"/>
      <c r="G55" s="308" t="str">
        <f>Data!U29</f>
        <v>(936) 468-3806</v>
      </c>
      <c r="H55" s="309" t="str">
        <f>Data!V29</f>
        <v>khall@sfasu.edu</v>
      </c>
    </row>
    <row r="56" spans="2:23" ht="13.5" customHeight="1" x14ac:dyDescent="0.55000000000000004">
      <c r="B56" s="306"/>
      <c r="C56" s="306"/>
      <c r="D56" s="306"/>
      <c r="E56" s="306"/>
      <c r="F56" s="306"/>
      <c r="G56" s="306"/>
      <c r="H56" s="296"/>
    </row>
    <row r="57" spans="2:23" ht="16.5" customHeight="1" x14ac:dyDescent="0.55000000000000004">
      <c r="B57" s="117" t="s">
        <v>9</v>
      </c>
    </row>
    <row r="58" spans="2:23" ht="39.75" customHeight="1" x14ac:dyDescent="0.55000000000000004">
      <c r="B58" s="441" t="s">
        <v>39</v>
      </c>
      <c r="C58" s="441"/>
      <c r="D58" s="441"/>
      <c r="E58" s="441"/>
      <c r="F58" s="441"/>
      <c r="G58" s="441"/>
      <c r="H58" s="319"/>
    </row>
    <row r="59" spans="2:23" ht="8.25" customHeight="1" thickBot="1" x14ac:dyDescent="0.6">
      <c r="B59" s="318"/>
    </row>
    <row r="60" spans="2:23" ht="19.8" thickBot="1" x14ac:dyDescent="0.6">
      <c r="B60" s="124" t="s">
        <v>31</v>
      </c>
      <c r="C60" s="125" t="s">
        <v>25</v>
      </c>
      <c r="D60" s="125" t="s">
        <v>26</v>
      </c>
      <c r="E60" s="125" t="s">
        <v>27</v>
      </c>
      <c r="F60" s="125" t="s">
        <v>28</v>
      </c>
      <c r="G60" s="125" t="s">
        <v>29</v>
      </c>
      <c r="H60" s="126" t="s">
        <v>30</v>
      </c>
    </row>
    <row r="61" spans="2:23" x14ac:dyDescent="0.55000000000000004">
      <c r="B61" s="127" t="str">
        <f>$B$32</f>
        <v>Liberal Arts</v>
      </c>
      <c r="C61" s="320">
        <f>Data!DS29</f>
        <v>7470681.5350697599</v>
      </c>
      <c r="D61" s="320">
        <f>Data!EM29</f>
        <v>2196300.5813413314</v>
      </c>
      <c r="E61" s="320">
        <f>Data!FG29</f>
        <v>1402272.0592776791</v>
      </c>
      <c r="F61" s="320">
        <f>Data!GA29</f>
        <v>386618.66216216219</v>
      </c>
      <c r="G61" s="320">
        <f>Data!GU29</f>
        <v>0</v>
      </c>
      <c r="H61" s="321">
        <f>SUM(C61:G61)</f>
        <v>11455872.837850934</v>
      </c>
    </row>
    <row r="62" spans="2:23" x14ac:dyDescent="0.55000000000000004">
      <c r="B62" s="127" t="str">
        <f>$B$33</f>
        <v>Science</v>
      </c>
      <c r="C62" s="320">
        <f>Data!DT29</f>
        <v>2177626.3644780153</v>
      </c>
      <c r="D62" s="320">
        <f>Data!EN29</f>
        <v>1814683.0460806568</v>
      </c>
      <c r="E62" s="320">
        <f>Data!FH29</f>
        <v>931676.08622649824</v>
      </c>
      <c r="F62" s="320">
        <f>Data!GB29</f>
        <v>5266.6666666666661</v>
      </c>
      <c r="G62" s="320">
        <f>Data!GV29</f>
        <v>0</v>
      </c>
      <c r="H62" s="141">
        <f t="shared" ref="H62:H81" si="1">SUM(C62:G62)</f>
        <v>4929252.1634518374</v>
      </c>
    </row>
    <row r="63" spans="2:23" x14ac:dyDescent="0.55000000000000004">
      <c r="B63" s="127" t="str">
        <f>$B$34</f>
        <v>Fine Arts</v>
      </c>
      <c r="C63" s="320">
        <f>Data!DU29</f>
        <v>2662406.6807844383</v>
      </c>
      <c r="D63" s="320">
        <f>Data!EO29</f>
        <v>1959624.2098120924</v>
      </c>
      <c r="E63" s="320">
        <f>Data!FI29</f>
        <v>849591.82283881865</v>
      </c>
      <c r="F63" s="320">
        <f>Data!GC29</f>
        <v>0</v>
      </c>
      <c r="G63" s="320">
        <f>Data!GW29</f>
        <v>0</v>
      </c>
      <c r="H63" s="141">
        <f t="shared" si="1"/>
        <v>5471622.7134353491</v>
      </c>
    </row>
    <row r="64" spans="2:23" x14ac:dyDescent="0.55000000000000004">
      <c r="B64" s="127" t="str">
        <f>$B$35</f>
        <v>Teacher Education</v>
      </c>
      <c r="C64" s="320">
        <f>Data!DV29</f>
        <v>352876.93846808671</v>
      </c>
      <c r="D64" s="320">
        <f>Data!EP29</f>
        <v>1470507.6940949545</v>
      </c>
      <c r="E64" s="320">
        <f>Data!FJ29</f>
        <v>1549831.1534720471</v>
      </c>
      <c r="F64" s="320">
        <f>Data!GD29</f>
        <v>241664.49594719004</v>
      </c>
      <c r="G64" s="320">
        <f>Data!GX29</f>
        <v>0</v>
      </c>
      <c r="H64" s="141">
        <f t="shared" si="1"/>
        <v>3614880.2819822785</v>
      </c>
    </row>
    <row r="65" spans="2:8" x14ac:dyDescent="0.55000000000000004">
      <c r="B65" s="127" t="str">
        <f>$B$36</f>
        <v>Agriculture</v>
      </c>
      <c r="C65" s="320">
        <f>Data!DW29</f>
        <v>777537.30565225915</v>
      </c>
      <c r="D65" s="320">
        <f>Data!EQ29</f>
        <v>971740.98769791937</v>
      </c>
      <c r="E65" s="320">
        <f>Data!FK29</f>
        <v>308491.54691022879</v>
      </c>
      <c r="F65" s="320">
        <f>Data!GE29</f>
        <v>174939.25034505446</v>
      </c>
      <c r="G65" s="320">
        <f>Data!GY29</f>
        <v>0</v>
      </c>
      <c r="H65" s="141">
        <f t="shared" si="1"/>
        <v>2232709.090605462</v>
      </c>
    </row>
    <row r="66" spans="2:8" x14ac:dyDescent="0.55000000000000004">
      <c r="B66" s="127" t="str">
        <f>$B$37</f>
        <v>Engineering</v>
      </c>
      <c r="C66" s="320">
        <f>Data!DX29</f>
        <v>617551.08470285777</v>
      </c>
      <c r="D66" s="320">
        <f>Data!ER29</f>
        <v>654469.04347725247</v>
      </c>
      <c r="E66" s="320">
        <f>Data!FL29</f>
        <v>151302.57706509103</v>
      </c>
      <c r="F66" s="320">
        <f>Data!GF29</f>
        <v>0</v>
      </c>
      <c r="G66" s="320">
        <f>Data!GZ29</f>
        <v>0</v>
      </c>
      <c r="H66" s="141">
        <f t="shared" si="1"/>
        <v>1423322.7052452015</v>
      </c>
    </row>
    <row r="67" spans="2:8" x14ac:dyDescent="0.55000000000000004">
      <c r="B67" s="127" t="str">
        <f>$B$38</f>
        <v>Home Economics</v>
      </c>
      <c r="C67" s="320">
        <f>Data!DY29</f>
        <v>405515.29782181897</v>
      </c>
      <c r="D67" s="320">
        <f>Data!ES29</f>
        <v>392381.36923204141</v>
      </c>
      <c r="E67" s="320">
        <f>Data!FM29</f>
        <v>198273.10070155459</v>
      </c>
      <c r="F67" s="320">
        <f>Data!GG29</f>
        <v>0</v>
      </c>
      <c r="G67" s="320">
        <f>Data!HA29</f>
        <v>0</v>
      </c>
      <c r="H67" s="141">
        <f t="shared" si="1"/>
        <v>996169.76775541494</v>
      </c>
    </row>
    <row r="68" spans="2:8" x14ac:dyDescent="0.55000000000000004">
      <c r="B68" s="127" t="str">
        <f>$B$39</f>
        <v>Law</v>
      </c>
      <c r="C68" s="320">
        <f>Data!DZ29</f>
        <v>0</v>
      </c>
      <c r="D68" s="320">
        <f>Data!ET29</f>
        <v>0</v>
      </c>
      <c r="E68" s="320">
        <f>Data!FN29</f>
        <v>0</v>
      </c>
      <c r="F68" s="320">
        <f>Data!GH29</f>
        <v>0</v>
      </c>
      <c r="G68" s="320">
        <f>Data!HB29</f>
        <v>0</v>
      </c>
      <c r="H68" s="141">
        <f t="shared" si="1"/>
        <v>0</v>
      </c>
    </row>
    <row r="69" spans="2:8" x14ac:dyDescent="0.55000000000000004">
      <c r="B69" s="127" t="str">
        <f>$B$40</f>
        <v>Social Service</v>
      </c>
      <c r="C69" s="320">
        <f>Data!EA29</f>
        <v>64317.37520635331</v>
      </c>
      <c r="D69" s="320">
        <f>Data!EU29</f>
        <v>267800.68438130576</v>
      </c>
      <c r="E69" s="320">
        <f>Data!FO29</f>
        <v>455716.54411395808</v>
      </c>
      <c r="F69" s="320">
        <f>Data!GI29</f>
        <v>164947.99953265284</v>
      </c>
      <c r="G69" s="320">
        <f>Data!HC29</f>
        <v>0</v>
      </c>
      <c r="H69" s="141">
        <f t="shared" si="1"/>
        <v>952782.60323426989</v>
      </c>
    </row>
    <row r="70" spans="2:8" x14ac:dyDescent="0.55000000000000004">
      <c r="B70" s="127" t="str">
        <f>$B$41</f>
        <v>Library Science</v>
      </c>
      <c r="C70" s="320">
        <f>Data!EB29</f>
        <v>0</v>
      </c>
      <c r="D70" s="320">
        <f>Data!EV29</f>
        <v>0</v>
      </c>
      <c r="E70" s="320">
        <f>Data!FP29</f>
        <v>0</v>
      </c>
      <c r="F70" s="320">
        <f>Data!GJ29</f>
        <v>0</v>
      </c>
      <c r="G70" s="320">
        <f>Data!HD29</f>
        <v>0</v>
      </c>
      <c r="H70" s="141">
        <f t="shared" si="1"/>
        <v>0</v>
      </c>
    </row>
    <row r="71" spans="2:8" x14ac:dyDescent="0.55000000000000004">
      <c r="B71" s="127" t="str">
        <f>$B$42</f>
        <v>Veterinary Science</v>
      </c>
      <c r="C71" s="320">
        <f>Data!EC29</f>
        <v>0</v>
      </c>
      <c r="D71" s="320">
        <f>Data!EW29</f>
        <v>0</v>
      </c>
      <c r="E71" s="320">
        <f>Data!FQ29</f>
        <v>0</v>
      </c>
      <c r="F71" s="320">
        <f>Data!GK29</f>
        <v>0</v>
      </c>
      <c r="G71" s="320">
        <f>Data!HE29</f>
        <v>0</v>
      </c>
      <c r="H71" s="141">
        <f t="shared" si="1"/>
        <v>0</v>
      </c>
    </row>
    <row r="72" spans="2:8" x14ac:dyDescent="0.55000000000000004">
      <c r="B72" s="127" t="str">
        <f>$B$43</f>
        <v>Vocational Training</v>
      </c>
      <c r="C72" s="320">
        <f>Data!ED29</f>
        <v>11428.571428571428</v>
      </c>
      <c r="D72" s="320">
        <f>Data!EX29</f>
        <v>0</v>
      </c>
      <c r="E72" s="320">
        <f>Data!FR29</f>
        <v>0</v>
      </c>
      <c r="F72" s="320">
        <f>Data!GL29</f>
        <v>0</v>
      </c>
      <c r="G72" s="320">
        <f>Data!HF29</f>
        <v>0</v>
      </c>
      <c r="H72" s="141">
        <f t="shared" si="1"/>
        <v>11428.571428571428</v>
      </c>
    </row>
    <row r="73" spans="2:8" x14ac:dyDescent="0.55000000000000004">
      <c r="B73" s="127" t="str">
        <f>$B$44</f>
        <v>Physical Training</v>
      </c>
      <c r="C73" s="320">
        <f>Data!EE29</f>
        <v>0</v>
      </c>
      <c r="D73" s="320">
        <f>Data!EY29</f>
        <v>0</v>
      </c>
      <c r="E73" s="320">
        <f>Data!FS29</f>
        <v>0</v>
      </c>
      <c r="F73" s="320">
        <f>Data!GM29</f>
        <v>0</v>
      </c>
      <c r="G73" s="320">
        <f>Data!HG29</f>
        <v>0</v>
      </c>
      <c r="H73" s="141">
        <f t="shared" si="1"/>
        <v>0</v>
      </c>
    </row>
    <row r="74" spans="2:8" x14ac:dyDescent="0.55000000000000004">
      <c r="B74" s="127" t="str">
        <f>$B$45</f>
        <v>Health Services</v>
      </c>
      <c r="C74" s="320">
        <f>Data!EF29</f>
        <v>170401.72726285795</v>
      </c>
      <c r="D74" s="320">
        <f>Data!EZ29</f>
        <v>601917.30370182311</v>
      </c>
      <c r="E74" s="320">
        <f>Data!FT29</f>
        <v>811319.42623334005</v>
      </c>
      <c r="F74" s="320">
        <f>Data!GN29</f>
        <v>0</v>
      </c>
      <c r="G74" s="320">
        <f>Data!HH29</f>
        <v>0</v>
      </c>
      <c r="H74" s="141">
        <f t="shared" si="1"/>
        <v>1583638.457198021</v>
      </c>
    </row>
    <row r="75" spans="2:8" x14ac:dyDescent="0.55000000000000004">
      <c r="B75" s="127" t="str">
        <f>$B$46</f>
        <v>Pharmacy</v>
      </c>
      <c r="C75" s="320">
        <f>Data!EG29</f>
        <v>0</v>
      </c>
      <c r="D75" s="320">
        <f>Data!FA29</f>
        <v>0</v>
      </c>
      <c r="E75" s="320">
        <f>Data!FU29</f>
        <v>0</v>
      </c>
      <c r="F75" s="320">
        <f>Data!GO29</f>
        <v>0</v>
      </c>
      <c r="G75" s="320">
        <f>Data!HI29</f>
        <v>0</v>
      </c>
      <c r="H75" s="141">
        <f t="shared" si="1"/>
        <v>0</v>
      </c>
    </row>
    <row r="76" spans="2:8" x14ac:dyDescent="0.55000000000000004">
      <c r="B76" s="127" t="str">
        <f>$B$47</f>
        <v>Business Administration</v>
      </c>
      <c r="C76" s="320">
        <f>Data!EH29</f>
        <v>1397559.4115624647</v>
      </c>
      <c r="D76" s="320">
        <f>Data!FB29</f>
        <v>3615309.9208567818</v>
      </c>
      <c r="E76" s="320">
        <f>Data!FV29</f>
        <v>1281786.3236055684</v>
      </c>
      <c r="F76" s="320">
        <f>Data!GP29</f>
        <v>0</v>
      </c>
      <c r="G76" s="320">
        <f>Data!HJ29</f>
        <v>0</v>
      </c>
      <c r="H76" s="141">
        <f t="shared" si="1"/>
        <v>6294655.6560248146</v>
      </c>
    </row>
    <row r="77" spans="2:8" x14ac:dyDescent="0.55000000000000004">
      <c r="B77" s="127" t="str">
        <f>$B$48</f>
        <v>Optometry</v>
      </c>
      <c r="C77" s="320">
        <f>Data!EI29</f>
        <v>0</v>
      </c>
      <c r="D77" s="320">
        <f>Data!FC29</f>
        <v>0</v>
      </c>
      <c r="E77" s="320">
        <f>Data!FW29</f>
        <v>0</v>
      </c>
      <c r="F77" s="320">
        <f>Data!GQ29</f>
        <v>0</v>
      </c>
      <c r="G77" s="320">
        <f>Data!HK29</f>
        <v>0</v>
      </c>
      <c r="H77" s="141">
        <f t="shared" si="1"/>
        <v>0</v>
      </c>
    </row>
    <row r="78" spans="2:8" x14ac:dyDescent="0.55000000000000004">
      <c r="B78" s="127" t="str">
        <f>$B$49</f>
        <v>Teacher Ed-Practice Teaching</v>
      </c>
      <c r="C78" s="320">
        <f>Data!EJ29</f>
        <v>0</v>
      </c>
      <c r="D78" s="320">
        <f>Data!FD29</f>
        <v>231133.24444474207</v>
      </c>
      <c r="E78" s="320">
        <f>Data!FX29</f>
        <v>0</v>
      </c>
      <c r="F78" s="320">
        <f>Data!GR29</f>
        <v>0</v>
      </c>
      <c r="G78" s="320">
        <f>Data!HL29</f>
        <v>0</v>
      </c>
      <c r="H78" s="141">
        <f t="shared" si="1"/>
        <v>231133.24444474207</v>
      </c>
    </row>
    <row r="79" spans="2:8" x14ac:dyDescent="0.55000000000000004">
      <c r="B79" s="127" t="str">
        <f>$B$50</f>
        <v>Technology</v>
      </c>
      <c r="C79" s="320">
        <f>Data!EK29</f>
        <v>260379.20826973874</v>
      </c>
      <c r="D79" s="320">
        <f>Data!FE29</f>
        <v>217276.60884617092</v>
      </c>
      <c r="E79" s="320">
        <f>Data!FY29</f>
        <v>50041.506612995974</v>
      </c>
      <c r="F79" s="320">
        <f>Data!GS29</f>
        <v>0</v>
      </c>
      <c r="G79" s="320">
        <f>Data!HM29</f>
        <v>0</v>
      </c>
      <c r="H79" s="141">
        <f t="shared" si="1"/>
        <v>527697.32372890564</v>
      </c>
    </row>
    <row r="80" spans="2:8" x14ac:dyDescent="0.55000000000000004">
      <c r="B80" s="127" t="str">
        <f>$B$51</f>
        <v>Nursing</v>
      </c>
      <c r="C80" s="320">
        <f>Data!EL29</f>
        <v>44858.476261186581</v>
      </c>
      <c r="D80" s="320">
        <f>Data!FF29</f>
        <v>2226054.1869769325</v>
      </c>
      <c r="E80" s="320">
        <f>Data!FZ29</f>
        <v>453851.55282842461</v>
      </c>
      <c r="F80" s="320">
        <f>Data!GT29</f>
        <v>0</v>
      </c>
      <c r="G80" s="320">
        <f>Data!HN29</f>
        <v>0</v>
      </c>
      <c r="H80" s="141">
        <f t="shared" si="1"/>
        <v>2724764.2160665435</v>
      </c>
    </row>
    <row r="81" spans="2:8" x14ac:dyDescent="0.55000000000000004">
      <c r="B81" s="130" t="str">
        <f>$B$52</f>
        <v>Totals</v>
      </c>
      <c r="C81" s="321">
        <f>SUM(C61:C80)</f>
        <v>16413139.976968411</v>
      </c>
      <c r="D81" s="321">
        <f>SUM(D61:D80)</f>
        <v>16619198.880944006</v>
      </c>
      <c r="E81" s="321">
        <f>SUM(E61:E80)</f>
        <v>8444153.6998862047</v>
      </c>
      <c r="F81" s="321">
        <f>SUM(F61:F80)</f>
        <v>973437.0746537263</v>
      </c>
      <c r="G81" s="321">
        <f>SUM(G61:G80)</f>
        <v>0</v>
      </c>
      <c r="H81" s="321">
        <f t="shared" si="1"/>
        <v>42449929.632452354</v>
      </c>
    </row>
    <row r="82" spans="2:8" x14ac:dyDescent="0.55000000000000004">
      <c r="B82" s="143"/>
      <c r="C82" s="322"/>
      <c r="D82" s="322"/>
      <c r="E82" s="322"/>
      <c r="F82" s="322"/>
      <c r="G82" s="322"/>
      <c r="H82" s="323"/>
    </row>
    <row r="83" spans="2:8" ht="13.5" customHeight="1" x14ac:dyDescent="0.55000000000000004">
      <c r="B83" s="306"/>
      <c r="D83" s="440" t="s">
        <v>22</v>
      </c>
      <c r="E83" s="440"/>
      <c r="F83" s="440"/>
      <c r="G83" s="307" t="s">
        <v>23</v>
      </c>
      <c r="H83" s="307" t="s">
        <v>24</v>
      </c>
    </row>
    <row r="84" spans="2:8" ht="16.5" customHeight="1" x14ac:dyDescent="0.55000000000000004">
      <c r="B84" s="438" t="s">
        <v>38</v>
      </c>
      <c r="C84" s="439"/>
      <c r="D84" s="434" t="str">
        <f>Data!T29</f>
        <v>Hall, Karyn</v>
      </c>
      <c r="E84" s="434"/>
      <c r="F84" s="434"/>
      <c r="G84" s="308" t="str">
        <f>Data!U29</f>
        <v>(936) 468-3806</v>
      </c>
      <c r="H84" s="309" t="str">
        <f>Data!V29</f>
        <v>khall@sfasu.edu</v>
      </c>
    </row>
    <row r="85" spans="2:8" ht="13.5" customHeight="1" x14ac:dyDescent="0.55000000000000004">
      <c r="B85" s="306"/>
      <c r="C85" s="306"/>
      <c r="D85" s="306"/>
      <c r="E85" s="306"/>
      <c r="F85" s="306"/>
      <c r="G85" s="306"/>
      <c r="H85" s="296"/>
    </row>
    <row r="86" spans="2:8" ht="15" customHeight="1" x14ac:dyDescent="0.55000000000000004">
      <c r="B86" s="120" t="s">
        <v>32</v>
      </c>
      <c r="C86" s="324"/>
      <c r="D86" s="324"/>
      <c r="E86" s="324"/>
      <c r="F86" s="324"/>
      <c r="G86" s="324"/>
      <c r="H86" s="122">
        <f>H13+H14</f>
        <v>77157171</v>
      </c>
    </row>
    <row r="87" spans="2:8" ht="42.75" customHeight="1" x14ac:dyDescent="0.55000000000000004">
      <c r="B87" s="432" t="s">
        <v>8</v>
      </c>
      <c r="C87" s="432"/>
      <c r="D87" s="432"/>
      <c r="E87" s="432"/>
      <c r="F87" s="432"/>
      <c r="G87" s="432"/>
      <c r="H87" s="319"/>
    </row>
    <row r="88" spans="2:8" x14ac:dyDescent="0.55000000000000004">
      <c r="B88" s="120" t="s">
        <v>5</v>
      </c>
      <c r="C88" s="325"/>
      <c r="D88" s="325"/>
      <c r="E88" s="325"/>
      <c r="F88" s="325"/>
      <c r="G88" s="325"/>
      <c r="H88" s="122"/>
    </row>
    <row r="89" spans="2:8" ht="98.25" customHeight="1" thickBot="1" x14ac:dyDescent="0.6">
      <c r="B89" s="433" t="s">
        <v>224</v>
      </c>
      <c r="C89" s="433"/>
      <c r="D89" s="433"/>
      <c r="E89" s="433"/>
      <c r="F89" s="433"/>
      <c r="G89" s="433"/>
      <c r="H89" s="326"/>
    </row>
    <row r="90" spans="2:8" ht="19.8" thickBot="1" x14ac:dyDescent="0.6">
      <c r="B90" s="124" t="s">
        <v>31</v>
      </c>
      <c r="C90" s="125" t="s">
        <v>25</v>
      </c>
      <c r="D90" s="125" t="s">
        <v>26</v>
      </c>
      <c r="E90" s="125" t="s">
        <v>27</v>
      </c>
      <c r="F90" s="125" t="s">
        <v>28</v>
      </c>
      <c r="G90" s="125" t="s">
        <v>29</v>
      </c>
      <c r="H90" s="126" t="s">
        <v>30</v>
      </c>
    </row>
    <row r="91" spans="2:8" x14ac:dyDescent="0.55000000000000004">
      <c r="B91" s="127" t="str">
        <f>$B$32</f>
        <v>Liberal Arts</v>
      </c>
      <c r="C91" s="327">
        <f>Data!HR29</f>
        <v>553767</v>
      </c>
      <c r="D91" s="327">
        <f>Data!IL29</f>
        <v>118911.84083315451</v>
      </c>
      <c r="E91" s="327">
        <f>Data!JF29</f>
        <v>15593.839434495363</v>
      </c>
      <c r="F91" s="327">
        <f>Data!JZ29</f>
        <v>0</v>
      </c>
      <c r="G91" s="327">
        <f>Data!KT29</f>
        <v>0</v>
      </c>
      <c r="H91" s="133">
        <f>SUM(C91:G91)</f>
        <v>688272.68026764982</v>
      </c>
    </row>
    <row r="92" spans="2:8" x14ac:dyDescent="0.55000000000000004">
      <c r="B92" s="127" t="str">
        <f>$B$33</f>
        <v>Science</v>
      </c>
      <c r="C92" s="327">
        <f>Data!HS29</f>
        <v>153714.37237339272</v>
      </c>
      <c r="D92" s="327">
        <f>Data!IM29</f>
        <v>18526.541924388483</v>
      </c>
      <c r="E92" s="327">
        <f>Data!JG29</f>
        <v>10449.375108960263</v>
      </c>
      <c r="F92" s="327">
        <f>Data!KA29</f>
        <v>0</v>
      </c>
      <c r="G92" s="327">
        <f>Data!KU29</f>
        <v>0</v>
      </c>
      <c r="H92" s="136">
        <f t="shared" ref="H92:H110" si="2">SUM(C92:G92)</f>
        <v>182690.28940674145</v>
      </c>
    </row>
    <row r="93" spans="2:8" x14ac:dyDescent="0.55000000000000004">
      <c r="B93" s="127" t="str">
        <f>$B$34</f>
        <v>Fine Arts</v>
      </c>
      <c r="C93" s="327">
        <f>Data!HT29</f>
        <v>18290.663290855708</v>
      </c>
      <c r="D93" s="327">
        <f>Data!IN29</f>
        <v>14317.97603225919</v>
      </c>
      <c r="E93" s="327">
        <f>Data!JH29</f>
        <v>0</v>
      </c>
      <c r="F93" s="327">
        <f>Data!KB29</f>
        <v>0</v>
      </c>
      <c r="G93" s="327">
        <f>Data!KV29</f>
        <v>0</v>
      </c>
      <c r="H93" s="136">
        <f t="shared" si="2"/>
        <v>32608.639323114898</v>
      </c>
    </row>
    <row r="94" spans="2:8" x14ac:dyDescent="0.55000000000000004">
      <c r="B94" s="127" t="str">
        <f>$B$35</f>
        <v>Teacher Education</v>
      </c>
      <c r="C94" s="327">
        <f>Data!HU29</f>
        <v>1648.6774641369752</v>
      </c>
      <c r="D94" s="327">
        <f>Data!IO29</f>
        <v>573.45303100416459</v>
      </c>
      <c r="E94" s="327">
        <f>Data!JI29</f>
        <v>6401.2579955739338</v>
      </c>
      <c r="F94" s="327">
        <f>Data!KC29</f>
        <v>0</v>
      </c>
      <c r="G94" s="327">
        <f>Data!KW29</f>
        <v>0</v>
      </c>
      <c r="H94" s="136">
        <f t="shared" si="2"/>
        <v>8623.3884907150732</v>
      </c>
    </row>
    <row r="95" spans="2:8" x14ac:dyDescent="0.55000000000000004">
      <c r="B95" s="127" t="str">
        <f>$B$36</f>
        <v>Agriculture</v>
      </c>
      <c r="C95" s="327">
        <f>Data!HV29</f>
        <v>0</v>
      </c>
      <c r="D95" s="327">
        <f>Data!IP29</f>
        <v>0</v>
      </c>
      <c r="E95" s="327">
        <f>Data!JJ29</f>
        <v>0</v>
      </c>
      <c r="F95" s="327">
        <f>Data!KD29</f>
        <v>0</v>
      </c>
      <c r="G95" s="327">
        <f>Data!KX29</f>
        <v>0</v>
      </c>
      <c r="H95" s="136">
        <f t="shared" si="2"/>
        <v>0</v>
      </c>
    </row>
    <row r="96" spans="2:8" x14ac:dyDescent="0.55000000000000004">
      <c r="B96" s="127" t="str">
        <f>$B$37</f>
        <v>Engineering</v>
      </c>
      <c r="C96" s="327">
        <f>Data!HW29</f>
        <v>31976.017976031919</v>
      </c>
      <c r="D96" s="327">
        <f>Data!IQ29</f>
        <v>22432.514813581973</v>
      </c>
      <c r="E96" s="327">
        <f>Data!JK29</f>
        <v>0</v>
      </c>
      <c r="F96" s="327">
        <f>Data!KE29</f>
        <v>0</v>
      </c>
      <c r="G96" s="327">
        <f>Data!KY29</f>
        <v>0</v>
      </c>
      <c r="H96" s="136">
        <f t="shared" si="2"/>
        <v>54408.532789613892</v>
      </c>
    </row>
    <row r="97" spans="2:8" x14ac:dyDescent="0.55000000000000004">
      <c r="B97" s="127" t="str">
        <f>$B$38</f>
        <v>Home Economics</v>
      </c>
      <c r="C97" s="327">
        <f>Data!HX29</f>
        <v>2567.4882596685079</v>
      </c>
      <c r="D97" s="327">
        <f>Data!IR29</f>
        <v>1942.9640883977866</v>
      </c>
      <c r="E97" s="327">
        <f>Data!JL29</f>
        <v>971.48204419889532</v>
      </c>
      <c r="F97" s="327">
        <f>Data!KF29</f>
        <v>0</v>
      </c>
      <c r="G97" s="327">
        <f>Data!KZ29</f>
        <v>0</v>
      </c>
      <c r="H97" s="136">
        <f t="shared" si="2"/>
        <v>5481.9343922651897</v>
      </c>
    </row>
    <row r="98" spans="2:8" x14ac:dyDescent="0.55000000000000004">
      <c r="B98" s="127" t="str">
        <f>$B$39</f>
        <v>Law</v>
      </c>
      <c r="C98" s="327">
        <f>Data!HY29</f>
        <v>7424.8984806629842</v>
      </c>
      <c r="D98" s="327">
        <f>Data!IS29</f>
        <v>30393.509668508301</v>
      </c>
      <c r="E98" s="327">
        <f>Data!JM29</f>
        <v>45937.22237569061</v>
      </c>
      <c r="F98" s="327">
        <f>Data!KG29</f>
        <v>11241.435082872924</v>
      </c>
      <c r="G98" s="327">
        <f>Data!LA29</f>
        <v>0</v>
      </c>
      <c r="H98" s="136">
        <f t="shared" si="2"/>
        <v>94997.06560773481</v>
      </c>
    </row>
    <row r="99" spans="2:8" x14ac:dyDescent="0.55000000000000004">
      <c r="B99" s="127" t="str">
        <f>$B$40</f>
        <v>Social Service</v>
      </c>
      <c r="C99" s="327">
        <f>Data!HZ29</f>
        <v>0</v>
      </c>
      <c r="D99" s="327">
        <f>Data!IT29</f>
        <v>0</v>
      </c>
      <c r="E99" s="327">
        <f>Data!JN29</f>
        <v>0</v>
      </c>
      <c r="F99" s="327">
        <f>Data!KH29</f>
        <v>0</v>
      </c>
      <c r="G99" s="327">
        <f>Data!LB29</f>
        <v>0</v>
      </c>
      <c r="H99" s="136">
        <f t="shared" si="2"/>
        <v>0</v>
      </c>
    </row>
    <row r="100" spans="2:8" x14ac:dyDescent="0.55000000000000004">
      <c r="B100" s="127" t="str">
        <f>$B$41</f>
        <v>Library Science</v>
      </c>
      <c r="C100" s="327">
        <f>Data!IA29</f>
        <v>0</v>
      </c>
      <c r="D100" s="327">
        <f>Data!IU29</f>
        <v>0</v>
      </c>
      <c r="E100" s="327">
        <f>Data!JO29</f>
        <v>0</v>
      </c>
      <c r="F100" s="327">
        <f>Data!KI29</f>
        <v>0</v>
      </c>
      <c r="G100" s="327">
        <f>Data!LC29</f>
        <v>0</v>
      </c>
      <c r="H100" s="136">
        <f t="shared" si="2"/>
        <v>0</v>
      </c>
    </row>
    <row r="101" spans="2:8" x14ac:dyDescent="0.55000000000000004">
      <c r="B101" s="127" t="str">
        <f>$B$42</f>
        <v>Veterinary Science</v>
      </c>
      <c r="C101" s="327">
        <f>Data!IB29</f>
        <v>0</v>
      </c>
      <c r="D101" s="327">
        <f>Data!IV29</f>
        <v>0</v>
      </c>
      <c r="E101" s="327">
        <f>Data!JP29</f>
        <v>0</v>
      </c>
      <c r="F101" s="327">
        <f>Data!KJ29</f>
        <v>0</v>
      </c>
      <c r="G101" s="327">
        <f>Data!LD29</f>
        <v>0</v>
      </c>
      <c r="H101" s="136">
        <f t="shared" si="2"/>
        <v>0</v>
      </c>
    </row>
    <row r="102" spans="2:8" x14ac:dyDescent="0.55000000000000004">
      <c r="B102" s="127" t="str">
        <f>$B$43</f>
        <v>Vocational Training</v>
      </c>
      <c r="C102" s="327">
        <f>Data!IC29</f>
        <v>0</v>
      </c>
      <c r="D102" s="327">
        <f>Data!IW29</f>
        <v>0</v>
      </c>
      <c r="E102" s="327">
        <f>Data!JQ29</f>
        <v>0</v>
      </c>
      <c r="F102" s="327">
        <f>Data!KK29</f>
        <v>0</v>
      </c>
      <c r="G102" s="327">
        <f>Data!LE29</f>
        <v>0</v>
      </c>
      <c r="H102" s="136">
        <f t="shared" si="2"/>
        <v>0</v>
      </c>
    </row>
    <row r="103" spans="2:8" x14ac:dyDescent="0.55000000000000004">
      <c r="B103" s="127" t="str">
        <f>$B$44</f>
        <v>Physical Training</v>
      </c>
      <c r="C103" s="327">
        <f>Data!ID29</f>
        <v>0</v>
      </c>
      <c r="D103" s="327">
        <f>Data!IX29</f>
        <v>0</v>
      </c>
      <c r="E103" s="327">
        <f>Data!JR29</f>
        <v>0</v>
      </c>
      <c r="F103" s="327">
        <f>Data!KL29</f>
        <v>0</v>
      </c>
      <c r="G103" s="327">
        <f>Data!LF29</f>
        <v>0</v>
      </c>
      <c r="H103" s="136">
        <f t="shared" si="2"/>
        <v>0</v>
      </c>
    </row>
    <row r="104" spans="2:8" x14ac:dyDescent="0.55000000000000004">
      <c r="B104" s="127" t="str">
        <f>$B$45</f>
        <v>Health Services</v>
      </c>
      <c r="C104" s="327">
        <f>Data!IE29</f>
        <v>21397</v>
      </c>
      <c r="D104" s="327">
        <f>Data!IY29</f>
        <v>38242</v>
      </c>
      <c r="E104" s="327">
        <f>Data!JS29</f>
        <v>1935</v>
      </c>
      <c r="F104" s="327">
        <f>Data!KM29</f>
        <v>0</v>
      </c>
      <c r="G104" s="327">
        <f>Data!LG29</f>
        <v>0</v>
      </c>
      <c r="H104" s="136">
        <f t="shared" si="2"/>
        <v>61574</v>
      </c>
    </row>
    <row r="105" spans="2:8" x14ac:dyDescent="0.55000000000000004">
      <c r="B105" s="127" t="str">
        <f>$B$46</f>
        <v>Pharmacy</v>
      </c>
      <c r="C105" s="327">
        <f>Data!IF29</f>
        <v>0</v>
      </c>
      <c r="D105" s="327">
        <f>Data!IZ29</f>
        <v>0</v>
      </c>
      <c r="E105" s="327">
        <f>Data!JT29</f>
        <v>0</v>
      </c>
      <c r="F105" s="327">
        <f>Data!KN29</f>
        <v>0</v>
      </c>
      <c r="G105" s="327">
        <f>Data!LH29</f>
        <v>0</v>
      </c>
      <c r="H105" s="136">
        <f t="shared" si="2"/>
        <v>0</v>
      </c>
    </row>
    <row r="106" spans="2:8" x14ac:dyDescent="0.55000000000000004">
      <c r="B106" s="127" t="str">
        <f>$B$47</f>
        <v>Business Administration</v>
      </c>
      <c r="C106" s="327">
        <f>Data!IG29</f>
        <v>1142</v>
      </c>
      <c r="D106" s="327">
        <f>Data!JA29</f>
        <v>7616</v>
      </c>
      <c r="E106" s="327">
        <f>Data!JU29</f>
        <v>642</v>
      </c>
      <c r="F106" s="327">
        <f>Data!KO29</f>
        <v>0</v>
      </c>
      <c r="G106" s="327">
        <f>Data!LI29</f>
        <v>0</v>
      </c>
      <c r="H106" s="136">
        <f t="shared" si="2"/>
        <v>9400</v>
      </c>
    </row>
    <row r="107" spans="2:8" x14ac:dyDescent="0.55000000000000004">
      <c r="B107" s="127" t="str">
        <f>$B$48</f>
        <v>Optometry</v>
      </c>
      <c r="C107" s="327">
        <f>Data!IH29</f>
        <v>0</v>
      </c>
      <c r="D107" s="327">
        <f>Data!JB29</f>
        <v>0</v>
      </c>
      <c r="E107" s="327">
        <f>Data!JV29</f>
        <v>0</v>
      </c>
      <c r="F107" s="327">
        <f>Data!KP29</f>
        <v>0</v>
      </c>
      <c r="G107" s="327">
        <f>Data!LJ29</f>
        <v>0</v>
      </c>
      <c r="H107" s="136">
        <f t="shared" si="2"/>
        <v>0</v>
      </c>
    </row>
    <row r="108" spans="2:8" x14ac:dyDescent="0.55000000000000004">
      <c r="B108" s="127" t="str">
        <f>$B$49</f>
        <v>Teacher Ed-Practice Teaching</v>
      </c>
      <c r="C108" s="327">
        <f>Data!II29</f>
        <v>0</v>
      </c>
      <c r="D108" s="327">
        <f>Data!JC29</f>
        <v>0</v>
      </c>
      <c r="E108" s="327">
        <f>Data!JW29</f>
        <v>0</v>
      </c>
      <c r="F108" s="327">
        <f>Data!KQ29</f>
        <v>0</v>
      </c>
      <c r="G108" s="327">
        <f>Data!LK29</f>
        <v>0</v>
      </c>
      <c r="H108" s="136">
        <f t="shared" si="2"/>
        <v>0</v>
      </c>
    </row>
    <row r="109" spans="2:8" x14ac:dyDescent="0.55000000000000004">
      <c r="B109" s="127" t="str">
        <f>$B$50</f>
        <v>Technology</v>
      </c>
      <c r="C109" s="327">
        <f>Data!IJ29</f>
        <v>1268</v>
      </c>
      <c r="D109" s="327">
        <f>Data!JD29</f>
        <v>1621</v>
      </c>
      <c r="E109" s="327">
        <f>Data!JX29</f>
        <v>0</v>
      </c>
      <c r="F109" s="327">
        <f>Data!KR29</f>
        <v>0</v>
      </c>
      <c r="G109" s="327">
        <f>Data!LL29</f>
        <v>0</v>
      </c>
      <c r="H109" s="136">
        <f t="shared" si="2"/>
        <v>2889</v>
      </c>
    </row>
    <row r="110" spans="2:8" x14ac:dyDescent="0.55000000000000004">
      <c r="B110" s="127" t="str">
        <f>$B$51</f>
        <v>Nursing</v>
      </c>
      <c r="C110" s="327">
        <f>Data!IK29</f>
        <v>0</v>
      </c>
      <c r="D110" s="327">
        <f>Data!JE29</f>
        <v>819206</v>
      </c>
      <c r="E110" s="327">
        <f>Data!JY29</f>
        <v>65838</v>
      </c>
      <c r="F110" s="327">
        <f>Data!KS29</f>
        <v>0</v>
      </c>
      <c r="G110" s="327">
        <f>Data!HPM29</f>
        <v>0</v>
      </c>
      <c r="H110" s="136">
        <f t="shared" si="2"/>
        <v>885044</v>
      </c>
    </row>
    <row r="111" spans="2:8" x14ac:dyDescent="0.55000000000000004">
      <c r="B111" s="130" t="str">
        <f>$B$52</f>
        <v>Totals</v>
      </c>
      <c r="C111" s="133">
        <f>SUM(C91:C110)</f>
        <v>793196.11784474866</v>
      </c>
      <c r="D111" s="133">
        <f>SUM(D91:D110)</f>
        <v>1073783.8003912945</v>
      </c>
      <c r="E111" s="133">
        <f>SUM(E91:E110)</f>
        <v>147768.17695891907</v>
      </c>
      <c r="F111" s="133">
        <f>SUM(F91:F110)</f>
        <v>11241.435082872924</v>
      </c>
      <c r="G111" s="133">
        <f>SUM(G91:G110)</f>
        <v>0</v>
      </c>
      <c r="H111" s="133">
        <f>SUM(C111:G111)</f>
        <v>2025989.5302778352</v>
      </c>
    </row>
    <row r="112" spans="2:8" x14ac:dyDescent="0.55000000000000004">
      <c r="B112" s="328"/>
      <c r="C112" s="329"/>
      <c r="D112" s="329"/>
      <c r="E112" s="329"/>
      <c r="F112" s="329"/>
      <c r="G112" s="329"/>
      <c r="H112" s="330"/>
    </row>
    <row r="113" spans="2:8" ht="16.5" customHeight="1" x14ac:dyDescent="0.55000000000000004">
      <c r="B113" s="445" t="s">
        <v>62</v>
      </c>
      <c r="C113" s="445"/>
      <c r="D113" s="445"/>
      <c r="E113" s="445"/>
      <c r="F113" s="445"/>
      <c r="G113" s="445"/>
      <c r="H113" s="445"/>
    </row>
    <row r="114" spans="2:8" ht="36.75" customHeight="1" thickBot="1" x14ac:dyDescent="0.6">
      <c r="B114" s="444" t="s">
        <v>36</v>
      </c>
      <c r="C114" s="444"/>
      <c r="D114" s="444"/>
      <c r="E114" s="444"/>
      <c r="F114" s="444"/>
      <c r="G114" s="444"/>
      <c r="H114" s="326"/>
    </row>
    <row r="115" spans="2:8" ht="19.8" thickBot="1" x14ac:dyDescent="0.6">
      <c r="B115" s="124" t="s">
        <v>31</v>
      </c>
      <c r="C115" s="125" t="s">
        <v>25</v>
      </c>
      <c r="D115" s="125" t="s">
        <v>26</v>
      </c>
      <c r="E115" s="125" t="s">
        <v>27</v>
      </c>
      <c r="F115" s="125" t="s">
        <v>28</v>
      </c>
      <c r="G115" s="125" t="s">
        <v>29</v>
      </c>
      <c r="H115" s="126" t="s">
        <v>30</v>
      </c>
    </row>
    <row r="116" spans="2:8" x14ac:dyDescent="0.55000000000000004">
      <c r="B116" s="127" t="str">
        <f>$B$32</f>
        <v>Liberal Arts</v>
      </c>
      <c r="C116" s="321">
        <f t="shared" ref="C116:G131" si="3">C91+C61</f>
        <v>8024448.5350697599</v>
      </c>
      <c r="D116" s="321">
        <f t="shared" si="3"/>
        <v>2315212.4221744859</v>
      </c>
      <c r="E116" s="321">
        <f t="shared" si="3"/>
        <v>1417865.8987121745</v>
      </c>
      <c r="F116" s="321">
        <f t="shared" si="3"/>
        <v>386618.66216216219</v>
      </c>
      <c r="G116" s="321">
        <f t="shared" si="3"/>
        <v>0</v>
      </c>
      <c r="H116" s="133">
        <f t="shared" ref="H116:H136" si="4">SUM(C116:G116)</f>
        <v>12144145.518118583</v>
      </c>
    </row>
    <row r="117" spans="2:8" x14ac:dyDescent="0.55000000000000004">
      <c r="B117" s="127" t="str">
        <f>$B$33</f>
        <v>Science</v>
      </c>
      <c r="C117" s="141">
        <f t="shared" si="3"/>
        <v>2331340.7368514081</v>
      </c>
      <c r="D117" s="141">
        <f t="shared" si="3"/>
        <v>1833209.5880050452</v>
      </c>
      <c r="E117" s="141">
        <f t="shared" si="3"/>
        <v>942125.46133545856</v>
      </c>
      <c r="F117" s="141">
        <f t="shared" si="3"/>
        <v>5266.6666666666661</v>
      </c>
      <c r="G117" s="141">
        <f t="shared" si="3"/>
        <v>0</v>
      </c>
      <c r="H117" s="136">
        <f t="shared" si="4"/>
        <v>5111942.4528585793</v>
      </c>
    </row>
    <row r="118" spans="2:8" x14ac:dyDescent="0.55000000000000004">
      <c r="B118" s="127" t="str">
        <f>$B$34</f>
        <v>Fine Arts</v>
      </c>
      <c r="C118" s="141">
        <f t="shared" si="3"/>
        <v>2680697.3440752942</v>
      </c>
      <c r="D118" s="141">
        <f t="shared" si="3"/>
        <v>1973942.1858443515</v>
      </c>
      <c r="E118" s="141">
        <f t="shared" si="3"/>
        <v>849591.82283881865</v>
      </c>
      <c r="F118" s="141">
        <f t="shared" si="3"/>
        <v>0</v>
      </c>
      <c r="G118" s="141">
        <f t="shared" si="3"/>
        <v>0</v>
      </c>
      <c r="H118" s="136">
        <f t="shared" si="4"/>
        <v>5504231.3527584644</v>
      </c>
    </row>
    <row r="119" spans="2:8" x14ac:dyDescent="0.55000000000000004">
      <c r="B119" s="127" t="str">
        <f>$B$35</f>
        <v>Teacher Education</v>
      </c>
      <c r="C119" s="141">
        <f t="shared" si="3"/>
        <v>354525.61593222368</v>
      </c>
      <c r="D119" s="141">
        <f t="shared" si="3"/>
        <v>1471081.1471259587</v>
      </c>
      <c r="E119" s="141">
        <f t="shared" si="3"/>
        <v>1556232.4114676211</v>
      </c>
      <c r="F119" s="141">
        <f t="shared" si="3"/>
        <v>241664.49594719004</v>
      </c>
      <c r="G119" s="141">
        <f t="shared" si="3"/>
        <v>0</v>
      </c>
      <c r="H119" s="136">
        <f t="shared" si="4"/>
        <v>3623503.6704729935</v>
      </c>
    </row>
    <row r="120" spans="2:8" x14ac:dyDescent="0.55000000000000004">
      <c r="B120" s="127" t="str">
        <f>$B$36</f>
        <v>Agriculture</v>
      </c>
      <c r="C120" s="141">
        <f t="shared" si="3"/>
        <v>777537.30565225915</v>
      </c>
      <c r="D120" s="141">
        <f t="shared" si="3"/>
        <v>971740.98769791937</v>
      </c>
      <c r="E120" s="141">
        <f t="shared" si="3"/>
        <v>308491.54691022879</v>
      </c>
      <c r="F120" s="141">
        <f t="shared" si="3"/>
        <v>174939.25034505446</v>
      </c>
      <c r="G120" s="141">
        <f t="shared" si="3"/>
        <v>0</v>
      </c>
      <c r="H120" s="136">
        <f t="shared" si="4"/>
        <v>2232709.090605462</v>
      </c>
    </row>
    <row r="121" spans="2:8" x14ac:dyDescent="0.55000000000000004">
      <c r="B121" s="127" t="str">
        <f>$B$37</f>
        <v>Engineering</v>
      </c>
      <c r="C121" s="141">
        <f t="shared" si="3"/>
        <v>649527.10267888964</v>
      </c>
      <c r="D121" s="141">
        <f t="shared" si="3"/>
        <v>676901.55829083442</v>
      </c>
      <c r="E121" s="141">
        <f t="shared" si="3"/>
        <v>151302.57706509103</v>
      </c>
      <c r="F121" s="141">
        <f t="shared" si="3"/>
        <v>0</v>
      </c>
      <c r="G121" s="141">
        <f t="shared" si="3"/>
        <v>0</v>
      </c>
      <c r="H121" s="136">
        <f t="shared" si="4"/>
        <v>1477731.2380348151</v>
      </c>
    </row>
    <row r="122" spans="2:8" x14ac:dyDescent="0.55000000000000004">
      <c r="B122" s="127" t="str">
        <f>$B$38</f>
        <v>Home Economics</v>
      </c>
      <c r="C122" s="141">
        <f t="shared" si="3"/>
        <v>408082.78608148749</v>
      </c>
      <c r="D122" s="141">
        <f t="shared" si="3"/>
        <v>394324.33332043921</v>
      </c>
      <c r="E122" s="141">
        <f t="shared" si="3"/>
        <v>199244.58274575349</v>
      </c>
      <c r="F122" s="141">
        <f t="shared" si="3"/>
        <v>0</v>
      </c>
      <c r="G122" s="141">
        <f t="shared" si="3"/>
        <v>0</v>
      </c>
      <c r="H122" s="136">
        <f t="shared" si="4"/>
        <v>1001651.7021476801</v>
      </c>
    </row>
    <row r="123" spans="2:8" x14ac:dyDescent="0.55000000000000004">
      <c r="B123" s="127" t="str">
        <f>$B$39</f>
        <v>Law</v>
      </c>
      <c r="C123" s="141">
        <f t="shared" si="3"/>
        <v>7424.8984806629842</v>
      </c>
      <c r="D123" s="141">
        <f t="shared" si="3"/>
        <v>30393.509668508301</v>
      </c>
      <c r="E123" s="141">
        <f t="shared" si="3"/>
        <v>45937.22237569061</v>
      </c>
      <c r="F123" s="141">
        <f t="shared" si="3"/>
        <v>11241.435082872924</v>
      </c>
      <c r="G123" s="141">
        <f t="shared" si="3"/>
        <v>0</v>
      </c>
      <c r="H123" s="136">
        <f t="shared" si="4"/>
        <v>94997.06560773481</v>
      </c>
    </row>
    <row r="124" spans="2:8" x14ac:dyDescent="0.55000000000000004">
      <c r="B124" s="127" t="str">
        <f>$B$40</f>
        <v>Social Service</v>
      </c>
      <c r="C124" s="141">
        <f t="shared" si="3"/>
        <v>64317.37520635331</v>
      </c>
      <c r="D124" s="141">
        <f t="shared" si="3"/>
        <v>267800.68438130576</v>
      </c>
      <c r="E124" s="141">
        <f t="shared" si="3"/>
        <v>455716.54411395808</v>
      </c>
      <c r="F124" s="141">
        <f t="shared" si="3"/>
        <v>164947.99953265284</v>
      </c>
      <c r="G124" s="141">
        <f t="shared" si="3"/>
        <v>0</v>
      </c>
      <c r="H124" s="136">
        <f t="shared" si="4"/>
        <v>952782.60323426989</v>
      </c>
    </row>
    <row r="125" spans="2:8" x14ac:dyDescent="0.55000000000000004">
      <c r="B125" s="127" t="str">
        <f>$B$41</f>
        <v>Library Science</v>
      </c>
      <c r="C125" s="141">
        <f t="shared" si="3"/>
        <v>0</v>
      </c>
      <c r="D125" s="141">
        <f t="shared" si="3"/>
        <v>0</v>
      </c>
      <c r="E125" s="141">
        <f t="shared" si="3"/>
        <v>0</v>
      </c>
      <c r="F125" s="141">
        <f t="shared" si="3"/>
        <v>0</v>
      </c>
      <c r="G125" s="141">
        <f t="shared" si="3"/>
        <v>0</v>
      </c>
      <c r="H125" s="136">
        <f t="shared" si="4"/>
        <v>0</v>
      </c>
    </row>
    <row r="126" spans="2:8" x14ac:dyDescent="0.55000000000000004">
      <c r="B126" s="127" t="str">
        <f>$B$42</f>
        <v>Veterinary Science</v>
      </c>
      <c r="C126" s="141">
        <f t="shared" si="3"/>
        <v>0</v>
      </c>
      <c r="D126" s="141">
        <f t="shared" si="3"/>
        <v>0</v>
      </c>
      <c r="E126" s="141">
        <f t="shared" si="3"/>
        <v>0</v>
      </c>
      <c r="F126" s="141">
        <f t="shared" si="3"/>
        <v>0</v>
      </c>
      <c r="G126" s="141">
        <f t="shared" si="3"/>
        <v>0</v>
      </c>
      <c r="H126" s="136">
        <f t="shared" si="4"/>
        <v>0</v>
      </c>
    </row>
    <row r="127" spans="2:8" x14ac:dyDescent="0.55000000000000004">
      <c r="B127" s="127" t="str">
        <f>$B$43</f>
        <v>Vocational Training</v>
      </c>
      <c r="C127" s="141">
        <f t="shared" si="3"/>
        <v>11428.571428571428</v>
      </c>
      <c r="D127" s="141">
        <f t="shared" si="3"/>
        <v>0</v>
      </c>
      <c r="E127" s="141">
        <f t="shared" si="3"/>
        <v>0</v>
      </c>
      <c r="F127" s="141">
        <f t="shared" si="3"/>
        <v>0</v>
      </c>
      <c r="G127" s="141">
        <f t="shared" si="3"/>
        <v>0</v>
      </c>
      <c r="H127" s="136">
        <f t="shared" si="4"/>
        <v>11428.571428571428</v>
      </c>
    </row>
    <row r="128" spans="2:8" x14ac:dyDescent="0.55000000000000004">
      <c r="B128" s="127" t="str">
        <f>$B$44</f>
        <v>Physical Training</v>
      </c>
      <c r="C128" s="141">
        <f t="shared" si="3"/>
        <v>0</v>
      </c>
      <c r="D128" s="141">
        <f t="shared" si="3"/>
        <v>0</v>
      </c>
      <c r="E128" s="141">
        <f t="shared" si="3"/>
        <v>0</v>
      </c>
      <c r="F128" s="141">
        <f t="shared" si="3"/>
        <v>0</v>
      </c>
      <c r="G128" s="141">
        <f t="shared" si="3"/>
        <v>0</v>
      </c>
      <c r="H128" s="136">
        <f t="shared" si="4"/>
        <v>0</v>
      </c>
    </row>
    <row r="129" spans="2:12" x14ac:dyDescent="0.55000000000000004">
      <c r="B129" s="127" t="str">
        <f>$B$45</f>
        <v>Health Services</v>
      </c>
      <c r="C129" s="141">
        <f t="shared" si="3"/>
        <v>191798.72726285795</v>
      </c>
      <c r="D129" s="141">
        <f t="shared" si="3"/>
        <v>640159.30370182311</v>
      </c>
      <c r="E129" s="141">
        <f t="shared" si="3"/>
        <v>813254.42623334005</v>
      </c>
      <c r="F129" s="141">
        <f t="shared" si="3"/>
        <v>0</v>
      </c>
      <c r="G129" s="141">
        <f t="shared" si="3"/>
        <v>0</v>
      </c>
      <c r="H129" s="136">
        <f t="shared" si="4"/>
        <v>1645212.457198021</v>
      </c>
    </row>
    <row r="130" spans="2:12" x14ac:dyDescent="0.55000000000000004">
      <c r="B130" s="127" t="str">
        <f>$B$46</f>
        <v>Pharmacy</v>
      </c>
      <c r="C130" s="141">
        <f t="shared" si="3"/>
        <v>0</v>
      </c>
      <c r="D130" s="141">
        <f t="shared" si="3"/>
        <v>0</v>
      </c>
      <c r="E130" s="141">
        <f t="shared" si="3"/>
        <v>0</v>
      </c>
      <c r="F130" s="141">
        <f t="shared" si="3"/>
        <v>0</v>
      </c>
      <c r="G130" s="141">
        <f t="shared" si="3"/>
        <v>0</v>
      </c>
      <c r="H130" s="136">
        <f t="shared" si="4"/>
        <v>0</v>
      </c>
    </row>
    <row r="131" spans="2:12" x14ac:dyDescent="0.55000000000000004">
      <c r="B131" s="127" t="str">
        <f>$B$47</f>
        <v>Business Administration</v>
      </c>
      <c r="C131" s="141">
        <f t="shared" si="3"/>
        <v>1398701.4115624647</v>
      </c>
      <c r="D131" s="141">
        <f t="shared" si="3"/>
        <v>3622925.9208567818</v>
      </c>
      <c r="E131" s="141">
        <f t="shared" si="3"/>
        <v>1282428.3236055684</v>
      </c>
      <c r="F131" s="141">
        <f t="shared" si="3"/>
        <v>0</v>
      </c>
      <c r="G131" s="141">
        <f t="shared" si="3"/>
        <v>0</v>
      </c>
      <c r="H131" s="136">
        <f t="shared" si="4"/>
        <v>6304055.6560248146</v>
      </c>
    </row>
    <row r="132" spans="2:12" x14ac:dyDescent="0.55000000000000004">
      <c r="B132" s="127" t="str">
        <f>$B$48</f>
        <v>Optometry</v>
      </c>
      <c r="C132" s="141">
        <f t="shared" ref="C132:G135" si="5">C107+C77</f>
        <v>0</v>
      </c>
      <c r="D132" s="141">
        <f t="shared" si="5"/>
        <v>0</v>
      </c>
      <c r="E132" s="141">
        <f t="shared" si="5"/>
        <v>0</v>
      </c>
      <c r="F132" s="141">
        <f t="shared" si="5"/>
        <v>0</v>
      </c>
      <c r="G132" s="141">
        <f t="shared" si="5"/>
        <v>0</v>
      </c>
      <c r="H132" s="136">
        <f t="shared" si="4"/>
        <v>0</v>
      </c>
    </row>
    <row r="133" spans="2:12" x14ac:dyDescent="0.55000000000000004">
      <c r="B133" s="127" t="str">
        <f>$B$49</f>
        <v>Teacher Ed-Practice Teaching</v>
      </c>
      <c r="C133" s="141">
        <f t="shared" si="5"/>
        <v>0</v>
      </c>
      <c r="D133" s="141">
        <f t="shared" si="5"/>
        <v>231133.24444474207</v>
      </c>
      <c r="E133" s="141">
        <f t="shared" si="5"/>
        <v>0</v>
      </c>
      <c r="F133" s="141">
        <f t="shared" si="5"/>
        <v>0</v>
      </c>
      <c r="G133" s="141">
        <f t="shared" si="5"/>
        <v>0</v>
      </c>
      <c r="H133" s="136">
        <f t="shared" si="4"/>
        <v>231133.24444474207</v>
      </c>
    </row>
    <row r="134" spans="2:12" x14ac:dyDescent="0.55000000000000004">
      <c r="B134" s="127" t="str">
        <f>$B$50</f>
        <v>Technology</v>
      </c>
      <c r="C134" s="141">
        <f t="shared" si="5"/>
        <v>261647.20826973874</v>
      </c>
      <c r="D134" s="141">
        <f t="shared" si="5"/>
        <v>218897.60884617092</v>
      </c>
      <c r="E134" s="141">
        <f t="shared" si="5"/>
        <v>50041.506612995974</v>
      </c>
      <c r="F134" s="141">
        <f t="shared" si="5"/>
        <v>0</v>
      </c>
      <c r="G134" s="141">
        <f t="shared" si="5"/>
        <v>0</v>
      </c>
      <c r="H134" s="136">
        <f t="shared" si="4"/>
        <v>530586.32372890564</v>
      </c>
    </row>
    <row r="135" spans="2:12" x14ac:dyDescent="0.55000000000000004">
      <c r="B135" s="127" t="str">
        <f>$B$51</f>
        <v>Nursing</v>
      </c>
      <c r="C135" s="141">
        <f t="shared" si="5"/>
        <v>44858.476261186581</v>
      </c>
      <c r="D135" s="141">
        <f t="shared" si="5"/>
        <v>3045260.1869769325</v>
      </c>
      <c r="E135" s="141">
        <f t="shared" si="5"/>
        <v>519689.55282842461</v>
      </c>
      <c r="F135" s="141">
        <f t="shared" si="5"/>
        <v>0</v>
      </c>
      <c r="G135" s="141">
        <f t="shared" si="5"/>
        <v>0</v>
      </c>
      <c r="H135" s="136">
        <f t="shared" si="4"/>
        <v>3609808.2160665435</v>
      </c>
    </row>
    <row r="136" spans="2:12" x14ac:dyDescent="0.55000000000000004">
      <c r="B136" s="130" t="str">
        <f>$B$52</f>
        <v>Totals</v>
      </c>
      <c r="C136" s="133">
        <f>SUM(C116:C135)</f>
        <v>17206336.094813157</v>
      </c>
      <c r="D136" s="133">
        <f>SUM(D116:D135)</f>
        <v>17692982.6813353</v>
      </c>
      <c r="E136" s="133">
        <f>SUM(E116:E135)</f>
        <v>8591921.8768451232</v>
      </c>
      <c r="F136" s="133">
        <f>SUM(F116:F135)</f>
        <v>984678.50973659917</v>
      </c>
      <c r="G136" s="133">
        <f>SUM(G116:G135)</f>
        <v>0</v>
      </c>
      <c r="H136" s="133">
        <f t="shared" si="4"/>
        <v>44475919.162730172</v>
      </c>
    </row>
    <row r="137" spans="2:12" x14ac:dyDescent="0.55000000000000004">
      <c r="B137" s="328"/>
      <c r="C137" s="331"/>
      <c r="D137" s="331"/>
      <c r="E137" s="331"/>
      <c r="F137" s="331"/>
      <c r="G137" s="331"/>
      <c r="H137" s="332"/>
    </row>
    <row r="138" spans="2:12" x14ac:dyDescent="0.55000000000000004">
      <c r="B138" s="120" t="s">
        <v>4</v>
      </c>
      <c r="C138" s="325"/>
      <c r="D138" s="325"/>
      <c r="E138" s="325"/>
      <c r="F138" s="325"/>
      <c r="G138" s="325"/>
      <c r="H138" s="122">
        <f>H86-H81-H111</f>
        <v>32681251.837269813</v>
      </c>
    </row>
    <row r="139" spans="2:12" ht="202.5" customHeight="1" thickBot="1" x14ac:dyDescent="0.6">
      <c r="B139" s="432" t="s">
        <v>850</v>
      </c>
      <c r="C139" s="432"/>
      <c r="D139" s="432"/>
      <c r="E139" s="432"/>
      <c r="F139" s="432"/>
      <c r="G139" s="432"/>
      <c r="H139" s="319"/>
    </row>
    <row r="140" spans="2:12" ht="36.75" customHeight="1" thickTop="1" x14ac:dyDescent="0.55000000000000004">
      <c r="B140" s="479" t="s">
        <v>852</v>
      </c>
      <c r="C140" s="454"/>
      <c r="D140" s="454"/>
      <c r="E140" s="454"/>
      <c r="F140" s="455"/>
      <c r="G140" s="333" t="s">
        <v>2</v>
      </c>
      <c r="H140" s="334">
        <v>1</v>
      </c>
      <c r="I140" s="446" t="str">
        <f>IF(H140+H141=1,"","Error, the two cells on the left must equal 100%")</f>
        <v/>
      </c>
      <c r="L140" s="288"/>
    </row>
    <row r="141" spans="2:12" ht="67.5" customHeight="1" thickBot="1" x14ac:dyDescent="0.6">
      <c r="B141" s="456"/>
      <c r="C141" s="457"/>
      <c r="D141" s="457"/>
      <c r="E141" s="457"/>
      <c r="F141" s="458"/>
      <c r="G141" s="333" t="s">
        <v>3</v>
      </c>
      <c r="H141" s="335">
        <f>1-H140</f>
        <v>0</v>
      </c>
      <c r="I141" s="446"/>
    </row>
    <row r="142" spans="2:12" ht="58.2" thickBot="1" x14ac:dyDescent="0.6">
      <c r="B142" s="336" t="s">
        <v>31</v>
      </c>
      <c r="C142" s="337" t="s">
        <v>25</v>
      </c>
      <c r="D142" s="337" t="s">
        <v>26</v>
      </c>
      <c r="E142" s="337" t="s">
        <v>27</v>
      </c>
      <c r="F142" s="337" t="s">
        <v>28</v>
      </c>
      <c r="G142" s="338" t="s">
        <v>29</v>
      </c>
      <c r="H142" s="339" t="s">
        <v>6</v>
      </c>
      <c r="I142" s="340" t="s">
        <v>7</v>
      </c>
    </row>
    <row r="143" spans="2:12" x14ac:dyDescent="0.55000000000000004">
      <c r="B143" s="127" t="str">
        <f>$B$32</f>
        <v>Liberal Arts</v>
      </c>
      <c r="C143" s="327">
        <f>Data!LN29</f>
        <v>186687.60050323451</v>
      </c>
      <c r="D143" s="327">
        <f>Data!MH29</f>
        <v>35506.338723380293</v>
      </c>
      <c r="E143" s="327">
        <f>Data!NB29</f>
        <v>6320.7848488656382</v>
      </c>
      <c r="F143" s="327">
        <f>Data!NV29</f>
        <v>1706.4430543620767</v>
      </c>
      <c r="G143" s="327">
        <f>Data!OP29</f>
        <v>0</v>
      </c>
      <c r="H143" s="341">
        <f>Data!PJ29</f>
        <v>7297816.3813241534</v>
      </c>
      <c r="I143" s="342">
        <f t="shared" ref="I143:I162" si="6">SUM(C143:H143)</f>
        <v>7528037.548453996</v>
      </c>
    </row>
    <row r="144" spans="2:12" x14ac:dyDescent="0.55000000000000004">
      <c r="B144" s="127" t="str">
        <f>$B$33</f>
        <v>Science</v>
      </c>
      <c r="C144" s="327">
        <f>Data!LO29</f>
        <v>67642.121586321678</v>
      </c>
      <c r="D144" s="327">
        <f>Data!MI29</f>
        <v>28079.782621583043</v>
      </c>
      <c r="E144" s="327">
        <f>Data!NC29</f>
        <v>5568.2965511978318</v>
      </c>
      <c r="F144" s="327">
        <f>Data!NW29</f>
        <v>128.81538430725919</v>
      </c>
      <c r="G144" s="327">
        <f>Data!OQ29</f>
        <v>0</v>
      </c>
      <c r="H144" s="341">
        <f>Data!PK29</f>
        <v>3486845.1539844233</v>
      </c>
      <c r="I144" s="342">
        <f t="shared" si="6"/>
        <v>3588264.1701278333</v>
      </c>
    </row>
    <row r="145" spans="2:9" x14ac:dyDescent="0.55000000000000004">
      <c r="B145" s="127" t="str">
        <f>$B$34</f>
        <v>Fine Arts</v>
      </c>
      <c r="C145" s="327">
        <f>Data!LP29</f>
        <v>105054.29029850203</v>
      </c>
      <c r="D145" s="327">
        <f>Data!MJ29</f>
        <v>59158.060607486805</v>
      </c>
      <c r="E145" s="327">
        <f>Data!ND29</f>
        <v>8199.97653780785</v>
      </c>
      <c r="F145" s="327">
        <f>Data!NX29</f>
        <v>0</v>
      </c>
      <c r="G145" s="327">
        <f>Data!OR29</f>
        <v>0</v>
      </c>
      <c r="H145" s="341">
        <f>Data!PL29</f>
        <v>4242034.6434918018</v>
      </c>
      <c r="I145" s="342">
        <f t="shared" si="6"/>
        <v>4414446.970935598</v>
      </c>
    </row>
    <row r="146" spans="2:9" x14ac:dyDescent="0.55000000000000004">
      <c r="B146" s="127" t="str">
        <f>$B$35</f>
        <v>Teacher Education</v>
      </c>
      <c r="C146" s="327">
        <f>Data!LQ29</f>
        <v>7158.1338989633941</v>
      </c>
      <c r="D146" s="327">
        <f>Data!MK29</f>
        <v>33512.792218524592</v>
      </c>
      <c r="E146" s="327">
        <f>Data!NE29</f>
        <v>17727.629685846437</v>
      </c>
      <c r="F146" s="327">
        <f>Data!NY29</f>
        <v>2452.8538827114594</v>
      </c>
      <c r="G146" s="327">
        <f>Data!OS29</f>
        <v>0</v>
      </c>
      <c r="H146" s="341">
        <f>Data!PN29</f>
        <v>3709844.1838527857</v>
      </c>
      <c r="I146" s="342">
        <f t="shared" si="6"/>
        <v>3770695.5935388315</v>
      </c>
    </row>
    <row r="147" spans="2:9" x14ac:dyDescent="0.55000000000000004">
      <c r="B147" s="127" t="str">
        <f>$B$36</f>
        <v>Agriculture</v>
      </c>
      <c r="C147" s="327">
        <f>Data!LR29</f>
        <v>50672.537226676461</v>
      </c>
      <c r="D147" s="327">
        <f>Data!ML29</f>
        <v>51806.111627712751</v>
      </c>
      <c r="E147" s="327">
        <f>Data!NF29</f>
        <v>7095.8545350240101</v>
      </c>
      <c r="F147" s="327">
        <f>Data!NZ29</f>
        <v>1986.4143683375694</v>
      </c>
      <c r="G147" s="327">
        <f>Data!OT29</f>
        <v>0</v>
      </c>
      <c r="H147" s="341">
        <f>Data!PM29</f>
        <v>2901812.0836813468</v>
      </c>
      <c r="I147" s="342">
        <f t="shared" si="6"/>
        <v>3013373.0014390978</v>
      </c>
    </row>
    <row r="148" spans="2:9" x14ac:dyDescent="0.55000000000000004">
      <c r="B148" s="127" t="str">
        <f>$B$37</f>
        <v>Engineering</v>
      </c>
      <c r="C148" s="327">
        <f>Data!LS29</f>
        <v>18888.436099966828</v>
      </c>
      <c r="D148" s="327">
        <f>Data!MM29</f>
        <v>10934.411293518524</v>
      </c>
      <c r="E148" s="327">
        <f>Data!NG29</f>
        <v>602.85744953759297</v>
      </c>
      <c r="F148" s="327">
        <f>Data!OA29</f>
        <v>0</v>
      </c>
      <c r="G148" s="327">
        <f>Data!OU29</f>
        <v>0</v>
      </c>
      <c r="H148" s="341">
        <f>Data!PO29</f>
        <v>850345.40375807218</v>
      </c>
      <c r="I148" s="342">
        <f t="shared" si="6"/>
        <v>880771.10860109515</v>
      </c>
    </row>
    <row r="149" spans="2:9" x14ac:dyDescent="0.55000000000000004">
      <c r="B149" s="127" t="str">
        <f>$B$38</f>
        <v>Home Economics</v>
      </c>
      <c r="C149" s="327">
        <f>Data!LT29</f>
        <v>18186.686932922592</v>
      </c>
      <c r="D149" s="327">
        <f>Data!MN29</f>
        <v>20583.61360283805</v>
      </c>
      <c r="E149" s="327">
        <f>Data!NH29</f>
        <v>1797.3059216032887</v>
      </c>
      <c r="F149" s="327">
        <f>Data!OB29</f>
        <v>0</v>
      </c>
      <c r="G149" s="327">
        <f>Data!OV29</f>
        <v>0</v>
      </c>
      <c r="H149" s="341">
        <f>Data!PP29</f>
        <v>1446211.5739284118</v>
      </c>
      <c r="I149" s="342">
        <f t="shared" si="6"/>
        <v>1486779.1803857759</v>
      </c>
    </row>
    <row r="150" spans="2:9" x14ac:dyDescent="0.55000000000000004">
      <c r="B150" s="127" t="str">
        <f>$B$39</f>
        <v>Law</v>
      </c>
      <c r="C150" s="327">
        <f>Data!LU29</f>
        <v>0</v>
      </c>
      <c r="D150" s="327">
        <f>Data!MO29</f>
        <v>0</v>
      </c>
      <c r="E150" s="327">
        <f>Data!NI29</f>
        <v>0</v>
      </c>
      <c r="F150" s="327">
        <f>Data!OC29</f>
        <v>0</v>
      </c>
      <c r="G150" s="327">
        <f>Data!OW29</f>
        <v>0</v>
      </c>
      <c r="H150" s="341">
        <f>Data!PQ29</f>
        <v>0</v>
      </c>
      <c r="I150" s="342">
        <f t="shared" si="6"/>
        <v>0</v>
      </c>
    </row>
    <row r="151" spans="2:9" x14ac:dyDescent="0.55000000000000004">
      <c r="B151" s="127" t="str">
        <f>$B$40</f>
        <v>Social Service</v>
      </c>
      <c r="C151" s="327">
        <f>Data!LV29</f>
        <v>744.52881455027091</v>
      </c>
      <c r="D151" s="327">
        <f>Data!MP29</f>
        <v>2517.888776419752</v>
      </c>
      <c r="E151" s="327">
        <f>Data!NJ29</f>
        <v>4004.7589796892075</v>
      </c>
      <c r="F151" s="327">
        <f>Data!OD29</f>
        <v>846.34472081355466</v>
      </c>
      <c r="G151" s="327">
        <f>Data!OX29</f>
        <v>0</v>
      </c>
      <c r="H151" s="341">
        <f>Data!PR29</f>
        <v>818258.85433614207</v>
      </c>
      <c r="I151" s="342">
        <f t="shared" si="6"/>
        <v>826372.37562761491</v>
      </c>
    </row>
    <row r="152" spans="2:9" x14ac:dyDescent="0.55000000000000004">
      <c r="B152" s="127" t="str">
        <f>$B$41</f>
        <v>Library Science</v>
      </c>
      <c r="C152" s="327">
        <f>Data!LW29</f>
        <v>0</v>
      </c>
      <c r="D152" s="327">
        <f>Data!MQ29</f>
        <v>0</v>
      </c>
      <c r="E152" s="327">
        <f>Data!NK29</f>
        <v>0</v>
      </c>
      <c r="F152" s="327">
        <f>Data!OE29</f>
        <v>0</v>
      </c>
      <c r="G152" s="327">
        <f>Data!OY29</f>
        <v>0</v>
      </c>
      <c r="H152" s="341">
        <f>Data!PS29</f>
        <v>0</v>
      </c>
      <c r="I152" s="342">
        <f t="shared" si="6"/>
        <v>0</v>
      </c>
    </row>
    <row r="153" spans="2:9" x14ac:dyDescent="0.55000000000000004">
      <c r="B153" s="127" t="str">
        <f>$B$42</f>
        <v>Veterinary Science</v>
      </c>
      <c r="C153" s="327">
        <f>Data!LX29</f>
        <v>0</v>
      </c>
      <c r="D153" s="327">
        <f>Data!MR29</f>
        <v>0</v>
      </c>
      <c r="E153" s="327">
        <f>Data!NL29</f>
        <v>0</v>
      </c>
      <c r="F153" s="327">
        <f>Data!OF29</f>
        <v>0</v>
      </c>
      <c r="G153" s="327">
        <f>Data!OZ29</f>
        <v>0</v>
      </c>
      <c r="H153" s="341">
        <f>Data!PT29</f>
        <v>0</v>
      </c>
      <c r="I153" s="342">
        <f t="shared" si="6"/>
        <v>0</v>
      </c>
    </row>
    <row r="154" spans="2:9" x14ac:dyDescent="0.55000000000000004">
      <c r="B154" s="127" t="str">
        <f>$B$43</f>
        <v>Vocational Training</v>
      </c>
      <c r="C154" s="327">
        <f>Data!LY29</f>
        <v>30425.704843022941</v>
      </c>
      <c r="D154" s="327">
        <f>Data!MS29</f>
        <v>0</v>
      </c>
      <c r="E154" s="327">
        <f>Data!NM29</f>
        <v>0</v>
      </c>
      <c r="F154" s="327">
        <f>Data!OG29</f>
        <v>0</v>
      </c>
      <c r="G154" s="327">
        <f>Data!PA29</f>
        <v>0</v>
      </c>
      <c r="H154" s="341">
        <f>Data!PU29</f>
        <v>97262.232652544248</v>
      </c>
      <c r="I154" s="342">
        <f t="shared" si="6"/>
        <v>127687.9374955672</v>
      </c>
    </row>
    <row r="155" spans="2:9" x14ac:dyDescent="0.55000000000000004">
      <c r="B155" s="127" t="str">
        <f>$B$44</f>
        <v>Physical Training</v>
      </c>
      <c r="C155" s="327">
        <f>Data!LZ29</f>
        <v>0</v>
      </c>
      <c r="D155" s="327">
        <f>Data!MT29</f>
        <v>0</v>
      </c>
      <c r="E155" s="327">
        <f>Data!NN29</f>
        <v>0</v>
      </c>
      <c r="F155" s="327">
        <f>Data!OH29</f>
        <v>0</v>
      </c>
      <c r="G155" s="327">
        <f>Data!PB29</f>
        <v>0</v>
      </c>
      <c r="H155" s="341">
        <f>Data!PV29</f>
        <v>0</v>
      </c>
      <c r="I155" s="342">
        <f t="shared" si="6"/>
        <v>0</v>
      </c>
    </row>
    <row r="156" spans="2:9" x14ac:dyDescent="0.55000000000000004">
      <c r="B156" s="127" t="str">
        <f>$B$45</f>
        <v>Health Services</v>
      </c>
      <c r="C156" s="327">
        <f>Data!MA29</f>
        <v>8366.0282810500939</v>
      </c>
      <c r="D156" s="327">
        <f>Data!MU29</f>
        <v>13066.344809955619</v>
      </c>
      <c r="E156" s="327">
        <f>Data!NO29</f>
        <v>8993.3317520172277</v>
      </c>
      <c r="F156" s="327">
        <f>Data!OI29</f>
        <v>0</v>
      </c>
      <c r="G156" s="327">
        <f>Data!PC29</f>
        <v>0</v>
      </c>
      <c r="H156" s="341">
        <f>Data!PW29</f>
        <v>638357.92115514958</v>
      </c>
      <c r="I156" s="342">
        <f t="shared" si="6"/>
        <v>668783.62599817256</v>
      </c>
    </row>
    <row r="157" spans="2:9" x14ac:dyDescent="0.55000000000000004">
      <c r="B157" s="127" t="str">
        <f>$B$46</f>
        <v>Pharmacy</v>
      </c>
      <c r="C157" s="327">
        <f>Data!MB29</f>
        <v>0</v>
      </c>
      <c r="D157" s="327">
        <f>Data!MV29</f>
        <v>0</v>
      </c>
      <c r="E157" s="327">
        <f>Data!NP29</f>
        <v>0</v>
      </c>
      <c r="F157" s="327">
        <f>Data!OJ29</f>
        <v>0</v>
      </c>
      <c r="G157" s="327">
        <f>Data!PD29</f>
        <v>0</v>
      </c>
      <c r="H157" s="341">
        <f>Data!PX29</f>
        <v>0</v>
      </c>
      <c r="I157" s="342">
        <f t="shared" si="6"/>
        <v>0</v>
      </c>
    </row>
    <row r="158" spans="2:9" x14ac:dyDescent="0.55000000000000004">
      <c r="B158" s="127" t="str">
        <f>$B$47</f>
        <v>Business Administration</v>
      </c>
      <c r="C158" s="327">
        <f>Data!MC29</f>
        <v>41137.830084995061</v>
      </c>
      <c r="D158" s="327">
        <f>Data!MW29</f>
        <v>97606.221883999242</v>
      </c>
      <c r="E158" s="327">
        <f>Data!NQ29</f>
        <v>13384.472246120387</v>
      </c>
      <c r="F158" s="327">
        <f>Data!OK29</f>
        <v>0</v>
      </c>
      <c r="G158" s="327">
        <f>Data!PE29</f>
        <v>0</v>
      </c>
      <c r="H158" s="341">
        <f>Data!PY29</f>
        <v>2420899.6611389131</v>
      </c>
      <c r="I158" s="342">
        <f t="shared" si="6"/>
        <v>2573028.1853540279</v>
      </c>
    </row>
    <row r="159" spans="2:9" x14ac:dyDescent="0.55000000000000004">
      <c r="B159" s="127" t="str">
        <f>$B$48</f>
        <v>Optometry</v>
      </c>
      <c r="C159" s="327">
        <f>Data!MD29</f>
        <v>0</v>
      </c>
      <c r="D159" s="327">
        <f>Data!MX29</f>
        <v>0</v>
      </c>
      <c r="E159" s="327">
        <f>Data!NR29</f>
        <v>0</v>
      </c>
      <c r="F159" s="327">
        <f>Data!OL29</f>
        <v>0</v>
      </c>
      <c r="G159" s="327">
        <f>Data!PF29</f>
        <v>0</v>
      </c>
      <c r="H159" s="341">
        <f>Data!PZ29</f>
        <v>0</v>
      </c>
      <c r="I159" s="342">
        <f t="shared" si="6"/>
        <v>0</v>
      </c>
    </row>
    <row r="160" spans="2:9" x14ac:dyDescent="0.55000000000000004">
      <c r="B160" s="127" t="str">
        <f>$B$49</f>
        <v>Teacher Ed-Practice Teaching</v>
      </c>
      <c r="C160" s="327">
        <f>Data!ME29</f>
        <v>0</v>
      </c>
      <c r="D160" s="327">
        <f>Data!MY29</f>
        <v>5070.9508071704913</v>
      </c>
      <c r="E160" s="327">
        <f>Data!NS29</f>
        <v>0</v>
      </c>
      <c r="F160" s="327">
        <f>Data!OM29</f>
        <v>0</v>
      </c>
      <c r="G160" s="327">
        <f>Data!PG29</f>
        <v>0</v>
      </c>
      <c r="H160" s="341">
        <f>Data!QA29</f>
        <v>282738.29670816689</v>
      </c>
      <c r="I160" s="342">
        <f t="shared" si="6"/>
        <v>287809.24751533737</v>
      </c>
    </row>
    <row r="161" spans="2:10" x14ac:dyDescent="0.55000000000000004">
      <c r="B161" s="127" t="str">
        <f>$B$50</f>
        <v>Technology</v>
      </c>
      <c r="C161" s="327">
        <f>Data!MF29</f>
        <v>13203.119159088183</v>
      </c>
      <c r="D161" s="327">
        <f>Data!MZ29</f>
        <v>6808.8024606167019</v>
      </c>
      <c r="E161" s="327">
        <f>Data!NT29</f>
        <v>271.8816089770844</v>
      </c>
      <c r="F161" s="327">
        <f>Data!ON29</f>
        <v>0</v>
      </c>
      <c r="G161" s="327">
        <f>Data!PH29</f>
        <v>0</v>
      </c>
      <c r="H161" s="341">
        <f>Data!QB29</f>
        <v>438378.95717465534</v>
      </c>
      <c r="I161" s="342">
        <f t="shared" si="6"/>
        <v>458662.76040333731</v>
      </c>
    </row>
    <row r="162" spans="2:10" x14ac:dyDescent="0.55000000000000004">
      <c r="B162" s="127" t="str">
        <f>$B$51</f>
        <v>Nursing</v>
      </c>
      <c r="C162" s="327">
        <f>Data!MG29</f>
        <v>0</v>
      </c>
      <c r="D162" s="327">
        <f>Data!NA29</f>
        <v>18388.970846918633</v>
      </c>
      <c r="E162" s="327">
        <f>Data!NU29</f>
        <v>1894.8323817633341</v>
      </c>
      <c r="F162" s="327">
        <f>Data!OO29</f>
        <v>0</v>
      </c>
      <c r="G162" s="327">
        <f>Data!PI29</f>
        <v>0</v>
      </c>
      <c r="H162" s="341">
        <f>Data!QC29</f>
        <v>3036256.3276918596</v>
      </c>
      <c r="I162" s="342">
        <f t="shared" si="6"/>
        <v>3056540.1309205415</v>
      </c>
    </row>
    <row r="163" spans="2:10" ht="19.8" thickBot="1" x14ac:dyDescent="0.6">
      <c r="B163" s="130" t="str">
        <f>$B$52</f>
        <v>Totals</v>
      </c>
      <c r="C163" s="133">
        <f t="shared" ref="C163:H163" si="7">SUM(C143:C162)</f>
        <v>548167.01772929402</v>
      </c>
      <c r="D163" s="133">
        <f t="shared" si="7"/>
        <v>383040.29028012446</v>
      </c>
      <c r="E163" s="133">
        <f t="shared" si="7"/>
        <v>75861.982498449899</v>
      </c>
      <c r="F163" s="133">
        <f t="shared" si="7"/>
        <v>7120.8714105319195</v>
      </c>
      <c r="G163" s="134">
        <f t="shared" si="7"/>
        <v>0</v>
      </c>
      <c r="H163" s="343">
        <f t="shared" si="7"/>
        <v>31667061.67487843</v>
      </c>
      <c r="I163" s="342">
        <f>SUM(I143:I162)</f>
        <v>32681251.836796828</v>
      </c>
    </row>
    <row r="164" spans="2:10" ht="19.8" thickTop="1" x14ac:dyDescent="0.55000000000000004">
      <c r="B164" s="143"/>
      <c r="C164" s="329"/>
      <c r="D164" s="329"/>
      <c r="E164" s="329"/>
      <c r="F164" s="329"/>
      <c r="G164" s="329"/>
      <c r="H164" s="344"/>
      <c r="I164" s="345"/>
    </row>
    <row r="165" spans="2:10" ht="19.5" customHeight="1" x14ac:dyDescent="0.55000000000000004">
      <c r="B165" s="437" t="s">
        <v>63</v>
      </c>
      <c r="C165" s="437"/>
      <c r="D165" s="437"/>
      <c r="E165" s="437"/>
      <c r="F165" s="437"/>
      <c r="G165" s="437"/>
      <c r="H165" s="346"/>
      <c r="I165" s="346"/>
    </row>
    <row r="166" spans="2:10" ht="43.5" customHeight="1" thickBot="1" x14ac:dyDescent="0.6">
      <c r="B166" s="444" t="s">
        <v>40</v>
      </c>
      <c r="C166" s="444"/>
      <c r="D166" s="444"/>
      <c r="E166" s="444"/>
      <c r="F166" s="444"/>
      <c r="G166" s="444"/>
      <c r="H166" s="326"/>
    </row>
    <row r="167" spans="2:10" ht="19.8" thickBot="1" x14ac:dyDescent="0.6">
      <c r="B167" s="124" t="s">
        <v>31</v>
      </c>
      <c r="C167" s="125" t="s">
        <v>25</v>
      </c>
      <c r="D167" s="125" t="s">
        <v>26</v>
      </c>
      <c r="E167" s="125" t="s">
        <v>27</v>
      </c>
      <c r="F167" s="125" t="s">
        <v>28</v>
      </c>
      <c r="G167" s="125" t="s">
        <v>29</v>
      </c>
      <c r="H167" s="126" t="s">
        <v>1</v>
      </c>
    </row>
    <row r="168" spans="2:10" x14ac:dyDescent="0.55000000000000004">
      <c r="B168" s="127" t="str">
        <f>$B$32</f>
        <v>Liberal Arts</v>
      </c>
      <c r="C168" s="321">
        <f t="shared" ref="C168:G183" si="8">C143+$H$140*IF($H116=0,0,$H143*C116/$H116)+IF($H32=0,0,$H$141*$H143*C32/$H32)</f>
        <v>5008842.5955133066</v>
      </c>
      <c r="D168" s="321">
        <f t="shared" si="8"/>
        <v>1426793.6150148232</v>
      </c>
      <c r="E168" s="321">
        <f t="shared" si="8"/>
        <v>858363.02748378809</v>
      </c>
      <c r="F168" s="321">
        <f t="shared" si="8"/>
        <v>234038.31044207839</v>
      </c>
      <c r="G168" s="321">
        <f t="shared" si="8"/>
        <v>0</v>
      </c>
      <c r="H168" s="133">
        <f t="shared" ref="H168:H188" si="9">SUM(C168:G168)</f>
        <v>7528037.548453996</v>
      </c>
      <c r="I168" s="347"/>
      <c r="J168" s="288"/>
    </row>
    <row r="169" spans="2:10" x14ac:dyDescent="0.55000000000000004">
      <c r="B169" s="127" t="str">
        <f>$B$33</f>
        <v>Science</v>
      </c>
      <c r="C169" s="141">
        <f t="shared" si="8"/>
        <v>1657844.7159115153</v>
      </c>
      <c r="D169" s="141">
        <f t="shared" si="8"/>
        <v>1278508.1720489177</v>
      </c>
      <c r="E169" s="141">
        <f t="shared" si="8"/>
        <v>648190.08456954651</v>
      </c>
      <c r="F169" s="141">
        <f t="shared" si="8"/>
        <v>3721.1975978528849</v>
      </c>
      <c r="G169" s="141">
        <f t="shared" si="8"/>
        <v>0</v>
      </c>
      <c r="H169" s="136">
        <f t="shared" si="9"/>
        <v>3588264.1701278323</v>
      </c>
      <c r="I169" s="347"/>
      <c r="J169" s="288"/>
    </row>
    <row r="170" spans="2:10" x14ac:dyDescent="0.55000000000000004">
      <c r="B170" s="127" t="str">
        <f>$B$34</f>
        <v>Fine Arts</v>
      </c>
      <c r="C170" s="141">
        <f t="shared" si="8"/>
        <v>2171030.495420211</v>
      </c>
      <c r="D170" s="141">
        <f t="shared" si="8"/>
        <v>1580447.8829194156</v>
      </c>
      <c r="E170" s="141">
        <f t="shared" si="8"/>
        <v>662968.59259597235</v>
      </c>
      <c r="F170" s="141">
        <f t="shared" si="8"/>
        <v>0</v>
      </c>
      <c r="G170" s="141">
        <f t="shared" si="8"/>
        <v>0</v>
      </c>
      <c r="H170" s="136">
        <f t="shared" si="9"/>
        <v>4414446.9709355989</v>
      </c>
      <c r="I170" s="347"/>
      <c r="J170" s="288"/>
    </row>
    <row r="171" spans="2:10" x14ac:dyDescent="0.55000000000000004">
      <c r="B171" s="127" t="str">
        <f>$B$35</f>
        <v>Teacher Education</v>
      </c>
      <c r="C171" s="141">
        <f t="shared" si="8"/>
        <v>370131.35371670476</v>
      </c>
      <c r="D171" s="141">
        <f t="shared" si="8"/>
        <v>1539646.7260992455</v>
      </c>
      <c r="E171" s="141">
        <f t="shared" si="8"/>
        <v>1611041.8044311758</v>
      </c>
      <c r="F171" s="141">
        <f t="shared" si="8"/>
        <v>249875.70929170534</v>
      </c>
      <c r="G171" s="141">
        <f t="shared" si="8"/>
        <v>0</v>
      </c>
      <c r="H171" s="136">
        <f t="shared" si="9"/>
        <v>3770695.5935388315</v>
      </c>
      <c r="I171" s="347"/>
      <c r="J171" s="288"/>
    </row>
    <row r="172" spans="2:10" x14ac:dyDescent="0.55000000000000004">
      <c r="B172" s="127" t="str">
        <f>$B$36</f>
        <v>Agriculture</v>
      </c>
      <c r="C172" s="141">
        <f t="shared" si="8"/>
        <v>1061223.8708278271</v>
      </c>
      <c r="D172" s="141">
        <f t="shared" si="8"/>
        <v>1314760.4983748007</v>
      </c>
      <c r="E172" s="141">
        <f t="shared" si="8"/>
        <v>408036.80215077387</v>
      </c>
      <c r="F172" s="141">
        <f t="shared" si="8"/>
        <v>229351.8300856956</v>
      </c>
      <c r="G172" s="141">
        <f t="shared" si="8"/>
        <v>0</v>
      </c>
      <c r="H172" s="136">
        <f t="shared" si="9"/>
        <v>3013373.0014390973</v>
      </c>
      <c r="I172" s="347"/>
      <c r="J172" s="288"/>
    </row>
    <row r="173" spans="2:10" x14ac:dyDescent="0.55000000000000004">
      <c r="B173" s="127" t="str">
        <f>$B$37</f>
        <v>Engineering</v>
      </c>
      <c r="C173" s="141">
        <f t="shared" si="8"/>
        <v>392652.19784720184</v>
      </c>
      <c r="D173" s="141">
        <f t="shared" si="8"/>
        <v>400450.52496433666</v>
      </c>
      <c r="E173" s="141">
        <f t="shared" si="8"/>
        <v>87668.385789556676</v>
      </c>
      <c r="F173" s="141">
        <f t="shared" si="8"/>
        <v>0</v>
      </c>
      <c r="G173" s="141">
        <f t="shared" si="8"/>
        <v>0</v>
      </c>
      <c r="H173" s="136">
        <f t="shared" si="9"/>
        <v>880771.10860109515</v>
      </c>
      <c r="I173" s="347"/>
      <c r="J173" s="288"/>
    </row>
    <row r="174" spans="2:10" x14ac:dyDescent="0.55000000000000004">
      <c r="B174" s="127" t="str">
        <f>$B$38</f>
        <v>Home Economics</v>
      </c>
      <c r="C174" s="141">
        <f t="shared" si="8"/>
        <v>607387.55095240602</v>
      </c>
      <c r="D174" s="141">
        <f t="shared" si="8"/>
        <v>589919.65477051365</v>
      </c>
      <c r="E174" s="141">
        <f t="shared" si="8"/>
        <v>289471.97466285608</v>
      </c>
      <c r="F174" s="141">
        <f t="shared" si="8"/>
        <v>0</v>
      </c>
      <c r="G174" s="141">
        <f t="shared" si="8"/>
        <v>0</v>
      </c>
      <c r="H174" s="136">
        <f t="shared" si="9"/>
        <v>1486779.1803857759</v>
      </c>
      <c r="I174" s="347"/>
      <c r="J174" s="288"/>
    </row>
    <row r="175" spans="2:10" x14ac:dyDescent="0.55000000000000004">
      <c r="B175" s="127" t="str">
        <f>$B$39</f>
        <v>Law</v>
      </c>
      <c r="C175" s="141">
        <f t="shared" si="8"/>
        <v>0</v>
      </c>
      <c r="D175" s="141">
        <f t="shared" si="8"/>
        <v>0</v>
      </c>
      <c r="E175" s="141">
        <f t="shared" si="8"/>
        <v>0</v>
      </c>
      <c r="F175" s="141">
        <f t="shared" si="8"/>
        <v>0</v>
      </c>
      <c r="G175" s="141">
        <f t="shared" si="8"/>
        <v>0</v>
      </c>
      <c r="H175" s="136">
        <f t="shared" si="9"/>
        <v>0</v>
      </c>
      <c r="I175" s="347"/>
      <c r="J175" s="288"/>
    </row>
    <row r="176" spans="2:10" x14ac:dyDescent="0.55000000000000004">
      <c r="B176" s="127" t="str">
        <f>$B$40</f>
        <v>Social Service</v>
      </c>
      <c r="C176" s="141">
        <f t="shared" si="8"/>
        <v>55980.908626281809</v>
      </c>
      <c r="D176" s="141">
        <f t="shared" si="8"/>
        <v>232507.68964855254</v>
      </c>
      <c r="E176" s="141">
        <f t="shared" si="8"/>
        <v>395378.50575351255</v>
      </c>
      <c r="F176" s="141">
        <f t="shared" si="8"/>
        <v>142505.2715992681</v>
      </c>
      <c r="G176" s="141">
        <f t="shared" si="8"/>
        <v>0</v>
      </c>
      <c r="H176" s="136">
        <f t="shared" si="9"/>
        <v>826372.37562761502</v>
      </c>
      <c r="I176" s="347"/>
      <c r="J176" s="288"/>
    </row>
    <row r="177" spans="2:10" x14ac:dyDescent="0.55000000000000004">
      <c r="B177" s="127" t="str">
        <f>$B$41</f>
        <v>Library Science</v>
      </c>
      <c r="C177" s="141">
        <f t="shared" si="8"/>
        <v>0</v>
      </c>
      <c r="D177" s="141">
        <f t="shared" si="8"/>
        <v>0</v>
      </c>
      <c r="E177" s="141">
        <f t="shared" si="8"/>
        <v>0</v>
      </c>
      <c r="F177" s="141">
        <f t="shared" si="8"/>
        <v>0</v>
      </c>
      <c r="G177" s="141">
        <f t="shared" si="8"/>
        <v>0</v>
      </c>
      <c r="H177" s="136">
        <f t="shared" si="9"/>
        <v>0</v>
      </c>
      <c r="I177" s="347"/>
      <c r="J177" s="288"/>
    </row>
    <row r="178" spans="2:10" x14ac:dyDescent="0.55000000000000004">
      <c r="B178" s="127" t="str">
        <f>$B$42</f>
        <v>Veterinary Science</v>
      </c>
      <c r="C178" s="141">
        <f t="shared" si="8"/>
        <v>0</v>
      </c>
      <c r="D178" s="141">
        <f t="shared" si="8"/>
        <v>0</v>
      </c>
      <c r="E178" s="141">
        <f t="shared" si="8"/>
        <v>0</v>
      </c>
      <c r="F178" s="141">
        <f t="shared" si="8"/>
        <v>0</v>
      </c>
      <c r="G178" s="141">
        <f t="shared" si="8"/>
        <v>0</v>
      </c>
      <c r="H178" s="136">
        <f t="shared" si="9"/>
        <v>0</v>
      </c>
      <c r="I178" s="347"/>
      <c r="J178" s="288"/>
    </row>
    <row r="179" spans="2:10" x14ac:dyDescent="0.55000000000000004">
      <c r="B179" s="127" t="str">
        <f>$B$43</f>
        <v>Vocational Training</v>
      </c>
      <c r="C179" s="141">
        <f t="shared" si="8"/>
        <v>127687.9374955672</v>
      </c>
      <c r="D179" s="141">
        <f t="shared" si="8"/>
        <v>0</v>
      </c>
      <c r="E179" s="141">
        <f t="shared" si="8"/>
        <v>0</v>
      </c>
      <c r="F179" s="141">
        <f t="shared" si="8"/>
        <v>0</v>
      </c>
      <c r="G179" s="141">
        <f t="shared" si="8"/>
        <v>0</v>
      </c>
      <c r="H179" s="136">
        <f t="shared" si="9"/>
        <v>127687.9374955672</v>
      </c>
      <c r="I179" s="347"/>
      <c r="J179" s="288"/>
    </row>
    <row r="180" spans="2:10" x14ac:dyDescent="0.55000000000000004">
      <c r="B180" s="127" t="str">
        <f>$B$44</f>
        <v>Physical Training</v>
      </c>
      <c r="C180" s="141">
        <f t="shared" si="8"/>
        <v>0</v>
      </c>
      <c r="D180" s="141">
        <f t="shared" si="8"/>
        <v>0</v>
      </c>
      <c r="E180" s="141">
        <f t="shared" si="8"/>
        <v>0</v>
      </c>
      <c r="F180" s="141">
        <f t="shared" si="8"/>
        <v>0</v>
      </c>
      <c r="G180" s="141">
        <f t="shared" si="8"/>
        <v>0</v>
      </c>
      <c r="H180" s="136">
        <f t="shared" si="9"/>
        <v>0</v>
      </c>
      <c r="I180" s="347"/>
      <c r="J180" s="288"/>
    </row>
    <row r="181" spans="2:10" x14ac:dyDescent="0.55000000000000004">
      <c r="B181" s="127" t="str">
        <f>$B$45</f>
        <v>Health Services</v>
      </c>
      <c r="C181" s="141">
        <f t="shared" si="8"/>
        <v>82785.740021042613</v>
      </c>
      <c r="D181" s="141">
        <f t="shared" si="8"/>
        <v>261454.18100176356</v>
      </c>
      <c r="E181" s="141">
        <f t="shared" si="8"/>
        <v>324543.70497536636</v>
      </c>
      <c r="F181" s="141">
        <f t="shared" si="8"/>
        <v>0</v>
      </c>
      <c r="G181" s="141">
        <f t="shared" si="8"/>
        <v>0</v>
      </c>
      <c r="H181" s="136">
        <f t="shared" si="9"/>
        <v>668783.62599817256</v>
      </c>
      <c r="I181" s="347"/>
      <c r="J181" s="288"/>
    </row>
    <row r="182" spans="2:10" x14ac:dyDescent="0.55000000000000004">
      <c r="B182" s="127" t="str">
        <f>$B$46</f>
        <v>Pharmacy</v>
      </c>
      <c r="C182" s="141">
        <f t="shared" si="8"/>
        <v>0</v>
      </c>
      <c r="D182" s="141">
        <f t="shared" si="8"/>
        <v>0</v>
      </c>
      <c r="E182" s="141">
        <f t="shared" si="8"/>
        <v>0</v>
      </c>
      <c r="F182" s="141">
        <f t="shared" si="8"/>
        <v>0</v>
      </c>
      <c r="G182" s="141">
        <f t="shared" si="8"/>
        <v>0</v>
      </c>
      <c r="H182" s="136">
        <f t="shared" si="9"/>
        <v>0</v>
      </c>
      <c r="I182" s="347"/>
      <c r="J182" s="288"/>
    </row>
    <row r="183" spans="2:10" x14ac:dyDescent="0.55000000000000004">
      <c r="B183" s="127" t="str">
        <f>$B$47</f>
        <v>Business Administration</v>
      </c>
      <c r="C183" s="141">
        <f t="shared" si="8"/>
        <v>578270.74230000121</v>
      </c>
      <c r="D183" s="141">
        <f t="shared" si="8"/>
        <v>1488891.5487753206</v>
      </c>
      <c r="E183" s="141">
        <f t="shared" si="8"/>
        <v>505865.89427870599</v>
      </c>
      <c r="F183" s="141">
        <f t="shared" si="8"/>
        <v>0</v>
      </c>
      <c r="G183" s="141">
        <f t="shared" si="8"/>
        <v>0</v>
      </c>
      <c r="H183" s="136">
        <f t="shared" si="9"/>
        <v>2573028.1853540279</v>
      </c>
      <c r="I183" s="347"/>
      <c r="J183" s="288"/>
    </row>
    <row r="184" spans="2:10" x14ac:dyDescent="0.55000000000000004">
      <c r="B184" s="127" t="str">
        <f>$B$48</f>
        <v>Optometry</v>
      </c>
      <c r="C184" s="141">
        <f t="shared" ref="C184:G187" si="10">C159+$H$140*IF($H132=0,0,$H159*C132/$H132)+IF($H48=0,0,$H$141*$H159*C48/$H48)</f>
        <v>0</v>
      </c>
      <c r="D184" s="141">
        <f t="shared" si="10"/>
        <v>0</v>
      </c>
      <c r="E184" s="141">
        <f t="shared" si="10"/>
        <v>0</v>
      </c>
      <c r="F184" s="141">
        <f t="shared" si="10"/>
        <v>0</v>
      </c>
      <c r="G184" s="141">
        <f t="shared" si="10"/>
        <v>0</v>
      </c>
      <c r="H184" s="136">
        <f t="shared" si="9"/>
        <v>0</v>
      </c>
      <c r="I184" s="347"/>
      <c r="J184" s="288"/>
    </row>
    <row r="185" spans="2:10" x14ac:dyDescent="0.55000000000000004">
      <c r="B185" s="127" t="str">
        <f>$B$49</f>
        <v>Teacher Ed-Practice Teaching</v>
      </c>
      <c r="C185" s="141">
        <f t="shared" si="10"/>
        <v>0</v>
      </c>
      <c r="D185" s="141">
        <f t="shared" si="10"/>
        <v>287809.24751533737</v>
      </c>
      <c r="E185" s="141">
        <f t="shared" si="10"/>
        <v>0</v>
      </c>
      <c r="F185" s="141">
        <f t="shared" si="10"/>
        <v>0</v>
      </c>
      <c r="G185" s="141">
        <f t="shared" si="10"/>
        <v>0</v>
      </c>
      <c r="H185" s="136">
        <f t="shared" si="9"/>
        <v>287809.24751533737</v>
      </c>
      <c r="I185" s="347"/>
      <c r="J185" s="288"/>
    </row>
    <row r="186" spans="2:10" x14ac:dyDescent="0.55000000000000004">
      <c r="B186" s="127" t="str">
        <f>$B$50</f>
        <v>Technology</v>
      </c>
      <c r="C186" s="141">
        <f t="shared" si="10"/>
        <v>229380.25222735837</v>
      </c>
      <c r="D186" s="141">
        <f t="shared" si="10"/>
        <v>187665.5286943657</v>
      </c>
      <c r="E186" s="141">
        <f t="shared" si="10"/>
        <v>41616.979481613198</v>
      </c>
      <c r="F186" s="141">
        <f t="shared" si="10"/>
        <v>0</v>
      </c>
      <c r="G186" s="141">
        <f t="shared" si="10"/>
        <v>0</v>
      </c>
      <c r="H186" s="136">
        <f t="shared" si="9"/>
        <v>458662.76040333725</v>
      </c>
      <c r="I186" s="347"/>
      <c r="J186" s="288"/>
    </row>
    <row r="187" spans="2:10" x14ac:dyDescent="0.55000000000000004">
      <c r="B187" s="127" t="str">
        <f>$B$51</f>
        <v>Nursing</v>
      </c>
      <c r="C187" s="141">
        <f t="shared" si="10"/>
        <v>37731.043935363479</v>
      </c>
      <c r="D187" s="141">
        <f t="shared" si="10"/>
        <v>2579796.6575555471</v>
      </c>
      <c r="E187" s="141">
        <f t="shared" si="10"/>
        <v>439012.42942963092</v>
      </c>
      <c r="F187" s="141">
        <f t="shared" si="10"/>
        <v>0</v>
      </c>
      <c r="G187" s="141">
        <f t="shared" si="10"/>
        <v>0</v>
      </c>
      <c r="H187" s="136">
        <f t="shared" si="9"/>
        <v>3056540.1309205415</v>
      </c>
      <c r="I187" s="347"/>
      <c r="J187" s="288"/>
    </row>
    <row r="188" spans="2:10" x14ac:dyDescent="0.55000000000000004">
      <c r="B188" s="130" t="str">
        <f>$B$52</f>
        <v>Totals</v>
      </c>
      <c r="C188" s="133">
        <f>SUM(C168:C187)</f>
        <v>12380949.40479479</v>
      </c>
      <c r="D188" s="133">
        <f>SUM(D168:D187)</f>
        <v>13168651.927382939</v>
      </c>
      <c r="E188" s="133">
        <f>SUM(E168:E187)</f>
        <v>6272158.1856024982</v>
      </c>
      <c r="F188" s="133">
        <f>SUM(F168:F187)</f>
        <v>859492.31901660026</v>
      </c>
      <c r="G188" s="133">
        <f>SUM(G168:G187)</f>
        <v>0</v>
      </c>
      <c r="H188" s="133">
        <f t="shared" si="9"/>
        <v>32681251.836796828</v>
      </c>
      <c r="I188" s="347"/>
      <c r="J188" s="288"/>
    </row>
    <row r="189" spans="2:10" x14ac:dyDescent="0.55000000000000004">
      <c r="B189" s="328"/>
      <c r="C189" s="329"/>
      <c r="D189" s="329"/>
      <c r="E189" s="329"/>
      <c r="F189" s="329"/>
      <c r="G189" s="329"/>
      <c r="H189" s="344"/>
    </row>
    <row r="190" spans="2:10" x14ac:dyDescent="0.55000000000000004">
      <c r="B190" s="442" t="s">
        <v>34</v>
      </c>
      <c r="C190" s="442"/>
      <c r="D190" s="442"/>
      <c r="E190" s="442"/>
      <c r="F190" s="442"/>
      <c r="G190" s="442"/>
      <c r="H190" s="122">
        <f>H15</f>
        <v>21074058</v>
      </c>
    </row>
    <row r="191" spans="2:10" ht="43.5" customHeight="1" thickBot="1" x14ac:dyDescent="0.6">
      <c r="B191" s="432" t="s">
        <v>225</v>
      </c>
      <c r="C191" s="432"/>
      <c r="D191" s="432"/>
      <c r="E191" s="432"/>
      <c r="F191" s="432"/>
      <c r="G191" s="432"/>
      <c r="H191" s="432"/>
    </row>
    <row r="192" spans="2:10" ht="19.8" thickBot="1" x14ac:dyDescent="0.6">
      <c r="B192" s="124" t="s">
        <v>31</v>
      </c>
      <c r="C192" s="125" t="s">
        <v>25</v>
      </c>
      <c r="D192" s="125" t="s">
        <v>26</v>
      </c>
      <c r="E192" s="125" t="s">
        <v>27</v>
      </c>
      <c r="F192" s="125" t="s">
        <v>28</v>
      </c>
      <c r="G192" s="125" t="s">
        <v>29</v>
      </c>
      <c r="H192" s="126" t="s">
        <v>1</v>
      </c>
    </row>
    <row r="193" spans="2:8" x14ac:dyDescent="0.55000000000000004">
      <c r="B193" s="127" t="str">
        <f>$B$32</f>
        <v>Liberal Arts</v>
      </c>
      <c r="C193" s="135">
        <f t="shared" ref="C193:G208" si="11">$H$190*IF($H$136=0,0,C116/$H$136)</f>
        <v>3802230.4435651465</v>
      </c>
      <c r="D193" s="135">
        <f t="shared" si="11"/>
        <v>1097018.8314424159</v>
      </c>
      <c r="E193" s="135">
        <f t="shared" si="11"/>
        <v>671828.45792024501</v>
      </c>
      <c r="F193" s="135">
        <f t="shared" si="11"/>
        <v>183191.80949306471</v>
      </c>
      <c r="G193" s="135">
        <f t="shared" si="11"/>
        <v>0</v>
      </c>
      <c r="H193" s="135">
        <f>SUM(C193:G193)</f>
        <v>5754269.5424208725</v>
      </c>
    </row>
    <row r="194" spans="2:8" x14ac:dyDescent="0.55000000000000004">
      <c r="B194" s="127" t="str">
        <f>$B$33</f>
        <v>Science</v>
      </c>
      <c r="C194" s="138">
        <f t="shared" si="11"/>
        <v>1104660.9228334923</v>
      </c>
      <c r="D194" s="138">
        <f t="shared" si="11"/>
        <v>868631.06847599812</v>
      </c>
      <c r="E194" s="138">
        <f t="shared" si="11"/>
        <v>446408.01110407995</v>
      </c>
      <c r="F194" s="138">
        <f t="shared" si="11"/>
        <v>2495.5086008207149</v>
      </c>
      <c r="G194" s="138">
        <f t="shared" si="11"/>
        <v>0</v>
      </c>
      <c r="H194" s="138">
        <f t="shared" ref="H194:H213" si="12">SUM(C194:G194)</f>
        <v>2422195.5110143912</v>
      </c>
    </row>
    <row r="195" spans="2:8" x14ac:dyDescent="0.55000000000000004">
      <c r="B195" s="127" t="str">
        <f>$B$34</f>
        <v>Fine Arts</v>
      </c>
      <c r="C195" s="138">
        <f t="shared" si="11"/>
        <v>1270196.8250007236</v>
      </c>
      <c r="D195" s="138">
        <f t="shared" si="11"/>
        <v>935314.50043621939</v>
      </c>
      <c r="E195" s="138">
        <f t="shared" si="11"/>
        <v>402562.72805339639</v>
      </c>
      <c r="F195" s="138">
        <f t="shared" si="11"/>
        <v>0</v>
      </c>
      <c r="G195" s="138">
        <f t="shared" si="11"/>
        <v>0</v>
      </c>
      <c r="H195" s="138">
        <f t="shared" si="12"/>
        <v>2608074.0534903398</v>
      </c>
    </row>
    <row r="196" spans="2:8" x14ac:dyDescent="0.55000000000000004">
      <c r="B196" s="127" t="str">
        <f>$B$35</f>
        <v>Teacher Education</v>
      </c>
      <c r="C196" s="138">
        <f t="shared" si="11"/>
        <v>167985.13742470741</v>
      </c>
      <c r="D196" s="138">
        <f t="shared" si="11"/>
        <v>697043.47882747476</v>
      </c>
      <c r="E196" s="138">
        <f t="shared" si="11"/>
        <v>737390.76601773617</v>
      </c>
      <c r="F196" s="138">
        <f t="shared" si="11"/>
        <v>114508.068635927</v>
      </c>
      <c r="G196" s="138">
        <f t="shared" si="11"/>
        <v>0</v>
      </c>
      <c r="H196" s="138">
        <f t="shared" si="12"/>
        <v>1716927.4509058455</v>
      </c>
    </row>
    <row r="197" spans="2:8" x14ac:dyDescent="0.55000000000000004">
      <c r="B197" s="127" t="str">
        <f>$B$36</f>
        <v>Agriculture</v>
      </c>
      <c r="C197" s="138">
        <f t="shared" si="11"/>
        <v>368421.08235079324</v>
      </c>
      <c r="D197" s="138">
        <f t="shared" si="11"/>
        <v>460440.75808294449</v>
      </c>
      <c r="E197" s="138">
        <f t="shared" si="11"/>
        <v>146172.78011296765</v>
      </c>
      <c r="F197" s="138">
        <f t="shared" si="11"/>
        <v>82891.595669090806</v>
      </c>
      <c r="G197" s="138">
        <f t="shared" si="11"/>
        <v>0</v>
      </c>
      <c r="H197" s="138">
        <f t="shared" si="12"/>
        <v>1057926.2162157961</v>
      </c>
    </row>
    <row r="198" spans="2:8" x14ac:dyDescent="0.55000000000000004">
      <c r="B198" s="127" t="str">
        <f>$B$37</f>
        <v>Engineering</v>
      </c>
      <c r="C198" s="138">
        <f t="shared" si="11"/>
        <v>307765.91225341684</v>
      </c>
      <c r="D198" s="138">
        <f t="shared" si="11"/>
        <v>320736.77100450417</v>
      </c>
      <c r="E198" s="138">
        <f t="shared" si="11"/>
        <v>71691.813112457035</v>
      </c>
      <c r="F198" s="138">
        <f t="shared" si="11"/>
        <v>0</v>
      </c>
      <c r="G198" s="138">
        <f t="shared" si="11"/>
        <v>0</v>
      </c>
      <c r="H198" s="138">
        <f t="shared" si="12"/>
        <v>700194.49637037807</v>
      </c>
    </row>
    <row r="199" spans="2:8" x14ac:dyDescent="0.55000000000000004">
      <c r="B199" s="127" t="str">
        <f>$B$38</f>
        <v>Home Economics</v>
      </c>
      <c r="C199" s="138">
        <f t="shared" si="11"/>
        <v>193362.17136327189</v>
      </c>
      <c r="D199" s="138">
        <f t="shared" si="11"/>
        <v>186842.99341406021</v>
      </c>
      <c r="E199" s="138">
        <f t="shared" si="11"/>
        <v>94408.20947638528</v>
      </c>
      <c r="F199" s="138">
        <f t="shared" si="11"/>
        <v>0</v>
      </c>
      <c r="G199" s="138">
        <f t="shared" si="11"/>
        <v>0</v>
      </c>
      <c r="H199" s="138">
        <f t="shared" si="12"/>
        <v>474613.37425371737</v>
      </c>
    </row>
    <row r="200" spans="2:8" x14ac:dyDescent="0.55000000000000004">
      <c r="B200" s="127" t="str">
        <f>$B$39</f>
        <v>Law</v>
      </c>
      <c r="C200" s="138">
        <f t="shared" si="11"/>
        <v>3518.1451934269244</v>
      </c>
      <c r="D200" s="138">
        <f t="shared" si="11"/>
        <v>14401.379389915826</v>
      </c>
      <c r="E200" s="138">
        <f t="shared" si="11"/>
        <v>21766.468392977797</v>
      </c>
      <c r="F200" s="138">
        <f t="shared" si="11"/>
        <v>5326.5375825716028</v>
      </c>
      <c r="G200" s="138">
        <f t="shared" si="11"/>
        <v>0</v>
      </c>
      <c r="H200" s="138">
        <f t="shared" si="12"/>
        <v>45012.530558892147</v>
      </c>
    </row>
    <row r="201" spans="2:8" x14ac:dyDescent="0.55000000000000004">
      <c r="B201" s="127" t="str">
        <f>$B$40</f>
        <v>Social Service</v>
      </c>
      <c r="C201" s="138">
        <f t="shared" si="11"/>
        <v>30475.5499385445</v>
      </c>
      <c r="D201" s="138">
        <f t="shared" si="11"/>
        <v>126892.19832516879</v>
      </c>
      <c r="E201" s="138">
        <f t="shared" si="11"/>
        <v>215932.51051379909</v>
      </c>
      <c r="F201" s="138">
        <f t="shared" si="11"/>
        <v>78157.433833273375</v>
      </c>
      <c r="G201" s="138">
        <f t="shared" si="11"/>
        <v>0</v>
      </c>
      <c r="H201" s="138">
        <f t="shared" si="12"/>
        <v>451457.69261078571</v>
      </c>
    </row>
    <row r="202" spans="2:8" x14ac:dyDescent="0.55000000000000004">
      <c r="B202" s="127" t="str">
        <f>$B$41</f>
        <v>Library Science</v>
      </c>
      <c r="C202" s="138">
        <f t="shared" si="11"/>
        <v>0</v>
      </c>
      <c r="D202" s="138">
        <f t="shared" si="11"/>
        <v>0</v>
      </c>
      <c r="E202" s="138">
        <f t="shared" si="11"/>
        <v>0</v>
      </c>
      <c r="F202" s="138">
        <f t="shared" si="11"/>
        <v>0</v>
      </c>
      <c r="G202" s="138">
        <f t="shared" si="11"/>
        <v>0</v>
      </c>
      <c r="H202" s="138">
        <f t="shared" si="12"/>
        <v>0</v>
      </c>
    </row>
    <row r="203" spans="2:8" x14ac:dyDescent="0.55000000000000004">
      <c r="B203" s="127" t="str">
        <f>$B$42</f>
        <v>Veterinary Science</v>
      </c>
      <c r="C203" s="138">
        <f t="shared" si="11"/>
        <v>0</v>
      </c>
      <c r="D203" s="138">
        <f t="shared" si="11"/>
        <v>0</v>
      </c>
      <c r="E203" s="138">
        <f t="shared" si="11"/>
        <v>0</v>
      </c>
      <c r="F203" s="138">
        <f t="shared" si="11"/>
        <v>0</v>
      </c>
      <c r="G203" s="138">
        <f t="shared" si="11"/>
        <v>0</v>
      </c>
      <c r="H203" s="138">
        <f t="shared" si="12"/>
        <v>0</v>
      </c>
    </row>
    <row r="204" spans="2:8" x14ac:dyDescent="0.55000000000000004">
      <c r="B204" s="127" t="str">
        <f>$B$43</f>
        <v>Vocational Training</v>
      </c>
      <c r="C204" s="138">
        <f t="shared" si="11"/>
        <v>5415.2085370431423</v>
      </c>
      <c r="D204" s="138">
        <f t="shared" si="11"/>
        <v>0</v>
      </c>
      <c r="E204" s="138">
        <f t="shared" si="11"/>
        <v>0</v>
      </c>
      <c r="F204" s="138">
        <f t="shared" si="11"/>
        <v>0</v>
      </c>
      <c r="G204" s="138">
        <f t="shared" si="11"/>
        <v>0</v>
      </c>
      <c r="H204" s="138">
        <f t="shared" si="12"/>
        <v>5415.2085370431423</v>
      </c>
    </row>
    <row r="205" spans="2:8" x14ac:dyDescent="0.55000000000000004">
      <c r="B205" s="127" t="str">
        <f>$B$44</f>
        <v>Physical Training</v>
      </c>
      <c r="C205" s="138">
        <f t="shared" si="11"/>
        <v>0</v>
      </c>
      <c r="D205" s="138">
        <f t="shared" si="11"/>
        <v>0</v>
      </c>
      <c r="E205" s="138">
        <f t="shared" si="11"/>
        <v>0</v>
      </c>
      <c r="F205" s="138">
        <f t="shared" si="11"/>
        <v>0</v>
      </c>
      <c r="G205" s="138">
        <f t="shared" si="11"/>
        <v>0</v>
      </c>
      <c r="H205" s="138">
        <f t="shared" si="12"/>
        <v>0</v>
      </c>
    </row>
    <row r="206" spans="2:8" x14ac:dyDescent="0.55000000000000004">
      <c r="B206" s="127" t="str">
        <f>$B$45</f>
        <v>Health Services</v>
      </c>
      <c r="C206" s="138">
        <f t="shared" si="11"/>
        <v>90880.134210935794</v>
      </c>
      <c r="D206" s="138">
        <f t="shared" si="11"/>
        <v>303327.16106644931</v>
      </c>
      <c r="E206" s="138">
        <f t="shared" si="11"/>
        <v>385344.9522761043</v>
      </c>
      <c r="F206" s="138">
        <f t="shared" si="11"/>
        <v>0</v>
      </c>
      <c r="G206" s="138">
        <f t="shared" si="11"/>
        <v>0</v>
      </c>
      <c r="H206" s="138">
        <f t="shared" si="12"/>
        <v>779552.2475534894</v>
      </c>
    </row>
    <row r="207" spans="2:8" x14ac:dyDescent="0.55000000000000004">
      <c r="B207" s="127" t="str">
        <f>$B$46</f>
        <v>Pharmacy</v>
      </c>
      <c r="C207" s="138">
        <f t="shared" si="11"/>
        <v>0</v>
      </c>
      <c r="D207" s="138">
        <f t="shared" si="11"/>
        <v>0</v>
      </c>
      <c r="E207" s="138">
        <f t="shared" si="11"/>
        <v>0</v>
      </c>
      <c r="F207" s="138">
        <f t="shared" si="11"/>
        <v>0</v>
      </c>
      <c r="G207" s="138">
        <f t="shared" si="11"/>
        <v>0</v>
      </c>
      <c r="H207" s="138">
        <f t="shared" si="12"/>
        <v>0</v>
      </c>
    </row>
    <row r="208" spans="2:8" x14ac:dyDescent="0.55000000000000004">
      <c r="B208" s="127" t="str">
        <f>$B$47</f>
        <v>Business Administration</v>
      </c>
      <c r="C208" s="138">
        <f t="shared" si="11"/>
        <v>662747.73465839343</v>
      </c>
      <c r="D208" s="138">
        <f t="shared" si="11"/>
        <v>1716653.6953736218</v>
      </c>
      <c r="E208" s="138">
        <f t="shared" si="11"/>
        <v>607653.97053679498</v>
      </c>
      <c r="F208" s="138">
        <f t="shared" si="11"/>
        <v>0</v>
      </c>
      <c r="G208" s="138">
        <f t="shared" si="11"/>
        <v>0</v>
      </c>
      <c r="H208" s="138">
        <f t="shared" si="12"/>
        <v>2987055.4005688103</v>
      </c>
    </row>
    <row r="209" spans="2:8" x14ac:dyDescent="0.55000000000000004">
      <c r="B209" s="127" t="str">
        <f>$B$48</f>
        <v>Optometry</v>
      </c>
      <c r="C209" s="138">
        <f t="shared" ref="C209:G212" si="13">$H$190*IF($H$136=0,0,C132/$H$136)</f>
        <v>0</v>
      </c>
      <c r="D209" s="138">
        <f t="shared" si="13"/>
        <v>0</v>
      </c>
      <c r="E209" s="138">
        <f t="shared" si="13"/>
        <v>0</v>
      </c>
      <c r="F209" s="138">
        <f t="shared" si="13"/>
        <v>0</v>
      </c>
      <c r="G209" s="138">
        <f t="shared" si="13"/>
        <v>0</v>
      </c>
      <c r="H209" s="138">
        <f t="shared" si="12"/>
        <v>0</v>
      </c>
    </row>
    <row r="210" spans="2:8" x14ac:dyDescent="0.55000000000000004">
      <c r="B210" s="127" t="str">
        <f>$B$49</f>
        <v>Teacher Ed-Practice Teaching</v>
      </c>
      <c r="C210" s="138">
        <f t="shared" si="13"/>
        <v>0</v>
      </c>
      <c r="D210" s="138">
        <f t="shared" si="13"/>
        <v>109518.03786976909</v>
      </c>
      <c r="E210" s="138">
        <f t="shared" si="13"/>
        <v>0</v>
      </c>
      <c r="F210" s="138">
        <f t="shared" si="13"/>
        <v>0</v>
      </c>
      <c r="G210" s="138">
        <f t="shared" si="13"/>
        <v>0</v>
      </c>
      <c r="H210" s="138">
        <f t="shared" si="12"/>
        <v>109518.03786976909</v>
      </c>
    </row>
    <row r="211" spans="2:8" x14ac:dyDescent="0.55000000000000004">
      <c r="B211" s="127" t="str">
        <f>$B$50</f>
        <v>Technology</v>
      </c>
      <c r="C211" s="138">
        <f t="shared" si="13"/>
        <v>123976.49214263202</v>
      </c>
      <c r="D211" s="138">
        <f t="shared" si="13"/>
        <v>103720.41751418509</v>
      </c>
      <c r="E211" s="138">
        <f t="shared" si="13"/>
        <v>23711.204459004708</v>
      </c>
      <c r="F211" s="138">
        <f t="shared" si="13"/>
        <v>0</v>
      </c>
      <c r="G211" s="138">
        <f t="shared" si="13"/>
        <v>0</v>
      </c>
      <c r="H211" s="138">
        <f t="shared" si="12"/>
        <v>251408.11411582181</v>
      </c>
    </row>
    <row r="212" spans="2:8" x14ac:dyDescent="0.55000000000000004">
      <c r="B212" s="127" t="str">
        <f>$B$51</f>
        <v>Nursing</v>
      </c>
      <c r="C212" s="138">
        <f t="shared" si="13"/>
        <v>21255.325315728416</v>
      </c>
      <c r="D212" s="138">
        <f t="shared" si="13"/>
        <v>1442937.9091780696</v>
      </c>
      <c r="E212" s="138">
        <f t="shared" si="13"/>
        <v>246244.88902025411</v>
      </c>
      <c r="F212" s="138">
        <f t="shared" si="13"/>
        <v>0</v>
      </c>
      <c r="G212" s="138">
        <f t="shared" si="13"/>
        <v>0</v>
      </c>
      <c r="H212" s="138">
        <f t="shared" si="12"/>
        <v>1710438.123514052</v>
      </c>
    </row>
    <row r="213" spans="2:8" x14ac:dyDescent="0.55000000000000004">
      <c r="B213" s="130" t="str">
        <f>$B$52</f>
        <v>Totals</v>
      </c>
      <c r="C213" s="135">
        <f>SUM(C193:C212)</f>
        <v>8152891.0847882563</v>
      </c>
      <c r="D213" s="135">
        <f>SUM(D193:D212)</f>
        <v>8383479.2004007967</v>
      </c>
      <c r="E213" s="135">
        <f>SUM(E193:E212)</f>
        <v>4071116.760996202</v>
      </c>
      <c r="F213" s="135">
        <f>SUM(F193:F212)</f>
        <v>466570.95381474821</v>
      </c>
      <c r="G213" s="135">
        <f>SUM(G193:G212)</f>
        <v>0</v>
      </c>
      <c r="H213" s="135">
        <f t="shared" si="12"/>
        <v>21074058.000000004</v>
      </c>
    </row>
    <row r="214" spans="2:8" x14ac:dyDescent="0.55000000000000004">
      <c r="B214" s="143"/>
      <c r="C214" s="144"/>
      <c r="D214" s="144"/>
      <c r="E214" s="144"/>
      <c r="F214" s="144"/>
      <c r="G214" s="144"/>
      <c r="H214" s="144"/>
    </row>
    <row r="215" spans="2:8" x14ac:dyDescent="0.55000000000000004">
      <c r="B215" s="442" t="s">
        <v>35</v>
      </c>
      <c r="C215" s="442"/>
      <c r="D215" s="442"/>
      <c r="E215" s="442"/>
      <c r="F215" s="442"/>
      <c r="G215" s="442"/>
      <c r="H215" s="122">
        <f>H17</f>
        <v>35925577</v>
      </c>
    </row>
    <row r="216" spans="2:8" ht="60.75" customHeight="1" thickBot="1" x14ac:dyDescent="0.6">
      <c r="B216" s="432" t="s">
        <v>226</v>
      </c>
      <c r="C216" s="432"/>
      <c r="D216" s="432"/>
      <c r="E216" s="432"/>
      <c r="F216" s="432"/>
      <c r="G216" s="432"/>
      <c r="H216" s="432"/>
    </row>
    <row r="217" spans="2:8" ht="19.8" thickBot="1" x14ac:dyDescent="0.6">
      <c r="B217" s="124" t="s">
        <v>31</v>
      </c>
      <c r="C217" s="125" t="s">
        <v>25</v>
      </c>
      <c r="D217" s="125" t="s">
        <v>26</v>
      </c>
      <c r="E217" s="125" t="s">
        <v>27</v>
      </c>
      <c r="F217" s="125" t="s">
        <v>28</v>
      </c>
      <c r="G217" s="125" t="s">
        <v>29</v>
      </c>
      <c r="H217" s="126" t="s">
        <v>1</v>
      </c>
    </row>
    <row r="218" spans="2:8" x14ac:dyDescent="0.55000000000000004">
      <c r="B218" s="127" t="str">
        <f>$B$32</f>
        <v>Liberal Arts</v>
      </c>
      <c r="C218" s="135">
        <f t="shared" ref="C218:G233" si="14">$H$215*IF($H$25=0,0,C$25/$H$25)*IF(C$52=0,0,C32/C$52)</f>
        <v>7903417.7448681649</v>
      </c>
      <c r="D218" s="135">
        <f t="shared" si="14"/>
        <v>2249711.3888591123</v>
      </c>
      <c r="E218" s="135">
        <f t="shared" si="14"/>
        <v>495173.02658356598</v>
      </c>
      <c r="F218" s="135">
        <f t="shared" si="14"/>
        <v>115119.88109706354</v>
      </c>
      <c r="G218" s="135">
        <f t="shared" si="14"/>
        <v>0</v>
      </c>
      <c r="H218" s="135">
        <f>SUM(C218:G218)</f>
        <v>10763422.041407906</v>
      </c>
    </row>
    <row r="219" spans="2:8" x14ac:dyDescent="0.55000000000000004">
      <c r="B219" s="127" t="str">
        <f>$B$33</f>
        <v>Science</v>
      </c>
      <c r="C219" s="138">
        <f t="shared" si="14"/>
        <v>2298257.4404270877</v>
      </c>
      <c r="D219" s="138">
        <f t="shared" si="14"/>
        <v>1211091.4721827907</v>
      </c>
      <c r="E219" s="138">
        <f t="shared" si="14"/>
        <v>329481.24550239579</v>
      </c>
      <c r="F219" s="138">
        <f t="shared" si="14"/>
        <v>710.61654998187373</v>
      </c>
      <c r="G219" s="138">
        <f t="shared" si="14"/>
        <v>0</v>
      </c>
      <c r="H219" s="138">
        <f t="shared" ref="H219:H238" si="15">SUM(C219:G219)</f>
        <v>3839540.7746622562</v>
      </c>
    </row>
    <row r="220" spans="2:8" x14ac:dyDescent="0.55000000000000004">
      <c r="B220" s="127" t="str">
        <f>$B$34</f>
        <v>Fine Arts</v>
      </c>
      <c r="C220" s="138">
        <f t="shared" si="14"/>
        <v>1719893.4589934258</v>
      </c>
      <c r="D220" s="138">
        <f t="shared" si="14"/>
        <v>1477948.5602631306</v>
      </c>
      <c r="E220" s="138">
        <f t="shared" si="14"/>
        <v>269938.73404613143</v>
      </c>
      <c r="F220" s="138">
        <f t="shared" si="14"/>
        <v>0</v>
      </c>
      <c r="G220" s="138">
        <f t="shared" si="14"/>
        <v>0</v>
      </c>
      <c r="H220" s="138">
        <f t="shared" si="15"/>
        <v>3467780.7533026878</v>
      </c>
    </row>
    <row r="221" spans="2:8" x14ac:dyDescent="0.55000000000000004">
      <c r="B221" s="127" t="str">
        <f>$B$35</f>
        <v>Teacher Education</v>
      </c>
      <c r="C221" s="138">
        <f t="shared" si="14"/>
        <v>343711.69138111989</v>
      </c>
      <c r="D221" s="138">
        <f t="shared" si="14"/>
        <v>1917656.2622136897</v>
      </c>
      <c r="E221" s="138">
        <f t="shared" si="14"/>
        <v>1114186.8677295221</v>
      </c>
      <c r="F221" s="138">
        <f t="shared" si="14"/>
        <v>147334.49802957516</v>
      </c>
      <c r="G221" s="138">
        <f t="shared" si="14"/>
        <v>0</v>
      </c>
      <c r="H221" s="138">
        <f t="shared" si="15"/>
        <v>3522889.3193539069</v>
      </c>
    </row>
    <row r="222" spans="2:8" x14ac:dyDescent="0.55000000000000004">
      <c r="B222" s="127" t="str">
        <f>$B$36</f>
        <v>Agriculture</v>
      </c>
      <c r="C222" s="138">
        <f t="shared" si="14"/>
        <v>598389.01275105635</v>
      </c>
      <c r="D222" s="138">
        <f t="shared" si="14"/>
        <v>778206.82077974011</v>
      </c>
      <c r="E222" s="138">
        <f t="shared" si="14"/>
        <v>102915.33130300006</v>
      </c>
      <c r="F222" s="138">
        <f t="shared" si="14"/>
        <v>37188.932782384727</v>
      </c>
      <c r="G222" s="138">
        <f t="shared" si="14"/>
        <v>0</v>
      </c>
      <c r="H222" s="138">
        <f t="shared" si="15"/>
        <v>1516700.0976161812</v>
      </c>
    </row>
    <row r="223" spans="2:8" x14ac:dyDescent="0.55000000000000004">
      <c r="B223" s="127" t="str">
        <f>$B$37</f>
        <v>Engineering</v>
      </c>
      <c r="C223" s="138">
        <f t="shared" si="14"/>
        <v>426687.2057629379</v>
      </c>
      <c r="D223" s="138">
        <f t="shared" si="14"/>
        <v>510402.0867900243</v>
      </c>
      <c r="E223" s="138">
        <f t="shared" si="14"/>
        <v>41280.271520796705</v>
      </c>
      <c r="F223" s="138">
        <f t="shared" si="14"/>
        <v>0</v>
      </c>
      <c r="G223" s="138">
        <f t="shared" si="14"/>
        <v>0</v>
      </c>
      <c r="H223" s="138">
        <f t="shared" si="15"/>
        <v>978369.5640737589</v>
      </c>
    </row>
    <row r="224" spans="2:8" x14ac:dyDescent="0.55000000000000004">
      <c r="B224" s="127" t="str">
        <f>$B$38</f>
        <v>Home Economics</v>
      </c>
      <c r="C224" s="138">
        <f t="shared" si="14"/>
        <v>747293.09177783364</v>
      </c>
      <c r="D224" s="138">
        <f t="shared" si="14"/>
        <v>1024026.1696719278</v>
      </c>
      <c r="E224" s="138">
        <f t="shared" si="14"/>
        <v>114138.9995966729</v>
      </c>
      <c r="F224" s="138">
        <f t="shared" si="14"/>
        <v>0</v>
      </c>
      <c r="G224" s="138">
        <f t="shared" si="14"/>
        <v>0</v>
      </c>
      <c r="H224" s="138">
        <f t="shared" si="15"/>
        <v>1885458.2610464343</v>
      </c>
    </row>
    <row r="225" spans="2:10" x14ac:dyDescent="0.55000000000000004">
      <c r="B225" s="127" t="str">
        <f>$B$39</f>
        <v>Law</v>
      </c>
      <c r="C225" s="138">
        <f t="shared" si="14"/>
        <v>0</v>
      </c>
      <c r="D225" s="138">
        <f t="shared" si="14"/>
        <v>0</v>
      </c>
      <c r="E225" s="138">
        <f t="shared" si="14"/>
        <v>0</v>
      </c>
      <c r="F225" s="138">
        <f t="shared" si="14"/>
        <v>0</v>
      </c>
      <c r="G225" s="138">
        <f t="shared" si="14"/>
        <v>0</v>
      </c>
      <c r="H225" s="138">
        <f t="shared" si="15"/>
        <v>0</v>
      </c>
    </row>
    <row r="226" spans="2:10" x14ac:dyDescent="0.55000000000000004">
      <c r="B226" s="127" t="str">
        <f>$B$40</f>
        <v>Social Service</v>
      </c>
      <c r="C226" s="138">
        <f t="shared" si="14"/>
        <v>40358.14003967138</v>
      </c>
      <c r="D226" s="138">
        <f t="shared" si="14"/>
        <v>205070.57478901089</v>
      </c>
      <c r="E226" s="138">
        <f t="shared" si="14"/>
        <v>382936.34364683757</v>
      </c>
      <c r="F226" s="138">
        <f t="shared" si="14"/>
        <v>104460.63284733544</v>
      </c>
      <c r="G226" s="138">
        <f t="shared" si="14"/>
        <v>0</v>
      </c>
      <c r="H226" s="138">
        <f t="shared" si="15"/>
        <v>732825.6913228553</v>
      </c>
    </row>
    <row r="227" spans="2:10" x14ac:dyDescent="0.55000000000000004">
      <c r="B227" s="127" t="str">
        <f>$B$41</f>
        <v>Library Science</v>
      </c>
      <c r="C227" s="138">
        <f t="shared" si="14"/>
        <v>0</v>
      </c>
      <c r="D227" s="138">
        <f t="shared" si="14"/>
        <v>0</v>
      </c>
      <c r="E227" s="138">
        <f t="shared" si="14"/>
        <v>0</v>
      </c>
      <c r="F227" s="138">
        <f t="shared" si="14"/>
        <v>0</v>
      </c>
      <c r="G227" s="138">
        <f t="shared" si="14"/>
        <v>0</v>
      </c>
      <c r="H227" s="138">
        <f t="shared" si="15"/>
        <v>0</v>
      </c>
    </row>
    <row r="228" spans="2:10" x14ac:dyDescent="0.55000000000000004">
      <c r="B228" s="127" t="str">
        <f>$B$42</f>
        <v>Veterinary Science</v>
      </c>
      <c r="C228" s="138">
        <f t="shared" si="14"/>
        <v>0</v>
      </c>
      <c r="D228" s="138">
        <f t="shared" si="14"/>
        <v>0</v>
      </c>
      <c r="E228" s="138">
        <f t="shared" si="14"/>
        <v>0</v>
      </c>
      <c r="F228" s="138">
        <f t="shared" si="14"/>
        <v>0</v>
      </c>
      <c r="G228" s="138">
        <f t="shared" si="14"/>
        <v>0</v>
      </c>
      <c r="H228" s="138">
        <f t="shared" si="15"/>
        <v>0</v>
      </c>
    </row>
    <row r="229" spans="2:10" x14ac:dyDescent="0.55000000000000004">
      <c r="B229" s="127" t="str">
        <f>$B$43</f>
        <v>Vocational Training</v>
      </c>
      <c r="C229" s="138">
        <f t="shared" si="14"/>
        <v>5853.4706927767647</v>
      </c>
      <c r="D229" s="138">
        <f t="shared" si="14"/>
        <v>0</v>
      </c>
      <c r="E229" s="138">
        <f t="shared" si="14"/>
        <v>0</v>
      </c>
      <c r="F229" s="138">
        <f t="shared" si="14"/>
        <v>0</v>
      </c>
      <c r="G229" s="138">
        <f t="shared" si="14"/>
        <v>0</v>
      </c>
      <c r="H229" s="138">
        <f t="shared" si="15"/>
        <v>5853.4706927767647</v>
      </c>
    </row>
    <row r="230" spans="2:10" x14ac:dyDescent="0.55000000000000004">
      <c r="B230" s="127" t="str">
        <f>$B$44</f>
        <v>Physical Training</v>
      </c>
      <c r="C230" s="138">
        <f t="shared" si="14"/>
        <v>0</v>
      </c>
      <c r="D230" s="138">
        <f t="shared" si="14"/>
        <v>0</v>
      </c>
      <c r="E230" s="138">
        <f t="shared" si="14"/>
        <v>0</v>
      </c>
      <c r="F230" s="138">
        <f t="shared" si="14"/>
        <v>0</v>
      </c>
      <c r="G230" s="138">
        <f t="shared" si="14"/>
        <v>0</v>
      </c>
      <c r="H230" s="138">
        <f t="shared" si="15"/>
        <v>0</v>
      </c>
    </row>
    <row r="231" spans="2:10" x14ac:dyDescent="0.55000000000000004">
      <c r="B231" s="127" t="str">
        <f>$B$45</f>
        <v>Health Services</v>
      </c>
      <c r="C231" s="138">
        <f t="shared" si="14"/>
        <v>303661.62874633149</v>
      </c>
      <c r="D231" s="138">
        <f t="shared" si="14"/>
        <v>818576.53651916643</v>
      </c>
      <c r="E231" s="138">
        <f t="shared" si="14"/>
        <v>587435.38459087652</v>
      </c>
      <c r="F231" s="138">
        <f t="shared" si="14"/>
        <v>0</v>
      </c>
      <c r="G231" s="138">
        <f t="shared" si="14"/>
        <v>0</v>
      </c>
      <c r="H231" s="138">
        <f t="shared" si="15"/>
        <v>1709673.5498563745</v>
      </c>
    </row>
    <row r="232" spans="2:10" x14ac:dyDescent="0.55000000000000004">
      <c r="B232" s="127" t="str">
        <f>$B$46</f>
        <v>Pharmacy</v>
      </c>
      <c r="C232" s="138">
        <f t="shared" si="14"/>
        <v>0</v>
      </c>
      <c r="D232" s="138">
        <f t="shared" si="14"/>
        <v>0</v>
      </c>
      <c r="E232" s="138">
        <f t="shared" si="14"/>
        <v>0</v>
      </c>
      <c r="F232" s="138">
        <f t="shared" si="14"/>
        <v>0</v>
      </c>
      <c r="G232" s="138">
        <f t="shared" si="14"/>
        <v>0</v>
      </c>
      <c r="H232" s="138">
        <f t="shared" si="15"/>
        <v>0</v>
      </c>
    </row>
    <row r="233" spans="2:10" x14ac:dyDescent="0.55000000000000004">
      <c r="B233" s="127" t="str">
        <f>$B$47</f>
        <v>Business Administration</v>
      </c>
      <c r="C233" s="138">
        <f t="shared" si="14"/>
        <v>1090183.243412599</v>
      </c>
      <c r="D233" s="138">
        <f t="shared" si="14"/>
        <v>3219153.1541509703</v>
      </c>
      <c r="E233" s="138">
        <f t="shared" si="14"/>
        <v>526180.78814066213</v>
      </c>
      <c r="F233" s="138">
        <f t="shared" si="14"/>
        <v>0</v>
      </c>
      <c r="G233" s="138">
        <f t="shared" si="14"/>
        <v>0</v>
      </c>
      <c r="H233" s="138">
        <f t="shared" si="15"/>
        <v>4835517.1857042313</v>
      </c>
    </row>
    <row r="234" spans="2:10" x14ac:dyDescent="0.55000000000000004">
      <c r="B234" s="127" t="str">
        <f>$B$48</f>
        <v>Optometry</v>
      </c>
      <c r="C234" s="138">
        <f t="shared" ref="C234:G237" si="16">$H$215*IF($H$25=0,0,C$25/$H$25)*IF(C$52=0,0,C48/C$52)</f>
        <v>0</v>
      </c>
      <c r="D234" s="138">
        <f t="shared" si="16"/>
        <v>0</v>
      </c>
      <c r="E234" s="138">
        <f t="shared" si="16"/>
        <v>0</v>
      </c>
      <c r="F234" s="138">
        <f t="shared" si="16"/>
        <v>0</v>
      </c>
      <c r="G234" s="138">
        <f t="shared" si="16"/>
        <v>0</v>
      </c>
      <c r="H234" s="138">
        <f t="shared" si="15"/>
        <v>0</v>
      </c>
    </row>
    <row r="235" spans="2:10" x14ac:dyDescent="0.55000000000000004">
      <c r="B235" s="127" t="str">
        <f>$B$49</f>
        <v>Teacher Ed-Practice Teaching</v>
      </c>
      <c r="C235" s="138">
        <f t="shared" si="16"/>
        <v>0</v>
      </c>
      <c r="D235" s="138">
        <f t="shared" si="16"/>
        <v>391756.8189361234</v>
      </c>
      <c r="E235" s="138">
        <f t="shared" si="16"/>
        <v>0</v>
      </c>
      <c r="F235" s="138">
        <f t="shared" si="16"/>
        <v>0</v>
      </c>
      <c r="G235" s="138">
        <f t="shared" si="16"/>
        <v>0</v>
      </c>
      <c r="H235" s="138">
        <f t="shared" si="15"/>
        <v>391756.8189361234</v>
      </c>
    </row>
    <row r="236" spans="2:10" x14ac:dyDescent="0.55000000000000004">
      <c r="B236" s="127" t="str">
        <f>$B$50</f>
        <v>Technology</v>
      </c>
      <c r="C236" s="138">
        <f t="shared" si="16"/>
        <v>205590.32152524707</v>
      </c>
      <c r="D236" s="138">
        <f t="shared" si="16"/>
        <v>179673.66441772858</v>
      </c>
      <c r="E236" s="138">
        <f t="shared" si="16"/>
        <v>6277.6449778170099</v>
      </c>
      <c r="F236" s="138">
        <f t="shared" si="16"/>
        <v>0</v>
      </c>
      <c r="G236" s="138">
        <f t="shared" si="16"/>
        <v>0</v>
      </c>
      <c r="H236" s="138">
        <f t="shared" si="15"/>
        <v>391541.63092079264</v>
      </c>
    </row>
    <row r="237" spans="2:10" x14ac:dyDescent="0.55000000000000004">
      <c r="B237" s="127" t="str">
        <f>$B$51</f>
        <v>Nursing</v>
      </c>
      <c r="C237" s="138">
        <f t="shared" si="16"/>
        <v>42720.066810440956</v>
      </c>
      <c r="D237" s="138">
        <f t="shared" si="16"/>
        <v>1670699.7382302508</v>
      </c>
      <c r="E237" s="138">
        <f t="shared" si="16"/>
        <v>170828.03606302047</v>
      </c>
      <c r="F237" s="138">
        <f t="shared" si="16"/>
        <v>0</v>
      </c>
      <c r="G237" s="138">
        <f t="shared" si="16"/>
        <v>0</v>
      </c>
      <c r="H237" s="138">
        <f t="shared" si="15"/>
        <v>1884247.8411037121</v>
      </c>
    </row>
    <row r="238" spans="2:10" x14ac:dyDescent="0.55000000000000004">
      <c r="B238" s="130" t="str">
        <f>$B$52</f>
        <v>Totals</v>
      </c>
      <c r="C238" s="135">
        <f>SUM(C218:C237)</f>
        <v>15726016.517188689</v>
      </c>
      <c r="D238" s="135">
        <f>SUM(D218:D237)</f>
        <v>15653973.247803664</v>
      </c>
      <c r="E238" s="135">
        <f>SUM(E218:E237)</f>
        <v>4140772.6737012984</v>
      </c>
      <c r="F238" s="135">
        <f>SUM(F218:F237)</f>
        <v>404814.56130634074</v>
      </c>
      <c r="G238" s="135">
        <f>SUM(G218:G237)</f>
        <v>0</v>
      </c>
      <c r="H238" s="135">
        <f t="shared" si="15"/>
        <v>35925576.999999993</v>
      </c>
    </row>
    <row r="239" spans="2:10" x14ac:dyDescent="0.55000000000000004">
      <c r="B239" s="328"/>
      <c r="C239" s="348"/>
      <c r="D239" s="348"/>
      <c r="E239" s="348"/>
      <c r="F239" s="348"/>
      <c r="G239" s="348"/>
      <c r="H239" s="348"/>
    </row>
    <row r="240" spans="2:10" x14ac:dyDescent="0.55000000000000004">
      <c r="B240" s="120" t="s">
        <v>11</v>
      </c>
      <c r="C240" s="121"/>
      <c r="D240" s="121"/>
      <c r="E240" s="121"/>
      <c r="F240" s="121"/>
      <c r="G240" s="121"/>
      <c r="H240" s="122">
        <f>H16</f>
        <v>12521972</v>
      </c>
      <c r="J240" s="358"/>
    </row>
    <row r="241" spans="2:8" ht="61.5" customHeight="1" thickBot="1" x14ac:dyDescent="0.6">
      <c r="B241" s="444" t="s">
        <v>917</v>
      </c>
      <c r="C241" s="444"/>
      <c r="D241" s="444"/>
      <c r="E241" s="444"/>
      <c r="F241" s="444"/>
      <c r="G241" s="444"/>
      <c r="H241" s="326"/>
    </row>
    <row r="242" spans="2:8" ht="19.8" thickBot="1" x14ac:dyDescent="0.6">
      <c r="B242" s="124" t="s">
        <v>31</v>
      </c>
      <c r="C242" s="125" t="s">
        <v>25</v>
      </c>
      <c r="D242" s="125" t="s">
        <v>26</v>
      </c>
      <c r="E242" s="125" t="s">
        <v>27</v>
      </c>
      <c r="F242" s="125" t="s">
        <v>28</v>
      </c>
      <c r="G242" s="125" t="s">
        <v>29</v>
      </c>
      <c r="H242" s="126" t="s">
        <v>1</v>
      </c>
    </row>
    <row r="243" spans="2:8" x14ac:dyDescent="0.55000000000000004">
      <c r="B243" s="127" t="str">
        <f>$B$32</f>
        <v>Liberal Arts</v>
      </c>
      <c r="C243" s="135">
        <f t="shared" ref="C243:G258" si="17">$H$240*IF($H$25=0,0,C$25/$H$25)*IF(C$52=0,0,C32/C$52)</f>
        <v>2754760.9243838256</v>
      </c>
      <c r="D243" s="135">
        <f t="shared" si="17"/>
        <v>784143.92674541927</v>
      </c>
      <c r="E243" s="135">
        <f t="shared" si="17"/>
        <v>172594.1040288558</v>
      </c>
      <c r="F243" s="135">
        <f t="shared" si="17"/>
        <v>40125.393886944643</v>
      </c>
      <c r="G243" s="135">
        <f t="shared" si="17"/>
        <v>0</v>
      </c>
      <c r="H243" s="135">
        <f>SUM(C243:G243)</f>
        <v>3751624.3490450457</v>
      </c>
    </row>
    <row r="244" spans="2:8" x14ac:dyDescent="0.55000000000000004">
      <c r="B244" s="127" t="str">
        <f>$B$33</f>
        <v>Science</v>
      </c>
      <c r="C244" s="138">
        <f t="shared" si="17"/>
        <v>801064.80454912828</v>
      </c>
      <c r="D244" s="138">
        <f t="shared" si="17"/>
        <v>422129.71288148512</v>
      </c>
      <c r="E244" s="138">
        <f t="shared" si="17"/>
        <v>114841.71654935776</v>
      </c>
      <c r="F244" s="138">
        <f t="shared" si="17"/>
        <v>247.68761658607804</v>
      </c>
      <c r="G244" s="138">
        <f t="shared" si="17"/>
        <v>0</v>
      </c>
      <c r="H244" s="138">
        <f t="shared" ref="H244:H263" si="18">SUM(C244:G244)</f>
        <v>1338283.9215965571</v>
      </c>
    </row>
    <row r="245" spans="2:8" x14ac:dyDescent="0.55000000000000004">
      <c r="B245" s="127" t="str">
        <f>$B$34</f>
        <v>Fine Arts</v>
      </c>
      <c r="C245" s="138">
        <f t="shared" si="17"/>
        <v>599474.23353837361</v>
      </c>
      <c r="D245" s="138">
        <f t="shared" si="17"/>
        <v>515143.583888861</v>
      </c>
      <c r="E245" s="138">
        <f t="shared" si="17"/>
        <v>94087.988327678206</v>
      </c>
      <c r="F245" s="138">
        <f t="shared" si="17"/>
        <v>0</v>
      </c>
      <c r="G245" s="138">
        <f t="shared" si="17"/>
        <v>0</v>
      </c>
      <c r="H245" s="138">
        <f t="shared" si="18"/>
        <v>1208705.805754913</v>
      </c>
    </row>
    <row r="246" spans="2:8" x14ac:dyDescent="0.55000000000000004">
      <c r="B246" s="127" t="str">
        <f>$B$35</f>
        <v>Teacher Education</v>
      </c>
      <c r="C246" s="138">
        <f t="shared" si="17"/>
        <v>119801.782878728</v>
      </c>
      <c r="D246" s="138">
        <f t="shared" si="17"/>
        <v>668405.0758896505</v>
      </c>
      <c r="E246" s="138">
        <f t="shared" si="17"/>
        <v>388353.31052516651</v>
      </c>
      <c r="F246" s="138">
        <f t="shared" si="17"/>
        <v>51353.899172180179</v>
      </c>
      <c r="G246" s="138">
        <f t="shared" si="17"/>
        <v>0</v>
      </c>
      <c r="H246" s="138">
        <f t="shared" si="18"/>
        <v>1227914.0684657251</v>
      </c>
    </row>
    <row r="247" spans="2:8" x14ac:dyDescent="0.55000000000000004">
      <c r="B247" s="127" t="str">
        <f>$B$36</f>
        <v>Agriculture</v>
      </c>
      <c r="C247" s="138">
        <f t="shared" si="17"/>
        <v>208570.35818175919</v>
      </c>
      <c r="D247" s="138">
        <f t="shared" si="17"/>
        <v>271246.41644622502</v>
      </c>
      <c r="E247" s="138">
        <f t="shared" si="17"/>
        <v>35871.459961433335</v>
      </c>
      <c r="F247" s="138">
        <f t="shared" si="17"/>
        <v>12962.318601338084</v>
      </c>
      <c r="G247" s="138">
        <f t="shared" si="17"/>
        <v>0</v>
      </c>
      <c r="H247" s="138">
        <f t="shared" si="18"/>
        <v>528650.55319075566</v>
      </c>
    </row>
    <row r="248" spans="2:8" x14ac:dyDescent="0.55000000000000004">
      <c r="B248" s="127" t="str">
        <f>$B$37</f>
        <v>Engineering</v>
      </c>
      <c r="C248" s="138">
        <f t="shared" si="17"/>
        <v>148723.15741294139</v>
      </c>
      <c r="D248" s="138">
        <f t="shared" si="17"/>
        <v>177902.24049919238</v>
      </c>
      <c r="E248" s="138">
        <f t="shared" si="17"/>
        <v>14388.367489151637</v>
      </c>
      <c r="F248" s="138">
        <f t="shared" si="17"/>
        <v>0</v>
      </c>
      <c r="G248" s="138">
        <f t="shared" si="17"/>
        <v>0</v>
      </c>
      <c r="H248" s="138">
        <f t="shared" si="18"/>
        <v>341013.76540128543</v>
      </c>
    </row>
    <row r="249" spans="2:8" x14ac:dyDescent="0.55000000000000004">
      <c r="B249" s="127" t="str">
        <f>$B$38</f>
        <v>Home Economics</v>
      </c>
      <c r="C249" s="138">
        <f t="shared" si="17"/>
        <v>260471.33970974115</v>
      </c>
      <c r="D249" s="138">
        <f t="shared" si="17"/>
        <v>356927.5177932182</v>
      </c>
      <c r="E249" s="138">
        <f t="shared" si="17"/>
        <v>39783.504578299449</v>
      </c>
      <c r="F249" s="138">
        <f t="shared" si="17"/>
        <v>0</v>
      </c>
      <c r="G249" s="138">
        <f t="shared" si="17"/>
        <v>0</v>
      </c>
      <c r="H249" s="138">
        <f t="shared" si="18"/>
        <v>657182.36208125879</v>
      </c>
    </row>
    <row r="250" spans="2:8" x14ac:dyDescent="0.55000000000000004">
      <c r="B250" s="127" t="str">
        <f>$B$39</f>
        <v>Law</v>
      </c>
      <c r="C250" s="138">
        <f t="shared" si="17"/>
        <v>0</v>
      </c>
      <c r="D250" s="138">
        <f t="shared" si="17"/>
        <v>0</v>
      </c>
      <c r="E250" s="138">
        <f t="shared" si="17"/>
        <v>0</v>
      </c>
      <c r="F250" s="138">
        <f t="shared" si="17"/>
        <v>0</v>
      </c>
      <c r="G250" s="138">
        <f t="shared" si="17"/>
        <v>0</v>
      </c>
      <c r="H250" s="138">
        <f t="shared" si="18"/>
        <v>0</v>
      </c>
    </row>
    <row r="251" spans="2:8" x14ac:dyDescent="0.55000000000000004">
      <c r="B251" s="127" t="str">
        <f>$B$40</f>
        <v>Social Service</v>
      </c>
      <c r="C251" s="138">
        <f t="shared" si="17"/>
        <v>14066.955683101314</v>
      </c>
      <c r="D251" s="138">
        <f t="shared" si="17"/>
        <v>71477.988941747564</v>
      </c>
      <c r="E251" s="138">
        <f t="shared" si="17"/>
        <v>133473.65786019465</v>
      </c>
      <c r="F251" s="138">
        <f t="shared" si="17"/>
        <v>36410.079638153475</v>
      </c>
      <c r="G251" s="138">
        <f t="shared" si="17"/>
        <v>0</v>
      </c>
      <c r="H251" s="138">
        <f t="shared" si="18"/>
        <v>255428.68212319701</v>
      </c>
    </row>
    <row r="252" spans="2:8" x14ac:dyDescent="0.55000000000000004">
      <c r="B252" s="127" t="str">
        <f>$B$41</f>
        <v>Library Science</v>
      </c>
      <c r="C252" s="138">
        <f t="shared" si="17"/>
        <v>0</v>
      </c>
      <c r="D252" s="138">
        <f t="shared" si="17"/>
        <v>0</v>
      </c>
      <c r="E252" s="138">
        <f t="shared" si="17"/>
        <v>0</v>
      </c>
      <c r="F252" s="138">
        <f t="shared" si="17"/>
        <v>0</v>
      </c>
      <c r="G252" s="138">
        <f t="shared" si="17"/>
        <v>0</v>
      </c>
      <c r="H252" s="138">
        <f t="shared" si="18"/>
        <v>0</v>
      </c>
    </row>
    <row r="253" spans="2:8" x14ac:dyDescent="0.55000000000000004">
      <c r="B253" s="127" t="str">
        <f>$B$42</f>
        <v>Veterinary Science</v>
      </c>
      <c r="C253" s="138">
        <f t="shared" si="17"/>
        <v>0</v>
      </c>
      <c r="D253" s="138">
        <f t="shared" si="17"/>
        <v>0</v>
      </c>
      <c r="E253" s="138">
        <f t="shared" si="17"/>
        <v>0</v>
      </c>
      <c r="F253" s="138">
        <f t="shared" si="17"/>
        <v>0</v>
      </c>
      <c r="G253" s="138">
        <f t="shared" si="17"/>
        <v>0</v>
      </c>
      <c r="H253" s="138">
        <f t="shared" si="18"/>
        <v>0</v>
      </c>
    </row>
    <row r="254" spans="2:8" x14ac:dyDescent="0.55000000000000004">
      <c r="B254" s="127" t="str">
        <f>$B$43</f>
        <v>Vocational Training</v>
      </c>
      <c r="C254" s="138">
        <f t="shared" si="17"/>
        <v>2040.2454807551526</v>
      </c>
      <c r="D254" s="138">
        <f t="shared" si="17"/>
        <v>0</v>
      </c>
      <c r="E254" s="138">
        <f t="shared" si="17"/>
        <v>0</v>
      </c>
      <c r="F254" s="138">
        <f t="shared" si="17"/>
        <v>0</v>
      </c>
      <c r="G254" s="138">
        <f t="shared" si="17"/>
        <v>0</v>
      </c>
      <c r="H254" s="138">
        <f t="shared" si="18"/>
        <v>2040.2454807551526</v>
      </c>
    </row>
    <row r="255" spans="2:8" x14ac:dyDescent="0.55000000000000004">
      <c r="B255" s="127" t="str">
        <f>$B$44</f>
        <v>Physical Training</v>
      </c>
      <c r="C255" s="138">
        <f t="shared" si="17"/>
        <v>0</v>
      </c>
      <c r="D255" s="138">
        <f t="shared" si="17"/>
        <v>0</v>
      </c>
      <c r="E255" s="138">
        <f t="shared" si="17"/>
        <v>0</v>
      </c>
      <c r="F255" s="138">
        <f t="shared" si="17"/>
        <v>0</v>
      </c>
      <c r="G255" s="138">
        <f t="shared" si="17"/>
        <v>0</v>
      </c>
      <c r="H255" s="138">
        <f t="shared" si="18"/>
        <v>0</v>
      </c>
    </row>
    <row r="256" spans="2:8" x14ac:dyDescent="0.55000000000000004">
      <c r="B256" s="127" t="str">
        <f>$B$45</f>
        <v>Health Services</v>
      </c>
      <c r="C256" s="138">
        <f t="shared" si="17"/>
        <v>105842.20853671906</v>
      </c>
      <c r="D256" s="138">
        <f t="shared" si="17"/>
        <v>285317.40687560785</v>
      </c>
      <c r="E256" s="138">
        <f t="shared" si="17"/>
        <v>204752.4368963145</v>
      </c>
      <c r="F256" s="138">
        <f t="shared" si="17"/>
        <v>0</v>
      </c>
      <c r="G256" s="138">
        <f t="shared" si="17"/>
        <v>0</v>
      </c>
      <c r="H256" s="138">
        <f t="shared" si="18"/>
        <v>595912.05230864137</v>
      </c>
    </row>
    <row r="257" spans="2:10" x14ac:dyDescent="0.55000000000000004">
      <c r="B257" s="127" t="str">
        <f>$B$46</f>
        <v>Pharmacy</v>
      </c>
      <c r="C257" s="138">
        <f t="shared" si="17"/>
        <v>0</v>
      </c>
      <c r="D257" s="138">
        <f t="shared" si="17"/>
        <v>0</v>
      </c>
      <c r="E257" s="138">
        <f t="shared" si="17"/>
        <v>0</v>
      </c>
      <c r="F257" s="138">
        <f t="shared" si="17"/>
        <v>0</v>
      </c>
      <c r="G257" s="138">
        <f t="shared" si="17"/>
        <v>0</v>
      </c>
      <c r="H257" s="138">
        <f t="shared" si="18"/>
        <v>0</v>
      </c>
    </row>
    <row r="258" spans="2:10" x14ac:dyDescent="0.55000000000000004">
      <c r="B258" s="127" t="str">
        <f>$B$47</f>
        <v>Business Administration</v>
      </c>
      <c r="C258" s="138">
        <f t="shared" si="17"/>
        <v>379986.77234555618</v>
      </c>
      <c r="D258" s="138">
        <f t="shared" si="17"/>
        <v>1122045.8800144014</v>
      </c>
      <c r="E258" s="138">
        <f t="shared" si="17"/>
        <v>183401.95610596047</v>
      </c>
      <c r="F258" s="138">
        <f t="shared" si="17"/>
        <v>0</v>
      </c>
      <c r="G258" s="138">
        <f t="shared" si="17"/>
        <v>0</v>
      </c>
      <c r="H258" s="138">
        <f t="shared" si="18"/>
        <v>1685434.6084659181</v>
      </c>
    </row>
    <row r="259" spans="2:10" x14ac:dyDescent="0.55000000000000004">
      <c r="B259" s="127" t="str">
        <f>$B$48</f>
        <v>Optometry</v>
      </c>
      <c r="C259" s="138">
        <f t="shared" ref="C259:G262" si="19">$H$240*IF($H$25=0,0,C$25/$H$25)*IF(C$52=0,0,C48/C$52)</f>
        <v>0</v>
      </c>
      <c r="D259" s="138">
        <f t="shared" si="19"/>
        <v>0</v>
      </c>
      <c r="E259" s="138">
        <f t="shared" si="19"/>
        <v>0</v>
      </c>
      <c r="F259" s="138">
        <f t="shared" si="19"/>
        <v>0</v>
      </c>
      <c r="G259" s="138">
        <f t="shared" si="19"/>
        <v>0</v>
      </c>
      <c r="H259" s="138">
        <f t="shared" si="18"/>
        <v>0</v>
      </c>
    </row>
    <row r="260" spans="2:10" x14ac:dyDescent="0.55000000000000004">
      <c r="B260" s="127" t="str">
        <f>$B$49</f>
        <v>Teacher Ed-Practice Teaching</v>
      </c>
      <c r="C260" s="138">
        <f t="shared" si="19"/>
        <v>0</v>
      </c>
      <c r="D260" s="138">
        <f t="shared" si="19"/>
        <v>136548.06205415176</v>
      </c>
      <c r="E260" s="138">
        <f t="shared" si="19"/>
        <v>0</v>
      </c>
      <c r="F260" s="138">
        <f t="shared" si="19"/>
        <v>0</v>
      </c>
      <c r="G260" s="138">
        <f t="shared" si="19"/>
        <v>0</v>
      </c>
      <c r="H260" s="138">
        <f t="shared" si="18"/>
        <v>136548.06205415176</v>
      </c>
    </row>
    <row r="261" spans="2:10" x14ac:dyDescent="0.55000000000000004">
      <c r="B261" s="127" t="str">
        <f>$B$50</f>
        <v>Technology</v>
      </c>
      <c r="C261" s="138">
        <f t="shared" si="19"/>
        <v>71659.148288979224</v>
      </c>
      <c r="D261" s="138">
        <f t="shared" si="19"/>
        <v>62625.816558943334</v>
      </c>
      <c r="E261" s="138">
        <f t="shared" si="19"/>
        <v>2188.09275180647</v>
      </c>
      <c r="F261" s="138">
        <f t="shared" si="19"/>
        <v>0</v>
      </c>
      <c r="G261" s="138">
        <f t="shared" si="19"/>
        <v>0</v>
      </c>
      <c r="H261" s="138">
        <f t="shared" si="18"/>
        <v>136473.05759972901</v>
      </c>
    </row>
    <row r="262" spans="2:10" x14ac:dyDescent="0.55000000000000004">
      <c r="B262" s="127" t="str">
        <f>$B$51</f>
        <v>Nursing</v>
      </c>
      <c r="C262" s="138">
        <f t="shared" si="19"/>
        <v>14890.212631476203</v>
      </c>
      <c r="D262" s="138">
        <f t="shared" si="19"/>
        <v>582327.60861506918</v>
      </c>
      <c r="E262" s="138">
        <f t="shared" si="19"/>
        <v>59542.64518552152</v>
      </c>
      <c r="F262" s="138">
        <f t="shared" si="19"/>
        <v>0</v>
      </c>
      <c r="G262" s="138">
        <f t="shared" si="19"/>
        <v>0</v>
      </c>
      <c r="H262" s="138">
        <f t="shared" si="18"/>
        <v>656760.46643206698</v>
      </c>
    </row>
    <row r="263" spans="2:10" x14ac:dyDescent="0.55000000000000004">
      <c r="B263" s="130" t="str">
        <f>$B$52</f>
        <v>Totals</v>
      </c>
      <c r="C263" s="135">
        <f>SUM(C243:C262)</f>
        <v>5481352.1436210833</v>
      </c>
      <c r="D263" s="135">
        <f>SUM(D243:D262)</f>
        <v>5456241.2372039724</v>
      </c>
      <c r="E263" s="135">
        <f>SUM(E243:E262)</f>
        <v>1443279.2402597403</v>
      </c>
      <c r="F263" s="135">
        <f>SUM(F243:F262)</f>
        <v>141099.37891520245</v>
      </c>
      <c r="G263" s="135">
        <f>SUM(G243:G262)</f>
        <v>0</v>
      </c>
      <c r="H263" s="135">
        <f t="shared" si="18"/>
        <v>12521971.999999998</v>
      </c>
      <c r="I263" s="349"/>
    </row>
    <row r="264" spans="2:10" x14ac:dyDescent="0.55000000000000004">
      <c r="B264" s="451"/>
      <c r="C264" s="451"/>
      <c r="D264" s="451"/>
      <c r="E264" s="451"/>
      <c r="F264" s="451"/>
      <c r="G264" s="451"/>
      <c r="H264" s="452"/>
      <c r="I264" s="350"/>
    </row>
    <row r="265" spans="2:10" x14ac:dyDescent="0.55000000000000004">
      <c r="B265" s="120" t="s">
        <v>227</v>
      </c>
      <c r="C265" s="121"/>
      <c r="D265" s="121"/>
      <c r="E265" s="121"/>
      <c r="F265" s="121"/>
      <c r="G265" s="121"/>
      <c r="H265" s="122"/>
      <c r="J265" s="358"/>
    </row>
    <row r="266" spans="2:10" ht="45" customHeight="1" thickBot="1" x14ac:dyDescent="0.6">
      <c r="B266" s="432" t="s">
        <v>228</v>
      </c>
      <c r="C266" s="432"/>
      <c r="D266" s="432"/>
      <c r="E266" s="432"/>
      <c r="F266" s="432"/>
      <c r="G266" s="432"/>
      <c r="H266" s="432"/>
    </row>
    <row r="267" spans="2:10" ht="19.8" thickBot="1" x14ac:dyDescent="0.6">
      <c r="B267" s="124" t="s">
        <v>31</v>
      </c>
      <c r="C267" s="125" t="s">
        <v>25</v>
      </c>
      <c r="D267" s="125" t="s">
        <v>26</v>
      </c>
      <c r="E267" s="125" t="s">
        <v>27</v>
      </c>
      <c r="F267" s="125" t="s">
        <v>28</v>
      </c>
      <c r="G267" s="125" t="s">
        <v>29</v>
      </c>
      <c r="H267" s="126" t="s">
        <v>1</v>
      </c>
    </row>
    <row r="268" spans="2:10" x14ac:dyDescent="0.55000000000000004">
      <c r="B268" s="127" t="str">
        <f>$B$32</f>
        <v>Liberal Arts</v>
      </c>
      <c r="C268" s="135">
        <f t="shared" ref="C268:G283" si="20">C243+C218+C193+C168+C116</f>
        <v>27493700.243400205</v>
      </c>
      <c r="D268" s="135">
        <f t="shared" si="20"/>
        <v>7872880.1842362564</v>
      </c>
      <c r="E268" s="135">
        <f t="shared" si="20"/>
        <v>3615824.5147286295</v>
      </c>
      <c r="F268" s="135">
        <f t="shared" si="20"/>
        <v>959094.05708131334</v>
      </c>
      <c r="G268" s="135">
        <f t="shared" si="20"/>
        <v>0</v>
      </c>
      <c r="H268" s="135">
        <f>SUM(C268:G268)</f>
        <v>39941498.9994464</v>
      </c>
    </row>
    <row r="269" spans="2:10" x14ac:dyDescent="0.55000000000000004">
      <c r="B269" s="127" t="str">
        <f>$B$33</f>
        <v>Science</v>
      </c>
      <c r="C269" s="138">
        <f t="shared" si="20"/>
        <v>8193168.6205726312</v>
      </c>
      <c r="D269" s="138">
        <f t="shared" si="20"/>
        <v>5613570.0135942372</v>
      </c>
      <c r="E269" s="138">
        <f t="shared" si="20"/>
        <v>2481046.519060839</v>
      </c>
      <c r="F269" s="138">
        <f t="shared" si="20"/>
        <v>12441.677031908217</v>
      </c>
      <c r="G269" s="138">
        <f t="shared" si="20"/>
        <v>0</v>
      </c>
      <c r="H269" s="138">
        <f t="shared" ref="H269:H288" si="21">SUM(C269:G269)</f>
        <v>16300226.830259616</v>
      </c>
    </row>
    <row r="270" spans="2:10" x14ac:dyDescent="0.55000000000000004">
      <c r="B270" s="127" t="str">
        <f>$B$34</f>
        <v>Fine Arts</v>
      </c>
      <c r="C270" s="138">
        <f t="shared" si="20"/>
        <v>8441292.357028028</v>
      </c>
      <c r="D270" s="138">
        <f t="shared" si="20"/>
        <v>6482796.713351978</v>
      </c>
      <c r="E270" s="138">
        <f t="shared" si="20"/>
        <v>2279149.865861997</v>
      </c>
      <c r="F270" s="138">
        <f t="shared" si="20"/>
        <v>0</v>
      </c>
      <c r="G270" s="138">
        <f t="shared" si="20"/>
        <v>0</v>
      </c>
      <c r="H270" s="138">
        <f t="shared" si="21"/>
        <v>17203238.936242003</v>
      </c>
    </row>
    <row r="271" spans="2:10" x14ac:dyDescent="0.55000000000000004">
      <c r="B271" s="127" t="str">
        <f>$B$35</f>
        <v>Teacher Education</v>
      </c>
      <c r="C271" s="138">
        <f t="shared" si="20"/>
        <v>1356155.5813334838</v>
      </c>
      <c r="D271" s="138">
        <f t="shared" si="20"/>
        <v>6293832.6901560184</v>
      </c>
      <c r="E271" s="138">
        <f t="shared" si="20"/>
        <v>5407205.1601712219</v>
      </c>
      <c r="F271" s="138">
        <f t="shared" si="20"/>
        <v>804736.67107657786</v>
      </c>
      <c r="G271" s="138">
        <f t="shared" si="20"/>
        <v>0</v>
      </c>
      <c r="H271" s="138">
        <f t="shared" si="21"/>
        <v>13861930.1027373</v>
      </c>
    </row>
    <row r="272" spans="2:10" x14ac:dyDescent="0.55000000000000004">
      <c r="B272" s="127" t="str">
        <f>$B$36</f>
        <v>Agriculture</v>
      </c>
      <c r="C272" s="138">
        <f t="shared" si="20"/>
        <v>3014141.6297636954</v>
      </c>
      <c r="D272" s="138">
        <f t="shared" si="20"/>
        <v>3796395.4813816296</v>
      </c>
      <c r="E272" s="138">
        <f t="shared" si="20"/>
        <v>1001487.9204384036</v>
      </c>
      <c r="F272" s="138">
        <f t="shared" si="20"/>
        <v>537333.92748356366</v>
      </c>
      <c r="G272" s="138">
        <f t="shared" si="20"/>
        <v>0</v>
      </c>
      <c r="H272" s="138">
        <f t="shared" si="21"/>
        <v>8349358.9590672916</v>
      </c>
    </row>
    <row r="273" spans="2:10" x14ac:dyDescent="0.55000000000000004">
      <c r="B273" s="127" t="str">
        <f>$B$37</f>
        <v>Engineering</v>
      </c>
      <c r="C273" s="138">
        <f t="shared" si="20"/>
        <v>1925355.5759553874</v>
      </c>
      <c r="D273" s="138">
        <f t="shared" si="20"/>
        <v>2086393.1815488921</v>
      </c>
      <c r="E273" s="138">
        <f t="shared" si="20"/>
        <v>366331.41497705306</v>
      </c>
      <c r="F273" s="138">
        <f t="shared" si="20"/>
        <v>0</v>
      </c>
      <c r="G273" s="138">
        <f t="shared" si="20"/>
        <v>0</v>
      </c>
      <c r="H273" s="138">
        <f t="shared" si="21"/>
        <v>4378080.1724813329</v>
      </c>
    </row>
    <row r="274" spans="2:10" x14ac:dyDescent="0.55000000000000004">
      <c r="B274" s="127" t="str">
        <f>$B$38</f>
        <v>Home Economics</v>
      </c>
      <c r="C274" s="138">
        <f t="shared" si="20"/>
        <v>2216596.9398847399</v>
      </c>
      <c r="D274" s="138">
        <f t="shared" si="20"/>
        <v>2552040.6689701593</v>
      </c>
      <c r="E274" s="138">
        <f t="shared" si="20"/>
        <v>737047.27105996711</v>
      </c>
      <c r="F274" s="138">
        <f t="shared" si="20"/>
        <v>0</v>
      </c>
      <c r="G274" s="138">
        <f t="shared" si="20"/>
        <v>0</v>
      </c>
      <c r="H274" s="138">
        <f t="shared" si="21"/>
        <v>5505684.8799148668</v>
      </c>
    </row>
    <row r="275" spans="2:10" x14ac:dyDescent="0.55000000000000004">
      <c r="B275" s="127" t="str">
        <f>$B$39</f>
        <v>Law</v>
      </c>
      <c r="C275" s="138">
        <f t="shared" si="20"/>
        <v>10943.043674089909</v>
      </c>
      <c r="D275" s="138">
        <f t="shared" si="20"/>
        <v>44794.889058424131</v>
      </c>
      <c r="E275" s="138">
        <f t="shared" si="20"/>
        <v>67703.690768668399</v>
      </c>
      <c r="F275" s="138">
        <f t="shared" si="20"/>
        <v>16567.972665444526</v>
      </c>
      <c r="G275" s="138">
        <f t="shared" si="20"/>
        <v>0</v>
      </c>
      <c r="H275" s="138">
        <f t="shared" si="21"/>
        <v>140009.59616662696</v>
      </c>
    </row>
    <row r="276" spans="2:10" x14ac:dyDescent="0.55000000000000004">
      <c r="B276" s="127" t="str">
        <f>$B$40</f>
        <v>Social Service</v>
      </c>
      <c r="C276" s="138">
        <f t="shared" si="20"/>
        <v>205198.92949395231</v>
      </c>
      <c r="D276" s="138">
        <f t="shared" si="20"/>
        <v>903749.13608578546</v>
      </c>
      <c r="E276" s="138">
        <f t="shared" si="20"/>
        <v>1583437.5618883017</v>
      </c>
      <c r="F276" s="138">
        <f t="shared" si="20"/>
        <v>526481.41745068319</v>
      </c>
      <c r="G276" s="138">
        <f t="shared" si="20"/>
        <v>0</v>
      </c>
      <c r="H276" s="138">
        <f t="shared" si="21"/>
        <v>3218867.0449187225</v>
      </c>
    </row>
    <row r="277" spans="2:10" x14ac:dyDescent="0.55000000000000004">
      <c r="B277" s="127" t="str">
        <f>$B$41</f>
        <v>Library Science</v>
      </c>
      <c r="C277" s="138">
        <f t="shared" si="20"/>
        <v>0</v>
      </c>
      <c r="D277" s="138">
        <f t="shared" si="20"/>
        <v>0</v>
      </c>
      <c r="E277" s="138">
        <f t="shared" si="20"/>
        <v>0</v>
      </c>
      <c r="F277" s="138">
        <f t="shared" si="20"/>
        <v>0</v>
      </c>
      <c r="G277" s="138">
        <f t="shared" si="20"/>
        <v>0</v>
      </c>
      <c r="H277" s="138">
        <f t="shared" si="21"/>
        <v>0</v>
      </c>
    </row>
    <row r="278" spans="2:10" x14ac:dyDescent="0.55000000000000004">
      <c r="B278" s="127" t="str">
        <f>$B$42</f>
        <v>Veterinary Science</v>
      </c>
      <c r="C278" s="138">
        <f t="shared" si="20"/>
        <v>0</v>
      </c>
      <c r="D278" s="138">
        <f t="shared" si="20"/>
        <v>0</v>
      </c>
      <c r="E278" s="138">
        <f t="shared" si="20"/>
        <v>0</v>
      </c>
      <c r="F278" s="138">
        <f t="shared" si="20"/>
        <v>0</v>
      </c>
      <c r="G278" s="138">
        <f t="shared" si="20"/>
        <v>0</v>
      </c>
      <c r="H278" s="138">
        <f t="shared" si="21"/>
        <v>0</v>
      </c>
    </row>
    <row r="279" spans="2:10" x14ac:dyDescent="0.55000000000000004">
      <c r="B279" s="127" t="str">
        <f>$B$43</f>
        <v>Vocational Training</v>
      </c>
      <c r="C279" s="138">
        <f t="shared" si="20"/>
        <v>152425.43363471367</v>
      </c>
      <c r="D279" s="138">
        <f t="shared" si="20"/>
        <v>0</v>
      </c>
      <c r="E279" s="138">
        <f t="shared" si="20"/>
        <v>0</v>
      </c>
      <c r="F279" s="138">
        <f t="shared" si="20"/>
        <v>0</v>
      </c>
      <c r="G279" s="138">
        <f t="shared" si="20"/>
        <v>0</v>
      </c>
      <c r="H279" s="138">
        <f t="shared" si="21"/>
        <v>152425.43363471367</v>
      </c>
    </row>
    <row r="280" spans="2:10" x14ac:dyDescent="0.55000000000000004">
      <c r="B280" s="127" t="str">
        <f>$B$44</f>
        <v>Physical Training</v>
      </c>
      <c r="C280" s="138">
        <f t="shared" si="20"/>
        <v>0</v>
      </c>
      <c r="D280" s="138">
        <f t="shared" si="20"/>
        <v>0</v>
      </c>
      <c r="E280" s="138">
        <f t="shared" si="20"/>
        <v>0</v>
      </c>
      <c r="F280" s="138">
        <f t="shared" si="20"/>
        <v>0</v>
      </c>
      <c r="G280" s="138">
        <f t="shared" si="20"/>
        <v>0</v>
      </c>
      <c r="H280" s="138">
        <f t="shared" si="21"/>
        <v>0</v>
      </c>
    </row>
    <row r="281" spans="2:10" x14ac:dyDescent="0.55000000000000004">
      <c r="B281" s="127" t="str">
        <f>$B$45</f>
        <v>Health Services</v>
      </c>
      <c r="C281" s="138">
        <f t="shared" si="20"/>
        <v>774968.43877788691</v>
      </c>
      <c r="D281" s="138">
        <f t="shared" si="20"/>
        <v>2308834.5891648103</v>
      </c>
      <c r="E281" s="138">
        <f t="shared" si="20"/>
        <v>2315330.9049720019</v>
      </c>
      <c r="F281" s="138">
        <f t="shared" si="20"/>
        <v>0</v>
      </c>
      <c r="G281" s="138">
        <f t="shared" si="20"/>
        <v>0</v>
      </c>
      <c r="H281" s="138">
        <f t="shared" si="21"/>
        <v>5399133.9329146985</v>
      </c>
    </row>
    <row r="282" spans="2:10" x14ac:dyDescent="0.55000000000000004">
      <c r="B282" s="127" t="str">
        <f>$B$46</f>
        <v>Pharmacy</v>
      </c>
      <c r="C282" s="138">
        <f t="shared" si="20"/>
        <v>0</v>
      </c>
      <c r="D282" s="138">
        <f t="shared" si="20"/>
        <v>0</v>
      </c>
      <c r="E282" s="138">
        <f t="shared" si="20"/>
        <v>0</v>
      </c>
      <c r="F282" s="138">
        <f t="shared" si="20"/>
        <v>0</v>
      </c>
      <c r="G282" s="138">
        <f t="shared" si="20"/>
        <v>0</v>
      </c>
      <c r="H282" s="138">
        <f t="shared" si="21"/>
        <v>0</v>
      </c>
    </row>
    <row r="283" spans="2:10" x14ac:dyDescent="0.55000000000000004">
      <c r="B283" s="127" t="str">
        <f>$B$47</f>
        <v>Business Administration</v>
      </c>
      <c r="C283" s="138">
        <f t="shared" si="20"/>
        <v>4109889.9042790146</v>
      </c>
      <c r="D283" s="138">
        <f t="shared" si="20"/>
        <v>11169670.199171096</v>
      </c>
      <c r="E283" s="138">
        <f t="shared" si="20"/>
        <v>3105530.9326676922</v>
      </c>
      <c r="F283" s="138">
        <f t="shared" si="20"/>
        <v>0</v>
      </c>
      <c r="G283" s="138">
        <f t="shared" si="20"/>
        <v>0</v>
      </c>
      <c r="H283" s="138">
        <f t="shared" si="21"/>
        <v>18385091.036117803</v>
      </c>
    </row>
    <row r="284" spans="2:10" x14ac:dyDescent="0.55000000000000004">
      <c r="B284" s="127" t="str">
        <f>$B$48</f>
        <v>Optometry</v>
      </c>
      <c r="C284" s="138">
        <f t="shared" ref="C284:G287" si="22">C259+C234+C209+C184+C132</f>
        <v>0</v>
      </c>
      <c r="D284" s="138">
        <f t="shared" si="22"/>
        <v>0</v>
      </c>
      <c r="E284" s="138">
        <f t="shared" si="22"/>
        <v>0</v>
      </c>
      <c r="F284" s="138">
        <f t="shared" si="22"/>
        <v>0</v>
      </c>
      <c r="G284" s="138">
        <f t="shared" si="22"/>
        <v>0</v>
      </c>
      <c r="H284" s="138">
        <f t="shared" si="21"/>
        <v>0</v>
      </c>
    </row>
    <row r="285" spans="2:10" x14ac:dyDescent="0.55000000000000004">
      <c r="B285" s="127" t="str">
        <f>$B$49</f>
        <v>Teacher Ed-Practice Teaching</v>
      </c>
      <c r="C285" s="138">
        <f t="shared" si="22"/>
        <v>0</v>
      </c>
      <c r="D285" s="138">
        <f t="shared" si="22"/>
        <v>1156765.4108201237</v>
      </c>
      <c r="E285" s="138">
        <f t="shared" si="22"/>
        <v>0</v>
      </c>
      <c r="F285" s="138">
        <f t="shared" si="22"/>
        <v>0</v>
      </c>
      <c r="G285" s="138">
        <f t="shared" si="22"/>
        <v>0</v>
      </c>
      <c r="H285" s="138">
        <f t="shared" si="21"/>
        <v>1156765.4108201237</v>
      </c>
    </row>
    <row r="286" spans="2:10" x14ac:dyDescent="0.55000000000000004">
      <c r="B286" s="127" t="str">
        <f>$B$50</f>
        <v>Technology</v>
      </c>
      <c r="C286" s="138">
        <f t="shared" si="22"/>
        <v>892253.4224539554</v>
      </c>
      <c r="D286" s="138">
        <f t="shared" si="22"/>
        <v>752583.03603139368</v>
      </c>
      <c r="E286" s="138">
        <f t="shared" si="22"/>
        <v>123835.42828323736</v>
      </c>
      <c r="F286" s="138">
        <f t="shared" si="22"/>
        <v>0</v>
      </c>
      <c r="G286" s="138">
        <f t="shared" si="22"/>
        <v>0</v>
      </c>
      <c r="H286" s="138">
        <f t="shared" si="21"/>
        <v>1768671.8867685865</v>
      </c>
    </row>
    <row r="287" spans="2:10" x14ac:dyDescent="0.55000000000000004">
      <c r="B287" s="127" t="str">
        <f>$B$51</f>
        <v>Nursing</v>
      </c>
      <c r="C287" s="138">
        <f t="shared" si="22"/>
        <v>161455.12495419563</v>
      </c>
      <c r="D287" s="138">
        <f t="shared" si="22"/>
        <v>9321022.1005558688</v>
      </c>
      <c r="E287" s="138">
        <f t="shared" si="22"/>
        <v>1435317.5525268517</v>
      </c>
      <c r="F287" s="138">
        <f t="shared" si="22"/>
        <v>0</v>
      </c>
      <c r="G287" s="138">
        <f t="shared" si="22"/>
        <v>0</v>
      </c>
      <c r="H287" s="138">
        <f t="shared" si="21"/>
        <v>10917794.778036917</v>
      </c>
    </row>
    <row r="288" spans="2:10" x14ac:dyDescent="0.55000000000000004">
      <c r="B288" s="130" t="str">
        <f>$B$52</f>
        <v>Totals</v>
      </c>
      <c r="C288" s="135">
        <f>SUM(C268:C287)</f>
        <v>58947545.245205969</v>
      </c>
      <c r="D288" s="135">
        <f>SUM(D268:D287)</f>
        <v>60355328.294126675</v>
      </c>
      <c r="E288" s="135">
        <f>SUM(E268:E287)</f>
        <v>24519248.737404861</v>
      </c>
      <c r="F288" s="135">
        <f>SUM(F268:F287)</f>
        <v>2856655.7227894906</v>
      </c>
      <c r="G288" s="135">
        <f>SUM(G268:G287)</f>
        <v>0</v>
      </c>
      <c r="H288" s="135">
        <f t="shared" si="21"/>
        <v>146678777.99952701</v>
      </c>
      <c r="I288" s="351"/>
      <c r="J288" s="139"/>
    </row>
    <row r="289" spans="2:10" x14ac:dyDescent="0.55000000000000004">
      <c r="H289" s="139"/>
    </row>
    <row r="290" spans="2:10" x14ac:dyDescent="0.55000000000000004">
      <c r="B290" s="120" t="s">
        <v>218</v>
      </c>
      <c r="C290" s="121"/>
      <c r="D290" s="121"/>
      <c r="E290" s="121"/>
      <c r="F290" s="121"/>
      <c r="G290" s="121"/>
      <c r="H290" s="122"/>
      <c r="J290" s="358"/>
    </row>
    <row r="291" spans="2:10" ht="30" customHeight="1" thickBot="1" x14ac:dyDescent="0.6">
      <c r="B291" s="432" t="s">
        <v>229</v>
      </c>
      <c r="C291" s="432"/>
      <c r="D291" s="432"/>
      <c r="E291" s="432"/>
      <c r="F291" s="432"/>
      <c r="G291" s="432"/>
      <c r="H291" s="432"/>
    </row>
    <row r="292" spans="2:10" ht="19.8" thickBot="1" x14ac:dyDescent="0.6">
      <c r="B292" s="124" t="s">
        <v>31</v>
      </c>
      <c r="C292" s="125" t="s">
        <v>25</v>
      </c>
      <c r="D292" s="125" t="s">
        <v>26</v>
      </c>
      <c r="E292" s="125" t="s">
        <v>27</v>
      </c>
      <c r="F292" s="125" t="s">
        <v>28</v>
      </c>
      <c r="G292" s="125" t="s">
        <v>29</v>
      </c>
      <c r="H292" s="126" t="s">
        <v>1</v>
      </c>
    </row>
    <row r="293" spans="2:10" x14ac:dyDescent="0.55000000000000004">
      <c r="B293" s="127" t="str">
        <f>$B$32</f>
        <v>Liberal Arts</v>
      </c>
      <c r="C293" s="133">
        <f t="shared" ref="C293:H308" si="23">IF(C32=0,0,C268/C32)</f>
        <v>357.23734106962144</v>
      </c>
      <c r="D293" s="133">
        <f t="shared" si="23"/>
        <v>663.25865073599459</v>
      </c>
      <c r="E293" s="133">
        <f t="shared" si="23"/>
        <v>1389.0989299764231</v>
      </c>
      <c r="F293" s="133">
        <f t="shared" si="23"/>
        <v>1973.4445618957066</v>
      </c>
      <c r="G293" s="134">
        <f t="shared" si="23"/>
        <v>0</v>
      </c>
      <c r="H293" s="135">
        <f t="shared" si="23"/>
        <v>434.51984855959358</v>
      </c>
    </row>
    <row r="294" spans="2:10" x14ac:dyDescent="0.55000000000000004">
      <c r="B294" s="127" t="str">
        <f>$B$33</f>
        <v>Science</v>
      </c>
      <c r="C294" s="136">
        <f t="shared" si="23"/>
        <v>366.09332531602462</v>
      </c>
      <c r="D294" s="136">
        <f t="shared" si="23"/>
        <v>878.49295987390258</v>
      </c>
      <c r="E294" s="136">
        <f t="shared" si="23"/>
        <v>1432.4748955316622</v>
      </c>
      <c r="F294" s="136">
        <f t="shared" si="23"/>
        <v>4147.2256773027393</v>
      </c>
      <c r="G294" s="137">
        <f t="shared" si="23"/>
        <v>0</v>
      </c>
      <c r="H294" s="138">
        <f t="shared" si="23"/>
        <v>534.34606884968412</v>
      </c>
    </row>
    <row r="295" spans="2:10" x14ac:dyDescent="0.55000000000000004">
      <c r="B295" s="127" t="str">
        <f>$B$34</f>
        <v>Fine Arts</v>
      </c>
      <c r="C295" s="136">
        <f t="shared" si="23"/>
        <v>504.01793390422904</v>
      </c>
      <c r="D295" s="136">
        <f t="shared" si="23"/>
        <v>831.34094810874285</v>
      </c>
      <c r="E295" s="136">
        <f t="shared" si="23"/>
        <v>1606.1662197758965</v>
      </c>
      <c r="F295" s="136">
        <f t="shared" si="23"/>
        <v>0</v>
      </c>
      <c r="G295" s="137">
        <f t="shared" si="23"/>
        <v>0</v>
      </c>
      <c r="H295" s="138">
        <f t="shared" si="23"/>
        <v>662.55493688588501</v>
      </c>
    </row>
    <row r="296" spans="2:10" x14ac:dyDescent="0.55000000000000004">
      <c r="B296" s="127" t="str">
        <f>$B$35</f>
        <v>Teacher Education</v>
      </c>
      <c r="C296" s="136">
        <f t="shared" si="23"/>
        <v>405.18541420181771</v>
      </c>
      <c r="D296" s="136">
        <f t="shared" si="23"/>
        <v>622.0431597307786</v>
      </c>
      <c r="E296" s="136">
        <f t="shared" si="23"/>
        <v>923.20388597767146</v>
      </c>
      <c r="F296" s="136">
        <f t="shared" si="23"/>
        <v>1293.7888602517328</v>
      </c>
      <c r="G296" s="137">
        <f t="shared" si="23"/>
        <v>0</v>
      </c>
      <c r="H296" s="138">
        <f t="shared" si="23"/>
        <v>695.0426244854242</v>
      </c>
    </row>
    <row r="297" spans="2:10" x14ac:dyDescent="0.55000000000000004">
      <c r="B297" s="127" t="str">
        <f>$B$36</f>
        <v>Agriculture</v>
      </c>
      <c r="C297" s="136">
        <f t="shared" si="23"/>
        <v>517.27160284257684</v>
      </c>
      <c r="D297" s="136">
        <f t="shared" si="23"/>
        <v>924.59704855860434</v>
      </c>
      <c r="E297" s="136">
        <f t="shared" si="23"/>
        <v>1851.1791505330937</v>
      </c>
      <c r="F297" s="136">
        <f t="shared" si="23"/>
        <v>3422.509092251998</v>
      </c>
      <c r="G297" s="137">
        <f t="shared" si="23"/>
        <v>0</v>
      </c>
      <c r="H297" s="138">
        <f t="shared" si="23"/>
        <v>785.3785118114281</v>
      </c>
    </row>
    <row r="298" spans="2:10" x14ac:dyDescent="0.55000000000000004">
      <c r="B298" s="127" t="str">
        <f>$B$37</f>
        <v>Engineering</v>
      </c>
      <c r="C298" s="136">
        <f t="shared" si="23"/>
        <v>463.38281009756616</v>
      </c>
      <c r="D298" s="136">
        <f t="shared" si="23"/>
        <v>774.74681825060975</v>
      </c>
      <c r="E298" s="136">
        <f t="shared" si="23"/>
        <v>1688.1632026592308</v>
      </c>
      <c r="F298" s="136">
        <f t="shared" si="23"/>
        <v>0</v>
      </c>
      <c r="G298" s="137">
        <f t="shared" si="23"/>
        <v>0</v>
      </c>
      <c r="H298" s="138">
        <f t="shared" si="23"/>
        <v>619.6857993604151</v>
      </c>
    </row>
    <row r="299" spans="2:10" x14ac:dyDescent="0.55000000000000004">
      <c r="B299" s="127" t="str">
        <f>$B$38</f>
        <v>Home Economics</v>
      </c>
      <c r="C299" s="136">
        <f t="shared" si="23"/>
        <v>304.60312489827402</v>
      </c>
      <c r="D299" s="136">
        <f t="shared" si="23"/>
        <v>472.33771404222824</v>
      </c>
      <c r="E299" s="136">
        <f t="shared" si="23"/>
        <v>1228.4121184332785</v>
      </c>
      <c r="F299" s="136">
        <f t="shared" si="23"/>
        <v>0</v>
      </c>
      <c r="G299" s="137">
        <f t="shared" si="23"/>
        <v>0</v>
      </c>
      <c r="H299" s="138">
        <f t="shared" si="23"/>
        <v>414.58470481286645</v>
      </c>
    </row>
    <row r="300" spans="2:10" x14ac:dyDescent="0.55000000000000004">
      <c r="B300" s="127" t="str">
        <f>$B$39</f>
        <v>Law</v>
      </c>
      <c r="C300" s="136">
        <f t="shared" si="23"/>
        <v>0</v>
      </c>
      <c r="D300" s="136">
        <f t="shared" si="23"/>
        <v>0</v>
      </c>
      <c r="E300" s="136">
        <f t="shared" si="23"/>
        <v>0</v>
      </c>
      <c r="F300" s="136">
        <f t="shared" si="23"/>
        <v>0</v>
      </c>
      <c r="G300" s="137">
        <f t="shared" si="23"/>
        <v>0</v>
      </c>
      <c r="H300" s="138">
        <f t="shared" si="23"/>
        <v>0</v>
      </c>
    </row>
    <row r="301" spans="2:10" x14ac:dyDescent="0.55000000000000004">
      <c r="B301" s="127" t="str">
        <f>$B$40</f>
        <v>Social Service</v>
      </c>
      <c r="C301" s="136">
        <f t="shared" si="23"/>
        <v>522.13468064618905</v>
      </c>
      <c r="D301" s="136">
        <f t="shared" si="23"/>
        <v>835.25798159499584</v>
      </c>
      <c r="E301" s="136">
        <f t="shared" si="23"/>
        <v>786.60584296487912</v>
      </c>
      <c r="F301" s="136">
        <f t="shared" si="23"/>
        <v>1193.8354137203701</v>
      </c>
      <c r="G301" s="137">
        <f t="shared" si="23"/>
        <v>0</v>
      </c>
      <c r="H301" s="138">
        <f t="shared" si="23"/>
        <v>819.25860140461248</v>
      </c>
    </row>
    <row r="302" spans="2:10" x14ac:dyDescent="0.55000000000000004">
      <c r="B302" s="127" t="str">
        <f>$B$41</f>
        <v>Library Science</v>
      </c>
      <c r="C302" s="136">
        <f t="shared" si="23"/>
        <v>0</v>
      </c>
      <c r="D302" s="136">
        <f t="shared" si="23"/>
        <v>0</v>
      </c>
      <c r="E302" s="136">
        <f t="shared" si="23"/>
        <v>0</v>
      </c>
      <c r="F302" s="136">
        <f t="shared" si="23"/>
        <v>0</v>
      </c>
      <c r="G302" s="137">
        <f t="shared" si="23"/>
        <v>0</v>
      </c>
      <c r="H302" s="138">
        <f t="shared" si="23"/>
        <v>0</v>
      </c>
    </row>
    <row r="303" spans="2:10" x14ac:dyDescent="0.55000000000000004">
      <c r="B303" s="127" t="str">
        <f>$B$42</f>
        <v>Veterinary Science</v>
      </c>
      <c r="C303" s="136">
        <f t="shared" si="23"/>
        <v>0</v>
      </c>
      <c r="D303" s="136">
        <f t="shared" si="23"/>
        <v>0</v>
      </c>
      <c r="E303" s="136">
        <f t="shared" si="23"/>
        <v>0</v>
      </c>
      <c r="F303" s="136">
        <f t="shared" si="23"/>
        <v>0</v>
      </c>
      <c r="G303" s="137">
        <f t="shared" si="23"/>
        <v>0</v>
      </c>
      <c r="H303" s="138">
        <f t="shared" si="23"/>
        <v>0</v>
      </c>
    </row>
    <row r="304" spans="2:10" x14ac:dyDescent="0.55000000000000004">
      <c r="B304" s="127" t="str">
        <f>$B$43</f>
        <v>Vocational Training</v>
      </c>
      <c r="C304" s="136">
        <f t="shared" si="23"/>
        <v>2674.1304146440993</v>
      </c>
      <c r="D304" s="136">
        <f t="shared" si="23"/>
        <v>0</v>
      </c>
      <c r="E304" s="136">
        <f t="shared" si="23"/>
        <v>0</v>
      </c>
      <c r="F304" s="136">
        <f t="shared" si="23"/>
        <v>0</v>
      </c>
      <c r="G304" s="137">
        <f t="shared" si="23"/>
        <v>0</v>
      </c>
      <c r="H304" s="138">
        <f t="shared" si="23"/>
        <v>2674.1304146440993</v>
      </c>
    </row>
    <row r="305" spans="2:10" x14ac:dyDescent="0.55000000000000004">
      <c r="B305" s="127" t="str">
        <f>$B$44</f>
        <v>Physical Training</v>
      </c>
      <c r="C305" s="136">
        <f t="shared" si="23"/>
        <v>0</v>
      </c>
      <c r="D305" s="136">
        <f t="shared" si="23"/>
        <v>0</v>
      </c>
      <c r="E305" s="136">
        <f t="shared" si="23"/>
        <v>0</v>
      </c>
      <c r="F305" s="136">
        <f t="shared" si="23"/>
        <v>0</v>
      </c>
      <c r="G305" s="137">
        <f t="shared" si="23"/>
        <v>0</v>
      </c>
      <c r="H305" s="138">
        <f t="shared" si="23"/>
        <v>0</v>
      </c>
    </row>
    <row r="306" spans="2:10" x14ac:dyDescent="0.55000000000000004">
      <c r="B306" s="127" t="str">
        <f>$B$45</f>
        <v>Health Services</v>
      </c>
      <c r="C306" s="136">
        <f t="shared" si="23"/>
        <v>262.0792826438576</v>
      </c>
      <c r="D306" s="136">
        <f t="shared" si="23"/>
        <v>534.57619568529992</v>
      </c>
      <c r="E306" s="136">
        <f t="shared" si="23"/>
        <v>749.78332414896431</v>
      </c>
      <c r="F306" s="136">
        <f t="shared" si="23"/>
        <v>0</v>
      </c>
      <c r="G306" s="137">
        <f t="shared" si="23"/>
        <v>0</v>
      </c>
      <c r="H306" s="138">
        <f t="shared" si="23"/>
        <v>520.95078472739272</v>
      </c>
    </row>
    <row r="307" spans="2:10" x14ac:dyDescent="0.55000000000000004">
      <c r="B307" s="127" t="str">
        <f>$B$46</f>
        <v>Pharmacy</v>
      </c>
      <c r="C307" s="136">
        <f t="shared" si="23"/>
        <v>0</v>
      </c>
      <c r="D307" s="136">
        <f t="shared" si="23"/>
        <v>0</v>
      </c>
      <c r="E307" s="136">
        <f t="shared" si="23"/>
        <v>0</v>
      </c>
      <c r="F307" s="136">
        <f t="shared" si="23"/>
        <v>0</v>
      </c>
      <c r="G307" s="137">
        <f t="shared" si="23"/>
        <v>0</v>
      </c>
      <c r="H307" s="138">
        <f t="shared" si="23"/>
        <v>0</v>
      </c>
    </row>
    <row r="308" spans="2:10" x14ac:dyDescent="0.55000000000000004">
      <c r="B308" s="127" t="str">
        <f>$B$47</f>
        <v>Business Administration</v>
      </c>
      <c r="C308" s="136">
        <f t="shared" si="23"/>
        <v>387.14109874519733</v>
      </c>
      <c r="D308" s="136">
        <f t="shared" si="23"/>
        <v>657.61967613606691</v>
      </c>
      <c r="E308" s="136">
        <f t="shared" si="23"/>
        <v>1122.7516025552034</v>
      </c>
      <c r="F308" s="136">
        <f t="shared" si="23"/>
        <v>0</v>
      </c>
      <c r="G308" s="137">
        <f t="shared" si="23"/>
        <v>0</v>
      </c>
      <c r="H308" s="138">
        <f t="shared" si="23"/>
        <v>605.42994158520116</v>
      </c>
    </row>
    <row r="309" spans="2:10" x14ac:dyDescent="0.55000000000000004">
      <c r="B309" s="127" t="str">
        <f>$B$48</f>
        <v>Optometry</v>
      </c>
      <c r="C309" s="136">
        <f t="shared" ref="C309:H313" si="24">IF(C48=0,0,C284/C48)</f>
        <v>0</v>
      </c>
      <c r="D309" s="136">
        <f t="shared" si="24"/>
        <v>0</v>
      </c>
      <c r="E309" s="136">
        <f t="shared" si="24"/>
        <v>0</v>
      </c>
      <c r="F309" s="136">
        <f t="shared" si="24"/>
        <v>0</v>
      </c>
      <c r="G309" s="137">
        <f t="shared" si="24"/>
        <v>0</v>
      </c>
      <c r="H309" s="138">
        <f t="shared" si="24"/>
        <v>0</v>
      </c>
    </row>
    <row r="310" spans="2:10" x14ac:dyDescent="0.55000000000000004">
      <c r="B310" s="127" t="str">
        <f>$B$49</f>
        <v>Teacher Ed-Practice Teaching</v>
      </c>
      <c r="C310" s="136">
        <f t="shared" si="24"/>
        <v>0</v>
      </c>
      <c r="D310" s="136">
        <f t="shared" si="24"/>
        <v>559.63493508472368</v>
      </c>
      <c r="E310" s="136">
        <f t="shared" si="24"/>
        <v>0</v>
      </c>
      <c r="F310" s="136">
        <f t="shared" si="24"/>
        <v>0</v>
      </c>
      <c r="G310" s="137">
        <f t="shared" si="24"/>
        <v>0</v>
      </c>
      <c r="H310" s="138">
        <f t="shared" si="24"/>
        <v>559.63493508472368</v>
      </c>
    </row>
    <row r="311" spans="2:10" x14ac:dyDescent="0.55000000000000004">
      <c r="B311" s="127" t="str">
        <f>$B$50</f>
        <v>Technology</v>
      </c>
      <c r="C311" s="136">
        <f t="shared" si="24"/>
        <v>445.68103019678091</v>
      </c>
      <c r="D311" s="136">
        <f t="shared" si="24"/>
        <v>793.86396205843221</v>
      </c>
      <c r="E311" s="136">
        <f t="shared" si="24"/>
        <v>3752.5887358556774</v>
      </c>
      <c r="F311" s="136">
        <f t="shared" si="24"/>
        <v>0</v>
      </c>
      <c r="G311" s="137">
        <f t="shared" si="24"/>
        <v>0</v>
      </c>
      <c r="H311" s="138">
        <f t="shared" si="24"/>
        <v>592.91715949332433</v>
      </c>
    </row>
    <row r="312" spans="2:10" x14ac:dyDescent="0.55000000000000004">
      <c r="B312" s="127" t="str">
        <f>$B$51</f>
        <v>Nursing</v>
      </c>
      <c r="C312" s="136">
        <f t="shared" si="24"/>
        <v>388.11328113989333</v>
      </c>
      <c r="D312" s="136">
        <f t="shared" si="24"/>
        <v>1057.4046625701494</v>
      </c>
      <c r="E312" s="136">
        <f t="shared" si="24"/>
        <v>1598.3491676245565</v>
      </c>
      <c r="F312" s="136">
        <f t="shared" si="24"/>
        <v>0</v>
      </c>
      <c r="G312" s="137">
        <f t="shared" si="24"/>
        <v>0</v>
      </c>
      <c r="H312" s="138">
        <f t="shared" si="24"/>
        <v>1077.8748917007517</v>
      </c>
    </row>
    <row r="313" spans="2:10" x14ac:dyDescent="0.55000000000000004">
      <c r="B313" s="130" t="str">
        <f>$B$52</f>
        <v>Totals</v>
      </c>
      <c r="C313" s="135">
        <f t="shared" si="24"/>
        <v>384.93339457613752</v>
      </c>
      <c r="D313" s="135">
        <f t="shared" si="24"/>
        <v>730.74712804957596</v>
      </c>
      <c r="E313" s="135">
        <f t="shared" si="24"/>
        <v>1126.441344117465</v>
      </c>
      <c r="F313" s="135">
        <f t="shared" si="24"/>
        <v>1671.5364088879408</v>
      </c>
      <c r="G313" s="135">
        <f t="shared" si="24"/>
        <v>0</v>
      </c>
      <c r="H313" s="135">
        <f t="shared" si="24"/>
        <v>565.8750651005837</v>
      </c>
      <c r="I313" s="349"/>
    </row>
    <row r="315" spans="2:10" x14ac:dyDescent="0.55000000000000004">
      <c r="B315" s="120" t="s">
        <v>37</v>
      </c>
      <c r="C315" s="121"/>
      <c r="D315" s="121"/>
      <c r="E315" s="121"/>
      <c r="F315" s="121"/>
      <c r="G315" s="121"/>
      <c r="H315" s="122"/>
      <c r="J315" s="358"/>
    </row>
    <row r="316" spans="2:10" ht="55.5" customHeight="1" thickBot="1" x14ac:dyDescent="0.6">
      <c r="B316" s="432" t="s">
        <v>230</v>
      </c>
      <c r="C316" s="432"/>
      <c r="D316" s="432"/>
      <c r="E316" s="432"/>
      <c r="F316" s="432"/>
      <c r="G316" s="432"/>
      <c r="H316" s="432"/>
    </row>
    <row r="317" spans="2:10" ht="19.8" thickBot="1" x14ac:dyDescent="0.6">
      <c r="B317" s="124" t="s">
        <v>31</v>
      </c>
      <c r="C317" s="125" t="s">
        <v>25</v>
      </c>
      <c r="D317" s="125" t="s">
        <v>26</v>
      </c>
      <c r="E317" s="125" t="s">
        <v>27</v>
      </c>
      <c r="F317" s="125" t="s">
        <v>28</v>
      </c>
      <c r="G317" s="125" t="s">
        <v>29</v>
      </c>
      <c r="H317" s="126" t="s">
        <v>1</v>
      </c>
    </row>
    <row r="318" spans="2:10" x14ac:dyDescent="0.55000000000000004">
      <c r="B318" s="127" t="str">
        <f>$B$32</f>
        <v>Liberal Arts</v>
      </c>
      <c r="C318" s="128">
        <f t="shared" ref="C318:H318" si="25">IF($C$293=0,"",C293/$C$293)</f>
        <v>1</v>
      </c>
      <c r="D318" s="128">
        <f t="shared" si="25"/>
        <v>1.8566330405161455</v>
      </c>
      <c r="E318" s="128">
        <f t="shared" si="25"/>
        <v>3.8884482955148401</v>
      </c>
      <c r="F318" s="128">
        <f t="shared" si="25"/>
        <v>5.52418332301691</v>
      </c>
      <c r="G318" s="128">
        <f t="shared" si="25"/>
        <v>0</v>
      </c>
      <c r="H318" s="128">
        <f t="shared" si="25"/>
        <v>1.2163337887875241</v>
      </c>
    </row>
    <row r="319" spans="2:10" x14ac:dyDescent="0.55000000000000004">
      <c r="B319" s="127" t="str">
        <f>$B$33</f>
        <v>Science</v>
      </c>
      <c r="C319" s="128">
        <f t="shared" ref="C319:H334" si="26">IF($C$293=0,"",C294/$C$293)</f>
        <v>1.0247901975193496</v>
      </c>
      <c r="D319" s="128">
        <f t="shared" si="26"/>
        <v>2.4591297125982541</v>
      </c>
      <c r="E319" s="128">
        <f t="shared" si="26"/>
        <v>4.0098688766482828</v>
      </c>
      <c r="F319" s="128">
        <f t="shared" si="26"/>
        <v>11.609160635014616</v>
      </c>
      <c r="G319" s="128">
        <f t="shared" si="26"/>
        <v>0</v>
      </c>
      <c r="H319" s="128">
        <f t="shared" si="26"/>
        <v>1.4957732784869939</v>
      </c>
    </row>
    <row r="320" spans="2:10" x14ac:dyDescent="0.55000000000000004">
      <c r="B320" s="127" t="str">
        <f>$B$34</f>
        <v>Fine Arts</v>
      </c>
      <c r="C320" s="128">
        <f t="shared" si="26"/>
        <v>1.4108769603847258</v>
      </c>
      <c r="D320" s="128">
        <f t="shared" si="26"/>
        <v>2.3271389984585182</v>
      </c>
      <c r="E320" s="128">
        <f t="shared" si="26"/>
        <v>4.4960759560207153</v>
      </c>
      <c r="F320" s="128">
        <f t="shared" si="26"/>
        <v>0</v>
      </c>
      <c r="G320" s="128">
        <f t="shared" si="26"/>
        <v>0</v>
      </c>
      <c r="H320" s="128">
        <f t="shared" si="26"/>
        <v>1.8546631628768078</v>
      </c>
    </row>
    <row r="321" spans="2:8" x14ac:dyDescent="0.55000000000000004">
      <c r="B321" s="127" t="str">
        <f>$B$35</f>
        <v>Teacher Education</v>
      </c>
      <c r="C321" s="128">
        <f t="shared" si="26"/>
        <v>1.1342190964377705</v>
      </c>
      <c r="D321" s="128">
        <f t="shared" si="26"/>
        <v>1.7412601881659107</v>
      </c>
      <c r="E321" s="128">
        <f t="shared" si="26"/>
        <v>2.5842871946517754</v>
      </c>
      <c r="F321" s="128">
        <f t="shared" si="26"/>
        <v>3.6216506829267554</v>
      </c>
      <c r="G321" s="128">
        <f t="shared" si="26"/>
        <v>0</v>
      </c>
      <c r="H321" s="128">
        <f t="shared" si="26"/>
        <v>1.9456046291363713</v>
      </c>
    </row>
    <row r="322" spans="2:8" x14ac:dyDescent="0.55000000000000004">
      <c r="B322" s="127" t="str">
        <f>$B$36</f>
        <v>Agriculture</v>
      </c>
      <c r="C322" s="128">
        <f t="shared" si="26"/>
        <v>1.4479774183006433</v>
      </c>
      <c r="D322" s="128">
        <f t="shared" si="26"/>
        <v>2.5881870181605988</v>
      </c>
      <c r="E322" s="128">
        <f t="shared" si="26"/>
        <v>5.1819307158383543</v>
      </c>
      <c r="F322" s="128">
        <f t="shared" si="26"/>
        <v>9.5804908915862477</v>
      </c>
      <c r="G322" s="128">
        <f t="shared" si="26"/>
        <v>0</v>
      </c>
      <c r="H322" s="128">
        <f t="shared" si="26"/>
        <v>2.1984782146790387</v>
      </c>
    </row>
    <row r="323" spans="2:8" x14ac:dyDescent="0.55000000000000004">
      <c r="B323" s="127" t="str">
        <f>$B$37</f>
        <v>Engineering</v>
      </c>
      <c r="C323" s="128">
        <f t="shared" si="26"/>
        <v>1.2971287063948285</v>
      </c>
      <c r="D323" s="128">
        <f t="shared" si="26"/>
        <v>2.168717346095185</v>
      </c>
      <c r="E323" s="128">
        <f t="shared" si="26"/>
        <v>4.7256067845668666</v>
      </c>
      <c r="F323" s="128">
        <f t="shared" si="26"/>
        <v>0</v>
      </c>
      <c r="G323" s="128">
        <f t="shared" si="26"/>
        <v>0</v>
      </c>
      <c r="H323" s="128">
        <f t="shared" si="26"/>
        <v>1.7346613248911331</v>
      </c>
    </row>
    <row r="324" spans="2:8" x14ac:dyDescent="0.55000000000000004">
      <c r="B324" s="127" t="str">
        <f>$B$38</f>
        <v>Home Economics</v>
      </c>
      <c r="C324" s="128">
        <f t="shared" si="26"/>
        <v>0.85266317341363929</v>
      </c>
      <c r="D324" s="128">
        <f t="shared" si="26"/>
        <v>1.3221958058135224</v>
      </c>
      <c r="E324" s="128">
        <f t="shared" si="26"/>
        <v>3.4386442211086639</v>
      </c>
      <c r="F324" s="128">
        <f t="shared" si="26"/>
        <v>0</v>
      </c>
      <c r="G324" s="128">
        <f t="shared" si="26"/>
        <v>0</v>
      </c>
      <c r="H324" s="128">
        <f t="shared" si="26"/>
        <v>1.1605301494282163</v>
      </c>
    </row>
    <row r="325" spans="2:8" x14ac:dyDescent="0.55000000000000004">
      <c r="B325" s="127" t="str">
        <f>$B$39</f>
        <v>Law</v>
      </c>
      <c r="C325" s="128">
        <f t="shared" si="26"/>
        <v>0</v>
      </c>
      <c r="D325" s="128">
        <f t="shared" si="26"/>
        <v>0</v>
      </c>
      <c r="E325" s="128">
        <f t="shared" si="26"/>
        <v>0</v>
      </c>
      <c r="F325" s="128">
        <f t="shared" si="26"/>
        <v>0</v>
      </c>
      <c r="G325" s="128">
        <f t="shared" si="26"/>
        <v>0</v>
      </c>
      <c r="H325" s="128">
        <f t="shared" si="26"/>
        <v>0</v>
      </c>
    </row>
    <row r="326" spans="2:8" x14ac:dyDescent="0.55000000000000004">
      <c r="B326" s="127" t="str">
        <f>$B$40</f>
        <v>Social Service</v>
      </c>
      <c r="C326" s="128">
        <f t="shared" si="26"/>
        <v>1.4615904347592572</v>
      </c>
      <c r="D326" s="128">
        <f t="shared" si="26"/>
        <v>2.3381037914292775</v>
      </c>
      <c r="E326" s="128">
        <f t="shared" si="26"/>
        <v>2.2019138329987142</v>
      </c>
      <c r="F326" s="128">
        <f t="shared" si="26"/>
        <v>3.3418550539701428</v>
      </c>
      <c r="G326" s="128">
        <f t="shared" si="26"/>
        <v>0</v>
      </c>
      <c r="H326" s="128">
        <f t="shared" si="26"/>
        <v>2.293317375366279</v>
      </c>
    </row>
    <row r="327" spans="2:8" x14ac:dyDescent="0.55000000000000004">
      <c r="B327" s="127" t="str">
        <f>$B$41</f>
        <v>Library Science</v>
      </c>
      <c r="C327" s="128">
        <f t="shared" si="26"/>
        <v>0</v>
      </c>
      <c r="D327" s="128">
        <f t="shared" si="26"/>
        <v>0</v>
      </c>
      <c r="E327" s="128">
        <f t="shared" si="26"/>
        <v>0</v>
      </c>
      <c r="F327" s="128">
        <f t="shared" si="26"/>
        <v>0</v>
      </c>
      <c r="G327" s="128">
        <f t="shared" si="26"/>
        <v>0</v>
      </c>
      <c r="H327" s="128">
        <f t="shared" si="26"/>
        <v>0</v>
      </c>
    </row>
    <row r="328" spans="2:8" x14ac:dyDescent="0.55000000000000004">
      <c r="B328" s="127" t="str">
        <f>$B$42</f>
        <v>Veterinary Science</v>
      </c>
      <c r="C328" s="128">
        <f t="shared" si="26"/>
        <v>0</v>
      </c>
      <c r="D328" s="128">
        <f t="shared" si="26"/>
        <v>0</v>
      </c>
      <c r="E328" s="128">
        <f t="shared" si="26"/>
        <v>0</v>
      </c>
      <c r="F328" s="128">
        <f t="shared" si="26"/>
        <v>0</v>
      </c>
      <c r="G328" s="128">
        <f t="shared" si="26"/>
        <v>0</v>
      </c>
      <c r="H328" s="128">
        <f t="shared" si="26"/>
        <v>0</v>
      </c>
    </row>
    <row r="329" spans="2:8" x14ac:dyDescent="0.55000000000000004">
      <c r="B329" s="127" t="str">
        <f>$B$43</f>
        <v>Vocational Training</v>
      </c>
      <c r="C329" s="128">
        <f t="shared" si="26"/>
        <v>7.4855848121513766</v>
      </c>
      <c r="D329" s="128">
        <f t="shared" si="26"/>
        <v>0</v>
      </c>
      <c r="E329" s="128">
        <f t="shared" si="26"/>
        <v>0</v>
      </c>
      <c r="F329" s="128">
        <f t="shared" si="26"/>
        <v>0</v>
      </c>
      <c r="G329" s="128">
        <f t="shared" si="26"/>
        <v>0</v>
      </c>
      <c r="H329" s="128">
        <f t="shared" si="26"/>
        <v>7.4855848121513766</v>
      </c>
    </row>
    <row r="330" spans="2:8" x14ac:dyDescent="0.55000000000000004">
      <c r="B330" s="127" t="str">
        <f>$B$44</f>
        <v>Physical Training</v>
      </c>
      <c r="C330" s="128">
        <f t="shared" si="26"/>
        <v>0</v>
      </c>
      <c r="D330" s="128">
        <f t="shared" si="26"/>
        <v>0</v>
      </c>
      <c r="E330" s="128">
        <f t="shared" si="26"/>
        <v>0</v>
      </c>
      <c r="F330" s="128">
        <f t="shared" si="26"/>
        <v>0</v>
      </c>
      <c r="G330" s="128">
        <f t="shared" si="26"/>
        <v>0</v>
      </c>
      <c r="H330" s="128">
        <f t="shared" si="26"/>
        <v>0</v>
      </c>
    </row>
    <row r="331" spans="2:8" x14ac:dyDescent="0.55000000000000004">
      <c r="B331" s="127" t="str">
        <f>$B$45</f>
        <v>Health Services</v>
      </c>
      <c r="C331" s="128">
        <f t="shared" si="26"/>
        <v>0.73362790647571574</v>
      </c>
      <c r="D331" s="128">
        <f t="shared" si="26"/>
        <v>1.4964174632044336</v>
      </c>
      <c r="E331" s="128">
        <f t="shared" si="26"/>
        <v>2.0988380495275272</v>
      </c>
      <c r="F331" s="128">
        <f t="shared" si="26"/>
        <v>0</v>
      </c>
      <c r="G331" s="128">
        <f t="shared" si="26"/>
        <v>0</v>
      </c>
      <c r="H331" s="128">
        <f t="shared" si="26"/>
        <v>1.4582764029303013</v>
      </c>
    </row>
    <row r="332" spans="2:8" x14ac:dyDescent="0.55000000000000004">
      <c r="B332" s="127" t="str">
        <f>$B$46</f>
        <v>Pharmacy</v>
      </c>
      <c r="C332" s="128">
        <f t="shared" si="26"/>
        <v>0</v>
      </c>
      <c r="D332" s="128">
        <f t="shared" si="26"/>
        <v>0</v>
      </c>
      <c r="E332" s="128">
        <f t="shared" si="26"/>
        <v>0</v>
      </c>
      <c r="F332" s="128">
        <f t="shared" si="26"/>
        <v>0</v>
      </c>
      <c r="G332" s="128">
        <f t="shared" si="26"/>
        <v>0</v>
      </c>
      <c r="H332" s="128">
        <f t="shared" si="26"/>
        <v>0</v>
      </c>
    </row>
    <row r="333" spans="2:8" x14ac:dyDescent="0.55000000000000004">
      <c r="B333" s="127" t="str">
        <f>$B$47</f>
        <v>Business Administration</v>
      </c>
      <c r="C333" s="128">
        <f t="shared" si="26"/>
        <v>1.0837083760226174</v>
      </c>
      <c r="D333" s="128">
        <f t="shared" si="26"/>
        <v>1.8408480876244806</v>
      </c>
      <c r="E333" s="128">
        <f t="shared" si="26"/>
        <v>3.1428730243975029</v>
      </c>
      <c r="F333" s="128">
        <f t="shared" si="26"/>
        <v>0</v>
      </c>
      <c r="G333" s="128">
        <f t="shared" si="26"/>
        <v>0</v>
      </c>
      <c r="H333" s="128">
        <f t="shared" si="26"/>
        <v>1.6947554804110185</v>
      </c>
    </row>
    <row r="334" spans="2:8" x14ac:dyDescent="0.55000000000000004">
      <c r="B334" s="127" t="str">
        <f>$B$48</f>
        <v>Optometry</v>
      </c>
      <c r="C334" s="128">
        <f t="shared" si="26"/>
        <v>0</v>
      </c>
      <c r="D334" s="128">
        <f t="shared" si="26"/>
        <v>0</v>
      </c>
      <c r="E334" s="128">
        <f t="shared" si="26"/>
        <v>0</v>
      </c>
      <c r="F334" s="128">
        <f t="shared" si="26"/>
        <v>0</v>
      </c>
      <c r="G334" s="128">
        <f t="shared" si="26"/>
        <v>0</v>
      </c>
      <c r="H334" s="128">
        <f t="shared" si="26"/>
        <v>0</v>
      </c>
    </row>
    <row r="335" spans="2:8" x14ac:dyDescent="0.55000000000000004">
      <c r="B335" s="127" t="str">
        <f>$B$49</f>
        <v>Teacher Ed-Practice Teaching</v>
      </c>
      <c r="C335" s="128">
        <f t="shared" ref="C335:H338" si="27">IF($C$293=0,"",C310/$C$293)</f>
        <v>0</v>
      </c>
      <c r="D335" s="128">
        <f t="shared" si="27"/>
        <v>1.5665633760711966</v>
      </c>
      <c r="E335" s="128">
        <f t="shared" si="27"/>
        <v>0</v>
      </c>
      <c r="F335" s="128">
        <f t="shared" si="27"/>
        <v>0</v>
      </c>
      <c r="G335" s="128">
        <f t="shared" si="27"/>
        <v>0</v>
      </c>
      <c r="H335" s="128">
        <f t="shared" si="27"/>
        <v>1.5665633760711966</v>
      </c>
    </row>
    <row r="336" spans="2:8" x14ac:dyDescent="0.55000000000000004">
      <c r="B336" s="127" t="str">
        <f>$B$50</f>
        <v>Technology</v>
      </c>
      <c r="C336" s="128">
        <f t="shared" si="27"/>
        <v>1.2475768318685443</v>
      </c>
      <c r="D336" s="128">
        <f t="shared" si="27"/>
        <v>2.2222311914020132</v>
      </c>
      <c r="E336" s="128">
        <f t="shared" si="27"/>
        <v>10.504469450533563</v>
      </c>
      <c r="F336" s="128">
        <f t="shared" si="27"/>
        <v>0</v>
      </c>
      <c r="G336" s="128">
        <f t="shared" si="27"/>
        <v>0</v>
      </c>
      <c r="H336" s="128">
        <f t="shared" si="27"/>
        <v>1.6597289569954883</v>
      </c>
    </row>
    <row r="337" spans="2:10" x14ac:dyDescent="0.55000000000000004">
      <c r="B337" s="127" t="str">
        <f>$B$51</f>
        <v>Nursing</v>
      </c>
      <c r="C337" s="128">
        <f t="shared" si="27"/>
        <v>1.0864297667702507</v>
      </c>
      <c r="D337" s="128">
        <f t="shared" si="27"/>
        <v>2.9599499856429436</v>
      </c>
      <c r="E337" s="128">
        <f t="shared" si="27"/>
        <v>4.4741939989779977</v>
      </c>
      <c r="F337" s="128">
        <f t="shared" si="27"/>
        <v>0</v>
      </c>
      <c r="G337" s="128">
        <f t="shared" si="27"/>
        <v>0</v>
      </c>
      <c r="H337" s="128">
        <f t="shared" si="27"/>
        <v>3.0172514678153042</v>
      </c>
    </row>
    <row r="338" spans="2:10" x14ac:dyDescent="0.55000000000000004">
      <c r="B338" s="130" t="str">
        <f>$B$52</f>
        <v>Totals</v>
      </c>
      <c r="C338" s="128">
        <f t="shared" si="27"/>
        <v>1.077528439282383</v>
      </c>
      <c r="D338" s="128">
        <f t="shared" si="27"/>
        <v>2.0455507978578358</v>
      </c>
      <c r="E338" s="128">
        <f t="shared" si="27"/>
        <v>3.1532015683039543</v>
      </c>
      <c r="F338" s="128">
        <f t="shared" si="27"/>
        <v>4.6790640751135184</v>
      </c>
      <c r="G338" s="128">
        <f t="shared" si="27"/>
        <v>0</v>
      </c>
      <c r="H338" s="128">
        <f t="shared" si="27"/>
        <v>1.5840311189369791</v>
      </c>
      <c r="I338" s="349"/>
    </row>
    <row r="340" spans="2:10" x14ac:dyDescent="0.55000000000000004">
      <c r="B340" s="120" t="s">
        <v>231</v>
      </c>
      <c r="C340" s="121"/>
      <c r="D340" s="121"/>
      <c r="E340" s="121"/>
      <c r="F340" s="121"/>
      <c r="G340" s="121"/>
      <c r="H340" s="122"/>
      <c r="J340" s="358"/>
    </row>
    <row r="341" spans="2:10" ht="55.5" customHeight="1" thickBot="1" x14ac:dyDescent="0.6">
      <c r="B341" s="432" t="s">
        <v>232</v>
      </c>
      <c r="C341" s="432"/>
      <c r="D341" s="432"/>
      <c r="E341" s="432"/>
      <c r="F341" s="432"/>
      <c r="G341" s="432"/>
      <c r="H341" s="432"/>
    </row>
    <row r="342" spans="2:10" ht="19.8" thickBot="1" x14ac:dyDescent="0.6">
      <c r="B342" s="124" t="s">
        <v>31</v>
      </c>
      <c r="C342" s="125" t="s">
        <v>25</v>
      </c>
      <c r="D342" s="125" t="s">
        <v>26</v>
      </c>
      <c r="E342" s="125" t="s">
        <v>27</v>
      </c>
      <c r="F342" s="125" t="s">
        <v>28</v>
      </c>
      <c r="G342" s="125" t="s">
        <v>29</v>
      </c>
      <c r="H342" s="126" t="s">
        <v>1</v>
      </c>
    </row>
    <row r="343" spans="2:10" x14ac:dyDescent="0.55000000000000004">
      <c r="B343" s="127" t="str">
        <f>$B$32</f>
        <v>Liberal Arts</v>
      </c>
      <c r="C343" s="135">
        <f t="shared" ref="C343:D358" si="28">C293*30</f>
        <v>10717.120232088642</v>
      </c>
      <c r="D343" s="135">
        <f t="shared" si="28"/>
        <v>19897.759522079839</v>
      </c>
      <c r="E343" s="135">
        <f>E293*24</f>
        <v>33338.374319434151</v>
      </c>
      <c r="F343" s="135">
        <f>F293*18</f>
        <v>35522.002114122719</v>
      </c>
      <c r="G343" s="135">
        <f>G293*24</f>
        <v>0</v>
      </c>
      <c r="H343" s="135">
        <f>IF((C32/30+D32/30+E32/24+F32/18+G32/24)=0,0,H268/(C32/30+D32/30+E32/24+F32/18+G32/24))</f>
        <v>12898.81366998374</v>
      </c>
    </row>
    <row r="344" spans="2:10" x14ac:dyDescent="0.55000000000000004">
      <c r="B344" s="127" t="str">
        <f>$B$33</f>
        <v>Science</v>
      </c>
      <c r="C344" s="138">
        <f t="shared" si="28"/>
        <v>10982.799759480738</v>
      </c>
      <c r="D344" s="138">
        <f t="shared" si="28"/>
        <v>26354.788796217079</v>
      </c>
      <c r="E344" s="138">
        <f>E294*24</f>
        <v>34379.39749275989</v>
      </c>
      <c r="F344" s="138">
        <f>F294*18</f>
        <v>74650.062191449309</v>
      </c>
      <c r="G344" s="138">
        <f>G294*24</f>
        <v>0</v>
      </c>
      <c r="H344" s="138">
        <f t="shared" ref="H344:H363" si="29">IF((C33/30+D33/30+E33/24+F33/18+G33/24)=0,0,H269/(C33/30+D33/30+E33/24+F33/18+G33/24))</f>
        <v>15805.003390684822</v>
      </c>
    </row>
    <row r="345" spans="2:10" x14ac:dyDescent="0.55000000000000004">
      <c r="B345" s="127" t="str">
        <f>$B$34</f>
        <v>Fine Arts</v>
      </c>
      <c r="C345" s="138">
        <f t="shared" si="28"/>
        <v>15120.538017126872</v>
      </c>
      <c r="D345" s="138">
        <f t="shared" si="28"/>
        <v>24940.228443262284</v>
      </c>
      <c r="E345" s="138">
        <f t="shared" ref="E345:E363" si="30">E295*24</f>
        <v>38547.989274621519</v>
      </c>
      <c r="F345" s="138">
        <f t="shared" ref="F345:F363" si="31">F295*18</f>
        <v>0</v>
      </c>
      <c r="G345" s="138">
        <f t="shared" ref="G345:G363" si="32">G295*24</f>
        <v>0</v>
      </c>
      <c r="H345" s="138">
        <f t="shared" si="29"/>
        <v>19608.741271754483</v>
      </c>
    </row>
    <row r="346" spans="2:10" x14ac:dyDescent="0.55000000000000004">
      <c r="B346" s="127" t="str">
        <f>$B$35</f>
        <v>Teacher Education</v>
      </c>
      <c r="C346" s="138">
        <f t="shared" si="28"/>
        <v>12155.562426054532</v>
      </c>
      <c r="D346" s="138">
        <f t="shared" si="28"/>
        <v>18661.294791923359</v>
      </c>
      <c r="E346" s="138">
        <f t="shared" si="30"/>
        <v>22156.893263464117</v>
      </c>
      <c r="F346" s="138">
        <f t="shared" si="31"/>
        <v>23288.199484531189</v>
      </c>
      <c r="G346" s="138">
        <f t="shared" si="32"/>
        <v>0</v>
      </c>
      <c r="H346" s="138">
        <f t="shared" si="29"/>
        <v>19056.018470588748</v>
      </c>
    </row>
    <row r="347" spans="2:10" x14ac:dyDescent="0.55000000000000004">
      <c r="B347" s="127" t="str">
        <f>$B$36</f>
        <v>Agriculture</v>
      </c>
      <c r="C347" s="138">
        <f t="shared" si="28"/>
        <v>15518.148085277306</v>
      </c>
      <c r="D347" s="138">
        <f t="shared" si="28"/>
        <v>27737.911456758131</v>
      </c>
      <c r="E347" s="138">
        <f t="shared" si="30"/>
        <v>44428.299612794246</v>
      </c>
      <c r="F347" s="138">
        <f t="shared" si="31"/>
        <v>61605.163660535967</v>
      </c>
      <c r="G347" s="138">
        <f t="shared" si="32"/>
        <v>0</v>
      </c>
      <c r="H347" s="138">
        <f t="shared" si="29"/>
        <v>23041.365917196683</v>
      </c>
    </row>
    <row r="348" spans="2:10" x14ac:dyDescent="0.55000000000000004">
      <c r="B348" s="127" t="str">
        <f>$B$37</f>
        <v>Engineering</v>
      </c>
      <c r="C348" s="138">
        <f t="shared" si="28"/>
        <v>13901.484302926985</v>
      </c>
      <c r="D348" s="138">
        <f t="shared" si="28"/>
        <v>23242.404547518294</v>
      </c>
      <c r="E348" s="138">
        <f t="shared" si="30"/>
        <v>40515.916863821541</v>
      </c>
      <c r="F348" s="138">
        <f t="shared" si="31"/>
        <v>0</v>
      </c>
      <c r="G348" s="138">
        <f t="shared" si="32"/>
        <v>0</v>
      </c>
      <c r="H348" s="138">
        <f t="shared" si="29"/>
        <v>18448.910373205043</v>
      </c>
    </row>
    <row r="349" spans="2:10" x14ac:dyDescent="0.55000000000000004">
      <c r="B349" s="127" t="str">
        <f>$B$38</f>
        <v>Home Economics</v>
      </c>
      <c r="C349" s="138">
        <f t="shared" si="28"/>
        <v>9138.0937469482196</v>
      </c>
      <c r="D349" s="138">
        <f t="shared" si="28"/>
        <v>14170.131421266848</v>
      </c>
      <c r="E349" s="138">
        <f t="shared" si="30"/>
        <v>29481.890842398683</v>
      </c>
      <c r="F349" s="138">
        <f t="shared" si="31"/>
        <v>0</v>
      </c>
      <c r="G349" s="138">
        <f t="shared" si="32"/>
        <v>0</v>
      </c>
      <c r="H349" s="138">
        <f t="shared" si="29"/>
        <v>12298.625941730903</v>
      </c>
    </row>
    <row r="350" spans="2:10" x14ac:dyDescent="0.55000000000000004">
      <c r="B350" s="127" t="str">
        <f>$B$39</f>
        <v>Law</v>
      </c>
      <c r="C350" s="138">
        <f t="shared" si="28"/>
        <v>0</v>
      </c>
      <c r="D350" s="138">
        <f t="shared" si="28"/>
        <v>0</v>
      </c>
      <c r="E350" s="138">
        <f t="shared" si="30"/>
        <v>0</v>
      </c>
      <c r="F350" s="138">
        <f t="shared" si="31"/>
        <v>0</v>
      </c>
      <c r="G350" s="138">
        <f t="shared" si="32"/>
        <v>0</v>
      </c>
      <c r="H350" s="138">
        <f t="shared" si="29"/>
        <v>0</v>
      </c>
    </row>
    <row r="351" spans="2:10" x14ac:dyDescent="0.55000000000000004">
      <c r="B351" s="127" t="str">
        <f>$B$40</f>
        <v>Social Service</v>
      </c>
      <c r="C351" s="138">
        <f t="shared" si="28"/>
        <v>15664.040419385672</v>
      </c>
      <c r="D351" s="138">
        <f t="shared" si="28"/>
        <v>25057.739447849875</v>
      </c>
      <c r="E351" s="138">
        <f t="shared" si="30"/>
        <v>18878.540231157098</v>
      </c>
      <c r="F351" s="138">
        <f t="shared" si="31"/>
        <v>21489.03744696666</v>
      </c>
      <c r="G351" s="138">
        <f t="shared" si="32"/>
        <v>0</v>
      </c>
      <c r="H351" s="138">
        <f t="shared" si="29"/>
        <v>20431.845828629816</v>
      </c>
    </row>
    <row r="352" spans="2:10" x14ac:dyDescent="0.55000000000000004">
      <c r="B352" s="127" t="str">
        <f>$B$41</f>
        <v>Library Science</v>
      </c>
      <c r="C352" s="138">
        <f t="shared" si="28"/>
        <v>0</v>
      </c>
      <c r="D352" s="138">
        <f t="shared" si="28"/>
        <v>0</v>
      </c>
      <c r="E352" s="138">
        <f t="shared" si="30"/>
        <v>0</v>
      </c>
      <c r="F352" s="138">
        <f t="shared" si="31"/>
        <v>0</v>
      </c>
      <c r="G352" s="138">
        <f t="shared" si="32"/>
        <v>0</v>
      </c>
      <c r="H352" s="138">
        <f t="shared" si="29"/>
        <v>0</v>
      </c>
    </row>
    <row r="353" spans="2:9" x14ac:dyDescent="0.55000000000000004">
      <c r="B353" s="127" t="str">
        <f>$B$42</f>
        <v>Veterinary Science</v>
      </c>
      <c r="C353" s="138">
        <f t="shared" si="28"/>
        <v>0</v>
      </c>
      <c r="D353" s="138">
        <f t="shared" si="28"/>
        <v>0</v>
      </c>
      <c r="E353" s="138">
        <f t="shared" si="30"/>
        <v>0</v>
      </c>
      <c r="F353" s="138">
        <f t="shared" si="31"/>
        <v>0</v>
      </c>
      <c r="G353" s="138">
        <f t="shared" si="32"/>
        <v>0</v>
      </c>
      <c r="H353" s="138">
        <f t="shared" si="29"/>
        <v>0</v>
      </c>
    </row>
    <row r="354" spans="2:9" x14ac:dyDescent="0.55000000000000004">
      <c r="B354" s="127" t="str">
        <f>$B$43</f>
        <v>Vocational Training</v>
      </c>
      <c r="C354" s="138">
        <f t="shared" si="28"/>
        <v>80223.912439322987</v>
      </c>
      <c r="D354" s="138">
        <f t="shared" si="28"/>
        <v>0</v>
      </c>
      <c r="E354" s="138">
        <f t="shared" si="30"/>
        <v>0</v>
      </c>
      <c r="F354" s="138">
        <f t="shared" si="31"/>
        <v>0</v>
      </c>
      <c r="G354" s="138">
        <f t="shared" si="32"/>
        <v>0</v>
      </c>
      <c r="H354" s="138">
        <f t="shared" si="29"/>
        <v>80223.912439322987</v>
      </c>
    </row>
    <row r="355" spans="2:9" x14ac:dyDescent="0.55000000000000004">
      <c r="B355" s="127" t="str">
        <f>$B$44</f>
        <v>Physical Training</v>
      </c>
      <c r="C355" s="138">
        <f t="shared" si="28"/>
        <v>0</v>
      </c>
      <c r="D355" s="138">
        <f t="shared" si="28"/>
        <v>0</v>
      </c>
      <c r="E355" s="138">
        <f t="shared" si="30"/>
        <v>0</v>
      </c>
      <c r="F355" s="138">
        <f t="shared" si="31"/>
        <v>0</v>
      </c>
      <c r="G355" s="138">
        <f t="shared" si="32"/>
        <v>0</v>
      </c>
      <c r="H355" s="138">
        <f t="shared" si="29"/>
        <v>0</v>
      </c>
    </row>
    <row r="356" spans="2:9" x14ac:dyDescent="0.55000000000000004">
      <c r="B356" s="127" t="str">
        <f>$B$45</f>
        <v>Health Services</v>
      </c>
      <c r="C356" s="138">
        <f t="shared" si="28"/>
        <v>7862.3784793157283</v>
      </c>
      <c r="D356" s="138">
        <f t="shared" si="28"/>
        <v>16037.285870558997</v>
      </c>
      <c r="E356" s="138">
        <f t="shared" si="30"/>
        <v>17994.799779575143</v>
      </c>
      <c r="F356" s="138">
        <f t="shared" si="31"/>
        <v>0</v>
      </c>
      <c r="G356" s="138">
        <f t="shared" si="32"/>
        <v>0</v>
      </c>
      <c r="H356" s="138">
        <f t="shared" si="29"/>
        <v>14545.080638240028</v>
      </c>
    </row>
    <row r="357" spans="2:9" x14ac:dyDescent="0.55000000000000004">
      <c r="B357" s="127" t="str">
        <f>$B$46</f>
        <v>Pharmacy</v>
      </c>
      <c r="C357" s="138">
        <f t="shared" si="28"/>
        <v>0</v>
      </c>
      <c r="D357" s="138">
        <f t="shared" si="28"/>
        <v>0</v>
      </c>
      <c r="E357" s="138">
        <f t="shared" si="30"/>
        <v>0</v>
      </c>
      <c r="F357" s="138">
        <f t="shared" si="31"/>
        <v>0</v>
      </c>
      <c r="G357" s="138">
        <f t="shared" si="32"/>
        <v>0</v>
      </c>
      <c r="H357" s="138">
        <f t="shared" si="29"/>
        <v>0</v>
      </c>
    </row>
    <row r="358" spans="2:9" x14ac:dyDescent="0.55000000000000004">
      <c r="B358" s="127" t="str">
        <f>$B$47</f>
        <v>Business Administration</v>
      </c>
      <c r="C358" s="138">
        <f t="shared" si="28"/>
        <v>11614.23296235592</v>
      </c>
      <c r="D358" s="138">
        <f t="shared" si="28"/>
        <v>19728.590284082009</v>
      </c>
      <c r="E358" s="138">
        <f t="shared" si="30"/>
        <v>26946.038461324883</v>
      </c>
      <c r="F358" s="138">
        <f t="shared" si="31"/>
        <v>0</v>
      </c>
      <c r="G358" s="138">
        <f t="shared" si="32"/>
        <v>0</v>
      </c>
      <c r="H358" s="138">
        <f t="shared" si="29"/>
        <v>17758.511553472774</v>
      </c>
    </row>
    <row r="359" spans="2:9" x14ac:dyDescent="0.55000000000000004">
      <c r="B359" s="127" t="str">
        <f>$B$48</f>
        <v>Optometry</v>
      </c>
      <c r="C359" s="138">
        <f t="shared" ref="C359:D363" si="33">C309*30</f>
        <v>0</v>
      </c>
      <c r="D359" s="138">
        <f t="shared" si="33"/>
        <v>0</v>
      </c>
      <c r="E359" s="138">
        <f t="shared" si="30"/>
        <v>0</v>
      </c>
      <c r="F359" s="138">
        <f t="shared" si="31"/>
        <v>0</v>
      </c>
      <c r="G359" s="138">
        <f t="shared" si="32"/>
        <v>0</v>
      </c>
      <c r="H359" s="138">
        <f t="shared" si="29"/>
        <v>0</v>
      </c>
    </row>
    <row r="360" spans="2:9" x14ac:dyDescent="0.55000000000000004">
      <c r="B360" s="127" t="str">
        <f>$B$49</f>
        <v>Teacher Ed-Practice Teaching</v>
      </c>
      <c r="C360" s="138">
        <f t="shared" si="33"/>
        <v>0</v>
      </c>
      <c r="D360" s="138">
        <f t="shared" si="33"/>
        <v>16789.048052541712</v>
      </c>
      <c r="E360" s="138">
        <f t="shared" si="30"/>
        <v>0</v>
      </c>
      <c r="F360" s="138">
        <f t="shared" si="31"/>
        <v>0</v>
      </c>
      <c r="G360" s="138">
        <f t="shared" si="32"/>
        <v>0</v>
      </c>
      <c r="H360" s="138">
        <f t="shared" si="29"/>
        <v>16789.048052541708</v>
      </c>
    </row>
    <row r="361" spans="2:9" x14ac:dyDescent="0.55000000000000004">
      <c r="B361" s="127" t="str">
        <f>$B$50</f>
        <v>Technology</v>
      </c>
      <c r="C361" s="138">
        <f t="shared" si="33"/>
        <v>13370.430905903428</v>
      </c>
      <c r="D361" s="138">
        <f t="shared" si="33"/>
        <v>23815.918861752965</v>
      </c>
      <c r="E361" s="138">
        <f t="shared" si="30"/>
        <v>90062.129660536259</v>
      </c>
      <c r="F361" s="138">
        <f t="shared" si="31"/>
        <v>0</v>
      </c>
      <c r="G361" s="138">
        <f t="shared" si="32"/>
        <v>0</v>
      </c>
      <c r="H361" s="138">
        <f t="shared" si="29"/>
        <v>17738.456031109934</v>
      </c>
    </row>
    <row r="362" spans="2:9" x14ac:dyDescent="0.55000000000000004">
      <c r="B362" s="127" t="str">
        <f>$B$51</f>
        <v>Nursing</v>
      </c>
      <c r="C362" s="138">
        <f t="shared" si="33"/>
        <v>11643.398434196801</v>
      </c>
      <c r="D362" s="138">
        <f t="shared" si="33"/>
        <v>31722.139877104484</v>
      </c>
      <c r="E362" s="138">
        <f t="shared" si="30"/>
        <v>38360.380022989353</v>
      </c>
      <c r="F362" s="138">
        <f t="shared" si="31"/>
        <v>0</v>
      </c>
      <c r="G362" s="138">
        <f t="shared" si="32"/>
        <v>0</v>
      </c>
      <c r="H362" s="138">
        <f t="shared" si="29"/>
        <v>31635.084110794171</v>
      </c>
    </row>
    <row r="363" spans="2:9" x14ac:dyDescent="0.55000000000000004">
      <c r="B363" s="130" t="str">
        <f>$B$52</f>
        <v>Totals</v>
      </c>
      <c r="C363" s="135">
        <f t="shared" si="33"/>
        <v>11548.001837284126</v>
      </c>
      <c r="D363" s="135">
        <f t="shared" si="33"/>
        <v>21922.41384148728</v>
      </c>
      <c r="E363" s="135">
        <f t="shared" si="30"/>
        <v>27034.592258819161</v>
      </c>
      <c r="F363" s="135">
        <f t="shared" si="31"/>
        <v>30087.655359982935</v>
      </c>
      <c r="G363" s="135">
        <f t="shared" si="32"/>
        <v>0</v>
      </c>
      <c r="H363" s="135">
        <f t="shared" si="29"/>
        <v>16555.909071616177</v>
      </c>
      <c r="I363" s="349"/>
    </row>
  </sheetData>
  <mergeCells count="45">
    <mergeCell ref="B316:H316"/>
    <mergeCell ref="B341:H341"/>
    <mergeCell ref="B215:G215"/>
    <mergeCell ref="B216:H216"/>
    <mergeCell ref="B241:G241"/>
    <mergeCell ref="B264:H264"/>
    <mergeCell ref="B266:H266"/>
    <mergeCell ref="B291:H291"/>
    <mergeCell ref="I140:I141"/>
    <mergeCell ref="B165:G165"/>
    <mergeCell ref="B166:G166"/>
    <mergeCell ref="B190:G190"/>
    <mergeCell ref="B191:H191"/>
    <mergeCell ref="B89:G89"/>
    <mergeCell ref="B113:H113"/>
    <mergeCell ref="B114:G114"/>
    <mergeCell ref="B139:G139"/>
    <mergeCell ref="B140:F141"/>
    <mergeCell ref="B58:G58"/>
    <mergeCell ref="D83:F83"/>
    <mergeCell ref="B84:C84"/>
    <mergeCell ref="D84:F84"/>
    <mergeCell ref="B87:G87"/>
    <mergeCell ref="D27:F27"/>
    <mergeCell ref="B28:C28"/>
    <mergeCell ref="D28:F28"/>
    <mergeCell ref="D54:F54"/>
    <mergeCell ref="B55:C55"/>
    <mergeCell ref="D55:F55"/>
    <mergeCell ref="B16:E16"/>
    <mergeCell ref="B17:E17"/>
    <mergeCell ref="B18:E18"/>
    <mergeCell ref="D20:F20"/>
    <mergeCell ref="B21:C21"/>
    <mergeCell ref="D21:F21"/>
    <mergeCell ref="B11:H11"/>
    <mergeCell ref="B12:E12"/>
    <mergeCell ref="B13:E13"/>
    <mergeCell ref="B14:E14"/>
    <mergeCell ref="B15:E15"/>
    <mergeCell ref="B1:H1"/>
    <mergeCell ref="B2:H2"/>
    <mergeCell ref="B8:H8"/>
    <mergeCell ref="B9:G9"/>
    <mergeCell ref="B10:G10"/>
  </mergeCells>
  <conditionalFormatting sqref="C61:G80">
    <cfRule type="expression" dxfId="94" priority="6" stopIfTrue="1">
      <formula>C32=0</formula>
    </cfRule>
  </conditionalFormatting>
  <conditionalFormatting sqref="C91:G110">
    <cfRule type="expression" dxfId="93" priority="5" stopIfTrue="1">
      <formula>C32=0</formula>
    </cfRule>
  </conditionalFormatting>
  <conditionalFormatting sqref="C143:H162">
    <cfRule type="expression" dxfId="92" priority="3" stopIfTrue="1">
      <formula>C32=0</formula>
    </cfRule>
  </conditionalFormatting>
  <conditionalFormatting sqref="H143:H162">
    <cfRule type="expression" dxfId="91" priority="1" stopIfTrue="1">
      <formula>OR(AND(#REF!&gt;0,H143&gt;0,H61=0),AND(#REF!&gt;0,H143&gt;0,H32=0))</formula>
    </cfRule>
    <cfRule type="expression" dxfId="90" priority="4" stopIfTrue="1">
      <formula>OR(AND(#REF!&gt;0,H143&gt;0,H61=0),AND(#REF!&gt;0,H143&gt;0,H32=0))</formula>
    </cfRule>
  </conditionalFormatting>
  <pageMargins left="0.25" right="0.25" top="0.5" bottom="0.5" header="0.17" footer="0.17"/>
  <pageSetup scale="68" fitToHeight="0" orientation="portrait" r:id="rId1"/>
  <headerFooter alignWithMargins="0"/>
  <rowBreaks count="6" manualBreakCount="6">
    <brk id="56" max="16383" man="1"/>
    <brk id="112" max="16383" man="1"/>
    <brk id="164" max="16383" man="1"/>
    <brk id="214" max="16383" man="1"/>
    <brk id="264" max="16383" man="1"/>
    <brk id="314" max="16383" man="1"/>
  </rowBreaks>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E00-000000000000}">
  <sheetPr codeName="Sheet31">
    <tabColor rgb="FFFFC000"/>
    <pageSetUpPr fitToPage="1"/>
  </sheetPr>
  <dimension ref="B1:W363"/>
  <sheetViews>
    <sheetView showGridLines="0" showZeros="0" zoomScale="70" zoomScaleNormal="70" workbookViewId="0">
      <selection activeCell="B242" sqref="B242"/>
    </sheetView>
  </sheetViews>
  <sheetFormatPr defaultColWidth="9.109375" defaultRowHeight="19.2" x14ac:dyDescent="0.55000000000000004"/>
  <cols>
    <col min="1" max="1" width="1.88671875" style="107" customWidth="1"/>
    <col min="2" max="2" width="30.5546875" style="107" customWidth="1"/>
    <col min="3" max="3" width="14.5546875" style="107" bestFit="1" customWidth="1"/>
    <col min="4" max="5" width="15.88671875" style="107" bestFit="1" customWidth="1"/>
    <col min="6" max="6" width="16.6640625" style="107" bestFit="1" customWidth="1"/>
    <col min="7" max="7" width="17.5546875" style="107" bestFit="1" customWidth="1"/>
    <col min="8" max="8" width="21.33203125" style="107" bestFit="1" customWidth="1"/>
    <col min="9" max="9" width="16.33203125" style="107" bestFit="1" customWidth="1"/>
    <col min="10" max="10" width="15.88671875" style="107" bestFit="1" customWidth="1"/>
    <col min="11" max="16384" width="9.109375" style="107"/>
  </cols>
  <sheetData>
    <row r="1" spans="2:8" x14ac:dyDescent="0.55000000000000004">
      <c r="B1" s="442" t="str">
        <f>'Relative Weights'!A1</f>
        <v>THECB Texas Public University Expenditure Study - Fiscal Year 2025</v>
      </c>
      <c r="C1" s="442"/>
      <c r="D1" s="442"/>
      <c r="E1" s="442"/>
      <c r="F1" s="442"/>
      <c r="G1" s="442"/>
      <c r="H1" s="442"/>
    </row>
    <row r="2" spans="2:8" x14ac:dyDescent="0.55000000000000004">
      <c r="B2" s="443" t="str">
        <f>'Relative Weights'!A2</f>
        <v>Institution Survey for the Year Ended August 31, 2025</v>
      </c>
      <c r="C2" s="443"/>
      <c r="D2" s="443"/>
      <c r="E2" s="443"/>
      <c r="F2" s="443"/>
      <c r="G2" s="443"/>
      <c r="H2" s="443"/>
    </row>
    <row r="3" spans="2:8" x14ac:dyDescent="0.55000000000000004">
      <c r="B3" s="119" t="s">
        <v>86</v>
      </c>
      <c r="C3" s="119"/>
      <c r="D3" s="119"/>
      <c r="E3" s="119"/>
      <c r="F3" s="119"/>
      <c r="G3" s="119"/>
      <c r="H3" s="119"/>
    </row>
    <row r="4" spans="2:8" x14ac:dyDescent="0.55000000000000004">
      <c r="B4" s="292" t="s">
        <v>148</v>
      </c>
      <c r="C4" s="119"/>
      <c r="D4" s="119"/>
      <c r="E4" s="119"/>
      <c r="F4" s="119"/>
      <c r="G4" s="119"/>
      <c r="H4" s="119"/>
    </row>
    <row r="5" spans="2:8" ht="16.5" customHeight="1" x14ac:dyDescent="0.55000000000000004">
      <c r="B5" s="119"/>
      <c r="C5" s="119"/>
      <c r="D5" s="119"/>
      <c r="E5" s="119"/>
      <c r="F5" s="119"/>
      <c r="G5" s="119"/>
      <c r="H5" s="244"/>
    </row>
    <row r="6" spans="2:8" x14ac:dyDescent="0.55000000000000004">
      <c r="B6" s="293" t="s">
        <v>10</v>
      </c>
      <c r="C6" s="293"/>
      <c r="D6" s="293"/>
      <c r="E6" s="293"/>
      <c r="F6" s="293"/>
      <c r="G6" s="293"/>
      <c r="H6" s="294"/>
    </row>
    <row r="7" spans="2:8" x14ac:dyDescent="0.55000000000000004">
      <c r="B7" s="119"/>
      <c r="C7" s="119"/>
      <c r="D7" s="119"/>
      <c r="E7" s="119"/>
      <c r="F7" s="119"/>
      <c r="G7" s="119"/>
      <c r="H7" s="295"/>
    </row>
    <row r="8" spans="2:8" ht="171" customHeight="1" x14ac:dyDescent="0.55000000000000004">
      <c r="B8" s="431" t="s">
        <v>223</v>
      </c>
      <c r="C8" s="431"/>
      <c r="D8" s="431"/>
      <c r="E8" s="431"/>
      <c r="F8" s="431"/>
      <c r="G8" s="431"/>
      <c r="H8" s="431"/>
    </row>
    <row r="9" spans="2:8" ht="99.75" customHeight="1" x14ac:dyDescent="0.55000000000000004">
      <c r="B9" s="432" t="s">
        <v>41</v>
      </c>
      <c r="C9" s="432"/>
      <c r="D9" s="432"/>
      <c r="E9" s="432"/>
      <c r="F9" s="432"/>
      <c r="G9" s="432"/>
      <c r="H9" s="296"/>
    </row>
    <row r="10" spans="2:8" x14ac:dyDescent="0.55000000000000004">
      <c r="B10" s="442" t="s">
        <v>20</v>
      </c>
      <c r="C10" s="442"/>
      <c r="D10" s="442"/>
      <c r="E10" s="442"/>
      <c r="F10" s="442"/>
      <c r="G10" s="442"/>
      <c r="H10" s="296"/>
    </row>
    <row r="11" spans="2:8" ht="21" customHeight="1" thickBot="1" x14ac:dyDescent="0.6">
      <c r="B11" s="432" t="s">
        <v>851</v>
      </c>
      <c r="C11" s="432"/>
      <c r="D11" s="432"/>
      <c r="E11" s="432"/>
      <c r="F11" s="432"/>
      <c r="G11" s="432"/>
      <c r="H11" s="432"/>
    </row>
    <row r="12" spans="2:8" ht="19.8" thickBot="1" x14ac:dyDescent="0.6">
      <c r="B12" s="447" t="s">
        <v>16</v>
      </c>
      <c r="C12" s="448"/>
      <c r="D12" s="448"/>
      <c r="E12" s="448"/>
      <c r="F12" s="297"/>
      <c r="G12" s="298"/>
      <c r="H12" s="299" t="s">
        <v>17</v>
      </c>
    </row>
    <row r="13" spans="2:8" x14ac:dyDescent="0.55000000000000004">
      <c r="B13" s="449" t="s">
        <v>12</v>
      </c>
      <c r="C13" s="449"/>
      <c r="D13" s="449"/>
      <c r="E13" s="449"/>
      <c r="F13" s="352"/>
      <c r="G13" s="301"/>
      <c r="H13" s="353">
        <f>Data!$G26</f>
        <v>32245763</v>
      </c>
    </row>
    <row r="14" spans="2:8" x14ac:dyDescent="0.55000000000000004">
      <c r="B14" s="435" t="s">
        <v>13</v>
      </c>
      <c r="C14" s="435"/>
      <c r="D14" s="435"/>
      <c r="E14" s="435"/>
      <c r="F14" s="354"/>
      <c r="G14" s="301"/>
      <c r="H14" s="355">
        <f>Data!$H26</f>
        <v>1413555</v>
      </c>
    </row>
    <row r="15" spans="2:8" x14ac:dyDescent="0.55000000000000004">
      <c r="B15" s="435" t="s">
        <v>14</v>
      </c>
      <c r="C15" s="435"/>
      <c r="D15" s="435"/>
      <c r="E15" s="435"/>
      <c r="F15" s="354"/>
      <c r="G15" s="301"/>
      <c r="H15" s="355">
        <f>Data!$I26</f>
        <v>7991629</v>
      </c>
    </row>
    <row r="16" spans="2:8" x14ac:dyDescent="0.55000000000000004">
      <c r="B16" s="435" t="s">
        <v>18</v>
      </c>
      <c r="C16" s="435"/>
      <c r="D16" s="435"/>
      <c r="E16" s="435"/>
      <c r="F16" s="354"/>
      <c r="G16" s="301"/>
      <c r="H16" s="355">
        <f>Data!$J26</f>
        <v>13744473</v>
      </c>
    </row>
    <row r="17" spans="2:23" x14ac:dyDescent="0.55000000000000004">
      <c r="B17" s="435" t="s">
        <v>15</v>
      </c>
      <c r="C17" s="435"/>
      <c r="D17" s="435"/>
      <c r="E17" s="435"/>
      <c r="F17" s="354"/>
      <c r="G17" s="301"/>
      <c r="H17" s="355">
        <f>Data!$K26</f>
        <v>7710555</v>
      </c>
    </row>
    <row r="18" spans="2:23" x14ac:dyDescent="0.55000000000000004">
      <c r="B18" s="435" t="s">
        <v>1</v>
      </c>
      <c r="C18" s="435"/>
      <c r="D18" s="435"/>
      <c r="E18" s="435"/>
      <c r="F18" s="356"/>
      <c r="G18" s="301"/>
      <c r="H18" s="357">
        <f>SUM(H13:H17)</f>
        <v>63105975</v>
      </c>
    </row>
    <row r="19" spans="2:23" ht="13.5" customHeight="1" x14ac:dyDescent="0.55000000000000004">
      <c r="B19" s="306"/>
      <c r="D19" s="306"/>
      <c r="E19" s="306"/>
      <c r="F19" s="306"/>
      <c r="G19" s="306"/>
      <c r="H19" s="296"/>
    </row>
    <row r="20" spans="2:23" ht="13.5" customHeight="1" x14ac:dyDescent="0.55000000000000004">
      <c r="B20" s="306"/>
      <c r="D20" s="440" t="s">
        <v>22</v>
      </c>
      <c r="E20" s="440"/>
      <c r="F20" s="440"/>
      <c r="G20" s="307" t="s">
        <v>23</v>
      </c>
      <c r="H20" s="307" t="s">
        <v>24</v>
      </c>
    </row>
    <row r="21" spans="2:23" ht="17.25" customHeight="1" x14ac:dyDescent="0.55000000000000004">
      <c r="B21" s="438" t="s">
        <v>21</v>
      </c>
      <c r="C21" s="439"/>
      <c r="D21" s="434" t="str">
        <f>Data!T26</f>
        <v>Harris, Eboneigh</v>
      </c>
      <c r="E21" s="434"/>
      <c r="F21" s="434"/>
      <c r="G21" s="308" t="str">
        <f>Data!M26</f>
        <v>(940) 397-4273</v>
      </c>
      <c r="H21" s="309" t="str">
        <f>Data!N26</f>
        <v>chris.stovall@msutexas.edu</v>
      </c>
    </row>
    <row r="22" spans="2:23" ht="13.5" customHeight="1" x14ac:dyDescent="0.55000000000000004">
      <c r="B22" s="306"/>
      <c r="C22" s="306"/>
      <c r="D22" s="306"/>
      <c r="E22" s="306"/>
      <c r="F22" s="306"/>
      <c r="G22" s="306"/>
      <c r="H22" s="296"/>
    </row>
    <row r="23" spans="2:23" ht="15.75" customHeight="1" thickBot="1" x14ac:dyDescent="0.6">
      <c r="B23" s="117" t="s">
        <v>900</v>
      </c>
      <c r="C23" s="306"/>
      <c r="D23" s="306"/>
      <c r="E23" s="306"/>
      <c r="F23" s="306"/>
      <c r="G23" s="306"/>
      <c r="H23" s="296"/>
    </row>
    <row r="24" spans="2:23" s="313" customFormat="1" x14ac:dyDescent="0.55000000000000004">
      <c r="B24" s="310"/>
      <c r="C24" s="123" t="s">
        <v>25</v>
      </c>
      <c r="D24" s="311" t="s">
        <v>26</v>
      </c>
      <c r="E24" s="311" t="s">
        <v>27</v>
      </c>
      <c r="F24" s="311" t="s">
        <v>28</v>
      </c>
      <c r="G24" s="311" t="s">
        <v>29</v>
      </c>
      <c r="H24" s="312" t="s">
        <v>30</v>
      </c>
      <c r="J24" s="107"/>
    </row>
    <row r="25" spans="2:23" s="313" customFormat="1" ht="19.8" thickBot="1" x14ac:dyDescent="0.6">
      <c r="B25" s="314" t="s">
        <v>675</v>
      </c>
      <c r="C25" s="315">
        <f>Data!O26</f>
        <v>2005</v>
      </c>
      <c r="D25" s="316">
        <f>Data!P26</f>
        <v>2112</v>
      </c>
      <c r="E25" s="316">
        <f>Data!Q26</f>
        <v>731</v>
      </c>
      <c r="F25" s="316">
        <f>Data!R26</f>
        <v>32</v>
      </c>
      <c r="G25" s="316">
        <f>Data!S26</f>
        <v>0</v>
      </c>
      <c r="H25" s="317">
        <f>SUM(C25:G25)</f>
        <v>4880</v>
      </c>
    </row>
    <row r="26" spans="2:23" x14ac:dyDescent="0.55000000000000004">
      <c r="C26" s="318"/>
      <c r="D26" s="318"/>
      <c r="E26" s="318"/>
      <c r="F26" s="318"/>
      <c r="G26" s="318"/>
      <c r="H26" s="318"/>
      <c r="I26" s="318"/>
    </row>
    <row r="27" spans="2:23" ht="13.5" customHeight="1" x14ac:dyDescent="0.55000000000000004">
      <c r="B27" s="306"/>
      <c r="D27" s="440" t="s">
        <v>22</v>
      </c>
      <c r="E27" s="440"/>
      <c r="F27" s="440"/>
      <c r="G27" s="307" t="s">
        <v>23</v>
      </c>
      <c r="H27" s="307" t="s">
        <v>24</v>
      </c>
    </row>
    <row r="28" spans="2:23" ht="17.25" customHeight="1" x14ac:dyDescent="0.55000000000000004">
      <c r="B28" s="438" t="s">
        <v>893</v>
      </c>
      <c r="C28" s="439"/>
      <c r="D28" s="434" t="str">
        <f>Data!T26</f>
        <v>Harris, Eboneigh</v>
      </c>
      <c r="E28" s="434"/>
      <c r="F28" s="434"/>
      <c r="G28" s="308" t="str">
        <f>Data!U26</f>
        <v>(940) 397-4567</v>
      </c>
      <c r="H28" s="309" t="str">
        <f>Data!V26</f>
        <v>eboneigh.harris@msutexas.edu</v>
      </c>
    </row>
    <row r="29" spans="2:23" ht="13.5" customHeight="1" x14ac:dyDescent="0.55000000000000004">
      <c r="B29" s="306"/>
      <c r="C29" s="306"/>
      <c r="D29" s="306"/>
      <c r="E29" s="306"/>
      <c r="F29" s="306"/>
      <c r="G29" s="306"/>
      <c r="H29" s="296"/>
    </row>
    <row r="30" spans="2:23" ht="19.8" thickBot="1" x14ac:dyDescent="0.6">
      <c r="B30" s="117" t="s">
        <v>901</v>
      </c>
    </row>
    <row r="31" spans="2:23" ht="19.8" thickBot="1" x14ac:dyDescent="0.6">
      <c r="B31" s="124" t="s">
        <v>31</v>
      </c>
      <c r="C31" s="125" t="s">
        <v>25</v>
      </c>
      <c r="D31" s="125" t="s">
        <v>26</v>
      </c>
      <c r="E31" s="125" t="s">
        <v>27</v>
      </c>
      <c r="F31" s="125" t="s">
        <v>28</v>
      </c>
      <c r="G31" s="125" t="s">
        <v>29</v>
      </c>
      <c r="H31" s="126" t="s">
        <v>30</v>
      </c>
    </row>
    <row r="32" spans="2:23" x14ac:dyDescent="0.55000000000000004">
      <c r="B32" s="127" t="s">
        <v>42</v>
      </c>
      <c r="C32" s="140">
        <f>Data!W26</f>
        <v>33419</v>
      </c>
      <c r="D32" s="140">
        <f>Data!AQ26</f>
        <v>7281</v>
      </c>
      <c r="E32" s="140">
        <f>Data!BK26</f>
        <v>3263</v>
      </c>
      <c r="F32" s="140">
        <f>Data!CE26</f>
        <v>0</v>
      </c>
      <c r="G32" s="140">
        <f>Data!CY26</f>
        <v>0</v>
      </c>
      <c r="H32" s="141">
        <f>SUM(C32:G32)</f>
        <v>43963</v>
      </c>
      <c r="W32" s="144"/>
    </row>
    <row r="33" spans="2:23" x14ac:dyDescent="0.55000000000000004">
      <c r="B33" s="129" t="s">
        <v>43</v>
      </c>
      <c r="C33" s="140">
        <f>Data!X26</f>
        <v>10593</v>
      </c>
      <c r="D33" s="140">
        <f>Data!AR26</f>
        <v>3170</v>
      </c>
      <c r="E33" s="140">
        <f>Data!BL26</f>
        <v>1449</v>
      </c>
      <c r="F33" s="140">
        <f>Data!CF26</f>
        <v>0</v>
      </c>
      <c r="G33" s="140">
        <f>Data!CZ26</f>
        <v>0</v>
      </c>
      <c r="H33" s="141">
        <f t="shared" ref="H33:H52" si="0">SUM(C33:G33)</f>
        <v>15212</v>
      </c>
      <c r="W33" s="144"/>
    </row>
    <row r="34" spans="2:23" x14ac:dyDescent="0.55000000000000004">
      <c r="B34" s="129" t="s">
        <v>44</v>
      </c>
      <c r="C34" s="140">
        <f>Data!Y26</f>
        <v>4797</v>
      </c>
      <c r="D34" s="140">
        <f>Data!AS26</f>
        <v>1294</v>
      </c>
      <c r="E34" s="140">
        <f>Data!BM26</f>
        <v>0</v>
      </c>
      <c r="F34" s="140">
        <f>Data!CG26</f>
        <v>0</v>
      </c>
      <c r="G34" s="140">
        <f>Data!DA26</f>
        <v>0</v>
      </c>
      <c r="H34" s="141">
        <f t="shared" si="0"/>
        <v>6091</v>
      </c>
      <c r="W34" s="144"/>
    </row>
    <row r="35" spans="2:23" x14ac:dyDescent="0.55000000000000004">
      <c r="B35" s="129" t="s">
        <v>45</v>
      </c>
      <c r="C35" s="140">
        <f>Data!Z26</f>
        <v>1587</v>
      </c>
      <c r="D35" s="140">
        <f>Data!AT26</f>
        <v>2664</v>
      </c>
      <c r="E35" s="140">
        <f>Data!BN26</f>
        <v>3669</v>
      </c>
      <c r="F35" s="140">
        <f>Data!CH26</f>
        <v>417</v>
      </c>
      <c r="G35" s="140">
        <f>Data!DB26</f>
        <v>0</v>
      </c>
      <c r="H35" s="141">
        <f t="shared" si="0"/>
        <v>8337</v>
      </c>
      <c r="W35" s="144"/>
    </row>
    <row r="36" spans="2:23" x14ac:dyDescent="0.55000000000000004">
      <c r="B36" s="129" t="s">
        <v>46</v>
      </c>
      <c r="C36" s="140">
        <f>Data!AA26</f>
        <v>102</v>
      </c>
      <c r="D36" s="140">
        <f>Data!AU26</f>
        <v>186</v>
      </c>
      <c r="E36" s="140">
        <f>Data!BO26</f>
        <v>0</v>
      </c>
      <c r="F36" s="140">
        <f>Data!CI26</f>
        <v>0</v>
      </c>
      <c r="G36" s="140">
        <f>Data!DC26</f>
        <v>0</v>
      </c>
      <c r="H36" s="141">
        <f t="shared" si="0"/>
        <v>288</v>
      </c>
      <c r="W36" s="144"/>
    </row>
    <row r="37" spans="2:23" x14ac:dyDescent="0.55000000000000004">
      <c r="B37" s="129" t="s">
        <v>47</v>
      </c>
      <c r="C37" s="140">
        <f>Data!AB26</f>
        <v>2113</v>
      </c>
      <c r="D37" s="140">
        <f>Data!AV26</f>
        <v>1671</v>
      </c>
      <c r="E37" s="140">
        <f>Data!BP26</f>
        <v>301</v>
      </c>
      <c r="F37" s="140">
        <f>Data!CJ26</f>
        <v>0</v>
      </c>
      <c r="G37" s="140">
        <f>Data!DD26</f>
        <v>0</v>
      </c>
      <c r="H37" s="141">
        <f t="shared" si="0"/>
        <v>4085</v>
      </c>
      <c r="W37" s="144"/>
    </row>
    <row r="38" spans="2:23" x14ac:dyDescent="0.55000000000000004">
      <c r="B38" s="129" t="s">
        <v>48</v>
      </c>
      <c r="C38" s="140">
        <f>Data!AC26</f>
        <v>711</v>
      </c>
      <c r="D38" s="140">
        <f>Data!AW26</f>
        <v>312</v>
      </c>
      <c r="E38" s="140">
        <f>Data!BQ26</f>
        <v>225</v>
      </c>
      <c r="F38" s="140">
        <f>Data!CK26</f>
        <v>0</v>
      </c>
      <c r="G38" s="140">
        <f>Data!DE26</f>
        <v>0</v>
      </c>
      <c r="H38" s="141">
        <f t="shared" si="0"/>
        <v>1248</v>
      </c>
      <c r="W38" s="144"/>
    </row>
    <row r="39" spans="2:23" x14ac:dyDescent="0.55000000000000004">
      <c r="B39" s="129" t="s">
        <v>49</v>
      </c>
      <c r="C39" s="140">
        <f>Data!AD26</f>
        <v>0</v>
      </c>
      <c r="D39" s="140">
        <f>Data!AX26</f>
        <v>0</v>
      </c>
      <c r="E39" s="140">
        <f>Data!BR26</f>
        <v>0</v>
      </c>
      <c r="F39" s="140">
        <f>Data!CL26</f>
        <v>0</v>
      </c>
      <c r="G39" s="140">
        <f>Data!DF26</f>
        <v>0</v>
      </c>
      <c r="H39" s="141">
        <f t="shared" si="0"/>
        <v>0</v>
      </c>
      <c r="W39" s="144"/>
    </row>
    <row r="40" spans="2:23" x14ac:dyDescent="0.55000000000000004">
      <c r="B40" s="129" t="s">
        <v>50</v>
      </c>
      <c r="C40" s="140">
        <f>Data!AE26</f>
        <v>202</v>
      </c>
      <c r="D40" s="140">
        <f>Data!AY26</f>
        <v>946</v>
      </c>
      <c r="E40" s="140">
        <f>Data!BS26</f>
        <v>0</v>
      </c>
      <c r="F40" s="140">
        <f>Data!CM26</f>
        <v>0</v>
      </c>
      <c r="G40" s="140">
        <f>Data!DG26</f>
        <v>0</v>
      </c>
      <c r="H40" s="141">
        <f t="shared" si="0"/>
        <v>1148</v>
      </c>
      <c r="W40" s="144"/>
    </row>
    <row r="41" spans="2:23" x14ac:dyDescent="0.55000000000000004">
      <c r="B41" s="129" t="s">
        <v>51</v>
      </c>
      <c r="C41" s="140">
        <f>Data!AF26</f>
        <v>0</v>
      </c>
      <c r="D41" s="140">
        <f>Data!AZ26</f>
        <v>0</v>
      </c>
      <c r="E41" s="140">
        <f>Data!BT26</f>
        <v>0</v>
      </c>
      <c r="F41" s="140">
        <f>Data!CN26</f>
        <v>0</v>
      </c>
      <c r="G41" s="140">
        <f>Data!DH26</f>
        <v>0</v>
      </c>
      <c r="H41" s="141">
        <f t="shared" si="0"/>
        <v>0</v>
      </c>
      <c r="W41" s="144"/>
    </row>
    <row r="42" spans="2:23" x14ac:dyDescent="0.55000000000000004">
      <c r="B42" s="129" t="s">
        <v>52</v>
      </c>
      <c r="C42" s="140">
        <f>Data!AG26</f>
        <v>0</v>
      </c>
      <c r="D42" s="140">
        <f>Data!BA26</f>
        <v>0</v>
      </c>
      <c r="E42" s="140">
        <f>Data!BU26</f>
        <v>0</v>
      </c>
      <c r="F42" s="140">
        <f>Data!CO26</f>
        <v>0</v>
      </c>
      <c r="G42" s="140">
        <f>Data!DI26</f>
        <v>0</v>
      </c>
      <c r="H42" s="141">
        <f t="shared" si="0"/>
        <v>0</v>
      </c>
      <c r="W42" s="144"/>
    </row>
    <row r="43" spans="2:23" x14ac:dyDescent="0.55000000000000004">
      <c r="B43" s="129" t="s">
        <v>53</v>
      </c>
      <c r="C43" s="140">
        <f>Data!AH26</f>
        <v>96</v>
      </c>
      <c r="D43" s="140">
        <f>Data!BB26</f>
        <v>0</v>
      </c>
      <c r="E43" s="140">
        <f>Data!BV26</f>
        <v>0</v>
      </c>
      <c r="F43" s="140">
        <f>Data!CP26</f>
        <v>0</v>
      </c>
      <c r="G43" s="140">
        <f>Data!DJ26</f>
        <v>0</v>
      </c>
      <c r="H43" s="141">
        <f t="shared" si="0"/>
        <v>96</v>
      </c>
      <c r="W43" s="144"/>
    </row>
    <row r="44" spans="2:23" x14ac:dyDescent="0.55000000000000004">
      <c r="B44" s="129" t="s">
        <v>54</v>
      </c>
      <c r="C44" s="140">
        <f>Data!AI26</f>
        <v>0</v>
      </c>
      <c r="D44" s="140">
        <f>Data!BC26</f>
        <v>0</v>
      </c>
      <c r="E44" s="140">
        <f>Data!BW26</f>
        <v>0</v>
      </c>
      <c r="F44" s="140">
        <f>Data!CQ26</f>
        <v>0</v>
      </c>
      <c r="G44" s="140">
        <f>Data!DK26</f>
        <v>0</v>
      </c>
      <c r="H44" s="141">
        <f t="shared" si="0"/>
        <v>0</v>
      </c>
      <c r="W44" s="144"/>
    </row>
    <row r="45" spans="2:23" x14ac:dyDescent="0.55000000000000004">
      <c r="B45" s="129" t="s">
        <v>55</v>
      </c>
      <c r="C45" s="140">
        <f>Data!AJ26</f>
        <v>3334</v>
      </c>
      <c r="D45" s="140">
        <f>Data!BD26</f>
        <v>8650.9999999999982</v>
      </c>
      <c r="E45" s="140">
        <f>Data!BX26</f>
        <v>1705</v>
      </c>
      <c r="F45" s="140">
        <f>Data!CR26</f>
        <v>0</v>
      </c>
      <c r="G45" s="140">
        <f>Data!DL26</f>
        <v>0</v>
      </c>
      <c r="H45" s="141">
        <f t="shared" si="0"/>
        <v>13689.999999999998</v>
      </c>
      <c r="W45" s="144"/>
    </row>
    <row r="46" spans="2:23" x14ac:dyDescent="0.55000000000000004">
      <c r="B46" s="129" t="s">
        <v>56</v>
      </c>
      <c r="C46" s="140">
        <f>Data!AK26</f>
        <v>0</v>
      </c>
      <c r="D46" s="140">
        <f>Data!BE26</f>
        <v>0</v>
      </c>
      <c r="E46" s="140">
        <f>Data!BY26</f>
        <v>0</v>
      </c>
      <c r="F46" s="140">
        <f>Data!CS26</f>
        <v>0</v>
      </c>
      <c r="G46" s="140">
        <f>Data!DM26</f>
        <v>0</v>
      </c>
      <c r="H46" s="141">
        <f t="shared" si="0"/>
        <v>0</v>
      </c>
      <c r="W46" s="144"/>
    </row>
    <row r="47" spans="2:23" x14ac:dyDescent="0.55000000000000004">
      <c r="B47" s="129" t="s">
        <v>57</v>
      </c>
      <c r="C47" s="140">
        <f>Data!AL26</f>
        <v>3256</v>
      </c>
      <c r="D47" s="140">
        <f>Data!BF26</f>
        <v>7264</v>
      </c>
      <c r="E47" s="140">
        <f>Data!BZ26</f>
        <v>1875</v>
      </c>
      <c r="F47" s="140">
        <f>Data!CT26</f>
        <v>0</v>
      </c>
      <c r="G47" s="140">
        <f>Data!DN26</f>
        <v>0</v>
      </c>
      <c r="H47" s="141">
        <f t="shared" si="0"/>
        <v>12395</v>
      </c>
      <c r="W47" s="144"/>
    </row>
    <row r="48" spans="2:23" x14ac:dyDescent="0.55000000000000004">
      <c r="B48" s="129" t="s">
        <v>58</v>
      </c>
      <c r="C48" s="140">
        <f>Data!AM26</f>
        <v>0</v>
      </c>
      <c r="D48" s="140">
        <f>Data!BG26</f>
        <v>0</v>
      </c>
      <c r="E48" s="140">
        <f>Data!CA26</f>
        <v>0</v>
      </c>
      <c r="F48" s="140">
        <f>Data!CU26</f>
        <v>0</v>
      </c>
      <c r="G48" s="140">
        <f>Data!DO26</f>
        <v>0</v>
      </c>
      <c r="H48" s="141">
        <f t="shared" si="0"/>
        <v>0</v>
      </c>
      <c r="W48" s="144"/>
    </row>
    <row r="49" spans="2:23" x14ac:dyDescent="0.55000000000000004">
      <c r="B49" s="129" t="s">
        <v>59</v>
      </c>
      <c r="C49" s="140">
        <f>Data!AN26</f>
        <v>0</v>
      </c>
      <c r="D49" s="140">
        <f>Data!BH26</f>
        <v>183</v>
      </c>
      <c r="E49" s="140">
        <f>Data!CB26</f>
        <v>0</v>
      </c>
      <c r="F49" s="140">
        <f>Data!CV26</f>
        <v>0</v>
      </c>
      <c r="G49" s="140">
        <f>Data!DP26</f>
        <v>0</v>
      </c>
      <c r="H49" s="141">
        <f t="shared" si="0"/>
        <v>183</v>
      </c>
      <c r="W49" s="144"/>
    </row>
    <row r="50" spans="2:23" x14ac:dyDescent="0.55000000000000004">
      <c r="B50" s="129" t="s">
        <v>60</v>
      </c>
      <c r="C50" s="140">
        <f>Data!AO26</f>
        <v>314</v>
      </c>
      <c r="D50" s="140">
        <f>Data!BI26</f>
        <v>656</v>
      </c>
      <c r="E50" s="140">
        <f>Data!CC26</f>
        <v>42</v>
      </c>
      <c r="F50" s="140">
        <f>Data!CW26</f>
        <v>0</v>
      </c>
      <c r="G50" s="140">
        <f>Data!DQ26</f>
        <v>0</v>
      </c>
      <c r="H50" s="141">
        <f t="shared" si="0"/>
        <v>1012</v>
      </c>
      <c r="W50" s="144"/>
    </row>
    <row r="51" spans="2:23" x14ac:dyDescent="0.55000000000000004">
      <c r="B51" s="129" t="s">
        <v>0</v>
      </c>
      <c r="C51" s="140">
        <f>Data!AP26</f>
        <v>394</v>
      </c>
      <c r="D51" s="140">
        <f>Data!BJ26</f>
        <v>5973</v>
      </c>
      <c r="E51" s="140">
        <f>Data!CD26</f>
        <v>1146</v>
      </c>
      <c r="F51" s="140">
        <f>Data!CX26</f>
        <v>0</v>
      </c>
      <c r="G51" s="140">
        <f>Data!DR26</f>
        <v>0</v>
      </c>
      <c r="H51" s="141">
        <f t="shared" si="0"/>
        <v>7513</v>
      </c>
      <c r="W51" s="144"/>
    </row>
    <row r="52" spans="2:23" x14ac:dyDescent="0.55000000000000004">
      <c r="B52" s="142" t="s">
        <v>33</v>
      </c>
      <c r="C52" s="141">
        <f>SUM(C32:C51)</f>
        <v>60918</v>
      </c>
      <c r="D52" s="141">
        <f>SUM(D32:D51)</f>
        <v>40251</v>
      </c>
      <c r="E52" s="141">
        <f>SUM(E32:E51)</f>
        <v>13675</v>
      </c>
      <c r="F52" s="141">
        <f>SUM(F32:F51)</f>
        <v>417</v>
      </c>
      <c r="G52" s="141">
        <f>SUM(G32:G51)</f>
        <v>0</v>
      </c>
      <c r="H52" s="141">
        <f t="shared" si="0"/>
        <v>115261</v>
      </c>
    </row>
    <row r="53" spans="2:23" x14ac:dyDescent="0.55000000000000004">
      <c r="B53" s="143"/>
      <c r="C53" s="144"/>
      <c r="D53" s="144"/>
      <c r="E53" s="144"/>
      <c r="F53" s="144"/>
      <c r="G53" s="144"/>
      <c r="H53" s="144"/>
    </row>
    <row r="54" spans="2:23" ht="13.5" customHeight="1" x14ac:dyDescent="0.55000000000000004">
      <c r="B54" s="306"/>
      <c r="D54" s="440" t="s">
        <v>22</v>
      </c>
      <c r="E54" s="440"/>
      <c r="F54" s="440"/>
      <c r="G54" s="307" t="s">
        <v>23</v>
      </c>
      <c r="H54" s="307" t="s">
        <v>24</v>
      </c>
    </row>
    <row r="55" spans="2:23" ht="38.4" x14ac:dyDescent="0.55000000000000004">
      <c r="B55" s="438" t="s">
        <v>894</v>
      </c>
      <c r="C55" s="439"/>
      <c r="D55" s="434" t="str">
        <f>Data!T26</f>
        <v>Harris, Eboneigh</v>
      </c>
      <c r="E55" s="434"/>
      <c r="F55" s="434"/>
      <c r="G55" s="308" t="str">
        <f>Data!U26</f>
        <v>(940) 397-4567</v>
      </c>
      <c r="H55" s="309" t="str">
        <f>Data!V26</f>
        <v>eboneigh.harris@msutexas.edu</v>
      </c>
    </row>
    <row r="56" spans="2:23" ht="13.5" customHeight="1" x14ac:dyDescent="0.55000000000000004">
      <c r="B56" s="306"/>
      <c r="C56" s="306"/>
      <c r="D56" s="306"/>
      <c r="E56" s="306"/>
      <c r="F56" s="306"/>
      <c r="G56" s="306"/>
      <c r="H56" s="296"/>
    </row>
    <row r="57" spans="2:23" ht="16.5" customHeight="1" x14ac:dyDescent="0.55000000000000004">
      <c r="B57" s="117" t="s">
        <v>9</v>
      </c>
    </row>
    <row r="58" spans="2:23" ht="39.75" customHeight="1" x14ac:dyDescent="0.55000000000000004">
      <c r="B58" s="441" t="s">
        <v>39</v>
      </c>
      <c r="C58" s="441"/>
      <c r="D58" s="441"/>
      <c r="E58" s="441"/>
      <c r="F58" s="441"/>
      <c r="G58" s="441"/>
      <c r="H58" s="319"/>
    </row>
    <row r="59" spans="2:23" ht="8.25" customHeight="1" thickBot="1" x14ac:dyDescent="0.6">
      <c r="B59" s="318"/>
    </row>
    <row r="60" spans="2:23" ht="19.8" thickBot="1" x14ac:dyDescent="0.6">
      <c r="B60" s="124" t="s">
        <v>31</v>
      </c>
      <c r="C60" s="125" t="s">
        <v>25</v>
      </c>
      <c r="D60" s="125" t="s">
        <v>26</v>
      </c>
      <c r="E60" s="125" t="s">
        <v>27</v>
      </c>
      <c r="F60" s="125" t="s">
        <v>28</v>
      </c>
      <c r="G60" s="125" t="s">
        <v>29</v>
      </c>
      <c r="H60" s="126" t="s">
        <v>30</v>
      </c>
    </row>
    <row r="61" spans="2:23" x14ac:dyDescent="0.55000000000000004">
      <c r="B61" s="127" t="str">
        <f>$B$32</f>
        <v>Liberal Arts</v>
      </c>
      <c r="C61" s="320">
        <f>Data!DS26</f>
        <v>3202364.0354161575</v>
      </c>
      <c r="D61" s="320">
        <f>Data!EM26</f>
        <v>1255503.0932337227</v>
      </c>
      <c r="E61" s="320">
        <f>Data!FG26</f>
        <v>776337.79766892327</v>
      </c>
      <c r="F61" s="320">
        <f>Data!GA26</f>
        <v>0</v>
      </c>
      <c r="G61" s="320">
        <f>Data!GU26</f>
        <v>0</v>
      </c>
      <c r="H61" s="321">
        <f>SUM(C61:G61)</f>
        <v>5234204.9263188038</v>
      </c>
    </row>
    <row r="62" spans="2:23" x14ac:dyDescent="0.55000000000000004">
      <c r="B62" s="127" t="str">
        <f>$B$33</f>
        <v>Science</v>
      </c>
      <c r="C62" s="320">
        <f>Data!DT26</f>
        <v>934480.52281290526</v>
      </c>
      <c r="D62" s="320">
        <f>Data!EN26</f>
        <v>881662.89886521152</v>
      </c>
      <c r="E62" s="320">
        <f>Data!FH26</f>
        <v>618805.76538314868</v>
      </c>
      <c r="F62" s="320">
        <f>Data!GB26</f>
        <v>0</v>
      </c>
      <c r="G62" s="320">
        <f>Data!GV26</f>
        <v>0</v>
      </c>
      <c r="H62" s="141">
        <f t="shared" ref="H62:H81" si="1">SUM(C62:G62)</f>
        <v>2434949.1870612656</v>
      </c>
    </row>
    <row r="63" spans="2:23" x14ac:dyDescent="0.55000000000000004">
      <c r="B63" s="127" t="str">
        <f>$B$34</f>
        <v>Fine Arts</v>
      </c>
      <c r="C63" s="320">
        <f>Data!DU26</f>
        <v>667552.18684832053</v>
      </c>
      <c r="D63" s="320">
        <f>Data!EO26</f>
        <v>676586.57168067805</v>
      </c>
      <c r="E63" s="320">
        <f>Data!FI26</f>
        <v>0</v>
      </c>
      <c r="F63" s="320">
        <f>Data!GC26</f>
        <v>0</v>
      </c>
      <c r="G63" s="320">
        <f>Data!GW26</f>
        <v>0</v>
      </c>
      <c r="H63" s="141">
        <f t="shared" si="1"/>
        <v>1344138.7585289986</v>
      </c>
    </row>
    <row r="64" spans="2:23" x14ac:dyDescent="0.55000000000000004">
      <c r="B64" s="127" t="str">
        <f>$B$35</f>
        <v>Teacher Education</v>
      </c>
      <c r="C64" s="320">
        <f>Data!DV26</f>
        <v>136788.06629111618</v>
      </c>
      <c r="D64" s="320">
        <f>Data!EP26</f>
        <v>344503.57761220285</v>
      </c>
      <c r="E64" s="320">
        <f>Data!FJ26</f>
        <v>427130.79913419939</v>
      </c>
      <c r="F64" s="320">
        <f>Data!GD26</f>
        <v>148889.19999999998</v>
      </c>
      <c r="G64" s="320">
        <f>Data!GX26</f>
        <v>0</v>
      </c>
      <c r="H64" s="141">
        <f t="shared" si="1"/>
        <v>1057311.6430375185</v>
      </c>
    </row>
    <row r="65" spans="2:8" x14ac:dyDescent="0.55000000000000004">
      <c r="B65" s="127" t="str">
        <f>$B$36</f>
        <v>Agriculture</v>
      </c>
      <c r="C65" s="320">
        <f>Data!DW26</f>
        <v>11275.883292383292</v>
      </c>
      <c r="D65" s="320">
        <f>Data!EQ26</f>
        <v>16314.616707616708</v>
      </c>
      <c r="E65" s="320">
        <f>Data!FK26</f>
        <v>0</v>
      </c>
      <c r="F65" s="320">
        <f>Data!GE26</f>
        <v>0</v>
      </c>
      <c r="G65" s="320">
        <f>Data!GY26</f>
        <v>0</v>
      </c>
      <c r="H65" s="141">
        <f t="shared" si="1"/>
        <v>27590.5</v>
      </c>
    </row>
    <row r="66" spans="2:8" x14ac:dyDescent="0.55000000000000004">
      <c r="B66" s="127" t="str">
        <f>$B$37</f>
        <v>Engineering</v>
      </c>
      <c r="C66" s="320">
        <f>Data!DX26</f>
        <v>591406.36390471621</v>
      </c>
      <c r="D66" s="320">
        <f>Data!ER26</f>
        <v>546348.58360276977</v>
      </c>
      <c r="E66" s="320">
        <f>Data!FL26</f>
        <v>158287.86231050035</v>
      </c>
      <c r="F66" s="320">
        <f>Data!GF26</f>
        <v>0</v>
      </c>
      <c r="G66" s="320">
        <f>Data!GZ26</f>
        <v>0</v>
      </c>
      <c r="H66" s="141">
        <f t="shared" si="1"/>
        <v>1296042.8098179863</v>
      </c>
    </row>
    <row r="67" spans="2:8" x14ac:dyDescent="0.55000000000000004">
      <c r="B67" s="127" t="str">
        <f>$B$38</f>
        <v>Home Economics</v>
      </c>
      <c r="C67" s="320">
        <f>Data!DY26</f>
        <v>50098.751945045697</v>
      </c>
      <c r="D67" s="320">
        <f>Data!ES26</f>
        <v>34472.782406782833</v>
      </c>
      <c r="E67" s="320">
        <f>Data!FM26</f>
        <v>42752.1</v>
      </c>
      <c r="F67" s="320">
        <f>Data!GG26</f>
        <v>0</v>
      </c>
      <c r="G67" s="320">
        <f>Data!HA26</f>
        <v>0</v>
      </c>
      <c r="H67" s="141">
        <f t="shared" si="1"/>
        <v>127323.63435182854</v>
      </c>
    </row>
    <row r="68" spans="2:8" x14ac:dyDescent="0.55000000000000004">
      <c r="B68" s="127" t="str">
        <f>$B$39</f>
        <v>Law</v>
      </c>
      <c r="C68" s="320">
        <f>Data!DZ26</f>
        <v>0</v>
      </c>
      <c r="D68" s="320">
        <f>Data!ET26</f>
        <v>0</v>
      </c>
      <c r="E68" s="320">
        <f>Data!FN26</f>
        <v>0</v>
      </c>
      <c r="F68" s="320">
        <f>Data!GH26</f>
        <v>0</v>
      </c>
      <c r="G68" s="320">
        <f>Data!HB26</f>
        <v>0</v>
      </c>
      <c r="H68" s="141">
        <f t="shared" si="1"/>
        <v>0</v>
      </c>
    </row>
    <row r="69" spans="2:8" x14ac:dyDescent="0.55000000000000004">
      <c r="B69" s="127" t="str">
        <f>$B$40</f>
        <v>Social Service</v>
      </c>
      <c r="C69" s="320">
        <f>Data!EA26</f>
        <v>19668.928694343515</v>
      </c>
      <c r="D69" s="320">
        <f>Data!EU26</f>
        <v>161647.61978211076</v>
      </c>
      <c r="E69" s="320">
        <f>Data!FO26</f>
        <v>0</v>
      </c>
      <c r="F69" s="320">
        <f>Data!GI26</f>
        <v>0</v>
      </c>
      <c r="G69" s="320">
        <f>Data!HC26</f>
        <v>0</v>
      </c>
      <c r="H69" s="141">
        <f t="shared" si="1"/>
        <v>181316.54847645428</v>
      </c>
    </row>
    <row r="70" spans="2:8" x14ac:dyDescent="0.55000000000000004">
      <c r="B70" s="127" t="str">
        <f>$B$41</f>
        <v>Library Science</v>
      </c>
      <c r="C70" s="320">
        <f>Data!EB26</f>
        <v>0</v>
      </c>
      <c r="D70" s="320">
        <f>Data!EV26</f>
        <v>0</v>
      </c>
      <c r="E70" s="320">
        <f>Data!FP26</f>
        <v>0</v>
      </c>
      <c r="F70" s="320">
        <f>Data!GJ26</f>
        <v>0</v>
      </c>
      <c r="G70" s="320">
        <f>Data!HD26</f>
        <v>0</v>
      </c>
      <c r="H70" s="141">
        <f t="shared" si="1"/>
        <v>0</v>
      </c>
    </row>
    <row r="71" spans="2:8" x14ac:dyDescent="0.55000000000000004">
      <c r="B71" s="127" t="str">
        <f>$B$42</f>
        <v>Veterinary Science</v>
      </c>
      <c r="C71" s="320">
        <f>Data!EC26</f>
        <v>0</v>
      </c>
      <c r="D71" s="320">
        <f>Data!EW26</f>
        <v>0</v>
      </c>
      <c r="E71" s="320">
        <f>Data!FQ26</f>
        <v>0</v>
      </c>
      <c r="F71" s="320">
        <f>Data!GK26</f>
        <v>0</v>
      </c>
      <c r="G71" s="320">
        <f>Data!HE26</f>
        <v>0</v>
      </c>
      <c r="H71" s="141">
        <f t="shared" si="1"/>
        <v>0</v>
      </c>
    </row>
    <row r="72" spans="2:8" x14ac:dyDescent="0.55000000000000004">
      <c r="B72" s="127" t="str">
        <f>$B$43</f>
        <v>Vocational Training</v>
      </c>
      <c r="C72" s="320">
        <f>Data!ED26</f>
        <v>14315.61515353805</v>
      </c>
      <c r="D72" s="320">
        <f>Data!EX26</f>
        <v>0</v>
      </c>
      <c r="E72" s="320">
        <f>Data!FR26</f>
        <v>0</v>
      </c>
      <c r="F72" s="320">
        <f>Data!GL26</f>
        <v>0</v>
      </c>
      <c r="G72" s="320">
        <f>Data!HF26</f>
        <v>0</v>
      </c>
      <c r="H72" s="141">
        <f t="shared" si="1"/>
        <v>14315.61515353805</v>
      </c>
    </row>
    <row r="73" spans="2:8" x14ac:dyDescent="0.55000000000000004">
      <c r="B73" s="127" t="str">
        <f>$B$44</f>
        <v>Physical Training</v>
      </c>
      <c r="C73" s="320">
        <f>Data!EE26</f>
        <v>0</v>
      </c>
      <c r="D73" s="320">
        <f>Data!EY26</f>
        <v>0</v>
      </c>
      <c r="E73" s="320">
        <f>Data!FS26</f>
        <v>0</v>
      </c>
      <c r="F73" s="320">
        <f>Data!GM26</f>
        <v>0</v>
      </c>
      <c r="G73" s="320">
        <f>Data!HG26</f>
        <v>0</v>
      </c>
      <c r="H73" s="141">
        <f t="shared" si="1"/>
        <v>0</v>
      </c>
    </row>
    <row r="74" spans="2:8" x14ac:dyDescent="0.55000000000000004">
      <c r="B74" s="127" t="str">
        <f>$B$45</f>
        <v>Health Services</v>
      </c>
      <c r="C74" s="320">
        <f>Data!EF26</f>
        <v>290943.1290723476</v>
      </c>
      <c r="D74" s="320">
        <f>Data!EZ26</f>
        <v>1034537.8603335825</v>
      </c>
      <c r="E74" s="320">
        <f>Data!FT26</f>
        <v>356658.61055503605</v>
      </c>
      <c r="F74" s="320">
        <f>Data!GN26</f>
        <v>0</v>
      </c>
      <c r="G74" s="320">
        <f>Data!HH26</f>
        <v>0</v>
      </c>
      <c r="H74" s="141">
        <f t="shared" si="1"/>
        <v>1682139.599960966</v>
      </c>
    </row>
    <row r="75" spans="2:8" x14ac:dyDescent="0.55000000000000004">
      <c r="B75" s="127" t="str">
        <f>$B$46</f>
        <v>Pharmacy</v>
      </c>
      <c r="C75" s="320">
        <f>Data!EG26</f>
        <v>0</v>
      </c>
      <c r="D75" s="320">
        <f>Data!FA26</f>
        <v>0</v>
      </c>
      <c r="E75" s="320">
        <f>Data!FU26</f>
        <v>0</v>
      </c>
      <c r="F75" s="320">
        <f>Data!GO26</f>
        <v>0</v>
      </c>
      <c r="G75" s="320">
        <f>Data!HI26</f>
        <v>0</v>
      </c>
      <c r="H75" s="141">
        <f t="shared" si="1"/>
        <v>0</v>
      </c>
    </row>
    <row r="76" spans="2:8" x14ac:dyDescent="0.55000000000000004">
      <c r="B76" s="127" t="str">
        <f>$B$47</f>
        <v>Business Administration</v>
      </c>
      <c r="C76" s="320">
        <f>Data!EH26</f>
        <v>418409.14757694036</v>
      </c>
      <c r="D76" s="320">
        <f>Data!FB26</f>
        <v>1647496.9236790431</v>
      </c>
      <c r="E76" s="320">
        <f>Data!FV26</f>
        <v>543309.32747417584</v>
      </c>
      <c r="F76" s="320">
        <f>Data!GP26</f>
        <v>0</v>
      </c>
      <c r="G76" s="320">
        <f>Data!HJ26</f>
        <v>0</v>
      </c>
      <c r="H76" s="141">
        <f t="shared" si="1"/>
        <v>2609215.3987301593</v>
      </c>
    </row>
    <row r="77" spans="2:8" x14ac:dyDescent="0.55000000000000004">
      <c r="B77" s="127" t="str">
        <f>$B$48</f>
        <v>Optometry</v>
      </c>
      <c r="C77" s="320">
        <f>Data!EI26</f>
        <v>0</v>
      </c>
      <c r="D77" s="320">
        <f>Data!FC26</f>
        <v>0</v>
      </c>
      <c r="E77" s="320">
        <f>Data!FW26</f>
        <v>0</v>
      </c>
      <c r="F77" s="320">
        <f>Data!GQ26</f>
        <v>0</v>
      </c>
      <c r="G77" s="320">
        <f>Data!HK26</f>
        <v>0</v>
      </c>
      <c r="H77" s="141">
        <f t="shared" si="1"/>
        <v>0</v>
      </c>
    </row>
    <row r="78" spans="2:8" x14ac:dyDescent="0.55000000000000004">
      <c r="B78" s="127" t="str">
        <f>$B$49</f>
        <v>Teacher Ed-Practice Teaching</v>
      </c>
      <c r="C78" s="320">
        <f>Data!EJ26</f>
        <v>0</v>
      </c>
      <c r="D78" s="320">
        <f>Data!FD26</f>
        <v>117896.9666305916</v>
      </c>
      <c r="E78" s="320">
        <f>Data!FX26</f>
        <v>0</v>
      </c>
      <c r="F78" s="320">
        <f>Data!GR26</f>
        <v>0</v>
      </c>
      <c r="G78" s="320">
        <f>Data!HL26</f>
        <v>0</v>
      </c>
      <c r="H78" s="141">
        <f t="shared" si="1"/>
        <v>117896.9666305916</v>
      </c>
    </row>
    <row r="79" spans="2:8" x14ac:dyDescent="0.55000000000000004">
      <c r="B79" s="127" t="str">
        <f>$B$50</f>
        <v>Technology</v>
      </c>
      <c r="C79" s="320">
        <f>Data!EK26</f>
        <v>64016.947778568916</v>
      </c>
      <c r="D79" s="320">
        <f>Data!FE26</f>
        <v>188428.31029777174</v>
      </c>
      <c r="E79" s="320">
        <f>Data!FY26</f>
        <v>32482.642857142855</v>
      </c>
      <c r="F79" s="320">
        <f>Data!GS26</f>
        <v>0</v>
      </c>
      <c r="G79" s="320">
        <f>Data!HM26</f>
        <v>0</v>
      </c>
      <c r="H79" s="141">
        <f t="shared" si="1"/>
        <v>284927.9009334835</v>
      </c>
    </row>
    <row r="80" spans="2:8" x14ac:dyDescent="0.55000000000000004">
      <c r="B80" s="127" t="str">
        <f>$B$51</f>
        <v>Nursing</v>
      </c>
      <c r="C80" s="320">
        <f>Data!EL26</f>
        <v>42890.114843017123</v>
      </c>
      <c r="D80" s="320">
        <f>Data!FF26</f>
        <v>1044219.4335049716</v>
      </c>
      <c r="E80" s="320">
        <f>Data!FZ26</f>
        <v>506741.57142857119</v>
      </c>
      <c r="F80" s="320">
        <f>Data!GT26</f>
        <v>0</v>
      </c>
      <c r="G80" s="320">
        <f>Data!HN26</f>
        <v>0</v>
      </c>
      <c r="H80" s="141">
        <f t="shared" si="1"/>
        <v>1593851.1197765598</v>
      </c>
    </row>
    <row r="81" spans="2:8" x14ac:dyDescent="0.55000000000000004">
      <c r="B81" s="130" t="str">
        <f>$B$52</f>
        <v>Totals</v>
      </c>
      <c r="C81" s="321">
        <f>SUM(C61:C80)</f>
        <v>6444209.6936293999</v>
      </c>
      <c r="D81" s="321">
        <f>SUM(D61:D80)</f>
        <v>7949619.2383370558</v>
      </c>
      <c r="E81" s="321">
        <f>SUM(E61:E80)</f>
        <v>3462506.4768116977</v>
      </c>
      <c r="F81" s="321">
        <f>SUM(F61:F80)</f>
        <v>148889.19999999998</v>
      </c>
      <c r="G81" s="321">
        <f>SUM(G61:G80)</f>
        <v>0</v>
      </c>
      <c r="H81" s="321">
        <f t="shared" si="1"/>
        <v>18005224.608778153</v>
      </c>
    </row>
    <row r="82" spans="2:8" x14ac:dyDescent="0.55000000000000004">
      <c r="B82" s="143"/>
      <c r="C82" s="322"/>
      <c r="D82" s="322"/>
      <c r="E82" s="322"/>
      <c r="F82" s="322"/>
      <c r="G82" s="322"/>
      <c r="H82" s="323"/>
    </row>
    <row r="83" spans="2:8" ht="13.5" customHeight="1" x14ac:dyDescent="0.55000000000000004">
      <c r="B83" s="306"/>
      <c r="D83" s="440" t="s">
        <v>22</v>
      </c>
      <c r="E83" s="440"/>
      <c r="F83" s="440"/>
      <c r="G83" s="307" t="s">
        <v>23</v>
      </c>
      <c r="H83" s="307" t="s">
        <v>24</v>
      </c>
    </row>
    <row r="84" spans="2:8" ht="16.5" customHeight="1" x14ac:dyDescent="0.55000000000000004">
      <c r="B84" s="438" t="s">
        <v>38</v>
      </c>
      <c r="C84" s="439"/>
      <c r="D84" s="434" t="str">
        <f>Data!T26</f>
        <v>Harris, Eboneigh</v>
      </c>
      <c r="E84" s="434"/>
      <c r="F84" s="434"/>
      <c r="G84" s="308" t="str">
        <f>Data!U26</f>
        <v>(940) 397-4567</v>
      </c>
      <c r="H84" s="309" t="str">
        <f>Data!V26</f>
        <v>eboneigh.harris@msutexas.edu</v>
      </c>
    </row>
    <row r="85" spans="2:8" ht="13.5" customHeight="1" x14ac:dyDescent="0.55000000000000004">
      <c r="B85" s="306"/>
      <c r="C85" s="306"/>
      <c r="D85" s="306"/>
      <c r="E85" s="306"/>
      <c r="F85" s="306"/>
      <c r="G85" s="306"/>
      <c r="H85" s="296"/>
    </row>
    <row r="86" spans="2:8" ht="15" customHeight="1" x14ac:dyDescent="0.55000000000000004">
      <c r="B86" s="120" t="s">
        <v>32</v>
      </c>
      <c r="C86" s="324"/>
      <c r="D86" s="324"/>
      <c r="E86" s="324"/>
      <c r="F86" s="324"/>
      <c r="G86" s="324"/>
      <c r="H86" s="122">
        <f>H13+H14</f>
        <v>33659318</v>
      </c>
    </row>
    <row r="87" spans="2:8" ht="42.75" customHeight="1" x14ac:dyDescent="0.55000000000000004">
      <c r="B87" s="432" t="s">
        <v>8</v>
      </c>
      <c r="C87" s="432"/>
      <c r="D87" s="432"/>
      <c r="E87" s="432"/>
      <c r="F87" s="432"/>
      <c r="G87" s="432"/>
      <c r="H87" s="319"/>
    </row>
    <row r="88" spans="2:8" x14ac:dyDescent="0.55000000000000004">
      <c r="B88" s="120" t="s">
        <v>5</v>
      </c>
      <c r="C88" s="325"/>
      <c r="D88" s="325"/>
      <c r="E88" s="325"/>
      <c r="F88" s="325"/>
      <c r="G88" s="325"/>
      <c r="H88" s="122"/>
    </row>
    <row r="89" spans="2:8" ht="98.25" customHeight="1" thickBot="1" x14ac:dyDescent="0.6">
      <c r="B89" s="433" t="s">
        <v>224</v>
      </c>
      <c r="C89" s="433"/>
      <c r="D89" s="433"/>
      <c r="E89" s="433"/>
      <c r="F89" s="433"/>
      <c r="G89" s="433"/>
      <c r="H89" s="326"/>
    </row>
    <row r="90" spans="2:8" ht="19.8" thickBot="1" x14ac:dyDescent="0.6">
      <c r="B90" s="124" t="s">
        <v>31</v>
      </c>
      <c r="C90" s="125" t="s">
        <v>25</v>
      </c>
      <c r="D90" s="125" t="s">
        <v>26</v>
      </c>
      <c r="E90" s="125" t="s">
        <v>27</v>
      </c>
      <c r="F90" s="125" t="s">
        <v>28</v>
      </c>
      <c r="G90" s="125" t="s">
        <v>29</v>
      </c>
      <c r="H90" s="126" t="s">
        <v>30</v>
      </c>
    </row>
    <row r="91" spans="2:8" x14ac:dyDescent="0.55000000000000004">
      <c r="B91" s="127" t="str">
        <f>$B$32</f>
        <v>Liberal Arts</v>
      </c>
      <c r="C91" s="327">
        <f>Data!HR26</f>
        <v>2000</v>
      </c>
      <c r="D91" s="327">
        <f>Data!IL26</f>
        <v>0</v>
      </c>
      <c r="E91" s="327">
        <f>Data!JF26</f>
        <v>0</v>
      </c>
      <c r="F91" s="327">
        <f>Data!JZ26</f>
        <v>0</v>
      </c>
      <c r="G91" s="327">
        <f>Data!KT26</f>
        <v>0</v>
      </c>
      <c r="H91" s="133">
        <f t="shared" ref="H91:H111" si="2">SUM(C91:G91)</f>
        <v>2000</v>
      </c>
    </row>
    <row r="92" spans="2:8" x14ac:dyDescent="0.55000000000000004">
      <c r="B92" s="127" t="str">
        <f>$B$33</f>
        <v>Science</v>
      </c>
      <c r="C92" s="327">
        <f>Data!HS26</f>
        <v>0</v>
      </c>
      <c r="D92" s="327">
        <f>Data!IM26</f>
        <v>0</v>
      </c>
      <c r="E92" s="327">
        <f>Data!JG26</f>
        <v>0</v>
      </c>
      <c r="F92" s="327">
        <f>Data!KA26</f>
        <v>0</v>
      </c>
      <c r="G92" s="327">
        <f>Data!KU26</f>
        <v>0</v>
      </c>
      <c r="H92" s="136">
        <f t="shared" si="2"/>
        <v>0</v>
      </c>
    </row>
    <row r="93" spans="2:8" x14ac:dyDescent="0.55000000000000004">
      <c r="B93" s="127" t="str">
        <f>$B$34</f>
        <v>Fine Arts</v>
      </c>
      <c r="C93" s="327">
        <f>Data!HT26</f>
        <v>0</v>
      </c>
      <c r="D93" s="327">
        <f>Data!IN26</f>
        <v>0</v>
      </c>
      <c r="E93" s="327">
        <f>Data!JH26</f>
        <v>0</v>
      </c>
      <c r="F93" s="327">
        <f>Data!KB26</f>
        <v>0</v>
      </c>
      <c r="G93" s="327">
        <f>Data!KV26</f>
        <v>0</v>
      </c>
      <c r="H93" s="136">
        <f t="shared" si="2"/>
        <v>0</v>
      </c>
    </row>
    <row r="94" spans="2:8" x14ac:dyDescent="0.55000000000000004">
      <c r="B94" s="127" t="str">
        <f>$B$35</f>
        <v>Teacher Education</v>
      </c>
      <c r="C94" s="327">
        <f>Data!HU26</f>
        <v>0</v>
      </c>
      <c r="D94" s="327">
        <f>Data!IO26</f>
        <v>0</v>
      </c>
      <c r="E94" s="327">
        <f>Data!JI26</f>
        <v>0</v>
      </c>
      <c r="F94" s="327">
        <f>Data!KC26</f>
        <v>0</v>
      </c>
      <c r="G94" s="327">
        <f>Data!KW26</f>
        <v>0</v>
      </c>
      <c r="H94" s="136">
        <f t="shared" si="2"/>
        <v>0</v>
      </c>
    </row>
    <row r="95" spans="2:8" x14ac:dyDescent="0.55000000000000004">
      <c r="B95" s="127" t="str">
        <f>$B$36</f>
        <v>Agriculture</v>
      </c>
      <c r="C95" s="327">
        <f>Data!HV26</f>
        <v>0</v>
      </c>
      <c r="D95" s="327">
        <f>Data!IP26</f>
        <v>0</v>
      </c>
      <c r="E95" s="327">
        <f>Data!JJ26</f>
        <v>0</v>
      </c>
      <c r="F95" s="327">
        <f>Data!KD26</f>
        <v>0</v>
      </c>
      <c r="G95" s="327">
        <f>Data!KX26</f>
        <v>0</v>
      </c>
      <c r="H95" s="136">
        <f t="shared" si="2"/>
        <v>0</v>
      </c>
    </row>
    <row r="96" spans="2:8" x14ac:dyDescent="0.55000000000000004">
      <c r="B96" s="127" t="str">
        <f>$B$37</f>
        <v>Engineering</v>
      </c>
      <c r="C96" s="327">
        <f>Data!HW26</f>
        <v>0</v>
      </c>
      <c r="D96" s="327">
        <f>Data!IQ26</f>
        <v>0</v>
      </c>
      <c r="E96" s="327">
        <f>Data!JK26</f>
        <v>0</v>
      </c>
      <c r="F96" s="327">
        <f>Data!KE26</f>
        <v>0</v>
      </c>
      <c r="G96" s="327">
        <f>Data!KY26</f>
        <v>0</v>
      </c>
      <c r="H96" s="136">
        <f t="shared" si="2"/>
        <v>0</v>
      </c>
    </row>
    <row r="97" spans="2:8" x14ac:dyDescent="0.55000000000000004">
      <c r="B97" s="127" t="str">
        <f>$B$38</f>
        <v>Home Economics</v>
      </c>
      <c r="C97" s="327">
        <f>Data!HX26</f>
        <v>0</v>
      </c>
      <c r="D97" s="327">
        <f>Data!IR26</f>
        <v>0</v>
      </c>
      <c r="E97" s="327">
        <f>Data!JL26</f>
        <v>0</v>
      </c>
      <c r="F97" s="327">
        <f>Data!KF26</f>
        <v>0</v>
      </c>
      <c r="G97" s="327">
        <f>Data!KZ26</f>
        <v>0</v>
      </c>
      <c r="H97" s="136">
        <f t="shared" si="2"/>
        <v>0</v>
      </c>
    </row>
    <row r="98" spans="2:8" x14ac:dyDescent="0.55000000000000004">
      <c r="B98" s="127" t="str">
        <f>$B$39</f>
        <v>Law</v>
      </c>
      <c r="C98" s="327">
        <f>Data!HY26</f>
        <v>0</v>
      </c>
      <c r="D98" s="327">
        <f>Data!IS26</f>
        <v>0</v>
      </c>
      <c r="E98" s="327">
        <f>Data!JM26</f>
        <v>0</v>
      </c>
      <c r="F98" s="327">
        <f>Data!KG26</f>
        <v>0</v>
      </c>
      <c r="G98" s="327">
        <f>Data!LA26</f>
        <v>0</v>
      </c>
      <c r="H98" s="136">
        <f t="shared" si="2"/>
        <v>0</v>
      </c>
    </row>
    <row r="99" spans="2:8" x14ac:dyDescent="0.55000000000000004">
      <c r="B99" s="127" t="str">
        <f>$B$40</f>
        <v>Social Service</v>
      </c>
      <c r="C99" s="327">
        <f>Data!HZ26</f>
        <v>0</v>
      </c>
      <c r="D99" s="327">
        <f>Data!IT26</f>
        <v>0</v>
      </c>
      <c r="E99" s="327">
        <f>Data!JN26</f>
        <v>0</v>
      </c>
      <c r="F99" s="327">
        <f>Data!KH26</f>
        <v>0</v>
      </c>
      <c r="G99" s="327">
        <f>Data!LB26</f>
        <v>0</v>
      </c>
      <c r="H99" s="136">
        <f t="shared" si="2"/>
        <v>0</v>
      </c>
    </row>
    <row r="100" spans="2:8" x14ac:dyDescent="0.55000000000000004">
      <c r="B100" s="127" t="str">
        <f>$B$41</f>
        <v>Library Science</v>
      </c>
      <c r="C100" s="327">
        <f>Data!IA26</f>
        <v>0</v>
      </c>
      <c r="D100" s="327">
        <f>Data!IU26</f>
        <v>0</v>
      </c>
      <c r="E100" s="327">
        <f>Data!JO26</f>
        <v>0</v>
      </c>
      <c r="F100" s="327">
        <f>Data!KI26</f>
        <v>0</v>
      </c>
      <c r="G100" s="327">
        <f>Data!LC26</f>
        <v>0</v>
      </c>
      <c r="H100" s="136">
        <f t="shared" si="2"/>
        <v>0</v>
      </c>
    </row>
    <row r="101" spans="2:8" x14ac:dyDescent="0.55000000000000004">
      <c r="B101" s="127" t="str">
        <f>$B$42</f>
        <v>Veterinary Science</v>
      </c>
      <c r="C101" s="327">
        <f>Data!IB26</f>
        <v>0</v>
      </c>
      <c r="D101" s="327">
        <f>Data!IV26</f>
        <v>0</v>
      </c>
      <c r="E101" s="327">
        <f>Data!JP26</f>
        <v>0</v>
      </c>
      <c r="F101" s="327">
        <f>Data!KJ26</f>
        <v>0</v>
      </c>
      <c r="G101" s="327">
        <f>Data!LD26</f>
        <v>0</v>
      </c>
      <c r="H101" s="136">
        <f t="shared" si="2"/>
        <v>0</v>
      </c>
    </row>
    <row r="102" spans="2:8" x14ac:dyDescent="0.55000000000000004">
      <c r="B102" s="127" t="str">
        <f>$B$43</f>
        <v>Vocational Training</v>
      </c>
      <c r="C102" s="327">
        <f>Data!IC26</f>
        <v>0</v>
      </c>
      <c r="D102" s="327">
        <f>Data!IW26</f>
        <v>0</v>
      </c>
      <c r="E102" s="327">
        <f>Data!JQ26</f>
        <v>0</v>
      </c>
      <c r="F102" s="327">
        <f>Data!KK26</f>
        <v>0</v>
      </c>
      <c r="G102" s="327">
        <f>Data!LE26</f>
        <v>0</v>
      </c>
      <c r="H102" s="136">
        <f t="shared" si="2"/>
        <v>0</v>
      </c>
    </row>
    <row r="103" spans="2:8" x14ac:dyDescent="0.55000000000000004">
      <c r="B103" s="127" t="str">
        <f>$B$44</f>
        <v>Physical Training</v>
      </c>
      <c r="C103" s="327">
        <f>Data!ID26</f>
        <v>0</v>
      </c>
      <c r="D103" s="327">
        <f>Data!IX26</f>
        <v>0</v>
      </c>
      <c r="E103" s="327">
        <f>Data!JR26</f>
        <v>0</v>
      </c>
      <c r="F103" s="327">
        <f>Data!KL26</f>
        <v>0</v>
      </c>
      <c r="G103" s="327">
        <f>Data!LF26</f>
        <v>0</v>
      </c>
      <c r="H103" s="136">
        <f t="shared" si="2"/>
        <v>0</v>
      </c>
    </row>
    <row r="104" spans="2:8" x14ac:dyDescent="0.55000000000000004">
      <c r="B104" s="127" t="str">
        <f>$B$45</f>
        <v>Health Services</v>
      </c>
      <c r="C104" s="327">
        <f>Data!IE26</f>
        <v>0</v>
      </c>
      <c r="D104" s="327">
        <f>Data!IY26</f>
        <v>0</v>
      </c>
      <c r="E104" s="327">
        <f>Data!JS26</f>
        <v>0</v>
      </c>
      <c r="F104" s="327">
        <f>Data!KM26</f>
        <v>0</v>
      </c>
      <c r="G104" s="327">
        <f>Data!LG26</f>
        <v>0</v>
      </c>
      <c r="H104" s="136">
        <f t="shared" si="2"/>
        <v>0</v>
      </c>
    </row>
    <row r="105" spans="2:8" x14ac:dyDescent="0.55000000000000004">
      <c r="B105" s="127" t="str">
        <f>$B$46</f>
        <v>Pharmacy</v>
      </c>
      <c r="C105" s="327">
        <f>Data!IF26</f>
        <v>0</v>
      </c>
      <c r="D105" s="327">
        <f>Data!IZ26</f>
        <v>0</v>
      </c>
      <c r="E105" s="327">
        <f>Data!JT26</f>
        <v>0</v>
      </c>
      <c r="F105" s="327">
        <f>Data!KN26</f>
        <v>0</v>
      </c>
      <c r="G105" s="327">
        <f>Data!LH26</f>
        <v>0</v>
      </c>
      <c r="H105" s="136">
        <f t="shared" si="2"/>
        <v>0</v>
      </c>
    </row>
    <row r="106" spans="2:8" x14ac:dyDescent="0.55000000000000004">
      <c r="B106" s="127" t="str">
        <f>$B$47</f>
        <v>Business Administration</v>
      </c>
      <c r="C106" s="327">
        <f>Data!IG26</f>
        <v>0</v>
      </c>
      <c r="D106" s="327">
        <f>Data!JA26</f>
        <v>0</v>
      </c>
      <c r="E106" s="327">
        <f>Data!JU26</f>
        <v>0</v>
      </c>
      <c r="F106" s="327">
        <f>Data!KO26</f>
        <v>0</v>
      </c>
      <c r="G106" s="327">
        <f>Data!LI26</f>
        <v>0</v>
      </c>
      <c r="H106" s="136">
        <f t="shared" si="2"/>
        <v>0</v>
      </c>
    </row>
    <row r="107" spans="2:8" x14ac:dyDescent="0.55000000000000004">
      <c r="B107" s="127" t="str">
        <f>$B$48</f>
        <v>Optometry</v>
      </c>
      <c r="C107" s="327">
        <f>Data!IH26</f>
        <v>0</v>
      </c>
      <c r="D107" s="327">
        <f>Data!JB26</f>
        <v>0</v>
      </c>
      <c r="E107" s="327">
        <f>Data!JV26</f>
        <v>0</v>
      </c>
      <c r="F107" s="327">
        <f>Data!KP26</f>
        <v>0</v>
      </c>
      <c r="G107" s="327">
        <f>Data!LJ26</f>
        <v>0</v>
      </c>
      <c r="H107" s="136">
        <f t="shared" si="2"/>
        <v>0</v>
      </c>
    </row>
    <row r="108" spans="2:8" x14ac:dyDescent="0.55000000000000004">
      <c r="B108" s="127" t="str">
        <f>$B$49</f>
        <v>Teacher Ed-Practice Teaching</v>
      </c>
      <c r="C108" s="327">
        <f>Data!II26</f>
        <v>0</v>
      </c>
      <c r="D108" s="327">
        <f>Data!JC26</f>
        <v>0</v>
      </c>
      <c r="E108" s="327">
        <f>Data!JW26</f>
        <v>0</v>
      </c>
      <c r="F108" s="327">
        <f>Data!KQ26</f>
        <v>0</v>
      </c>
      <c r="G108" s="327">
        <f>Data!LK26</f>
        <v>0</v>
      </c>
      <c r="H108" s="136">
        <f t="shared" si="2"/>
        <v>0</v>
      </c>
    </row>
    <row r="109" spans="2:8" x14ac:dyDescent="0.55000000000000004">
      <c r="B109" s="127" t="str">
        <f>$B$50</f>
        <v>Technology</v>
      </c>
      <c r="C109" s="327">
        <f>Data!IJ26</f>
        <v>0</v>
      </c>
      <c r="D109" s="327">
        <f>Data!JD26</f>
        <v>0</v>
      </c>
      <c r="E109" s="327">
        <f>Data!JX26</f>
        <v>0</v>
      </c>
      <c r="F109" s="327">
        <f>Data!KR26</f>
        <v>0</v>
      </c>
      <c r="G109" s="327">
        <f>Data!LL26</f>
        <v>0</v>
      </c>
      <c r="H109" s="136">
        <f t="shared" si="2"/>
        <v>0</v>
      </c>
    </row>
    <row r="110" spans="2:8" x14ac:dyDescent="0.55000000000000004">
      <c r="B110" s="127" t="str">
        <f>$B$51</f>
        <v>Nursing</v>
      </c>
      <c r="C110" s="327">
        <f>Data!IK26</f>
        <v>0</v>
      </c>
      <c r="D110" s="327">
        <f>Data!JE26</f>
        <v>0</v>
      </c>
      <c r="E110" s="327">
        <f>Data!JY26</f>
        <v>0</v>
      </c>
      <c r="F110" s="327">
        <f>Data!KS26</f>
        <v>0</v>
      </c>
      <c r="G110" s="327">
        <f>Data!HPM26</f>
        <v>0</v>
      </c>
      <c r="H110" s="136">
        <f t="shared" si="2"/>
        <v>0</v>
      </c>
    </row>
    <row r="111" spans="2:8" x14ac:dyDescent="0.55000000000000004">
      <c r="B111" s="130" t="str">
        <f>$B$52</f>
        <v>Totals</v>
      </c>
      <c r="C111" s="133">
        <f>SUM(C91:C110)</f>
        <v>2000</v>
      </c>
      <c r="D111" s="133">
        <f>SUM(D91:D110)</f>
        <v>0</v>
      </c>
      <c r="E111" s="133">
        <f>SUM(E91:E110)</f>
        <v>0</v>
      </c>
      <c r="F111" s="133">
        <f>SUM(F91:F110)</f>
        <v>0</v>
      </c>
      <c r="G111" s="133">
        <f>SUM(G91:G110)</f>
        <v>0</v>
      </c>
      <c r="H111" s="133">
        <f t="shared" si="2"/>
        <v>2000</v>
      </c>
    </row>
    <row r="112" spans="2:8" x14ac:dyDescent="0.55000000000000004">
      <c r="B112" s="328"/>
      <c r="C112" s="329"/>
      <c r="D112" s="329"/>
      <c r="E112" s="329"/>
      <c r="F112" s="329"/>
      <c r="G112" s="329"/>
      <c r="H112" s="330"/>
    </row>
    <row r="113" spans="2:8" ht="16.5" customHeight="1" x14ac:dyDescent="0.55000000000000004">
      <c r="B113" s="445" t="s">
        <v>62</v>
      </c>
      <c r="C113" s="445"/>
      <c r="D113" s="445"/>
      <c r="E113" s="445"/>
      <c r="F113" s="445"/>
      <c r="G113" s="445"/>
      <c r="H113" s="445"/>
    </row>
    <row r="114" spans="2:8" ht="36.75" customHeight="1" thickBot="1" x14ac:dyDescent="0.6">
      <c r="B114" s="444" t="s">
        <v>36</v>
      </c>
      <c r="C114" s="444"/>
      <c r="D114" s="444"/>
      <c r="E114" s="444"/>
      <c r="F114" s="444"/>
      <c r="G114" s="444"/>
      <c r="H114" s="326"/>
    </row>
    <row r="115" spans="2:8" ht="19.8" thickBot="1" x14ac:dyDescent="0.6">
      <c r="B115" s="124" t="s">
        <v>31</v>
      </c>
      <c r="C115" s="125" t="s">
        <v>25</v>
      </c>
      <c r="D115" s="125" t="s">
        <v>26</v>
      </c>
      <c r="E115" s="125" t="s">
        <v>27</v>
      </c>
      <c r="F115" s="125" t="s">
        <v>28</v>
      </c>
      <c r="G115" s="125" t="s">
        <v>29</v>
      </c>
      <c r="H115" s="126" t="s">
        <v>30</v>
      </c>
    </row>
    <row r="116" spans="2:8" x14ac:dyDescent="0.55000000000000004">
      <c r="B116" s="127" t="str">
        <f>$B$32</f>
        <v>Liberal Arts</v>
      </c>
      <c r="C116" s="321">
        <f t="shared" ref="C116:G131" si="3">C91+C61</f>
        <v>3204364.0354161575</v>
      </c>
      <c r="D116" s="321">
        <f t="shared" si="3"/>
        <v>1255503.0932337227</v>
      </c>
      <c r="E116" s="321">
        <f t="shared" si="3"/>
        <v>776337.79766892327</v>
      </c>
      <c r="F116" s="321">
        <f t="shared" si="3"/>
        <v>0</v>
      </c>
      <c r="G116" s="321">
        <f t="shared" si="3"/>
        <v>0</v>
      </c>
      <c r="H116" s="133">
        <f t="shared" ref="H116:H136" si="4">SUM(C116:G116)</f>
        <v>5236204.9263188038</v>
      </c>
    </row>
    <row r="117" spans="2:8" x14ac:dyDescent="0.55000000000000004">
      <c r="B117" s="127" t="str">
        <f>$B$33</f>
        <v>Science</v>
      </c>
      <c r="C117" s="141">
        <f t="shared" si="3"/>
        <v>934480.52281290526</v>
      </c>
      <c r="D117" s="141">
        <f t="shared" si="3"/>
        <v>881662.89886521152</v>
      </c>
      <c r="E117" s="141">
        <f t="shared" si="3"/>
        <v>618805.76538314868</v>
      </c>
      <c r="F117" s="141">
        <f t="shared" si="3"/>
        <v>0</v>
      </c>
      <c r="G117" s="141">
        <f t="shared" si="3"/>
        <v>0</v>
      </c>
      <c r="H117" s="136">
        <f t="shared" si="4"/>
        <v>2434949.1870612656</v>
      </c>
    </row>
    <row r="118" spans="2:8" x14ac:dyDescent="0.55000000000000004">
      <c r="B118" s="127" t="str">
        <f>$B$34</f>
        <v>Fine Arts</v>
      </c>
      <c r="C118" s="141">
        <f t="shared" si="3"/>
        <v>667552.18684832053</v>
      </c>
      <c r="D118" s="141">
        <f t="shared" si="3"/>
        <v>676586.57168067805</v>
      </c>
      <c r="E118" s="141">
        <f t="shared" si="3"/>
        <v>0</v>
      </c>
      <c r="F118" s="141">
        <f t="shared" si="3"/>
        <v>0</v>
      </c>
      <c r="G118" s="141">
        <f t="shared" si="3"/>
        <v>0</v>
      </c>
      <c r="H118" s="136">
        <f t="shared" si="4"/>
        <v>1344138.7585289986</v>
      </c>
    </row>
    <row r="119" spans="2:8" x14ac:dyDescent="0.55000000000000004">
      <c r="B119" s="127" t="str">
        <f>$B$35</f>
        <v>Teacher Education</v>
      </c>
      <c r="C119" s="141">
        <f t="shared" si="3"/>
        <v>136788.06629111618</v>
      </c>
      <c r="D119" s="141">
        <f t="shared" si="3"/>
        <v>344503.57761220285</v>
      </c>
      <c r="E119" s="141">
        <f t="shared" si="3"/>
        <v>427130.79913419939</v>
      </c>
      <c r="F119" s="141">
        <f t="shared" si="3"/>
        <v>148889.19999999998</v>
      </c>
      <c r="G119" s="141">
        <f t="shared" si="3"/>
        <v>0</v>
      </c>
      <c r="H119" s="136">
        <f t="shared" si="4"/>
        <v>1057311.6430375185</v>
      </c>
    </row>
    <row r="120" spans="2:8" x14ac:dyDescent="0.55000000000000004">
      <c r="B120" s="127" t="str">
        <f>$B$36</f>
        <v>Agriculture</v>
      </c>
      <c r="C120" s="141">
        <f t="shared" si="3"/>
        <v>11275.883292383292</v>
      </c>
      <c r="D120" s="141">
        <f t="shared" si="3"/>
        <v>16314.616707616708</v>
      </c>
      <c r="E120" s="141">
        <f t="shared" si="3"/>
        <v>0</v>
      </c>
      <c r="F120" s="141">
        <f t="shared" si="3"/>
        <v>0</v>
      </c>
      <c r="G120" s="141">
        <f t="shared" si="3"/>
        <v>0</v>
      </c>
      <c r="H120" s="136">
        <f t="shared" si="4"/>
        <v>27590.5</v>
      </c>
    </row>
    <row r="121" spans="2:8" x14ac:dyDescent="0.55000000000000004">
      <c r="B121" s="127" t="str">
        <f>$B$37</f>
        <v>Engineering</v>
      </c>
      <c r="C121" s="141">
        <f t="shared" si="3"/>
        <v>591406.36390471621</v>
      </c>
      <c r="D121" s="141">
        <f t="shared" si="3"/>
        <v>546348.58360276977</v>
      </c>
      <c r="E121" s="141">
        <f t="shared" si="3"/>
        <v>158287.86231050035</v>
      </c>
      <c r="F121" s="141">
        <f t="shared" si="3"/>
        <v>0</v>
      </c>
      <c r="G121" s="141">
        <f t="shared" si="3"/>
        <v>0</v>
      </c>
      <c r="H121" s="136">
        <f t="shared" si="4"/>
        <v>1296042.8098179863</v>
      </c>
    </row>
    <row r="122" spans="2:8" x14ac:dyDescent="0.55000000000000004">
      <c r="B122" s="127" t="str">
        <f>$B$38</f>
        <v>Home Economics</v>
      </c>
      <c r="C122" s="141">
        <f t="shared" si="3"/>
        <v>50098.751945045697</v>
      </c>
      <c r="D122" s="141">
        <f t="shared" si="3"/>
        <v>34472.782406782833</v>
      </c>
      <c r="E122" s="141">
        <f t="shared" si="3"/>
        <v>42752.1</v>
      </c>
      <c r="F122" s="141">
        <f t="shared" si="3"/>
        <v>0</v>
      </c>
      <c r="G122" s="141">
        <f t="shared" si="3"/>
        <v>0</v>
      </c>
      <c r="H122" s="136">
        <f t="shared" si="4"/>
        <v>127323.63435182854</v>
      </c>
    </row>
    <row r="123" spans="2:8" x14ac:dyDescent="0.55000000000000004">
      <c r="B123" s="127" t="str">
        <f>$B$39</f>
        <v>Law</v>
      </c>
      <c r="C123" s="141">
        <f t="shared" si="3"/>
        <v>0</v>
      </c>
      <c r="D123" s="141">
        <f t="shared" si="3"/>
        <v>0</v>
      </c>
      <c r="E123" s="141">
        <f t="shared" si="3"/>
        <v>0</v>
      </c>
      <c r="F123" s="141">
        <f t="shared" si="3"/>
        <v>0</v>
      </c>
      <c r="G123" s="141">
        <f t="shared" si="3"/>
        <v>0</v>
      </c>
      <c r="H123" s="136">
        <f t="shared" si="4"/>
        <v>0</v>
      </c>
    </row>
    <row r="124" spans="2:8" x14ac:dyDescent="0.55000000000000004">
      <c r="B124" s="127" t="str">
        <f>$B$40</f>
        <v>Social Service</v>
      </c>
      <c r="C124" s="141">
        <f t="shared" si="3"/>
        <v>19668.928694343515</v>
      </c>
      <c r="D124" s="141">
        <f t="shared" si="3"/>
        <v>161647.61978211076</v>
      </c>
      <c r="E124" s="141">
        <f t="shared" si="3"/>
        <v>0</v>
      </c>
      <c r="F124" s="141">
        <f t="shared" si="3"/>
        <v>0</v>
      </c>
      <c r="G124" s="141">
        <f t="shared" si="3"/>
        <v>0</v>
      </c>
      <c r="H124" s="136">
        <f t="shared" si="4"/>
        <v>181316.54847645428</v>
      </c>
    </row>
    <row r="125" spans="2:8" x14ac:dyDescent="0.55000000000000004">
      <c r="B125" s="127" t="str">
        <f>$B$41</f>
        <v>Library Science</v>
      </c>
      <c r="C125" s="141">
        <f t="shared" si="3"/>
        <v>0</v>
      </c>
      <c r="D125" s="141">
        <f t="shared" si="3"/>
        <v>0</v>
      </c>
      <c r="E125" s="141">
        <f t="shared" si="3"/>
        <v>0</v>
      </c>
      <c r="F125" s="141">
        <f t="shared" si="3"/>
        <v>0</v>
      </c>
      <c r="G125" s="141">
        <f t="shared" si="3"/>
        <v>0</v>
      </c>
      <c r="H125" s="136">
        <f t="shared" si="4"/>
        <v>0</v>
      </c>
    </row>
    <row r="126" spans="2:8" x14ac:dyDescent="0.55000000000000004">
      <c r="B126" s="127" t="str">
        <f>$B$42</f>
        <v>Veterinary Science</v>
      </c>
      <c r="C126" s="141">
        <f t="shared" si="3"/>
        <v>0</v>
      </c>
      <c r="D126" s="141">
        <f t="shared" si="3"/>
        <v>0</v>
      </c>
      <c r="E126" s="141">
        <f t="shared" si="3"/>
        <v>0</v>
      </c>
      <c r="F126" s="141">
        <f t="shared" si="3"/>
        <v>0</v>
      </c>
      <c r="G126" s="141">
        <f t="shared" si="3"/>
        <v>0</v>
      </c>
      <c r="H126" s="136">
        <f t="shared" si="4"/>
        <v>0</v>
      </c>
    </row>
    <row r="127" spans="2:8" x14ac:dyDescent="0.55000000000000004">
      <c r="B127" s="127" t="str">
        <f>$B$43</f>
        <v>Vocational Training</v>
      </c>
      <c r="C127" s="141">
        <f t="shared" si="3"/>
        <v>14315.61515353805</v>
      </c>
      <c r="D127" s="141">
        <f t="shared" si="3"/>
        <v>0</v>
      </c>
      <c r="E127" s="141">
        <f t="shared" si="3"/>
        <v>0</v>
      </c>
      <c r="F127" s="141">
        <f t="shared" si="3"/>
        <v>0</v>
      </c>
      <c r="G127" s="141">
        <f t="shared" si="3"/>
        <v>0</v>
      </c>
      <c r="H127" s="136">
        <f t="shared" si="4"/>
        <v>14315.61515353805</v>
      </c>
    </row>
    <row r="128" spans="2:8" x14ac:dyDescent="0.55000000000000004">
      <c r="B128" s="127" t="str">
        <f>$B$44</f>
        <v>Physical Training</v>
      </c>
      <c r="C128" s="141">
        <f t="shared" si="3"/>
        <v>0</v>
      </c>
      <c r="D128" s="141">
        <f t="shared" si="3"/>
        <v>0</v>
      </c>
      <c r="E128" s="141">
        <f t="shared" si="3"/>
        <v>0</v>
      </c>
      <c r="F128" s="141">
        <f t="shared" si="3"/>
        <v>0</v>
      </c>
      <c r="G128" s="141">
        <f t="shared" si="3"/>
        <v>0</v>
      </c>
      <c r="H128" s="136">
        <f t="shared" si="4"/>
        <v>0</v>
      </c>
    </row>
    <row r="129" spans="2:12" x14ac:dyDescent="0.55000000000000004">
      <c r="B129" s="127" t="str">
        <f>$B$45</f>
        <v>Health Services</v>
      </c>
      <c r="C129" s="141">
        <f t="shared" si="3"/>
        <v>290943.1290723476</v>
      </c>
      <c r="D129" s="141">
        <f t="shared" si="3"/>
        <v>1034537.8603335825</v>
      </c>
      <c r="E129" s="141">
        <f t="shared" si="3"/>
        <v>356658.61055503605</v>
      </c>
      <c r="F129" s="141">
        <f t="shared" si="3"/>
        <v>0</v>
      </c>
      <c r="G129" s="141">
        <f t="shared" si="3"/>
        <v>0</v>
      </c>
      <c r="H129" s="136">
        <f t="shared" si="4"/>
        <v>1682139.599960966</v>
      </c>
    </row>
    <row r="130" spans="2:12" x14ac:dyDescent="0.55000000000000004">
      <c r="B130" s="127" t="str">
        <f>$B$46</f>
        <v>Pharmacy</v>
      </c>
      <c r="C130" s="141">
        <f t="shared" si="3"/>
        <v>0</v>
      </c>
      <c r="D130" s="141">
        <f t="shared" si="3"/>
        <v>0</v>
      </c>
      <c r="E130" s="141">
        <f t="shared" si="3"/>
        <v>0</v>
      </c>
      <c r="F130" s="141">
        <f t="shared" si="3"/>
        <v>0</v>
      </c>
      <c r="G130" s="141">
        <f t="shared" si="3"/>
        <v>0</v>
      </c>
      <c r="H130" s="136">
        <f t="shared" si="4"/>
        <v>0</v>
      </c>
    </row>
    <row r="131" spans="2:12" x14ac:dyDescent="0.55000000000000004">
      <c r="B131" s="127" t="str">
        <f>$B$47</f>
        <v>Business Administration</v>
      </c>
      <c r="C131" s="141">
        <f t="shared" si="3"/>
        <v>418409.14757694036</v>
      </c>
      <c r="D131" s="141">
        <f t="shared" si="3"/>
        <v>1647496.9236790431</v>
      </c>
      <c r="E131" s="141">
        <f t="shared" si="3"/>
        <v>543309.32747417584</v>
      </c>
      <c r="F131" s="141">
        <f t="shared" si="3"/>
        <v>0</v>
      </c>
      <c r="G131" s="141">
        <f t="shared" si="3"/>
        <v>0</v>
      </c>
      <c r="H131" s="136">
        <f t="shared" si="4"/>
        <v>2609215.3987301593</v>
      </c>
    </row>
    <row r="132" spans="2:12" x14ac:dyDescent="0.55000000000000004">
      <c r="B132" s="127" t="str">
        <f>$B$48</f>
        <v>Optometry</v>
      </c>
      <c r="C132" s="141">
        <f t="shared" ref="C132:G135" si="5">C107+C77</f>
        <v>0</v>
      </c>
      <c r="D132" s="141">
        <f t="shared" si="5"/>
        <v>0</v>
      </c>
      <c r="E132" s="141">
        <f t="shared" si="5"/>
        <v>0</v>
      </c>
      <c r="F132" s="141">
        <f t="shared" si="5"/>
        <v>0</v>
      </c>
      <c r="G132" s="141">
        <f t="shared" si="5"/>
        <v>0</v>
      </c>
      <c r="H132" s="136">
        <f t="shared" si="4"/>
        <v>0</v>
      </c>
    </row>
    <row r="133" spans="2:12" x14ac:dyDescent="0.55000000000000004">
      <c r="B133" s="127" t="str">
        <f>$B$49</f>
        <v>Teacher Ed-Practice Teaching</v>
      </c>
      <c r="C133" s="141">
        <f t="shared" si="5"/>
        <v>0</v>
      </c>
      <c r="D133" s="141">
        <f t="shared" si="5"/>
        <v>117896.9666305916</v>
      </c>
      <c r="E133" s="141">
        <f t="shared" si="5"/>
        <v>0</v>
      </c>
      <c r="F133" s="141">
        <f t="shared" si="5"/>
        <v>0</v>
      </c>
      <c r="G133" s="141">
        <f t="shared" si="5"/>
        <v>0</v>
      </c>
      <c r="H133" s="136">
        <f t="shared" si="4"/>
        <v>117896.9666305916</v>
      </c>
    </row>
    <row r="134" spans="2:12" x14ac:dyDescent="0.55000000000000004">
      <c r="B134" s="127" t="str">
        <f>$B$50</f>
        <v>Technology</v>
      </c>
      <c r="C134" s="141">
        <f t="shared" si="5"/>
        <v>64016.947778568916</v>
      </c>
      <c r="D134" s="141">
        <f t="shared" si="5"/>
        <v>188428.31029777174</v>
      </c>
      <c r="E134" s="141">
        <f t="shared" si="5"/>
        <v>32482.642857142855</v>
      </c>
      <c r="F134" s="141">
        <f t="shared" si="5"/>
        <v>0</v>
      </c>
      <c r="G134" s="141">
        <f t="shared" si="5"/>
        <v>0</v>
      </c>
      <c r="H134" s="136">
        <f t="shared" si="4"/>
        <v>284927.9009334835</v>
      </c>
    </row>
    <row r="135" spans="2:12" x14ac:dyDescent="0.55000000000000004">
      <c r="B135" s="127" t="str">
        <f>$B$51</f>
        <v>Nursing</v>
      </c>
      <c r="C135" s="141">
        <f t="shared" si="5"/>
        <v>42890.114843017123</v>
      </c>
      <c r="D135" s="141">
        <f t="shared" si="5"/>
        <v>1044219.4335049716</v>
      </c>
      <c r="E135" s="141">
        <f t="shared" si="5"/>
        <v>506741.57142857119</v>
      </c>
      <c r="F135" s="141">
        <f t="shared" si="5"/>
        <v>0</v>
      </c>
      <c r="G135" s="141">
        <f t="shared" si="5"/>
        <v>0</v>
      </c>
      <c r="H135" s="136">
        <f t="shared" si="4"/>
        <v>1593851.1197765598</v>
      </c>
    </row>
    <row r="136" spans="2:12" x14ac:dyDescent="0.55000000000000004">
      <c r="B136" s="130" t="str">
        <f>$B$52</f>
        <v>Totals</v>
      </c>
      <c r="C136" s="133">
        <f>SUM(C116:C135)</f>
        <v>6446209.6936293999</v>
      </c>
      <c r="D136" s="133">
        <f>SUM(D116:D135)</f>
        <v>7949619.2383370558</v>
      </c>
      <c r="E136" s="133">
        <f>SUM(E116:E135)</f>
        <v>3462506.4768116977</v>
      </c>
      <c r="F136" s="133">
        <f>SUM(F116:F135)</f>
        <v>148889.19999999998</v>
      </c>
      <c r="G136" s="133">
        <f>SUM(G116:G135)</f>
        <v>0</v>
      </c>
      <c r="H136" s="133">
        <f t="shared" si="4"/>
        <v>18007224.608778153</v>
      </c>
    </row>
    <row r="137" spans="2:12" x14ac:dyDescent="0.55000000000000004">
      <c r="B137" s="328"/>
      <c r="C137" s="331"/>
      <c r="D137" s="331"/>
      <c r="E137" s="331"/>
      <c r="F137" s="331"/>
      <c r="G137" s="331"/>
      <c r="H137" s="332"/>
    </row>
    <row r="138" spans="2:12" x14ac:dyDescent="0.55000000000000004">
      <c r="B138" s="120" t="s">
        <v>4</v>
      </c>
      <c r="C138" s="325"/>
      <c r="D138" s="325"/>
      <c r="E138" s="325"/>
      <c r="F138" s="325"/>
      <c r="G138" s="325"/>
      <c r="H138" s="122">
        <f>H86-H81-H111</f>
        <v>15652093.391221847</v>
      </c>
    </row>
    <row r="139" spans="2:12" ht="202.5" customHeight="1" thickBot="1" x14ac:dyDescent="0.6">
      <c r="B139" s="432" t="s">
        <v>850</v>
      </c>
      <c r="C139" s="432"/>
      <c r="D139" s="432"/>
      <c r="E139" s="432"/>
      <c r="F139" s="432"/>
      <c r="G139" s="432"/>
      <c r="H139" s="319"/>
    </row>
    <row r="140" spans="2:12" ht="36.75" customHeight="1" thickTop="1" x14ac:dyDescent="0.55000000000000004">
      <c r="B140" s="479" t="s">
        <v>852</v>
      </c>
      <c r="C140" s="454"/>
      <c r="D140" s="454"/>
      <c r="E140" s="454"/>
      <c r="F140" s="455"/>
      <c r="G140" s="333" t="s">
        <v>2</v>
      </c>
      <c r="H140" s="334">
        <v>1</v>
      </c>
      <c r="I140" s="446" t="str">
        <f>IF(H140+H141=1,"","Error, the two cells on the left must equal 100%")</f>
        <v/>
      </c>
      <c r="L140" s="288"/>
    </row>
    <row r="141" spans="2:12" ht="67.5" customHeight="1" thickBot="1" x14ac:dyDescent="0.6">
      <c r="B141" s="456"/>
      <c r="C141" s="457"/>
      <c r="D141" s="457"/>
      <c r="E141" s="457"/>
      <c r="F141" s="458"/>
      <c r="G141" s="333" t="s">
        <v>3</v>
      </c>
      <c r="H141" s="335">
        <f>1-H140</f>
        <v>0</v>
      </c>
      <c r="I141" s="446"/>
    </row>
    <row r="142" spans="2:12" ht="58.2" thickBot="1" x14ac:dyDescent="0.6">
      <c r="B142" s="336" t="s">
        <v>31</v>
      </c>
      <c r="C142" s="337" t="s">
        <v>25</v>
      </c>
      <c r="D142" s="337" t="s">
        <v>26</v>
      </c>
      <c r="E142" s="337" t="s">
        <v>27</v>
      </c>
      <c r="F142" s="337" t="s">
        <v>28</v>
      </c>
      <c r="G142" s="338" t="s">
        <v>29</v>
      </c>
      <c r="H142" s="339" t="s">
        <v>6</v>
      </c>
      <c r="I142" s="340" t="s">
        <v>7</v>
      </c>
    </row>
    <row r="143" spans="2:12" x14ac:dyDescent="0.55000000000000004">
      <c r="B143" s="127" t="str">
        <f>$B$32</f>
        <v>Liberal Arts</v>
      </c>
      <c r="C143" s="327">
        <f>Data!LN26</f>
        <v>0</v>
      </c>
      <c r="D143" s="327">
        <f>Data!MH26</f>
        <v>0</v>
      </c>
      <c r="E143" s="327">
        <f>Data!NB26</f>
        <v>0</v>
      </c>
      <c r="F143" s="327">
        <f>Data!NV26</f>
        <v>0</v>
      </c>
      <c r="G143" s="327">
        <f>Data!OP26</f>
        <v>0</v>
      </c>
      <c r="H143" s="341">
        <f>Data!PJ26</f>
        <v>4550138</v>
      </c>
      <c r="I143" s="342">
        <f t="shared" ref="I143:I162" si="6">SUM(C143:H143)</f>
        <v>4550138</v>
      </c>
    </row>
    <row r="144" spans="2:12" x14ac:dyDescent="0.55000000000000004">
      <c r="B144" s="127" t="str">
        <f>$B$33</f>
        <v>Science</v>
      </c>
      <c r="C144" s="327">
        <f>Data!LO26</f>
        <v>0</v>
      </c>
      <c r="D144" s="327">
        <f>Data!MI26</f>
        <v>0</v>
      </c>
      <c r="E144" s="327">
        <f>Data!NC26</f>
        <v>0</v>
      </c>
      <c r="F144" s="327">
        <f>Data!NW26</f>
        <v>0</v>
      </c>
      <c r="G144" s="327">
        <f>Data!OQ26</f>
        <v>0</v>
      </c>
      <c r="H144" s="341">
        <f>Data!PK26</f>
        <v>2116722</v>
      </c>
      <c r="I144" s="342">
        <f t="shared" si="6"/>
        <v>2116722</v>
      </c>
    </row>
    <row r="145" spans="2:9" x14ac:dyDescent="0.55000000000000004">
      <c r="B145" s="127" t="str">
        <f>$B$34</f>
        <v>Fine Arts</v>
      </c>
      <c r="C145" s="327">
        <f>Data!LP26</f>
        <v>0</v>
      </c>
      <c r="D145" s="327">
        <f>Data!MJ26</f>
        <v>0</v>
      </c>
      <c r="E145" s="327">
        <f>Data!ND26</f>
        <v>0</v>
      </c>
      <c r="F145" s="327">
        <f>Data!NX26</f>
        <v>0</v>
      </c>
      <c r="G145" s="327">
        <f>Data!OR26</f>
        <v>0</v>
      </c>
      <c r="H145" s="341">
        <f>Data!PL26</f>
        <v>1168471</v>
      </c>
      <c r="I145" s="342">
        <f t="shared" si="6"/>
        <v>1168471</v>
      </c>
    </row>
    <row r="146" spans="2:9" x14ac:dyDescent="0.55000000000000004">
      <c r="B146" s="127" t="str">
        <f>$B$35</f>
        <v>Teacher Education</v>
      </c>
      <c r="C146" s="327">
        <f>Data!LQ26</f>
        <v>0</v>
      </c>
      <c r="D146" s="327">
        <f>Data!MK26</f>
        <v>0</v>
      </c>
      <c r="E146" s="327">
        <f>Data!NE26</f>
        <v>0</v>
      </c>
      <c r="F146" s="327">
        <f>Data!NY26</f>
        <v>0</v>
      </c>
      <c r="G146" s="327">
        <f>Data!OS26</f>
        <v>0</v>
      </c>
      <c r="H146" s="341">
        <f>Data!PN26</f>
        <v>919130</v>
      </c>
      <c r="I146" s="342">
        <f t="shared" si="6"/>
        <v>919130</v>
      </c>
    </row>
    <row r="147" spans="2:9" x14ac:dyDescent="0.55000000000000004">
      <c r="B147" s="127" t="str">
        <f>$B$36</f>
        <v>Agriculture</v>
      </c>
      <c r="C147" s="327">
        <f>Data!LR26</f>
        <v>0</v>
      </c>
      <c r="D147" s="327">
        <f>Data!ML26</f>
        <v>0</v>
      </c>
      <c r="E147" s="327">
        <f>Data!NF26</f>
        <v>0</v>
      </c>
      <c r="F147" s="327">
        <f>Data!NZ26</f>
        <v>0</v>
      </c>
      <c r="G147" s="327">
        <f>Data!OT26</f>
        <v>0</v>
      </c>
      <c r="H147" s="341">
        <f>Data!PM26</f>
        <v>23985</v>
      </c>
      <c r="I147" s="342">
        <f t="shared" si="6"/>
        <v>23985</v>
      </c>
    </row>
    <row r="148" spans="2:9" x14ac:dyDescent="0.55000000000000004">
      <c r="B148" s="127" t="str">
        <f>$B$37</f>
        <v>Engineering</v>
      </c>
      <c r="C148" s="327">
        <f>Data!LS26</f>
        <v>0</v>
      </c>
      <c r="D148" s="327">
        <f>Data!MM26</f>
        <v>0</v>
      </c>
      <c r="E148" s="327">
        <f>Data!NG26</f>
        <v>0</v>
      </c>
      <c r="F148" s="327">
        <f>Data!OA26</f>
        <v>0</v>
      </c>
      <c r="G148" s="327">
        <f>Data!OU26</f>
        <v>0</v>
      </c>
      <c r="H148" s="341">
        <f>Data!PO26</f>
        <v>1126661</v>
      </c>
      <c r="I148" s="342">
        <f t="shared" si="6"/>
        <v>1126661</v>
      </c>
    </row>
    <row r="149" spans="2:9" x14ac:dyDescent="0.55000000000000004">
      <c r="B149" s="127" t="str">
        <f>$B$38</f>
        <v>Home Economics</v>
      </c>
      <c r="C149" s="327">
        <f>Data!LT26</f>
        <v>0</v>
      </c>
      <c r="D149" s="327">
        <f>Data!MN26</f>
        <v>0</v>
      </c>
      <c r="E149" s="327">
        <f>Data!NH26</f>
        <v>0</v>
      </c>
      <c r="F149" s="327">
        <f>Data!OB26</f>
        <v>0</v>
      </c>
      <c r="G149" s="327">
        <f>Data!OV26</f>
        <v>0</v>
      </c>
      <c r="H149" s="341">
        <f>Data!PP26</f>
        <v>110683</v>
      </c>
      <c r="I149" s="342">
        <f t="shared" si="6"/>
        <v>110683</v>
      </c>
    </row>
    <row r="150" spans="2:9" x14ac:dyDescent="0.55000000000000004">
      <c r="B150" s="127" t="str">
        <f>$B$39</f>
        <v>Law</v>
      </c>
      <c r="C150" s="327">
        <f>Data!LU26</f>
        <v>0</v>
      </c>
      <c r="D150" s="327">
        <f>Data!MO26</f>
        <v>0</v>
      </c>
      <c r="E150" s="327">
        <f>Data!NI26</f>
        <v>0</v>
      </c>
      <c r="F150" s="327">
        <f>Data!OC26</f>
        <v>0</v>
      </c>
      <c r="G150" s="327">
        <f>Data!OW26</f>
        <v>0</v>
      </c>
      <c r="H150" s="341">
        <f>Data!PQ26</f>
        <v>0</v>
      </c>
      <c r="I150" s="342">
        <f t="shared" si="6"/>
        <v>0</v>
      </c>
    </row>
    <row r="151" spans="2:9" x14ac:dyDescent="0.55000000000000004">
      <c r="B151" s="127" t="str">
        <f>$B$40</f>
        <v>Social Service</v>
      </c>
      <c r="C151" s="327">
        <f>Data!LV26</f>
        <v>0</v>
      </c>
      <c r="D151" s="327">
        <f>Data!MP26</f>
        <v>0</v>
      </c>
      <c r="E151" s="327">
        <f>Data!NJ26</f>
        <v>0</v>
      </c>
      <c r="F151" s="327">
        <f>Data!OD26</f>
        <v>0</v>
      </c>
      <c r="G151" s="327">
        <f>Data!OX26</f>
        <v>0</v>
      </c>
      <c r="H151" s="341">
        <f>Data!PR26</f>
        <v>157620</v>
      </c>
      <c r="I151" s="342">
        <f t="shared" si="6"/>
        <v>157620</v>
      </c>
    </row>
    <row r="152" spans="2:9" x14ac:dyDescent="0.55000000000000004">
      <c r="B152" s="127" t="str">
        <f>$B$41</f>
        <v>Library Science</v>
      </c>
      <c r="C152" s="327">
        <f>Data!LW26</f>
        <v>0</v>
      </c>
      <c r="D152" s="327">
        <f>Data!MQ26</f>
        <v>0</v>
      </c>
      <c r="E152" s="327">
        <f>Data!NK26</f>
        <v>0</v>
      </c>
      <c r="F152" s="327">
        <f>Data!OE26</f>
        <v>0</v>
      </c>
      <c r="G152" s="327">
        <f>Data!OY26</f>
        <v>0</v>
      </c>
      <c r="H152" s="341">
        <f>Data!PS26</f>
        <v>0</v>
      </c>
      <c r="I152" s="342">
        <f t="shared" si="6"/>
        <v>0</v>
      </c>
    </row>
    <row r="153" spans="2:9" x14ac:dyDescent="0.55000000000000004">
      <c r="B153" s="127" t="str">
        <f>$B$42</f>
        <v>Veterinary Science</v>
      </c>
      <c r="C153" s="327">
        <f>Data!LX26</f>
        <v>0</v>
      </c>
      <c r="D153" s="327">
        <f>Data!MR26</f>
        <v>0</v>
      </c>
      <c r="E153" s="327">
        <f>Data!NL26</f>
        <v>0</v>
      </c>
      <c r="F153" s="327">
        <f>Data!OF26</f>
        <v>0</v>
      </c>
      <c r="G153" s="327">
        <f>Data!OZ26</f>
        <v>0</v>
      </c>
      <c r="H153" s="341">
        <f>Data!PT26</f>
        <v>0</v>
      </c>
      <c r="I153" s="342">
        <f t="shared" si="6"/>
        <v>0</v>
      </c>
    </row>
    <row r="154" spans="2:9" x14ac:dyDescent="0.55000000000000004">
      <c r="B154" s="127" t="str">
        <f>$B$43</f>
        <v>Vocational Training</v>
      </c>
      <c r="C154" s="327">
        <f>Data!LY26</f>
        <v>0</v>
      </c>
      <c r="D154" s="327">
        <f>Data!MS26</f>
        <v>0</v>
      </c>
      <c r="E154" s="327">
        <f>Data!NM26</f>
        <v>0</v>
      </c>
      <c r="F154" s="327">
        <f>Data!OG26</f>
        <v>0</v>
      </c>
      <c r="G154" s="327">
        <f>Data!PA26</f>
        <v>0</v>
      </c>
      <c r="H154" s="341">
        <f>Data!PU26</f>
        <v>12445</v>
      </c>
      <c r="I154" s="342">
        <f t="shared" si="6"/>
        <v>12445</v>
      </c>
    </row>
    <row r="155" spans="2:9" x14ac:dyDescent="0.55000000000000004">
      <c r="B155" s="127" t="str">
        <f>$B$44</f>
        <v>Physical Training</v>
      </c>
      <c r="C155" s="327">
        <f>Data!LZ26</f>
        <v>0</v>
      </c>
      <c r="D155" s="327">
        <f>Data!MT26</f>
        <v>0</v>
      </c>
      <c r="E155" s="327">
        <f>Data!NN26</f>
        <v>0</v>
      </c>
      <c r="F155" s="327">
        <f>Data!OH26</f>
        <v>0</v>
      </c>
      <c r="G155" s="327">
        <f>Data!PB26</f>
        <v>0</v>
      </c>
      <c r="H155" s="341">
        <f>Data!PV26</f>
        <v>0</v>
      </c>
      <c r="I155" s="342">
        <f t="shared" si="6"/>
        <v>0</v>
      </c>
    </row>
    <row r="156" spans="2:9" x14ac:dyDescent="0.55000000000000004">
      <c r="B156" s="127" t="str">
        <f>$B$45</f>
        <v>Health Services</v>
      </c>
      <c r="C156" s="327">
        <f>Data!MA26</f>
        <v>0</v>
      </c>
      <c r="D156" s="327">
        <f>Data!MU26</f>
        <v>0</v>
      </c>
      <c r="E156" s="327">
        <f>Data!NO26</f>
        <v>0</v>
      </c>
      <c r="F156" s="327">
        <f>Data!OI26</f>
        <v>0</v>
      </c>
      <c r="G156" s="327">
        <f>Data!PC26</f>
        <v>0</v>
      </c>
      <c r="H156" s="341">
        <f>Data!PW26</f>
        <v>1462298</v>
      </c>
      <c r="I156" s="342">
        <f t="shared" si="6"/>
        <v>1462298</v>
      </c>
    </row>
    <row r="157" spans="2:9" x14ac:dyDescent="0.55000000000000004">
      <c r="B157" s="127" t="str">
        <f>$B$46</f>
        <v>Pharmacy</v>
      </c>
      <c r="C157" s="327">
        <f>Data!MB26</f>
        <v>0</v>
      </c>
      <c r="D157" s="327">
        <f>Data!MV26</f>
        <v>0</v>
      </c>
      <c r="E157" s="327">
        <f>Data!NP26</f>
        <v>0</v>
      </c>
      <c r="F157" s="327">
        <f>Data!OJ26</f>
        <v>0</v>
      </c>
      <c r="G157" s="327">
        <f>Data!PD26</f>
        <v>0</v>
      </c>
      <c r="H157" s="341">
        <f>Data!PX26</f>
        <v>0</v>
      </c>
      <c r="I157" s="342">
        <f t="shared" si="6"/>
        <v>0</v>
      </c>
    </row>
    <row r="158" spans="2:9" x14ac:dyDescent="0.55000000000000004">
      <c r="B158" s="127" t="str">
        <f>$B$47</f>
        <v>Business Administration</v>
      </c>
      <c r="C158" s="327">
        <f>Data!MC26</f>
        <v>0</v>
      </c>
      <c r="D158" s="327">
        <f>Data!MW26</f>
        <v>0</v>
      </c>
      <c r="E158" s="327">
        <f>Data!NQ26</f>
        <v>0</v>
      </c>
      <c r="F158" s="327">
        <f>Data!OK26</f>
        <v>0</v>
      </c>
      <c r="G158" s="327">
        <f>Data!PE26</f>
        <v>0</v>
      </c>
      <c r="H158" s="341">
        <f>Data!PY26</f>
        <v>2268213</v>
      </c>
      <c r="I158" s="342">
        <f t="shared" si="6"/>
        <v>2268213</v>
      </c>
    </row>
    <row r="159" spans="2:9" x14ac:dyDescent="0.55000000000000004">
      <c r="B159" s="127" t="str">
        <f>$B$48</f>
        <v>Optometry</v>
      </c>
      <c r="C159" s="327">
        <f>Data!MD26</f>
        <v>0</v>
      </c>
      <c r="D159" s="327">
        <f>Data!MX26</f>
        <v>0</v>
      </c>
      <c r="E159" s="327">
        <f>Data!NR26</f>
        <v>0</v>
      </c>
      <c r="F159" s="327">
        <f>Data!OL26</f>
        <v>0</v>
      </c>
      <c r="G159" s="327">
        <f>Data!PF26</f>
        <v>0</v>
      </c>
      <c r="H159" s="341">
        <f>Data!PZ26</f>
        <v>0</v>
      </c>
      <c r="I159" s="342">
        <f t="shared" si="6"/>
        <v>0</v>
      </c>
    </row>
    <row r="160" spans="2:9" x14ac:dyDescent="0.55000000000000004">
      <c r="B160" s="127" t="str">
        <f>$B$49</f>
        <v>Teacher Ed-Practice Teaching</v>
      </c>
      <c r="C160" s="327">
        <f>Data!ME26</f>
        <v>0</v>
      </c>
      <c r="D160" s="327">
        <f>Data!MY26</f>
        <v>0</v>
      </c>
      <c r="E160" s="327">
        <f>Data!NS26</f>
        <v>0</v>
      </c>
      <c r="F160" s="327">
        <f>Data!OM26</f>
        <v>0</v>
      </c>
      <c r="G160" s="327">
        <f>Data!PG26</f>
        <v>0</v>
      </c>
      <c r="H160" s="341">
        <f>Data!QA26</f>
        <v>102489</v>
      </c>
      <c r="I160" s="342">
        <f t="shared" si="6"/>
        <v>102489</v>
      </c>
    </row>
    <row r="161" spans="2:10" x14ac:dyDescent="0.55000000000000004">
      <c r="B161" s="127" t="str">
        <f>$B$50</f>
        <v>Technology</v>
      </c>
      <c r="C161" s="327">
        <f>Data!MF26</f>
        <v>0</v>
      </c>
      <c r="D161" s="327">
        <f>Data!MZ26</f>
        <v>0</v>
      </c>
      <c r="E161" s="327">
        <f>Data!NT26</f>
        <v>0</v>
      </c>
      <c r="F161" s="327">
        <f>Data!ON26</f>
        <v>0</v>
      </c>
      <c r="G161" s="327">
        <f>Data!PH26</f>
        <v>0</v>
      </c>
      <c r="H161" s="341">
        <f>Data!QB26</f>
        <v>247690</v>
      </c>
      <c r="I161" s="342">
        <f t="shared" si="6"/>
        <v>247690</v>
      </c>
    </row>
    <row r="162" spans="2:10" x14ac:dyDescent="0.55000000000000004">
      <c r="B162" s="127" t="str">
        <f>$B$51</f>
        <v>Nursing</v>
      </c>
      <c r="C162" s="327">
        <f>Data!MG26</f>
        <v>0</v>
      </c>
      <c r="D162" s="327">
        <f>Data!NA26</f>
        <v>0</v>
      </c>
      <c r="E162" s="327">
        <f>Data!NU26</f>
        <v>0</v>
      </c>
      <c r="F162" s="327">
        <f>Data!OO26</f>
        <v>0</v>
      </c>
      <c r="G162" s="327">
        <f>Data!PI26</f>
        <v>0</v>
      </c>
      <c r="H162" s="341">
        <f>Data!QC26</f>
        <v>1385548</v>
      </c>
      <c r="I162" s="342">
        <f t="shared" si="6"/>
        <v>1385548</v>
      </c>
    </row>
    <row r="163" spans="2:10" ht="19.8" thickBot="1" x14ac:dyDescent="0.6">
      <c r="B163" s="130" t="str">
        <f>$B$52</f>
        <v>Totals</v>
      </c>
      <c r="C163" s="133">
        <f t="shared" ref="C163:H163" si="7">SUM(C143:C162)</f>
        <v>0</v>
      </c>
      <c r="D163" s="133">
        <f t="shared" si="7"/>
        <v>0</v>
      </c>
      <c r="E163" s="133">
        <f t="shared" si="7"/>
        <v>0</v>
      </c>
      <c r="F163" s="133">
        <f t="shared" si="7"/>
        <v>0</v>
      </c>
      <c r="G163" s="134">
        <f t="shared" si="7"/>
        <v>0</v>
      </c>
      <c r="H163" s="343">
        <f t="shared" si="7"/>
        <v>15652093</v>
      </c>
      <c r="I163" s="342">
        <f>SUM(I143:I162)</f>
        <v>15652093</v>
      </c>
    </row>
    <row r="164" spans="2:10" ht="19.8" thickTop="1" x14ac:dyDescent="0.55000000000000004">
      <c r="B164" s="143"/>
      <c r="C164" s="329"/>
      <c r="D164" s="329"/>
      <c r="E164" s="329"/>
      <c r="F164" s="329"/>
      <c r="G164" s="329"/>
      <c r="H164" s="344"/>
      <c r="I164" s="345"/>
    </row>
    <row r="165" spans="2:10" ht="19.5" customHeight="1" x14ac:dyDescent="0.55000000000000004">
      <c r="B165" s="437" t="s">
        <v>63</v>
      </c>
      <c r="C165" s="437"/>
      <c r="D165" s="437"/>
      <c r="E165" s="437"/>
      <c r="F165" s="437"/>
      <c r="G165" s="437"/>
      <c r="H165" s="346"/>
      <c r="I165" s="346"/>
    </row>
    <row r="166" spans="2:10" ht="43.5" customHeight="1" thickBot="1" x14ac:dyDescent="0.6">
      <c r="B166" s="444" t="s">
        <v>40</v>
      </c>
      <c r="C166" s="444"/>
      <c r="D166" s="444"/>
      <c r="E166" s="444"/>
      <c r="F166" s="444"/>
      <c r="G166" s="444"/>
      <c r="H166" s="326"/>
    </row>
    <row r="167" spans="2:10" ht="19.8" thickBot="1" x14ac:dyDescent="0.6">
      <c r="B167" s="124" t="s">
        <v>31</v>
      </c>
      <c r="C167" s="125" t="s">
        <v>25</v>
      </c>
      <c r="D167" s="125" t="s">
        <v>26</v>
      </c>
      <c r="E167" s="125" t="s">
        <v>27</v>
      </c>
      <c r="F167" s="125" t="s">
        <v>28</v>
      </c>
      <c r="G167" s="125" t="s">
        <v>29</v>
      </c>
      <c r="H167" s="126" t="s">
        <v>1</v>
      </c>
    </row>
    <row r="168" spans="2:10" x14ac:dyDescent="0.55000000000000004">
      <c r="B168" s="127" t="str">
        <f>$B$32</f>
        <v>Liberal Arts</v>
      </c>
      <c r="C168" s="321">
        <f t="shared" ref="C168:G183" si="8">C143+$H$140*IF($H116=0,0,$H143*C116/$H116)+IF($H32=0,0,$H$141*$H143*C32/$H32)</f>
        <v>2784516.4138048273</v>
      </c>
      <c r="D168" s="321">
        <f t="shared" si="8"/>
        <v>1091002.4366934963</v>
      </c>
      <c r="E168" s="321">
        <f t="shared" si="8"/>
        <v>674619.14950167632</v>
      </c>
      <c r="F168" s="321">
        <f t="shared" si="8"/>
        <v>0</v>
      </c>
      <c r="G168" s="321">
        <f t="shared" si="8"/>
        <v>0</v>
      </c>
      <c r="H168" s="133">
        <f t="shared" ref="H168:H188" si="9">SUM(C168:G168)</f>
        <v>4550138</v>
      </c>
      <c r="I168" s="347"/>
      <c r="J168" s="288"/>
    </row>
    <row r="169" spans="2:10" x14ac:dyDescent="0.55000000000000004">
      <c r="B169" s="127" t="str">
        <f>$B$33</f>
        <v>Science</v>
      </c>
      <c r="C169" s="141">
        <f t="shared" si="8"/>
        <v>812351.85182523855</v>
      </c>
      <c r="D169" s="141">
        <f t="shared" si="8"/>
        <v>766437.0429282441</v>
      </c>
      <c r="E169" s="141">
        <f t="shared" si="8"/>
        <v>537933.10524651723</v>
      </c>
      <c r="F169" s="141">
        <f t="shared" si="8"/>
        <v>0</v>
      </c>
      <c r="G169" s="141">
        <f t="shared" si="8"/>
        <v>0</v>
      </c>
      <c r="H169" s="136">
        <f t="shared" si="9"/>
        <v>2116722</v>
      </c>
      <c r="I169" s="347"/>
      <c r="J169" s="288"/>
    </row>
    <row r="170" spans="2:10" x14ac:dyDescent="0.55000000000000004">
      <c r="B170" s="127" t="str">
        <f>$B$34</f>
        <v>Fine Arts</v>
      </c>
      <c r="C170" s="141">
        <f t="shared" si="8"/>
        <v>580308.66706981859</v>
      </c>
      <c r="D170" s="141">
        <f t="shared" si="8"/>
        <v>588162.33293018141</v>
      </c>
      <c r="E170" s="141">
        <f t="shared" si="8"/>
        <v>0</v>
      </c>
      <c r="F170" s="141">
        <f t="shared" si="8"/>
        <v>0</v>
      </c>
      <c r="G170" s="141">
        <f t="shared" si="8"/>
        <v>0</v>
      </c>
      <c r="H170" s="136">
        <f t="shared" si="9"/>
        <v>1168471</v>
      </c>
      <c r="I170" s="347"/>
      <c r="J170" s="288"/>
    </row>
    <row r="171" spans="2:10" x14ac:dyDescent="0.55000000000000004">
      <c r="B171" s="127" t="str">
        <f>$B$35</f>
        <v>Teacher Education</v>
      </c>
      <c r="C171" s="141">
        <f t="shared" si="8"/>
        <v>118911.02892706181</v>
      </c>
      <c r="D171" s="141">
        <f t="shared" si="8"/>
        <v>299479.88880650955</v>
      </c>
      <c r="E171" s="141">
        <f t="shared" si="8"/>
        <v>371308.43492875993</v>
      </c>
      <c r="F171" s="141">
        <f t="shared" si="8"/>
        <v>129430.64733766858</v>
      </c>
      <c r="G171" s="141">
        <f t="shared" si="8"/>
        <v>0</v>
      </c>
      <c r="H171" s="136">
        <f t="shared" si="9"/>
        <v>919129.99999999988</v>
      </c>
      <c r="I171" s="347"/>
      <c r="J171" s="288"/>
    </row>
    <row r="172" spans="2:10" x14ac:dyDescent="0.55000000000000004">
      <c r="B172" s="127" t="str">
        <f>$B$36</f>
        <v>Agriculture</v>
      </c>
      <c r="C172" s="141">
        <f t="shared" si="8"/>
        <v>9802.3617102920671</v>
      </c>
      <c r="D172" s="141">
        <f t="shared" si="8"/>
        <v>14182.638289707933</v>
      </c>
      <c r="E172" s="141">
        <f t="shared" si="8"/>
        <v>0</v>
      </c>
      <c r="F172" s="141">
        <f t="shared" si="8"/>
        <v>0</v>
      </c>
      <c r="G172" s="141">
        <f t="shared" si="8"/>
        <v>0</v>
      </c>
      <c r="H172" s="136">
        <f t="shared" si="9"/>
        <v>23985</v>
      </c>
      <c r="I172" s="347"/>
      <c r="J172" s="288"/>
    </row>
    <row r="173" spans="2:10" x14ac:dyDescent="0.55000000000000004">
      <c r="B173" s="127" t="str">
        <f>$B$37</f>
        <v>Engineering</v>
      </c>
      <c r="C173" s="141">
        <f t="shared" si="8"/>
        <v>514114.56497862702</v>
      </c>
      <c r="D173" s="141">
        <f t="shared" si="8"/>
        <v>474945.45464661525</v>
      </c>
      <c r="E173" s="141">
        <f t="shared" si="8"/>
        <v>137600.98037475775</v>
      </c>
      <c r="F173" s="141">
        <f t="shared" si="8"/>
        <v>0</v>
      </c>
      <c r="G173" s="141">
        <f t="shared" si="8"/>
        <v>0</v>
      </c>
      <c r="H173" s="136">
        <f t="shared" si="9"/>
        <v>1126661</v>
      </c>
      <c r="I173" s="347"/>
      <c r="J173" s="288"/>
    </row>
    <row r="174" spans="2:10" x14ac:dyDescent="0.55000000000000004">
      <c r="B174" s="127" t="str">
        <f>$B$38</f>
        <v>Home Economics</v>
      </c>
      <c r="C174" s="141">
        <f t="shared" si="8"/>
        <v>43551.067244993843</v>
      </c>
      <c r="D174" s="141">
        <f t="shared" si="8"/>
        <v>29967.342626951551</v>
      </c>
      <c r="E174" s="141">
        <f t="shared" si="8"/>
        <v>37164.590128054595</v>
      </c>
      <c r="F174" s="141">
        <f t="shared" si="8"/>
        <v>0</v>
      </c>
      <c r="G174" s="141">
        <f t="shared" si="8"/>
        <v>0</v>
      </c>
      <c r="H174" s="136">
        <f t="shared" si="9"/>
        <v>110682.99999999999</v>
      </c>
      <c r="I174" s="347"/>
      <c r="J174" s="288"/>
    </row>
    <row r="175" spans="2:10" x14ac:dyDescent="0.55000000000000004">
      <c r="B175" s="127" t="str">
        <f>$B$39</f>
        <v>Law</v>
      </c>
      <c r="C175" s="141">
        <f t="shared" si="8"/>
        <v>0</v>
      </c>
      <c r="D175" s="141">
        <f t="shared" si="8"/>
        <v>0</v>
      </c>
      <c r="E175" s="141">
        <f t="shared" si="8"/>
        <v>0</v>
      </c>
      <c r="F175" s="141">
        <f t="shared" si="8"/>
        <v>0</v>
      </c>
      <c r="G175" s="141">
        <f t="shared" si="8"/>
        <v>0</v>
      </c>
      <c r="H175" s="136">
        <f t="shared" si="9"/>
        <v>0</v>
      </c>
      <c r="I175" s="347"/>
      <c r="J175" s="288"/>
    </row>
    <row r="176" spans="2:10" x14ac:dyDescent="0.55000000000000004">
      <c r="B176" s="127" t="str">
        <f>$B$40</f>
        <v>Social Service</v>
      </c>
      <c r="C176" s="141">
        <f t="shared" si="8"/>
        <v>17098.365079484283</v>
      </c>
      <c r="D176" s="141">
        <f t="shared" si="8"/>
        <v>140521.6349205157</v>
      </c>
      <c r="E176" s="141">
        <f t="shared" si="8"/>
        <v>0</v>
      </c>
      <c r="F176" s="141">
        <f t="shared" si="8"/>
        <v>0</v>
      </c>
      <c r="G176" s="141">
        <f t="shared" si="8"/>
        <v>0</v>
      </c>
      <c r="H176" s="136">
        <f t="shared" si="9"/>
        <v>157620</v>
      </c>
      <c r="I176" s="347"/>
      <c r="J176" s="288"/>
    </row>
    <row r="177" spans="2:10" x14ac:dyDescent="0.55000000000000004">
      <c r="B177" s="127" t="str">
        <f>$B$41</f>
        <v>Library Science</v>
      </c>
      <c r="C177" s="141">
        <f t="shared" si="8"/>
        <v>0</v>
      </c>
      <c r="D177" s="141">
        <f t="shared" si="8"/>
        <v>0</v>
      </c>
      <c r="E177" s="141">
        <f t="shared" si="8"/>
        <v>0</v>
      </c>
      <c r="F177" s="141">
        <f t="shared" si="8"/>
        <v>0</v>
      </c>
      <c r="G177" s="141">
        <f t="shared" si="8"/>
        <v>0</v>
      </c>
      <c r="H177" s="136">
        <f t="shared" si="9"/>
        <v>0</v>
      </c>
      <c r="I177" s="347"/>
      <c r="J177" s="288"/>
    </row>
    <row r="178" spans="2:10" x14ac:dyDescent="0.55000000000000004">
      <c r="B178" s="127" t="str">
        <f>$B$42</f>
        <v>Veterinary Science</v>
      </c>
      <c r="C178" s="141">
        <f t="shared" si="8"/>
        <v>0</v>
      </c>
      <c r="D178" s="141">
        <f t="shared" si="8"/>
        <v>0</v>
      </c>
      <c r="E178" s="141">
        <f t="shared" si="8"/>
        <v>0</v>
      </c>
      <c r="F178" s="141">
        <f t="shared" si="8"/>
        <v>0</v>
      </c>
      <c r="G178" s="141">
        <f t="shared" si="8"/>
        <v>0</v>
      </c>
      <c r="H178" s="136">
        <f t="shared" si="9"/>
        <v>0</v>
      </c>
      <c r="I178" s="347"/>
      <c r="J178" s="288"/>
    </row>
    <row r="179" spans="2:10" x14ac:dyDescent="0.55000000000000004">
      <c r="B179" s="127" t="str">
        <f>$B$43</f>
        <v>Vocational Training</v>
      </c>
      <c r="C179" s="141">
        <f t="shared" si="8"/>
        <v>12445</v>
      </c>
      <c r="D179" s="141">
        <f t="shared" si="8"/>
        <v>0</v>
      </c>
      <c r="E179" s="141">
        <f t="shared" si="8"/>
        <v>0</v>
      </c>
      <c r="F179" s="141">
        <f t="shared" si="8"/>
        <v>0</v>
      </c>
      <c r="G179" s="141">
        <f t="shared" si="8"/>
        <v>0</v>
      </c>
      <c r="H179" s="136">
        <f t="shared" si="9"/>
        <v>12445</v>
      </c>
      <c r="I179" s="347"/>
      <c r="J179" s="288"/>
    </row>
    <row r="180" spans="2:10" x14ac:dyDescent="0.55000000000000004">
      <c r="B180" s="127" t="str">
        <f>$B$44</f>
        <v>Physical Training</v>
      </c>
      <c r="C180" s="141">
        <f t="shared" si="8"/>
        <v>0</v>
      </c>
      <c r="D180" s="141">
        <f t="shared" si="8"/>
        <v>0</v>
      </c>
      <c r="E180" s="141">
        <f t="shared" si="8"/>
        <v>0</v>
      </c>
      <c r="F180" s="141">
        <f t="shared" si="8"/>
        <v>0</v>
      </c>
      <c r="G180" s="141">
        <f t="shared" si="8"/>
        <v>0</v>
      </c>
      <c r="H180" s="136">
        <f t="shared" si="9"/>
        <v>0</v>
      </c>
      <c r="I180" s="347"/>
      <c r="J180" s="288"/>
    </row>
    <row r="181" spans="2:10" x14ac:dyDescent="0.55000000000000004">
      <c r="B181" s="127" t="str">
        <f>$B$45</f>
        <v>Health Services</v>
      </c>
      <c r="C181" s="141">
        <f t="shared" si="8"/>
        <v>252919.29145839511</v>
      </c>
      <c r="D181" s="141">
        <f t="shared" si="8"/>
        <v>899332.40031040332</v>
      </c>
      <c r="E181" s="141">
        <f t="shared" si="8"/>
        <v>310046.30823120172</v>
      </c>
      <c r="F181" s="141">
        <f t="shared" si="8"/>
        <v>0</v>
      </c>
      <c r="G181" s="141">
        <f t="shared" si="8"/>
        <v>0</v>
      </c>
      <c r="H181" s="136">
        <f t="shared" si="9"/>
        <v>1462298.0000000002</v>
      </c>
      <c r="I181" s="347"/>
      <c r="J181" s="288"/>
    </row>
    <row r="182" spans="2:10" x14ac:dyDescent="0.55000000000000004">
      <c r="B182" s="127" t="str">
        <f>$B$46</f>
        <v>Pharmacy</v>
      </c>
      <c r="C182" s="141">
        <f t="shared" si="8"/>
        <v>0</v>
      </c>
      <c r="D182" s="141">
        <f t="shared" si="8"/>
        <v>0</v>
      </c>
      <c r="E182" s="141">
        <f t="shared" si="8"/>
        <v>0</v>
      </c>
      <c r="F182" s="141">
        <f t="shared" si="8"/>
        <v>0</v>
      </c>
      <c r="G182" s="141">
        <f t="shared" si="8"/>
        <v>0</v>
      </c>
      <c r="H182" s="136">
        <f t="shared" si="9"/>
        <v>0</v>
      </c>
      <c r="I182" s="347"/>
      <c r="J182" s="288"/>
    </row>
    <row r="183" spans="2:10" x14ac:dyDescent="0.55000000000000004">
      <c r="B183" s="127" t="str">
        <f>$B$47</f>
        <v>Business Administration</v>
      </c>
      <c r="C183" s="141">
        <f t="shared" si="8"/>
        <v>363726.60851028608</v>
      </c>
      <c r="D183" s="141">
        <f t="shared" si="8"/>
        <v>1432183.0009003694</v>
      </c>
      <c r="E183" s="141">
        <f t="shared" si="8"/>
        <v>472303.39058934455</v>
      </c>
      <c r="F183" s="141">
        <f t="shared" si="8"/>
        <v>0</v>
      </c>
      <c r="G183" s="141">
        <f t="shared" si="8"/>
        <v>0</v>
      </c>
      <c r="H183" s="136">
        <f t="shared" si="9"/>
        <v>2268213</v>
      </c>
      <c r="I183" s="347"/>
      <c r="J183" s="288"/>
    </row>
    <row r="184" spans="2:10" x14ac:dyDescent="0.55000000000000004">
      <c r="B184" s="127" t="str">
        <f>$B$48</f>
        <v>Optometry</v>
      </c>
      <c r="C184" s="141">
        <f t="shared" ref="C184:G187" si="10">C159+$H$140*IF($H132=0,0,$H159*C132/$H132)+IF($H48=0,0,$H$141*$H159*C48/$H48)</f>
        <v>0</v>
      </c>
      <c r="D184" s="141">
        <f t="shared" si="10"/>
        <v>0</v>
      </c>
      <c r="E184" s="141">
        <f t="shared" si="10"/>
        <v>0</v>
      </c>
      <c r="F184" s="141">
        <f t="shared" si="10"/>
        <v>0</v>
      </c>
      <c r="G184" s="141">
        <f t="shared" si="10"/>
        <v>0</v>
      </c>
      <c r="H184" s="136">
        <f t="shared" si="9"/>
        <v>0</v>
      </c>
      <c r="I184" s="347"/>
      <c r="J184" s="288"/>
    </row>
    <row r="185" spans="2:10" x14ac:dyDescent="0.55000000000000004">
      <c r="B185" s="127" t="str">
        <f>$B$49</f>
        <v>Teacher Ed-Practice Teaching</v>
      </c>
      <c r="C185" s="141">
        <f t="shared" si="10"/>
        <v>0</v>
      </c>
      <c r="D185" s="141">
        <f t="shared" si="10"/>
        <v>102489</v>
      </c>
      <c r="E185" s="141">
        <f t="shared" si="10"/>
        <v>0</v>
      </c>
      <c r="F185" s="141">
        <f t="shared" si="10"/>
        <v>0</v>
      </c>
      <c r="G185" s="141">
        <f t="shared" si="10"/>
        <v>0</v>
      </c>
      <c r="H185" s="136">
        <f t="shared" si="9"/>
        <v>102489</v>
      </c>
      <c r="I185" s="347"/>
      <c r="J185" s="288"/>
    </row>
    <row r="186" spans="2:10" x14ac:dyDescent="0.55000000000000004">
      <c r="B186" s="127" t="str">
        <f>$B$50</f>
        <v>Technology</v>
      </c>
      <c r="C186" s="141">
        <f t="shared" si="10"/>
        <v>55650.421539361305</v>
      </c>
      <c r="D186" s="141">
        <f t="shared" si="10"/>
        <v>163802.1689864294</v>
      </c>
      <c r="E186" s="141">
        <f t="shared" si="10"/>
        <v>28237.409474209293</v>
      </c>
      <c r="F186" s="141">
        <f t="shared" si="10"/>
        <v>0</v>
      </c>
      <c r="G186" s="141">
        <f t="shared" si="10"/>
        <v>0</v>
      </c>
      <c r="H186" s="136">
        <f t="shared" si="9"/>
        <v>247690</v>
      </c>
      <c r="I186" s="347"/>
      <c r="J186" s="288"/>
    </row>
    <row r="187" spans="2:10" x14ac:dyDescent="0.55000000000000004">
      <c r="B187" s="127" t="str">
        <f>$B$51</f>
        <v>Nursing</v>
      </c>
      <c r="C187" s="141">
        <f t="shared" si="10"/>
        <v>37284.732622231117</v>
      </c>
      <c r="D187" s="141">
        <f t="shared" si="10"/>
        <v>907748.61572815781</v>
      </c>
      <c r="E187" s="141">
        <f t="shared" si="10"/>
        <v>440514.65164961125</v>
      </c>
      <c r="F187" s="141">
        <f t="shared" si="10"/>
        <v>0</v>
      </c>
      <c r="G187" s="141">
        <f t="shared" si="10"/>
        <v>0</v>
      </c>
      <c r="H187" s="136">
        <f t="shared" si="9"/>
        <v>1385548.0000000002</v>
      </c>
      <c r="I187" s="347"/>
      <c r="J187" s="288"/>
    </row>
    <row r="188" spans="2:10" x14ac:dyDescent="0.55000000000000004">
      <c r="B188" s="130" t="str">
        <f>$B$52</f>
        <v>Totals</v>
      </c>
      <c r="C188" s="133">
        <f>SUM(C168:C187)</f>
        <v>5602680.3747706171</v>
      </c>
      <c r="D188" s="133">
        <f>SUM(D168:D187)</f>
        <v>6910253.9577675816</v>
      </c>
      <c r="E188" s="133">
        <f>SUM(E168:E187)</f>
        <v>3009728.0201241323</v>
      </c>
      <c r="F188" s="133">
        <f>SUM(F168:F187)</f>
        <v>129430.64733766858</v>
      </c>
      <c r="G188" s="133">
        <f>SUM(G168:G187)</f>
        <v>0</v>
      </c>
      <c r="H188" s="133">
        <f t="shared" si="9"/>
        <v>15652093</v>
      </c>
      <c r="I188" s="347"/>
      <c r="J188" s="288"/>
    </row>
    <row r="189" spans="2:10" x14ac:dyDescent="0.55000000000000004">
      <c r="B189" s="328"/>
      <c r="C189" s="329"/>
      <c r="D189" s="329"/>
      <c r="E189" s="329"/>
      <c r="F189" s="329"/>
      <c r="G189" s="329"/>
      <c r="H189" s="344"/>
    </row>
    <row r="190" spans="2:10" x14ac:dyDescent="0.55000000000000004">
      <c r="B190" s="442" t="s">
        <v>34</v>
      </c>
      <c r="C190" s="442"/>
      <c r="D190" s="442"/>
      <c r="E190" s="442"/>
      <c r="F190" s="442"/>
      <c r="G190" s="442"/>
      <c r="H190" s="122">
        <f>H15</f>
        <v>7991629</v>
      </c>
    </row>
    <row r="191" spans="2:10" ht="43.5" customHeight="1" thickBot="1" x14ac:dyDescent="0.6">
      <c r="B191" s="432" t="s">
        <v>225</v>
      </c>
      <c r="C191" s="432"/>
      <c r="D191" s="432"/>
      <c r="E191" s="432"/>
      <c r="F191" s="432"/>
      <c r="G191" s="432"/>
      <c r="H191" s="432"/>
    </row>
    <row r="192" spans="2:10" ht="19.8" thickBot="1" x14ac:dyDescent="0.6">
      <c r="B192" s="124" t="s">
        <v>31</v>
      </c>
      <c r="C192" s="125" t="s">
        <v>25</v>
      </c>
      <c r="D192" s="125" t="s">
        <v>26</v>
      </c>
      <c r="E192" s="125" t="s">
        <v>27</v>
      </c>
      <c r="F192" s="125" t="s">
        <v>28</v>
      </c>
      <c r="G192" s="125" t="s">
        <v>29</v>
      </c>
      <c r="H192" s="126" t="s">
        <v>1</v>
      </c>
    </row>
    <row r="193" spans="2:8" x14ac:dyDescent="0.55000000000000004">
      <c r="B193" s="127" t="str">
        <f>$B$32</f>
        <v>Liberal Arts</v>
      </c>
      <c r="C193" s="135">
        <f t="shared" ref="C193:G208" si="11">$H$190*IF($H$136=0,0,C116/$H$136)</f>
        <v>1422100.8016696461</v>
      </c>
      <c r="D193" s="135">
        <f t="shared" si="11"/>
        <v>557193.85676930973</v>
      </c>
      <c r="E193" s="135">
        <f t="shared" si="11"/>
        <v>344539.69406383019</v>
      </c>
      <c r="F193" s="135">
        <f t="shared" si="11"/>
        <v>0</v>
      </c>
      <c r="G193" s="135">
        <f t="shared" si="11"/>
        <v>0</v>
      </c>
      <c r="H193" s="135">
        <f>SUM(C193:G193)</f>
        <v>2323834.3525027861</v>
      </c>
    </row>
    <row r="194" spans="2:8" x14ac:dyDescent="0.55000000000000004">
      <c r="B194" s="127" t="str">
        <f>$B$33</f>
        <v>Science</v>
      </c>
      <c r="C194" s="138">
        <f t="shared" si="11"/>
        <v>414723.63500182412</v>
      </c>
      <c r="D194" s="138">
        <f t="shared" si="11"/>
        <v>391283.10685704165</v>
      </c>
      <c r="E194" s="138">
        <f t="shared" si="11"/>
        <v>274626.77938678302</v>
      </c>
      <c r="F194" s="138">
        <f t="shared" si="11"/>
        <v>0</v>
      </c>
      <c r="G194" s="138">
        <f t="shared" si="11"/>
        <v>0</v>
      </c>
      <c r="H194" s="138">
        <f t="shared" ref="H194:H213" si="12">SUM(C194:G194)</f>
        <v>1080633.5212456489</v>
      </c>
    </row>
    <row r="195" spans="2:8" x14ac:dyDescent="0.55000000000000004">
      <c r="B195" s="127" t="str">
        <f>$B$34</f>
        <v>Fine Arts</v>
      </c>
      <c r="C195" s="138">
        <f t="shared" si="11"/>
        <v>296260.50273343275</v>
      </c>
      <c r="D195" s="138">
        <f t="shared" si="11"/>
        <v>300269.97412016895</v>
      </c>
      <c r="E195" s="138">
        <f t="shared" si="11"/>
        <v>0</v>
      </c>
      <c r="F195" s="138">
        <f t="shared" si="11"/>
        <v>0</v>
      </c>
      <c r="G195" s="138">
        <f t="shared" si="11"/>
        <v>0</v>
      </c>
      <c r="H195" s="138">
        <f t="shared" si="12"/>
        <v>596530.47685360163</v>
      </c>
    </row>
    <row r="196" spans="2:8" x14ac:dyDescent="0.55000000000000004">
      <c r="B196" s="127" t="str">
        <f>$B$35</f>
        <v>Teacher Education</v>
      </c>
      <c r="C196" s="138">
        <f t="shared" si="11"/>
        <v>60706.716397212796</v>
      </c>
      <c r="D196" s="138">
        <f t="shared" si="11"/>
        <v>152891.12238358651</v>
      </c>
      <c r="E196" s="138">
        <f t="shared" si="11"/>
        <v>189561.18754080767</v>
      </c>
      <c r="F196" s="138">
        <f t="shared" si="11"/>
        <v>66077.214804482632</v>
      </c>
      <c r="G196" s="138">
        <f t="shared" si="11"/>
        <v>0</v>
      </c>
      <c r="H196" s="138">
        <f t="shared" si="12"/>
        <v>469236.24112608959</v>
      </c>
    </row>
    <row r="197" spans="2:8" x14ac:dyDescent="0.55000000000000004">
      <c r="B197" s="127" t="str">
        <f>$B$36</f>
        <v>Agriculture</v>
      </c>
      <c r="C197" s="138">
        <f t="shared" si="11"/>
        <v>5004.2512312584649</v>
      </c>
      <c r="D197" s="138">
        <f t="shared" si="11"/>
        <v>7240.4474780037144</v>
      </c>
      <c r="E197" s="138">
        <f t="shared" si="11"/>
        <v>0</v>
      </c>
      <c r="F197" s="138">
        <f t="shared" si="11"/>
        <v>0</v>
      </c>
      <c r="G197" s="138">
        <f t="shared" si="11"/>
        <v>0</v>
      </c>
      <c r="H197" s="138">
        <f t="shared" si="12"/>
        <v>12244.698709262178</v>
      </c>
    </row>
    <row r="198" spans="2:8" x14ac:dyDescent="0.55000000000000004">
      <c r="B198" s="127" t="str">
        <f>$B$37</f>
        <v>Engineering</v>
      </c>
      <c r="C198" s="138">
        <f t="shared" si="11"/>
        <v>262466.89044248994</v>
      </c>
      <c r="D198" s="138">
        <f t="shared" si="11"/>
        <v>242470.19069781466</v>
      </c>
      <c r="E198" s="138">
        <f t="shared" si="11"/>
        <v>70248.352995605499</v>
      </c>
      <c r="F198" s="138">
        <f t="shared" si="11"/>
        <v>0</v>
      </c>
      <c r="G198" s="138">
        <f t="shared" si="11"/>
        <v>0</v>
      </c>
      <c r="H198" s="138">
        <f t="shared" si="12"/>
        <v>575185.43413591012</v>
      </c>
    </row>
    <row r="199" spans="2:8" x14ac:dyDescent="0.55000000000000004">
      <c r="B199" s="127" t="str">
        <f>$B$38</f>
        <v>Home Economics</v>
      </c>
      <c r="C199" s="138">
        <f t="shared" si="11"/>
        <v>22233.889319771195</v>
      </c>
      <c r="D199" s="138">
        <f t="shared" si="11"/>
        <v>15299.064324351124</v>
      </c>
      <c r="E199" s="138">
        <f t="shared" si="11"/>
        <v>18973.435917734278</v>
      </c>
      <c r="F199" s="138">
        <f t="shared" si="11"/>
        <v>0</v>
      </c>
      <c r="G199" s="138">
        <f t="shared" si="11"/>
        <v>0</v>
      </c>
      <c r="H199" s="138">
        <f t="shared" si="12"/>
        <v>56506.389561856595</v>
      </c>
    </row>
    <row r="200" spans="2:8" x14ac:dyDescent="0.55000000000000004">
      <c r="B200" s="127" t="str">
        <f>$B$39</f>
        <v>Law</v>
      </c>
      <c r="C200" s="138">
        <f t="shared" si="11"/>
        <v>0</v>
      </c>
      <c r="D200" s="138">
        <f t="shared" si="11"/>
        <v>0</v>
      </c>
      <c r="E200" s="138">
        <f t="shared" si="11"/>
        <v>0</v>
      </c>
      <c r="F200" s="138">
        <f t="shared" si="11"/>
        <v>0</v>
      </c>
      <c r="G200" s="138">
        <f t="shared" si="11"/>
        <v>0</v>
      </c>
      <c r="H200" s="138">
        <f t="shared" si="12"/>
        <v>0</v>
      </c>
    </row>
    <row r="201" spans="2:8" x14ac:dyDescent="0.55000000000000004">
      <c r="B201" s="127" t="str">
        <f>$B$40</f>
        <v>Social Service</v>
      </c>
      <c r="C201" s="138">
        <f t="shared" si="11"/>
        <v>8729.0953696452707</v>
      </c>
      <c r="D201" s="138">
        <f t="shared" si="11"/>
        <v>71739.417600308632</v>
      </c>
      <c r="E201" s="138">
        <f t="shared" si="11"/>
        <v>0</v>
      </c>
      <c r="F201" s="138">
        <f t="shared" si="11"/>
        <v>0</v>
      </c>
      <c r="G201" s="138">
        <f t="shared" si="11"/>
        <v>0</v>
      </c>
      <c r="H201" s="138">
        <f t="shared" si="12"/>
        <v>80468.51296995391</v>
      </c>
    </row>
    <row r="202" spans="2:8" x14ac:dyDescent="0.55000000000000004">
      <c r="B202" s="127" t="str">
        <f>$B$41</f>
        <v>Library Science</v>
      </c>
      <c r="C202" s="138">
        <f t="shared" si="11"/>
        <v>0</v>
      </c>
      <c r="D202" s="138">
        <f t="shared" si="11"/>
        <v>0</v>
      </c>
      <c r="E202" s="138">
        <f t="shared" si="11"/>
        <v>0</v>
      </c>
      <c r="F202" s="138">
        <f t="shared" si="11"/>
        <v>0</v>
      </c>
      <c r="G202" s="138">
        <f t="shared" si="11"/>
        <v>0</v>
      </c>
      <c r="H202" s="138">
        <f t="shared" si="12"/>
        <v>0</v>
      </c>
    </row>
    <row r="203" spans="2:8" x14ac:dyDescent="0.55000000000000004">
      <c r="B203" s="127" t="str">
        <f>$B$42</f>
        <v>Veterinary Science</v>
      </c>
      <c r="C203" s="138">
        <f t="shared" si="11"/>
        <v>0</v>
      </c>
      <c r="D203" s="138">
        <f t="shared" si="11"/>
        <v>0</v>
      </c>
      <c r="E203" s="138">
        <f t="shared" si="11"/>
        <v>0</v>
      </c>
      <c r="F203" s="138">
        <f t="shared" si="11"/>
        <v>0</v>
      </c>
      <c r="G203" s="138">
        <f t="shared" si="11"/>
        <v>0</v>
      </c>
      <c r="H203" s="138">
        <f t="shared" si="12"/>
        <v>0</v>
      </c>
    </row>
    <row r="204" spans="2:8" x14ac:dyDescent="0.55000000000000004">
      <c r="B204" s="127" t="str">
        <f>$B$43</f>
        <v>Vocational Training</v>
      </c>
      <c r="C204" s="138">
        <f t="shared" si="11"/>
        <v>6353.2880662844618</v>
      </c>
      <c r="D204" s="138">
        <f t="shared" si="11"/>
        <v>0</v>
      </c>
      <c r="E204" s="138">
        <f t="shared" si="11"/>
        <v>0</v>
      </c>
      <c r="F204" s="138">
        <f t="shared" si="11"/>
        <v>0</v>
      </c>
      <c r="G204" s="138">
        <f t="shared" si="11"/>
        <v>0</v>
      </c>
      <c r="H204" s="138">
        <f t="shared" si="12"/>
        <v>6353.2880662844618</v>
      </c>
    </row>
    <row r="205" spans="2:8" x14ac:dyDescent="0.55000000000000004">
      <c r="B205" s="127" t="str">
        <f>$B$44</f>
        <v>Physical Training</v>
      </c>
      <c r="C205" s="138">
        <f t="shared" si="11"/>
        <v>0</v>
      </c>
      <c r="D205" s="138">
        <f t="shared" si="11"/>
        <v>0</v>
      </c>
      <c r="E205" s="138">
        <f t="shared" si="11"/>
        <v>0</v>
      </c>
      <c r="F205" s="138">
        <f t="shared" si="11"/>
        <v>0</v>
      </c>
      <c r="G205" s="138">
        <f t="shared" si="11"/>
        <v>0</v>
      </c>
      <c r="H205" s="138">
        <f t="shared" si="12"/>
        <v>0</v>
      </c>
    </row>
    <row r="206" spans="2:8" x14ac:dyDescent="0.55000000000000004">
      <c r="B206" s="127" t="str">
        <f>$B$45</f>
        <v>Health Services</v>
      </c>
      <c r="C206" s="138">
        <f t="shared" si="11"/>
        <v>129120.92774762597</v>
      </c>
      <c r="D206" s="138">
        <f t="shared" si="11"/>
        <v>459129.20762978104</v>
      </c>
      <c r="E206" s="138">
        <f t="shared" si="11"/>
        <v>158285.54133888448</v>
      </c>
      <c r="F206" s="138">
        <f t="shared" si="11"/>
        <v>0</v>
      </c>
      <c r="G206" s="138">
        <f t="shared" si="11"/>
        <v>0</v>
      </c>
      <c r="H206" s="138">
        <f t="shared" si="12"/>
        <v>746535.67671629158</v>
      </c>
    </row>
    <row r="207" spans="2:8" x14ac:dyDescent="0.55000000000000004">
      <c r="B207" s="127" t="str">
        <f>$B$46</f>
        <v>Pharmacy</v>
      </c>
      <c r="C207" s="138">
        <f t="shared" si="11"/>
        <v>0</v>
      </c>
      <c r="D207" s="138">
        <f t="shared" si="11"/>
        <v>0</v>
      </c>
      <c r="E207" s="138">
        <f t="shared" si="11"/>
        <v>0</v>
      </c>
      <c r="F207" s="138">
        <f t="shared" si="11"/>
        <v>0</v>
      </c>
      <c r="G207" s="138">
        <f t="shared" si="11"/>
        <v>0</v>
      </c>
      <c r="H207" s="138">
        <f t="shared" si="12"/>
        <v>0</v>
      </c>
    </row>
    <row r="208" spans="2:8" x14ac:dyDescent="0.55000000000000004">
      <c r="B208" s="127" t="str">
        <f>$B$47</f>
        <v>Business Administration</v>
      </c>
      <c r="C208" s="138">
        <f t="shared" si="11"/>
        <v>185690.5075761168</v>
      </c>
      <c r="D208" s="138">
        <f t="shared" si="11"/>
        <v>731161.21327580838</v>
      </c>
      <c r="E208" s="138">
        <f t="shared" si="11"/>
        <v>241121.36499349933</v>
      </c>
      <c r="F208" s="138">
        <f t="shared" si="11"/>
        <v>0</v>
      </c>
      <c r="G208" s="138">
        <f t="shared" si="11"/>
        <v>0</v>
      </c>
      <c r="H208" s="138">
        <f t="shared" si="12"/>
        <v>1157973.0858454246</v>
      </c>
    </row>
    <row r="209" spans="2:8" x14ac:dyDescent="0.55000000000000004">
      <c r="B209" s="127" t="str">
        <f>$B$48</f>
        <v>Optometry</v>
      </c>
      <c r="C209" s="138">
        <f t="shared" ref="C209:G212" si="13">$H$190*IF($H$136=0,0,C132/$H$136)</f>
        <v>0</v>
      </c>
      <c r="D209" s="138">
        <f t="shared" si="13"/>
        <v>0</v>
      </c>
      <c r="E209" s="138">
        <f t="shared" si="13"/>
        <v>0</v>
      </c>
      <c r="F209" s="138">
        <f t="shared" si="13"/>
        <v>0</v>
      </c>
      <c r="G209" s="138">
        <f t="shared" si="13"/>
        <v>0</v>
      </c>
      <c r="H209" s="138">
        <f t="shared" si="12"/>
        <v>0</v>
      </c>
    </row>
    <row r="210" spans="2:8" x14ac:dyDescent="0.55000000000000004">
      <c r="B210" s="127" t="str">
        <f>$B$49</f>
        <v>Teacher Ed-Practice Teaching</v>
      </c>
      <c r="C210" s="138">
        <f t="shared" si="13"/>
        <v>0</v>
      </c>
      <c r="D210" s="138">
        <f t="shared" si="13"/>
        <v>52322.822534116138</v>
      </c>
      <c r="E210" s="138">
        <f t="shared" si="13"/>
        <v>0</v>
      </c>
      <c r="F210" s="138">
        <f t="shared" si="13"/>
        <v>0</v>
      </c>
      <c r="G210" s="138">
        <f t="shared" si="13"/>
        <v>0</v>
      </c>
      <c r="H210" s="138">
        <f t="shared" si="12"/>
        <v>52322.822534116138</v>
      </c>
    </row>
    <row r="211" spans="2:8" x14ac:dyDescent="0.55000000000000004">
      <c r="B211" s="127" t="str">
        <f>$B$50</f>
        <v>Technology</v>
      </c>
      <c r="C211" s="138">
        <f t="shared" si="13"/>
        <v>28410.802190433198</v>
      </c>
      <c r="D211" s="138">
        <f t="shared" si="13"/>
        <v>83624.721838733589</v>
      </c>
      <c r="E211" s="138">
        <f t="shared" si="13"/>
        <v>14415.837881382413</v>
      </c>
      <c r="F211" s="138">
        <f t="shared" si="13"/>
        <v>0</v>
      </c>
      <c r="G211" s="138">
        <f t="shared" si="13"/>
        <v>0</v>
      </c>
      <c r="H211" s="138">
        <f t="shared" si="12"/>
        <v>126451.3619105492</v>
      </c>
    </row>
    <row r="212" spans="2:8" x14ac:dyDescent="0.55000000000000004">
      <c r="B212" s="127" t="str">
        <f>$B$51</f>
        <v>Nursing</v>
      </c>
      <c r="C212" s="138">
        <f t="shared" si="13"/>
        <v>19034.687079190244</v>
      </c>
      <c r="D212" s="138">
        <f t="shared" si="13"/>
        <v>463425.90201789781</v>
      </c>
      <c r="E212" s="138">
        <f t="shared" si="13"/>
        <v>224892.54872513778</v>
      </c>
      <c r="F212" s="138">
        <f t="shared" si="13"/>
        <v>0</v>
      </c>
      <c r="G212" s="138">
        <f t="shared" si="13"/>
        <v>0</v>
      </c>
      <c r="H212" s="138">
        <f t="shared" si="12"/>
        <v>707353.13782222581</v>
      </c>
    </row>
    <row r="213" spans="2:8" x14ac:dyDescent="0.55000000000000004">
      <c r="B213" s="130" t="str">
        <f>$B$52</f>
        <v>Totals</v>
      </c>
      <c r="C213" s="135">
        <f>SUM(C193:C212)</f>
        <v>2860835.994824931</v>
      </c>
      <c r="D213" s="135">
        <f>SUM(D193:D212)</f>
        <v>3528051.0475269221</v>
      </c>
      <c r="E213" s="135">
        <f>SUM(E193:E212)</f>
        <v>1536664.7428436645</v>
      </c>
      <c r="F213" s="135">
        <f>SUM(F193:F212)</f>
        <v>66077.214804482632</v>
      </c>
      <c r="G213" s="135">
        <f>SUM(G193:G212)</f>
        <v>0</v>
      </c>
      <c r="H213" s="135">
        <f t="shared" si="12"/>
        <v>7991629</v>
      </c>
    </row>
    <row r="214" spans="2:8" x14ac:dyDescent="0.55000000000000004">
      <c r="B214" s="143"/>
      <c r="C214" s="144"/>
      <c r="D214" s="144"/>
      <c r="E214" s="144"/>
      <c r="F214" s="144"/>
      <c r="G214" s="144"/>
      <c r="H214" s="144"/>
    </row>
    <row r="215" spans="2:8" x14ac:dyDescent="0.55000000000000004">
      <c r="B215" s="442" t="s">
        <v>35</v>
      </c>
      <c r="C215" s="442"/>
      <c r="D215" s="442"/>
      <c r="E215" s="442"/>
      <c r="F215" s="442"/>
      <c r="G215" s="442"/>
      <c r="H215" s="122">
        <f>H17</f>
        <v>7710555</v>
      </c>
    </row>
    <row r="216" spans="2:8" ht="60.75" customHeight="1" thickBot="1" x14ac:dyDescent="0.6">
      <c r="B216" s="432" t="s">
        <v>226</v>
      </c>
      <c r="C216" s="432"/>
      <c r="D216" s="432"/>
      <c r="E216" s="432"/>
      <c r="F216" s="432"/>
      <c r="G216" s="432"/>
      <c r="H216" s="432"/>
    </row>
    <row r="217" spans="2:8" ht="19.8" thickBot="1" x14ac:dyDescent="0.6">
      <c r="B217" s="124" t="s">
        <v>31</v>
      </c>
      <c r="C217" s="125" t="s">
        <v>25</v>
      </c>
      <c r="D217" s="125" t="s">
        <v>26</v>
      </c>
      <c r="E217" s="125" t="s">
        <v>27</v>
      </c>
      <c r="F217" s="125" t="s">
        <v>28</v>
      </c>
      <c r="G217" s="125" t="s">
        <v>29</v>
      </c>
      <c r="H217" s="126" t="s">
        <v>1</v>
      </c>
    </row>
    <row r="218" spans="2:8" x14ac:dyDescent="0.55000000000000004">
      <c r="B218" s="127" t="str">
        <f>$B$32</f>
        <v>Liberal Arts</v>
      </c>
      <c r="C218" s="135">
        <f t="shared" ref="C218:G233" si="14">$H$215*IF($H$25=0,0,C$25/$H$25)*IF(C$52=0,0,C32/C$52)</f>
        <v>1737912.9048163001</v>
      </c>
      <c r="D218" s="135">
        <f t="shared" si="14"/>
        <v>603634.54780758941</v>
      </c>
      <c r="E218" s="135">
        <f t="shared" si="14"/>
        <v>275596.01470637153</v>
      </c>
      <c r="F218" s="135">
        <f t="shared" si="14"/>
        <v>0</v>
      </c>
      <c r="G218" s="135">
        <f t="shared" si="14"/>
        <v>0</v>
      </c>
      <c r="H218" s="135">
        <f>SUM(C218:G218)</f>
        <v>2617143.4673302611</v>
      </c>
    </row>
    <row r="219" spans="2:8" x14ac:dyDescent="0.55000000000000004">
      <c r="B219" s="127" t="str">
        <f>$B$33</f>
        <v>Science</v>
      </c>
      <c r="C219" s="138">
        <f t="shared" si="14"/>
        <v>550875.59175077255</v>
      </c>
      <c r="D219" s="138">
        <f t="shared" si="14"/>
        <v>262810.26185277547</v>
      </c>
      <c r="E219" s="138">
        <f t="shared" si="14"/>
        <v>122383.8876216771</v>
      </c>
      <c r="F219" s="138">
        <f t="shared" si="14"/>
        <v>0</v>
      </c>
      <c r="G219" s="138">
        <f t="shared" si="14"/>
        <v>0</v>
      </c>
      <c r="H219" s="138">
        <f t="shared" ref="H219:H238" si="15">SUM(C219:G219)</f>
        <v>936069.74122522515</v>
      </c>
    </row>
    <row r="220" spans="2:8" x14ac:dyDescent="0.55000000000000004">
      <c r="B220" s="127" t="str">
        <f>$B$34</f>
        <v>Fine Arts</v>
      </c>
      <c r="C220" s="138">
        <f t="shared" si="14"/>
        <v>249461.92897464891</v>
      </c>
      <c r="D220" s="138">
        <f t="shared" si="14"/>
        <v>107279.64632097523</v>
      </c>
      <c r="E220" s="138">
        <f t="shared" si="14"/>
        <v>0</v>
      </c>
      <c r="F220" s="138">
        <f t="shared" si="14"/>
        <v>0</v>
      </c>
      <c r="G220" s="138">
        <f t="shared" si="14"/>
        <v>0</v>
      </c>
      <c r="H220" s="138">
        <f t="shared" si="15"/>
        <v>356741.57529562415</v>
      </c>
    </row>
    <row r="221" spans="2:8" x14ac:dyDescent="0.55000000000000004">
      <c r="B221" s="127" t="str">
        <f>$B$35</f>
        <v>Teacher Education</v>
      </c>
      <c r="C221" s="138">
        <f t="shared" si="14"/>
        <v>82529.9314744148</v>
      </c>
      <c r="D221" s="138">
        <f t="shared" si="14"/>
        <v>220860.10649078674</v>
      </c>
      <c r="E221" s="138">
        <f t="shared" si="14"/>
        <v>309887.15230085113</v>
      </c>
      <c r="F221" s="138">
        <f t="shared" si="14"/>
        <v>50561.016393442624</v>
      </c>
      <c r="G221" s="138">
        <f t="shared" si="14"/>
        <v>0</v>
      </c>
      <c r="H221" s="138">
        <f t="shared" si="15"/>
        <v>663838.20665949536</v>
      </c>
    </row>
    <row r="222" spans="2:8" x14ac:dyDescent="0.55000000000000004">
      <c r="B222" s="127" t="str">
        <f>$B$36</f>
        <v>Agriculture</v>
      </c>
      <c r="C222" s="138">
        <f t="shared" si="14"/>
        <v>5304.3812289794014</v>
      </c>
      <c r="D222" s="138">
        <f t="shared" si="14"/>
        <v>15420.412840572946</v>
      </c>
      <c r="E222" s="138">
        <f t="shared" si="14"/>
        <v>0</v>
      </c>
      <c r="F222" s="138">
        <f t="shared" si="14"/>
        <v>0</v>
      </c>
      <c r="G222" s="138">
        <f t="shared" si="14"/>
        <v>0</v>
      </c>
      <c r="H222" s="138">
        <f t="shared" si="15"/>
        <v>20724.794069552347</v>
      </c>
    </row>
    <row r="223" spans="2:8" x14ac:dyDescent="0.55000000000000004">
      <c r="B223" s="127" t="str">
        <f>$B$37</f>
        <v>Engineering</v>
      </c>
      <c r="C223" s="138">
        <f t="shared" si="14"/>
        <v>109883.89741993604</v>
      </c>
      <c r="D223" s="138">
        <f t="shared" si="14"/>
        <v>138534.99922901823</v>
      </c>
      <c r="E223" s="138">
        <f t="shared" si="14"/>
        <v>25422.739940734857</v>
      </c>
      <c r="F223" s="138">
        <f t="shared" si="14"/>
        <v>0</v>
      </c>
      <c r="G223" s="138">
        <f t="shared" si="14"/>
        <v>0</v>
      </c>
      <c r="H223" s="138">
        <f t="shared" si="15"/>
        <v>273841.63658968912</v>
      </c>
    </row>
    <row r="224" spans="2:8" x14ac:dyDescent="0.55000000000000004">
      <c r="B224" s="127" t="str">
        <f>$B$38</f>
        <v>Home Economics</v>
      </c>
      <c r="C224" s="138">
        <f t="shared" si="14"/>
        <v>36974.657390238768</v>
      </c>
      <c r="D224" s="138">
        <f t="shared" si="14"/>
        <v>25866.498958380424</v>
      </c>
      <c r="E224" s="138">
        <f t="shared" si="14"/>
        <v>19003.709258024392</v>
      </c>
      <c r="F224" s="138">
        <f t="shared" si="14"/>
        <v>0</v>
      </c>
      <c r="G224" s="138">
        <f t="shared" si="14"/>
        <v>0</v>
      </c>
      <c r="H224" s="138">
        <f t="shared" si="15"/>
        <v>81844.86560664358</v>
      </c>
    </row>
    <row r="225" spans="2:10" x14ac:dyDescent="0.55000000000000004">
      <c r="B225" s="127" t="str">
        <f>$B$39</f>
        <v>Law</v>
      </c>
      <c r="C225" s="138">
        <f t="shared" si="14"/>
        <v>0</v>
      </c>
      <c r="D225" s="138">
        <f t="shared" si="14"/>
        <v>0</v>
      </c>
      <c r="E225" s="138">
        <f t="shared" si="14"/>
        <v>0</v>
      </c>
      <c r="F225" s="138">
        <f t="shared" si="14"/>
        <v>0</v>
      </c>
      <c r="G225" s="138">
        <f t="shared" si="14"/>
        <v>0</v>
      </c>
      <c r="H225" s="138">
        <f t="shared" si="15"/>
        <v>0</v>
      </c>
    </row>
    <row r="226" spans="2:10" x14ac:dyDescent="0.55000000000000004">
      <c r="B226" s="127" t="str">
        <f>$B$40</f>
        <v>Social Service</v>
      </c>
      <c r="C226" s="138">
        <f t="shared" si="14"/>
        <v>10504.754982880775</v>
      </c>
      <c r="D226" s="138">
        <f t="shared" si="14"/>
        <v>78428.551328935529</v>
      </c>
      <c r="E226" s="138">
        <f t="shared" si="14"/>
        <v>0</v>
      </c>
      <c r="F226" s="138">
        <f t="shared" si="14"/>
        <v>0</v>
      </c>
      <c r="G226" s="138">
        <f t="shared" si="14"/>
        <v>0</v>
      </c>
      <c r="H226" s="138">
        <f t="shared" si="15"/>
        <v>88933.306311816297</v>
      </c>
    </row>
    <row r="227" spans="2:10" x14ac:dyDescent="0.55000000000000004">
      <c r="B227" s="127" t="str">
        <f>$B$41</f>
        <v>Library Science</v>
      </c>
      <c r="C227" s="138">
        <f t="shared" si="14"/>
        <v>0</v>
      </c>
      <c r="D227" s="138">
        <f t="shared" si="14"/>
        <v>0</v>
      </c>
      <c r="E227" s="138">
        <f t="shared" si="14"/>
        <v>0</v>
      </c>
      <c r="F227" s="138">
        <f t="shared" si="14"/>
        <v>0</v>
      </c>
      <c r="G227" s="138">
        <f t="shared" si="14"/>
        <v>0</v>
      </c>
      <c r="H227" s="138">
        <f t="shared" si="15"/>
        <v>0</v>
      </c>
    </row>
    <row r="228" spans="2:10" x14ac:dyDescent="0.55000000000000004">
      <c r="B228" s="127" t="str">
        <f>$B$42</f>
        <v>Veterinary Science</v>
      </c>
      <c r="C228" s="138">
        <f t="shared" si="14"/>
        <v>0</v>
      </c>
      <c r="D228" s="138">
        <f t="shared" si="14"/>
        <v>0</v>
      </c>
      <c r="E228" s="138">
        <f t="shared" si="14"/>
        <v>0</v>
      </c>
      <c r="F228" s="138">
        <f t="shared" si="14"/>
        <v>0</v>
      </c>
      <c r="G228" s="138">
        <f t="shared" si="14"/>
        <v>0</v>
      </c>
      <c r="H228" s="138">
        <f t="shared" si="15"/>
        <v>0</v>
      </c>
    </row>
    <row r="229" spans="2:10" x14ac:dyDescent="0.55000000000000004">
      <c r="B229" s="127" t="str">
        <f>$B$43</f>
        <v>Vocational Training</v>
      </c>
      <c r="C229" s="138">
        <f t="shared" si="14"/>
        <v>4992.3588037453192</v>
      </c>
      <c r="D229" s="138">
        <f t="shared" si="14"/>
        <v>0</v>
      </c>
      <c r="E229" s="138">
        <f t="shared" si="14"/>
        <v>0</v>
      </c>
      <c r="F229" s="138">
        <f t="shared" si="14"/>
        <v>0</v>
      </c>
      <c r="G229" s="138">
        <f t="shared" si="14"/>
        <v>0</v>
      </c>
      <c r="H229" s="138">
        <f t="shared" si="15"/>
        <v>4992.3588037453192</v>
      </c>
    </row>
    <row r="230" spans="2:10" x14ac:dyDescent="0.55000000000000004">
      <c r="B230" s="127" t="str">
        <f>$B$44</f>
        <v>Physical Training</v>
      </c>
      <c r="C230" s="138">
        <f t="shared" si="14"/>
        <v>0</v>
      </c>
      <c r="D230" s="138">
        <f t="shared" si="14"/>
        <v>0</v>
      </c>
      <c r="E230" s="138">
        <f t="shared" si="14"/>
        <v>0</v>
      </c>
      <c r="F230" s="138">
        <f t="shared" si="14"/>
        <v>0</v>
      </c>
      <c r="G230" s="138">
        <f t="shared" si="14"/>
        <v>0</v>
      </c>
      <c r="H230" s="138">
        <f t="shared" si="15"/>
        <v>0</v>
      </c>
    </row>
    <row r="231" spans="2:10" x14ac:dyDescent="0.55000000000000004">
      <c r="B231" s="127" t="str">
        <f>$B$45</f>
        <v>Health Services</v>
      </c>
      <c r="C231" s="138">
        <f t="shared" si="14"/>
        <v>173380.46095507182</v>
      </c>
      <c r="D231" s="138">
        <f t="shared" si="14"/>
        <v>717215.00797740079</v>
      </c>
      <c r="E231" s="138">
        <f t="shared" si="14"/>
        <v>144005.88571080708</v>
      </c>
      <c r="F231" s="138">
        <f t="shared" si="14"/>
        <v>0</v>
      </c>
      <c r="G231" s="138">
        <f t="shared" si="14"/>
        <v>0</v>
      </c>
      <c r="H231" s="138">
        <f t="shared" si="15"/>
        <v>1034601.3546432797</v>
      </c>
    </row>
    <row r="232" spans="2:10" x14ac:dyDescent="0.55000000000000004">
      <c r="B232" s="127" t="str">
        <f>$B$46</f>
        <v>Pharmacy</v>
      </c>
      <c r="C232" s="138">
        <f t="shared" si="14"/>
        <v>0</v>
      </c>
      <c r="D232" s="138">
        <f t="shared" si="14"/>
        <v>0</v>
      </c>
      <c r="E232" s="138">
        <f t="shared" si="14"/>
        <v>0</v>
      </c>
      <c r="F232" s="138">
        <f t="shared" si="14"/>
        <v>0</v>
      </c>
      <c r="G232" s="138">
        <f t="shared" si="14"/>
        <v>0</v>
      </c>
      <c r="H232" s="138">
        <f t="shared" si="15"/>
        <v>0</v>
      </c>
    </row>
    <row r="233" spans="2:10" x14ac:dyDescent="0.55000000000000004">
      <c r="B233" s="127" t="str">
        <f>$B$47</f>
        <v>Business Administration</v>
      </c>
      <c r="C233" s="138">
        <f t="shared" si="14"/>
        <v>169324.16942702874</v>
      </c>
      <c r="D233" s="138">
        <f t="shared" si="14"/>
        <v>602225.15523613908</v>
      </c>
      <c r="E233" s="138">
        <f t="shared" si="14"/>
        <v>158364.24381686994</v>
      </c>
      <c r="F233" s="138">
        <f t="shared" si="14"/>
        <v>0</v>
      </c>
      <c r="G233" s="138">
        <f t="shared" si="14"/>
        <v>0</v>
      </c>
      <c r="H233" s="138">
        <f t="shared" si="15"/>
        <v>929913.56848003773</v>
      </c>
    </row>
    <row r="234" spans="2:10" x14ac:dyDescent="0.55000000000000004">
      <c r="B234" s="127" t="str">
        <f>$B$48</f>
        <v>Optometry</v>
      </c>
      <c r="C234" s="138">
        <f t="shared" ref="C234:G237" si="16">$H$215*IF($H$25=0,0,C$25/$H$25)*IF(C$52=0,0,C48/C$52)</f>
        <v>0</v>
      </c>
      <c r="D234" s="138">
        <f t="shared" si="16"/>
        <v>0</v>
      </c>
      <c r="E234" s="138">
        <f t="shared" si="16"/>
        <v>0</v>
      </c>
      <c r="F234" s="138">
        <f t="shared" si="16"/>
        <v>0</v>
      </c>
      <c r="G234" s="138">
        <f t="shared" si="16"/>
        <v>0</v>
      </c>
      <c r="H234" s="138">
        <f t="shared" si="15"/>
        <v>0</v>
      </c>
    </row>
    <row r="235" spans="2:10" x14ac:dyDescent="0.55000000000000004">
      <c r="B235" s="127" t="str">
        <f>$B$49</f>
        <v>Teacher Ed-Practice Teaching</v>
      </c>
      <c r="C235" s="138">
        <f t="shared" si="16"/>
        <v>0</v>
      </c>
      <c r="D235" s="138">
        <f t="shared" si="16"/>
        <v>15171.696504434673</v>
      </c>
      <c r="E235" s="138">
        <f t="shared" si="16"/>
        <v>0</v>
      </c>
      <c r="F235" s="138">
        <f t="shared" si="16"/>
        <v>0</v>
      </c>
      <c r="G235" s="138">
        <f t="shared" si="16"/>
        <v>0</v>
      </c>
      <c r="H235" s="138">
        <f t="shared" si="15"/>
        <v>15171.696504434673</v>
      </c>
    </row>
    <row r="236" spans="2:10" x14ac:dyDescent="0.55000000000000004">
      <c r="B236" s="127" t="str">
        <f>$B$50</f>
        <v>Technology</v>
      </c>
      <c r="C236" s="138">
        <f t="shared" si="16"/>
        <v>16329.173587250314</v>
      </c>
      <c r="D236" s="138">
        <f t="shared" si="16"/>
        <v>54385.97216890243</v>
      </c>
      <c r="E236" s="138">
        <f t="shared" si="16"/>
        <v>3547.3590614978866</v>
      </c>
      <c r="F236" s="138">
        <f t="shared" si="16"/>
        <v>0</v>
      </c>
      <c r="G236" s="138">
        <f t="shared" si="16"/>
        <v>0</v>
      </c>
      <c r="H236" s="138">
        <f t="shared" si="15"/>
        <v>74262.504817650639</v>
      </c>
    </row>
    <row r="237" spans="2:10" x14ac:dyDescent="0.55000000000000004">
      <c r="B237" s="127" t="str">
        <f>$B$51</f>
        <v>Nursing</v>
      </c>
      <c r="C237" s="138">
        <f t="shared" si="16"/>
        <v>20489.472590371413</v>
      </c>
      <c r="D237" s="138">
        <f t="shared" si="16"/>
        <v>495194.22525130218</v>
      </c>
      <c r="E237" s="138">
        <f t="shared" si="16"/>
        <v>96792.22582087091</v>
      </c>
      <c r="F237" s="138">
        <f t="shared" si="16"/>
        <v>0</v>
      </c>
      <c r="G237" s="138">
        <f t="shared" si="16"/>
        <v>0</v>
      </c>
      <c r="H237" s="138">
        <f t="shared" si="15"/>
        <v>612475.92366254458</v>
      </c>
    </row>
    <row r="238" spans="2:10" x14ac:dyDescent="0.55000000000000004">
      <c r="B238" s="130" t="str">
        <f>$B$52</f>
        <v>Totals</v>
      </c>
      <c r="C238" s="135">
        <f>SUM(C218:C237)</f>
        <v>3167963.6834016391</v>
      </c>
      <c r="D238" s="135">
        <f>SUM(D218:D237)</f>
        <v>3337027.0819672127</v>
      </c>
      <c r="E238" s="135">
        <f>SUM(E218:E237)</f>
        <v>1155003.2182377048</v>
      </c>
      <c r="F238" s="135">
        <f>SUM(F218:F237)</f>
        <v>50561.016393442624</v>
      </c>
      <c r="G238" s="135">
        <f>SUM(G218:G237)</f>
        <v>0</v>
      </c>
      <c r="H238" s="135">
        <f t="shared" si="15"/>
        <v>7710554.9999999991</v>
      </c>
    </row>
    <row r="239" spans="2:10" x14ac:dyDescent="0.55000000000000004">
      <c r="B239" s="328"/>
      <c r="C239" s="348"/>
      <c r="D239" s="348"/>
      <c r="E239" s="348"/>
      <c r="F239" s="348"/>
      <c r="G239" s="348"/>
      <c r="H239" s="348"/>
    </row>
    <row r="240" spans="2:10" x14ac:dyDescent="0.55000000000000004">
      <c r="B240" s="120" t="s">
        <v>11</v>
      </c>
      <c r="C240" s="121"/>
      <c r="D240" s="121"/>
      <c r="E240" s="121"/>
      <c r="F240" s="121"/>
      <c r="G240" s="121"/>
      <c r="H240" s="122">
        <f>H16</f>
        <v>13744473</v>
      </c>
      <c r="J240" s="358"/>
    </row>
    <row r="241" spans="2:8" ht="61.5" customHeight="1" thickBot="1" x14ac:dyDescent="0.6">
      <c r="B241" s="444" t="s">
        <v>917</v>
      </c>
      <c r="C241" s="444"/>
      <c r="D241" s="444"/>
      <c r="E241" s="444"/>
      <c r="F241" s="444"/>
      <c r="G241" s="444"/>
      <c r="H241" s="326"/>
    </row>
    <row r="242" spans="2:8" ht="19.8" thickBot="1" x14ac:dyDescent="0.6">
      <c r="B242" s="124" t="s">
        <v>31</v>
      </c>
      <c r="C242" s="125" t="s">
        <v>25</v>
      </c>
      <c r="D242" s="125" t="s">
        <v>26</v>
      </c>
      <c r="E242" s="125" t="s">
        <v>27</v>
      </c>
      <c r="F242" s="125" t="s">
        <v>28</v>
      </c>
      <c r="G242" s="125" t="s">
        <v>29</v>
      </c>
      <c r="H242" s="126" t="s">
        <v>1</v>
      </c>
    </row>
    <row r="243" spans="2:8" x14ac:dyDescent="0.55000000000000004">
      <c r="B243" s="127" t="str">
        <f>$B$32</f>
        <v>Liberal Arts</v>
      </c>
      <c r="C243" s="135">
        <f t="shared" ref="C243:G258" si="17">$H$240*IF($H$25=0,0,C$25/$H$25)*IF(C$52=0,0,C32/C$52)</f>
        <v>3097921.8741840515</v>
      </c>
      <c r="D243" s="135">
        <f t="shared" si="17"/>
        <v>1076010.5782539158</v>
      </c>
      <c r="E243" s="135">
        <f t="shared" si="17"/>
        <v>491264.50470028771</v>
      </c>
      <c r="F243" s="135">
        <f t="shared" si="17"/>
        <v>0</v>
      </c>
      <c r="G243" s="135">
        <f t="shared" si="17"/>
        <v>0</v>
      </c>
      <c r="H243" s="135">
        <f>SUM(C243:G243)</f>
        <v>4665196.9571382552</v>
      </c>
    </row>
    <row r="244" spans="2:8" x14ac:dyDescent="0.55000000000000004">
      <c r="B244" s="127" t="str">
        <f>$B$33</f>
        <v>Science</v>
      </c>
      <c r="C244" s="138">
        <f t="shared" si="17"/>
        <v>981964.94249473838</v>
      </c>
      <c r="D244" s="138">
        <f t="shared" si="17"/>
        <v>468473.22250582511</v>
      </c>
      <c r="E244" s="138">
        <f t="shared" si="17"/>
        <v>218155.76687426202</v>
      </c>
      <c r="F244" s="138">
        <f t="shared" si="17"/>
        <v>0</v>
      </c>
      <c r="G244" s="138">
        <f t="shared" si="17"/>
        <v>0</v>
      </c>
      <c r="H244" s="138">
        <f t="shared" ref="H244:H263" si="18">SUM(C244:G244)</f>
        <v>1668593.9318748256</v>
      </c>
    </row>
    <row r="245" spans="2:8" x14ac:dyDescent="0.55000000000000004">
      <c r="B245" s="127" t="str">
        <f>$B$34</f>
        <v>Fine Arts</v>
      </c>
      <c r="C245" s="138">
        <f t="shared" si="17"/>
        <v>444679.11159702251</v>
      </c>
      <c r="D245" s="138">
        <f t="shared" si="17"/>
        <v>191231.65612698349</v>
      </c>
      <c r="E245" s="138">
        <f t="shared" si="17"/>
        <v>0</v>
      </c>
      <c r="F245" s="138">
        <f t="shared" si="17"/>
        <v>0</v>
      </c>
      <c r="G245" s="138">
        <f t="shared" si="17"/>
        <v>0</v>
      </c>
      <c r="H245" s="138">
        <f t="shared" si="18"/>
        <v>635910.76772400597</v>
      </c>
    </row>
    <row r="246" spans="2:8" x14ac:dyDescent="0.55000000000000004">
      <c r="B246" s="127" t="str">
        <f>$B$35</f>
        <v>Teacher Education</v>
      </c>
      <c r="C246" s="138">
        <f t="shared" si="17"/>
        <v>147113.9775077079</v>
      </c>
      <c r="D246" s="138">
        <f t="shared" si="17"/>
        <v>393694.84692603099</v>
      </c>
      <c r="E246" s="138">
        <f t="shared" si="17"/>
        <v>552390.27512882487</v>
      </c>
      <c r="F246" s="138">
        <f t="shared" si="17"/>
        <v>90127.691803278693</v>
      </c>
      <c r="G246" s="138">
        <f t="shared" si="17"/>
        <v>0</v>
      </c>
      <c r="H246" s="138">
        <f t="shared" si="18"/>
        <v>1183326.7913658423</v>
      </c>
    </row>
    <row r="247" spans="2:8" x14ac:dyDescent="0.55000000000000004">
      <c r="B247" s="127" t="str">
        <f>$B$36</f>
        <v>Agriculture</v>
      </c>
      <c r="C247" s="138">
        <f t="shared" si="17"/>
        <v>9455.3407093800924</v>
      </c>
      <c r="D247" s="138">
        <f t="shared" si="17"/>
        <v>27487.703276367025</v>
      </c>
      <c r="E247" s="138">
        <f t="shared" si="17"/>
        <v>0</v>
      </c>
      <c r="F247" s="138">
        <f t="shared" si="17"/>
        <v>0</v>
      </c>
      <c r="G247" s="138">
        <f t="shared" si="17"/>
        <v>0</v>
      </c>
      <c r="H247" s="138">
        <f t="shared" si="18"/>
        <v>36943.043985747121</v>
      </c>
    </row>
    <row r="248" spans="2:8" x14ac:dyDescent="0.55000000000000004">
      <c r="B248" s="127" t="str">
        <f>$B$37</f>
        <v>Engineering</v>
      </c>
      <c r="C248" s="138">
        <f t="shared" si="17"/>
        <v>195873.87175411897</v>
      </c>
      <c r="D248" s="138">
        <f t="shared" si="17"/>
        <v>246945.9794344586</v>
      </c>
      <c r="E248" s="138">
        <f t="shared" si="17"/>
        <v>45317.381524605153</v>
      </c>
      <c r="F248" s="138">
        <f t="shared" si="17"/>
        <v>0</v>
      </c>
      <c r="G248" s="138">
        <f t="shared" si="17"/>
        <v>0</v>
      </c>
      <c r="H248" s="138">
        <f t="shared" si="18"/>
        <v>488137.23271318275</v>
      </c>
    </row>
    <row r="249" spans="2:8" x14ac:dyDescent="0.55000000000000004">
      <c r="B249" s="127" t="str">
        <f>$B$38</f>
        <v>Home Economics</v>
      </c>
      <c r="C249" s="138">
        <f t="shared" si="17"/>
        <v>65909.286709502398</v>
      </c>
      <c r="D249" s="138">
        <f t="shared" si="17"/>
        <v>46108.405495841464</v>
      </c>
      <c r="E249" s="138">
        <f t="shared" si="17"/>
        <v>33875.119079854347</v>
      </c>
      <c r="F249" s="138">
        <f t="shared" si="17"/>
        <v>0</v>
      </c>
      <c r="G249" s="138">
        <f t="shared" si="17"/>
        <v>0</v>
      </c>
      <c r="H249" s="138">
        <f t="shared" si="18"/>
        <v>145892.8112851982</v>
      </c>
    </row>
    <row r="250" spans="2:8" x14ac:dyDescent="0.55000000000000004">
      <c r="B250" s="127" t="str">
        <f>$B$39</f>
        <v>Law</v>
      </c>
      <c r="C250" s="138">
        <f t="shared" si="17"/>
        <v>0</v>
      </c>
      <c r="D250" s="138">
        <f t="shared" si="17"/>
        <v>0</v>
      </c>
      <c r="E250" s="138">
        <f t="shared" si="17"/>
        <v>0</v>
      </c>
      <c r="F250" s="138">
        <f t="shared" si="17"/>
        <v>0</v>
      </c>
      <c r="G250" s="138">
        <f t="shared" si="17"/>
        <v>0</v>
      </c>
      <c r="H250" s="138">
        <f t="shared" si="18"/>
        <v>0</v>
      </c>
    </row>
    <row r="251" spans="2:8" x14ac:dyDescent="0.55000000000000004">
      <c r="B251" s="127" t="str">
        <f>$B$40</f>
        <v>Social Service</v>
      </c>
      <c r="C251" s="138">
        <f t="shared" si="17"/>
        <v>18725.282581321357</v>
      </c>
      <c r="D251" s="138">
        <f t="shared" si="17"/>
        <v>139803.04999700648</v>
      </c>
      <c r="E251" s="138">
        <f t="shared" si="17"/>
        <v>0</v>
      </c>
      <c r="F251" s="138">
        <f t="shared" si="17"/>
        <v>0</v>
      </c>
      <c r="G251" s="138">
        <f t="shared" si="17"/>
        <v>0</v>
      </c>
      <c r="H251" s="138">
        <f t="shared" si="18"/>
        <v>158528.33257832786</v>
      </c>
    </row>
    <row r="252" spans="2:8" x14ac:dyDescent="0.55000000000000004">
      <c r="B252" s="127" t="str">
        <f>$B$41</f>
        <v>Library Science</v>
      </c>
      <c r="C252" s="138">
        <f t="shared" si="17"/>
        <v>0</v>
      </c>
      <c r="D252" s="138">
        <f t="shared" si="17"/>
        <v>0</v>
      </c>
      <c r="E252" s="138">
        <f t="shared" si="17"/>
        <v>0</v>
      </c>
      <c r="F252" s="138">
        <f t="shared" si="17"/>
        <v>0</v>
      </c>
      <c r="G252" s="138">
        <f t="shared" si="17"/>
        <v>0</v>
      </c>
      <c r="H252" s="138">
        <f t="shared" si="18"/>
        <v>0</v>
      </c>
    </row>
    <row r="253" spans="2:8" x14ac:dyDescent="0.55000000000000004">
      <c r="B253" s="127" t="str">
        <f>$B$42</f>
        <v>Veterinary Science</v>
      </c>
      <c r="C253" s="138">
        <f t="shared" si="17"/>
        <v>0</v>
      </c>
      <c r="D253" s="138">
        <f t="shared" si="17"/>
        <v>0</v>
      </c>
      <c r="E253" s="138">
        <f t="shared" si="17"/>
        <v>0</v>
      </c>
      <c r="F253" s="138">
        <f t="shared" si="17"/>
        <v>0</v>
      </c>
      <c r="G253" s="138">
        <f t="shared" si="17"/>
        <v>0</v>
      </c>
      <c r="H253" s="138">
        <f t="shared" si="18"/>
        <v>0</v>
      </c>
    </row>
    <row r="254" spans="2:8" x14ac:dyDescent="0.55000000000000004">
      <c r="B254" s="127" t="str">
        <f>$B$43</f>
        <v>Vocational Training</v>
      </c>
      <c r="C254" s="138">
        <f t="shared" si="17"/>
        <v>8899.144197063617</v>
      </c>
      <c r="D254" s="138">
        <f t="shared" si="17"/>
        <v>0</v>
      </c>
      <c r="E254" s="138">
        <f t="shared" si="17"/>
        <v>0</v>
      </c>
      <c r="F254" s="138">
        <f t="shared" si="17"/>
        <v>0</v>
      </c>
      <c r="G254" s="138">
        <f t="shared" si="17"/>
        <v>0</v>
      </c>
      <c r="H254" s="138">
        <f t="shared" si="18"/>
        <v>8899.144197063617</v>
      </c>
    </row>
    <row r="255" spans="2:8" x14ac:dyDescent="0.55000000000000004">
      <c r="B255" s="127" t="str">
        <f>$B$44</f>
        <v>Physical Training</v>
      </c>
      <c r="C255" s="138">
        <f t="shared" si="17"/>
        <v>0</v>
      </c>
      <c r="D255" s="138">
        <f t="shared" si="17"/>
        <v>0</v>
      </c>
      <c r="E255" s="138">
        <f t="shared" si="17"/>
        <v>0</v>
      </c>
      <c r="F255" s="138">
        <f t="shared" si="17"/>
        <v>0</v>
      </c>
      <c r="G255" s="138">
        <f t="shared" si="17"/>
        <v>0</v>
      </c>
      <c r="H255" s="138">
        <f t="shared" si="18"/>
        <v>0</v>
      </c>
    </row>
    <row r="256" spans="2:8" x14ac:dyDescent="0.55000000000000004">
      <c r="B256" s="127" t="str">
        <f>$B$45</f>
        <v>Health Services</v>
      </c>
      <c r="C256" s="138">
        <f t="shared" si="17"/>
        <v>309059.86201052181</v>
      </c>
      <c r="D256" s="138">
        <f t="shared" si="17"/>
        <v>1278473.7690529628</v>
      </c>
      <c r="E256" s="138">
        <f t="shared" si="17"/>
        <v>256698.12458289627</v>
      </c>
      <c r="F256" s="138">
        <f t="shared" si="17"/>
        <v>0</v>
      </c>
      <c r="G256" s="138">
        <f t="shared" si="17"/>
        <v>0</v>
      </c>
      <c r="H256" s="138">
        <f t="shared" si="18"/>
        <v>1844231.7556463808</v>
      </c>
    </row>
    <row r="257" spans="2:10" x14ac:dyDescent="0.55000000000000004">
      <c r="B257" s="127" t="str">
        <f>$B$46</f>
        <v>Pharmacy</v>
      </c>
      <c r="C257" s="138">
        <f t="shared" si="17"/>
        <v>0</v>
      </c>
      <c r="D257" s="138">
        <f t="shared" si="17"/>
        <v>0</v>
      </c>
      <c r="E257" s="138">
        <f t="shared" si="17"/>
        <v>0</v>
      </c>
      <c r="F257" s="138">
        <f t="shared" si="17"/>
        <v>0</v>
      </c>
      <c r="G257" s="138">
        <f t="shared" si="17"/>
        <v>0</v>
      </c>
      <c r="H257" s="138">
        <f t="shared" si="18"/>
        <v>0</v>
      </c>
    </row>
    <row r="258" spans="2:10" x14ac:dyDescent="0.55000000000000004">
      <c r="B258" s="127" t="str">
        <f>$B$47</f>
        <v>Business Administration</v>
      </c>
      <c r="C258" s="138">
        <f t="shared" si="17"/>
        <v>301829.30735040765</v>
      </c>
      <c r="D258" s="138">
        <f t="shared" si="17"/>
        <v>1073498.2612877961</v>
      </c>
      <c r="E258" s="138">
        <f t="shared" si="17"/>
        <v>282292.65899878618</v>
      </c>
      <c r="F258" s="138">
        <f t="shared" si="17"/>
        <v>0</v>
      </c>
      <c r="G258" s="138">
        <f t="shared" si="17"/>
        <v>0</v>
      </c>
      <c r="H258" s="138">
        <f t="shared" si="18"/>
        <v>1657620.2276369899</v>
      </c>
    </row>
    <row r="259" spans="2:10" x14ac:dyDescent="0.55000000000000004">
      <c r="B259" s="127" t="str">
        <f>$B$48</f>
        <v>Optometry</v>
      </c>
      <c r="C259" s="138">
        <f t="shared" ref="C259:G262" si="19">$H$240*IF($H$25=0,0,C$25/$H$25)*IF(C$52=0,0,C48/C$52)</f>
        <v>0</v>
      </c>
      <c r="D259" s="138">
        <f t="shared" si="19"/>
        <v>0</v>
      </c>
      <c r="E259" s="138">
        <f t="shared" si="19"/>
        <v>0</v>
      </c>
      <c r="F259" s="138">
        <f t="shared" si="19"/>
        <v>0</v>
      </c>
      <c r="G259" s="138">
        <f t="shared" si="19"/>
        <v>0</v>
      </c>
      <c r="H259" s="138">
        <f t="shared" si="18"/>
        <v>0</v>
      </c>
    </row>
    <row r="260" spans="2:10" x14ac:dyDescent="0.55000000000000004">
      <c r="B260" s="127" t="str">
        <f>$B$49</f>
        <v>Teacher Ed-Practice Teaching</v>
      </c>
      <c r="C260" s="138">
        <f t="shared" si="19"/>
        <v>0</v>
      </c>
      <c r="D260" s="138">
        <f t="shared" si="19"/>
        <v>27044.353223522394</v>
      </c>
      <c r="E260" s="138">
        <f t="shared" si="19"/>
        <v>0</v>
      </c>
      <c r="F260" s="138">
        <f t="shared" si="19"/>
        <v>0</v>
      </c>
      <c r="G260" s="138">
        <f t="shared" si="19"/>
        <v>0</v>
      </c>
      <c r="H260" s="138">
        <f t="shared" si="18"/>
        <v>27044.353223522394</v>
      </c>
    </row>
    <row r="261" spans="2:10" x14ac:dyDescent="0.55000000000000004">
      <c r="B261" s="127" t="str">
        <f>$B$50</f>
        <v>Technology</v>
      </c>
      <c r="C261" s="138">
        <f t="shared" si="19"/>
        <v>29107.617477895576</v>
      </c>
      <c r="D261" s="138">
        <f t="shared" si="19"/>
        <v>96945.87822202564</v>
      </c>
      <c r="E261" s="138">
        <f t="shared" si="19"/>
        <v>6323.355561572811</v>
      </c>
      <c r="F261" s="138">
        <f t="shared" si="19"/>
        <v>0</v>
      </c>
      <c r="G261" s="138">
        <f t="shared" si="19"/>
        <v>0</v>
      </c>
      <c r="H261" s="138">
        <f t="shared" si="18"/>
        <v>132376.85126149404</v>
      </c>
    </row>
    <row r="262" spans="2:10" x14ac:dyDescent="0.55000000000000004">
      <c r="B262" s="127" t="str">
        <f>$B$51</f>
        <v>Nursing</v>
      </c>
      <c r="C262" s="138">
        <f t="shared" si="19"/>
        <v>36523.570975448587</v>
      </c>
      <c r="D262" s="138">
        <f t="shared" si="19"/>
        <v>882709.95521365723</v>
      </c>
      <c r="E262" s="138">
        <f t="shared" si="19"/>
        <v>172537.27318005814</v>
      </c>
      <c r="F262" s="138">
        <f t="shared" si="19"/>
        <v>0</v>
      </c>
      <c r="G262" s="138">
        <f t="shared" si="19"/>
        <v>0</v>
      </c>
      <c r="H262" s="138">
        <f t="shared" si="18"/>
        <v>1091770.799369164</v>
      </c>
    </row>
    <row r="263" spans="2:10" x14ac:dyDescent="0.55000000000000004">
      <c r="B263" s="130" t="str">
        <f>$B$52</f>
        <v>Totals</v>
      </c>
      <c r="C263" s="135">
        <f>SUM(C243:C262)</f>
        <v>5647063.1895491797</v>
      </c>
      <c r="D263" s="135">
        <f>SUM(D243:D262)</f>
        <v>5948427.6590163931</v>
      </c>
      <c r="E263" s="135">
        <f>SUM(E243:E262)</f>
        <v>2058854.4596311476</v>
      </c>
      <c r="F263" s="135">
        <f>SUM(F243:F262)</f>
        <v>90127.691803278693</v>
      </c>
      <c r="G263" s="135">
        <f>SUM(G243:G262)</f>
        <v>0</v>
      </c>
      <c r="H263" s="135">
        <f t="shared" si="18"/>
        <v>13744472.999999998</v>
      </c>
      <c r="I263" s="349"/>
    </row>
    <row r="264" spans="2:10" x14ac:dyDescent="0.55000000000000004">
      <c r="B264" s="451"/>
      <c r="C264" s="451"/>
      <c r="D264" s="451"/>
      <c r="E264" s="451"/>
      <c r="F264" s="451"/>
      <c r="G264" s="451"/>
      <c r="H264" s="452"/>
      <c r="I264" s="350"/>
    </row>
    <row r="265" spans="2:10" x14ac:dyDescent="0.55000000000000004">
      <c r="B265" s="120" t="s">
        <v>227</v>
      </c>
      <c r="C265" s="121"/>
      <c r="D265" s="121"/>
      <c r="E265" s="121"/>
      <c r="F265" s="121"/>
      <c r="G265" s="121"/>
      <c r="H265" s="122"/>
      <c r="J265" s="358"/>
    </row>
    <row r="266" spans="2:10" ht="45" customHeight="1" thickBot="1" x14ac:dyDescent="0.6">
      <c r="B266" s="432" t="s">
        <v>228</v>
      </c>
      <c r="C266" s="432"/>
      <c r="D266" s="432"/>
      <c r="E266" s="432"/>
      <c r="F266" s="432"/>
      <c r="G266" s="432"/>
      <c r="H266" s="432"/>
    </row>
    <row r="267" spans="2:10" ht="19.8" thickBot="1" x14ac:dyDescent="0.6">
      <c r="B267" s="124" t="s">
        <v>31</v>
      </c>
      <c r="C267" s="125" t="s">
        <v>25</v>
      </c>
      <c r="D267" s="125" t="s">
        <v>26</v>
      </c>
      <c r="E267" s="125" t="s">
        <v>27</v>
      </c>
      <c r="F267" s="125" t="s">
        <v>28</v>
      </c>
      <c r="G267" s="125" t="s">
        <v>29</v>
      </c>
      <c r="H267" s="126" t="s">
        <v>1</v>
      </c>
    </row>
    <row r="268" spans="2:10" x14ac:dyDescent="0.55000000000000004">
      <c r="B268" s="127" t="str">
        <f>$B$32</f>
        <v>Liberal Arts</v>
      </c>
      <c r="C268" s="135">
        <f t="shared" ref="C268:G283" si="20">C243+C218+C193+C168+C116</f>
        <v>12246816.029890982</v>
      </c>
      <c r="D268" s="135">
        <f t="shared" si="20"/>
        <v>4583344.5127580334</v>
      </c>
      <c r="E268" s="135">
        <f t="shared" si="20"/>
        <v>2562357.1606410891</v>
      </c>
      <c r="F268" s="135">
        <f t="shared" si="20"/>
        <v>0</v>
      </c>
      <c r="G268" s="135">
        <f t="shared" si="20"/>
        <v>0</v>
      </c>
      <c r="H268" s="135">
        <f>SUM(C268:G268)</f>
        <v>19392517.703290105</v>
      </c>
    </row>
    <row r="269" spans="2:10" x14ac:dyDescent="0.55000000000000004">
      <c r="B269" s="127" t="str">
        <f>$B$33</f>
        <v>Science</v>
      </c>
      <c r="C269" s="138">
        <f t="shared" si="20"/>
        <v>3694396.5438854792</v>
      </c>
      <c r="D269" s="138">
        <f t="shared" si="20"/>
        <v>2770666.5330090979</v>
      </c>
      <c r="E269" s="138">
        <f t="shared" si="20"/>
        <v>1771905.3045123881</v>
      </c>
      <c r="F269" s="138">
        <f t="shared" si="20"/>
        <v>0</v>
      </c>
      <c r="G269" s="138">
        <f t="shared" si="20"/>
        <v>0</v>
      </c>
      <c r="H269" s="138">
        <f t="shared" ref="H269:H288" si="21">SUM(C269:G269)</f>
        <v>8236968.3814069657</v>
      </c>
    </row>
    <row r="270" spans="2:10" x14ac:dyDescent="0.55000000000000004">
      <c r="B270" s="127" t="str">
        <f>$B$34</f>
        <v>Fine Arts</v>
      </c>
      <c r="C270" s="138">
        <f t="shared" si="20"/>
        <v>2238262.3972232435</v>
      </c>
      <c r="D270" s="138">
        <f t="shared" si="20"/>
        <v>1863530.181178987</v>
      </c>
      <c r="E270" s="138">
        <f t="shared" si="20"/>
        <v>0</v>
      </c>
      <c r="F270" s="138">
        <f t="shared" si="20"/>
        <v>0</v>
      </c>
      <c r="G270" s="138">
        <f t="shared" si="20"/>
        <v>0</v>
      </c>
      <c r="H270" s="138">
        <f t="shared" si="21"/>
        <v>4101792.5784022305</v>
      </c>
    </row>
    <row r="271" spans="2:10" x14ac:dyDescent="0.55000000000000004">
      <c r="B271" s="127" t="str">
        <f>$B$35</f>
        <v>Teacher Education</v>
      </c>
      <c r="C271" s="138">
        <f t="shared" si="20"/>
        <v>546049.72059751349</v>
      </c>
      <c r="D271" s="138">
        <f t="shared" si="20"/>
        <v>1411429.5422191166</v>
      </c>
      <c r="E271" s="138">
        <f t="shared" si="20"/>
        <v>1850277.8490334433</v>
      </c>
      <c r="F271" s="138">
        <f t="shared" si="20"/>
        <v>485085.77033887256</v>
      </c>
      <c r="G271" s="138">
        <f t="shared" si="20"/>
        <v>0</v>
      </c>
      <c r="H271" s="138">
        <f t="shared" si="21"/>
        <v>4292842.882188946</v>
      </c>
    </row>
    <row r="272" spans="2:10" x14ac:dyDescent="0.55000000000000004">
      <c r="B272" s="127" t="str">
        <f>$B$36</f>
        <v>Agriculture</v>
      </c>
      <c r="C272" s="138">
        <f t="shared" si="20"/>
        <v>40842.218172293316</v>
      </c>
      <c r="D272" s="138">
        <f t="shared" si="20"/>
        <v>80645.818592268319</v>
      </c>
      <c r="E272" s="138">
        <f t="shared" si="20"/>
        <v>0</v>
      </c>
      <c r="F272" s="138">
        <f t="shared" si="20"/>
        <v>0</v>
      </c>
      <c r="G272" s="138">
        <f t="shared" si="20"/>
        <v>0</v>
      </c>
      <c r="H272" s="138">
        <f t="shared" si="21"/>
        <v>121488.03676456164</v>
      </c>
    </row>
    <row r="273" spans="2:10" x14ac:dyDescent="0.55000000000000004">
      <c r="B273" s="127" t="str">
        <f>$B$37</f>
        <v>Engineering</v>
      </c>
      <c r="C273" s="138">
        <f t="shared" si="20"/>
        <v>1673745.5884998881</v>
      </c>
      <c r="D273" s="138">
        <f t="shared" si="20"/>
        <v>1649245.2076106765</v>
      </c>
      <c r="E273" s="138">
        <f t="shared" si="20"/>
        <v>436877.3171462036</v>
      </c>
      <c r="F273" s="138">
        <f t="shared" si="20"/>
        <v>0</v>
      </c>
      <c r="G273" s="138">
        <f t="shared" si="20"/>
        <v>0</v>
      </c>
      <c r="H273" s="138">
        <f t="shared" si="21"/>
        <v>3759868.1132567683</v>
      </c>
    </row>
    <row r="274" spans="2:10" x14ac:dyDescent="0.55000000000000004">
      <c r="B274" s="127" t="str">
        <f>$B$38</f>
        <v>Home Economics</v>
      </c>
      <c r="C274" s="138">
        <f t="shared" si="20"/>
        <v>218767.65260955191</v>
      </c>
      <c r="D274" s="138">
        <f t="shared" si="20"/>
        <v>151714.0938123074</v>
      </c>
      <c r="E274" s="138">
        <f t="shared" si="20"/>
        <v>151768.95438366762</v>
      </c>
      <c r="F274" s="138">
        <f t="shared" si="20"/>
        <v>0</v>
      </c>
      <c r="G274" s="138">
        <f t="shared" si="20"/>
        <v>0</v>
      </c>
      <c r="H274" s="138">
        <f t="shared" si="21"/>
        <v>522250.70080552693</v>
      </c>
    </row>
    <row r="275" spans="2:10" x14ac:dyDescent="0.55000000000000004">
      <c r="B275" s="127" t="str">
        <f>$B$39</f>
        <v>Law</v>
      </c>
      <c r="C275" s="138">
        <f t="shared" si="20"/>
        <v>0</v>
      </c>
      <c r="D275" s="138">
        <f t="shared" si="20"/>
        <v>0</v>
      </c>
      <c r="E275" s="138">
        <f t="shared" si="20"/>
        <v>0</v>
      </c>
      <c r="F275" s="138">
        <f t="shared" si="20"/>
        <v>0</v>
      </c>
      <c r="G275" s="138">
        <f t="shared" si="20"/>
        <v>0</v>
      </c>
      <c r="H275" s="138">
        <f t="shared" si="21"/>
        <v>0</v>
      </c>
    </row>
    <row r="276" spans="2:10" x14ac:dyDescent="0.55000000000000004">
      <c r="B276" s="127" t="str">
        <f>$B$40</f>
        <v>Social Service</v>
      </c>
      <c r="C276" s="138">
        <f t="shared" si="20"/>
        <v>74726.4267076752</v>
      </c>
      <c r="D276" s="138">
        <f t="shared" si="20"/>
        <v>592140.27362887713</v>
      </c>
      <c r="E276" s="138">
        <f t="shared" si="20"/>
        <v>0</v>
      </c>
      <c r="F276" s="138">
        <f t="shared" si="20"/>
        <v>0</v>
      </c>
      <c r="G276" s="138">
        <f t="shared" si="20"/>
        <v>0</v>
      </c>
      <c r="H276" s="138">
        <f t="shared" si="21"/>
        <v>666866.70033655234</v>
      </c>
    </row>
    <row r="277" spans="2:10" x14ac:dyDescent="0.55000000000000004">
      <c r="B277" s="127" t="str">
        <f>$B$41</f>
        <v>Library Science</v>
      </c>
      <c r="C277" s="138">
        <f t="shared" si="20"/>
        <v>0</v>
      </c>
      <c r="D277" s="138">
        <f t="shared" si="20"/>
        <v>0</v>
      </c>
      <c r="E277" s="138">
        <f t="shared" si="20"/>
        <v>0</v>
      </c>
      <c r="F277" s="138">
        <f t="shared" si="20"/>
        <v>0</v>
      </c>
      <c r="G277" s="138">
        <f t="shared" si="20"/>
        <v>0</v>
      </c>
      <c r="H277" s="138">
        <f t="shared" si="21"/>
        <v>0</v>
      </c>
    </row>
    <row r="278" spans="2:10" x14ac:dyDescent="0.55000000000000004">
      <c r="B278" s="127" t="str">
        <f>$B$42</f>
        <v>Veterinary Science</v>
      </c>
      <c r="C278" s="138">
        <f t="shared" si="20"/>
        <v>0</v>
      </c>
      <c r="D278" s="138">
        <f t="shared" si="20"/>
        <v>0</v>
      </c>
      <c r="E278" s="138">
        <f t="shared" si="20"/>
        <v>0</v>
      </c>
      <c r="F278" s="138">
        <f t="shared" si="20"/>
        <v>0</v>
      </c>
      <c r="G278" s="138">
        <f t="shared" si="20"/>
        <v>0</v>
      </c>
      <c r="H278" s="138">
        <f t="shared" si="21"/>
        <v>0</v>
      </c>
    </row>
    <row r="279" spans="2:10" x14ac:dyDescent="0.55000000000000004">
      <c r="B279" s="127" t="str">
        <f>$B$43</f>
        <v>Vocational Training</v>
      </c>
      <c r="C279" s="138">
        <f t="shared" si="20"/>
        <v>47005.406220631448</v>
      </c>
      <c r="D279" s="138">
        <f t="shared" si="20"/>
        <v>0</v>
      </c>
      <c r="E279" s="138">
        <f t="shared" si="20"/>
        <v>0</v>
      </c>
      <c r="F279" s="138">
        <f t="shared" si="20"/>
        <v>0</v>
      </c>
      <c r="G279" s="138">
        <f t="shared" si="20"/>
        <v>0</v>
      </c>
      <c r="H279" s="138">
        <f t="shared" si="21"/>
        <v>47005.406220631448</v>
      </c>
    </row>
    <row r="280" spans="2:10" x14ac:dyDescent="0.55000000000000004">
      <c r="B280" s="127" t="str">
        <f>$B$44</f>
        <v>Physical Training</v>
      </c>
      <c r="C280" s="138">
        <f t="shared" si="20"/>
        <v>0</v>
      </c>
      <c r="D280" s="138">
        <f t="shared" si="20"/>
        <v>0</v>
      </c>
      <c r="E280" s="138">
        <f t="shared" si="20"/>
        <v>0</v>
      </c>
      <c r="F280" s="138">
        <f t="shared" si="20"/>
        <v>0</v>
      </c>
      <c r="G280" s="138">
        <f t="shared" si="20"/>
        <v>0</v>
      </c>
      <c r="H280" s="138">
        <f t="shared" si="21"/>
        <v>0</v>
      </c>
    </row>
    <row r="281" spans="2:10" x14ac:dyDescent="0.55000000000000004">
      <c r="B281" s="127" t="str">
        <f>$B$45</f>
        <v>Health Services</v>
      </c>
      <c r="C281" s="138">
        <f t="shared" si="20"/>
        <v>1155423.6712439624</v>
      </c>
      <c r="D281" s="138">
        <f t="shared" si="20"/>
        <v>4388688.2453041309</v>
      </c>
      <c r="E281" s="138">
        <f t="shared" si="20"/>
        <v>1225694.4704188255</v>
      </c>
      <c r="F281" s="138">
        <f t="shared" si="20"/>
        <v>0</v>
      </c>
      <c r="G281" s="138">
        <f t="shared" si="20"/>
        <v>0</v>
      </c>
      <c r="H281" s="138">
        <f t="shared" si="21"/>
        <v>6769806.3869669195</v>
      </c>
    </row>
    <row r="282" spans="2:10" x14ac:dyDescent="0.55000000000000004">
      <c r="B282" s="127" t="str">
        <f>$B$46</f>
        <v>Pharmacy</v>
      </c>
      <c r="C282" s="138">
        <f t="shared" si="20"/>
        <v>0</v>
      </c>
      <c r="D282" s="138">
        <f t="shared" si="20"/>
        <v>0</v>
      </c>
      <c r="E282" s="138">
        <f t="shared" si="20"/>
        <v>0</v>
      </c>
      <c r="F282" s="138">
        <f t="shared" si="20"/>
        <v>0</v>
      </c>
      <c r="G282" s="138">
        <f t="shared" si="20"/>
        <v>0</v>
      </c>
      <c r="H282" s="138">
        <f t="shared" si="21"/>
        <v>0</v>
      </c>
    </row>
    <row r="283" spans="2:10" x14ac:dyDescent="0.55000000000000004">
      <c r="B283" s="127" t="str">
        <f>$B$47</f>
        <v>Business Administration</v>
      </c>
      <c r="C283" s="138">
        <f t="shared" si="20"/>
        <v>1438979.7404407796</v>
      </c>
      <c r="D283" s="138">
        <f t="shared" si="20"/>
        <v>5486564.5543791559</v>
      </c>
      <c r="E283" s="138">
        <f t="shared" si="20"/>
        <v>1697390.9858726761</v>
      </c>
      <c r="F283" s="138">
        <f t="shared" si="20"/>
        <v>0</v>
      </c>
      <c r="G283" s="138">
        <f t="shared" si="20"/>
        <v>0</v>
      </c>
      <c r="H283" s="138">
        <f t="shared" si="21"/>
        <v>8622935.2806926109</v>
      </c>
    </row>
    <row r="284" spans="2:10" x14ac:dyDescent="0.55000000000000004">
      <c r="B284" s="127" t="str">
        <f>$B$48</f>
        <v>Optometry</v>
      </c>
      <c r="C284" s="138">
        <f t="shared" ref="C284:G287" si="22">C259+C234+C209+C184+C132</f>
        <v>0</v>
      </c>
      <c r="D284" s="138">
        <f t="shared" si="22"/>
        <v>0</v>
      </c>
      <c r="E284" s="138">
        <f t="shared" si="22"/>
        <v>0</v>
      </c>
      <c r="F284" s="138">
        <f t="shared" si="22"/>
        <v>0</v>
      </c>
      <c r="G284" s="138">
        <f t="shared" si="22"/>
        <v>0</v>
      </c>
      <c r="H284" s="138">
        <f t="shared" si="21"/>
        <v>0</v>
      </c>
    </row>
    <row r="285" spans="2:10" x14ac:dyDescent="0.55000000000000004">
      <c r="B285" s="127" t="str">
        <f>$B$49</f>
        <v>Teacher Ed-Practice Teaching</v>
      </c>
      <c r="C285" s="138">
        <f t="shared" si="22"/>
        <v>0</v>
      </c>
      <c r="D285" s="138">
        <f t="shared" si="22"/>
        <v>314924.83889266482</v>
      </c>
      <c r="E285" s="138">
        <f t="shared" si="22"/>
        <v>0</v>
      </c>
      <c r="F285" s="138">
        <f t="shared" si="22"/>
        <v>0</v>
      </c>
      <c r="G285" s="138">
        <f t="shared" si="22"/>
        <v>0</v>
      </c>
      <c r="H285" s="138">
        <f t="shared" si="21"/>
        <v>314924.83889266482</v>
      </c>
    </row>
    <row r="286" spans="2:10" x14ac:dyDescent="0.55000000000000004">
      <c r="B286" s="127" t="str">
        <f>$B$50</f>
        <v>Technology</v>
      </c>
      <c r="C286" s="138">
        <f t="shared" si="22"/>
        <v>193514.96257350931</v>
      </c>
      <c r="D286" s="138">
        <f t="shared" si="22"/>
        <v>587187.0515138628</v>
      </c>
      <c r="E286" s="138">
        <f t="shared" si="22"/>
        <v>85006.60483580525</v>
      </c>
      <c r="F286" s="138">
        <f t="shared" si="22"/>
        <v>0</v>
      </c>
      <c r="G286" s="138">
        <f t="shared" si="22"/>
        <v>0</v>
      </c>
      <c r="H286" s="138">
        <f t="shared" si="21"/>
        <v>865708.61892317736</v>
      </c>
    </row>
    <row r="287" spans="2:10" x14ac:dyDescent="0.55000000000000004">
      <c r="B287" s="127" t="str">
        <f>$B$51</f>
        <v>Nursing</v>
      </c>
      <c r="C287" s="138">
        <f t="shared" si="22"/>
        <v>156222.5781102585</v>
      </c>
      <c r="D287" s="138">
        <f t="shared" si="22"/>
        <v>3793298.1317159869</v>
      </c>
      <c r="E287" s="138">
        <f t="shared" si="22"/>
        <v>1441478.2708042492</v>
      </c>
      <c r="F287" s="138">
        <f t="shared" si="22"/>
        <v>0</v>
      </c>
      <c r="G287" s="138">
        <f t="shared" si="22"/>
        <v>0</v>
      </c>
      <c r="H287" s="138">
        <f t="shared" si="21"/>
        <v>5390998.9806304947</v>
      </c>
    </row>
    <row r="288" spans="2:10" x14ac:dyDescent="0.55000000000000004">
      <c r="B288" s="130" t="str">
        <f>$B$52</f>
        <v>Totals</v>
      </c>
      <c r="C288" s="135">
        <f>SUM(C268:C287)</f>
        <v>23724752.936175764</v>
      </c>
      <c r="D288" s="135">
        <f>SUM(D268:D287)</f>
        <v>27673378.984615166</v>
      </c>
      <c r="E288" s="135">
        <f>SUM(E268:E287)</f>
        <v>11222756.917648347</v>
      </c>
      <c r="F288" s="135">
        <f>SUM(F268:F287)</f>
        <v>485085.77033887256</v>
      </c>
      <c r="G288" s="135">
        <f>SUM(G268:G287)</f>
        <v>0</v>
      </c>
      <c r="H288" s="135">
        <f t="shared" si="21"/>
        <v>63105974.608778141</v>
      </c>
      <c r="I288" s="351"/>
      <c r="J288" s="139"/>
    </row>
    <row r="289" spans="2:10" x14ac:dyDescent="0.55000000000000004">
      <c r="H289" s="139"/>
    </row>
    <row r="290" spans="2:10" x14ac:dyDescent="0.55000000000000004">
      <c r="B290" s="120" t="s">
        <v>218</v>
      </c>
      <c r="C290" s="121"/>
      <c r="D290" s="121"/>
      <c r="E290" s="121"/>
      <c r="F290" s="121"/>
      <c r="G290" s="121"/>
      <c r="H290" s="122"/>
      <c r="J290" s="358"/>
    </row>
    <row r="291" spans="2:10" ht="30" customHeight="1" thickBot="1" x14ac:dyDescent="0.6">
      <c r="B291" s="432" t="s">
        <v>229</v>
      </c>
      <c r="C291" s="432"/>
      <c r="D291" s="432"/>
      <c r="E291" s="432"/>
      <c r="F291" s="432"/>
      <c r="G291" s="432"/>
      <c r="H291" s="432"/>
    </row>
    <row r="292" spans="2:10" ht="19.8" thickBot="1" x14ac:dyDescent="0.6">
      <c r="B292" s="124" t="s">
        <v>31</v>
      </c>
      <c r="C292" s="125" t="s">
        <v>25</v>
      </c>
      <c r="D292" s="125" t="s">
        <v>26</v>
      </c>
      <c r="E292" s="125" t="s">
        <v>27</v>
      </c>
      <c r="F292" s="125" t="s">
        <v>28</v>
      </c>
      <c r="G292" s="125" t="s">
        <v>29</v>
      </c>
      <c r="H292" s="126" t="s">
        <v>1</v>
      </c>
    </row>
    <row r="293" spans="2:10" x14ac:dyDescent="0.55000000000000004">
      <c r="B293" s="127" t="str">
        <f>$B$32</f>
        <v>Liberal Arts</v>
      </c>
      <c r="C293" s="133">
        <f t="shared" ref="C293:H308" si="23">IF(C32=0,0,C268/C32)</f>
        <v>366.46267183012606</v>
      </c>
      <c r="D293" s="133">
        <f t="shared" si="23"/>
        <v>629.49382128252068</v>
      </c>
      <c r="E293" s="133">
        <f t="shared" si="23"/>
        <v>785.27648196171901</v>
      </c>
      <c r="F293" s="133">
        <f t="shared" si="23"/>
        <v>0</v>
      </c>
      <c r="G293" s="134">
        <f t="shared" si="23"/>
        <v>0</v>
      </c>
      <c r="H293" s="135">
        <f t="shared" si="23"/>
        <v>441.10997209676555</v>
      </c>
    </row>
    <row r="294" spans="2:10" x14ac:dyDescent="0.55000000000000004">
      <c r="B294" s="127" t="str">
        <f>$B$33</f>
        <v>Science</v>
      </c>
      <c r="C294" s="136">
        <f t="shared" si="23"/>
        <v>348.75828791517785</v>
      </c>
      <c r="D294" s="136">
        <f t="shared" si="23"/>
        <v>874.02729747921069</v>
      </c>
      <c r="E294" s="136">
        <f t="shared" si="23"/>
        <v>1222.8470010437461</v>
      </c>
      <c r="F294" s="136">
        <f t="shared" si="23"/>
        <v>0</v>
      </c>
      <c r="G294" s="137">
        <f t="shared" si="23"/>
        <v>0</v>
      </c>
      <c r="H294" s="138">
        <f t="shared" si="23"/>
        <v>541.47833167282181</v>
      </c>
    </row>
    <row r="295" spans="2:10" x14ac:dyDescent="0.55000000000000004">
      <c r="B295" s="127" t="str">
        <f>$B$34</f>
        <v>Fine Arts</v>
      </c>
      <c r="C295" s="136">
        <f t="shared" si="23"/>
        <v>466.59628876865611</v>
      </c>
      <c r="D295" s="136">
        <f t="shared" si="23"/>
        <v>1440.1315155942714</v>
      </c>
      <c r="E295" s="136">
        <f t="shared" si="23"/>
        <v>0</v>
      </c>
      <c r="F295" s="136">
        <f t="shared" si="23"/>
        <v>0</v>
      </c>
      <c r="G295" s="137">
        <f t="shared" si="23"/>
        <v>0</v>
      </c>
      <c r="H295" s="138">
        <f t="shared" si="23"/>
        <v>673.41858125139231</v>
      </c>
    </row>
    <row r="296" spans="2:10" x14ac:dyDescent="0.55000000000000004">
      <c r="B296" s="127" t="str">
        <f>$B$35</f>
        <v>Teacher Education</v>
      </c>
      <c r="C296" s="136">
        <f t="shared" si="23"/>
        <v>344.07669854915781</v>
      </c>
      <c r="D296" s="136">
        <f t="shared" si="23"/>
        <v>529.81589422639513</v>
      </c>
      <c r="E296" s="136">
        <f t="shared" si="23"/>
        <v>504.30031317346504</v>
      </c>
      <c r="F296" s="136">
        <f t="shared" si="23"/>
        <v>1163.2752286303898</v>
      </c>
      <c r="G296" s="137">
        <f t="shared" si="23"/>
        <v>0</v>
      </c>
      <c r="H296" s="138">
        <f t="shared" si="23"/>
        <v>514.91458344595731</v>
      </c>
    </row>
    <row r="297" spans="2:10" x14ac:dyDescent="0.55000000000000004">
      <c r="B297" s="127" t="str">
        <f>$B$36</f>
        <v>Agriculture</v>
      </c>
      <c r="C297" s="136">
        <f t="shared" si="23"/>
        <v>400.41390364993447</v>
      </c>
      <c r="D297" s="136">
        <f t="shared" si="23"/>
        <v>433.57966985090496</v>
      </c>
      <c r="E297" s="136">
        <f t="shared" si="23"/>
        <v>0</v>
      </c>
      <c r="F297" s="136">
        <f t="shared" si="23"/>
        <v>0</v>
      </c>
      <c r="G297" s="137">
        <f t="shared" si="23"/>
        <v>0</v>
      </c>
      <c r="H297" s="138">
        <f t="shared" si="23"/>
        <v>421.83346098806123</v>
      </c>
    </row>
    <row r="298" spans="2:10" x14ac:dyDescent="0.55000000000000004">
      <c r="B298" s="127" t="str">
        <f>$B$37</f>
        <v>Engineering</v>
      </c>
      <c r="C298" s="136">
        <f t="shared" si="23"/>
        <v>792.11812044481212</v>
      </c>
      <c r="D298" s="136">
        <f t="shared" si="23"/>
        <v>986.98097403391773</v>
      </c>
      <c r="E298" s="136">
        <f t="shared" si="23"/>
        <v>1451.4196582930351</v>
      </c>
      <c r="F298" s="136">
        <f t="shared" si="23"/>
        <v>0</v>
      </c>
      <c r="G298" s="137">
        <f t="shared" si="23"/>
        <v>0</v>
      </c>
      <c r="H298" s="138">
        <f t="shared" si="23"/>
        <v>920.40835085845004</v>
      </c>
    </row>
    <row r="299" spans="2:10" x14ac:dyDescent="0.55000000000000004">
      <c r="B299" s="127" t="str">
        <f>$B$38</f>
        <v>Home Economics</v>
      </c>
      <c r="C299" s="136">
        <f t="shared" si="23"/>
        <v>307.69008805844152</v>
      </c>
      <c r="D299" s="136">
        <f t="shared" si="23"/>
        <v>486.26312119329293</v>
      </c>
      <c r="E299" s="136">
        <f t="shared" si="23"/>
        <v>674.52868614963381</v>
      </c>
      <c r="F299" s="136">
        <f t="shared" si="23"/>
        <v>0</v>
      </c>
      <c r="G299" s="137">
        <f t="shared" si="23"/>
        <v>0</v>
      </c>
      <c r="H299" s="138">
        <f t="shared" si="23"/>
        <v>418.47011282494145</v>
      </c>
    </row>
    <row r="300" spans="2:10" x14ac:dyDescent="0.55000000000000004">
      <c r="B300" s="127" t="str">
        <f>$B$39</f>
        <v>Law</v>
      </c>
      <c r="C300" s="136">
        <f t="shared" si="23"/>
        <v>0</v>
      </c>
      <c r="D300" s="136">
        <f t="shared" si="23"/>
        <v>0</v>
      </c>
      <c r="E300" s="136">
        <f t="shared" si="23"/>
        <v>0</v>
      </c>
      <c r="F300" s="136">
        <f t="shared" si="23"/>
        <v>0</v>
      </c>
      <c r="G300" s="137">
        <f t="shared" si="23"/>
        <v>0</v>
      </c>
      <c r="H300" s="138">
        <f t="shared" si="23"/>
        <v>0</v>
      </c>
    </row>
    <row r="301" spans="2:10" x14ac:dyDescent="0.55000000000000004">
      <c r="B301" s="127" t="str">
        <f>$B$40</f>
        <v>Social Service</v>
      </c>
      <c r="C301" s="136">
        <f t="shared" si="23"/>
        <v>369.93280548354062</v>
      </c>
      <c r="D301" s="136">
        <f t="shared" si="23"/>
        <v>625.94109263094833</v>
      </c>
      <c r="E301" s="136">
        <f t="shared" si="23"/>
        <v>0</v>
      </c>
      <c r="F301" s="136">
        <f t="shared" si="23"/>
        <v>0</v>
      </c>
      <c r="G301" s="137">
        <f t="shared" si="23"/>
        <v>0</v>
      </c>
      <c r="H301" s="138">
        <f t="shared" si="23"/>
        <v>580.8943382722581</v>
      </c>
    </row>
    <row r="302" spans="2:10" x14ac:dyDescent="0.55000000000000004">
      <c r="B302" s="127" t="str">
        <f>$B$41</f>
        <v>Library Science</v>
      </c>
      <c r="C302" s="136">
        <f t="shared" si="23"/>
        <v>0</v>
      </c>
      <c r="D302" s="136">
        <f t="shared" si="23"/>
        <v>0</v>
      </c>
      <c r="E302" s="136">
        <f t="shared" si="23"/>
        <v>0</v>
      </c>
      <c r="F302" s="136">
        <f t="shared" si="23"/>
        <v>0</v>
      </c>
      <c r="G302" s="137">
        <f t="shared" si="23"/>
        <v>0</v>
      </c>
      <c r="H302" s="138">
        <f t="shared" si="23"/>
        <v>0</v>
      </c>
    </row>
    <row r="303" spans="2:10" x14ac:dyDescent="0.55000000000000004">
      <c r="B303" s="127" t="str">
        <f>$B$42</f>
        <v>Veterinary Science</v>
      </c>
      <c r="C303" s="136">
        <f t="shared" si="23"/>
        <v>0</v>
      </c>
      <c r="D303" s="136">
        <f t="shared" si="23"/>
        <v>0</v>
      </c>
      <c r="E303" s="136">
        <f t="shared" si="23"/>
        <v>0</v>
      </c>
      <c r="F303" s="136">
        <f t="shared" si="23"/>
        <v>0</v>
      </c>
      <c r="G303" s="137">
        <f t="shared" si="23"/>
        <v>0</v>
      </c>
      <c r="H303" s="138">
        <f t="shared" si="23"/>
        <v>0</v>
      </c>
    </row>
    <row r="304" spans="2:10" x14ac:dyDescent="0.55000000000000004">
      <c r="B304" s="127" t="str">
        <f>$B$43</f>
        <v>Vocational Training</v>
      </c>
      <c r="C304" s="136">
        <f t="shared" si="23"/>
        <v>489.63964813157759</v>
      </c>
      <c r="D304" s="136">
        <f t="shared" si="23"/>
        <v>0</v>
      </c>
      <c r="E304" s="136">
        <f t="shared" si="23"/>
        <v>0</v>
      </c>
      <c r="F304" s="136">
        <f t="shared" si="23"/>
        <v>0</v>
      </c>
      <c r="G304" s="137">
        <f t="shared" si="23"/>
        <v>0</v>
      </c>
      <c r="H304" s="138">
        <f t="shared" si="23"/>
        <v>489.63964813157759</v>
      </c>
    </row>
    <row r="305" spans="2:10" x14ac:dyDescent="0.55000000000000004">
      <c r="B305" s="127" t="str">
        <f>$B$44</f>
        <v>Physical Training</v>
      </c>
      <c r="C305" s="136">
        <f t="shared" si="23"/>
        <v>0</v>
      </c>
      <c r="D305" s="136">
        <f t="shared" si="23"/>
        <v>0</v>
      </c>
      <c r="E305" s="136">
        <f t="shared" si="23"/>
        <v>0</v>
      </c>
      <c r="F305" s="136">
        <f t="shared" si="23"/>
        <v>0</v>
      </c>
      <c r="G305" s="137">
        <f t="shared" si="23"/>
        <v>0</v>
      </c>
      <c r="H305" s="138">
        <f t="shared" si="23"/>
        <v>0</v>
      </c>
    </row>
    <row r="306" spans="2:10" x14ac:dyDescent="0.55000000000000004">
      <c r="B306" s="127" t="str">
        <f>$B$45</f>
        <v>Health Services</v>
      </c>
      <c r="C306" s="136">
        <f t="shared" si="23"/>
        <v>346.55778981522565</v>
      </c>
      <c r="D306" s="136">
        <f t="shared" si="23"/>
        <v>507.30415504613705</v>
      </c>
      <c r="E306" s="136">
        <f t="shared" si="23"/>
        <v>718.88238734241963</v>
      </c>
      <c r="F306" s="136">
        <f t="shared" si="23"/>
        <v>0</v>
      </c>
      <c r="G306" s="137">
        <f t="shared" si="23"/>
        <v>0</v>
      </c>
      <c r="H306" s="138">
        <f t="shared" si="23"/>
        <v>494.50740591431122</v>
      </c>
    </row>
    <row r="307" spans="2:10" x14ac:dyDescent="0.55000000000000004">
      <c r="B307" s="127" t="str">
        <f>$B$46</f>
        <v>Pharmacy</v>
      </c>
      <c r="C307" s="136">
        <f t="shared" si="23"/>
        <v>0</v>
      </c>
      <c r="D307" s="136">
        <f t="shared" si="23"/>
        <v>0</v>
      </c>
      <c r="E307" s="136">
        <f t="shared" si="23"/>
        <v>0</v>
      </c>
      <c r="F307" s="136">
        <f t="shared" si="23"/>
        <v>0</v>
      </c>
      <c r="G307" s="137">
        <f t="shared" si="23"/>
        <v>0</v>
      </c>
      <c r="H307" s="138">
        <f t="shared" si="23"/>
        <v>0</v>
      </c>
    </row>
    <row r="308" spans="2:10" x14ac:dyDescent="0.55000000000000004">
      <c r="B308" s="127" t="str">
        <f>$B$47</f>
        <v>Business Administration</v>
      </c>
      <c r="C308" s="136">
        <f t="shared" si="23"/>
        <v>441.94709472996914</v>
      </c>
      <c r="D308" s="136">
        <f t="shared" si="23"/>
        <v>755.30899702356226</v>
      </c>
      <c r="E308" s="136">
        <f t="shared" si="23"/>
        <v>905.27519246542727</v>
      </c>
      <c r="F308" s="136">
        <f t="shared" si="23"/>
        <v>0</v>
      </c>
      <c r="G308" s="137">
        <f t="shared" si="23"/>
        <v>0</v>
      </c>
      <c r="H308" s="138">
        <f t="shared" si="23"/>
        <v>695.67852204054952</v>
      </c>
    </row>
    <row r="309" spans="2:10" x14ac:dyDescent="0.55000000000000004">
      <c r="B309" s="127" t="str">
        <f>$B$48</f>
        <v>Optometry</v>
      </c>
      <c r="C309" s="136">
        <f t="shared" ref="C309:H313" si="24">IF(C48=0,0,C284/C48)</f>
        <v>0</v>
      </c>
      <c r="D309" s="136">
        <f t="shared" si="24"/>
        <v>0</v>
      </c>
      <c r="E309" s="136">
        <f t="shared" si="24"/>
        <v>0</v>
      </c>
      <c r="F309" s="136">
        <f t="shared" si="24"/>
        <v>0</v>
      </c>
      <c r="G309" s="137">
        <f t="shared" si="24"/>
        <v>0</v>
      </c>
      <c r="H309" s="138">
        <f t="shared" si="24"/>
        <v>0</v>
      </c>
    </row>
    <row r="310" spans="2:10" x14ac:dyDescent="0.55000000000000004">
      <c r="B310" s="127" t="str">
        <f>$B$49</f>
        <v>Teacher Ed-Practice Teaching</v>
      </c>
      <c r="C310" s="136">
        <f t="shared" si="24"/>
        <v>0</v>
      </c>
      <c r="D310" s="136">
        <f t="shared" si="24"/>
        <v>1720.9007589763105</v>
      </c>
      <c r="E310" s="136">
        <f t="shared" si="24"/>
        <v>0</v>
      </c>
      <c r="F310" s="136">
        <f t="shared" si="24"/>
        <v>0</v>
      </c>
      <c r="G310" s="137">
        <f t="shared" si="24"/>
        <v>0</v>
      </c>
      <c r="H310" s="138">
        <f t="shared" si="24"/>
        <v>1720.9007589763105</v>
      </c>
    </row>
    <row r="311" spans="2:10" x14ac:dyDescent="0.55000000000000004">
      <c r="B311" s="127" t="str">
        <f>$B$50</f>
        <v>Technology</v>
      </c>
      <c r="C311" s="136">
        <f t="shared" si="24"/>
        <v>616.28968972455198</v>
      </c>
      <c r="D311" s="136">
        <f t="shared" si="24"/>
        <v>895.10221267357133</v>
      </c>
      <c r="E311" s="136">
        <f t="shared" si="24"/>
        <v>2023.966781804887</v>
      </c>
      <c r="F311" s="136">
        <f t="shared" si="24"/>
        <v>0</v>
      </c>
      <c r="G311" s="137">
        <f t="shared" si="24"/>
        <v>0</v>
      </c>
      <c r="H311" s="138">
        <f t="shared" si="24"/>
        <v>855.44329933120298</v>
      </c>
    </row>
    <row r="312" spans="2:10" x14ac:dyDescent="0.55000000000000004">
      <c r="B312" s="127" t="str">
        <f>$B$51</f>
        <v>Nursing</v>
      </c>
      <c r="C312" s="136">
        <f t="shared" si="24"/>
        <v>396.50400535598607</v>
      </c>
      <c r="D312" s="136">
        <f t="shared" si="24"/>
        <v>635.07418913711479</v>
      </c>
      <c r="E312" s="136">
        <f t="shared" si="24"/>
        <v>1257.8344422375649</v>
      </c>
      <c r="F312" s="136">
        <f t="shared" si="24"/>
        <v>0</v>
      </c>
      <c r="G312" s="137">
        <f t="shared" si="24"/>
        <v>0</v>
      </c>
      <c r="H312" s="138">
        <f t="shared" si="24"/>
        <v>717.55610017709228</v>
      </c>
    </row>
    <row r="313" spans="2:10" x14ac:dyDescent="0.55000000000000004">
      <c r="B313" s="130" t="str">
        <f>$B$52</f>
        <v>Totals</v>
      </c>
      <c r="C313" s="135">
        <f t="shared" si="24"/>
        <v>389.45390420197253</v>
      </c>
      <c r="D313" s="135">
        <f t="shared" si="24"/>
        <v>687.52028482808294</v>
      </c>
      <c r="E313" s="135">
        <f t="shared" si="24"/>
        <v>820.67692267995221</v>
      </c>
      <c r="F313" s="135">
        <f t="shared" si="24"/>
        <v>1163.2752286303898</v>
      </c>
      <c r="G313" s="135">
        <f t="shared" si="24"/>
        <v>0</v>
      </c>
      <c r="H313" s="135">
        <f t="shared" si="24"/>
        <v>547.50500697354823</v>
      </c>
      <c r="I313" s="349"/>
    </row>
    <row r="315" spans="2:10" x14ac:dyDescent="0.55000000000000004">
      <c r="B315" s="120" t="s">
        <v>37</v>
      </c>
      <c r="C315" s="121"/>
      <c r="D315" s="121"/>
      <c r="E315" s="121"/>
      <c r="F315" s="121"/>
      <c r="G315" s="121"/>
      <c r="H315" s="122"/>
      <c r="J315" s="358"/>
    </row>
    <row r="316" spans="2:10" ht="55.5" customHeight="1" thickBot="1" x14ac:dyDescent="0.6">
      <c r="B316" s="432" t="s">
        <v>230</v>
      </c>
      <c r="C316" s="432"/>
      <c r="D316" s="432"/>
      <c r="E316" s="432"/>
      <c r="F316" s="432"/>
      <c r="G316" s="432"/>
      <c r="H316" s="432"/>
    </row>
    <row r="317" spans="2:10" ht="19.8" thickBot="1" x14ac:dyDescent="0.6">
      <c r="B317" s="124" t="s">
        <v>31</v>
      </c>
      <c r="C317" s="125" t="s">
        <v>25</v>
      </c>
      <c r="D317" s="125" t="s">
        <v>26</v>
      </c>
      <c r="E317" s="125" t="s">
        <v>27</v>
      </c>
      <c r="F317" s="125" t="s">
        <v>28</v>
      </c>
      <c r="G317" s="125" t="s">
        <v>29</v>
      </c>
      <c r="H317" s="126" t="s">
        <v>1</v>
      </c>
    </row>
    <row r="318" spans="2:10" x14ac:dyDescent="0.55000000000000004">
      <c r="B318" s="127" t="str">
        <f>$B$32</f>
        <v>Liberal Arts</v>
      </c>
      <c r="C318" s="128">
        <f t="shared" ref="C318:H318" si="25">IF($C$293=0,"",C293/$C$293)</f>
        <v>1</v>
      </c>
      <c r="D318" s="128">
        <f t="shared" si="25"/>
        <v>1.7177570041139765</v>
      </c>
      <c r="E318" s="128">
        <f t="shared" si="25"/>
        <v>2.1428553092188727</v>
      </c>
      <c r="F318" s="128">
        <f t="shared" si="25"/>
        <v>0</v>
      </c>
      <c r="G318" s="128">
        <f t="shared" si="25"/>
        <v>0</v>
      </c>
      <c r="H318" s="128">
        <f t="shared" si="25"/>
        <v>1.2036968728461444</v>
      </c>
    </row>
    <row r="319" spans="2:10" x14ac:dyDescent="0.55000000000000004">
      <c r="B319" s="127" t="str">
        <f>$B$33</f>
        <v>Science</v>
      </c>
      <c r="C319" s="128">
        <f t="shared" ref="C319:H334" si="26">IF($C$293=0,"",C294/$C$293)</f>
        <v>0.95168843847988127</v>
      </c>
      <c r="D319" s="128">
        <f t="shared" si="26"/>
        <v>2.3850377259825426</v>
      </c>
      <c r="E319" s="128">
        <f t="shared" si="26"/>
        <v>3.3368937549268249</v>
      </c>
      <c r="F319" s="128">
        <f t="shared" si="26"/>
        <v>0</v>
      </c>
      <c r="G319" s="128">
        <f t="shared" si="26"/>
        <v>0</v>
      </c>
      <c r="H319" s="128">
        <f t="shared" si="26"/>
        <v>1.4775811379878394</v>
      </c>
    </row>
    <row r="320" spans="2:10" x14ac:dyDescent="0.55000000000000004">
      <c r="B320" s="127" t="str">
        <f>$B$34</f>
        <v>Fine Arts</v>
      </c>
      <c r="C320" s="128">
        <f t="shared" si="26"/>
        <v>1.273243701571185</v>
      </c>
      <c r="D320" s="128">
        <f t="shared" si="26"/>
        <v>3.9298177585242433</v>
      </c>
      <c r="E320" s="128">
        <f t="shared" si="26"/>
        <v>0</v>
      </c>
      <c r="F320" s="128">
        <f t="shared" si="26"/>
        <v>0</v>
      </c>
      <c r="G320" s="128">
        <f t="shared" si="26"/>
        <v>0</v>
      </c>
      <c r="H320" s="128">
        <f t="shared" si="26"/>
        <v>1.8376184889127147</v>
      </c>
    </row>
    <row r="321" spans="2:8" x14ac:dyDescent="0.55000000000000004">
      <c r="B321" s="127" t="str">
        <f>$B$35</f>
        <v>Teacher Education</v>
      </c>
      <c r="C321" s="128">
        <f t="shared" si="26"/>
        <v>0.93891336007246795</v>
      </c>
      <c r="D321" s="128">
        <f t="shared" si="26"/>
        <v>1.4457567849420461</v>
      </c>
      <c r="E321" s="128">
        <f t="shared" si="26"/>
        <v>1.3761300998406563</v>
      </c>
      <c r="F321" s="128">
        <f t="shared" si="26"/>
        <v>3.1743348451315843</v>
      </c>
      <c r="G321" s="128">
        <f t="shared" si="26"/>
        <v>0</v>
      </c>
      <c r="H321" s="128">
        <f t="shared" si="26"/>
        <v>1.4050942238522077</v>
      </c>
    </row>
    <row r="322" spans="2:8" x14ac:dyDescent="0.55000000000000004">
      <c r="B322" s="127" t="str">
        <f>$B$36</f>
        <v>Agriculture</v>
      </c>
      <c r="C322" s="128">
        <f t="shared" si="26"/>
        <v>1.0926458120557134</v>
      </c>
      <c r="D322" s="128">
        <f t="shared" si="26"/>
        <v>1.1831482526872232</v>
      </c>
      <c r="E322" s="128">
        <f t="shared" si="26"/>
        <v>0</v>
      </c>
      <c r="F322" s="128">
        <f t="shared" si="26"/>
        <v>0</v>
      </c>
      <c r="G322" s="128">
        <f t="shared" si="26"/>
        <v>0</v>
      </c>
      <c r="H322" s="128">
        <f t="shared" si="26"/>
        <v>1.1510953049635635</v>
      </c>
    </row>
    <row r="323" spans="2:8" x14ac:dyDescent="0.55000000000000004">
      <c r="B323" s="127" t="str">
        <f>$B$37</f>
        <v>Engineering</v>
      </c>
      <c r="C323" s="128">
        <f t="shared" si="26"/>
        <v>2.1615247099764607</v>
      </c>
      <c r="D323" s="128">
        <f t="shared" si="26"/>
        <v>2.6932646894290868</v>
      </c>
      <c r="E323" s="128">
        <f t="shared" si="26"/>
        <v>3.9606207394728634</v>
      </c>
      <c r="F323" s="128">
        <f t="shared" si="26"/>
        <v>0</v>
      </c>
      <c r="G323" s="128">
        <f t="shared" si="26"/>
        <v>0</v>
      </c>
      <c r="H323" s="128">
        <f t="shared" si="26"/>
        <v>2.5116019218598771</v>
      </c>
    </row>
    <row r="324" spans="2:8" x14ac:dyDescent="0.55000000000000004">
      <c r="B324" s="127" t="str">
        <f>$B$38</f>
        <v>Home Economics</v>
      </c>
      <c r="C324" s="128">
        <f t="shared" si="26"/>
        <v>0.83962190888863952</v>
      </c>
      <c r="D324" s="128">
        <f t="shared" si="26"/>
        <v>1.3269103747044131</v>
      </c>
      <c r="E324" s="128">
        <f t="shared" si="26"/>
        <v>1.8406477330447231</v>
      </c>
      <c r="F324" s="128">
        <f t="shared" si="26"/>
        <v>0</v>
      </c>
      <c r="G324" s="128">
        <f t="shared" si="26"/>
        <v>0</v>
      </c>
      <c r="H324" s="128">
        <f t="shared" si="26"/>
        <v>1.1419174311399538</v>
      </c>
    </row>
    <row r="325" spans="2:8" x14ac:dyDescent="0.55000000000000004">
      <c r="B325" s="127" t="str">
        <f>$B$39</f>
        <v>Law</v>
      </c>
      <c r="C325" s="128">
        <f t="shared" si="26"/>
        <v>0</v>
      </c>
      <c r="D325" s="128">
        <f t="shared" si="26"/>
        <v>0</v>
      </c>
      <c r="E325" s="128">
        <f t="shared" si="26"/>
        <v>0</v>
      </c>
      <c r="F325" s="128">
        <f t="shared" si="26"/>
        <v>0</v>
      </c>
      <c r="G325" s="128">
        <f t="shared" si="26"/>
        <v>0</v>
      </c>
      <c r="H325" s="128">
        <f t="shared" si="26"/>
        <v>0</v>
      </c>
    </row>
    <row r="326" spans="2:8" x14ac:dyDescent="0.55000000000000004">
      <c r="B326" s="127" t="str">
        <f>$B$40</f>
        <v>Social Service</v>
      </c>
      <c r="C326" s="128">
        <f t="shared" si="26"/>
        <v>1.0094692690965894</v>
      </c>
      <c r="D326" s="128">
        <f t="shared" si="26"/>
        <v>1.7080623505389483</v>
      </c>
      <c r="E326" s="128">
        <f t="shared" si="26"/>
        <v>0</v>
      </c>
      <c r="F326" s="128">
        <f t="shared" si="26"/>
        <v>0</v>
      </c>
      <c r="G326" s="128">
        <f t="shared" si="26"/>
        <v>0</v>
      </c>
      <c r="H326" s="128">
        <f t="shared" si="26"/>
        <v>1.5851391776719128</v>
      </c>
    </row>
    <row r="327" spans="2:8" x14ac:dyDescent="0.55000000000000004">
      <c r="B327" s="127" t="str">
        <f>$B$41</f>
        <v>Library Science</v>
      </c>
      <c r="C327" s="128">
        <f t="shared" si="26"/>
        <v>0</v>
      </c>
      <c r="D327" s="128">
        <f t="shared" si="26"/>
        <v>0</v>
      </c>
      <c r="E327" s="128">
        <f t="shared" si="26"/>
        <v>0</v>
      </c>
      <c r="F327" s="128">
        <f t="shared" si="26"/>
        <v>0</v>
      </c>
      <c r="G327" s="128">
        <f t="shared" si="26"/>
        <v>0</v>
      </c>
      <c r="H327" s="128">
        <f t="shared" si="26"/>
        <v>0</v>
      </c>
    </row>
    <row r="328" spans="2:8" x14ac:dyDescent="0.55000000000000004">
      <c r="B328" s="127" t="str">
        <f>$B$42</f>
        <v>Veterinary Science</v>
      </c>
      <c r="C328" s="128">
        <f t="shared" si="26"/>
        <v>0</v>
      </c>
      <c r="D328" s="128">
        <f t="shared" si="26"/>
        <v>0</v>
      </c>
      <c r="E328" s="128">
        <f t="shared" si="26"/>
        <v>0</v>
      </c>
      <c r="F328" s="128">
        <f t="shared" si="26"/>
        <v>0</v>
      </c>
      <c r="G328" s="128">
        <f t="shared" si="26"/>
        <v>0</v>
      </c>
      <c r="H328" s="128">
        <f t="shared" si="26"/>
        <v>0</v>
      </c>
    </row>
    <row r="329" spans="2:8" x14ac:dyDescent="0.55000000000000004">
      <c r="B329" s="127" t="str">
        <f>$B$43</f>
        <v>Vocational Training</v>
      </c>
      <c r="C329" s="128">
        <f t="shared" si="26"/>
        <v>1.3361242106496192</v>
      </c>
      <c r="D329" s="128">
        <f t="shared" si="26"/>
        <v>0</v>
      </c>
      <c r="E329" s="128">
        <f t="shared" si="26"/>
        <v>0</v>
      </c>
      <c r="F329" s="128">
        <f t="shared" si="26"/>
        <v>0</v>
      </c>
      <c r="G329" s="128">
        <f t="shared" si="26"/>
        <v>0</v>
      </c>
      <c r="H329" s="128">
        <f t="shared" si="26"/>
        <v>1.3361242106496192</v>
      </c>
    </row>
    <row r="330" spans="2:8" x14ac:dyDescent="0.55000000000000004">
      <c r="B330" s="127" t="str">
        <f>$B$44</f>
        <v>Physical Training</v>
      </c>
      <c r="C330" s="128">
        <f t="shared" si="26"/>
        <v>0</v>
      </c>
      <c r="D330" s="128">
        <f t="shared" si="26"/>
        <v>0</v>
      </c>
      <c r="E330" s="128">
        <f t="shared" si="26"/>
        <v>0</v>
      </c>
      <c r="F330" s="128">
        <f t="shared" si="26"/>
        <v>0</v>
      </c>
      <c r="G330" s="128">
        <f t="shared" si="26"/>
        <v>0</v>
      </c>
      <c r="H330" s="128">
        <f t="shared" si="26"/>
        <v>0</v>
      </c>
    </row>
    <row r="331" spans="2:8" x14ac:dyDescent="0.55000000000000004">
      <c r="B331" s="127" t="str">
        <f>$B$45</f>
        <v>Health Services</v>
      </c>
      <c r="C331" s="128">
        <f t="shared" si="26"/>
        <v>0.94568373931376204</v>
      </c>
      <c r="D331" s="128">
        <f t="shared" si="26"/>
        <v>1.3843269561744016</v>
      </c>
      <c r="E331" s="128">
        <f t="shared" si="26"/>
        <v>1.9616797087471378</v>
      </c>
      <c r="F331" s="128">
        <f t="shared" si="26"/>
        <v>0</v>
      </c>
      <c r="G331" s="128">
        <f t="shared" si="26"/>
        <v>0</v>
      </c>
      <c r="H331" s="128">
        <f t="shared" si="26"/>
        <v>1.3494073037363554</v>
      </c>
    </row>
    <row r="332" spans="2:8" x14ac:dyDescent="0.55000000000000004">
      <c r="B332" s="127" t="str">
        <f>$B$46</f>
        <v>Pharmacy</v>
      </c>
      <c r="C332" s="128">
        <f t="shared" si="26"/>
        <v>0</v>
      </c>
      <c r="D332" s="128">
        <f t="shared" si="26"/>
        <v>0</v>
      </c>
      <c r="E332" s="128">
        <f t="shared" si="26"/>
        <v>0</v>
      </c>
      <c r="F332" s="128">
        <f t="shared" si="26"/>
        <v>0</v>
      </c>
      <c r="G332" s="128">
        <f t="shared" si="26"/>
        <v>0</v>
      </c>
      <c r="H332" s="128">
        <f t="shared" si="26"/>
        <v>0</v>
      </c>
    </row>
    <row r="333" spans="2:8" x14ac:dyDescent="0.55000000000000004">
      <c r="B333" s="127" t="str">
        <f>$B$47</f>
        <v>Business Administration</v>
      </c>
      <c r="C333" s="128">
        <f t="shared" si="26"/>
        <v>1.2059812054604948</v>
      </c>
      <c r="D333" s="128">
        <f t="shared" si="26"/>
        <v>2.0610803093573637</v>
      </c>
      <c r="E333" s="128">
        <f t="shared" si="26"/>
        <v>2.4703066971172114</v>
      </c>
      <c r="F333" s="128">
        <f t="shared" si="26"/>
        <v>0</v>
      </c>
      <c r="G333" s="128">
        <f t="shared" si="26"/>
        <v>0</v>
      </c>
      <c r="H333" s="128">
        <f t="shared" si="26"/>
        <v>1.8983612125248917</v>
      </c>
    </row>
    <row r="334" spans="2:8" x14ac:dyDescent="0.55000000000000004">
      <c r="B334" s="127" t="str">
        <f>$B$48</f>
        <v>Optometry</v>
      </c>
      <c r="C334" s="128">
        <f t="shared" si="26"/>
        <v>0</v>
      </c>
      <c r="D334" s="128">
        <f t="shared" si="26"/>
        <v>0</v>
      </c>
      <c r="E334" s="128">
        <f t="shared" si="26"/>
        <v>0</v>
      </c>
      <c r="F334" s="128">
        <f t="shared" si="26"/>
        <v>0</v>
      </c>
      <c r="G334" s="128">
        <f t="shared" si="26"/>
        <v>0</v>
      </c>
      <c r="H334" s="128">
        <f t="shared" si="26"/>
        <v>0</v>
      </c>
    </row>
    <row r="335" spans="2:8" x14ac:dyDescent="0.55000000000000004">
      <c r="B335" s="127" t="str">
        <f>$B$49</f>
        <v>Teacher Ed-Practice Teaching</v>
      </c>
      <c r="C335" s="128">
        <f t="shared" ref="C335:H338" si="27">IF($C$293=0,"",C310/$C$293)</f>
        <v>0</v>
      </c>
      <c r="D335" s="128">
        <f t="shared" si="27"/>
        <v>4.6959783117393057</v>
      </c>
      <c r="E335" s="128">
        <f t="shared" si="27"/>
        <v>0</v>
      </c>
      <c r="F335" s="128">
        <f t="shared" si="27"/>
        <v>0</v>
      </c>
      <c r="G335" s="128">
        <f t="shared" si="27"/>
        <v>0</v>
      </c>
      <c r="H335" s="128">
        <f t="shared" si="27"/>
        <v>4.6959783117393057</v>
      </c>
    </row>
    <row r="336" spans="2:8" x14ac:dyDescent="0.55000000000000004">
      <c r="B336" s="127" t="str">
        <f>$B$50</f>
        <v>Technology</v>
      </c>
      <c r="C336" s="128">
        <f t="shared" si="27"/>
        <v>1.681725690223187</v>
      </c>
      <c r="D336" s="128">
        <f t="shared" si="27"/>
        <v>2.4425467625485644</v>
      </c>
      <c r="E336" s="128">
        <f t="shared" si="27"/>
        <v>5.522982113559161</v>
      </c>
      <c r="F336" s="128">
        <f t="shared" si="27"/>
        <v>0</v>
      </c>
      <c r="G336" s="128">
        <f t="shared" si="27"/>
        <v>0</v>
      </c>
      <c r="H336" s="128">
        <f t="shared" si="27"/>
        <v>2.3343258811575334</v>
      </c>
    </row>
    <row r="337" spans="2:10" x14ac:dyDescent="0.55000000000000004">
      <c r="B337" s="127" t="str">
        <f>$B$51</f>
        <v>Nursing</v>
      </c>
      <c r="C337" s="128">
        <f t="shared" si="27"/>
        <v>1.0819765172147893</v>
      </c>
      <c r="D337" s="128">
        <f t="shared" si="27"/>
        <v>1.7329846610721207</v>
      </c>
      <c r="E337" s="128">
        <f t="shared" si="27"/>
        <v>3.4323671656812964</v>
      </c>
      <c r="F337" s="128">
        <f t="shared" si="27"/>
        <v>0</v>
      </c>
      <c r="G337" s="128">
        <f t="shared" si="27"/>
        <v>0</v>
      </c>
      <c r="H337" s="128">
        <f t="shared" si="27"/>
        <v>1.9580605484143709</v>
      </c>
    </row>
    <row r="338" spans="2:10" x14ac:dyDescent="0.55000000000000004">
      <c r="B338" s="130" t="str">
        <f>$B$52</f>
        <v>Totals</v>
      </c>
      <c r="C338" s="128">
        <f t="shared" si="27"/>
        <v>1.0627382654201247</v>
      </c>
      <c r="D338" s="128">
        <f t="shared" si="27"/>
        <v>1.8760990891502949</v>
      </c>
      <c r="E338" s="128">
        <f t="shared" si="27"/>
        <v>2.239455709312673</v>
      </c>
      <c r="F338" s="128">
        <f t="shared" si="27"/>
        <v>3.1743348451315843</v>
      </c>
      <c r="G338" s="128">
        <f t="shared" si="27"/>
        <v>0</v>
      </c>
      <c r="H338" s="128">
        <f t="shared" si="27"/>
        <v>1.494026674638623</v>
      </c>
      <c r="I338" s="349"/>
    </row>
    <row r="340" spans="2:10" x14ac:dyDescent="0.55000000000000004">
      <c r="B340" s="120" t="s">
        <v>231</v>
      </c>
      <c r="C340" s="121"/>
      <c r="D340" s="121"/>
      <c r="E340" s="121"/>
      <c r="F340" s="121"/>
      <c r="G340" s="121"/>
      <c r="H340" s="122"/>
      <c r="J340" s="358"/>
    </row>
    <row r="341" spans="2:10" ht="55.5" customHeight="1" thickBot="1" x14ac:dyDescent="0.6">
      <c r="B341" s="432" t="s">
        <v>232</v>
      </c>
      <c r="C341" s="432"/>
      <c r="D341" s="432"/>
      <c r="E341" s="432"/>
      <c r="F341" s="432"/>
      <c r="G341" s="432"/>
      <c r="H341" s="432"/>
    </row>
    <row r="342" spans="2:10" ht="19.8" thickBot="1" x14ac:dyDescent="0.6">
      <c r="B342" s="124" t="s">
        <v>31</v>
      </c>
      <c r="C342" s="125" t="s">
        <v>25</v>
      </c>
      <c r="D342" s="125" t="s">
        <v>26</v>
      </c>
      <c r="E342" s="125" t="s">
        <v>27</v>
      </c>
      <c r="F342" s="125" t="s">
        <v>28</v>
      </c>
      <c r="G342" s="125" t="s">
        <v>29</v>
      </c>
      <c r="H342" s="126" t="s">
        <v>1</v>
      </c>
    </row>
    <row r="343" spans="2:10" x14ac:dyDescent="0.55000000000000004">
      <c r="B343" s="127" t="str">
        <f>$B$32</f>
        <v>Liberal Arts</v>
      </c>
      <c r="C343" s="135">
        <f t="shared" ref="C343:D358" si="28">C293*30</f>
        <v>10993.880154903782</v>
      </c>
      <c r="D343" s="135">
        <f t="shared" si="28"/>
        <v>18884.814638475622</v>
      </c>
      <c r="E343" s="135">
        <f>E293*24</f>
        <v>18846.635567081255</v>
      </c>
      <c r="F343" s="135">
        <f>F293*18</f>
        <v>0</v>
      </c>
      <c r="G343" s="135">
        <f>G293*24</f>
        <v>0</v>
      </c>
      <c r="H343" s="135">
        <f>IF((C32/30+D32/30+E32/24+F32/18+G32/24)=0,0,H268/(C32/30+D32/30+E32/24+F32/18+G32/24))</f>
        <v>12992.223568069747</v>
      </c>
    </row>
    <row r="344" spans="2:10" x14ac:dyDescent="0.55000000000000004">
      <c r="B344" s="127" t="str">
        <f>$B$33</f>
        <v>Science</v>
      </c>
      <c r="C344" s="138">
        <f t="shared" si="28"/>
        <v>10462.748637455335</v>
      </c>
      <c r="D344" s="138">
        <f t="shared" si="28"/>
        <v>26220.818924376319</v>
      </c>
      <c r="E344" s="138">
        <f>E294*24</f>
        <v>29348.328025049908</v>
      </c>
      <c r="F344" s="138">
        <f>F294*18</f>
        <v>0</v>
      </c>
      <c r="G344" s="138">
        <f>G294*24</f>
        <v>0</v>
      </c>
      <c r="H344" s="138">
        <f t="shared" ref="H344:H363" si="29">IF((C33/30+D33/30+E33/24+F33/18+G33/24)=0,0,H269/(C33/30+D33/30+E33/24+F33/18+G33/24))</f>
        <v>15866.513728892818</v>
      </c>
    </row>
    <row r="345" spans="2:10" x14ac:dyDescent="0.55000000000000004">
      <c r="B345" s="127" t="str">
        <f>$B$34</f>
        <v>Fine Arts</v>
      </c>
      <c r="C345" s="138">
        <f t="shared" si="28"/>
        <v>13997.888663059683</v>
      </c>
      <c r="D345" s="138">
        <f t="shared" si="28"/>
        <v>43203.94546782814</v>
      </c>
      <c r="E345" s="138">
        <f t="shared" ref="E345:E363" si="30">E295*24</f>
        <v>0</v>
      </c>
      <c r="F345" s="138">
        <f t="shared" ref="F345:F363" si="31">F295*18</f>
        <v>0</v>
      </c>
      <c r="G345" s="138">
        <f t="shared" ref="G345:G363" si="32">G295*24</f>
        <v>0</v>
      </c>
      <c r="H345" s="138">
        <f t="shared" si="29"/>
        <v>20202.557437541771</v>
      </c>
    </row>
    <row r="346" spans="2:10" x14ac:dyDescent="0.55000000000000004">
      <c r="B346" s="127" t="str">
        <f>$B$35</f>
        <v>Teacher Education</v>
      </c>
      <c r="C346" s="138">
        <f t="shared" si="28"/>
        <v>10322.300956474734</v>
      </c>
      <c r="D346" s="138">
        <f t="shared" si="28"/>
        <v>15894.476826791853</v>
      </c>
      <c r="E346" s="138">
        <f t="shared" si="30"/>
        <v>12103.207516163162</v>
      </c>
      <c r="F346" s="138">
        <f t="shared" si="31"/>
        <v>20938.954115347016</v>
      </c>
      <c r="G346" s="138">
        <f t="shared" si="32"/>
        <v>0</v>
      </c>
      <c r="H346" s="138">
        <f t="shared" si="29"/>
        <v>13510.481414741365</v>
      </c>
    </row>
    <row r="347" spans="2:10" x14ac:dyDescent="0.55000000000000004">
      <c r="B347" s="127" t="str">
        <f>$B$36</f>
        <v>Agriculture</v>
      </c>
      <c r="C347" s="138">
        <f t="shared" si="28"/>
        <v>12012.417109498034</v>
      </c>
      <c r="D347" s="138">
        <f t="shared" si="28"/>
        <v>13007.390095527149</v>
      </c>
      <c r="E347" s="138">
        <f t="shared" si="30"/>
        <v>0</v>
      </c>
      <c r="F347" s="138">
        <f t="shared" si="31"/>
        <v>0</v>
      </c>
      <c r="G347" s="138">
        <f t="shared" si="32"/>
        <v>0</v>
      </c>
      <c r="H347" s="138">
        <f t="shared" si="29"/>
        <v>12655.003829641837</v>
      </c>
    </row>
    <row r="348" spans="2:10" x14ac:dyDescent="0.55000000000000004">
      <c r="B348" s="127" t="str">
        <f>$B$37</f>
        <v>Engineering</v>
      </c>
      <c r="C348" s="138">
        <f t="shared" si="28"/>
        <v>23763.543613344365</v>
      </c>
      <c r="D348" s="138">
        <f t="shared" si="28"/>
        <v>29609.429221017534</v>
      </c>
      <c r="E348" s="138">
        <f t="shared" si="30"/>
        <v>34834.071799032841</v>
      </c>
      <c r="F348" s="138">
        <f t="shared" si="31"/>
        <v>0</v>
      </c>
      <c r="G348" s="138">
        <f t="shared" si="32"/>
        <v>0</v>
      </c>
      <c r="H348" s="138">
        <f t="shared" si="29"/>
        <v>27112.804133814803</v>
      </c>
    </row>
    <row r="349" spans="2:10" x14ac:dyDescent="0.55000000000000004">
      <c r="B349" s="127" t="str">
        <f>$B$38</f>
        <v>Home Economics</v>
      </c>
      <c r="C349" s="138">
        <f t="shared" si="28"/>
        <v>9230.7026417532452</v>
      </c>
      <c r="D349" s="138">
        <f t="shared" si="28"/>
        <v>14587.893635798788</v>
      </c>
      <c r="E349" s="138">
        <f t="shared" si="30"/>
        <v>16188.688467591212</v>
      </c>
      <c r="F349" s="138">
        <f t="shared" si="31"/>
        <v>0</v>
      </c>
      <c r="G349" s="138">
        <f t="shared" si="32"/>
        <v>0</v>
      </c>
      <c r="H349" s="138">
        <f t="shared" si="29"/>
        <v>12012.667068557261</v>
      </c>
    </row>
    <row r="350" spans="2:10" x14ac:dyDescent="0.55000000000000004">
      <c r="B350" s="127" t="str">
        <f>$B$39</f>
        <v>Law</v>
      </c>
      <c r="C350" s="138">
        <f t="shared" si="28"/>
        <v>0</v>
      </c>
      <c r="D350" s="138">
        <f t="shared" si="28"/>
        <v>0</v>
      </c>
      <c r="E350" s="138">
        <f t="shared" si="30"/>
        <v>0</v>
      </c>
      <c r="F350" s="138">
        <f t="shared" si="31"/>
        <v>0</v>
      </c>
      <c r="G350" s="138">
        <f t="shared" si="32"/>
        <v>0</v>
      </c>
      <c r="H350" s="138">
        <f t="shared" si="29"/>
        <v>0</v>
      </c>
    </row>
    <row r="351" spans="2:10" x14ac:dyDescent="0.55000000000000004">
      <c r="B351" s="127" t="str">
        <f>$B$40</f>
        <v>Social Service</v>
      </c>
      <c r="C351" s="138">
        <f t="shared" si="28"/>
        <v>11097.984164506219</v>
      </c>
      <c r="D351" s="138">
        <f t="shared" si="28"/>
        <v>18778.23277892845</v>
      </c>
      <c r="E351" s="138">
        <f t="shared" si="30"/>
        <v>0</v>
      </c>
      <c r="F351" s="138">
        <f t="shared" si="31"/>
        <v>0</v>
      </c>
      <c r="G351" s="138">
        <f t="shared" si="32"/>
        <v>0</v>
      </c>
      <c r="H351" s="138">
        <f t="shared" si="29"/>
        <v>17426.830148167744</v>
      </c>
    </row>
    <row r="352" spans="2:10" x14ac:dyDescent="0.55000000000000004">
      <c r="B352" s="127" t="str">
        <f>$B$41</f>
        <v>Library Science</v>
      </c>
      <c r="C352" s="138">
        <f t="shared" si="28"/>
        <v>0</v>
      </c>
      <c r="D352" s="138">
        <f t="shared" si="28"/>
        <v>0</v>
      </c>
      <c r="E352" s="138">
        <f t="shared" si="30"/>
        <v>0</v>
      </c>
      <c r="F352" s="138">
        <f t="shared" si="31"/>
        <v>0</v>
      </c>
      <c r="G352" s="138">
        <f t="shared" si="32"/>
        <v>0</v>
      </c>
      <c r="H352" s="138">
        <f t="shared" si="29"/>
        <v>0</v>
      </c>
    </row>
    <row r="353" spans="2:9" x14ac:dyDescent="0.55000000000000004">
      <c r="B353" s="127" t="str">
        <f>$B$42</f>
        <v>Veterinary Science</v>
      </c>
      <c r="C353" s="138">
        <f t="shared" si="28"/>
        <v>0</v>
      </c>
      <c r="D353" s="138">
        <f t="shared" si="28"/>
        <v>0</v>
      </c>
      <c r="E353" s="138">
        <f t="shared" si="30"/>
        <v>0</v>
      </c>
      <c r="F353" s="138">
        <f t="shared" si="31"/>
        <v>0</v>
      </c>
      <c r="G353" s="138">
        <f t="shared" si="32"/>
        <v>0</v>
      </c>
      <c r="H353" s="138">
        <f t="shared" si="29"/>
        <v>0</v>
      </c>
    </row>
    <row r="354" spans="2:9" x14ac:dyDescent="0.55000000000000004">
      <c r="B354" s="127" t="str">
        <f>$B$43</f>
        <v>Vocational Training</v>
      </c>
      <c r="C354" s="138">
        <f t="shared" si="28"/>
        <v>14689.189443947327</v>
      </c>
      <c r="D354" s="138">
        <f t="shared" si="28"/>
        <v>0</v>
      </c>
      <c r="E354" s="138">
        <f t="shared" si="30"/>
        <v>0</v>
      </c>
      <c r="F354" s="138">
        <f t="shared" si="31"/>
        <v>0</v>
      </c>
      <c r="G354" s="138">
        <f t="shared" si="32"/>
        <v>0</v>
      </c>
      <c r="H354" s="138">
        <f t="shared" si="29"/>
        <v>14689.189443947327</v>
      </c>
    </row>
    <row r="355" spans="2:9" x14ac:dyDescent="0.55000000000000004">
      <c r="B355" s="127" t="str">
        <f>$B$44</f>
        <v>Physical Training</v>
      </c>
      <c r="C355" s="138">
        <f t="shared" si="28"/>
        <v>0</v>
      </c>
      <c r="D355" s="138">
        <f t="shared" si="28"/>
        <v>0</v>
      </c>
      <c r="E355" s="138">
        <f t="shared" si="30"/>
        <v>0</v>
      </c>
      <c r="F355" s="138">
        <f t="shared" si="31"/>
        <v>0</v>
      </c>
      <c r="G355" s="138">
        <f t="shared" si="32"/>
        <v>0</v>
      </c>
      <c r="H355" s="138">
        <f t="shared" si="29"/>
        <v>0</v>
      </c>
    </row>
    <row r="356" spans="2:9" x14ac:dyDescent="0.55000000000000004">
      <c r="B356" s="127" t="str">
        <f>$B$45</f>
        <v>Health Services</v>
      </c>
      <c r="C356" s="138">
        <f t="shared" si="28"/>
        <v>10396.733694456769</v>
      </c>
      <c r="D356" s="138">
        <f t="shared" si="28"/>
        <v>15219.124651384112</v>
      </c>
      <c r="E356" s="138">
        <f t="shared" si="30"/>
        <v>17253.177296218069</v>
      </c>
      <c r="F356" s="138">
        <f t="shared" si="31"/>
        <v>0</v>
      </c>
      <c r="G356" s="138">
        <f t="shared" si="32"/>
        <v>0</v>
      </c>
      <c r="H356" s="138">
        <f t="shared" si="29"/>
        <v>14387.26231180431</v>
      </c>
    </row>
    <row r="357" spans="2:9" x14ac:dyDescent="0.55000000000000004">
      <c r="B357" s="127" t="str">
        <f>$B$46</f>
        <v>Pharmacy</v>
      </c>
      <c r="C357" s="138">
        <f t="shared" si="28"/>
        <v>0</v>
      </c>
      <c r="D357" s="138">
        <f t="shared" si="28"/>
        <v>0</v>
      </c>
      <c r="E357" s="138">
        <f t="shared" si="30"/>
        <v>0</v>
      </c>
      <c r="F357" s="138">
        <f t="shared" si="31"/>
        <v>0</v>
      </c>
      <c r="G357" s="138">
        <f t="shared" si="32"/>
        <v>0</v>
      </c>
      <c r="H357" s="138">
        <f t="shared" si="29"/>
        <v>0</v>
      </c>
    </row>
    <row r="358" spans="2:9" x14ac:dyDescent="0.55000000000000004">
      <c r="B358" s="127" t="str">
        <f>$B$47</f>
        <v>Business Administration</v>
      </c>
      <c r="C358" s="138">
        <f t="shared" si="28"/>
        <v>13258.412841899075</v>
      </c>
      <c r="D358" s="138">
        <f t="shared" si="28"/>
        <v>22659.269910706869</v>
      </c>
      <c r="E358" s="138">
        <f t="shared" si="30"/>
        <v>21726.604619170255</v>
      </c>
      <c r="F358" s="138">
        <f t="shared" si="31"/>
        <v>0</v>
      </c>
      <c r="G358" s="138">
        <f t="shared" si="32"/>
        <v>0</v>
      </c>
      <c r="H358" s="138">
        <f t="shared" si="29"/>
        <v>20109.848094123281</v>
      </c>
    </row>
    <row r="359" spans="2:9" x14ac:dyDescent="0.55000000000000004">
      <c r="B359" s="127" t="str">
        <f>$B$48</f>
        <v>Optometry</v>
      </c>
      <c r="C359" s="138">
        <f t="shared" ref="C359:D363" si="33">C309*30</f>
        <v>0</v>
      </c>
      <c r="D359" s="138">
        <f t="shared" si="33"/>
        <v>0</v>
      </c>
      <c r="E359" s="138">
        <f t="shared" si="30"/>
        <v>0</v>
      </c>
      <c r="F359" s="138">
        <f t="shared" si="31"/>
        <v>0</v>
      </c>
      <c r="G359" s="138">
        <f t="shared" si="32"/>
        <v>0</v>
      </c>
      <c r="H359" s="138">
        <f t="shared" si="29"/>
        <v>0</v>
      </c>
    </row>
    <row r="360" spans="2:9" x14ac:dyDescent="0.55000000000000004">
      <c r="B360" s="127" t="str">
        <f>$B$49</f>
        <v>Teacher Ed-Practice Teaching</v>
      </c>
      <c r="C360" s="138">
        <f t="shared" si="33"/>
        <v>0</v>
      </c>
      <c r="D360" s="138">
        <f t="shared" si="33"/>
        <v>51627.022769289317</v>
      </c>
      <c r="E360" s="138">
        <f t="shared" si="30"/>
        <v>0</v>
      </c>
      <c r="F360" s="138">
        <f t="shared" si="31"/>
        <v>0</v>
      </c>
      <c r="G360" s="138">
        <f t="shared" si="32"/>
        <v>0</v>
      </c>
      <c r="H360" s="138">
        <f t="shared" si="29"/>
        <v>51627.022769289317</v>
      </c>
    </row>
    <row r="361" spans="2:9" x14ac:dyDescent="0.55000000000000004">
      <c r="B361" s="127" t="str">
        <f>$B$50</f>
        <v>Technology</v>
      </c>
      <c r="C361" s="138">
        <f t="shared" si="33"/>
        <v>18488.69069173656</v>
      </c>
      <c r="D361" s="138">
        <f t="shared" si="33"/>
        <v>26853.066380207139</v>
      </c>
      <c r="E361" s="138">
        <f t="shared" si="30"/>
        <v>48575.202763317284</v>
      </c>
      <c r="F361" s="138">
        <f t="shared" si="31"/>
        <v>0</v>
      </c>
      <c r="G361" s="138">
        <f t="shared" si="32"/>
        <v>0</v>
      </c>
      <c r="H361" s="138">
        <f t="shared" si="29"/>
        <v>25399.763880386621</v>
      </c>
    </row>
    <row r="362" spans="2:9" x14ac:dyDescent="0.55000000000000004">
      <c r="B362" s="127" t="str">
        <f>$B$51</f>
        <v>Nursing</v>
      </c>
      <c r="C362" s="138">
        <f t="shared" si="33"/>
        <v>11895.120160679582</v>
      </c>
      <c r="D362" s="138">
        <f t="shared" si="33"/>
        <v>19052.225674113444</v>
      </c>
      <c r="E362" s="138">
        <f t="shared" si="30"/>
        <v>30188.026613701557</v>
      </c>
      <c r="F362" s="138">
        <f t="shared" si="31"/>
        <v>0</v>
      </c>
      <c r="G362" s="138">
        <f t="shared" si="32"/>
        <v>0</v>
      </c>
      <c r="H362" s="138">
        <f t="shared" si="29"/>
        <v>20735.940690930805</v>
      </c>
    </row>
    <row r="363" spans="2:9" x14ac:dyDescent="0.55000000000000004">
      <c r="B363" s="130" t="str">
        <f>$B$52</f>
        <v>Totals</v>
      </c>
      <c r="C363" s="135">
        <f t="shared" si="33"/>
        <v>11683.617126059176</v>
      </c>
      <c r="D363" s="135">
        <f t="shared" si="33"/>
        <v>20625.608544842489</v>
      </c>
      <c r="E363" s="135">
        <f t="shared" si="30"/>
        <v>19696.246144318851</v>
      </c>
      <c r="F363" s="135">
        <f t="shared" si="31"/>
        <v>20938.954115347016</v>
      </c>
      <c r="G363" s="135">
        <f t="shared" si="32"/>
        <v>0</v>
      </c>
      <c r="H363" s="135">
        <f t="shared" si="29"/>
        <v>15914.719623255687</v>
      </c>
      <c r="I363" s="349"/>
    </row>
  </sheetData>
  <mergeCells count="45">
    <mergeCell ref="B316:H316"/>
    <mergeCell ref="B341:H341"/>
    <mergeCell ref="B215:G215"/>
    <mergeCell ref="B216:H216"/>
    <mergeCell ref="B241:G241"/>
    <mergeCell ref="B264:H264"/>
    <mergeCell ref="B266:H266"/>
    <mergeCell ref="B291:H291"/>
    <mergeCell ref="I140:I141"/>
    <mergeCell ref="B165:G165"/>
    <mergeCell ref="B166:G166"/>
    <mergeCell ref="B190:G190"/>
    <mergeCell ref="B191:H191"/>
    <mergeCell ref="B89:G89"/>
    <mergeCell ref="B113:H113"/>
    <mergeCell ref="B114:G114"/>
    <mergeCell ref="B139:G139"/>
    <mergeCell ref="B140:F141"/>
    <mergeCell ref="B58:G58"/>
    <mergeCell ref="D83:F83"/>
    <mergeCell ref="B84:C84"/>
    <mergeCell ref="D84:F84"/>
    <mergeCell ref="B87:G87"/>
    <mergeCell ref="D27:F27"/>
    <mergeCell ref="B28:C28"/>
    <mergeCell ref="D28:F28"/>
    <mergeCell ref="D54:F54"/>
    <mergeCell ref="B55:C55"/>
    <mergeCell ref="D55:F55"/>
    <mergeCell ref="B16:E16"/>
    <mergeCell ref="B17:E17"/>
    <mergeCell ref="B18:E18"/>
    <mergeCell ref="D20:F20"/>
    <mergeCell ref="B21:C21"/>
    <mergeCell ref="D21:F21"/>
    <mergeCell ref="B11:H11"/>
    <mergeCell ref="B12:E12"/>
    <mergeCell ref="B13:E13"/>
    <mergeCell ref="B14:E14"/>
    <mergeCell ref="B15:E15"/>
    <mergeCell ref="B1:H1"/>
    <mergeCell ref="B2:H2"/>
    <mergeCell ref="B8:H8"/>
    <mergeCell ref="B9:G9"/>
    <mergeCell ref="B10:G10"/>
  </mergeCells>
  <conditionalFormatting sqref="C61:G80">
    <cfRule type="expression" dxfId="89" priority="6" stopIfTrue="1">
      <formula>C32=0</formula>
    </cfRule>
  </conditionalFormatting>
  <conditionalFormatting sqref="C91:G110">
    <cfRule type="expression" dxfId="88" priority="5" stopIfTrue="1">
      <formula>C32=0</formula>
    </cfRule>
  </conditionalFormatting>
  <conditionalFormatting sqref="C143:H162">
    <cfRule type="expression" dxfId="87" priority="3" stopIfTrue="1">
      <formula>C32=0</formula>
    </cfRule>
  </conditionalFormatting>
  <conditionalFormatting sqref="H143:H162">
    <cfRule type="expression" dxfId="86" priority="1" stopIfTrue="1">
      <formula>OR(AND(#REF!&gt;0,H143&gt;0,H61=0),AND(#REF!&gt;0,H143&gt;0,H32=0))</formula>
    </cfRule>
    <cfRule type="expression" dxfId="85" priority="4" stopIfTrue="1">
      <formula>OR(AND(#REF!&gt;0,H143&gt;0,H61=0),AND(#REF!&gt;0,H143&gt;0,H32=0))</formula>
    </cfRule>
  </conditionalFormatting>
  <pageMargins left="0.25" right="0.25" top="0.5" bottom="0.5" header="0.17" footer="0.17"/>
  <pageSetup scale="69" fitToHeight="0" orientation="portrait" r:id="rId1"/>
  <headerFooter alignWithMargins="0"/>
  <rowBreaks count="6" manualBreakCount="6">
    <brk id="56" max="16383" man="1"/>
    <brk id="112" max="16383" man="1"/>
    <brk id="164" max="16383" man="1"/>
    <brk id="214" max="16383" man="1"/>
    <brk id="264" max="16383" man="1"/>
    <brk id="314" max="16383" man="1"/>
  </rowBreaks>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200-000000000000}">
  <sheetPr codeName="Sheet35">
    <tabColor rgb="FFFFC000"/>
    <pageSetUpPr fitToPage="1"/>
  </sheetPr>
  <dimension ref="B1:W363"/>
  <sheetViews>
    <sheetView showGridLines="0" showZeros="0" zoomScale="70" zoomScaleNormal="70" workbookViewId="0">
      <selection activeCell="J18" sqref="J18"/>
    </sheetView>
  </sheetViews>
  <sheetFormatPr defaultColWidth="9.109375" defaultRowHeight="19.2" x14ac:dyDescent="0.55000000000000004"/>
  <cols>
    <col min="1" max="1" width="1.88671875" style="107" customWidth="1"/>
    <col min="2" max="2" width="30.5546875" style="107" customWidth="1"/>
    <col min="3" max="5" width="15.88671875" style="107" bestFit="1" customWidth="1"/>
    <col min="6" max="6" width="16.6640625" style="107" bestFit="1" customWidth="1"/>
    <col min="7" max="7" width="17.5546875" style="107" bestFit="1" customWidth="1"/>
    <col min="8" max="8" width="23" style="107" customWidth="1"/>
    <col min="9" max="9" width="16.33203125" style="107" bestFit="1" customWidth="1"/>
    <col min="10" max="10" width="15.88671875" style="107" bestFit="1" customWidth="1"/>
    <col min="11" max="16384" width="9.109375" style="107"/>
  </cols>
  <sheetData>
    <row r="1" spans="2:8" x14ac:dyDescent="0.55000000000000004">
      <c r="B1" s="442" t="str">
        <f>'Relative Weights'!A1</f>
        <v>THECB Texas Public University Expenditure Study - Fiscal Year 2025</v>
      </c>
      <c r="C1" s="442"/>
      <c r="D1" s="442"/>
      <c r="E1" s="442"/>
      <c r="F1" s="442"/>
      <c r="G1" s="442"/>
      <c r="H1" s="442"/>
    </row>
    <row r="2" spans="2:8" x14ac:dyDescent="0.55000000000000004">
      <c r="B2" s="443" t="str">
        <f>'Relative Weights'!A2</f>
        <v>Institution Survey for the Year Ended August 31, 2025</v>
      </c>
      <c r="C2" s="443"/>
      <c r="D2" s="443"/>
      <c r="E2" s="443"/>
      <c r="F2" s="443"/>
      <c r="G2" s="443"/>
      <c r="H2" s="443"/>
    </row>
    <row r="3" spans="2:8" x14ac:dyDescent="0.55000000000000004">
      <c r="B3" s="119" t="s">
        <v>104</v>
      </c>
      <c r="C3" s="119"/>
      <c r="D3" s="119"/>
      <c r="E3" s="119"/>
      <c r="F3" s="119"/>
      <c r="G3" s="119"/>
      <c r="H3" s="119"/>
    </row>
    <row r="4" spans="2:8" x14ac:dyDescent="0.55000000000000004">
      <c r="B4" s="292" t="s">
        <v>151</v>
      </c>
      <c r="C4" s="119"/>
      <c r="D4" s="119"/>
      <c r="E4" s="119"/>
      <c r="F4" s="119"/>
      <c r="G4" s="119"/>
      <c r="H4" s="119"/>
    </row>
    <row r="5" spans="2:8" ht="16.5" customHeight="1" x14ac:dyDescent="0.55000000000000004">
      <c r="B5" s="119"/>
      <c r="C5" s="119"/>
      <c r="D5" s="119"/>
      <c r="E5" s="119"/>
      <c r="F5" s="119"/>
      <c r="G5" s="119"/>
      <c r="H5" s="244"/>
    </row>
    <row r="6" spans="2:8" x14ac:dyDescent="0.55000000000000004">
      <c r="B6" s="293" t="s">
        <v>10</v>
      </c>
      <c r="C6" s="293"/>
      <c r="D6" s="293"/>
      <c r="E6" s="293"/>
      <c r="F6" s="293"/>
      <c r="G6" s="293"/>
      <c r="H6" s="294"/>
    </row>
    <row r="7" spans="2:8" x14ac:dyDescent="0.55000000000000004">
      <c r="B7" s="119"/>
      <c r="C7" s="119"/>
      <c r="D7" s="119"/>
      <c r="E7" s="119"/>
      <c r="F7" s="119"/>
      <c r="G7" s="119"/>
      <c r="H7" s="295"/>
    </row>
    <row r="8" spans="2:8" ht="171" customHeight="1" x14ac:dyDescent="0.55000000000000004">
      <c r="B8" s="431" t="s">
        <v>223</v>
      </c>
      <c r="C8" s="431"/>
      <c r="D8" s="431"/>
      <c r="E8" s="431"/>
      <c r="F8" s="431"/>
      <c r="G8" s="431"/>
      <c r="H8" s="431"/>
    </row>
    <row r="9" spans="2:8" ht="99.75" customHeight="1" x14ac:dyDescent="0.55000000000000004">
      <c r="B9" s="432" t="s">
        <v>41</v>
      </c>
      <c r="C9" s="432"/>
      <c r="D9" s="432"/>
      <c r="E9" s="432"/>
      <c r="F9" s="432"/>
      <c r="G9" s="432"/>
      <c r="H9" s="296"/>
    </row>
    <row r="10" spans="2:8" x14ac:dyDescent="0.55000000000000004">
      <c r="B10" s="442" t="s">
        <v>20</v>
      </c>
      <c r="C10" s="442"/>
      <c r="D10" s="442"/>
      <c r="E10" s="442"/>
      <c r="F10" s="442"/>
      <c r="G10" s="442"/>
      <c r="H10" s="296"/>
    </row>
    <row r="11" spans="2:8" ht="21" customHeight="1" thickBot="1" x14ac:dyDescent="0.6">
      <c r="B11" s="432" t="s">
        <v>851</v>
      </c>
      <c r="C11" s="432"/>
      <c r="D11" s="432"/>
      <c r="E11" s="432"/>
      <c r="F11" s="432"/>
      <c r="G11" s="432"/>
      <c r="H11" s="432"/>
    </row>
    <row r="12" spans="2:8" ht="19.8" thickBot="1" x14ac:dyDescent="0.6">
      <c r="B12" s="447" t="s">
        <v>16</v>
      </c>
      <c r="C12" s="448"/>
      <c r="D12" s="448"/>
      <c r="E12" s="448"/>
      <c r="F12" s="297"/>
      <c r="G12" s="298"/>
      <c r="H12" s="299" t="s">
        <v>17</v>
      </c>
    </row>
    <row r="13" spans="2:8" x14ac:dyDescent="0.55000000000000004">
      <c r="B13" s="449" t="s">
        <v>12</v>
      </c>
      <c r="C13" s="449"/>
      <c r="D13" s="449"/>
      <c r="E13" s="449"/>
      <c r="F13" s="352"/>
      <c r="G13" s="301"/>
      <c r="H13" s="353">
        <f>Data!$G30</f>
        <v>73054623</v>
      </c>
    </row>
    <row r="14" spans="2:8" x14ac:dyDescent="0.55000000000000004">
      <c r="B14" s="435" t="s">
        <v>13</v>
      </c>
      <c r="C14" s="435"/>
      <c r="D14" s="435"/>
      <c r="E14" s="435"/>
      <c r="F14" s="354"/>
      <c r="G14" s="301"/>
      <c r="H14" s="355">
        <f>Data!$H30</f>
        <v>6504394</v>
      </c>
    </row>
    <row r="15" spans="2:8" x14ac:dyDescent="0.55000000000000004">
      <c r="B15" s="435" t="s">
        <v>14</v>
      </c>
      <c r="C15" s="435"/>
      <c r="D15" s="435"/>
      <c r="E15" s="435"/>
      <c r="F15" s="354"/>
      <c r="G15" s="301"/>
      <c r="H15" s="355">
        <f>Data!$I30</f>
        <v>11468999</v>
      </c>
    </row>
    <row r="16" spans="2:8" x14ac:dyDescent="0.55000000000000004">
      <c r="B16" s="435" t="s">
        <v>18</v>
      </c>
      <c r="C16" s="435"/>
      <c r="D16" s="435"/>
      <c r="E16" s="435"/>
      <c r="F16" s="354"/>
      <c r="G16" s="301"/>
      <c r="H16" s="355">
        <f>Data!$J30</f>
        <v>13813911</v>
      </c>
    </row>
    <row r="17" spans="2:23" x14ac:dyDescent="0.55000000000000004">
      <c r="B17" s="435" t="s">
        <v>15</v>
      </c>
      <c r="C17" s="435"/>
      <c r="D17" s="435"/>
      <c r="E17" s="435"/>
      <c r="F17" s="354"/>
      <c r="G17" s="301"/>
      <c r="H17" s="355">
        <f>Data!$K30</f>
        <v>56011470</v>
      </c>
    </row>
    <row r="18" spans="2:23" x14ac:dyDescent="0.55000000000000004">
      <c r="B18" s="435" t="s">
        <v>1</v>
      </c>
      <c r="C18" s="435"/>
      <c r="D18" s="435"/>
      <c r="E18" s="435"/>
      <c r="F18" s="356"/>
      <c r="G18" s="301"/>
      <c r="H18" s="357">
        <f>SUM(H13:H17)</f>
        <v>160853397</v>
      </c>
    </row>
    <row r="19" spans="2:23" ht="13.5" customHeight="1" x14ac:dyDescent="0.55000000000000004">
      <c r="B19" s="306"/>
      <c r="D19" s="306"/>
      <c r="E19" s="306"/>
      <c r="F19" s="306"/>
      <c r="G19" s="306"/>
      <c r="H19" s="359"/>
      <c r="I19" s="139"/>
    </row>
    <row r="20" spans="2:23" ht="13.5" customHeight="1" x14ac:dyDescent="0.55000000000000004">
      <c r="B20" s="306"/>
      <c r="D20" s="440" t="s">
        <v>22</v>
      </c>
      <c r="E20" s="440"/>
      <c r="F20" s="440"/>
      <c r="G20" s="307" t="s">
        <v>23</v>
      </c>
      <c r="H20" s="307" t="s">
        <v>24</v>
      </c>
    </row>
    <row r="21" spans="2:23" ht="17.25" customHeight="1" x14ac:dyDescent="0.55000000000000004">
      <c r="B21" s="438" t="s">
        <v>21</v>
      </c>
      <c r="C21" s="439"/>
      <c r="D21" s="434" t="str">
        <f>Data!L30</f>
        <v>Paula Stapleton</v>
      </c>
      <c r="E21" s="434"/>
      <c r="F21" s="434"/>
      <c r="G21" s="308" t="str">
        <f>Data!M30</f>
        <v>713-313-7197</v>
      </c>
      <c r="H21" s="309" t="str">
        <f>Data!N30</f>
        <v>paula.stapleton@tsu.edu</v>
      </c>
    </row>
    <row r="22" spans="2:23" ht="13.5" customHeight="1" x14ac:dyDescent="0.55000000000000004">
      <c r="B22" s="306"/>
      <c r="C22" s="306"/>
      <c r="D22" s="306"/>
      <c r="E22" s="306"/>
      <c r="F22" s="306"/>
      <c r="G22" s="306"/>
      <c r="H22" s="296"/>
    </row>
    <row r="23" spans="2:23" ht="15.75" customHeight="1" thickBot="1" x14ac:dyDescent="0.6">
      <c r="B23" s="117" t="s">
        <v>900</v>
      </c>
      <c r="C23" s="306"/>
      <c r="D23" s="306"/>
      <c r="E23" s="306"/>
      <c r="F23" s="306"/>
      <c r="G23" s="306"/>
      <c r="H23" s="296"/>
    </row>
    <row r="24" spans="2:23" s="313" customFormat="1" x14ac:dyDescent="0.55000000000000004">
      <c r="B24" s="310"/>
      <c r="C24" s="123" t="s">
        <v>25</v>
      </c>
      <c r="D24" s="311" t="s">
        <v>26</v>
      </c>
      <c r="E24" s="311" t="s">
        <v>27</v>
      </c>
      <c r="F24" s="311" t="s">
        <v>28</v>
      </c>
      <c r="G24" s="311" t="s">
        <v>29</v>
      </c>
      <c r="H24" s="312" t="s">
        <v>30</v>
      </c>
      <c r="J24" s="107"/>
    </row>
    <row r="25" spans="2:23" s="313" customFormat="1" ht="19.8" thickBot="1" x14ac:dyDescent="0.6">
      <c r="B25" s="314" t="s">
        <v>675</v>
      </c>
      <c r="C25" s="315">
        <f>Data!O30</f>
        <v>4160</v>
      </c>
      <c r="D25" s="316">
        <f>Data!P30</f>
        <v>2716</v>
      </c>
      <c r="E25" s="316">
        <f>Data!Q30</f>
        <v>922</v>
      </c>
      <c r="F25" s="316">
        <f>Data!R30</f>
        <v>161</v>
      </c>
      <c r="G25" s="316">
        <f>Data!S30</f>
        <v>745</v>
      </c>
      <c r="H25" s="317">
        <f>SUM(C25:G25)</f>
        <v>8704</v>
      </c>
    </row>
    <row r="26" spans="2:23" x14ac:dyDescent="0.55000000000000004">
      <c r="C26" s="318"/>
      <c r="D26" s="318"/>
      <c r="E26" s="318"/>
      <c r="F26" s="318"/>
      <c r="G26" s="318"/>
      <c r="H26" s="318"/>
      <c r="I26" s="318"/>
    </row>
    <row r="27" spans="2:23" ht="13.5" customHeight="1" x14ac:dyDescent="0.55000000000000004">
      <c r="B27" s="306"/>
      <c r="D27" s="440" t="s">
        <v>22</v>
      </c>
      <c r="E27" s="440"/>
      <c r="F27" s="440"/>
      <c r="G27" s="307" t="s">
        <v>23</v>
      </c>
      <c r="H27" s="307" t="s">
        <v>24</v>
      </c>
    </row>
    <row r="28" spans="2:23" ht="17.25" customHeight="1" x14ac:dyDescent="0.55000000000000004">
      <c r="B28" s="438" t="s">
        <v>893</v>
      </c>
      <c r="C28" s="439"/>
      <c r="D28" s="434" t="str">
        <f>Data!T30</f>
        <v>Crockem, Raijanel</v>
      </c>
      <c r="E28" s="434"/>
      <c r="F28" s="434"/>
      <c r="G28" s="308" t="str">
        <f>Data!U30</f>
        <v>(713) 313-1066</v>
      </c>
      <c r="H28" s="309" t="str">
        <f>Data!V30</f>
        <v>raijanel.crockem@tsu.edu</v>
      </c>
    </row>
    <row r="29" spans="2:23" ht="13.5" customHeight="1" x14ac:dyDescent="0.55000000000000004">
      <c r="B29" s="306"/>
      <c r="C29" s="306"/>
      <c r="D29" s="306"/>
      <c r="E29" s="306"/>
      <c r="F29" s="306"/>
      <c r="G29" s="306"/>
      <c r="H29" s="296"/>
    </row>
    <row r="30" spans="2:23" ht="19.8" thickBot="1" x14ac:dyDescent="0.6">
      <c r="B30" s="117" t="s">
        <v>901</v>
      </c>
    </row>
    <row r="31" spans="2:23" ht="19.8" thickBot="1" x14ac:dyDescent="0.6">
      <c r="B31" s="124" t="s">
        <v>31</v>
      </c>
      <c r="C31" s="125" t="s">
        <v>25</v>
      </c>
      <c r="D31" s="125" t="s">
        <v>26</v>
      </c>
      <c r="E31" s="125" t="s">
        <v>27</v>
      </c>
      <c r="F31" s="125" t="s">
        <v>28</v>
      </c>
      <c r="G31" s="125" t="s">
        <v>29</v>
      </c>
      <c r="H31" s="126" t="s">
        <v>30</v>
      </c>
    </row>
    <row r="32" spans="2:23" x14ac:dyDescent="0.55000000000000004">
      <c r="B32" s="127" t="s">
        <v>42</v>
      </c>
      <c r="C32" s="140">
        <f>Data!W30</f>
        <v>80758</v>
      </c>
      <c r="D32" s="140">
        <f>Data!AQ30</f>
        <v>13863</v>
      </c>
      <c r="E32" s="140">
        <f>Data!BK30</f>
        <v>6770</v>
      </c>
      <c r="F32" s="140">
        <f>Data!CE30</f>
        <v>222</v>
      </c>
      <c r="G32" s="140">
        <f>Data!CY30</f>
        <v>0</v>
      </c>
      <c r="H32" s="141">
        <f>SUM(C32:G32)</f>
        <v>101613</v>
      </c>
      <c r="W32" s="144"/>
    </row>
    <row r="33" spans="2:23" x14ac:dyDescent="0.55000000000000004">
      <c r="B33" s="129" t="s">
        <v>43</v>
      </c>
      <c r="C33" s="140">
        <f>Data!X30</f>
        <v>20262</v>
      </c>
      <c r="D33" s="140">
        <f>Data!AR30</f>
        <v>5862</v>
      </c>
      <c r="E33" s="140">
        <f>Data!BL30</f>
        <v>638</v>
      </c>
      <c r="F33" s="140">
        <f>Data!CF30</f>
        <v>212</v>
      </c>
      <c r="G33" s="140">
        <f>Data!CZ30</f>
        <v>0</v>
      </c>
      <c r="H33" s="141">
        <f t="shared" ref="H33:H52" si="0">SUM(C33:G33)</f>
        <v>26974</v>
      </c>
      <c r="W33" s="144"/>
    </row>
    <row r="34" spans="2:23" x14ac:dyDescent="0.55000000000000004">
      <c r="B34" s="129" t="s">
        <v>44</v>
      </c>
      <c r="C34" s="140">
        <f>Data!Y30</f>
        <v>8657</v>
      </c>
      <c r="D34" s="140">
        <f>Data!AS30</f>
        <v>971</v>
      </c>
      <c r="E34" s="140">
        <f>Data!BM30</f>
        <v>0</v>
      </c>
      <c r="F34" s="140">
        <f>Data!CG30</f>
        <v>0</v>
      </c>
      <c r="G34" s="140">
        <f>Data!DA30</f>
        <v>0</v>
      </c>
      <c r="H34" s="141">
        <f t="shared" si="0"/>
        <v>9628</v>
      </c>
      <c r="W34" s="144"/>
    </row>
    <row r="35" spans="2:23" x14ac:dyDescent="0.55000000000000004">
      <c r="B35" s="129" t="s">
        <v>45</v>
      </c>
      <c r="C35" s="140">
        <f>Data!Z30</f>
        <v>4456</v>
      </c>
      <c r="D35" s="140">
        <f>Data!AT30</f>
        <v>3402</v>
      </c>
      <c r="E35" s="140">
        <f>Data!BN30</f>
        <v>3267</v>
      </c>
      <c r="F35" s="140">
        <f>Data!CH30</f>
        <v>1167</v>
      </c>
      <c r="G35" s="140">
        <f>Data!DB30</f>
        <v>0</v>
      </c>
      <c r="H35" s="141">
        <f t="shared" si="0"/>
        <v>12292</v>
      </c>
      <c r="W35" s="144"/>
    </row>
    <row r="36" spans="2:23" x14ac:dyDescent="0.55000000000000004">
      <c r="B36" s="129" t="s">
        <v>46</v>
      </c>
      <c r="C36" s="140">
        <f>Data!AA30</f>
        <v>0</v>
      </c>
      <c r="D36" s="140">
        <f>Data!AU30</f>
        <v>0</v>
      </c>
      <c r="E36" s="140">
        <f>Data!BO30</f>
        <v>0</v>
      </c>
      <c r="F36" s="140">
        <f>Data!CI30</f>
        <v>0</v>
      </c>
      <c r="G36" s="140">
        <f>Data!DC30</f>
        <v>0</v>
      </c>
      <c r="H36" s="141">
        <f t="shared" si="0"/>
        <v>0</v>
      </c>
      <c r="W36" s="144"/>
    </row>
    <row r="37" spans="2:23" x14ac:dyDescent="0.55000000000000004">
      <c r="B37" s="129" t="s">
        <v>47</v>
      </c>
      <c r="C37" s="140">
        <f>Data!AB30</f>
        <v>6723</v>
      </c>
      <c r="D37" s="140">
        <f>Data!AV30</f>
        <v>2630</v>
      </c>
      <c r="E37" s="140">
        <f>Data!BP30</f>
        <v>568</v>
      </c>
      <c r="F37" s="140">
        <f>Data!CJ30</f>
        <v>170</v>
      </c>
      <c r="G37" s="140">
        <f>Data!DD30</f>
        <v>0</v>
      </c>
      <c r="H37" s="141">
        <f t="shared" si="0"/>
        <v>10091</v>
      </c>
      <c r="W37" s="144"/>
    </row>
    <row r="38" spans="2:23" x14ac:dyDescent="0.55000000000000004">
      <c r="B38" s="129" t="s">
        <v>48</v>
      </c>
      <c r="C38" s="140">
        <f>Data!AC30</f>
        <v>806</v>
      </c>
      <c r="D38" s="140">
        <f>Data!AW30</f>
        <v>686</v>
      </c>
      <c r="E38" s="140">
        <f>Data!BQ30</f>
        <v>198</v>
      </c>
      <c r="F38" s="140">
        <f>Data!CK30</f>
        <v>15</v>
      </c>
      <c r="G38" s="140">
        <f>Data!DE30</f>
        <v>0</v>
      </c>
      <c r="H38" s="141">
        <f t="shared" si="0"/>
        <v>1705</v>
      </c>
      <c r="W38" s="144"/>
    </row>
    <row r="39" spans="2:23" x14ac:dyDescent="0.55000000000000004">
      <c r="B39" s="129" t="s">
        <v>49</v>
      </c>
      <c r="C39" s="140">
        <f>Data!AD30</f>
        <v>0</v>
      </c>
      <c r="D39" s="140">
        <f>Data!AX30</f>
        <v>0</v>
      </c>
      <c r="E39" s="140">
        <f>Data!BR30</f>
        <v>0</v>
      </c>
      <c r="F39" s="140">
        <f>Data!CL30</f>
        <v>0</v>
      </c>
      <c r="G39" s="140">
        <f>Data!DF30</f>
        <v>17218</v>
      </c>
      <c r="H39" s="141">
        <f t="shared" si="0"/>
        <v>17218</v>
      </c>
      <c r="W39" s="144"/>
    </row>
    <row r="40" spans="2:23" x14ac:dyDescent="0.55000000000000004">
      <c r="B40" s="129" t="s">
        <v>50</v>
      </c>
      <c r="C40" s="140">
        <f>Data!AE30</f>
        <v>936</v>
      </c>
      <c r="D40" s="140">
        <f>Data!AY30</f>
        <v>1691</v>
      </c>
      <c r="E40" s="140">
        <f>Data!BS30</f>
        <v>0</v>
      </c>
      <c r="F40" s="140">
        <f>Data!CM30</f>
        <v>0</v>
      </c>
      <c r="G40" s="140">
        <f>Data!DG30</f>
        <v>0</v>
      </c>
      <c r="H40" s="141">
        <f t="shared" si="0"/>
        <v>2627</v>
      </c>
      <c r="W40" s="144"/>
    </row>
    <row r="41" spans="2:23" x14ac:dyDescent="0.55000000000000004">
      <c r="B41" s="129" t="s">
        <v>51</v>
      </c>
      <c r="C41" s="140">
        <f>Data!AF30</f>
        <v>0</v>
      </c>
      <c r="D41" s="140">
        <f>Data!AZ30</f>
        <v>0</v>
      </c>
      <c r="E41" s="140">
        <f>Data!BT30</f>
        <v>0</v>
      </c>
      <c r="F41" s="140">
        <f>Data!CN30</f>
        <v>0</v>
      </c>
      <c r="G41" s="140">
        <f>Data!DH30</f>
        <v>0</v>
      </c>
      <c r="H41" s="141">
        <f t="shared" si="0"/>
        <v>0</v>
      </c>
      <c r="W41" s="144"/>
    </row>
    <row r="42" spans="2:23" x14ac:dyDescent="0.55000000000000004">
      <c r="B42" s="129" t="s">
        <v>52</v>
      </c>
      <c r="C42" s="140">
        <f>Data!AG30</f>
        <v>0</v>
      </c>
      <c r="D42" s="140">
        <f>Data!BA30</f>
        <v>0</v>
      </c>
      <c r="E42" s="140">
        <f>Data!BU30</f>
        <v>0</v>
      </c>
      <c r="F42" s="140">
        <f>Data!CO30</f>
        <v>0</v>
      </c>
      <c r="G42" s="140">
        <f>Data!DI30</f>
        <v>0</v>
      </c>
      <c r="H42" s="141">
        <f t="shared" si="0"/>
        <v>0</v>
      </c>
      <c r="W42" s="144"/>
    </row>
    <row r="43" spans="2:23" x14ac:dyDescent="0.55000000000000004">
      <c r="B43" s="129" t="s">
        <v>53</v>
      </c>
      <c r="C43" s="140">
        <f>Data!AH30</f>
        <v>82</v>
      </c>
      <c r="D43" s="140">
        <f>Data!BB30</f>
        <v>0</v>
      </c>
      <c r="E43" s="140">
        <f>Data!BV30</f>
        <v>0</v>
      </c>
      <c r="F43" s="140">
        <f>Data!CP30</f>
        <v>0</v>
      </c>
      <c r="G43" s="140">
        <f>Data!DJ30</f>
        <v>0</v>
      </c>
      <c r="H43" s="141">
        <f t="shared" si="0"/>
        <v>82</v>
      </c>
      <c r="W43" s="144"/>
    </row>
    <row r="44" spans="2:23" x14ac:dyDescent="0.55000000000000004">
      <c r="B44" s="129" t="s">
        <v>54</v>
      </c>
      <c r="C44" s="140">
        <f>Data!AI30</f>
        <v>0</v>
      </c>
      <c r="D44" s="140">
        <f>Data!BC30</f>
        <v>0</v>
      </c>
      <c r="E44" s="140">
        <f>Data!BW30</f>
        <v>0</v>
      </c>
      <c r="F44" s="140">
        <f>Data!CQ30</f>
        <v>0</v>
      </c>
      <c r="G44" s="140">
        <f>Data!DK30</f>
        <v>0</v>
      </c>
      <c r="H44" s="141">
        <f t="shared" si="0"/>
        <v>0</v>
      </c>
      <c r="W44" s="144"/>
    </row>
    <row r="45" spans="2:23" x14ac:dyDescent="0.55000000000000004">
      <c r="B45" s="129" t="s">
        <v>55</v>
      </c>
      <c r="C45" s="140">
        <f>Data!AJ30</f>
        <v>2463</v>
      </c>
      <c r="D45" s="140">
        <f>Data!BD30</f>
        <v>6266</v>
      </c>
      <c r="E45" s="140">
        <f>Data!BX30</f>
        <v>834</v>
      </c>
      <c r="F45" s="140">
        <f>Data!CR30</f>
        <v>0</v>
      </c>
      <c r="G45" s="140">
        <f>Data!DL30</f>
        <v>0</v>
      </c>
      <c r="H45" s="141">
        <f t="shared" si="0"/>
        <v>9563</v>
      </c>
      <c r="W45" s="144"/>
    </row>
    <row r="46" spans="2:23" x14ac:dyDescent="0.55000000000000004">
      <c r="B46" s="129" t="s">
        <v>56</v>
      </c>
      <c r="C46" s="140">
        <f>Data!AK30</f>
        <v>0</v>
      </c>
      <c r="D46" s="140">
        <f>Data!BE30</f>
        <v>137.00000000000003</v>
      </c>
      <c r="E46" s="140">
        <f>Data!BY30</f>
        <v>153</v>
      </c>
      <c r="F46" s="140">
        <f>Data!CS30</f>
        <v>108</v>
      </c>
      <c r="G46" s="140">
        <f>Data!DM30</f>
        <v>6050</v>
      </c>
      <c r="H46" s="141">
        <f t="shared" si="0"/>
        <v>6448</v>
      </c>
      <c r="W46" s="144"/>
    </row>
    <row r="47" spans="2:23" x14ac:dyDescent="0.55000000000000004">
      <c r="B47" s="129" t="s">
        <v>57</v>
      </c>
      <c r="C47" s="140">
        <f>Data!AL30</f>
        <v>10743.999999999998</v>
      </c>
      <c r="D47" s="140">
        <f>Data!BF30</f>
        <v>13124</v>
      </c>
      <c r="E47" s="140">
        <f>Data!BZ30</f>
        <v>3789</v>
      </c>
      <c r="F47" s="140">
        <f>Data!CT30</f>
        <v>0</v>
      </c>
      <c r="G47" s="140">
        <f>Data!DN30</f>
        <v>0</v>
      </c>
      <c r="H47" s="141">
        <f t="shared" si="0"/>
        <v>27657</v>
      </c>
      <c r="W47" s="144"/>
    </row>
    <row r="48" spans="2:23" x14ac:dyDescent="0.55000000000000004">
      <c r="B48" s="129" t="s">
        <v>58</v>
      </c>
      <c r="C48" s="140">
        <f>Data!AM30</f>
        <v>0</v>
      </c>
      <c r="D48" s="140">
        <f>Data!BG30</f>
        <v>0</v>
      </c>
      <c r="E48" s="140">
        <f>Data!CA30</f>
        <v>0</v>
      </c>
      <c r="F48" s="140">
        <f>Data!CU30</f>
        <v>0</v>
      </c>
      <c r="G48" s="140">
        <f>Data!DO30</f>
        <v>0</v>
      </c>
      <c r="H48" s="141">
        <f t="shared" si="0"/>
        <v>0</v>
      </c>
      <c r="W48" s="144"/>
    </row>
    <row r="49" spans="2:23" x14ac:dyDescent="0.55000000000000004">
      <c r="B49" s="129" t="s">
        <v>59</v>
      </c>
      <c r="C49" s="140">
        <f>Data!AN30</f>
        <v>0</v>
      </c>
      <c r="D49" s="140">
        <f>Data!BH30</f>
        <v>72</v>
      </c>
      <c r="E49" s="140">
        <f>Data!CB30</f>
        <v>0</v>
      </c>
      <c r="F49" s="140">
        <f>Data!CV30</f>
        <v>0</v>
      </c>
      <c r="G49" s="140">
        <f>Data!DP30</f>
        <v>0</v>
      </c>
      <c r="H49" s="141">
        <f t="shared" si="0"/>
        <v>72</v>
      </c>
      <c r="W49" s="144"/>
    </row>
    <row r="50" spans="2:23" x14ac:dyDescent="0.55000000000000004">
      <c r="B50" s="129" t="s">
        <v>60</v>
      </c>
      <c r="C50" s="140">
        <f>Data!AO30</f>
        <v>1303</v>
      </c>
      <c r="D50" s="140">
        <f>Data!BI30</f>
        <v>1391</v>
      </c>
      <c r="E50" s="140">
        <f>Data!CC30</f>
        <v>30</v>
      </c>
      <c r="F50" s="140">
        <f>Data!CW30</f>
        <v>0</v>
      </c>
      <c r="G50" s="140">
        <f>Data!DQ30</f>
        <v>0</v>
      </c>
      <c r="H50" s="141">
        <f t="shared" si="0"/>
        <v>2724</v>
      </c>
      <c r="W50" s="144"/>
    </row>
    <row r="51" spans="2:23" x14ac:dyDescent="0.55000000000000004">
      <c r="B51" s="129" t="s">
        <v>0</v>
      </c>
      <c r="C51" s="140">
        <f>Data!AP30</f>
        <v>0</v>
      </c>
      <c r="D51" s="140">
        <f>Data!BJ30</f>
        <v>0</v>
      </c>
      <c r="E51" s="140">
        <f>Data!CD30</f>
        <v>0</v>
      </c>
      <c r="F51" s="140">
        <f>Data!CX30</f>
        <v>0</v>
      </c>
      <c r="G51" s="140">
        <f>Data!DR30</f>
        <v>0</v>
      </c>
      <c r="H51" s="141">
        <f t="shared" si="0"/>
        <v>0</v>
      </c>
      <c r="W51" s="144"/>
    </row>
    <row r="52" spans="2:23" x14ac:dyDescent="0.55000000000000004">
      <c r="B52" s="142" t="s">
        <v>33</v>
      </c>
      <c r="C52" s="141">
        <f>SUM(C32:C51)</f>
        <v>137190</v>
      </c>
      <c r="D52" s="141">
        <f>SUM(D32:D51)</f>
        <v>50095</v>
      </c>
      <c r="E52" s="141">
        <f>SUM(E32:E51)</f>
        <v>16247</v>
      </c>
      <c r="F52" s="141">
        <f>SUM(F32:F51)</f>
        <v>1894</v>
      </c>
      <c r="G52" s="141">
        <f>SUM(G32:G51)</f>
        <v>23268</v>
      </c>
      <c r="H52" s="141">
        <f t="shared" si="0"/>
        <v>228694</v>
      </c>
    </row>
    <row r="53" spans="2:23" x14ac:dyDescent="0.55000000000000004">
      <c r="B53" s="143"/>
      <c r="C53" s="144"/>
      <c r="D53" s="144"/>
      <c r="E53" s="144"/>
      <c r="F53" s="144"/>
      <c r="G53" s="144"/>
      <c r="H53" s="144"/>
    </row>
    <row r="54" spans="2:23" ht="13.5" customHeight="1" x14ac:dyDescent="0.55000000000000004">
      <c r="B54" s="306"/>
      <c r="D54" s="440" t="s">
        <v>22</v>
      </c>
      <c r="E54" s="440"/>
      <c r="F54" s="440"/>
      <c r="G54" s="307" t="s">
        <v>23</v>
      </c>
      <c r="H54" s="307" t="s">
        <v>24</v>
      </c>
    </row>
    <row r="55" spans="2:23" ht="38.4" x14ac:dyDescent="0.55000000000000004">
      <c r="B55" s="438" t="s">
        <v>894</v>
      </c>
      <c r="C55" s="439"/>
      <c r="D55" s="434" t="str">
        <f>Data!T30</f>
        <v>Crockem, Raijanel</v>
      </c>
      <c r="E55" s="434"/>
      <c r="F55" s="434"/>
      <c r="G55" s="308" t="str">
        <f>Data!U30</f>
        <v>(713) 313-1066</v>
      </c>
      <c r="H55" s="309" t="str">
        <f>Data!V30</f>
        <v>raijanel.crockem@tsu.edu</v>
      </c>
    </row>
    <row r="56" spans="2:23" ht="13.5" customHeight="1" x14ac:dyDescent="0.55000000000000004">
      <c r="B56" s="306"/>
      <c r="C56" s="306"/>
      <c r="D56" s="306"/>
      <c r="E56" s="306"/>
      <c r="F56" s="306"/>
      <c r="G56" s="306"/>
      <c r="H56" s="296"/>
    </row>
    <row r="57" spans="2:23" ht="16.5" customHeight="1" x14ac:dyDescent="0.55000000000000004">
      <c r="B57" s="117" t="s">
        <v>9</v>
      </c>
    </row>
    <row r="58" spans="2:23" ht="39.75" customHeight="1" x14ac:dyDescent="0.55000000000000004">
      <c r="B58" s="441" t="s">
        <v>39</v>
      </c>
      <c r="C58" s="441"/>
      <c r="D58" s="441"/>
      <c r="E58" s="441"/>
      <c r="F58" s="441"/>
      <c r="G58" s="441"/>
      <c r="H58" s="319"/>
    </row>
    <row r="59" spans="2:23" ht="8.25" customHeight="1" thickBot="1" x14ac:dyDescent="0.6">
      <c r="B59" s="318"/>
    </row>
    <row r="60" spans="2:23" ht="19.8" thickBot="1" x14ac:dyDescent="0.6">
      <c r="B60" s="124" t="s">
        <v>31</v>
      </c>
      <c r="C60" s="125" t="s">
        <v>25</v>
      </c>
      <c r="D60" s="125" t="s">
        <v>26</v>
      </c>
      <c r="E60" s="125" t="s">
        <v>27</v>
      </c>
      <c r="F60" s="125" t="s">
        <v>28</v>
      </c>
      <c r="G60" s="125" t="s">
        <v>29</v>
      </c>
      <c r="H60" s="126" t="s">
        <v>30</v>
      </c>
    </row>
    <row r="61" spans="2:23" x14ac:dyDescent="0.55000000000000004">
      <c r="B61" s="127" t="str">
        <f>$B$32</f>
        <v>Liberal Arts</v>
      </c>
      <c r="C61" s="320">
        <f>Data!DS30</f>
        <v>5642112.8543002848</v>
      </c>
      <c r="D61" s="320">
        <f>Data!EM30</f>
        <v>2169432.8336563166</v>
      </c>
      <c r="E61" s="320">
        <f>Data!FG30</f>
        <v>2829754.4964715634</v>
      </c>
      <c r="F61" s="320">
        <f>Data!GA30</f>
        <v>49685.191025641026</v>
      </c>
      <c r="G61" s="320">
        <f>Data!GU30</f>
        <v>0</v>
      </c>
      <c r="H61" s="321">
        <f>SUM(C61:G61)</f>
        <v>10690985.375453806</v>
      </c>
    </row>
    <row r="62" spans="2:23" x14ac:dyDescent="0.55000000000000004">
      <c r="B62" s="127" t="str">
        <f>$B$33</f>
        <v>Science</v>
      </c>
      <c r="C62" s="320">
        <f>Data!DT30</f>
        <v>1687401.7345290652</v>
      </c>
      <c r="D62" s="320">
        <f>Data!EN30</f>
        <v>1432606.3160973443</v>
      </c>
      <c r="E62" s="320">
        <f>Data!FH30</f>
        <v>576425.71803890553</v>
      </c>
      <c r="F62" s="320">
        <f>Data!GB30</f>
        <v>262916.96207877086</v>
      </c>
      <c r="G62" s="320">
        <f>Data!GV30</f>
        <v>0</v>
      </c>
      <c r="H62" s="141">
        <f t="shared" ref="H62:H81" si="1">SUM(C62:G62)</f>
        <v>3959350.7307440853</v>
      </c>
    </row>
    <row r="63" spans="2:23" x14ac:dyDescent="0.55000000000000004">
      <c r="B63" s="127" t="str">
        <f>$B$34</f>
        <v>Fine Arts</v>
      </c>
      <c r="C63" s="320">
        <f>Data!DU30</f>
        <v>1140851.5957837899</v>
      </c>
      <c r="D63" s="320">
        <f>Data!EO30</f>
        <v>638206.08421621064</v>
      </c>
      <c r="E63" s="320">
        <f>Data!FI30</f>
        <v>0</v>
      </c>
      <c r="F63" s="320">
        <f>Data!GC30</f>
        <v>0</v>
      </c>
      <c r="G63" s="320">
        <f>Data!GW30</f>
        <v>0</v>
      </c>
      <c r="H63" s="141">
        <f t="shared" si="1"/>
        <v>1779057.6800000006</v>
      </c>
    </row>
    <row r="64" spans="2:23" x14ac:dyDescent="0.55000000000000004">
      <c r="B64" s="127" t="str">
        <f>$B$35</f>
        <v>Teacher Education</v>
      </c>
      <c r="C64" s="320">
        <f>Data!DV30</f>
        <v>543179.80516366893</v>
      </c>
      <c r="D64" s="320">
        <f>Data!EP30</f>
        <v>637420.9408680771</v>
      </c>
      <c r="E64" s="320">
        <f>Data!FJ30</f>
        <v>1106090.8146149851</v>
      </c>
      <c r="F64" s="320">
        <f>Data!GD30</f>
        <v>1019294.2184997837</v>
      </c>
      <c r="G64" s="320">
        <f>Data!GX30</f>
        <v>0</v>
      </c>
      <c r="H64" s="141">
        <f t="shared" si="1"/>
        <v>3305985.7791465148</v>
      </c>
    </row>
    <row r="65" spans="2:8" x14ac:dyDescent="0.55000000000000004">
      <c r="B65" s="127" t="str">
        <f>$B$36</f>
        <v>Agriculture</v>
      </c>
      <c r="C65" s="320">
        <f>Data!DW30</f>
        <v>0</v>
      </c>
      <c r="D65" s="320">
        <f>Data!EQ30</f>
        <v>0</v>
      </c>
      <c r="E65" s="320">
        <f>Data!FK30</f>
        <v>0</v>
      </c>
      <c r="F65" s="320">
        <f>Data!GE30</f>
        <v>0</v>
      </c>
      <c r="G65" s="320">
        <f>Data!GY30</f>
        <v>0</v>
      </c>
      <c r="H65" s="141">
        <f t="shared" si="1"/>
        <v>0</v>
      </c>
    </row>
    <row r="66" spans="2:8" x14ac:dyDescent="0.55000000000000004">
      <c r="B66" s="127" t="str">
        <f>$B$37</f>
        <v>Engineering</v>
      </c>
      <c r="C66" s="320">
        <f>Data!DX30</f>
        <v>1019269.8691552628</v>
      </c>
      <c r="D66" s="320">
        <f>Data!ER30</f>
        <v>645324.11657102627</v>
      </c>
      <c r="E66" s="320">
        <f>Data!FL30</f>
        <v>590121.60756034777</v>
      </c>
      <c r="F66" s="320">
        <f>Data!GF30</f>
        <v>108412.8680274404</v>
      </c>
      <c r="G66" s="320">
        <f>Data!GZ30</f>
        <v>0</v>
      </c>
      <c r="H66" s="141">
        <f t="shared" si="1"/>
        <v>2363128.461314077</v>
      </c>
    </row>
    <row r="67" spans="2:8" x14ac:dyDescent="0.55000000000000004">
      <c r="B67" s="127" t="str">
        <f>$B$38</f>
        <v>Home Economics</v>
      </c>
      <c r="C67" s="320">
        <f>Data!DY30</f>
        <v>82524.805256199455</v>
      </c>
      <c r="D67" s="320">
        <f>Data!ES30</f>
        <v>100263.90778727879</v>
      </c>
      <c r="E67" s="320">
        <f>Data!FM30</f>
        <v>98842.9</v>
      </c>
      <c r="F67" s="320">
        <f>Data!GG30</f>
        <v>20904.5</v>
      </c>
      <c r="G67" s="320">
        <f>Data!HA30</f>
        <v>0</v>
      </c>
      <c r="H67" s="141">
        <f t="shared" si="1"/>
        <v>302536.11304347822</v>
      </c>
    </row>
    <row r="68" spans="2:8" x14ac:dyDescent="0.55000000000000004">
      <c r="B68" s="127" t="str">
        <f>$B$39</f>
        <v>Law</v>
      </c>
      <c r="C68" s="320">
        <f>Data!DZ30</f>
        <v>0</v>
      </c>
      <c r="D68" s="320">
        <f>Data!ET30</f>
        <v>0</v>
      </c>
      <c r="E68" s="320">
        <f>Data!FN30</f>
        <v>0</v>
      </c>
      <c r="F68" s="320">
        <f>Data!GH30</f>
        <v>0</v>
      </c>
      <c r="G68" s="320">
        <f>Data!HB30</f>
        <v>4673914.3199999975</v>
      </c>
      <c r="H68" s="141">
        <f t="shared" si="1"/>
        <v>4673914.3199999975</v>
      </c>
    </row>
    <row r="69" spans="2:8" x14ac:dyDescent="0.55000000000000004">
      <c r="B69" s="127" t="str">
        <f>$B$40</f>
        <v>Social Service</v>
      </c>
      <c r="C69" s="320">
        <f>Data!EA30</f>
        <v>228383.48248419981</v>
      </c>
      <c r="D69" s="320">
        <f>Data!EU30</f>
        <v>342840.00790041569</v>
      </c>
      <c r="E69" s="320">
        <f>Data!FO30</f>
        <v>0</v>
      </c>
      <c r="F69" s="320">
        <f>Data!GI30</f>
        <v>0</v>
      </c>
      <c r="G69" s="320">
        <f>Data!HC30</f>
        <v>0</v>
      </c>
      <c r="H69" s="141">
        <f t="shared" si="1"/>
        <v>571223.49038461549</v>
      </c>
    </row>
    <row r="70" spans="2:8" x14ac:dyDescent="0.55000000000000004">
      <c r="B70" s="127" t="str">
        <f>$B$41</f>
        <v>Library Science</v>
      </c>
      <c r="C70" s="320">
        <f>Data!EB30</f>
        <v>0</v>
      </c>
      <c r="D70" s="320">
        <f>Data!EV30</f>
        <v>0</v>
      </c>
      <c r="E70" s="320">
        <f>Data!FP30</f>
        <v>0</v>
      </c>
      <c r="F70" s="320">
        <f>Data!GJ30</f>
        <v>0</v>
      </c>
      <c r="G70" s="320">
        <f>Data!HD30</f>
        <v>0</v>
      </c>
      <c r="H70" s="141">
        <f t="shared" si="1"/>
        <v>0</v>
      </c>
    </row>
    <row r="71" spans="2:8" x14ac:dyDescent="0.55000000000000004">
      <c r="B71" s="127" t="str">
        <f>$B$42</f>
        <v>Veterinary Science</v>
      </c>
      <c r="C71" s="320">
        <f>Data!EC30</f>
        <v>0</v>
      </c>
      <c r="D71" s="320">
        <f>Data!EW30</f>
        <v>0</v>
      </c>
      <c r="E71" s="320">
        <f>Data!FQ30</f>
        <v>0</v>
      </c>
      <c r="F71" s="320">
        <f>Data!GK30</f>
        <v>0</v>
      </c>
      <c r="G71" s="320">
        <f>Data!HE30</f>
        <v>0</v>
      </c>
      <c r="H71" s="141">
        <f t="shared" si="1"/>
        <v>0</v>
      </c>
    </row>
    <row r="72" spans="2:8" x14ac:dyDescent="0.55000000000000004">
      <c r="B72" s="127" t="str">
        <f>$B$43</f>
        <v>Vocational Training</v>
      </c>
      <c r="C72" s="320">
        <f>Data!ED30</f>
        <v>20840.05</v>
      </c>
      <c r="D72" s="320">
        <f>Data!EX30</f>
        <v>0</v>
      </c>
      <c r="E72" s="320">
        <f>Data!FR30</f>
        <v>0</v>
      </c>
      <c r="F72" s="320">
        <f>Data!GL30</f>
        <v>0</v>
      </c>
      <c r="G72" s="320">
        <f>Data!HF30</f>
        <v>0</v>
      </c>
      <c r="H72" s="141">
        <f t="shared" si="1"/>
        <v>20840.05</v>
      </c>
    </row>
    <row r="73" spans="2:8" x14ac:dyDescent="0.55000000000000004">
      <c r="B73" s="127" t="str">
        <f>$B$44</f>
        <v>Physical Training</v>
      </c>
      <c r="C73" s="320">
        <f>Data!EE30</f>
        <v>0</v>
      </c>
      <c r="D73" s="320">
        <f>Data!EY30</f>
        <v>0</v>
      </c>
      <c r="E73" s="320">
        <f>Data!FS30</f>
        <v>0</v>
      </c>
      <c r="F73" s="320">
        <f>Data!GM30</f>
        <v>0</v>
      </c>
      <c r="G73" s="320">
        <f>Data!HG30</f>
        <v>0</v>
      </c>
      <c r="H73" s="141">
        <f t="shared" si="1"/>
        <v>0</v>
      </c>
    </row>
    <row r="74" spans="2:8" x14ac:dyDescent="0.55000000000000004">
      <c r="B74" s="127" t="str">
        <f>$B$45</f>
        <v>Health Services</v>
      </c>
      <c r="C74" s="320">
        <f>Data!EF30</f>
        <v>315046.02180747659</v>
      </c>
      <c r="D74" s="320">
        <f>Data!EZ30</f>
        <v>1209527.5637826202</v>
      </c>
      <c r="E74" s="320">
        <f>Data!FT30</f>
        <v>229696.63772171544</v>
      </c>
      <c r="F74" s="320">
        <f>Data!GN30</f>
        <v>0</v>
      </c>
      <c r="G74" s="320">
        <f>Data!HH30</f>
        <v>0</v>
      </c>
      <c r="H74" s="141">
        <f t="shared" si="1"/>
        <v>1754270.2233118124</v>
      </c>
    </row>
    <row r="75" spans="2:8" x14ac:dyDescent="0.55000000000000004">
      <c r="B75" s="127" t="str">
        <f>$B$46</f>
        <v>Pharmacy</v>
      </c>
      <c r="C75" s="320">
        <f>Data!EG30</f>
        <v>0</v>
      </c>
      <c r="D75" s="320">
        <f>Data!FA30</f>
        <v>23759.102272727272</v>
      </c>
      <c r="E75" s="320">
        <f>Data!FU30</f>
        <v>228999.84593184592</v>
      </c>
      <c r="F75" s="320">
        <f>Data!GO30</f>
        <v>468832.3535353535</v>
      </c>
      <c r="G75" s="320">
        <f>Data!HI30</f>
        <v>2211702.5905478587</v>
      </c>
      <c r="H75" s="141">
        <f t="shared" si="1"/>
        <v>2933293.8922877852</v>
      </c>
    </row>
    <row r="76" spans="2:8" x14ac:dyDescent="0.55000000000000004">
      <c r="B76" s="127" t="str">
        <f>$B$47</f>
        <v>Business Administration</v>
      </c>
      <c r="C76" s="320">
        <f>Data!EH30</f>
        <v>1039950.6604741414</v>
      </c>
      <c r="D76" s="320">
        <f>Data!FB30</f>
        <v>2092201.3108866359</v>
      </c>
      <c r="E76" s="320">
        <f>Data!FV30</f>
        <v>1722058.7450989948</v>
      </c>
      <c r="F76" s="320">
        <f>Data!GP30</f>
        <v>0</v>
      </c>
      <c r="G76" s="320">
        <f>Data!HJ30</f>
        <v>0</v>
      </c>
      <c r="H76" s="141">
        <f t="shared" si="1"/>
        <v>4854210.7164597725</v>
      </c>
    </row>
    <row r="77" spans="2:8" x14ac:dyDescent="0.55000000000000004">
      <c r="B77" s="127" t="str">
        <f>$B$48</f>
        <v>Optometry</v>
      </c>
      <c r="C77" s="320">
        <f>Data!EI30</f>
        <v>0</v>
      </c>
      <c r="D77" s="320">
        <f>Data!FC30</f>
        <v>0</v>
      </c>
      <c r="E77" s="320">
        <f>Data!FW30</f>
        <v>0</v>
      </c>
      <c r="F77" s="320">
        <f>Data!GQ30</f>
        <v>0</v>
      </c>
      <c r="G77" s="320">
        <f>Data!HK30</f>
        <v>0</v>
      </c>
      <c r="H77" s="141">
        <f t="shared" si="1"/>
        <v>0</v>
      </c>
    </row>
    <row r="78" spans="2:8" x14ac:dyDescent="0.55000000000000004">
      <c r="B78" s="127" t="str">
        <f>$B$49</f>
        <v>Teacher Ed-Practice Teaching</v>
      </c>
      <c r="C78" s="320">
        <f>Data!EJ30</f>
        <v>0</v>
      </c>
      <c r="D78" s="320">
        <f>Data!FD30</f>
        <v>48765.3</v>
      </c>
      <c r="E78" s="320">
        <f>Data!FX30</f>
        <v>0</v>
      </c>
      <c r="F78" s="320">
        <f>Data!GR30</f>
        <v>0</v>
      </c>
      <c r="G78" s="320">
        <f>Data!HL30</f>
        <v>0</v>
      </c>
      <c r="H78" s="141">
        <f t="shared" si="1"/>
        <v>48765.3</v>
      </c>
    </row>
    <row r="79" spans="2:8" x14ac:dyDescent="0.55000000000000004">
      <c r="B79" s="127" t="str">
        <f>$B$50</f>
        <v>Technology</v>
      </c>
      <c r="C79" s="320">
        <f>Data!EK30</f>
        <v>230192.3713967723</v>
      </c>
      <c r="D79" s="320">
        <f>Data!FE30</f>
        <v>472256.52497072757</v>
      </c>
      <c r="E79" s="320">
        <f>Data!FY30</f>
        <v>8475.5294117647063</v>
      </c>
      <c r="F79" s="320">
        <f>Data!GS30</f>
        <v>0</v>
      </c>
      <c r="G79" s="320">
        <f>Data!HM30</f>
        <v>0</v>
      </c>
      <c r="H79" s="141">
        <f t="shared" si="1"/>
        <v>710924.42577926454</v>
      </c>
    </row>
    <row r="80" spans="2:8" x14ac:dyDescent="0.55000000000000004">
      <c r="B80" s="127" t="str">
        <f>$B$51</f>
        <v>Nursing</v>
      </c>
      <c r="C80" s="320">
        <f>Data!EL30</f>
        <v>0</v>
      </c>
      <c r="D80" s="320">
        <f>Data!FF30</f>
        <v>0</v>
      </c>
      <c r="E80" s="320">
        <f>Data!FZ30</f>
        <v>0</v>
      </c>
      <c r="F80" s="320">
        <f>Data!GT30</f>
        <v>0</v>
      </c>
      <c r="G80" s="320">
        <f>Data!HN30</f>
        <v>0</v>
      </c>
      <c r="H80" s="141">
        <f t="shared" si="1"/>
        <v>0</v>
      </c>
    </row>
    <row r="81" spans="2:8" x14ac:dyDescent="0.55000000000000004">
      <c r="B81" s="130" t="str">
        <f>$B$52</f>
        <v>Totals</v>
      </c>
      <c r="C81" s="321">
        <f>SUM(C61:C80)</f>
        <v>11949753.250350863</v>
      </c>
      <c r="D81" s="321">
        <f>SUM(D61:D80)</f>
        <v>9812604.0090093818</v>
      </c>
      <c r="E81" s="321">
        <f>SUM(E61:E80)</f>
        <v>7390466.2948501231</v>
      </c>
      <c r="F81" s="321">
        <f>SUM(F61:F80)</f>
        <v>1930046.0931669895</v>
      </c>
      <c r="G81" s="321">
        <f>SUM(G61:G80)</f>
        <v>6885616.9105478562</v>
      </c>
      <c r="H81" s="321">
        <f t="shared" si="1"/>
        <v>37968486.557925209</v>
      </c>
    </row>
    <row r="82" spans="2:8" x14ac:dyDescent="0.55000000000000004">
      <c r="B82" s="143"/>
      <c r="C82" s="322"/>
      <c r="D82" s="322"/>
      <c r="E82" s="322"/>
      <c r="F82" s="322"/>
      <c r="G82" s="322"/>
      <c r="H82" s="323"/>
    </row>
    <row r="83" spans="2:8" ht="13.5" customHeight="1" x14ac:dyDescent="0.55000000000000004">
      <c r="B83" s="306"/>
      <c r="D83" s="440" t="s">
        <v>22</v>
      </c>
      <c r="E83" s="440"/>
      <c r="F83" s="440"/>
      <c r="G83" s="307" t="s">
        <v>23</v>
      </c>
      <c r="H83" s="307" t="s">
        <v>24</v>
      </c>
    </row>
    <row r="84" spans="2:8" ht="16.5" customHeight="1" x14ac:dyDescent="0.55000000000000004">
      <c r="B84" s="438" t="s">
        <v>38</v>
      </c>
      <c r="C84" s="439"/>
      <c r="D84" s="434" t="str">
        <f>Data!T30</f>
        <v>Crockem, Raijanel</v>
      </c>
      <c r="E84" s="434"/>
      <c r="F84" s="434"/>
      <c r="G84" s="308" t="str">
        <f>Data!U30</f>
        <v>(713) 313-1066</v>
      </c>
      <c r="H84" s="309" t="str">
        <f>Data!V30</f>
        <v>raijanel.crockem@tsu.edu</v>
      </c>
    </row>
    <row r="85" spans="2:8" ht="13.5" customHeight="1" x14ac:dyDescent="0.55000000000000004">
      <c r="B85" s="306"/>
      <c r="C85" s="306"/>
      <c r="D85" s="306"/>
      <c r="E85" s="306"/>
      <c r="F85" s="306"/>
      <c r="G85" s="306"/>
      <c r="H85" s="296"/>
    </row>
    <row r="86" spans="2:8" ht="15" customHeight="1" x14ac:dyDescent="0.55000000000000004">
      <c r="B86" s="120" t="s">
        <v>32</v>
      </c>
      <c r="C86" s="324"/>
      <c r="D86" s="324"/>
      <c r="E86" s="324"/>
      <c r="F86" s="324"/>
      <c r="G86" s="324"/>
      <c r="H86" s="122">
        <f>H13+H14</f>
        <v>79559017</v>
      </c>
    </row>
    <row r="87" spans="2:8" ht="42.75" customHeight="1" x14ac:dyDescent="0.55000000000000004">
      <c r="B87" s="432" t="s">
        <v>8</v>
      </c>
      <c r="C87" s="432"/>
      <c r="D87" s="432"/>
      <c r="E87" s="432"/>
      <c r="F87" s="432"/>
      <c r="G87" s="432"/>
      <c r="H87" s="319"/>
    </row>
    <row r="88" spans="2:8" x14ac:dyDescent="0.55000000000000004">
      <c r="B88" s="120" t="s">
        <v>5</v>
      </c>
      <c r="C88" s="325"/>
      <c r="D88" s="325"/>
      <c r="E88" s="325"/>
      <c r="F88" s="325"/>
      <c r="G88" s="325"/>
      <c r="H88" s="122"/>
    </row>
    <row r="89" spans="2:8" ht="98.25" customHeight="1" thickBot="1" x14ac:dyDescent="0.6">
      <c r="B89" s="433" t="s">
        <v>224</v>
      </c>
      <c r="C89" s="433"/>
      <c r="D89" s="433"/>
      <c r="E89" s="433"/>
      <c r="F89" s="433"/>
      <c r="G89" s="433"/>
      <c r="H89" s="326"/>
    </row>
    <row r="90" spans="2:8" ht="19.8" thickBot="1" x14ac:dyDescent="0.6">
      <c r="B90" s="124" t="s">
        <v>31</v>
      </c>
      <c r="C90" s="125" t="s">
        <v>25</v>
      </c>
      <c r="D90" s="125" t="s">
        <v>26</v>
      </c>
      <c r="E90" s="125" t="s">
        <v>27</v>
      </c>
      <c r="F90" s="125" t="s">
        <v>28</v>
      </c>
      <c r="G90" s="125" t="s">
        <v>29</v>
      </c>
      <c r="H90" s="126" t="s">
        <v>30</v>
      </c>
    </row>
    <row r="91" spans="2:8" x14ac:dyDescent="0.55000000000000004">
      <c r="B91" s="127" t="str">
        <f>$B$32</f>
        <v>Liberal Arts</v>
      </c>
      <c r="C91" s="327">
        <f>Data!HR30</f>
        <v>78737</v>
      </c>
      <c r="D91" s="327">
        <f>Data!IL30</f>
        <v>28284</v>
      </c>
      <c r="E91" s="327">
        <f>Data!JF30</f>
        <v>35757</v>
      </c>
      <c r="F91" s="327">
        <f>Data!JZ30</f>
        <v>1311</v>
      </c>
      <c r="G91" s="327">
        <f>Data!KT30</f>
        <v>0</v>
      </c>
      <c r="H91" s="133">
        <f t="shared" ref="H91:H111" si="2">SUM(C91:G91)</f>
        <v>144089</v>
      </c>
    </row>
    <row r="92" spans="2:8" x14ac:dyDescent="0.55000000000000004">
      <c r="B92" s="127" t="str">
        <f>$B$33</f>
        <v>Science</v>
      </c>
      <c r="C92" s="327">
        <f>Data!HS30</f>
        <v>105708</v>
      </c>
      <c r="D92" s="327">
        <f>Data!IM30</f>
        <v>79184</v>
      </c>
      <c r="E92" s="327">
        <f>Data!JG30</f>
        <v>28985</v>
      </c>
      <c r="F92" s="327">
        <f>Data!KA30</f>
        <v>10037</v>
      </c>
      <c r="G92" s="327">
        <f>Data!KU30</f>
        <v>0</v>
      </c>
      <c r="H92" s="136">
        <f t="shared" si="2"/>
        <v>223914</v>
      </c>
    </row>
    <row r="93" spans="2:8" x14ac:dyDescent="0.55000000000000004">
      <c r="B93" s="127" t="str">
        <f>$B$34</f>
        <v>Fine Arts</v>
      </c>
      <c r="C93" s="327">
        <f>Data!HT30</f>
        <v>0</v>
      </c>
      <c r="D93" s="327">
        <f>Data!IN30</f>
        <v>0</v>
      </c>
      <c r="E93" s="327">
        <f>Data!JH30</f>
        <v>0</v>
      </c>
      <c r="F93" s="327">
        <f>Data!KB30</f>
        <v>0</v>
      </c>
      <c r="G93" s="327">
        <f>Data!KV30</f>
        <v>0</v>
      </c>
      <c r="H93" s="136">
        <f t="shared" si="2"/>
        <v>0</v>
      </c>
    </row>
    <row r="94" spans="2:8" x14ac:dyDescent="0.55000000000000004">
      <c r="B94" s="127" t="str">
        <f>$B$35</f>
        <v>Teacher Education</v>
      </c>
      <c r="C94" s="327">
        <f>Data!HU30</f>
        <v>2487</v>
      </c>
      <c r="D94" s="327">
        <f>Data!IO30</f>
        <v>4143</v>
      </c>
      <c r="E94" s="327">
        <f>Data!JI30</f>
        <v>7517</v>
      </c>
      <c r="F94" s="327">
        <f>Data!KC30</f>
        <v>6896</v>
      </c>
      <c r="G94" s="327">
        <f>Data!KW30</f>
        <v>0</v>
      </c>
      <c r="H94" s="136">
        <f t="shared" si="2"/>
        <v>21043</v>
      </c>
    </row>
    <row r="95" spans="2:8" x14ac:dyDescent="0.55000000000000004">
      <c r="B95" s="127" t="str">
        <f>$B$36</f>
        <v>Agriculture</v>
      </c>
      <c r="C95" s="327">
        <f>Data!HV30</f>
        <v>0</v>
      </c>
      <c r="D95" s="327">
        <f>Data!IP30</f>
        <v>0</v>
      </c>
      <c r="E95" s="327">
        <f>Data!JJ30</f>
        <v>0</v>
      </c>
      <c r="F95" s="327">
        <f>Data!KD30</f>
        <v>0</v>
      </c>
      <c r="G95" s="327">
        <f>Data!KX30</f>
        <v>0</v>
      </c>
      <c r="H95" s="136">
        <f t="shared" si="2"/>
        <v>0</v>
      </c>
    </row>
    <row r="96" spans="2:8" x14ac:dyDescent="0.55000000000000004">
      <c r="B96" s="127" t="str">
        <f>$B$37</f>
        <v>Engineering</v>
      </c>
      <c r="C96" s="327">
        <f>Data!HW30</f>
        <v>0</v>
      </c>
      <c r="D96" s="327">
        <f>Data!IQ30</f>
        <v>0</v>
      </c>
      <c r="E96" s="327">
        <f>Data!JK30</f>
        <v>0</v>
      </c>
      <c r="F96" s="327">
        <f>Data!KE30</f>
        <v>0</v>
      </c>
      <c r="G96" s="327">
        <f>Data!KY30</f>
        <v>0</v>
      </c>
      <c r="H96" s="136">
        <f t="shared" si="2"/>
        <v>0</v>
      </c>
    </row>
    <row r="97" spans="2:8" x14ac:dyDescent="0.55000000000000004">
      <c r="B97" s="127" t="str">
        <f>$B$38</f>
        <v>Home Economics</v>
      </c>
      <c r="C97" s="327">
        <f>Data!HX30</f>
        <v>0</v>
      </c>
      <c r="D97" s="327">
        <f>Data!IR30</f>
        <v>0</v>
      </c>
      <c r="E97" s="327">
        <f>Data!JL30</f>
        <v>0</v>
      </c>
      <c r="F97" s="327">
        <f>Data!KF30</f>
        <v>0</v>
      </c>
      <c r="G97" s="327">
        <f>Data!KZ30</f>
        <v>0</v>
      </c>
      <c r="H97" s="136">
        <f t="shared" si="2"/>
        <v>0</v>
      </c>
    </row>
    <row r="98" spans="2:8" x14ac:dyDescent="0.55000000000000004">
      <c r="B98" s="127" t="str">
        <f>$B$39</f>
        <v>Law</v>
      </c>
      <c r="C98" s="327">
        <f>Data!HY30</f>
        <v>0</v>
      </c>
      <c r="D98" s="327">
        <f>Data!IS30</f>
        <v>0</v>
      </c>
      <c r="E98" s="327">
        <f>Data!JM30</f>
        <v>0</v>
      </c>
      <c r="F98" s="327">
        <f>Data!KG30</f>
        <v>0</v>
      </c>
      <c r="G98" s="327">
        <f>Data!LA30</f>
        <v>180153</v>
      </c>
      <c r="H98" s="136">
        <f t="shared" si="2"/>
        <v>180153</v>
      </c>
    </row>
    <row r="99" spans="2:8" x14ac:dyDescent="0.55000000000000004">
      <c r="B99" s="127" t="str">
        <f>$B$40</f>
        <v>Social Service</v>
      </c>
      <c r="C99" s="327">
        <f>Data!HZ30</f>
        <v>0</v>
      </c>
      <c r="D99" s="327">
        <f>Data!IT30</f>
        <v>0</v>
      </c>
      <c r="E99" s="327">
        <f>Data!JN30</f>
        <v>0</v>
      </c>
      <c r="F99" s="327">
        <f>Data!KH30</f>
        <v>0</v>
      </c>
      <c r="G99" s="327">
        <f>Data!LB30</f>
        <v>0</v>
      </c>
      <c r="H99" s="136">
        <f t="shared" si="2"/>
        <v>0</v>
      </c>
    </row>
    <row r="100" spans="2:8" x14ac:dyDescent="0.55000000000000004">
      <c r="B100" s="127" t="str">
        <f>$B$41</f>
        <v>Library Science</v>
      </c>
      <c r="C100" s="327">
        <f>Data!IA30</f>
        <v>0</v>
      </c>
      <c r="D100" s="327">
        <f>Data!IU30</f>
        <v>0</v>
      </c>
      <c r="E100" s="327">
        <f>Data!JO30</f>
        <v>0</v>
      </c>
      <c r="F100" s="327">
        <f>Data!KI30</f>
        <v>0</v>
      </c>
      <c r="G100" s="327">
        <f>Data!LC30</f>
        <v>0</v>
      </c>
      <c r="H100" s="136">
        <f t="shared" si="2"/>
        <v>0</v>
      </c>
    </row>
    <row r="101" spans="2:8" x14ac:dyDescent="0.55000000000000004">
      <c r="B101" s="127" t="str">
        <f>$B$42</f>
        <v>Veterinary Science</v>
      </c>
      <c r="C101" s="327">
        <f>Data!IB30</f>
        <v>0</v>
      </c>
      <c r="D101" s="327">
        <f>Data!IV30</f>
        <v>0</v>
      </c>
      <c r="E101" s="327">
        <f>Data!JP30</f>
        <v>0</v>
      </c>
      <c r="F101" s="327">
        <f>Data!KJ30</f>
        <v>0</v>
      </c>
      <c r="G101" s="327">
        <f>Data!LD30</f>
        <v>0</v>
      </c>
      <c r="H101" s="136">
        <f t="shared" si="2"/>
        <v>0</v>
      </c>
    </row>
    <row r="102" spans="2:8" x14ac:dyDescent="0.55000000000000004">
      <c r="B102" s="127" t="str">
        <f>$B$43</f>
        <v>Vocational Training</v>
      </c>
      <c r="C102" s="327">
        <f>Data!IC30</f>
        <v>0</v>
      </c>
      <c r="D102" s="327">
        <f>Data!IW30</f>
        <v>0</v>
      </c>
      <c r="E102" s="327">
        <f>Data!JQ30</f>
        <v>0</v>
      </c>
      <c r="F102" s="327">
        <f>Data!KK30</f>
        <v>0</v>
      </c>
      <c r="G102" s="327">
        <f>Data!LE30</f>
        <v>0</v>
      </c>
      <c r="H102" s="136">
        <f t="shared" si="2"/>
        <v>0</v>
      </c>
    </row>
    <row r="103" spans="2:8" x14ac:dyDescent="0.55000000000000004">
      <c r="B103" s="127" t="str">
        <f>$B$44</f>
        <v>Physical Training</v>
      </c>
      <c r="C103" s="327">
        <f>Data!ID30</f>
        <v>0</v>
      </c>
      <c r="D103" s="327">
        <f>Data!IX30</f>
        <v>0</v>
      </c>
      <c r="E103" s="327">
        <f>Data!JR30</f>
        <v>0</v>
      </c>
      <c r="F103" s="327">
        <f>Data!KL30</f>
        <v>0</v>
      </c>
      <c r="G103" s="327">
        <f>Data!LF30</f>
        <v>0</v>
      </c>
      <c r="H103" s="136">
        <f t="shared" si="2"/>
        <v>0</v>
      </c>
    </row>
    <row r="104" spans="2:8" x14ac:dyDescent="0.55000000000000004">
      <c r="B104" s="127" t="str">
        <f>$B$45</f>
        <v>Health Services</v>
      </c>
      <c r="C104" s="327">
        <f>Data!IE30</f>
        <v>0</v>
      </c>
      <c r="D104" s="327">
        <f>Data!IY30</f>
        <v>0</v>
      </c>
      <c r="E104" s="327">
        <f>Data!JS30</f>
        <v>0</v>
      </c>
      <c r="F104" s="327">
        <f>Data!KM30</f>
        <v>0</v>
      </c>
      <c r="G104" s="327">
        <f>Data!LG30</f>
        <v>0</v>
      </c>
      <c r="H104" s="136">
        <f t="shared" si="2"/>
        <v>0</v>
      </c>
    </row>
    <row r="105" spans="2:8" x14ac:dyDescent="0.55000000000000004">
      <c r="B105" s="127" t="str">
        <f>$B$46</f>
        <v>Pharmacy</v>
      </c>
      <c r="C105" s="327">
        <f>Data!IF30</f>
        <v>0</v>
      </c>
      <c r="D105" s="327">
        <f>Data!IZ30</f>
        <v>2268</v>
      </c>
      <c r="E105" s="327">
        <f>Data!JT30</f>
        <v>31392</v>
      </c>
      <c r="F105" s="327">
        <f>Data!KN30</f>
        <v>48145</v>
      </c>
      <c r="G105" s="327">
        <f>Data!LH30</f>
        <v>247419</v>
      </c>
      <c r="H105" s="136">
        <f t="shared" si="2"/>
        <v>329224</v>
      </c>
    </row>
    <row r="106" spans="2:8" x14ac:dyDescent="0.55000000000000004">
      <c r="B106" s="127" t="str">
        <f>$B$47</f>
        <v>Business Administration</v>
      </c>
      <c r="C106" s="327">
        <f>Data!IG30</f>
        <v>16466</v>
      </c>
      <c r="D106" s="327">
        <f>Data!JA30</f>
        <v>25772</v>
      </c>
      <c r="E106" s="327">
        <f>Data!JU30</f>
        <v>16485</v>
      </c>
      <c r="F106" s="327">
        <f>Data!KO30</f>
        <v>0</v>
      </c>
      <c r="G106" s="327">
        <f>Data!LI30</f>
        <v>0</v>
      </c>
      <c r="H106" s="136">
        <f t="shared" si="2"/>
        <v>58723</v>
      </c>
    </row>
    <row r="107" spans="2:8" x14ac:dyDescent="0.55000000000000004">
      <c r="B107" s="127" t="str">
        <f>$B$48</f>
        <v>Optometry</v>
      </c>
      <c r="C107" s="327">
        <f>Data!IH30</f>
        <v>0</v>
      </c>
      <c r="D107" s="327">
        <f>Data!JB30</f>
        <v>0</v>
      </c>
      <c r="E107" s="327">
        <f>Data!JV30</f>
        <v>0</v>
      </c>
      <c r="F107" s="327">
        <f>Data!KP30</f>
        <v>0</v>
      </c>
      <c r="G107" s="327">
        <f>Data!LJ30</f>
        <v>0</v>
      </c>
      <c r="H107" s="136">
        <f t="shared" si="2"/>
        <v>0</v>
      </c>
    </row>
    <row r="108" spans="2:8" x14ac:dyDescent="0.55000000000000004">
      <c r="B108" s="127" t="str">
        <f>$B$49</f>
        <v>Teacher Ed-Practice Teaching</v>
      </c>
      <c r="C108" s="327">
        <f>Data!II30</f>
        <v>0</v>
      </c>
      <c r="D108" s="327">
        <f>Data!JC30</f>
        <v>0</v>
      </c>
      <c r="E108" s="327">
        <f>Data!JW30</f>
        <v>0</v>
      </c>
      <c r="F108" s="327">
        <f>Data!KQ30</f>
        <v>0</v>
      </c>
      <c r="G108" s="327">
        <f>Data!LK30</f>
        <v>0</v>
      </c>
      <c r="H108" s="136">
        <f t="shared" si="2"/>
        <v>0</v>
      </c>
    </row>
    <row r="109" spans="2:8" x14ac:dyDescent="0.55000000000000004">
      <c r="B109" s="127" t="str">
        <f>$B$50</f>
        <v>Technology</v>
      </c>
      <c r="C109" s="327">
        <f>Data!IJ30</f>
        <v>9956</v>
      </c>
      <c r="D109" s="327">
        <f>Data!JD30</f>
        <v>16288</v>
      </c>
      <c r="E109" s="327">
        <f>Data!JX30</f>
        <v>10419</v>
      </c>
      <c r="F109" s="327">
        <f>Data!KR30</f>
        <v>0</v>
      </c>
      <c r="G109" s="327">
        <f>Data!LL30</f>
        <v>0</v>
      </c>
      <c r="H109" s="136">
        <f t="shared" si="2"/>
        <v>36663</v>
      </c>
    </row>
    <row r="110" spans="2:8" x14ac:dyDescent="0.55000000000000004">
      <c r="B110" s="127" t="str">
        <f>$B$51</f>
        <v>Nursing</v>
      </c>
      <c r="C110" s="327">
        <f>Data!IK30</f>
        <v>0</v>
      </c>
      <c r="D110" s="327">
        <f>Data!JE30</f>
        <v>0</v>
      </c>
      <c r="E110" s="327">
        <f>Data!JY30</f>
        <v>0</v>
      </c>
      <c r="F110" s="327">
        <f>Data!KS30</f>
        <v>0</v>
      </c>
      <c r="G110" s="327">
        <f>Data!HPM30</f>
        <v>0</v>
      </c>
      <c r="H110" s="136">
        <f t="shared" si="2"/>
        <v>0</v>
      </c>
    </row>
    <row r="111" spans="2:8" x14ac:dyDescent="0.55000000000000004">
      <c r="B111" s="130" t="str">
        <f>$B$52</f>
        <v>Totals</v>
      </c>
      <c r="C111" s="133">
        <f>SUM(C91:C110)</f>
        <v>213354</v>
      </c>
      <c r="D111" s="133">
        <f>SUM(D91:D110)</f>
        <v>155939</v>
      </c>
      <c r="E111" s="133">
        <f>SUM(E91:E110)</f>
        <v>130555</v>
      </c>
      <c r="F111" s="133">
        <f>SUM(F91:F110)</f>
        <v>66389</v>
      </c>
      <c r="G111" s="133">
        <f>SUM(G91:G110)</f>
        <v>427572</v>
      </c>
      <c r="H111" s="133">
        <f t="shared" si="2"/>
        <v>993809</v>
      </c>
    </row>
    <row r="112" spans="2:8" x14ac:dyDescent="0.55000000000000004">
      <c r="B112" s="328"/>
      <c r="C112" s="329"/>
      <c r="D112" s="329"/>
      <c r="E112" s="329"/>
      <c r="F112" s="329"/>
      <c r="G112" s="329"/>
      <c r="H112" s="330"/>
    </row>
    <row r="113" spans="2:8" ht="16.5" customHeight="1" x14ac:dyDescent="0.55000000000000004">
      <c r="B113" s="445" t="s">
        <v>62</v>
      </c>
      <c r="C113" s="445"/>
      <c r="D113" s="445"/>
      <c r="E113" s="445"/>
      <c r="F113" s="445"/>
      <c r="G113" s="445"/>
      <c r="H113" s="445"/>
    </row>
    <row r="114" spans="2:8" ht="36.75" customHeight="1" thickBot="1" x14ac:dyDescent="0.6">
      <c r="B114" s="444" t="s">
        <v>36</v>
      </c>
      <c r="C114" s="444"/>
      <c r="D114" s="444"/>
      <c r="E114" s="444"/>
      <c r="F114" s="444"/>
      <c r="G114" s="444"/>
      <c r="H114" s="326"/>
    </row>
    <row r="115" spans="2:8" ht="19.8" thickBot="1" x14ac:dyDescent="0.6">
      <c r="B115" s="124" t="s">
        <v>31</v>
      </c>
      <c r="C115" s="125" t="s">
        <v>25</v>
      </c>
      <c r="D115" s="125" t="s">
        <v>26</v>
      </c>
      <c r="E115" s="125" t="s">
        <v>27</v>
      </c>
      <c r="F115" s="125" t="s">
        <v>28</v>
      </c>
      <c r="G115" s="125" t="s">
        <v>29</v>
      </c>
      <c r="H115" s="126" t="s">
        <v>30</v>
      </c>
    </row>
    <row r="116" spans="2:8" x14ac:dyDescent="0.55000000000000004">
      <c r="B116" s="127" t="str">
        <f>$B$32</f>
        <v>Liberal Arts</v>
      </c>
      <c r="C116" s="321">
        <f t="shared" ref="C116:G131" si="3">C91+C61</f>
        <v>5720849.8543002848</v>
      </c>
      <c r="D116" s="321">
        <f t="shared" si="3"/>
        <v>2197716.8336563166</v>
      </c>
      <c r="E116" s="321">
        <f t="shared" si="3"/>
        <v>2865511.4964715634</v>
      </c>
      <c r="F116" s="321">
        <f t="shared" si="3"/>
        <v>50996.191025641026</v>
      </c>
      <c r="G116" s="321">
        <f t="shared" si="3"/>
        <v>0</v>
      </c>
      <c r="H116" s="133">
        <f t="shared" ref="H116:H136" si="4">SUM(C116:G116)</f>
        <v>10835074.375453806</v>
      </c>
    </row>
    <row r="117" spans="2:8" x14ac:dyDescent="0.55000000000000004">
      <c r="B117" s="127" t="str">
        <f>$B$33</f>
        <v>Science</v>
      </c>
      <c r="C117" s="141">
        <f t="shared" si="3"/>
        <v>1793109.7345290652</v>
      </c>
      <c r="D117" s="141">
        <f t="shared" si="3"/>
        <v>1511790.3160973443</v>
      </c>
      <c r="E117" s="141">
        <f t="shared" si="3"/>
        <v>605410.71803890553</v>
      </c>
      <c r="F117" s="141">
        <f t="shared" si="3"/>
        <v>272953.96207877086</v>
      </c>
      <c r="G117" s="141">
        <f t="shared" si="3"/>
        <v>0</v>
      </c>
      <c r="H117" s="136">
        <f t="shared" si="4"/>
        <v>4183264.7307440853</v>
      </c>
    </row>
    <row r="118" spans="2:8" x14ac:dyDescent="0.55000000000000004">
      <c r="B118" s="127" t="str">
        <f>$B$34</f>
        <v>Fine Arts</v>
      </c>
      <c r="C118" s="141">
        <f t="shared" si="3"/>
        <v>1140851.5957837899</v>
      </c>
      <c r="D118" s="141">
        <f t="shared" si="3"/>
        <v>638206.08421621064</v>
      </c>
      <c r="E118" s="141">
        <f t="shared" si="3"/>
        <v>0</v>
      </c>
      <c r="F118" s="141">
        <f t="shared" si="3"/>
        <v>0</v>
      </c>
      <c r="G118" s="141">
        <f t="shared" si="3"/>
        <v>0</v>
      </c>
      <c r="H118" s="136">
        <f t="shared" si="4"/>
        <v>1779057.6800000006</v>
      </c>
    </row>
    <row r="119" spans="2:8" x14ac:dyDescent="0.55000000000000004">
      <c r="B119" s="127" t="str">
        <f>$B$35</f>
        <v>Teacher Education</v>
      </c>
      <c r="C119" s="141">
        <f t="shared" si="3"/>
        <v>545666.80516366893</v>
      </c>
      <c r="D119" s="141">
        <f t="shared" si="3"/>
        <v>641563.9408680771</v>
      </c>
      <c r="E119" s="141">
        <f t="shared" si="3"/>
        <v>1113607.8146149851</v>
      </c>
      <c r="F119" s="141">
        <f t="shared" si="3"/>
        <v>1026190.2184997837</v>
      </c>
      <c r="G119" s="141">
        <f t="shared" si="3"/>
        <v>0</v>
      </c>
      <c r="H119" s="136">
        <f t="shared" si="4"/>
        <v>3327028.7791465148</v>
      </c>
    </row>
    <row r="120" spans="2:8" x14ac:dyDescent="0.55000000000000004">
      <c r="B120" s="127" t="str">
        <f>$B$36</f>
        <v>Agriculture</v>
      </c>
      <c r="C120" s="141">
        <f t="shared" si="3"/>
        <v>0</v>
      </c>
      <c r="D120" s="141">
        <f t="shared" si="3"/>
        <v>0</v>
      </c>
      <c r="E120" s="141">
        <f t="shared" si="3"/>
        <v>0</v>
      </c>
      <c r="F120" s="141">
        <f t="shared" si="3"/>
        <v>0</v>
      </c>
      <c r="G120" s="141">
        <f t="shared" si="3"/>
        <v>0</v>
      </c>
      <c r="H120" s="136">
        <f t="shared" si="4"/>
        <v>0</v>
      </c>
    </row>
    <row r="121" spans="2:8" x14ac:dyDescent="0.55000000000000004">
      <c r="B121" s="127" t="str">
        <f>$B$37</f>
        <v>Engineering</v>
      </c>
      <c r="C121" s="141">
        <f t="shared" si="3"/>
        <v>1019269.8691552628</v>
      </c>
      <c r="D121" s="141">
        <f t="shared" si="3"/>
        <v>645324.11657102627</v>
      </c>
      <c r="E121" s="141">
        <f t="shared" si="3"/>
        <v>590121.60756034777</v>
      </c>
      <c r="F121" s="141">
        <f t="shared" si="3"/>
        <v>108412.8680274404</v>
      </c>
      <c r="G121" s="141">
        <f t="shared" si="3"/>
        <v>0</v>
      </c>
      <c r="H121" s="136">
        <f t="shared" si="4"/>
        <v>2363128.461314077</v>
      </c>
    </row>
    <row r="122" spans="2:8" x14ac:dyDescent="0.55000000000000004">
      <c r="B122" s="127" t="str">
        <f>$B$38</f>
        <v>Home Economics</v>
      </c>
      <c r="C122" s="141">
        <f t="shared" si="3"/>
        <v>82524.805256199455</v>
      </c>
      <c r="D122" s="141">
        <f t="shared" si="3"/>
        <v>100263.90778727879</v>
      </c>
      <c r="E122" s="141">
        <f t="shared" si="3"/>
        <v>98842.9</v>
      </c>
      <c r="F122" s="141">
        <f t="shared" si="3"/>
        <v>20904.5</v>
      </c>
      <c r="G122" s="141">
        <f t="shared" si="3"/>
        <v>0</v>
      </c>
      <c r="H122" s="136">
        <f t="shared" si="4"/>
        <v>302536.11304347822</v>
      </c>
    </row>
    <row r="123" spans="2:8" x14ac:dyDescent="0.55000000000000004">
      <c r="B123" s="127" t="str">
        <f>$B$39</f>
        <v>Law</v>
      </c>
      <c r="C123" s="141">
        <f t="shared" si="3"/>
        <v>0</v>
      </c>
      <c r="D123" s="141">
        <f t="shared" si="3"/>
        <v>0</v>
      </c>
      <c r="E123" s="141">
        <f t="shared" si="3"/>
        <v>0</v>
      </c>
      <c r="F123" s="141">
        <f t="shared" si="3"/>
        <v>0</v>
      </c>
      <c r="G123" s="141">
        <f t="shared" si="3"/>
        <v>4854067.3199999975</v>
      </c>
      <c r="H123" s="136">
        <f t="shared" si="4"/>
        <v>4854067.3199999975</v>
      </c>
    </row>
    <row r="124" spans="2:8" x14ac:dyDescent="0.55000000000000004">
      <c r="B124" s="127" t="str">
        <f>$B$40</f>
        <v>Social Service</v>
      </c>
      <c r="C124" s="141">
        <f t="shared" si="3"/>
        <v>228383.48248419981</v>
      </c>
      <c r="D124" s="141">
        <f t="shared" si="3"/>
        <v>342840.00790041569</v>
      </c>
      <c r="E124" s="141">
        <f t="shared" si="3"/>
        <v>0</v>
      </c>
      <c r="F124" s="141">
        <f t="shared" si="3"/>
        <v>0</v>
      </c>
      <c r="G124" s="141">
        <f t="shared" si="3"/>
        <v>0</v>
      </c>
      <c r="H124" s="136">
        <f t="shared" si="4"/>
        <v>571223.49038461549</v>
      </c>
    </row>
    <row r="125" spans="2:8" x14ac:dyDescent="0.55000000000000004">
      <c r="B125" s="127" t="str">
        <f>$B$41</f>
        <v>Library Science</v>
      </c>
      <c r="C125" s="141">
        <f t="shared" si="3"/>
        <v>0</v>
      </c>
      <c r="D125" s="141">
        <f t="shared" si="3"/>
        <v>0</v>
      </c>
      <c r="E125" s="141">
        <f t="shared" si="3"/>
        <v>0</v>
      </c>
      <c r="F125" s="141">
        <f t="shared" si="3"/>
        <v>0</v>
      </c>
      <c r="G125" s="141">
        <f t="shared" si="3"/>
        <v>0</v>
      </c>
      <c r="H125" s="136">
        <f t="shared" si="4"/>
        <v>0</v>
      </c>
    </row>
    <row r="126" spans="2:8" x14ac:dyDescent="0.55000000000000004">
      <c r="B126" s="127" t="str">
        <f>$B$42</f>
        <v>Veterinary Science</v>
      </c>
      <c r="C126" s="141">
        <f t="shared" si="3"/>
        <v>0</v>
      </c>
      <c r="D126" s="141">
        <f t="shared" si="3"/>
        <v>0</v>
      </c>
      <c r="E126" s="141">
        <f t="shared" si="3"/>
        <v>0</v>
      </c>
      <c r="F126" s="141">
        <f t="shared" si="3"/>
        <v>0</v>
      </c>
      <c r="G126" s="141">
        <f t="shared" si="3"/>
        <v>0</v>
      </c>
      <c r="H126" s="136">
        <f t="shared" si="4"/>
        <v>0</v>
      </c>
    </row>
    <row r="127" spans="2:8" x14ac:dyDescent="0.55000000000000004">
      <c r="B127" s="127" t="str">
        <f>$B$43</f>
        <v>Vocational Training</v>
      </c>
      <c r="C127" s="141">
        <f t="shared" si="3"/>
        <v>20840.05</v>
      </c>
      <c r="D127" s="141">
        <f t="shared" si="3"/>
        <v>0</v>
      </c>
      <c r="E127" s="141">
        <f t="shared" si="3"/>
        <v>0</v>
      </c>
      <c r="F127" s="141">
        <f t="shared" si="3"/>
        <v>0</v>
      </c>
      <c r="G127" s="141">
        <f t="shared" si="3"/>
        <v>0</v>
      </c>
      <c r="H127" s="136">
        <f t="shared" si="4"/>
        <v>20840.05</v>
      </c>
    </row>
    <row r="128" spans="2:8" x14ac:dyDescent="0.55000000000000004">
      <c r="B128" s="127" t="str">
        <f>$B$44</f>
        <v>Physical Training</v>
      </c>
      <c r="C128" s="141">
        <f t="shared" si="3"/>
        <v>0</v>
      </c>
      <c r="D128" s="141">
        <f t="shared" si="3"/>
        <v>0</v>
      </c>
      <c r="E128" s="141">
        <f t="shared" si="3"/>
        <v>0</v>
      </c>
      <c r="F128" s="141">
        <f t="shared" si="3"/>
        <v>0</v>
      </c>
      <c r="G128" s="141">
        <f t="shared" si="3"/>
        <v>0</v>
      </c>
      <c r="H128" s="136">
        <f t="shared" si="4"/>
        <v>0</v>
      </c>
    </row>
    <row r="129" spans="2:12" x14ac:dyDescent="0.55000000000000004">
      <c r="B129" s="127" t="str">
        <f>$B$45</f>
        <v>Health Services</v>
      </c>
      <c r="C129" s="141">
        <f t="shared" si="3"/>
        <v>315046.02180747659</v>
      </c>
      <c r="D129" s="141">
        <f t="shared" si="3"/>
        <v>1209527.5637826202</v>
      </c>
      <c r="E129" s="141">
        <f t="shared" si="3"/>
        <v>229696.63772171544</v>
      </c>
      <c r="F129" s="141">
        <f t="shared" si="3"/>
        <v>0</v>
      </c>
      <c r="G129" s="141">
        <f t="shared" si="3"/>
        <v>0</v>
      </c>
      <c r="H129" s="136">
        <f t="shared" si="4"/>
        <v>1754270.2233118124</v>
      </c>
    </row>
    <row r="130" spans="2:12" x14ac:dyDescent="0.55000000000000004">
      <c r="B130" s="127" t="str">
        <f>$B$46</f>
        <v>Pharmacy</v>
      </c>
      <c r="C130" s="141">
        <f t="shared" si="3"/>
        <v>0</v>
      </c>
      <c r="D130" s="141">
        <f t="shared" si="3"/>
        <v>26027.102272727272</v>
      </c>
      <c r="E130" s="141">
        <f t="shared" si="3"/>
        <v>260391.84593184592</v>
      </c>
      <c r="F130" s="141">
        <f t="shared" si="3"/>
        <v>516977.3535353535</v>
      </c>
      <c r="G130" s="141">
        <f t="shared" si="3"/>
        <v>2459121.5905478587</v>
      </c>
      <c r="H130" s="136">
        <f t="shared" si="4"/>
        <v>3262517.8922877852</v>
      </c>
    </row>
    <row r="131" spans="2:12" x14ac:dyDescent="0.55000000000000004">
      <c r="B131" s="127" t="str">
        <f>$B$47</f>
        <v>Business Administration</v>
      </c>
      <c r="C131" s="141">
        <f t="shared" si="3"/>
        <v>1056416.6604741414</v>
      </c>
      <c r="D131" s="141">
        <f t="shared" si="3"/>
        <v>2117973.3108866359</v>
      </c>
      <c r="E131" s="141">
        <f t="shared" si="3"/>
        <v>1738543.7450989948</v>
      </c>
      <c r="F131" s="141">
        <f t="shared" si="3"/>
        <v>0</v>
      </c>
      <c r="G131" s="141">
        <f t="shared" si="3"/>
        <v>0</v>
      </c>
      <c r="H131" s="136">
        <f t="shared" si="4"/>
        <v>4912933.7164597725</v>
      </c>
    </row>
    <row r="132" spans="2:12" x14ac:dyDescent="0.55000000000000004">
      <c r="B132" s="127" t="str">
        <f>$B$48</f>
        <v>Optometry</v>
      </c>
      <c r="C132" s="141">
        <f t="shared" ref="C132:G135" si="5">C107+C77</f>
        <v>0</v>
      </c>
      <c r="D132" s="141">
        <f t="shared" si="5"/>
        <v>0</v>
      </c>
      <c r="E132" s="141">
        <f t="shared" si="5"/>
        <v>0</v>
      </c>
      <c r="F132" s="141">
        <f t="shared" si="5"/>
        <v>0</v>
      </c>
      <c r="G132" s="141">
        <f t="shared" si="5"/>
        <v>0</v>
      </c>
      <c r="H132" s="136">
        <f t="shared" si="4"/>
        <v>0</v>
      </c>
    </row>
    <row r="133" spans="2:12" x14ac:dyDescent="0.55000000000000004">
      <c r="B133" s="127" t="str">
        <f>$B$49</f>
        <v>Teacher Ed-Practice Teaching</v>
      </c>
      <c r="C133" s="141">
        <f t="shared" si="5"/>
        <v>0</v>
      </c>
      <c r="D133" s="141">
        <f t="shared" si="5"/>
        <v>48765.3</v>
      </c>
      <c r="E133" s="141">
        <f t="shared" si="5"/>
        <v>0</v>
      </c>
      <c r="F133" s="141">
        <f t="shared" si="5"/>
        <v>0</v>
      </c>
      <c r="G133" s="141">
        <f t="shared" si="5"/>
        <v>0</v>
      </c>
      <c r="H133" s="136">
        <f t="shared" si="4"/>
        <v>48765.3</v>
      </c>
    </row>
    <row r="134" spans="2:12" x14ac:dyDescent="0.55000000000000004">
      <c r="B134" s="127" t="str">
        <f>$B$50</f>
        <v>Technology</v>
      </c>
      <c r="C134" s="141">
        <f t="shared" si="5"/>
        <v>240148.3713967723</v>
      </c>
      <c r="D134" s="141">
        <f t="shared" si="5"/>
        <v>488544.52497072757</v>
      </c>
      <c r="E134" s="141">
        <f t="shared" si="5"/>
        <v>18894.529411764706</v>
      </c>
      <c r="F134" s="141">
        <f t="shared" si="5"/>
        <v>0</v>
      </c>
      <c r="G134" s="141">
        <f t="shared" si="5"/>
        <v>0</v>
      </c>
      <c r="H134" s="136">
        <f t="shared" si="4"/>
        <v>747587.42577926454</v>
      </c>
    </row>
    <row r="135" spans="2:12" x14ac:dyDescent="0.55000000000000004">
      <c r="B135" s="127" t="str">
        <f>$B$51</f>
        <v>Nursing</v>
      </c>
      <c r="C135" s="141">
        <f t="shared" si="5"/>
        <v>0</v>
      </c>
      <c r="D135" s="141">
        <f t="shared" si="5"/>
        <v>0</v>
      </c>
      <c r="E135" s="141">
        <f t="shared" si="5"/>
        <v>0</v>
      </c>
      <c r="F135" s="141">
        <f t="shared" si="5"/>
        <v>0</v>
      </c>
      <c r="G135" s="141">
        <f t="shared" si="5"/>
        <v>0</v>
      </c>
      <c r="H135" s="136">
        <f t="shared" si="4"/>
        <v>0</v>
      </c>
    </row>
    <row r="136" spans="2:12" x14ac:dyDescent="0.55000000000000004">
      <c r="B136" s="130" t="str">
        <f>$B$52</f>
        <v>Totals</v>
      </c>
      <c r="C136" s="133">
        <f>SUM(C116:C135)</f>
        <v>12163107.250350863</v>
      </c>
      <c r="D136" s="133">
        <f>SUM(D116:D135)</f>
        <v>9968543.0090093818</v>
      </c>
      <c r="E136" s="133">
        <f>SUM(E116:E135)</f>
        <v>7521021.2948501231</v>
      </c>
      <c r="F136" s="133">
        <f>SUM(F116:F135)</f>
        <v>1996435.0931669895</v>
      </c>
      <c r="G136" s="133">
        <f>SUM(G116:G135)</f>
        <v>7313188.9105478562</v>
      </c>
      <c r="H136" s="133">
        <f t="shared" si="4"/>
        <v>38962295.557925209</v>
      </c>
    </row>
    <row r="137" spans="2:12" x14ac:dyDescent="0.55000000000000004">
      <c r="B137" s="328"/>
      <c r="C137" s="331"/>
      <c r="D137" s="331"/>
      <c r="E137" s="331"/>
      <c r="F137" s="331"/>
      <c r="G137" s="331"/>
      <c r="H137" s="332"/>
    </row>
    <row r="138" spans="2:12" x14ac:dyDescent="0.55000000000000004">
      <c r="B138" s="120" t="s">
        <v>4</v>
      </c>
      <c r="C138" s="325"/>
      <c r="D138" s="325"/>
      <c r="E138" s="325"/>
      <c r="F138" s="325"/>
      <c r="G138" s="325"/>
      <c r="H138" s="122">
        <f>H86-H81-H111</f>
        <v>40596721.442074791</v>
      </c>
    </row>
    <row r="139" spans="2:12" ht="202.5" customHeight="1" thickBot="1" x14ac:dyDescent="0.6">
      <c r="B139" s="432" t="s">
        <v>850</v>
      </c>
      <c r="C139" s="432"/>
      <c r="D139" s="432"/>
      <c r="E139" s="432"/>
      <c r="F139" s="432"/>
      <c r="G139" s="432"/>
      <c r="H139" s="319"/>
    </row>
    <row r="140" spans="2:12" ht="36.75" customHeight="1" thickTop="1" x14ac:dyDescent="0.55000000000000004">
      <c r="B140" s="479" t="s">
        <v>852</v>
      </c>
      <c r="C140" s="454"/>
      <c r="D140" s="454"/>
      <c r="E140" s="454"/>
      <c r="F140" s="455"/>
      <c r="G140" s="333" t="s">
        <v>2</v>
      </c>
      <c r="H140" s="334">
        <v>1</v>
      </c>
      <c r="I140" s="446" t="str">
        <f>IF(H140+H141=1,"","Error, the two cells on the left must equal 100%")</f>
        <v/>
      </c>
      <c r="L140" s="288"/>
    </row>
    <row r="141" spans="2:12" ht="67.5" customHeight="1" thickBot="1" x14ac:dyDescent="0.6">
      <c r="B141" s="456"/>
      <c r="C141" s="457"/>
      <c r="D141" s="457"/>
      <c r="E141" s="457"/>
      <c r="F141" s="458"/>
      <c r="G141" s="333" t="s">
        <v>3</v>
      </c>
      <c r="H141" s="335">
        <f>1-H140</f>
        <v>0</v>
      </c>
      <c r="I141" s="446"/>
    </row>
    <row r="142" spans="2:12" ht="58.2" thickBot="1" x14ac:dyDescent="0.6">
      <c r="B142" s="336" t="s">
        <v>31</v>
      </c>
      <c r="C142" s="337" t="s">
        <v>25</v>
      </c>
      <c r="D142" s="337" t="s">
        <v>26</v>
      </c>
      <c r="E142" s="337" t="s">
        <v>27</v>
      </c>
      <c r="F142" s="337" t="s">
        <v>28</v>
      </c>
      <c r="G142" s="338" t="s">
        <v>29</v>
      </c>
      <c r="H142" s="339" t="s">
        <v>6</v>
      </c>
      <c r="I142" s="340" t="s">
        <v>7</v>
      </c>
    </row>
    <row r="143" spans="2:12" x14ac:dyDescent="0.55000000000000004">
      <c r="B143" s="127" t="str">
        <f>$B$32</f>
        <v>Liberal Arts</v>
      </c>
      <c r="C143" s="327">
        <f>Data!LN30</f>
        <v>0</v>
      </c>
      <c r="D143" s="327">
        <f>Data!MH30</f>
        <v>0</v>
      </c>
      <c r="E143" s="327">
        <f>Data!NB30</f>
        <v>0</v>
      </c>
      <c r="F143" s="327">
        <f>Data!NV30</f>
        <v>0</v>
      </c>
      <c r="G143" s="327">
        <f>Data!OP30</f>
        <v>0</v>
      </c>
      <c r="H143" s="341">
        <f>Data!PJ30</f>
        <v>12155695.35</v>
      </c>
      <c r="I143" s="342">
        <f t="shared" ref="I143:I162" si="6">SUM(C143:H143)</f>
        <v>12155695.35</v>
      </c>
    </row>
    <row r="144" spans="2:12" x14ac:dyDescent="0.55000000000000004">
      <c r="B144" s="127" t="str">
        <f>$B$33</f>
        <v>Science</v>
      </c>
      <c r="C144" s="327">
        <f>Data!LO30</f>
        <v>0</v>
      </c>
      <c r="D144" s="327">
        <f>Data!MI30</f>
        <v>0</v>
      </c>
      <c r="E144" s="327">
        <f>Data!NC30</f>
        <v>0</v>
      </c>
      <c r="F144" s="327">
        <f>Data!NW30</f>
        <v>0</v>
      </c>
      <c r="G144" s="327">
        <f>Data!OQ30</f>
        <v>0</v>
      </c>
      <c r="H144" s="341">
        <f>Data!PK30</f>
        <v>3486004.7</v>
      </c>
      <c r="I144" s="342">
        <f t="shared" si="6"/>
        <v>3486004.7</v>
      </c>
    </row>
    <row r="145" spans="2:9" x14ac:dyDescent="0.55000000000000004">
      <c r="B145" s="127" t="str">
        <f>$B$34</f>
        <v>Fine Arts</v>
      </c>
      <c r="C145" s="327">
        <f>Data!LP30</f>
        <v>0</v>
      </c>
      <c r="D145" s="327">
        <f>Data!MJ30</f>
        <v>0</v>
      </c>
      <c r="E145" s="327">
        <f>Data!ND30</f>
        <v>0</v>
      </c>
      <c r="F145" s="327">
        <f>Data!NX30</f>
        <v>0</v>
      </c>
      <c r="G145" s="327">
        <f>Data!OR30</f>
        <v>0</v>
      </c>
      <c r="H145" s="341">
        <f>Data!PL30</f>
        <v>1067222.3600000001</v>
      </c>
      <c r="I145" s="342">
        <f t="shared" si="6"/>
        <v>1067222.3600000001</v>
      </c>
    </row>
    <row r="146" spans="2:9" x14ac:dyDescent="0.55000000000000004">
      <c r="B146" s="127" t="str">
        <f>$B$35</f>
        <v>Teacher Education</v>
      </c>
      <c r="C146" s="327">
        <f>Data!LQ30</f>
        <v>0</v>
      </c>
      <c r="D146" s="327">
        <f>Data!MK30</f>
        <v>0</v>
      </c>
      <c r="E146" s="327">
        <f>Data!NE30</f>
        <v>0</v>
      </c>
      <c r="F146" s="327">
        <f>Data!NY30</f>
        <v>0</v>
      </c>
      <c r="G146" s="327">
        <f>Data!OS30</f>
        <v>0</v>
      </c>
      <c r="H146" s="341">
        <f>Data!PN30</f>
        <v>3463177.1</v>
      </c>
      <c r="I146" s="342">
        <f t="shared" si="6"/>
        <v>3463177.1</v>
      </c>
    </row>
    <row r="147" spans="2:9" x14ac:dyDescent="0.55000000000000004">
      <c r="B147" s="127" t="str">
        <f>$B$36</f>
        <v>Agriculture</v>
      </c>
      <c r="C147" s="327">
        <f>Data!LR30</f>
        <v>0</v>
      </c>
      <c r="D147" s="327">
        <f>Data!ML30</f>
        <v>0</v>
      </c>
      <c r="E147" s="327">
        <f>Data!NF30</f>
        <v>0</v>
      </c>
      <c r="F147" s="327">
        <f>Data!NZ30</f>
        <v>0</v>
      </c>
      <c r="G147" s="327">
        <f>Data!OT30</f>
        <v>0</v>
      </c>
      <c r="H147" s="341">
        <f>Data!PM30</f>
        <v>0</v>
      </c>
      <c r="I147" s="342">
        <f t="shared" si="6"/>
        <v>0</v>
      </c>
    </row>
    <row r="148" spans="2:9" x14ac:dyDescent="0.55000000000000004">
      <c r="B148" s="127" t="str">
        <f>$B$37</f>
        <v>Engineering</v>
      </c>
      <c r="C148" s="327">
        <f>Data!LS30</f>
        <v>0</v>
      </c>
      <c r="D148" s="327">
        <f>Data!MM30</f>
        <v>0</v>
      </c>
      <c r="E148" s="327">
        <f>Data!NG30</f>
        <v>0</v>
      </c>
      <c r="F148" s="327">
        <f>Data!OA30</f>
        <v>0</v>
      </c>
      <c r="G148" s="327">
        <f>Data!OU30</f>
        <v>0</v>
      </c>
      <c r="H148" s="341">
        <f>Data!PO30</f>
        <v>1356154.47</v>
      </c>
      <c r="I148" s="342">
        <f t="shared" si="6"/>
        <v>1356154.47</v>
      </c>
    </row>
    <row r="149" spans="2:9" x14ac:dyDescent="0.55000000000000004">
      <c r="B149" s="127" t="str">
        <f>$B$38</f>
        <v>Home Economics</v>
      </c>
      <c r="C149" s="327">
        <f>Data!LT30</f>
        <v>0</v>
      </c>
      <c r="D149" s="327">
        <f>Data!MN30</f>
        <v>0</v>
      </c>
      <c r="E149" s="327">
        <f>Data!NH30</f>
        <v>0</v>
      </c>
      <c r="F149" s="327">
        <f>Data!OB30</f>
        <v>0</v>
      </c>
      <c r="G149" s="327">
        <f>Data!OV30</f>
        <v>0</v>
      </c>
      <c r="H149" s="341">
        <f>Data!PP30</f>
        <v>187456.82</v>
      </c>
      <c r="I149" s="342">
        <f t="shared" si="6"/>
        <v>187456.82</v>
      </c>
    </row>
    <row r="150" spans="2:9" x14ac:dyDescent="0.55000000000000004">
      <c r="B150" s="127" t="str">
        <f>$B$39</f>
        <v>Law</v>
      </c>
      <c r="C150" s="327">
        <f>Data!LU30</f>
        <v>0</v>
      </c>
      <c r="D150" s="327">
        <f>Data!MO30</f>
        <v>0</v>
      </c>
      <c r="E150" s="327">
        <f>Data!NI30</f>
        <v>0</v>
      </c>
      <c r="F150" s="327">
        <f>Data!OC30</f>
        <v>0</v>
      </c>
      <c r="G150" s="327">
        <f>Data!OW30</f>
        <v>0</v>
      </c>
      <c r="H150" s="341">
        <f>Data!PQ30</f>
        <v>7823483.2999999998</v>
      </c>
      <c r="I150" s="342">
        <f t="shared" si="6"/>
        <v>7823483.2999999998</v>
      </c>
    </row>
    <row r="151" spans="2:9" x14ac:dyDescent="0.55000000000000004">
      <c r="B151" s="127" t="str">
        <f>$B$40</f>
        <v>Social Service</v>
      </c>
      <c r="C151" s="327">
        <f>Data!LV30</f>
        <v>0</v>
      </c>
      <c r="D151" s="327">
        <f>Data!MP30</f>
        <v>0</v>
      </c>
      <c r="E151" s="327">
        <f>Data!NJ30</f>
        <v>0</v>
      </c>
      <c r="F151" s="327">
        <f>Data!OD30</f>
        <v>0</v>
      </c>
      <c r="G151" s="327">
        <f>Data!OX30</f>
        <v>0</v>
      </c>
      <c r="H151" s="341">
        <f>Data!PR30</f>
        <v>1682475.13</v>
      </c>
      <c r="I151" s="342">
        <f t="shared" si="6"/>
        <v>1682475.13</v>
      </c>
    </row>
    <row r="152" spans="2:9" x14ac:dyDescent="0.55000000000000004">
      <c r="B152" s="127" t="str">
        <f>$B$41</f>
        <v>Library Science</v>
      </c>
      <c r="C152" s="327">
        <f>Data!LW30</f>
        <v>0</v>
      </c>
      <c r="D152" s="327">
        <f>Data!MQ30</f>
        <v>0</v>
      </c>
      <c r="E152" s="327">
        <f>Data!NK30</f>
        <v>0</v>
      </c>
      <c r="F152" s="327">
        <f>Data!OE30</f>
        <v>0</v>
      </c>
      <c r="G152" s="327">
        <f>Data!OY30</f>
        <v>0</v>
      </c>
      <c r="H152" s="341">
        <f>Data!PS30</f>
        <v>0</v>
      </c>
      <c r="I152" s="342">
        <f t="shared" si="6"/>
        <v>0</v>
      </c>
    </row>
    <row r="153" spans="2:9" x14ac:dyDescent="0.55000000000000004">
      <c r="B153" s="127" t="str">
        <f>$B$42</f>
        <v>Veterinary Science</v>
      </c>
      <c r="C153" s="327">
        <f>Data!LX30</f>
        <v>0</v>
      </c>
      <c r="D153" s="327">
        <f>Data!MR30</f>
        <v>0</v>
      </c>
      <c r="E153" s="327">
        <f>Data!NL30</f>
        <v>0</v>
      </c>
      <c r="F153" s="327">
        <f>Data!OF30</f>
        <v>0</v>
      </c>
      <c r="G153" s="327">
        <f>Data!OZ30</f>
        <v>0</v>
      </c>
      <c r="H153" s="341">
        <f>Data!PT30</f>
        <v>0</v>
      </c>
      <c r="I153" s="342">
        <f t="shared" si="6"/>
        <v>0</v>
      </c>
    </row>
    <row r="154" spans="2:9" x14ac:dyDescent="0.55000000000000004">
      <c r="B154" s="127" t="str">
        <f>$B$43</f>
        <v>Vocational Training</v>
      </c>
      <c r="C154" s="327">
        <f>Data!LY30</f>
        <v>0</v>
      </c>
      <c r="D154" s="327">
        <f>Data!MS30</f>
        <v>0</v>
      </c>
      <c r="E154" s="327">
        <f>Data!NM30</f>
        <v>0</v>
      </c>
      <c r="F154" s="327">
        <f>Data!OG30</f>
        <v>0</v>
      </c>
      <c r="G154" s="327">
        <f>Data!PA30</f>
        <v>0</v>
      </c>
      <c r="H154" s="341">
        <f>Data!PU30</f>
        <v>0</v>
      </c>
      <c r="I154" s="342">
        <f t="shared" si="6"/>
        <v>0</v>
      </c>
    </row>
    <row r="155" spans="2:9" x14ac:dyDescent="0.55000000000000004">
      <c r="B155" s="127" t="str">
        <f>$B$44</f>
        <v>Physical Training</v>
      </c>
      <c r="C155" s="327">
        <f>Data!LZ30</f>
        <v>0</v>
      </c>
      <c r="D155" s="327">
        <f>Data!MT30</f>
        <v>0</v>
      </c>
      <c r="E155" s="327">
        <f>Data!NN30</f>
        <v>0</v>
      </c>
      <c r="F155" s="327">
        <f>Data!OH30</f>
        <v>0</v>
      </c>
      <c r="G155" s="327">
        <f>Data!PB30</f>
        <v>0</v>
      </c>
      <c r="H155" s="341">
        <f>Data!PV30</f>
        <v>0</v>
      </c>
      <c r="I155" s="342">
        <f t="shared" si="6"/>
        <v>0</v>
      </c>
    </row>
    <row r="156" spans="2:9" x14ac:dyDescent="0.55000000000000004">
      <c r="B156" s="127" t="str">
        <f>$B$45</f>
        <v>Health Services</v>
      </c>
      <c r="C156" s="327">
        <f>Data!MA30</f>
        <v>0</v>
      </c>
      <c r="D156" s="327">
        <f>Data!MU30</f>
        <v>0</v>
      </c>
      <c r="E156" s="327">
        <f>Data!NO30</f>
        <v>0</v>
      </c>
      <c r="F156" s="327">
        <f>Data!OI30</f>
        <v>0</v>
      </c>
      <c r="G156" s="327">
        <f>Data!PC30</f>
        <v>0</v>
      </c>
      <c r="H156" s="341">
        <f>Data!PW30</f>
        <v>358236.61</v>
      </c>
      <c r="I156" s="342">
        <f t="shared" si="6"/>
        <v>358236.61</v>
      </c>
    </row>
    <row r="157" spans="2:9" x14ac:dyDescent="0.55000000000000004">
      <c r="B157" s="127" t="str">
        <f>$B$46</f>
        <v>Pharmacy</v>
      </c>
      <c r="C157" s="327">
        <f>Data!MB30</f>
        <v>0</v>
      </c>
      <c r="D157" s="327">
        <f>Data!MV30</f>
        <v>0</v>
      </c>
      <c r="E157" s="327">
        <f>Data!NP30</f>
        <v>0</v>
      </c>
      <c r="F157" s="327">
        <f>Data!OJ30</f>
        <v>0</v>
      </c>
      <c r="G157" s="327">
        <f>Data!PD30</f>
        <v>0</v>
      </c>
      <c r="H157" s="341">
        <f>Data!PX30</f>
        <v>4280640.9400000004</v>
      </c>
      <c r="I157" s="342">
        <f t="shared" si="6"/>
        <v>4280640.9400000004</v>
      </c>
    </row>
    <row r="158" spans="2:9" x14ac:dyDescent="0.55000000000000004">
      <c r="B158" s="127" t="str">
        <f>$B$47</f>
        <v>Business Administration</v>
      </c>
      <c r="C158" s="327">
        <f>Data!MC30</f>
        <v>0</v>
      </c>
      <c r="D158" s="327">
        <f>Data!MW30</f>
        <v>0</v>
      </c>
      <c r="E158" s="327">
        <f>Data!NQ30</f>
        <v>0</v>
      </c>
      <c r="F158" s="327">
        <f>Data!OK30</f>
        <v>0</v>
      </c>
      <c r="G158" s="327">
        <f>Data!PE30</f>
        <v>0</v>
      </c>
      <c r="H158" s="341">
        <f>Data!PY30</f>
        <v>2258373.2599999998</v>
      </c>
      <c r="I158" s="342">
        <f t="shared" si="6"/>
        <v>2258373.2599999998</v>
      </c>
    </row>
    <row r="159" spans="2:9" x14ac:dyDescent="0.55000000000000004">
      <c r="B159" s="127" t="str">
        <f>$B$48</f>
        <v>Optometry</v>
      </c>
      <c r="C159" s="327">
        <f>Data!MD30</f>
        <v>0</v>
      </c>
      <c r="D159" s="327">
        <f>Data!MX30</f>
        <v>0</v>
      </c>
      <c r="E159" s="327">
        <f>Data!NR30</f>
        <v>0</v>
      </c>
      <c r="F159" s="327">
        <f>Data!OL30</f>
        <v>0</v>
      </c>
      <c r="G159" s="327">
        <f>Data!PF30</f>
        <v>0</v>
      </c>
      <c r="H159" s="341">
        <f>Data!PZ30</f>
        <v>0</v>
      </c>
      <c r="I159" s="342">
        <f t="shared" si="6"/>
        <v>0</v>
      </c>
    </row>
    <row r="160" spans="2:9" x14ac:dyDescent="0.55000000000000004">
      <c r="B160" s="127" t="str">
        <f>$B$49</f>
        <v>Teacher Ed-Practice Teaching</v>
      </c>
      <c r="C160" s="327">
        <f>Data!ME30</f>
        <v>0</v>
      </c>
      <c r="D160" s="327">
        <f>Data!MY30</f>
        <v>0</v>
      </c>
      <c r="E160" s="327">
        <f>Data!NS30</f>
        <v>0</v>
      </c>
      <c r="F160" s="327">
        <f>Data!OM30</f>
        <v>0</v>
      </c>
      <c r="G160" s="327">
        <f>Data!PG30</f>
        <v>0</v>
      </c>
      <c r="H160" s="341">
        <f>Data!QA30</f>
        <v>0</v>
      </c>
      <c r="I160" s="342">
        <f t="shared" si="6"/>
        <v>0</v>
      </c>
    </row>
    <row r="161" spans="2:10" x14ac:dyDescent="0.55000000000000004">
      <c r="B161" s="127" t="str">
        <f>$B$50</f>
        <v>Technology</v>
      </c>
      <c r="C161" s="327">
        <f>Data!MF30</f>
        <v>0</v>
      </c>
      <c r="D161" s="327">
        <f>Data!MZ30</f>
        <v>0</v>
      </c>
      <c r="E161" s="327">
        <f>Data!NT30</f>
        <v>0</v>
      </c>
      <c r="F161" s="327">
        <f>Data!ON30</f>
        <v>0</v>
      </c>
      <c r="G161" s="327">
        <f>Data!PH30</f>
        <v>0</v>
      </c>
      <c r="H161" s="341">
        <f>Data!QB30</f>
        <v>2477801.39</v>
      </c>
      <c r="I161" s="342">
        <f t="shared" si="6"/>
        <v>2477801.39</v>
      </c>
    </row>
    <row r="162" spans="2:10" x14ac:dyDescent="0.55000000000000004">
      <c r="B162" s="127" t="str">
        <f>$B$51</f>
        <v>Nursing</v>
      </c>
      <c r="C162" s="327">
        <f>Data!MG30</f>
        <v>0</v>
      </c>
      <c r="D162" s="327">
        <f>Data!NA30</f>
        <v>0</v>
      </c>
      <c r="E162" s="327">
        <f>Data!NU30</f>
        <v>0</v>
      </c>
      <c r="F162" s="327">
        <f>Data!OO30</f>
        <v>0</v>
      </c>
      <c r="G162" s="327">
        <f>Data!PI30</f>
        <v>0</v>
      </c>
      <c r="H162" s="341">
        <f>Data!QC30</f>
        <v>0</v>
      </c>
      <c r="I162" s="342">
        <f t="shared" si="6"/>
        <v>0</v>
      </c>
    </row>
    <row r="163" spans="2:10" ht="19.8" thickBot="1" x14ac:dyDescent="0.6">
      <c r="B163" s="130" t="str">
        <f>$B$52</f>
        <v>Totals</v>
      </c>
      <c r="C163" s="133">
        <f t="shared" ref="C163:H163" si="7">SUM(C143:C162)</f>
        <v>0</v>
      </c>
      <c r="D163" s="133">
        <f t="shared" si="7"/>
        <v>0</v>
      </c>
      <c r="E163" s="133">
        <f t="shared" si="7"/>
        <v>0</v>
      </c>
      <c r="F163" s="133">
        <f t="shared" si="7"/>
        <v>0</v>
      </c>
      <c r="G163" s="134">
        <f t="shared" si="7"/>
        <v>0</v>
      </c>
      <c r="H163" s="343">
        <f t="shared" si="7"/>
        <v>40596721.43</v>
      </c>
      <c r="I163" s="342">
        <f>SUM(I143:I162)</f>
        <v>40596721.43</v>
      </c>
      <c r="J163" s="347">
        <f>H138-I163</f>
        <v>1.2074790894985199E-2</v>
      </c>
    </row>
    <row r="164" spans="2:10" ht="19.8" thickTop="1" x14ac:dyDescent="0.55000000000000004">
      <c r="B164" s="143"/>
      <c r="C164" s="329"/>
      <c r="D164" s="329"/>
      <c r="E164" s="329"/>
      <c r="F164" s="329"/>
      <c r="G164" s="329"/>
      <c r="H164" s="344"/>
      <c r="I164" s="345"/>
    </row>
    <row r="165" spans="2:10" ht="19.5" customHeight="1" x14ac:dyDescent="0.55000000000000004">
      <c r="B165" s="437" t="s">
        <v>63</v>
      </c>
      <c r="C165" s="437"/>
      <c r="D165" s="437"/>
      <c r="E165" s="437"/>
      <c r="F165" s="437"/>
      <c r="G165" s="437"/>
      <c r="H165" s="346"/>
      <c r="I165" s="346"/>
    </row>
    <row r="166" spans="2:10" ht="43.5" customHeight="1" thickBot="1" x14ac:dyDescent="0.6">
      <c r="B166" s="444" t="s">
        <v>40</v>
      </c>
      <c r="C166" s="444"/>
      <c r="D166" s="444"/>
      <c r="E166" s="444"/>
      <c r="F166" s="444"/>
      <c r="G166" s="444"/>
      <c r="H166" s="326"/>
    </row>
    <row r="167" spans="2:10" ht="19.8" thickBot="1" x14ac:dyDescent="0.6">
      <c r="B167" s="124" t="s">
        <v>31</v>
      </c>
      <c r="C167" s="125" t="s">
        <v>25</v>
      </c>
      <c r="D167" s="125" t="s">
        <v>26</v>
      </c>
      <c r="E167" s="125" t="s">
        <v>27</v>
      </c>
      <c r="F167" s="125" t="s">
        <v>28</v>
      </c>
      <c r="G167" s="125" t="s">
        <v>29</v>
      </c>
      <c r="H167" s="126" t="s">
        <v>1</v>
      </c>
    </row>
    <row r="168" spans="2:10" x14ac:dyDescent="0.55000000000000004">
      <c r="B168" s="127" t="str">
        <f>$B$32</f>
        <v>Liberal Arts</v>
      </c>
      <c r="C168" s="321">
        <f t="shared" ref="C168:G183" si="8">C143+$H$140*IF($H116=0,0,$H143*C116/$H116)+IF($H32=0,0,$H$141*$H143*C32/$H32)</f>
        <v>6418129.268176211</v>
      </c>
      <c r="D168" s="321">
        <f t="shared" si="8"/>
        <v>2465583.1025962769</v>
      </c>
      <c r="E168" s="321">
        <f t="shared" si="8"/>
        <v>3214771.1742469734</v>
      </c>
      <c r="F168" s="321">
        <f t="shared" si="8"/>
        <v>57211.804980538793</v>
      </c>
      <c r="G168" s="321">
        <f t="shared" si="8"/>
        <v>0</v>
      </c>
      <c r="H168" s="133">
        <f t="shared" ref="H168:H188" si="9">SUM(C168:G168)</f>
        <v>12155695.350000001</v>
      </c>
      <c r="I168" s="347"/>
      <c r="J168" s="288"/>
    </row>
    <row r="169" spans="2:10" x14ac:dyDescent="0.55000000000000004">
      <c r="B169" s="127" t="str">
        <f>$B$33</f>
        <v>Science</v>
      </c>
      <c r="C169" s="141">
        <f t="shared" si="8"/>
        <v>1494237.0049509716</v>
      </c>
      <c r="D169" s="141">
        <f t="shared" si="8"/>
        <v>1259807.4677412119</v>
      </c>
      <c r="E169" s="141">
        <f t="shared" si="8"/>
        <v>504501.80525357457</v>
      </c>
      <c r="F169" s="141">
        <f t="shared" si="8"/>
        <v>227458.42205424292</v>
      </c>
      <c r="G169" s="141">
        <f t="shared" si="8"/>
        <v>0</v>
      </c>
      <c r="H169" s="136">
        <f t="shared" si="9"/>
        <v>3486004.7000000007</v>
      </c>
      <c r="I169" s="347"/>
      <c r="J169" s="288"/>
    </row>
    <row r="170" spans="2:10" x14ac:dyDescent="0.55000000000000004">
      <c r="B170" s="127" t="str">
        <f>$B$34</f>
        <v>Fine Arts</v>
      </c>
      <c r="C170" s="141">
        <f t="shared" si="8"/>
        <v>684374.84975874529</v>
      </c>
      <c r="D170" s="141">
        <f t="shared" si="8"/>
        <v>382847.51024125476</v>
      </c>
      <c r="E170" s="141">
        <f t="shared" si="8"/>
        <v>0</v>
      </c>
      <c r="F170" s="141">
        <f t="shared" si="8"/>
        <v>0</v>
      </c>
      <c r="G170" s="141">
        <f t="shared" si="8"/>
        <v>0</v>
      </c>
      <c r="H170" s="136">
        <f t="shared" si="9"/>
        <v>1067222.3600000001</v>
      </c>
      <c r="I170" s="347"/>
      <c r="J170" s="288"/>
    </row>
    <row r="171" spans="2:10" x14ac:dyDescent="0.55000000000000004">
      <c r="B171" s="127" t="str">
        <f>$B$35</f>
        <v>Teacher Education</v>
      </c>
      <c r="C171" s="141">
        <f t="shared" si="8"/>
        <v>567996.52462211542</v>
      </c>
      <c r="D171" s="141">
        <f t="shared" si="8"/>
        <v>667817.95280113304</v>
      </c>
      <c r="E171" s="141">
        <f t="shared" si="8"/>
        <v>1159178.7561708451</v>
      </c>
      <c r="F171" s="141">
        <f t="shared" si="8"/>
        <v>1068183.8664059066</v>
      </c>
      <c r="G171" s="141">
        <f t="shared" si="8"/>
        <v>0</v>
      </c>
      <c r="H171" s="136">
        <f t="shared" si="9"/>
        <v>3463177.1</v>
      </c>
      <c r="I171" s="347"/>
      <c r="J171" s="288"/>
    </row>
    <row r="172" spans="2:10" x14ac:dyDescent="0.55000000000000004">
      <c r="B172" s="127" t="str">
        <f>$B$36</f>
        <v>Agriculture</v>
      </c>
      <c r="C172" s="141">
        <f t="shared" si="8"/>
        <v>0</v>
      </c>
      <c r="D172" s="141">
        <f t="shared" si="8"/>
        <v>0</v>
      </c>
      <c r="E172" s="141">
        <f t="shared" si="8"/>
        <v>0</v>
      </c>
      <c r="F172" s="141">
        <f t="shared" si="8"/>
        <v>0</v>
      </c>
      <c r="G172" s="141">
        <f t="shared" si="8"/>
        <v>0</v>
      </c>
      <c r="H172" s="136">
        <f t="shared" si="9"/>
        <v>0</v>
      </c>
      <c r="I172" s="347"/>
      <c r="J172" s="288"/>
    </row>
    <row r="173" spans="2:10" x14ac:dyDescent="0.55000000000000004">
      <c r="B173" s="127" t="str">
        <f>$B$37</f>
        <v>Engineering</v>
      </c>
      <c r="C173" s="141">
        <f t="shared" si="8"/>
        <v>584939.58827044431</v>
      </c>
      <c r="D173" s="141">
        <f t="shared" si="8"/>
        <v>370339.23445699777</v>
      </c>
      <c r="E173" s="141">
        <f t="shared" si="8"/>
        <v>338659.56465672911</v>
      </c>
      <c r="F173" s="141">
        <f t="shared" si="8"/>
        <v>62216.082615828956</v>
      </c>
      <c r="G173" s="141">
        <f t="shared" si="8"/>
        <v>0</v>
      </c>
      <c r="H173" s="136">
        <f t="shared" si="9"/>
        <v>1356154.4700000002</v>
      </c>
      <c r="I173" s="347"/>
      <c r="J173" s="288"/>
    </row>
    <row r="174" spans="2:10" x14ac:dyDescent="0.55000000000000004">
      <c r="B174" s="127" t="str">
        <f>$B$38</f>
        <v>Home Economics</v>
      </c>
      <c r="C174" s="141">
        <f t="shared" si="8"/>
        <v>51133.854430869964</v>
      </c>
      <c r="D174" s="141">
        <f t="shared" si="8"/>
        <v>62125.321587229555</v>
      </c>
      <c r="E174" s="141">
        <f t="shared" si="8"/>
        <v>61244.839590158888</v>
      </c>
      <c r="F174" s="141">
        <f t="shared" si="8"/>
        <v>12952.804391741607</v>
      </c>
      <c r="G174" s="141">
        <f t="shared" si="8"/>
        <v>0</v>
      </c>
      <c r="H174" s="136">
        <f t="shared" si="9"/>
        <v>187456.82</v>
      </c>
      <c r="I174" s="347"/>
      <c r="J174" s="288"/>
    </row>
    <row r="175" spans="2:10" x14ac:dyDescent="0.55000000000000004">
      <c r="B175" s="127" t="str">
        <f>$B$39</f>
        <v>Law</v>
      </c>
      <c r="C175" s="141">
        <f t="shared" si="8"/>
        <v>0</v>
      </c>
      <c r="D175" s="141">
        <f t="shared" si="8"/>
        <v>0</v>
      </c>
      <c r="E175" s="141">
        <f t="shared" si="8"/>
        <v>0</v>
      </c>
      <c r="F175" s="141">
        <f t="shared" si="8"/>
        <v>0</v>
      </c>
      <c r="G175" s="141">
        <f t="shared" si="8"/>
        <v>7823483.2999999998</v>
      </c>
      <c r="H175" s="136">
        <f t="shared" si="9"/>
        <v>7823483.2999999998</v>
      </c>
      <c r="I175" s="347"/>
      <c r="J175" s="288"/>
    </row>
    <row r="176" spans="2:10" x14ac:dyDescent="0.55000000000000004">
      <c r="B176" s="127" t="str">
        <f>$B$40</f>
        <v>Social Service</v>
      </c>
      <c r="C176" s="141">
        <f t="shared" si="8"/>
        <v>672678.09508977714</v>
      </c>
      <c r="D176" s="141">
        <f t="shared" si="8"/>
        <v>1009797.0349102227</v>
      </c>
      <c r="E176" s="141">
        <f t="shared" si="8"/>
        <v>0</v>
      </c>
      <c r="F176" s="141">
        <f t="shared" si="8"/>
        <v>0</v>
      </c>
      <c r="G176" s="141">
        <f t="shared" si="8"/>
        <v>0</v>
      </c>
      <c r="H176" s="136">
        <f t="shared" si="9"/>
        <v>1682475.13</v>
      </c>
      <c r="I176" s="347"/>
      <c r="J176" s="288"/>
    </row>
    <row r="177" spans="2:10" x14ac:dyDescent="0.55000000000000004">
      <c r="B177" s="127" t="str">
        <f>$B$41</f>
        <v>Library Science</v>
      </c>
      <c r="C177" s="141">
        <f t="shared" si="8"/>
        <v>0</v>
      </c>
      <c r="D177" s="141">
        <f t="shared" si="8"/>
        <v>0</v>
      </c>
      <c r="E177" s="141">
        <f t="shared" si="8"/>
        <v>0</v>
      </c>
      <c r="F177" s="141">
        <f t="shared" si="8"/>
        <v>0</v>
      </c>
      <c r="G177" s="141">
        <f t="shared" si="8"/>
        <v>0</v>
      </c>
      <c r="H177" s="136">
        <f t="shared" si="9"/>
        <v>0</v>
      </c>
      <c r="I177" s="347"/>
      <c r="J177" s="288"/>
    </row>
    <row r="178" spans="2:10" x14ac:dyDescent="0.55000000000000004">
      <c r="B178" s="127" t="str">
        <f>$B$42</f>
        <v>Veterinary Science</v>
      </c>
      <c r="C178" s="141">
        <f t="shared" si="8"/>
        <v>0</v>
      </c>
      <c r="D178" s="141">
        <f t="shared" si="8"/>
        <v>0</v>
      </c>
      <c r="E178" s="141">
        <f t="shared" si="8"/>
        <v>0</v>
      </c>
      <c r="F178" s="141">
        <f t="shared" si="8"/>
        <v>0</v>
      </c>
      <c r="G178" s="141">
        <f t="shared" si="8"/>
        <v>0</v>
      </c>
      <c r="H178" s="136">
        <f t="shared" si="9"/>
        <v>0</v>
      </c>
      <c r="I178" s="347"/>
      <c r="J178" s="288"/>
    </row>
    <row r="179" spans="2:10" x14ac:dyDescent="0.55000000000000004">
      <c r="B179" s="127" t="str">
        <f>$B$43</f>
        <v>Vocational Training</v>
      </c>
      <c r="C179" s="141">
        <f t="shared" si="8"/>
        <v>0</v>
      </c>
      <c r="D179" s="141">
        <f t="shared" si="8"/>
        <v>0</v>
      </c>
      <c r="E179" s="141">
        <f t="shared" si="8"/>
        <v>0</v>
      </c>
      <c r="F179" s="141">
        <f t="shared" si="8"/>
        <v>0</v>
      </c>
      <c r="G179" s="141">
        <f t="shared" si="8"/>
        <v>0</v>
      </c>
      <c r="H179" s="136">
        <f t="shared" si="9"/>
        <v>0</v>
      </c>
      <c r="I179" s="347"/>
      <c r="J179" s="288"/>
    </row>
    <row r="180" spans="2:10" x14ac:dyDescent="0.55000000000000004">
      <c r="B180" s="127" t="str">
        <f>$B$44</f>
        <v>Physical Training</v>
      </c>
      <c r="C180" s="141">
        <f t="shared" si="8"/>
        <v>0</v>
      </c>
      <c r="D180" s="141">
        <f t="shared" si="8"/>
        <v>0</v>
      </c>
      <c r="E180" s="141">
        <f t="shared" si="8"/>
        <v>0</v>
      </c>
      <c r="F180" s="141">
        <f t="shared" si="8"/>
        <v>0</v>
      </c>
      <c r="G180" s="141">
        <f t="shared" si="8"/>
        <v>0</v>
      </c>
      <c r="H180" s="136">
        <f t="shared" si="9"/>
        <v>0</v>
      </c>
      <c r="I180" s="347"/>
      <c r="J180" s="288"/>
    </row>
    <row r="181" spans="2:10" x14ac:dyDescent="0.55000000000000004">
      <c r="B181" s="127" t="str">
        <f>$B$45</f>
        <v>Health Services</v>
      </c>
      <c r="C181" s="141">
        <f t="shared" si="8"/>
        <v>64335.025098488499</v>
      </c>
      <c r="D181" s="141">
        <f t="shared" si="8"/>
        <v>246995.61583679024</v>
      </c>
      <c r="E181" s="141">
        <f t="shared" si="8"/>
        <v>46905.969064721219</v>
      </c>
      <c r="F181" s="141">
        <f t="shared" si="8"/>
        <v>0</v>
      </c>
      <c r="G181" s="141">
        <f t="shared" si="8"/>
        <v>0</v>
      </c>
      <c r="H181" s="136">
        <f t="shared" si="9"/>
        <v>358236.60999999993</v>
      </c>
      <c r="I181" s="347"/>
      <c r="J181" s="288"/>
    </row>
    <row r="182" spans="2:10" x14ac:dyDescent="0.55000000000000004">
      <c r="B182" s="127" t="str">
        <f>$B$46</f>
        <v>Pharmacy</v>
      </c>
      <c r="C182" s="141">
        <f t="shared" si="8"/>
        <v>0</v>
      </c>
      <c r="D182" s="141">
        <f t="shared" si="8"/>
        <v>34149.2930357777</v>
      </c>
      <c r="E182" s="141">
        <f t="shared" si="8"/>
        <v>341651.45845572883</v>
      </c>
      <c r="F182" s="141">
        <f t="shared" si="8"/>
        <v>678308.74731064332</v>
      </c>
      <c r="G182" s="141">
        <f t="shared" si="8"/>
        <v>3226531.4411978507</v>
      </c>
      <c r="H182" s="136">
        <f t="shared" si="9"/>
        <v>4280640.9400000004</v>
      </c>
      <c r="I182" s="347"/>
      <c r="J182" s="288"/>
    </row>
    <row r="183" spans="2:10" x14ac:dyDescent="0.55000000000000004">
      <c r="B183" s="127" t="str">
        <f>$B$47</f>
        <v>Business Administration</v>
      </c>
      <c r="C183" s="141">
        <f t="shared" si="8"/>
        <v>485612.72655485343</v>
      </c>
      <c r="D183" s="141">
        <f t="shared" si="8"/>
        <v>973588.19938380294</v>
      </c>
      <c r="E183" s="141">
        <f t="shared" si="8"/>
        <v>799172.33406134322</v>
      </c>
      <c r="F183" s="141">
        <f t="shared" si="8"/>
        <v>0</v>
      </c>
      <c r="G183" s="141">
        <f t="shared" si="8"/>
        <v>0</v>
      </c>
      <c r="H183" s="136">
        <f t="shared" si="9"/>
        <v>2258373.2599999998</v>
      </c>
      <c r="I183" s="347"/>
      <c r="J183" s="288"/>
    </row>
    <row r="184" spans="2:10" x14ac:dyDescent="0.55000000000000004">
      <c r="B184" s="127" t="str">
        <f>$B$48</f>
        <v>Optometry</v>
      </c>
      <c r="C184" s="141">
        <f t="shared" ref="C184:G187" si="10">C159+$H$140*IF($H132=0,0,$H159*C132/$H132)+IF($H48=0,0,$H$141*$H159*C48/$H48)</f>
        <v>0</v>
      </c>
      <c r="D184" s="141">
        <f t="shared" si="10"/>
        <v>0</v>
      </c>
      <c r="E184" s="141">
        <f t="shared" si="10"/>
        <v>0</v>
      </c>
      <c r="F184" s="141">
        <f t="shared" si="10"/>
        <v>0</v>
      </c>
      <c r="G184" s="141">
        <f t="shared" si="10"/>
        <v>0</v>
      </c>
      <c r="H184" s="136">
        <f t="shared" si="9"/>
        <v>0</v>
      </c>
      <c r="I184" s="347"/>
      <c r="J184" s="288"/>
    </row>
    <row r="185" spans="2:10" x14ac:dyDescent="0.55000000000000004">
      <c r="B185" s="127" t="str">
        <f>$B$49</f>
        <v>Teacher Ed-Practice Teaching</v>
      </c>
      <c r="C185" s="141">
        <f t="shared" si="10"/>
        <v>0</v>
      </c>
      <c r="D185" s="141">
        <f t="shared" si="10"/>
        <v>0</v>
      </c>
      <c r="E185" s="141">
        <f t="shared" si="10"/>
        <v>0</v>
      </c>
      <c r="F185" s="141">
        <f t="shared" si="10"/>
        <v>0</v>
      </c>
      <c r="G185" s="141">
        <f t="shared" si="10"/>
        <v>0</v>
      </c>
      <c r="H185" s="136">
        <f t="shared" si="9"/>
        <v>0</v>
      </c>
      <c r="I185" s="347"/>
      <c r="J185" s="288"/>
    </row>
    <row r="186" spans="2:10" x14ac:dyDescent="0.55000000000000004">
      <c r="B186" s="127" t="str">
        <f>$B$50</f>
        <v>Technology</v>
      </c>
      <c r="C186" s="141">
        <f t="shared" si="10"/>
        <v>795946.99955380522</v>
      </c>
      <c r="D186" s="141">
        <f t="shared" si="10"/>
        <v>1619230.4221644041</v>
      </c>
      <c r="E186" s="141">
        <f t="shared" si="10"/>
        <v>62623.968281791036</v>
      </c>
      <c r="F186" s="141">
        <f t="shared" si="10"/>
        <v>0</v>
      </c>
      <c r="G186" s="141">
        <f t="shared" si="10"/>
        <v>0</v>
      </c>
      <c r="H186" s="136">
        <f t="shared" si="9"/>
        <v>2477801.39</v>
      </c>
      <c r="I186" s="347"/>
      <c r="J186" s="288"/>
    </row>
    <row r="187" spans="2:10" x14ac:dyDescent="0.55000000000000004">
      <c r="B187" s="127" t="str">
        <f>$B$51</f>
        <v>Nursing</v>
      </c>
      <c r="C187" s="141">
        <f t="shared" si="10"/>
        <v>0</v>
      </c>
      <c r="D187" s="141">
        <f t="shared" si="10"/>
        <v>0</v>
      </c>
      <c r="E187" s="141">
        <f t="shared" si="10"/>
        <v>0</v>
      </c>
      <c r="F187" s="141">
        <f t="shared" si="10"/>
        <v>0</v>
      </c>
      <c r="G187" s="141">
        <f t="shared" si="10"/>
        <v>0</v>
      </c>
      <c r="H187" s="136">
        <f t="shared" si="9"/>
        <v>0</v>
      </c>
      <c r="I187" s="347"/>
      <c r="J187" s="288"/>
    </row>
    <row r="188" spans="2:10" x14ac:dyDescent="0.55000000000000004">
      <c r="B188" s="130" t="str">
        <f>$B$52</f>
        <v>Totals</v>
      </c>
      <c r="C188" s="133">
        <f>SUM(C168:C187)</f>
        <v>11819383.936506281</v>
      </c>
      <c r="D188" s="133">
        <f>SUM(D168:D187)</f>
        <v>9092281.1547551006</v>
      </c>
      <c r="E188" s="133">
        <f>SUM(E168:E187)</f>
        <v>6528709.8697818648</v>
      </c>
      <c r="F188" s="133">
        <f>SUM(F168:F187)</f>
        <v>2106331.7277589021</v>
      </c>
      <c r="G188" s="133">
        <f>SUM(G168:G187)</f>
        <v>11050014.741197851</v>
      </c>
      <c r="H188" s="133">
        <f t="shared" si="9"/>
        <v>40596721.43</v>
      </c>
      <c r="I188" s="347"/>
      <c r="J188" s="288"/>
    </row>
    <row r="189" spans="2:10" x14ac:dyDescent="0.55000000000000004">
      <c r="B189" s="328"/>
      <c r="C189" s="329"/>
      <c r="D189" s="329"/>
      <c r="E189" s="329"/>
      <c r="F189" s="329"/>
      <c r="G189" s="329"/>
      <c r="H189" s="344"/>
    </row>
    <row r="190" spans="2:10" x14ac:dyDescent="0.55000000000000004">
      <c r="B190" s="442" t="s">
        <v>34</v>
      </c>
      <c r="C190" s="442"/>
      <c r="D190" s="442"/>
      <c r="E190" s="442"/>
      <c r="F190" s="442"/>
      <c r="G190" s="442"/>
      <c r="H190" s="122">
        <f>H15</f>
        <v>11468999</v>
      </c>
    </row>
    <row r="191" spans="2:10" ht="43.5" customHeight="1" thickBot="1" x14ac:dyDescent="0.6">
      <c r="B191" s="432" t="s">
        <v>225</v>
      </c>
      <c r="C191" s="432"/>
      <c r="D191" s="432"/>
      <c r="E191" s="432"/>
      <c r="F191" s="432"/>
      <c r="G191" s="432"/>
      <c r="H191" s="432"/>
    </row>
    <row r="192" spans="2:10" ht="19.8" thickBot="1" x14ac:dyDescent="0.6">
      <c r="B192" s="124" t="s">
        <v>31</v>
      </c>
      <c r="C192" s="125" t="s">
        <v>25</v>
      </c>
      <c r="D192" s="125" t="s">
        <v>26</v>
      </c>
      <c r="E192" s="125" t="s">
        <v>27</v>
      </c>
      <c r="F192" s="125" t="s">
        <v>28</v>
      </c>
      <c r="G192" s="125" t="s">
        <v>29</v>
      </c>
      <c r="H192" s="126" t="s">
        <v>1</v>
      </c>
    </row>
    <row r="193" spans="2:8" x14ac:dyDescent="0.55000000000000004">
      <c r="B193" s="127" t="str">
        <f>$B$32</f>
        <v>Liberal Arts</v>
      </c>
      <c r="C193" s="135">
        <f t="shared" ref="C193:G208" si="11">$H$190*IF($H$136=0,0,C116/$H$136)</f>
        <v>1683997.8322266508</v>
      </c>
      <c r="D193" s="135">
        <f t="shared" si="11"/>
        <v>646923.18064304756</v>
      </c>
      <c r="E193" s="135">
        <f t="shared" si="11"/>
        <v>843496.20618890808</v>
      </c>
      <c r="F193" s="135">
        <f t="shared" si="11"/>
        <v>15011.314284789827</v>
      </c>
      <c r="G193" s="135">
        <f t="shared" si="11"/>
        <v>0</v>
      </c>
      <c r="H193" s="135">
        <f>SUM(C193:G193)</f>
        <v>3189428.5333433966</v>
      </c>
    </row>
    <row r="194" spans="2:8" x14ac:dyDescent="0.55000000000000004">
      <c r="B194" s="127" t="str">
        <f>$B$33</f>
        <v>Science</v>
      </c>
      <c r="C194" s="138">
        <f t="shared" si="11"/>
        <v>527822.43596581439</v>
      </c>
      <c r="D194" s="138">
        <f t="shared" si="11"/>
        <v>445012.83549252542</v>
      </c>
      <c r="E194" s="138">
        <f t="shared" si="11"/>
        <v>178209.59520864632</v>
      </c>
      <c r="F194" s="138">
        <f t="shared" si="11"/>
        <v>80347.132357058799</v>
      </c>
      <c r="G194" s="138">
        <f t="shared" si="11"/>
        <v>0</v>
      </c>
      <c r="H194" s="138">
        <f t="shared" ref="H194:H213" si="12">SUM(C194:G194)</f>
        <v>1231391.999024045</v>
      </c>
    </row>
    <row r="195" spans="2:8" x14ac:dyDescent="0.55000000000000004">
      <c r="B195" s="127" t="str">
        <f>$B$34</f>
        <v>Fine Arts</v>
      </c>
      <c r="C195" s="138">
        <f t="shared" si="11"/>
        <v>335822.76464537584</v>
      </c>
      <c r="D195" s="138">
        <f t="shared" si="11"/>
        <v>187863.28774667848</v>
      </c>
      <c r="E195" s="138">
        <f t="shared" si="11"/>
        <v>0</v>
      </c>
      <c r="F195" s="138">
        <f t="shared" si="11"/>
        <v>0</v>
      </c>
      <c r="G195" s="138">
        <f t="shared" si="11"/>
        <v>0</v>
      </c>
      <c r="H195" s="138">
        <f t="shared" si="12"/>
        <v>523686.05239205435</v>
      </c>
    </row>
    <row r="196" spans="2:8" x14ac:dyDescent="0.55000000000000004">
      <c r="B196" s="127" t="str">
        <f>$B$35</f>
        <v>Teacher Education</v>
      </c>
      <c r="C196" s="138">
        <f t="shared" si="11"/>
        <v>160623.28857012998</v>
      </c>
      <c r="D196" s="138">
        <f t="shared" si="11"/>
        <v>188851.71140167449</v>
      </c>
      <c r="E196" s="138">
        <f t="shared" si="11"/>
        <v>327803.24488898192</v>
      </c>
      <c r="F196" s="138">
        <f t="shared" si="11"/>
        <v>302070.87188398029</v>
      </c>
      <c r="G196" s="138">
        <f t="shared" si="11"/>
        <v>0</v>
      </c>
      <c r="H196" s="138">
        <f t="shared" si="12"/>
        <v>979349.11674476671</v>
      </c>
    </row>
    <row r="197" spans="2:8" x14ac:dyDescent="0.55000000000000004">
      <c r="B197" s="127" t="str">
        <f>$B$36</f>
        <v>Agriculture</v>
      </c>
      <c r="C197" s="138">
        <f t="shared" si="11"/>
        <v>0</v>
      </c>
      <c r="D197" s="138">
        <f t="shared" si="11"/>
        <v>0</v>
      </c>
      <c r="E197" s="138">
        <f t="shared" si="11"/>
        <v>0</v>
      </c>
      <c r="F197" s="138">
        <f t="shared" si="11"/>
        <v>0</v>
      </c>
      <c r="G197" s="138">
        <f t="shared" si="11"/>
        <v>0</v>
      </c>
      <c r="H197" s="138">
        <f t="shared" si="12"/>
        <v>0</v>
      </c>
    </row>
    <row r="198" spans="2:8" x14ac:dyDescent="0.55000000000000004">
      <c r="B198" s="127" t="str">
        <f>$B$37</f>
        <v>Engineering</v>
      </c>
      <c r="C198" s="138">
        <f t="shared" si="11"/>
        <v>300033.78760607983</v>
      </c>
      <c r="D198" s="138">
        <f t="shared" si="11"/>
        <v>189958.56228813814</v>
      </c>
      <c r="E198" s="138">
        <f t="shared" si="11"/>
        <v>173709.07001426254</v>
      </c>
      <c r="F198" s="138">
        <f t="shared" si="11"/>
        <v>31912.572326373931</v>
      </c>
      <c r="G198" s="138">
        <f t="shared" si="11"/>
        <v>0</v>
      </c>
      <c r="H198" s="138">
        <f t="shared" si="12"/>
        <v>695613.99223485438</v>
      </c>
    </row>
    <row r="199" spans="2:8" x14ac:dyDescent="0.55000000000000004">
      <c r="B199" s="127" t="str">
        <f>$B$38</f>
        <v>Home Economics</v>
      </c>
      <c r="C199" s="138">
        <f t="shared" si="11"/>
        <v>24292.123844484981</v>
      </c>
      <c r="D199" s="138">
        <f t="shared" si="11"/>
        <v>29513.832326403812</v>
      </c>
      <c r="E199" s="138">
        <f t="shared" si="11"/>
        <v>29095.542370488271</v>
      </c>
      <c r="F199" s="138">
        <f t="shared" si="11"/>
        <v>6153.4795669074074</v>
      </c>
      <c r="G199" s="138">
        <f t="shared" si="11"/>
        <v>0</v>
      </c>
      <c r="H199" s="138">
        <f t="shared" si="12"/>
        <v>89054.978108284471</v>
      </c>
    </row>
    <row r="200" spans="2:8" x14ac:dyDescent="0.55000000000000004">
      <c r="B200" s="127" t="str">
        <f>$B$39</f>
        <v>Law</v>
      </c>
      <c r="C200" s="138">
        <f t="shared" si="11"/>
        <v>0</v>
      </c>
      <c r="D200" s="138">
        <f t="shared" si="11"/>
        <v>0</v>
      </c>
      <c r="E200" s="138">
        <f t="shared" si="11"/>
        <v>0</v>
      </c>
      <c r="F200" s="138">
        <f t="shared" si="11"/>
        <v>0</v>
      </c>
      <c r="G200" s="138">
        <f t="shared" si="11"/>
        <v>1428850.4422498974</v>
      </c>
      <c r="H200" s="138">
        <f t="shared" si="12"/>
        <v>1428850.4422498974</v>
      </c>
    </row>
    <row r="201" spans="2:8" x14ac:dyDescent="0.55000000000000004">
      <c r="B201" s="127" t="str">
        <f>$B$40</f>
        <v>Social Service</v>
      </c>
      <c r="C201" s="138">
        <f t="shared" si="11"/>
        <v>67227.300001706768</v>
      </c>
      <c r="D201" s="138">
        <f t="shared" si="11"/>
        <v>100918.89226403798</v>
      </c>
      <c r="E201" s="138">
        <f t="shared" si="11"/>
        <v>0</v>
      </c>
      <c r="F201" s="138">
        <f t="shared" si="11"/>
        <v>0</v>
      </c>
      <c r="G201" s="138">
        <f t="shared" si="11"/>
        <v>0</v>
      </c>
      <c r="H201" s="138">
        <f t="shared" si="12"/>
        <v>168146.19226574473</v>
      </c>
    </row>
    <row r="202" spans="2:8" x14ac:dyDescent="0.55000000000000004">
      <c r="B202" s="127" t="str">
        <f>$B$41</f>
        <v>Library Science</v>
      </c>
      <c r="C202" s="138">
        <f t="shared" si="11"/>
        <v>0</v>
      </c>
      <c r="D202" s="138">
        <f t="shared" si="11"/>
        <v>0</v>
      </c>
      <c r="E202" s="138">
        <f t="shared" si="11"/>
        <v>0</v>
      </c>
      <c r="F202" s="138">
        <f t="shared" si="11"/>
        <v>0</v>
      </c>
      <c r="G202" s="138">
        <f t="shared" si="11"/>
        <v>0</v>
      </c>
      <c r="H202" s="138">
        <f t="shared" si="12"/>
        <v>0</v>
      </c>
    </row>
    <row r="203" spans="2:8" x14ac:dyDescent="0.55000000000000004">
      <c r="B203" s="127" t="str">
        <f>$B$42</f>
        <v>Veterinary Science</v>
      </c>
      <c r="C203" s="138">
        <f t="shared" si="11"/>
        <v>0</v>
      </c>
      <c r="D203" s="138">
        <f t="shared" si="11"/>
        <v>0</v>
      </c>
      <c r="E203" s="138">
        <f t="shared" si="11"/>
        <v>0</v>
      </c>
      <c r="F203" s="138">
        <f t="shared" si="11"/>
        <v>0</v>
      </c>
      <c r="G203" s="138">
        <f t="shared" si="11"/>
        <v>0</v>
      </c>
      <c r="H203" s="138">
        <f t="shared" si="12"/>
        <v>0</v>
      </c>
    </row>
    <row r="204" spans="2:8" x14ac:dyDescent="0.55000000000000004">
      <c r="B204" s="127" t="str">
        <f>$B$43</f>
        <v>Vocational Training</v>
      </c>
      <c r="C204" s="138">
        <f t="shared" si="11"/>
        <v>6134.5079694959786</v>
      </c>
      <c r="D204" s="138">
        <f t="shared" si="11"/>
        <v>0</v>
      </c>
      <c r="E204" s="138">
        <f t="shared" si="11"/>
        <v>0</v>
      </c>
      <c r="F204" s="138">
        <f t="shared" si="11"/>
        <v>0</v>
      </c>
      <c r="G204" s="138">
        <f t="shared" si="11"/>
        <v>0</v>
      </c>
      <c r="H204" s="138">
        <f t="shared" si="12"/>
        <v>6134.5079694959786</v>
      </c>
    </row>
    <row r="205" spans="2:8" x14ac:dyDescent="0.55000000000000004">
      <c r="B205" s="127" t="str">
        <f>$B$44</f>
        <v>Physical Training</v>
      </c>
      <c r="C205" s="138">
        <f t="shared" si="11"/>
        <v>0</v>
      </c>
      <c r="D205" s="138">
        <f t="shared" si="11"/>
        <v>0</v>
      </c>
      <c r="E205" s="138">
        <f t="shared" si="11"/>
        <v>0</v>
      </c>
      <c r="F205" s="138">
        <f t="shared" si="11"/>
        <v>0</v>
      </c>
      <c r="G205" s="138">
        <f t="shared" si="11"/>
        <v>0</v>
      </c>
      <c r="H205" s="138">
        <f t="shared" si="12"/>
        <v>0</v>
      </c>
    </row>
    <row r="206" spans="2:8" x14ac:dyDescent="0.55000000000000004">
      <c r="B206" s="127" t="str">
        <f>$B$45</f>
        <v>Health Services</v>
      </c>
      <c r="C206" s="138">
        <f t="shared" si="11"/>
        <v>92737.413371655493</v>
      </c>
      <c r="D206" s="138">
        <f t="shared" si="11"/>
        <v>356038.32425303879</v>
      </c>
      <c r="E206" s="138">
        <f t="shared" si="11"/>
        <v>67613.842321409698</v>
      </c>
      <c r="F206" s="138">
        <f t="shared" si="11"/>
        <v>0</v>
      </c>
      <c r="G206" s="138">
        <f t="shared" si="11"/>
        <v>0</v>
      </c>
      <c r="H206" s="138">
        <f t="shared" si="12"/>
        <v>516389.57994610397</v>
      </c>
    </row>
    <row r="207" spans="2:8" x14ac:dyDescent="0.55000000000000004">
      <c r="B207" s="127" t="str">
        <f>$B$46</f>
        <v>Pharmacy</v>
      </c>
      <c r="C207" s="138">
        <f t="shared" si="11"/>
        <v>0</v>
      </c>
      <c r="D207" s="138">
        <f t="shared" si="11"/>
        <v>7661.3763553797789</v>
      </c>
      <c r="E207" s="138">
        <f t="shared" si="11"/>
        <v>76649.329251161966</v>
      </c>
      <c r="F207" s="138">
        <f t="shared" si="11"/>
        <v>152178.21911711185</v>
      </c>
      <c r="G207" s="138">
        <f t="shared" si="11"/>
        <v>723870.67186381365</v>
      </c>
      <c r="H207" s="138">
        <f t="shared" si="12"/>
        <v>960359.59658746724</v>
      </c>
    </row>
    <row r="208" spans="2:8" x14ac:dyDescent="0.55000000000000004">
      <c r="B208" s="127" t="str">
        <f>$B$47</f>
        <v>Business Administration</v>
      </c>
      <c r="C208" s="138">
        <f t="shared" si="11"/>
        <v>310968.37209061155</v>
      </c>
      <c r="D208" s="138">
        <f t="shared" si="11"/>
        <v>623449.7592286896</v>
      </c>
      <c r="E208" s="138">
        <f t="shared" si="11"/>
        <v>511760.31053798669</v>
      </c>
      <c r="F208" s="138">
        <f t="shared" si="11"/>
        <v>0</v>
      </c>
      <c r="G208" s="138">
        <f t="shared" si="11"/>
        <v>0</v>
      </c>
      <c r="H208" s="138">
        <f t="shared" si="12"/>
        <v>1446178.4418572879</v>
      </c>
    </row>
    <row r="209" spans="2:8" x14ac:dyDescent="0.55000000000000004">
      <c r="B209" s="127" t="str">
        <f>$B$48</f>
        <v>Optometry</v>
      </c>
      <c r="C209" s="138">
        <f t="shared" ref="C209:G212" si="13">$H$190*IF($H$136=0,0,C132/$H$136)</f>
        <v>0</v>
      </c>
      <c r="D209" s="138">
        <f t="shared" si="13"/>
        <v>0</v>
      </c>
      <c r="E209" s="138">
        <f t="shared" si="13"/>
        <v>0</v>
      </c>
      <c r="F209" s="138">
        <f t="shared" si="13"/>
        <v>0</v>
      </c>
      <c r="G209" s="138">
        <f t="shared" si="13"/>
        <v>0</v>
      </c>
      <c r="H209" s="138">
        <f t="shared" si="12"/>
        <v>0</v>
      </c>
    </row>
    <row r="210" spans="2:8" x14ac:dyDescent="0.55000000000000004">
      <c r="B210" s="127" t="str">
        <f>$B$49</f>
        <v>Teacher Ed-Practice Teaching</v>
      </c>
      <c r="C210" s="138">
        <f t="shared" si="13"/>
        <v>0</v>
      </c>
      <c r="D210" s="138">
        <f t="shared" si="13"/>
        <v>14354.625899883269</v>
      </c>
      <c r="E210" s="138">
        <f t="shared" si="13"/>
        <v>0</v>
      </c>
      <c r="F210" s="138">
        <f t="shared" si="13"/>
        <v>0</v>
      </c>
      <c r="G210" s="138">
        <f t="shared" si="13"/>
        <v>0</v>
      </c>
      <c r="H210" s="138">
        <f t="shared" si="12"/>
        <v>14354.625899883269</v>
      </c>
    </row>
    <row r="211" spans="2:8" x14ac:dyDescent="0.55000000000000004">
      <c r="B211" s="127" t="str">
        <f>$B$50</f>
        <v>Technology</v>
      </c>
      <c r="C211" s="138">
        <f t="shared" si="13"/>
        <v>70690.430118688775</v>
      </c>
      <c r="D211" s="138">
        <f t="shared" si="13"/>
        <v>143808.68960902473</v>
      </c>
      <c r="E211" s="138">
        <f t="shared" si="13"/>
        <v>5561.8216490050063</v>
      </c>
      <c r="F211" s="138">
        <f t="shared" si="13"/>
        <v>0</v>
      </c>
      <c r="G211" s="138">
        <f t="shared" si="13"/>
        <v>0</v>
      </c>
      <c r="H211" s="138">
        <f t="shared" si="12"/>
        <v>220060.94137671852</v>
      </c>
    </row>
    <row r="212" spans="2:8" x14ac:dyDescent="0.55000000000000004">
      <c r="B212" s="127" t="str">
        <f>$B$51</f>
        <v>Nursing</v>
      </c>
      <c r="C212" s="138">
        <f t="shared" si="13"/>
        <v>0</v>
      </c>
      <c r="D212" s="138">
        <f t="shared" si="13"/>
        <v>0</v>
      </c>
      <c r="E212" s="138">
        <f t="shared" si="13"/>
        <v>0</v>
      </c>
      <c r="F212" s="138">
        <f t="shared" si="13"/>
        <v>0</v>
      </c>
      <c r="G212" s="138">
        <f t="shared" si="13"/>
        <v>0</v>
      </c>
      <c r="H212" s="138">
        <f t="shared" si="12"/>
        <v>0</v>
      </c>
    </row>
    <row r="213" spans="2:8" x14ac:dyDescent="0.55000000000000004">
      <c r="B213" s="130" t="str">
        <f>$B$52</f>
        <v>Totals</v>
      </c>
      <c r="C213" s="135">
        <f>SUM(C193:C212)</f>
        <v>3580350.2564106947</v>
      </c>
      <c r="D213" s="135">
        <f>SUM(D193:D212)</f>
        <v>2934355.0775085222</v>
      </c>
      <c r="E213" s="135">
        <f>SUM(E193:E212)</f>
        <v>2213898.9624308506</v>
      </c>
      <c r="F213" s="135">
        <f>SUM(F193:F212)</f>
        <v>587673.58953622205</v>
      </c>
      <c r="G213" s="135">
        <f>SUM(G193:G212)</f>
        <v>2152721.1141137108</v>
      </c>
      <c r="H213" s="135">
        <f t="shared" si="12"/>
        <v>11468999</v>
      </c>
    </row>
    <row r="214" spans="2:8" x14ac:dyDescent="0.55000000000000004">
      <c r="B214" s="143"/>
      <c r="C214" s="144"/>
      <c r="D214" s="144"/>
      <c r="E214" s="144"/>
      <c r="F214" s="144"/>
      <c r="G214" s="144"/>
      <c r="H214" s="144"/>
    </row>
    <row r="215" spans="2:8" x14ac:dyDescent="0.55000000000000004">
      <c r="B215" s="442" t="s">
        <v>35</v>
      </c>
      <c r="C215" s="442"/>
      <c r="D215" s="442"/>
      <c r="E215" s="442"/>
      <c r="F215" s="442"/>
      <c r="G215" s="442"/>
      <c r="H215" s="122">
        <f>H17</f>
        <v>56011470</v>
      </c>
    </row>
    <row r="216" spans="2:8" ht="60.75" customHeight="1" thickBot="1" x14ac:dyDescent="0.6">
      <c r="B216" s="432" t="s">
        <v>226</v>
      </c>
      <c r="C216" s="432"/>
      <c r="D216" s="432"/>
      <c r="E216" s="432"/>
      <c r="F216" s="432"/>
      <c r="G216" s="432"/>
      <c r="H216" s="432"/>
    </row>
    <row r="217" spans="2:8" ht="19.8" thickBot="1" x14ac:dyDescent="0.6">
      <c r="B217" s="124" t="s">
        <v>31</v>
      </c>
      <c r="C217" s="125" t="s">
        <v>25</v>
      </c>
      <c r="D217" s="125" t="s">
        <v>26</v>
      </c>
      <c r="E217" s="125" t="s">
        <v>27</v>
      </c>
      <c r="F217" s="125" t="s">
        <v>28</v>
      </c>
      <c r="G217" s="125" t="s">
        <v>29</v>
      </c>
      <c r="H217" s="126" t="s">
        <v>1</v>
      </c>
    </row>
    <row r="218" spans="2:8" x14ac:dyDescent="0.55000000000000004">
      <c r="B218" s="127" t="str">
        <f>$B$32</f>
        <v>Liberal Arts</v>
      </c>
      <c r="C218" s="135">
        <f t="shared" ref="C218:G233" si="14">$H$215*IF($H$25=0,0,C$25/$H$25)*IF(C$52=0,0,C32/C$52)</f>
        <v>15758487.002080629</v>
      </c>
      <c r="D218" s="135">
        <f t="shared" si="14"/>
        <v>4836717.211986471</v>
      </c>
      <c r="E218" s="135">
        <f t="shared" si="14"/>
        <v>2472318.949690429</v>
      </c>
      <c r="F218" s="135">
        <f t="shared" si="14"/>
        <v>121438.65937543675</v>
      </c>
      <c r="G218" s="135">
        <f t="shared" si="14"/>
        <v>0</v>
      </c>
      <c r="H218" s="135">
        <f>SUM(C218:G218)</f>
        <v>23188961.823132966</v>
      </c>
    </row>
    <row r="219" spans="2:8" x14ac:dyDescent="0.55000000000000004">
      <c r="B219" s="127" t="str">
        <f>$B$33</f>
        <v>Science</v>
      </c>
      <c r="C219" s="138">
        <f t="shared" si="14"/>
        <v>3953768.8357333969</v>
      </c>
      <c r="D219" s="138">
        <f t="shared" si="14"/>
        <v>2045216.4969100985</v>
      </c>
      <c r="E219" s="138">
        <f t="shared" si="14"/>
        <v>232989.58491912761</v>
      </c>
      <c r="F219" s="138">
        <f t="shared" si="14"/>
        <v>115968.44949366033</v>
      </c>
      <c r="G219" s="138">
        <f t="shared" si="14"/>
        <v>0</v>
      </c>
      <c r="H219" s="138">
        <f t="shared" ref="H219:H238" si="15">SUM(C219:G219)</f>
        <v>6347943.3670562841</v>
      </c>
    </row>
    <row r="220" spans="2:8" x14ac:dyDescent="0.55000000000000004">
      <c r="B220" s="127" t="str">
        <f>$B$34</f>
        <v>Fine Arts</v>
      </c>
      <c r="C220" s="138">
        <f t="shared" si="14"/>
        <v>1689259.540565789</v>
      </c>
      <c r="D220" s="138">
        <f t="shared" si="14"/>
        <v>338776.05228585907</v>
      </c>
      <c r="E220" s="138">
        <f t="shared" si="14"/>
        <v>0</v>
      </c>
      <c r="F220" s="138">
        <f t="shared" si="14"/>
        <v>0</v>
      </c>
      <c r="G220" s="138">
        <f t="shared" si="14"/>
        <v>0</v>
      </c>
      <c r="H220" s="138">
        <f t="shared" si="15"/>
        <v>2028035.5928516481</v>
      </c>
    </row>
    <row r="221" spans="2:8" x14ac:dyDescent="0.55000000000000004">
      <c r="B221" s="127" t="str">
        <f>$B$35</f>
        <v>Teacher Education</v>
      </c>
      <c r="C221" s="138">
        <f t="shared" si="14"/>
        <v>869509.1270372133</v>
      </c>
      <c r="D221" s="138">
        <f t="shared" si="14"/>
        <v>1186937.3119222373</v>
      </c>
      <c r="E221" s="138">
        <f t="shared" si="14"/>
        <v>1193067.3572582912</v>
      </c>
      <c r="F221" s="138">
        <f t="shared" si="14"/>
        <v>638373.49320330936</v>
      </c>
      <c r="G221" s="138">
        <f t="shared" si="14"/>
        <v>0</v>
      </c>
      <c r="H221" s="138">
        <f t="shared" si="15"/>
        <v>3887887.2894210508</v>
      </c>
    </row>
    <row r="222" spans="2:8" x14ac:dyDescent="0.55000000000000004">
      <c r="B222" s="127" t="str">
        <f>$B$36</f>
        <v>Agriculture</v>
      </c>
      <c r="C222" s="138">
        <f t="shared" si="14"/>
        <v>0</v>
      </c>
      <c r="D222" s="138">
        <f t="shared" si="14"/>
        <v>0</v>
      </c>
      <c r="E222" s="138">
        <f t="shared" si="14"/>
        <v>0</v>
      </c>
      <c r="F222" s="138">
        <f t="shared" si="14"/>
        <v>0</v>
      </c>
      <c r="G222" s="138">
        <f t="shared" si="14"/>
        <v>0</v>
      </c>
      <c r="H222" s="138">
        <f t="shared" si="15"/>
        <v>0</v>
      </c>
    </row>
    <row r="223" spans="2:8" x14ac:dyDescent="0.55000000000000004">
      <c r="B223" s="127" t="str">
        <f>$B$37</f>
        <v>Engineering</v>
      </c>
      <c r="C223" s="138">
        <f t="shared" si="14"/>
        <v>1311873.846739494</v>
      </c>
      <c r="D223" s="138">
        <f t="shared" si="14"/>
        <v>917591.1611862093</v>
      </c>
      <c r="E223" s="138">
        <f t="shared" si="14"/>
        <v>207426.46431671549</v>
      </c>
      <c r="F223" s="138">
        <f t="shared" si="14"/>
        <v>92993.567990199328</v>
      </c>
      <c r="G223" s="138">
        <f t="shared" si="14"/>
        <v>0</v>
      </c>
      <c r="H223" s="138">
        <f t="shared" si="15"/>
        <v>2529885.0402326179</v>
      </c>
    </row>
    <row r="224" spans="2:8" x14ac:dyDescent="0.55000000000000004">
      <c r="B224" s="127" t="str">
        <f>$B$38</f>
        <v>Home Economics</v>
      </c>
      <c r="C224" s="138">
        <f t="shared" si="14"/>
        <v>157276.56112926255</v>
      </c>
      <c r="D224" s="138">
        <f t="shared" si="14"/>
        <v>239341.26865921658</v>
      </c>
      <c r="E224" s="138">
        <f t="shared" si="14"/>
        <v>72307.112561108559</v>
      </c>
      <c r="F224" s="138">
        <f t="shared" si="14"/>
        <v>8205.3148226646445</v>
      </c>
      <c r="G224" s="138">
        <f t="shared" si="14"/>
        <v>0</v>
      </c>
      <c r="H224" s="138">
        <f t="shared" si="15"/>
        <v>477130.25717225234</v>
      </c>
    </row>
    <row r="225" spans="2:10" x14ac:dyDescent="0.55000000000000004">
      <c r="B225" s="127" t="str">
        <f>$B$39</f>
        <v>Law</v>
      </c>
      <c r="C225" s="138">
        <f t="shared" si="14"/>
        <v>0</v>
      </c>
      <c r="D225" s="138">
        <f t="shared" si="14"/>
        <v>0</v>
      </c>
      <c r="E225" s="138">
        <f t="shared" si="14"/>
        <v>0</v>
      </c>
      <c r="F225" s="138">
        <f t="shared" si="14"/>
        <v>0</v>
      </c>
      <c r="G225" s="138">
        <f t="shared" si="14"/>
        <v>3547627.4732231139</v>
      </c>
      <c r="H225" s="138">
        <f t="shared" si="15"/>
        <v>3547627.4732231139</v>
      </c>
    </row>
    <row r="226" spans="2:10" x14ac:dyDescent="0.55000000000000004">
      <c r="B226" s="127" t="str">
        <f>$B$40</f>
        <v>Social Service</v>
      </c>
      <c r="C226" s="138">
        <f t="shared" si="14"/>
        <v>182643.74840817586</v>
      </c>
      <c r="D226" s="138">
        <f t="shared" si="14"/>
        <v>589979.71618474519</v>
      </c>
      <c r="E226" s="138">
        <f t="shared" si="14"/>
        <v>0</v>
      </c>
      <c r="F226" s="138">
        <f t="shared" si="14"/>
        <v>0</v>
      </c>
      <c r="G226" s="138">
        <f t="shared" si="14"/>
        <v>0</v>
      </c>
      <c r="H226" s="138">
        <f t="shared" si="15"/>
        <v>772623.46459292108</v>
      </c>
    </row>
    <row r="227" spans="2:10" x14ac:dyDescent="0.55000000000000004">
      <c r="B227" s="127" t="str">
        <f>$B$41</f>
        <v>Library Science</v>
      </c>
      <c r="C227" s="138">
        <f t="shared" si="14"/>
        <v>0</v>
      </c>
      <c r="D227" s="138">
        <f t="shared" si="14"/>
        <v>0</v>
      </c>
      <c r="E227" s="138">
        <f t="shared" si="14"/>
        <v>0</v>
      </c>
      <c r="F227" s="138">
        <f t="shared" si="14"/>
        <v>0</v>
      </c>
      <c r="G227" s="138">
        <f t="shared" si="14"/>
        <v>0</v>
      </c>
      <c r="H227" s="138">
        <f t="shared" si="15"/>
        <v>0</v>
      </c>
    </row>
    <row r="228" spans="2:10" x14ac:dyDescent="0.55000000000000004">
      <c r="B228" s="127" t="str">
        <f>$B$42</f>
        <v>Veterinary Science</v>
      </c>
      <c r="C228" s="138">
        <f t="shared" si="14"/>
        <v>0</v>
      </c>
      <c r="D228" s="138">
        <f t="shared" si="14"/>
        <v>0</v>
      </c>
      <c r="E228" s="138">
        <f t="shared" si="14"/>
        <v>0</v>
      </c>
      <c r="F228" s="138">
        <f t="shared" si="14"/>
        <v>0</v>
      </c>
      <c r="G228" s="138">
        <f t="shared" si="14"/>
        <v>0</v>
      </c>
      <c r="H228" s="138">
        <f t="shared" si="15"/>
        <v>0</v>
      </c>
    </row>
    <row r="229" spans="2:10" x14ac:dyDescent="0.55000000000000004">
      <c r="B229" s="127" t="str">
        <f>$B$43</f>
        <v>Vocational Training</v>
      </c>
      <c r="C229" s="138">
        <f t="shared" si="14"/>
        <v>16000.841206699168</v>
      </c>
      <c r="D229" s="138">
        <f t="shared" si="14"/>
        <v>0</v>
      </c>
      <c r="E229" s="138">
        <f t="shared" si="14"/>
        <v>0</v>
      </c>
      <c r="F229" s="138">
        <f t="shared" si="14"/>
        <v>0</v>
      </c>
      <c r="G229" s="138">
        <f t="shared" si="14"/>
        <v>0</v>
      </c>
      <c r="H229" s="138">
        <f t="shared" si="15"/>
        <v>16000.841206699168</v>
      </c>
    </row>
    <row r="230" spans="2:10" x14ac:dyDescent="0.55000000000000004">
      <c r="B230" s="127" t="str">
        <f>$B$44</f>
        <v>Physical Training</v>
      </c>
      <c r="C230" s="138">
        <f t="shared" si="14"/>
        <v>0</v>
      </c>
      <c r="D230" s="138">
        <f t="shared" si="14"/>
        <v>0</v>
      </c>
      <c r="E230" s="138">
        <f t="shared" si="14"/>
        <v>0</v>
      </c>
      <c r="F230" s="138">
        <f t="shared" si="14"/>
        <v>0</v>
      </c>
      <c r="G230" s="138">
        <f t="shared" si="14"/>
        <v>0</v>
      </c>
      <c r="H230" s="138">
        <f t="shared" si="15"/>
        <v>0</v>
      </c>
    </row>
    <row r="231" spans="2:10" x14ac:dyDescent="0.55000000000000004">
      <c r="B231" s="127" t="str">
        <f>$B$45</f>
        <v>Health Services</v>
      </c>
      <c r="C231" s="138">
        <f t="shared" si="14"/>
        <v>480610.63283048838</v>
      </c>
      <c r="D231" s="138">
        <f t="shared" si="14"/>
        <v>2186169.6638755845</v>
      </c>
      <c r="E231" s="138">
        <f t="shared" si="14"/>
        <v>304566.32260588155</v>
      </c>
      <c r="F231" s="138">
        <f t="shared" si="14"/>
        <v>0</v>
      </c>
      <c r="G231" s="138">
        <f t="shared" si="14"/>
        <v>0</v>
      </c>
      <c r="H231" s="138">
        <f t="shared" si="15"/>
        <v>2971346.6193119544</v>
      </c>
    </row>
    <row r="232" spans="2:10" x14ac:dyDescent="0.55000000000000004">
      <c r="B232" s="127" t="str">
        <f>$B$46</f>
        <v>Pharmacy</v>
      </c>
      <c r="C232" s="138">
        <f t="shared" si="14"/>
        <v>0</v>
      </c>
      <c r="D232" s="138">
        <f t="shared" si="14"/>
        <v>47798.474936315855</v>
      </c>
      <c r="E232" s="138">
        <f t="shared" si="14"/>
        <v>55873.67788812935</v>
      </c>
      <c r="F232" s="138">
        <f t="shared" si="14"/>
        <v>59078.266723185443</v>
      </c>
      <c r="G232" s="138">
        <f t="shared" si="14"/>
        <v>1246552.8059588708</v>
      </c>
      <c r="H232" s="138">
        <f t="shared" si="15"/>
        <v>1409303.2255065015</v>
      </c>
    </row>
    <row r="233" spans="2:10" x14ac:dyDescent="0.55000000000000004">
      <c r="B233" s="127" t="str">
        <f>$B$47</f>
        <v>Business Administration</v>
      </c>
      <c r="C233" s="138">
        <f t="shared" si="14"/>
        <v>2096500.462497266</v>
      </c>
      <c r="D233" s="138">
        <f t="shared" si="14"/>
        <v>4578884.562512476</v>
      </c>
      <c r="E233" s="138">
        <f t="shared" si="14"/>
        <v>1383695.1994648504</v>
      </c>
      <c r="F233" s="138">
        <f t="shared" si="14"/>
        <v>0</v>
      </c>
      <c r="G233" s="138">
        <f t="shared" si="14"/>
        <v>0</v>
      </c>
      <c r="H233" s="138">
        <f t="shared" si="15"/>
        <v>8059080.2244745921</v>
      </c>
    </row>
    <row r="234" spans="2:10" x14ac:dyDescent="0.55000000000000004">
      <c r="B234" s="127" t="str">
        <f>$B$48</f>
        <v>Optometry</v>
      </c>
      <c r="C234" s="138">
        <f t="shared" ref="C234:G237" si="16">$H$215*IF($H$25=0,0,C$25/$H$25)*IF(C$52=0,0,C48/C$52)</f>
        <v>0</v>
      </c>
      <c r="D234" s="138">
        <f t="shared" si="16"/>
        <v>0</v>
      </c>
      <c r="E234" s="138">
        <f t="shared" si="16"/>
        <v>0</v>
      </c>
      <c r="F234" s="138">
        <f t="shared" si="16"/>
        <v>0</v>
      </c>
      <c r="G234" s="138">
        <f t="shared" si="16"/>
        <v>0</v>
      </c>
      <c r="H234" s="138">
        <f t="shared" si="15"/>
        <v>0</v>
      </c>
    </row>
    <row r="235" spans="2:10" x14ac:dyDescent="0.55000000000000004">
      <c r="B235" s="127" t="str">
        <f>$B$49</f>
        <v>Teacher Ed-Practice Teaching</v>
      </c>
      <c r="C235" s="138">
        <f t="shared" si="16"/>
        <v>0</v>
      </c>
      <c r="D235" s="138">
        <f t="shared" si="16"/>
        <v>25120.366389888619</v>
      </c>
      <c r="E235" s="138">
        <f t="shared" si="16"/>
        <v>0</v>
      </c>
      <c r="F235" s="138">
        <f t="shared" si="16"/>
        <v>0</v>
      </c>
      <c r="G235" s="138">
        <f t="shared" si="16"/>
        <v>0</v>
      </c>
      <c r="H235" s="138">
        <f t="shared" si="15"/>
        <v>25120.366389888619</v>
      </c>
    </row>
    <row r="236" spans="2:10" x14ac:dyDescent="0.55000000000000004">
      <c r="B236" s="127" t="str">
        <f>$B$50</f>
        <v>Technology</v>
      </c>
      <c r="C236" s="138">
        <f t="shared" si="16"/>
        <v>254257.26941864655</v>
      </c>
      <c r="D236" s="138">
        <f t="shared" si="16"/>
        <v>485311.52289354266</v>
      </c>
      <c r="E236" s="138">
        <f t="shared" si="16"/>
        <v>10955.623115319479</v>
      </c>
      <c r="F236" s="138">
        <f t="shared" si="16"/>
        <v>0</v>
      </c>
      <c r="G236" s="138">
        <f t="shared" si="16"/>
        <v>0</v>
      </c>
      <c r="H236" s="138">
        <f t="shared" si="15"/>
        <v>750524.41542750876</v>
      </c>
    </row>
    <row r="237" spans="2:10" x14ac:dyDescent="0.55000000000000004">
      <c r="B237" s="127" t="str">
        <f>$B$51</f>
        <v>Nursing</v>
      </c>
      <c r="C237" s="138">
        <f t="shared" si="16"/>
        <v>0</v>
      </c>
      <c r="D237" s="138">
        <f t="shared" si="16"/>
        <v>0</v>
      </c>
      <c r="E237" s="138">
        <f t="shared" si="16"/>
        <v>0</v>
      </c>
      <c r="F237" s="138">
        <f t="shared" si="16"/>
        <v>0</v>
      </c>
      <c r="G237" s="138">
        <f t="shared" si="16"/>
        <v>0</v>
      </c>
      <c r="H237" s="138">
        <f t="shared" si="15"/>
        <v>0</v>
      </c>
    </row>
    <row r="238" spans="2:10" x14ac:dyDescent="0.55000000000000004">
      <c r="B238" s="130" t="str">
        <f>$B$52</f>
        <v>Totals</v>
      </c>
      <c r="C238" s="135">
        <f>SUM(C218:C237)</f>
        <v>26770187.867647056</v>
      </c>
      <c r="D238" s="135">
        <f>SUM(D218:D237)</f>
        <v>17477843.809742644</v>
      </c>
      <c r="E238" s="135">
        <f>SUM(E218:E237)</f>
        <v>5933200.2918198528</v>
      </c>
      <c r="F238" s="135">
        <f>SUM(F218:F237)</f>
        <v>1036057.7516084558</v>
      </c>
      <c r="G238" s="135">
        <f>SUM(G218:G237)</f>
        <v>4794180.2791819852</v>
      </c>
      <c r="H238" s="135">
        <f t="shared" si="15"/>
        <v>56011469.999999993</v>
      </c>
    </row>
    <row r="239" spans="2:10" x14ac:dyDescent="0.55000000000000004">
      <c r="B239" s="328"/>
      <c r="C239" s="348"/>
      <c r="D239" s="348"/>
      <c r="E239" s="348"/>
      <c r="F239" s="348"/>
      <c r="G239" s="348"/>
      <c r="H239" s="348"/>
    </row>
    <row r="240" spans="2:10" x14ac:dyDescent="0.55000000000000004">
      <c r="B240" s="120" t="s">
        <v>11</v>
      </c>
      <c r="C240" s="121"/>
      <c r="D240" s="121"/>
      <c r="E240" s="121"/>
      <c r="F240" s="121"/>
      <c r="G240" s="121"/>
      <c r="H240" s="122">
        <f>H16</f>
        <v>13813911</v>
      </c>
      <c r="J240" s="358"/>
    </row>
    <row r="241" spans="2:8" ht="61.5" customHeight="1" thickBot="1" x14ac:dyDescent="0.6">
      <c r="B241" s="444" t="s">
        <v>917</v>
      </c>
      <c r="C241" s="444"/>
      <c r="D241" s="444"/>
      <c r="E241" s="444"/>
      <c r="F241" s="444"/>
      <c r="G241" s="444"/>
      <c r="H241" s="326"/>
    </row>
    <row r="242" spans="2:8" ht="19.8" thickBot="1" x14ac:dyDescent="0.6">
      <c r="B242" s="124" t="s">
        <v>31</v>
      </c>
      <c r="C242" s="125" t="s">
        <v>25</v>
      </c>
      <c r="D242" s="125" t="s">
        <v>26</v>
      </c>
      <c r="E242" s="125" t="s">
        <v>27</v>
      </c>
      <c r="F242" s="125" t="s">
        <v>28</v>
      </c>
      <c r="G242" s="125" t="s">
        <v>29</v>
      </c>
      <c r="H242" s="126" t="s">
        <v>1</v>
      </c>
    </row>
    <row r="243" spans="2:8" x14ac:dyDescent="0.55000000000000004">
      <c r="B243" s="127" t="str">
        <f>$B$32</f>
        <v>Liberal Arts</v>
      </c>
      <c r="C243" s="135">
        <f t="shared" ref="C243:G258" si="17">$H$240*IF($H$25=0,0,C$25/$H$25)*IF(C$52=0,0,C32/C$52)</f>
        <v>3886459.9865241637</v>
      </c>
      <c r="D243" s="135">
        <f t="shared" si="17"/>
        <v>1192862.4815336796</v>
      </c>
      <c r="E243" s="135">
        <f t="shared" si="17"/>
        <v>609739.28973185434</v>
      </c>
      <c r="F243" s="135">
        <f t="shared" si="17"/>
        <v>29949.98761095895</v>
      </c>
      <c r="G243" s="135">
        <f t="shared" si="17"/>
        <v>0</v>
      </c>
      <c r="H243" s="135">
        <f>SUM(C243:G243)</f>
        <v>5719011.745400656</v>
      </c>
    </row>
    <row r="244" spans="2:8" x14ac:dyDescent="0.55000000000000004">
      <c r="B244" s="127" t="str">
        <f>$B$33</f>
        <v>Science</v>
      </c>
      <c r="C244" s="138">
        <f t="shared" si="17"/>
        <v>975104.04228624539</v>
      </c>
      <c r="D244" s="138">
        <f t="shared" si="17"/>
        <v>504404.52043211646</v>
      </c>
      <c r="E244" s="138">
        <f t="shared" si="17"/>
        <v>57461.398352868993</v>
      </c>
      <c r="F244" s="138">
        <f t="shared" si="17"/>
        <v>28600.889069924764</v>
      </c>
      <c r="G244" s="138">
        <f t="shared" si="17"/>
        <v>0</v>
      </c>
      <c r="H244" s="138">
        <f t="shared" ref="H244:H263" si="18">SUM(C244:G244)</f>
        <v>1565570.8501411558</v>
      </c>
    </row>
    <row r="245" spans="2:8" x14ac:dyDescent="0.55000000000000004">
      <c r="B245" s="127" t="str">
        <f>$B$34</f>
        <v>Fine Arts</v>
      </c>
      <c r="C245" s="138">
        <f t="shared" si="17"/>
        <v>416616.1136152416</v>
      </c>
      <c r="D245" s="138">
        <f t="shared" si="17"/>
        <v>83551.141136060236</v>
      </c>
      <c r="E245" s="138">
        <f t="shared" si="17"/>
        <v>0</v>
      </c>
      <c r="F245" s="138">
        <f t="shared" si="17"/>
        <v>0</v>
      </c>
      <c r="G245" s="138">
        <f t="shared" si="17"/>
        <v>0</v>
      </c>
      <c r="H245" s="138">
        <f t="shared" si="18"/>
        <v>500167.25475130184</v>
      </c>
    </row>
    <row r="246" spans="2:8" x14ac:dyDescent="0.55000000000000004">
      <c r="B246" s="127" t="str">
        <f>$B$35</f>
        <v>Teacher Education</v>
      </c>
      <c r="C246" s="138">
        <f t="shared" si="17"/>
        <v>214443.96468401488</v>
      </c>
      <c r="D246" s="138">
        <f t="shared" si="17"/>
        <v>292730.15668885369</v>
      </c>
      <c r="E246" s="138">
        <f t="shared" si="17"/>
        <v>294241.98811727739</v>
      </c>
      <c r="F246" s="138">
        <f t="shared" si="17"/>
        <v>157439.79973868959</v>
      </c>
      <c r="G246" s="138">
        <f t="shared" si="17"/>
        <v>0</v>
      </c>
      <c r="H246" s="138">
        <f t="shared" si="18"/>
        <v>958855.90922883549</v>
      </c>
    </row>
    <row r="247" spans="2:8" x14ac:dyDescent="0.55000000000000004">
      <c r="B247" s="127" t="str">
        <f>$B$36</f>
        <v>Agriculture</v>
      </c>
      <c r="C247" s="138">
        <f t="shared" si="17"/>
        <v>0</v>
      </c>
      <c r="D247" s="138">
        <f t="shared" si="17"/>
        <v>0</v>
      </c>
      <c r="E247" s="138">
        <f t="shared" si="17"/>
        <v>0</v>
      </c>
      <c r="F247" s="138">
        <f t="shared" si="17"/>
        <v>0</v>
      </c>
      <c r="G247" s="138">
        <f t="shared" si="17"/>
        <v>0</v>
      </c>
      <c r="H247" s="138">
        <f t="shared" si="18"/>
        <v>0</v>
      </c>
    </row>
    <row r="248" spans="2:8" x14ac:dyDescent="0.55000000000000004">
      <c r="B248" s="127" t="str">
        <f>$B$37</f>
        <v>Engineering</v>
      </c>
      <c r="C248" s="138">
        <f t="shared" si="17"/>
        <v>323542.81296468398</v>
      </c>
      <c r="D248" s="138">
        <f t="shared" si="17"/>
        <v>226302.26692877282</v>
      </c>
      <c r="E248" s="138">
        <f t="shared" si="17"/>
        <v>51156.856213839477</v>
      </c>
      <c r="F248" s="138">
        <f t="shared" si="17"/>
        <v>22934.675197581179</v>
      </c>
      <c r="G248" s="138">
        <f t="shared" si="17"/>
        <v>0</v>
      </c>
      <c r="H248" s="138">
        <f t="shared" si="18"/>
        <v>623936.61130487744</v>
      </c>
    </row>
    <row r="249" spans="2:8" x14ac:dyDescent="0.55000000000000004">
      <c r="B249" s="127" t="str">
        <f>$B$38</f>
        <v>Home Economics</v>
      </c>
      <c r="C249" s="138">
        <f t="shared" si="17"/>
        <v>38788.562732342005</v>
      </c>
      <c r="D249" s="138">
        <f t="shared" si="17"/>
        <v>59027.891677999301</v>
      </c>
      <c r="E249" s="138">
        <f t="shared" si="17"/>
        <v>17832.84776468348</v>
      </c>
      <c r="F249" s="138">
        <f t="shared" si="17"/>
        <v>2023.6478115512803</v>
      </c>
      <c r="G249" s="138">
        <f t="shared" si="17"/>
        <v>0</v>
      </c>
      <c r="H249" s="138">
        <f t="shared" si="18"/>
        <v>117672.94998657607</v>
      </c>
    </row>
    <row r="250" spans="2:8" x14ac:dyDescent="0.55000000000000004">
      <c r="B250" s="127" t="str">
        <f>$B$39</f>
        <v>Law</v>
      </c>
      <c r="C250" s="138">
        <f t="shared" si="17"/>
        <v>0</v>
      </c>
      <c r="D250" s="138">
        <f t="shared" si="17"/>
        <v>0</v>
      </c>
      <c r="E250" s="138">
        <f t="shared" si="17"/>
        <v>0</v>
      </c>
      <c r="F250" s="138">
        <f t="shared" si="17"/>
        <v>0</v>
      </c>
      <c r="G250" s="138">
        <f t="shared" si="17"/>
        <v>874938.83264015359</v>
      </c>
      <c r="H250" s="138">
        <f t="shared" si="18"/>
        <v>874938.83264015359</v>
      </c>
    </row>
    <row r="251" spans="2:8" x14ac:dyDescent="0.55000000000000004">
      <c r="B251" s="127" t="str">
        <f>$B$40</f>
        <v>Social Service</v>
      </c>
      <c r="C251" s="138">
        <f t="shared" si="17"/>
        <v>45044.782527881041</v>
      </c>
      <c r="D251" s="138">
        <f t="shared" si="17"/>
        <v>145504.61345116154</v>
      </c>
      <c r="E251" s="138">
        <f t="shared" si="17"/>
        <v>0</v>
      </c>
      <c r="F251" s="138">
        <f t="shared" si="17"/>
        <v>0</v>
      </c>
      <c r="G251" s="138">
        <f t="shared" si="17"/>
        <v>0</v>
      </c>
      <c r="H251" s="138">
        <f t="shared" si="18"/>
        <v>190549.39597904257</v>
      </c>
    </row>
    <row r="252" spans="2:8" x14ac:dyDescent="0.55000000000000004">
      <c r="B252" s="127" t="str">
        <f>$B$41</f>
        <v>Library Science</v>
      </c>
      <c r="C252" s="138">
        <f t="shared" si="17"/>
        <v>0</v>
      </c>
      <c r="D252" s="138">
        <f t="shared" si="17"/>
        <v>0</v>
      </c>
      <c r="E252" s="138">
        <f t="shared" si="17"/>
        <v>0</v>
      </c>
      <c r="F252" s="138">
        <f t="shared" si="17"/>
        <v>0</v>
      </c>
      <c r="G252" s="138">
        <f t="shared" si="17"/>
        <v>0</v>
      </c>
      <c r="H252" s="138">
        <f t="shared" si="18"/>
        <v>0</v>
      </c>
    </row>
    <row r="253" spans="2:8" x14ac:dyDescent="0.55000000000000004">
      <c r="B253" s="127" t="str">
        <f>$B$42</f>
        <v>Veterinary Science</v>
      </c>
      <c r="C253" s="138">
        <f t="shared" si="17"/>
        <v>0</v>
      </c>
      <c r="D253" s="138">
        <f t="shared" si="17"/>
        <v>0</v>
      </c>
      <c r="E253" s="138">
        <f t="shared" si="17"/>
        <v>0</v>
      </c>
      <c r="F253" s="138">
        <f t="shared" si="17"/>
        <v>0</v>
      </c>
      <c r="G253" s="138">
        <f t="shared" si="17"/>
        <v>0</v>
      </c>
      <c r="H253" s="138">
        <f t="shared" si="18"/>
        <v>0</v>
      </c>
    </row>
    <row r="254" spans="2:8" x14ac:dyDescent="0.55000000000000004">
      <c r="B254" s="127" t="str">
        <f>$B$43</f>
        <v>Vocational Training</v>
      </c>
      <c r="C254" s="138">
        <f t="shared" si="17"/>
        <v>3946.2309479553901</v>
      </c>
      <c r="D254" s="138">
        <f t="shared" si="17"/>
        <v>0</v>
      </c>
      <c r="E254" s="138">
        <f t="shared" si="17"/>
        <v>0</v>
      </c>
      <c r="F254" s="138">
        <f t="shared" si="17"/>
        <v>0</v>
      </c>
      <c r="G254" s="138">
        <f t="shared" si="17"/>
        <v>0</v>
      </c>
      <c r="H254" s="138">
        <f t="shared" si="18"/>
        <v>3946.2309479553901</v>
      </c>
    </row>
    <row r="255" spans="2:8" x14ac:dyDescent="0.55000000000000004">
      <c r="B255" s="127" t="str">
        <f>$B$44</f>
        <v>Physical Training</v>
      </c>
      <c r="C255" s="138">
        <f t="shared" si="17"/>
        <v>0</v>
      </c>
      <c r="D255" s="138">
        <f t="shared" si="17"/>
        <v>0</v>
      </c>
      <c r="E255" s="138">
        <f t="shared" si="17"/>
        <v>0</v>
      </c>
      <c r="F255" s="138">
        <f t="shared" si="17"/>
        <v>0</v>
      </c>
      <c r="G255" s="138">
        <f t="shared" si="17"/>
        <v>0</v>
      </c>
      <c r="H255" s="138">
        <f t="shared" si="18"/>
        <v>0</v>
      </c>
    </row>
    <row r="256" spans="2:8" x14ac:dyDescent="0.55000000000000004">
      <c r="B256" s="127" t="str">
        <f>$B$45</f>
        <v>Health Services</v>
      </c>
      <c r="C256" s="138">
        <f t="shared" si="17"/>
        <v>118531.30274163568</v>
      </c>
      <c r="D256" s="138">
        <f t="shared" si="17"/>
        <v>539167.30212003435</v>
      </c>
      <c r="E256" s="138">
        <f t="shared" si="17"/>
        <v>75114.116342151625</v>
      </c>
      <c r="F256" s="138">
        <f t="shared" si="17"/>
        <v>0</v>
      </c>
      <c r="G256" s="138">
        <f t="shared" si="17"/>
        <v>0</v>
      </c>
      <c r="H256" s="138">
        <f t="shared" si="18"/>
        <v>732812.72120382171</v>
      </c>
    </row>
    <row r="257" spans="2:10" x14ac:dyDescent="0.55000000000000004">
      <c r="B257" s="127" t="str">
        <f>$B$46</f>
        <v>Pharmacy</v>
      </c>
      <c r="C257" s="138">
        <f t="shared" si="17"/>
        <v>0</v>
      </c>
      <c r="D257" s="138">
        <f t="shared" si="17"/>
        <v>11788.369037734557</v>
      </c>
      <c r="E257" s="138">
        <f t="shared" si="17"/>
        <v>13779.927818164508</v>
      </c>
      <c r="F257" s="138">
        <f t="shared" si="17"/>
        <v>14570.264243169218</v>
      </c>
      <c r="G257" s="138">
        <f t="shared" si="17"/>
        <v>307432.91540672141</v>
      </c>
      <c r="H257" s="138">
        <f t="shared" si="18"/>
        <v>347571.47650578967</v>
      </c>
    </row>
    <row r="258" spans="2:10" x14ac:dyDescent="0.55000000000000004">
      <c r="B258" s="127" t="str">
        <f>$B$47</f>
        <v>Business Administration</v>
      </c>
      <c r="C258" s="138">
        <f t="shared" si="17"/>
        <v>517052.50371747202</v>
      </c>
      <c r="D258" s="138">
        <f t="shared" si="17"/>
        <v>1129274.1259213744</v>
      </c>
      <c r="E258" s="138">
        <f t="shared" si="17"/>
        <v>341255.85949689755</v>
      </c>
      <c r="F258" s="138">
        <f t="shared" si="17"/>
        <v>0</v>
      </c>
      <c r="G258" s="138">
        <f t="shared" si="17"/>
        <v>0</v>
      </c>
      <c r="H258" s="138">
        <f t="shared" si="18"/>
        <v>1987582.4891357441</v>
      </c>
    </row>
    <row r="259" spans="2:10" x14ac:dyDescent="0.55000000000000004">
      <c r="B259" s="127" t="str">
        <f>$B$48</f>
        <v>Optometry</v>
      </c>
      <c r="C259" s="138">
        <f t="shared" ref="C259:G262" si="19">$H$240*IF($H$25=0,0,C$25/$H$25)*IF(C$52=0,0,C48/C$52)</f>
        <v>0</v>
      </c>
      <c r="D259" s="138">
        <f t="shared" si="19"/>
        <v>0</v>
      </c>
      <c r="E259" s="138">
        <f t="shared" si="19"/>
        <v>0</v>
      </c>
      <c r="F259" s="138">
        <f t="shared" si="19"/>
        <v>0</v>
      </c>
      <c r="G259" s="138">
        <f t="shared" si="19"/>
        <v>0</v>
      </c>
      <c r="H259" s="138">
        <f t="shared" si="18"/>
        <v>0</v>
      </c>
    </row>
    <row r="260" spans="2:10" x14ac:dyDescent="0.55000000000000004">
      <c r="B260" s="127" t="str">
        <f>$B$49</f>
        <v>Teacher Ed-Practice Teaching</v>
      </c>
      <c r="C260" s="138">
        <f t="shared" si="19"/>
        <v>0</v>
      </c>
      <c r="D260" s="138">
        <f t="shared" si="19"/>
        <v>6195.3472315101308</v>
      </c>
      <c r="E260" s="138">
        <f t="shared" si="19"/>
        <v>0</v>
      </c>
      <c r="F260" s="138">
        <f t="shared" si="19"/>
        <v>0</v>
      </c>
      <c r="G260" s="138">
        <f t="shared" si="19"/>
        <v>0</v>
      </c>
      <c r="H260" s="138">
        <f t="shared" si="18"/>
        <v>6195.3472315101308</v>
      </c>
    </row>
    <row r="261" spans="2:10" x14ac:dyDescent="0.55000000000000004">
      <c r="B261" s="127" t="str">
        <f>$B$50</f>
        <v>Technology</v>
      </c>
      <c r="C261" s="138">
        <f t="shared" si="19"/>
        <v>62706.572258364315</v>
      </c>
      <c r="D261" s="138">
        <f t="shared" si="19"/>
        <v>119690.66665320267</v>
      </c>
      <c r="E261" s="138">
        <f t="shared" si="19"/>
        <v>2701.9466310126481</v>
      </c>
      <c r="F261" s="138">
        <f t="shared" si="19"/>
        <v>0</v>
      </c>
      <c r="G261" s="138">
        <f t="shared" si="19"/>
        <v>0</v>
      </c>
      <c r="H261" s="138">
        <f t="shared" si="18"/>
        <v>185099.18554257965</v>
      </c>
    </row>
    <row r="262" spans="2:10" x14ac:dyDescent="0.55000000000000004">
      <c r="B262" s="127" t="str">
        <f>$B$51</f>
        <v>Nursing</v>
      </c>
      <c r="C262" s="138">
        <f t="shared" si="19"/>
        <v>0</v>
      </c>
      <c r="D262" s="138">
        <f t="shared" si="19"/>
        <v>0</v>
      </c>
      <c r="E262" s="138">
        <f t="shared" si="19"/>
        <v>0</v>
      </c>
      <c r="F262" s="138">
        <f t="shared" si="19"/>
        <v>0</v>
      </c>
      <c r="G262" s="138">
        <f t="shared" si="19"/>
        <v>0</v>
      </c>
      <c r="H262" s="138">
        <f t="shared" si="18"/>
        <v>0</v>
      </c>
    </row>
    <row r="263" spans="2:10" x14ac:dyDescent="0.55000000000000004">
      <c r="B263" s="130" t="str">
        <f>$B$52</f>
        <v>Totals</v>
      </c>
      <c r="C263" s="135">
        <f>SUM(C243:C262)</f>
        <v>6602236.875</v>
      </c>
      <c r="D263" s="135">
        <f>SUM(D243:D262)</f>
        <v>4310498.8828124991</v>
      </c>
      <c r="E263" s="135">
        <f>SUM(E243:E262)</f>
        <v>1463284.23046875</v>
      </c>
      <c r="F263" s="135">
        <f>SUM(F243:F262)</f>
        <v>255519.263671875</v>
      </c>
      <c r="G263" s="135">
        <f>SUM(G243:G262)</f>
        <v>1182371.748046875</v>
      </c>
      <c r="H263" s="135">
        <f t="shared" si="18"/>
        <v>13813911</v>
      </c>
      <c r="I263" s="349"/>
    </row>
    <row r="264" spans="2:10" x14ac:dyDescent="0.55000000000000004">
      <c r="B264" s="451"/>
      <c r="C264" s="451"/>
      <c r="D264" s="451"/>
      <c r="E264" s="451"/>
      <c r="F264" s="451"/>
      <c r="G264" s="451"/>
      <c r="H264" s="452"/>
      <c r="I264" s="350"/>
    </row>
    <row r="265" spans="2:10" x14ac:dyDescent="0.55000000000000004">
      <c r="B265" s="120" t="s">
        <v>227</v>
      </c>
      <c r="C265" s="121"/>
      <c r="D265" s="121"/>
      <c r="E265" s="121"/>
      <c r="F265" s="121"/>
      <c r="G265" s="121"/>
      <c r="H265" s="122"/>
      <c r="J265" s="358"/>
    </row>
    <row r="266" spans="2:10" ht="45" customHeight="1" thickBot="1" x14ac:dyDescent="0.6">
      <c r="B266" s="432" t="s">
        <v>228</v>
      </c>
      <c r="C266" s="432"/>
      <c r="D266" s="432"/>
      <c r="E266" s="432"/>
      <c r="F266" s="432"/>
      <c r="G266" s="432"/>
      <c r="H266" s="432"/>
    </row>
    <row r="267" spans="2:10" ht="19.8" thickBot="1" x14ac:dyDescent="0.6">
      <c r="B267" s="124" t="s">
        <v>31</v>
      </c>
      <c r="C267" s="125" t="s">
        <v>25</v>
      </c>
      <c r="D267" s="125" t="s">
        <v>26</v>
      </c>
      <c r="E267" s="125" t="s">
        <v>27</v>
      </c>
      <c r="F267" s="125" t="s">
        <v>28</v>
      </c>
      <c r="G267" s="125" t="s">
        <v>29</v>
      </c>
      <c r="H267" s="126" t="s">
        <v>1</v>
      </c>
    </row>
    <row r="268" spans="2:10" x14ac:dyDescent="0.55000000000000004">
      <c r="B268" s="127" t="str">
        <f>$B$32</f>
        <v>Liberal Arts</v>
      </c>
      <c r="C268" s="135">
        <f t="shared" ref="C268:G283" si="20">C243+C218+C193+C168+C116</f>
        <v>33467923.943307936</v>
      </c>
      <c r="D268" s="135">
        <f t="shared" si="20"/>
        <v>11339802.810415791</v>
      </c>
      <c r="E268" s="135">
        <f t="shared" si="20"/>
        <v>10005837.116329728</v>
      </c>
      <c r="F268" s="135">
        <f t="shared" si="20"/>
        <v>274607.95727736538</v>
      </c>
      <c r="G268" s="135">
        <f t="shared" si="20"/>
        <v>0</v>
      </c>
      <c r="H268" s="135">
        <f>SUM(C268:G268)</f>
        <v>55088171.82733082</v>
      </c>
    </row>
    <row r="269" spans="2:10" x14ac:dyDescent="0.55000000000000004">
      <c r="B269" s="127" t="str">
        <f>$B$33</f>
        <v>Science</v>
      </c>
      <c r="C269" s="138">
        <f t="shared" si="20"/>
        <v>8744042.053465493</v>
      </c>
      <c r="D269" s="138">
        <f t="shared" si="20"/>
        <v>5766231.6366732968</v>
      </c>
      <c r="E269" s="138">
        <f t="shared" si="20"/>
        <v>1578573.101773123</v>
      </c>
      <c r="F269" s="138">
        <f t="shared" si="20"/>
        <v>725328.85505365767</v>
      </c>
      <c r="G269" s="138">
        <f t="shared" si="20"/>
        <v>0</v>
      </c>
      <c r="H269" s="138">
        <f t="shared" ref="H269:H288" si="21">SUM(C269:G269)</f>
        <v>16814175.646965571</v>
      </c>
    </row>
    <row r="270" spans="2:10" x14ac:dyDescent="0.55000000000000004">
      <c r="B270" s="127" t="str">
        <f>$B$34</f>
        <v>Fine Arts</v>
      </c>
      <c r="C270" s="138">
        <f t="shared" si="20"/>
        <v>4266924.8643689416</v>
      </c>
      <c r="D270" s="138">
        <f t="shared" si="20"/>
        <v>1631244.0756260632</v>
      </c>
      <c r="E270" s="138">
        <f t="shared" si="20"/>
        <v>0</v>
      </c>
      <c r="F270" s="138">
        <f t="shared" si="20"/>
        <v>0</v>
      </c>
      <c r="G270" s="138">
        <f t="shared" si="20"/>
        <v>0</v>
      </c>
      <c r="H270" s="138">
        <f t="shared" si="21"/>
        <v>5898168.9399950048</v>
      </c>
    </row>
    <row r="271" spans="2:10" x14ac:dyDescent="0.55000000000000004">
      <c r="B271" s="127" t="str">
        <f>$B$35</f>
        <v>Teacher Education</v>
      </c>
      <c r="C271" s="138">
        <f t="shared" si="20"/>
        <v>2358239.7100771423</v>
      </c>
      <c r="D271" s="138">
        <f t="shared" si="20"/>
        <v>2977901.0736819757</v>
      </c>
      <c r="E271" s="138">
        <f t="shared" si="20"/>
        <v>4087899.1610503807</v>
      </c>
      <c r="F271" s="138">
        <f t="shared" si="20"/>
        <v>3192258.2497316692</v>
      </c>
      <c r="G271" s="138">
        <f t="shared" si="20"/>
        <v>0</v>
      </c>
      <c r="H271" s="138">
        <f t="shared" si="21"/>
        <v>12616298.194541167</v>
      </c>
    </row>
    <row r="272" spans="2:10" x14ac:dyDescent="0.55000000000000004">
      <c r="B272" s="127" t="str">
        <f>$B$36</f>
        <v>Agriculture</v>
      </c>
      <c r="C272" s="138">
        <f t="shared" si="20"/>
        <v>0</v>
      </c>
      <c r="D272" s="138">
        <f t="shared" si="20"/>
        <v>0</v>
      </c>
      <c r="E272" s="138">
        <f t="shared" si="20"/>
        <v>0</v>
      </c>
      <c r="F272" s="138">
        <f t="shared" si="20"/>
        <v>0</v>
      </c>
      <c r="G272" s="138">
        <f t="shared" si="20"/>
        <v>0</v>
      </c>
      <c r="H272" s="138">
        <f t="shared" si="21"/>
        <v>0</v>
      </c>
    </row>
    <row r="273" spans="2:10" x14ac:dyDescent="0.55000000000000004">
      <c r="B273" s="127" t="str">
        <f>$B$37</f>
        <v>Engineering</v>
      </c>
      <c r="C273" s="138">
        <f t="shared" si="20"/>
        <v>3539659.9047359647</v>
      </c>
      <c r="D273" s="138">
        <f t="shared" si="20"/>
        <v>2349515.3414311442</v>
      </c>
      <c r="E273" s="138">
        <f t="shared" si="20"/>
        <v>1361073.5627618944</v>
      </c>
      <c r="F273" s="138">
        <f t="shared" si="20"/>
        <v>318469.76615742379</v>
      </c>
      <c r="G273" s="138">
        <f t="shared" si="20"/>
        <v>0</v>
      </c>
      <c r="H273" s="138">
        <f t="shared" si="21"/>
        <v>7568718.5750864269</v>
      </c>
    </row>
    <row r="274" spans="2:10" x14ac:dyDescent="0.55000000000000004">
      <c r="B274" s="127" t="str">
        <f>$B$38</f>
        <v>Home Economics</v>
      </c>
      <c r="C274" s="138">
        <f t="shared" si="20"/>
        <v>354015.90739315894</v>
      </c>
      <c r="D274" s="138">
        <f t="shared" si="20"/>
        <v>490272.22203812806</v>
      </c>
      <c r="E274" s="138">
        <f t="shared" si="20"/>
        <v>279323.24228643917</v>
      </c>
      <c r="F274" s="138">
        <f t="shared" si="20"/>
        <v>50239.74659286494</v>
      </c>
      <c r="G274" s="138">
        <f t="shared" si="20"/>
        <v>0</v>
      </c>
      <c r="H274" s="138">
        <f t="shared" si="21"/>
        <v>1173851.1183105912</v>
      </c>
    </row>
    <row r="275" spans="2:10" x14ac:dyDescent="0.55000000000000004">
      <c r="B275" s="127" t="str">
        <f>$B$39</f>
        <v>Law</v>
      </c>
      <c r="C275" s="138">
        <f t="shared" si="20"/>
        <v>0</v>
      </c>
      <c r="D275" s="138">
        <f t="shared" si="20"/>
        <v>0</v>
      </c>
      <c r="E275" s="138">
        <f t="shared" si="20"/>
        <v>0</v>
      </c>
      <c r="F275" s="138">
        <f t="shared" si="20"/>
        <v>0</v>
      </c>
      <c r="G275" s="138">
        <f t="shared" si="20"/>
        <v>18528967.36811316</v>
      </c>
      <c r="H275" s="138">
        <f t="shared" si="21"/>
        <v>18528967.36811316</v>
      </c>
    </row>
    <row r="276" spans="2:10" x14ac:dyDescent="0.55000000000000004">
      <c r="B276" s="127" t="str">
        <f>$B$40</f>
        <v>Social Service</v>
      </c>
      <c r="C276" s="138">
        <f t="shared" si="20"/>
        <v>1195977.4085117406</v>
      </c>
      <c r="D276" s="138">
        <f t="shared" si="20"/>
        <v>2189040.2647105828</v>
      </c>
      <c r="E276" s="138">
        <f t="shared" si="20"/>
        <v>0</v>
      </c>
      <c r="F276" s="138">
        <f t="shared" si="20"/>
        <v>0</v>
      </c>
      <c r="G276" s="138">
        <f t="shared" si="20"/>
        <v>0</v>
      </c>
      <c r="H276" s="138">
        <f t="shared" si="21"/>
        <v>3385017.6732223234</v>
      </c>
    </row>
    <row r="277" spans="2:10" x14ac:dyDescent="0.55000000000000004">
      <c r="B277" s="127" t="str">
        <f>$B$41</f>
        <v>Library Science</v>
      </c>
      <c r="C277" s="138">
        <f t="shared" si="20"/>
        <v>0</v>
      </c>
      <c r="D277" s="138">
        <f t="shared" si="20"/>
        <v>0</v>
      </c>
      <c r="E277" s="138">
        <f t="shared" si="20"/>
        <v>0</v>
      </c>
      <c r="F277" s="138">
        <f t="shared" si="20"/>
        <v>0</v>
      </c>
      <c r="G277" s="138">
        <f t="shared" si="20"/>
        <v>0</v>
      </c>
      <c r="H277" s="138">
        <f t="shared" si="21"/>
        <v>0</v>
      </c>
    </row>
    <row r="278" spans="2:10" x14ac:dyDescent="0.55000000000000004">
      <c r="B278" s="127" t="str">
        <f>$B$42</f>
        <v>Veterinary Science</v>
      </c>
      <c r="C278" s="138">
        <f t="shared" si="20"/>
        <v>0</v>
      </c>
      <c r="D278" s="138">
        <f t="shared" si="20"/>
        <v>0</v>
      </c>
      <c r="E278" s="138">
        <f t="shared" si="20"/>
        <v>0</v>
      </c>
      <c r="F278" s="138">
        <f t="shared" si="20"/>
        <v>0</v>
      </c>
      <c r="G278" s="138">
        <f t="shared" si="20"/>
        <v>0</v>
      </c>
      <c r="H278" s="138">
        <f t="shared" si="21"/>
        <v>0</v>
      </c>
    </row>
    <row r="279" spans="2:10" x14ac:dyDescent="0.55000000000000004">
      <c r="B279" s="127" t="str">
        <f>$B$43</f>
        <v>Vocational Training</v>
      </c>
      <c r="C279" s="138">
        <f t="shared" si="20"/>
        <v>46921.630124150535</v>
      </c>
      <c r="D279" s="138">
        <f t="shared" si="20"/>
        <v>0</v>
      </c>
      <c r="E279" s="138">
        <f t="shared" si="20"/>
        <v>0</v>
      </c>
      <c r="F279" s="138">
        <f t="shared" si="20"/>
        <v>0</v>
      </c>
      <c r="G279" s="138">
        <f t="shared" si="20"/>
        <v>0</v>
      </c>
      <c r="H279" s="138">
        <f t="shared" si="21"/>
        <v>46921.630124150535</v>
      </c>
    </row>
    <row r="280" spans="2:10" x14ac:dyDescent="0.55000000000000004">
      <c r="B280" s="127" t="str">
        <f>$B$44</f>
        <v>Physical Training</v>
      </c>
      <c r="C280" s="138">
        <f t="shared" si="20"/>
        <v>0</v>
      </c>
      <c r="D280" s="138">
        <f t="shared" si="20"/>
        <v>0</v>
      </c>
      <c r="E280" s="138">
        <f t="shared" si="20"/>
        <v>0</v>
      </c>
      <c r="F280" s="138">
        <f t="shared" si="20"/>
        <v>0</v>
      </c>
      <c r="G280" s="138">
        <f t="shared" si="20"/>
        <v>0</v>
      </c>
      <c r="H280" s="138">
        <f t="shared" si="21"/>
        <v>0</v>
      </c>
    </row>
    <row r="281" spans="2:10" x14ac:dyDescent="0.55000000000000004">
      <c r="B281" s="127" t="str">
        <f>$B$45</f>
        <v>Health Services</v>
      </c>
      <c r="C281" s="138">
        <f t="shared" si="20"/>
        <v>1071260.3958497448</v>
      </c>
      <c r="D281" s="138">
        <f t="shared" si="20"/>
        <v>4537898.4698680686</v>
      </c>
      <c r="E281" s="138">
        <f t="shared" si="20"/>
        <v>723896.88805587951</v>
      </c>
      <c r="F281" s="138">
        <f t="shared" si="20"/>
        <v>0</v>
      </c>
      <c r="G281" s="138">
        <f t="shared" si="20"/>
        <v>0</v>
      </c>
      <c r="H281" s="138">
        <f t="shared" si="21"/>
        <v>6333055.753773693</v>
      </c>
    </row>
    <row r="282" spans="2:10" x14ac:dyDescent="0.55000000000000004">
      <c r="B282" s="127" t="str">
        <f>$B$46</f>
        <v>Pharmacy</v>
      </c>
      <c r="C282" s="138">
        <f t="shared" si="20"/>
        <v>0</v>
      </c>
      <c r="D282" s="138">
        <f t="shared" si="20"/>
        <v>127424.61563793515</v>
      </c>
      <c r="E282" s="138">
        <f t="shared" si="20"/>
        <v>748346.23934503063</v>
      </c>
      <c r="F282" s="138">
        <f t="shared" si="20"/>
        <v>1421112.8509294633</v>
      </c>
      <c r="G282" s="138">
        <f t="shared" si="20"/>
        <v>7963509.4249751149</v>
      </c>
      <c r="H282" s="138">
        <f t="shared" si="21"/>
        <v>10260393.130887544</v>
      </c>
    </row>
    <row r="283" spans="2:10" x14ac:dyDescent="0.55000000000000004">
      <c r="B283" s="127" t="str">
        <f>$B$47</f>
        <v>Business Administration</v>
      </c>
      <c r="C283" s="138">
        <f t="shared" si="20"/>
        <v>4466550.7253343444</v>
      </c>
      <c r="D283" s="138">
        <f t="shared" si="20"/>
        <v>9423169.9579329789</v>
      </c>
      <c r="E283" s="138">
        <f t="shared" si="20"/>
        <v>4774427.4486600729</v>
      </c>
      <c r="F283" s="138">
        <f t="shared" si="20"/>
        <v>0</v>
      </c>
      <c r="G283" s="138">
        <f t="shared" si="20"/>
        <v>0</v>
      </c>
      <c r="H283" s="138">
        <f t="shared" si="21"/>
        <v>18664148.131927397</v>
      </c>
    </row>
    <row r="284" spans="2:10" x14ac:dyDescent="0.55000000000000004">
      <c r="B284" s="127" t="str">
        <f>$B$48</f>
        <v>Optometry</v>
      </c>
      <c r="C284" s="138">
        <f t="shared" ref="C284:G287" si="22">C259+C234+C209+C184+C132</f>
        <v>0</v>
      </c>
      <c r="D284" s="138">
        <f t="shared" si="22"/>
        <v>0</v>
      </c>
      <c r="E284" s="138">
        <f t="shared" si="22"/>
        <v>0</v>
      </c>
      <c r="F284" s="138">
        <f t="shared" si="22"/>
        <v>0</v>
      </c>
      <c r="G284" s="138">
        <f t="shared" si="22"/>
        <v>0</v>
      </c>
      <c r="H284" s="138">
        <f t="shared" si="21"/>
        <v>0</v>
      </c>
    </row>
    <row r="285" spans="2:10" x14ac:dyDescent="0.55000000000000004">
      <c r="B285" s="127" t="str">
        <f>$B$49</f>
        <v>Teacher Ed-Practice Teaching</v>
      </c>
      <c r="C285" s="138">
        <f t="shared" si="22"/>
        <v>0</v>
      </c>
      <c r="D285" s="138">
        <f t="shared" si="22"/>
        <v>94435.639521282021</v>
      </c>
      <c r="E285" s="138">
        <f t="shared" si="22"/>
        <v>0</v>
      </c>
      <c r="F285" s="138">
        <f t="shared" si="22"/>
        <v>0</v>
      </c>
      <c r="G285" s="138">
        <f t="shared" si="22"/>
        <v>0</v>
      </c>
      <c r="H285" s="138">
        <f t="shared" si="21"/>
        <v>94435.639521282021</v>
      </c>
    </row>
    <row r="286" spans="2:10" x14ac:dyDescent="0.55000000000000004">
      <c r="B286" s="127" t="str">
        <f>$B$50</f>
        <v>Technology</v>
      </c>
      <c r="C286" s="138">
        <f t="shared" si="22"/>
        <v>1423749.6427462772</v>
      </c>
      <c r="D286" s="138">
        <f t="shared" si="22"/>
        <v>2856585.8262909013</v>
      </c>
      <c r="E286" s="138">
        <f t="shared" si="22"/>
        <v>100737.88908889287</v>
      </c>
      <c r="F286" s="138">
        <f t="shared" si="22"/>
        <v>0</v>
      </c>
      <c r="G286" s="138">
        <f t="shared" si="22"/>
        <v>0</v>
      </c>
      <c r="H286" s="138">
        <f t="shared" si="21"/>
        <v>4381073.3581260722</v>
      </c>
    </row>
    <row r="287" spans="2:10" x14ac:dyDescent="0.55000000000000004">
      <c r="B287" s="127" t="str">
        <f>$B$51</f>
        <v>Nursing</v>
      </c>
      <c r="C287" s="138">
        <f t="shared" si="22"/>
        <v>0</v>
      </c>
      <c r="D287" s="138">
        <f t="shared" si="22"/>
        <v>0</v>
      </c>
      <c r="E287" s="138">
        <f t="shared" si="22"/>
        <v>0</v>
      </c>
      <c r="F287" s="138">
        <f t="shared" si="22"/>
        <v>0</v>
      </c>
      <c r="G287" s="138">
        <f t="shared" si="22"/>
        <v>0</v>
      </c>
      <c r="H287" s="138">
        <f t="shared" si="21"/>
        <v>0</v>
      </c>
    </row>
    <row r="288" spans="2:10" x14ac:dyDescent="0.55000000000000004">
      <c r="B288" s="130" t="str">
        <f>$B$52</f>
        <v>Totals</v>
      </c>
      <c r="C288" s="135">
        <f>SUM(C268:C287)</f>
        <v>60935266.185914896</v>
      </c>
      <c r="D288" s="135">
        <f>SUM(D268:D287)</f>
        <v>43783521.933828145</v>
      </c>
      <c r="E288" s="135">
        <f>SUM(E268:E287)</f>
        <v>23660114.649351437</v>
      </c>
      <c r="F288" s="135">
        <f>SUM(F268:F287)</f>
        <v>5982017.4257424446</v>
      </c>
      <c r="G288" s="135">
        <f>SUM(G268:G287)</f>
        <v>26492476.793088276</v>
      </c>
      <c r="H288" s="135">
        <f t="shared" si="21"/>
        <v>160853396.9879252</v>
      </c>
      <c r="I288" s="351"/>
      <c r="J288" s="139"/>
    </row>
    <row r="289" spans="2:10" x14ac:dyDescent="0.55000000000000004">
      <c r="H289" s="139"/>
    </row>
    <row r="290" spans="2:10" x14ac:dyDescent="0.55000000000000004">
      <c r="B290" s="120" t="s">
        <v>218</v>
      </c>
      <c r="C290" s="121"/>
      <c r="D290" s="121"/>
      <c r="E290" s="121"/>
      <c r="F290" s="121"/>
      <c r="G290" s="121"/>
      <c r="H290" s="122"/>
      <c r="J290" s="358"/>
    </row>
    <row r="291" spans="2:10" ht="30" customHeight="1" thickBot="1" x14ac:dyDescent="0.6">
      <c r="B291" s="432" t="s">
        <v>229</v>
      </c>
      <c r="C291" s="432"/>
      <c r="D291" s="432"/>
      <c r="E291" s="432"/>
      <c r="F291" s="432"/>
      <c r="G291" s="432"/>
      <c r="H291" s="432"/>
    </row>
    <row r="292" spans="2:10" ht="19.8" thickBot="1" x14ac:dyDescent="0.6">
      <c r="B292" s="124" t="s">
        <v>31</v>
      </c>
      <c r="C292" s="125" t="s">
        <v>25</v>
      </c>
      <c r="D292" s="125" t="s">
        <v>26</v>
      </c>
      <c r="E292" s="125" t="s">
        <v>27</v>
      </c>
      <c r="F292" s="125" t="s">
        <v>28</v>
      </c>
      <c r="G292" s="125" t="s">
        <v>29</v>
      </c>
      <c r="H292" s="126" t="s">
        <v>1</v>
      </c>
    </row>
    <row r="293" spans="2:10" x14ac:dyDescent="0.55000000000000004">
      <c r="B293" s="127" t="str">
        <f>$B$32</f>
        <v>Liberal Arts</v>
      </c>
      <c r="C293" s="133">
        <f t="shared" ref="C293:H308" si="23">IF(C32=0,0,C268/C32)</f>
        <v>414.42239707902542</v>
      </c>
      <c r="D293" s="133">
        <f t="shared" si="23"/>
        <v>817.99053671036506</v>
      </c>
      <c r="E293" s="133">
        <f t="shared" si="23"/>
        <v>1477.9670777444205</v>
      </c>
      <c r="F293" s="133">
        <f t="shared" si="23"/>
        <v>1236.972780528673</v>
      </c>
      <c r="G293" s="134">
        <f t="shared" si="23"/>
        <v>0</v>
      </c>
      <c r="H293" s="135">
        <f t="shared" si="23"/>
        <v>542.13704769400397</v>
      </c>
    </row>
    <row r="294" spans="2:10" x14ac:dyDescent="0.55000000000000004">
      <c r="B294" s="127" t="str">
        <f>$B$33</f>
        <v>Science</v>
      </c>
      <c r="C294" s="136">
        <f t="shared" si="23"/>
        <v>431.54881322009146</v>
      </c>
      <c r="D294" s="136">
        <f t="shared" si="23"/>
        <v>983.66285170134711</v>
      </c>
      <c r="E294" s="136">
        <f t="shared" si="23"/>
        <v>2474.2525106161802</v>
      </c>
      <c r="F294" s="136">
        <f t="shared" si="23"/>
        <v>3421.3625238380077</v>
      </c>
      <c r="G294" s="137">
        <f t="shared" si="23"/>
        <v>0</v>
      </c>
      <c r="H294" s="138">
        <f t="shared" si="23"/>
        <v>623.34750674596171</v>
      </c>
    </row>
    <row r="295" spans="2:10" x14ac:dyDescent="0.55000000000000004">
      <c r="B295" s="127" t="str">
        <f>$B$34</f>
        <v>Fine Arts</v>
      </c>
      <c r="C295" s="136">
        <f t="shared" si="23"/>
        <v>492.88724319844539</v>
      </c>
      <c r="D295" s="136">
        <f t="shared" si="23"/>
        <v>1679.9630027044934</v>
      </c>
      <c r="E295" s="136">
        <f t="shared" si="23"/>
        <v>0</v>
      </c>
      <c r="F295" s="136">
        <f t="shared" si="23"/>
        <v>0</v>
      </c>
      <c r="G295" s="137">
        <f t="shared" si="23"/>
        <v>0</v>
      </c>
      <c r="H295" s="138">
        <f t="shared" si="23"/>
        <v>612.60583090932744</v>
      </c>
    </row>
    <row r="296" spans="2:10" x14ac:dyDescent="0.55000000000000004">
      <c r="B296" s="127" t="str">
        <f>$B$35</f>
        <v>Teacher Education</v>
      </c>
      <c r="C296" s="136">
        <f t="shared" si="23"/>
        <v>529.2279421178506</v>
      </c>
      <c r="D296" s="136">
        <f t="shared" si="23"/>
        <v>875.33835205231503</v>
      </c>
      <c r="E296" s="136">
        <f t="shared" si="23"/>
        <v>1251.2700217478973</v>
      </c>
      <c r="F296" s="136">
        <f t="shared" si="23"/>
        <v>2735.4398026835211</v>
      </c>
      <c r="G296" s="137">
        <f t="shared" si="23"/>
        <v>0</v>
      </c>
      <c r="H296" s="138">
        <f t="shared" si="23"/>
        <v>1026.3828664612079</v>
      </c>
    </row>
    <row r="297" spans="2:10" x14ac:dyDescent="0.55000000000000004">
      <c r="B297" s="127" t="str">
        <f>$B$36</f>
        <v>Agriculture</v>
      </c>
      <c r="C297" s="136">
        <f t="shared" si="23"/>
        <v>0</v>
      </c>
      <c r="D297" s="136">
        <f t="shared" si="23"/>
        <v>0</v>
      </c>
      <c r="E297" s="136">
        <f t="shared" si="23"/>
        <v>0</v>
      </c>
      <c r="F297" s="136">
        <f t="shared" si="23"/>
        <v>0</v>
      </c>
      <c r="G297" s="137">
        <f t="shared" si="23"/>
        <v>0</v>
      </c>
      <c r="H297" s="138">
        <f t="shared" si="23"/>
        <v>0</v>
      </c>
    </row>
    <row r="298" spans="2:10" x14ac:dyDescent="0.55000000000000004">
      <c r="B298" s="127" t="str">
        <f>$B$37</f>
        <v>Engineering</v>
      </c>
      <c r="C298" s="136">
        <f t="shared" si="23"/>
        <v>526.50006020169042</v>
      </c>
      <c r="D298" s="136">
        <f t="shared" si="23"/>
        <v>893.35184084834384</v>
      </c>
      <c r="E298" s="136">
        <f t="shared" si="23"/>
        <v>2396.2562724681238</v>
      </c>
      <c r="F298" s="136">
        <f t="shared" si="23"/>
        <v>1873.3515656319046</v>
      </c>
      <c r="G298" s="137">
        <f t="shared" si="23"/>
        <v>0</v>
      </c>
      <c r="H298" s="138">
        <f t="shared" si="23"/>
        <v>750.04643495059236</v>
      </c>
    </row>
    <row r="299" spans="2:10" x14ac:dyDescent="0.55000000000000004">
      <c r="B299" s="127" t="str">
        <f>$B$38</f>
        <v>Home Economics</v>
      </c>
      <c r="C299" s="136">
        <f t="shared" si="23"/>
        <v>439.22569155478777</v>
      </c>
      <c r="D299" s="136">
        <f t="shared" si="23"/>
        <v>714.68253941418084</v>
      </c>
      <c r="E299" s="136">
        <f t="shared" si="23"/>
        <v>1410.7234458911068</v>
      </c>
      <c r="F299" s="136">
        <f t="shared" si="23"/>
        <v>3349.3164395243293</v>
      </c>
      <c r="G299" s="137">
        <f t="shared" si="23"/>
        <v>0</v>
      </c>
      <c r="H299" s="138">
        <f t="shared" si="23"/>
        <v>688.47572921442304</v>
      </c>
    </row>
    <row r="300" spans="2:10" x14ac:dyDescent="0.55000000000000004">
      <c r="B300" s="127" t="str">
        <f>$B$39</f>
        <v>Law</v>
      </c>
      <c r="C300" s="136">
        <f t="shared" si="23"/>
        <v>0</v>
      </c>
      <c r="D300" s="136">
        <f t="shared" si="23"/>
        <v>0</v>
      </c>
      <c r="E300" s="136">
        <f t="shared" si="23"/>
        <v>0</v>
      </c>
      <c r="F300" s="136">
        <f t="shared" si="23"/>
        <v>0</v>
      </c>
      <c r="G300" s="137">
        <f t="shared" si="23"/>
        <v>1076.1393523122988</v>
      </c>
      <c r="H300" s="138">
        <f t="shared" si="23"/>
        <v>1076.1393523122988</v>
      </c>
    </row>
    <row r="301" spans="2:10" x14ac:dyDescent="0.55000000000000004">
      <c r="B301" s="127" t="str">
        <f>$B$40</f>
        <v>Social Service</v>
      </c>
      <c r="C301" s="136">
        <f t="shared" si="23"/>
        <v>1277.7536415723725</v>
      </c>
      <c r="D301" s="136">
        <f t="shared" si="23"/>
        <v>1294.5241068661046</v>
      </c>
      <c r="E301" s="136">
        <f t="shared" si="23"/>
        <v>0</v>
      </c>
      <c r="F301" s="136">
        <f t="shared" si="23"/>
        <v>0</v>
      </c>
      <c r="G301" s="137">
        <f t="shared" si="23"/>
        <v>0</v>
      </c>
      <c r="H301" s="138">
        <f t="shared" si="23"/>
        <v>1288.5487907203362</v>
      </c>
    </row>
    <row r="302" spans="2:10" x14ac:dyDescent="0.55000000000000004">
      <c r="B302" s="127" t="str">
        <f>$B$41</f>
        <v>Library Science</v>
      </c>
      <c r="C302" s="136">
        <f t="shared" si="23"/>
        <v>0</v>
      </c>
      <c r="D302" s="136">
        <f t="shared" si="23"/>
        <v>0</v>
      </c>
      <c r="E302" s="136">
        <f t="shared" si="23"/>
        <v>0</v>
      </c>
      <c r="F302" s="136">
        <f t="shared" si="23"/>
        <v>0</v>
      </c>
      <c r="G302" s="137">
        <f t="shared" si="23"/>
        <v>0</v>
      </c>
      <c r="H302" s="138">
        <f t="shared" si="23"/>
        <v>0</v>
      </c>
    </row>
    <row r="303" spans="2:10" x14ac:dyDescent="0.55000000000000004">
      <c r="B303" s="127" t="str">
        <f>$B$42</f>
        <v>Veterinary Science</v>
      </c>
      <c r="C303" s="136">
        <f t="shared" si="23"/>
        <v>0</v>
      </c>
      <c r="D303" s="136">
        <f t="shared" si="23"/>
        <v>0</v>
      </c>
      <c r="E303" s="136">
        <f t="shared" si="23"/>
        <v>0</v>
      </c>
      <c r="F303" s="136">
        <f t="shared" si="23"/>
        <v>0</v>
      </c>
      <c r="G303" s="137">
        <f t="shared" si="23"/>
        <v>0</v>
      </c>
      <c r="H303" s="138">
        <f t="shared" si="23"/>
        <v>0</v>
      </c>
    </row>
    <row r="304" spans="2:10" x14ac:dyDescent="0.55000000000000004">
      <c r="B304" s="127" t="str">
        <f>$B$43</f>
        <v>Vocational Training</v>
      </c>
      <c r="C304" s="136">
        <f t="shared" si="23"/>
        <v>572.21500151403097</v>
      </c>
      <c r="D304" s="136">
        <f t="shared" si="23"/>
        <v>0</v>
      </c>
      <c r="E304" s="136">
        <f t="shared" si="23"/>
        <v>0</v>
      </c>
      <c r="F304" s="136">
        <f t="shared" si="23"/>
        <v>0</v>
      </c>
      <c r="G304" s="137">
        <f t="shared" si="23"/>
        <v>0</v>
      </c>
      <c r="H304" s="138">
        <f t="shared" si="23"/>
        <v>572.21500151403097</v>
      </c>
    </row>
    <row r="305" spans="2:10" x14ac:dyDescent="0.55000000000000004">
      <c r="B305" s="127" t="str">
        <f>$B$44</f>
        <v>Physical Training</v>
      </c>
      <c r="C305" s="136">
        <f t="shared" si="23"/>
        <v>0</v>
      </c>
      <c r="D305" s="136">
        <f t="shared" si="23"/>
        <v>0</v>
      </c>
      <c r="E305" s="136">
        <f t="shared" si="23"/>
        <v>0</v>
      </c>
      <c r="F305" s="136">
        <f t="shared" si="23"/>
        <v>0</v>
      </c>
      <c r="G305" s="137">
        <f t="shared" si="23"/>
        <v>0</v>
      </c>
      <c r="H305" s="138">
        <f t="shared" si="23"/>
        <v>0</v>
      </c>
    </row>
    <row r="306" spans="2:10" x14ac:dyDescent="0.55000000000000004">
      <c r="B306" s="127" t="str">
        <f>$B$45</f>
        <v>Health Services</v>
      </c>
      <c r="C306" s="136">
        <f t="shared" si="23"/>
        <v>434.94128942336368</v>
      </c>
      <c r="D306" s="136">
        <f t="shared" si="23"/>
        <v>724.20977814683511</v>
      </c>
      <c r="E306" s="136">
        <f t="shared" si="23"/>
        <v>867.98188016292511</v>
      </c>
      <c r="F306" s="136">
        <f t="shared" si="23"/>
        <v>0</v>
      </c>
      <c r="G306" s="137">
        <f t="shared" si="23"/>
        <v>0</v>
      </c>
      <c r="H306" s="138">
        <f t="shared" si="23"/>
        <v>662.24571303709013</v>
      </c>
    </row>
    <row r="307" spans="2:10" x14ac:dyDescent="0.55000000000000004">
      <c r="B307" s="127" t="str">
        <f>$B$46</f>
        <v>Pharmacy</v>
      </c>
      <c r="C307" s="136">
        <f t="shared" si="23"/>
        <v>0</v>
      </c>
      <c r="D307" s="136">
        <f t="shared" si="23"/>
        <v>930.10668348857746</v>
      </c>
      <c r="E307" s="136">
        <f t="shared" si="23"/>
        <v>4891.1518911439907</v>
      </c>
      <c r="F307" s="136">
        <f t="shared" si="23"/>
        <v>13158.452323420956</v>
      </c>
      <c r="G307" s="137">
        <f t="shared" si="23"/>
        <v>1316.2825495826637</v>
      </c>
      <c r="H307" s="138">
        <f t="shared" si="23"/>
        <v>1591.252036427969</v>
      </c>
    </row>
    <row r="308" spans="2:10" x14ac:dyDescent="0.55000000000000004">
      <c r="B308" s="127" t="str">
        <f>$B$47</f>
        <v>Business Administration</v>
      </c>
      <c r="C308" s="136">
        <f t="shared" si="23"/>
        <v>415.72512335576556</v>
      </c>
      <c r="D308" s="136">
        <f t="shared" si="23"/>
        <v>718.01051188151314</v>
      </c>
      <c r="E308" s="136">
        <f t="shared" si="23"/>
        <v>1260.075863990518</v>
      </c>
      <c r="F308" s="136">
        <f t="shared" si="23"/>
        <v>0</v>
      </c>
      <c r="G308" s="137">
        <f t="shared" si="23"/>
        <v>0</v>
      </c>
      <c r="H308" s="138">
        <f t="shared" si="23"/>
        <v>674.8435525157247</v>
      </c>
    </row>
    <row r="309" spans="2:10" x14ac:dyDescent="0.55000000000000004">
      <c r="B309" s="127" t="str">
        <f>$B$48</f>
        <v>Optometry</v>
      </c>
      <c r="C309" s="136">
        <f t="shared" ref="C309:H313" si="24">IF(C48=0,0,C284/C48)</f>
        <v>0</v>
      </c>
      <c r="D309" s="136">
        <f t="shared" si="24"/>
        <v>0</v>
      </c>
      <c r="E309" s="136">
        <f t="shared" si="24"/>
        <v>0</v>
      </c>
      <c r="F309" s="136">
        <f t="shared" si="24"/>
        <v>0</v>
      </c>
      <c r="G309" s="137">
        <f t="shared" si="24"/>
        <v>0</v>
      </c>
      <c r="H309" s="138">
        <f t="shared" si="24"/>
        <v>0</v>
      </c>
    </row>
    <row r="310" spans="2:10" x14ac:dyDescent="0.55000000000000004">
      <c r="B310" s="127" t="str">
        <f>$B$49</f>
        <v>Teacher Ed-Practice Teaching</v>
      </c>
      <c r="C310" s="136">
        <f t="shared" si="24"/>
        <v>0</v>
      </c>
      <c r="D310" s="136">
        <f t="shared" si="24"/>
        <v>1311.6061044622502</v>
      </c>
      <c r="E310" s="136">
        <f t="shared" si="24"/>
        <v>0</v>
      </c>
      <c r="F310" s="136">
        <f t="shared" si="24"/>
        <v>0</v>
      </c>
      <c r="G310" s="137">
        <f t="shared" si="24"/>
        <v>0</v>
      </c>
      <c r="H310" s="138">
        <f t="shared" si="24"/>
        <v>1311.6061044622502</v>
      </c>
    </row>
    <row r="311" spans="2:10" x14ac:dyDescent="0.55000000000000004">
      <c r="B311" s="127" t="str">
        <f>$B$50</f>
        <v>Technology</v>
      </c>
      <c r="C311" s="136">
        <f t="shared" si="24"/>
        <v>1092.6704856072733</v>
      </c>
      <c r="D311" s="136">
        <f t="shared" si="24"/>
        <v>2053.6202920854789</v>
      </c>
      <c r="E311" s="136">
        <f t="shared" si="24"/>
        <v>3357.9296362964292</v>
      </c>
      <c r="F311" s="136">
        <f t="shared" si="24"/>
        <v>0</v>
      </c>
      <c r="G311" s="137">
        <f t="shared" si="24"/>
        <v>0</v>
      </c>
      <c r="H311" s="138">
        <f t="shared" si="24"/>
        <v>1608.323552909718</v>
      </c>
    </row>
    <row r="312" spans="2:10" x14ac:dyDescent="0.55000000000000004">
      <c r="B312" s="127" t="str">
        <f>$B$51</f>
        <v>Nursing</v>
      </c>
      <c r="C312" s="136">
        <f t="shared" si="24"/>
        <v>0</v>
      </c>
      <c r="D312" s="136">
        <f t="shared" si="24"/>
        <v>0</v>
      </c>
      <c r="E312" s="136">
        <f t="shared" si="24"/>
        <v>0</v>
      </c>
      <c r="F312" s="136">
        <f t="shared" si="24"/>
        <v>0</v>
      </c>
      <c r="G312" s="137">
        <f t="shared" si="24"/>
        <v>0</v>
      </c>
      <c r="H312" s="138">
        <f t="shared" si="24"/>
        <v>0</v>
      </c>
    </row>
    <row r="313" spans="2:10" x14ac:dyDescent="0.55000000000000004">
      <c r="B313" s="130" t="str">
        <f>$B$52</f>
        <v>Totals</v>
      </c>
      <c r="C313" s="135">
        <f t="shared" si="24"/>
        <v>444.166966877432</v>
      </c>
      <c r="D313" s="135">
        <f t="shared" si="24"/>
        <v>874.00982001852765</v>
      </c>
      <c r="E313" s="135">
        <f t="shared" si="24"/>
        <v>1456.2759062812481</v>
      </c>
      <c r="F313" s="135">
        <f t="shared" si="24"/>
        <v>3158.4041318597911</v>
      </c>
      <c r="G313" s="135">
        <f t="shared" si="24"/>
        <v>1138.5798862424049</v>
      </c>
      <c r="H313" s="135">
        <f t="shared" si="24"/>
        <v>703.3564369328675</v>
      </c>
      <c r="I313" s="349"/>
    </row>
    <row r="315" spans="2:10" x14ac:dyDescent="0.55000000000000004">
      <c r="B315" s="120" t="s">
        <v>37</v>
      </c>
      <c r="C315" s="121"/>
      <c r="D315" s="121"/>
      <c r="E315" s="121"/>
      <c r="F315" s="121"/>
      <c r="G315" s="121"/>
      <c r="H315" s="122"/>
      <c r="J315" s="358"/>
    </row>
    <row r="316" spans="2:10" ht="55.5" customHeight="1" thickBot="1" x14ac:dyDescent="0.6">
      <c r="B316" s="432" t="s">
        <v>230</v>
      </c>
      <c r="C316" s="432"/>
      <c r="D316" s="432"/>
      <c r="E316" s="432"/>
      <c r="F316" s="432"/>
      <c r="G316" s="432"/>
      <c r="H316" s="432"/>
    </row>
    <row r="317" spans="2:10" ht="19.8" thickBot="1" x14ac:dyDescent="0.6">
      <c r="B317" s="124" t="s">
        <v>31</v>
      </c>
      <c r="C317" s="125" t="s">
        <v>25</v>
      </c>
      <c r="D317" s="125" t="s">
        <v>26</v>
      </c>
      <c r="E317" s="125" t="s">
        <v>27</v>
      </c>
      <c r="F317" s="125" t="s">
        <v>28</v>
      </c>
      <c r="G317" s="125" t="s">
        <v>29</v>
      </c>
      <c r="H317" s="126" t="s">
        <v>1</v>
      </c>
    </row>
    <row r="318" spans="2:10" x14ac:dyDescent="0.55000000000000004">
      <c r="B318" s="127" t="str">
        <f>$B$32</f>
        <v>Liberal Arts</v>
      </c>
      <c r="C318" s="128">
        <f t="shared" ref="C318:H318" si="25">IF($C$293=0,"",C293/$C$293)</f>
        <v>1</v>
      </c>
      <c r="D318" s="128">
        <f t="shared" si="25"/>
        <v>1.9738087093646728</v>
      </c>
      <c r="E318" s="128">
        <f t="shared" si="25"/>
        <v>3.566330121541645</v>
      </c>
      <c r="F318" s="128">
        <f t="shared" si="25"/>
        <v>2.9848116058572889</v>
      </c>
      <c r="G318" s="128">
        <f t="shared" si="25"/>
        <v>0</v>
      </c>
      <c r="H318" s="128">
        <f t="shared" si="25"/>
        <v>1.3081750685174114</v>
      </c>
    </row>
    <row r="319" spans="2:10" x14ac:dyDescent="0.55000000000000004">
      <c r="B319" s="127" t="str">
        <f>$B$33</f>
        <v>Science</v>
      </c>
      <c r="C319" s="128">
        <f t="shared" ref="C319:H334" si="26">IF($C$293=0,"",C294/$C$293)</f>
        <v>1.0413259907325911</v>
      </c>
      <c r="D319" s="128">
        <f t="shared" si="26"/>
        <v>2.3735755080673751</v>
      </c>
      <c r="E319" s="128">
        <f t="shared" si="26"/>
        <v>5.9703638800785415</v>
      </c>
      <c r="F319" s="128">
        <f t="shared" si="26"/>
        <v>8.2557374986313654</v>
      </c>
      <c r="G319" s="128">
        <f t="shared" si="26"/>
        <v>0</v>
      </c>
      <c r="H319" s="128">
        <f t="shared" si="26"/>
        <v>1.5041356624050817</v>
      </c>
    </row>
    <row r="320" spans="2:10" x14ac:dyDescent="0.55000000000000004">
      <c r="B320" s="127" t="str">
        <f>$B$34</f>
        <v>Fine Arts</v>
      </c>
      <c r="C320" s="128">
        <f t="shared" si="26"/>
        <v>1.1893354381241554</v>
      </c>
      <c r="D320" s="128">
        <f t="shared" si="26"/>
        <v>4.0537456820514084</v>
      </c>
      <c r="E320" s="128">
        <f t="shared" si="26"/>
        <v>0</v>
      </c>
      <c r="F320" s="128">
        <f t="shared" si="26"/>
        <v>0</v>
      </c>
      <c r="G320" s="128">
        <f t="shared" si="26"/>
        <v>0</v>
      </c>
      <c r="H320" s="128">
        <f t="shared" si="26"/>
        <v>1.4782160308592367</v>
      </c>
    </row>
    <row r="321" spans="2:8" x14ac:dyDescent="0.55000000000000004">
      <c r="B321" s="127" t="str">
        <f>$B$35</f>
        <v>Teacher Education</v>
      </c>
      <c r="C321" s="128">
        <f t="shared" si="26"/>
        <v>1.2770254355170219</v>
      </c>
      <c r="D321" s="128">
        <f t="shared" si="26"/>
        <v>2.1121888156189552</v>
      </c>
      <c r="E321" s="128">
        <f t="shared" si="26"/>
        <v>3.0193108059970393</v>
      </c>
      <c r="F321" s="128">
        <f t="shared" si="26"/>
        <v>6.6006080317177096</v>
      </c>
      <c r="G321" s="128">
        <f t="shared" si="26"/>
        <v>0</v>
      </c>
      <c r="H321" s="128">
        <f t="shared" si="26"/>
        <v>2.4766587754316975</v>
      </c>
    </row>
    <row r="322" spans="2:8" x14ac:dyDescent="0.55000000000000004">
      <c r="B322" s="127" t="str">
        <f>$B$36</f>
        <v>Agriculture</v>
      </c>
      <c r="C322" s="128">
        <f t="shared" si="26"/>
        <v>0</v>
      </c>
      <c r="D322" s="128">
        <f t="shared" si="26"/>
        <v>0</v>
      </c>
      <c r="E322" s="128">
        <f t="shared" si="26"/>
        <v>0</v>
      </c>
      <c r="F322" s="128">
        <f t="shared" si="26"/>
        <v>0</v>
      </c>
      <c r="G322" s="128">
        <f t="shared" si="26"/>
        <v>0</v>
      </c>
      <c r="H322" s="128">
        <f t="shared" si="26"/>
        <v>0</v>
      </c>
    </row>
    <row r="323" spans="2:8" x14ac:dyDescent="0.55000000000000004">
      <c r="B323" s="127" t="str">
        <f>$B$37</f>
        <v>Engineering</v>
      </c>
      <c r="C323" s="128">
        <f t="shared" si="26"/>
        <v>1.2704430646427951</v>
      </c>
      <c r="D323" s="128">
        <f t="shared" si="26"/>
        <v>2.1556553100048603</v>
      </c>
      <c r="E323" s="128">
        <f t="shared" si="26"/>
        <v>5.7821591915824628</v>
      </c>
      <c r="F323" s="128">
        <f t="shared" si="26"/>
        <v>4.5203917038168155</v>
      </c>
      <c r="G323" s="128">
        <f t="shared" si="26"/>
        <v>0</v>
      </c>
      <c r="H323" s="128">
        <f t="shared" si="26"/>
        <v>1.8098597957956588</v>
      </c>
    </row>
    <row r="324" spans="2:8" x14ac:dyDescent="0.55000000000000004">
      <c r="B324" s="127" t="str">
        <f>$B$38</f>
        <v>Home Economics</v>
      </c>
      <c r="C324" s="128">
        <f t="shared" si="26"/>
        <v>1.0598502751071937</v>
      </c>
      <c r="D324" s="128">
        <f t="shared" si="26"/>
        <v>1.7245268220334611</v>
      </c>
      <c r="E324" s="128">
        <f t="shared" si="26"/>
        <v>3.4040714397540119</v>
      </c>
      <c r="F324" s="128">
        <f t="shared" si="26"/>
        <v>8.0818905134744803</v>
      </c>
      <c r="G324" s="128">
        <f t="shared" si="26"/>
        <v>0</v>
      </c>
      <c r="H324" s="128">
        <f t="shared" si="26"/>
        <v>1.6612898676978092</v>
      </c>
    </row>
    <row r="325" spans="2:8" x14ac:dyDescent="0.55000000000000004">
      <c r="B325" s="127" t="str">
        <f>$B$39</f>
        <v>Law</v>
      </c>
      <c r="C325" s="128">
        <f t="shared" si="26"/>
        <v>0</v>
      </c>
      <c r="D325" s="128">
        <f t="shared" si="26"/>
        <v>0</v>
      </c>
      <c r="E325" s="128">
        <f t="shared" si="26"/>
        <v>0</v>
      </c>
      <c r="F325" s="128">
        <f t="shared" si="26"/>
        <v>0</v>
      </c>
      <c r="G325" s="128">
        <f t="shared" si="26"/>
        <v>2.5967210264147278</v>
      </c>
      <c r="H325" s="128">
        <f t="shared" si="26"/>
        <v>2.5967210264147278</v>
      </c>
    </row>
    <row r="326" spans="2:8" x14ac:dyDescent="0.55000000000000004">
      <c r="B326" s="127" t="str">
        <f>$B$40</f>
        <v>Social Service</v>
      </c>
      <c r="C326" s="128">
        <f t="shared" si="26"/>
        <v>3.083215701126115</v>
      </c>
      <c r="D326" s="128">
        <f t="shared" si="26"/>
        <v>3.1236827835327015</v>
      </c>
      <c r="E326" s="128">
        <f t="shared" si="26"/>
        <v>0</v>
      </c>
      <c r="F326" s="128">
        <f t="shared" si="26"/>
        <v>0</v>
      </c>
      <c r="G326" s="128">
        <f t="shared" si="26"/>
        <v>0</v>
      </c>
      <c r="H326" s="128">
        <f t="shared" si="26"/>
        <v>3.1092643636116639</v>
      </c>
    </row>
    <row r="327" spans="2:8" x14ac:dyDescent="0.55000000000000004">
      <c r="B327" s="127" t="str">
        <f>$B$41</f>
        <v>Library Science</v>
      </c>
      <c r="C327" s="128">
        <f t="shared" si="26"/>
        <v>0</v>
      </c>
      <c r="D327" s="128">
        <f t="shared" si="26"/>
        <v>0</v>
      </c>
      <c r="E327" s="128">
        <f t="shared" si="26"/>
        <v>0</v>
      </c>
      <c r="F327" s="128">
        <f t="shared" si="26"/>
        <v>0</v>
      </c>
      <c r="G327" s="128">
        <f t="shared" si="26"/>
        <v>0</v>
      </c>
      <c r="H327" s="128">
        <f t="shared" si="26"/>
        <v>0</v>
      </c>
    </row>
    <row r="328" spans="2:8" x14ac:dyDescent="0.55000000000000004">
      <c r="B328" s="127" t="str">
        <f>$B$42</f>
        <v>Veterinary Science</v>
      </c>
      <c r="C328" s="128">
        <f t="shared" si="26"/>
        <v>0</v>
      </c>
      <c r="D328" s="128">
        <f t="shared" si="26"/>
        <v>0</v>
      </c>
      <c r="E328" s="128">
        <f t="shared" si="26"/>
        <v>0</v>
      </c>
      <c r="F328" s="128">
        <f t="shared" si="26"/>
        <v>0</v>
      </c>
      <c r="G328" s="128">
        <f t="shared" si="26"/>
        <v>0</v>
      </c>
      <c r="H328" s="128">
        <f t="shared" si="26"/>
        <v>0</v>
      </c>
    </row>
    <row r="329" spans="2:8" x14ac:dyDescent="0.55000000000000004">
      <c r="B329" s="127" t="str">
        <f>$B$43</f>
        <v>Vocational Training</v>
      </c>
      <c r="C329" s="128">
        <f t="shared" si="26"/>
        <v>1.38075308078708</v>
      </c>
      <c r="D329" s="128">
        <f t="shared" si="26"/>
        <v>0</v>
      </c>
      <c r="E329" s="128">
        <f t="shared" si="26"/>
        <v>0</v>
      </c>
      <c r="F329" s="128">
        <f t="shared" si="26"/>
        <v>0</v>
      </c>
      <c r="G329" s="128">
        <f t="shared" si="26"/>
        <v>0</v>
      </c>
      <c r="H329" s="128">
        <f t="shared" si="26"/>
        <v>1.38075308078708</v>
      </c>
    </row>
    <row r="330" spans="2:8" x14ac:dyDescent="0.55000000000000004">
      <c r="B330" s="127" t="str">
        <f>$B$44</f>
        <v>Physical Training</v>
      </c>
      <c r="C330" s="128">
        <f t="shared" si="26"/>
        <v>0</v>
      </c>
      <c r="D330" s="128">
        <f t="shared" si="26"/>
        <v>0</v>
      </c>
      <c r="E330" s="128">
        <f t="shared" si="26"/>
        <v>0</v>
      </c>
      <c r="F330" s="128">
        <f t="shared" si="26"/>
        <v>0</v>
      </c>
      <c r="G330" s="128">
        <f t="shared" si="26"/>
        <v>0</v>
      </c>
      <c r="H330" s="128">
        <f t="shared" si="26"/>
        <v>0</v>
      </c>
    </row>
    <row r="331" spans="2:8" x14ac:dyDescent="0.55000000000000004">
      <c r="B331" s="127" t="str">
        <f>$B$45</f>
        <v>Health Services</v>
      </c>
      <c r="C331" s="128">
        <f t="shared" si="26"/>
        <v>1.0495120256264179</v>
      </c>
      <c r="D331" s="128">
        <f t="shared" si="26"/>
        <v>1.7475160204933058</v>
      </c>
      <c r="E331" s="128">
        <f t="shared" si="26"/>
        <v>2.0944376710349739</v>
      </c>
      <c r="F331" s="128">
        <f t="shared" si="26"/>
        <v>0</v>
      </c>
      <c r="G331" s="128">
        <f t="shared" si="26"/>
        <v>0</v>
      </c>
      <c r="H331" s="128">
        <f t="shared" si="26"/>
        <v>1.5979969174079358</v>
      </c>
    </row>
    <row r="332" spans="2:8" x14ac:dyDescent="0.55000000000000004">
      <c r="B332" s="127" t="str">
        <f>$B$46</f>
        <v>Pharmacy</v>
      </c>
      <c r="C332" s="128">
        <f t="shared" si="26"/>
        <v>0</v>
      </c>
      <c r="D332" s="128">
        <f t="shared" si="26"/>
        <v>2.2443446349527707</v>
      </c>
      <c r="E332" s="128">
        <f t="shared" si="26"/>
        <v>11.802334829435646</v>
      </c>
      <c r="F332" s="128">
        <f t="shared" si="26"/>
        <v>31.751305952973858</v>
      </c>
      <c r="G332" s="128">
        <f t="shared" si="26"/>
        <v>3.1761858404859917</v>
      </c>
      <c r="H332" s="128">
        <f t="shared" si="26"/>
        <v>3.8396863867483884</v>
      </c>
    </row>
    <row r="333" spans="2:8" x14ac:dyDescent="0.55000000000000004">
      <c r="B333" s="127" t="str">
        <f>$B$47</f>
        <v>Business Administration</v>
      </c>
      <c r="C333" s="128">
        <f t="shared" si="26"/>
        <v>1.0031434745948147</v>
      </c>
      <c r="D333" s="128">
        <f t="shared" si="26"/>
        <v>1.7325572096061137</v>
      </c>
      <c r="E333" s="128">
        <f t="shared" si="26"/>
        <v>3.0405592768921621</v>
      </c>
      <c r="F333" s="128">
        <f t="shared" si="26"/>
        <v>0</v>
      </c>
      <c r="G333" s="128">
        <f t="shared" si="26"/>
        <v>0</v>
      </c>
      <c r="H333" s="128">
        <f t="shared" si="26"/>
        <v>1.6283954662494751</v>
      </c>
    </row>
    <row r="334" spans="2:8" x14ac:dyDescent="0.55000000000000004">
      <c r="B334" s="127" t="str">
        <f>$B$48</f>
        <v>Optometry</v>
      </c>
      <c r="C334" s="128">
        <f t="shared" si="26"/>
        <v>0</v>
      </c>
      <c r="D334" s="128">
        <f t="shared" si="26"/>
        <v>0</v>
      </c>
      <c r="E334" s="128">
        <f t="shared" si="26"/>
        <v>0</v>
      </c>
      <c r="F334" s="128">
        <f t="shared" si="26"/>
        <v>0</v>
      </c>
      <c r="G334" s="128">
        <f t="shared" si="26"/>
        <v>0</v>
      </c>
      <c r="H334" s="128">
        <f t="shared" si="26"/>
        <v>0</v>
      </c>
    </row>
    <row r="335" spans="2:8" x14ac:dyDescent="0.55000000000000004">
      <c r="B335" s="127" t="str">
        <f>$B$49</f>
        <v>Teacher Ed-Practice Teaching</v>
      </c>
      <c r="C335" s="128">
        <f t="shared" ref="C335:H338" si="27">IF($C$293=0,"",C310/$C$293)</f>
        <v>0</v>
      </c>
      <c r="D335" s="128">
        <f t="shared" si="27"/>
        <v>3.1649015924497501</v>
      </c>
      <c r="E335" s="128">
        <f t="shared" si="27"/>
        <v>0</v>
      </c>
      <c r="F335" s="128">
        <f t="shared" si="27"/>
        <v>0</v>
      </c>
      <c r="G335" s="128">
        <f t="shared" si="27"/>
        <v>0</v>
      </c>
      <c r="H335" s="128">
        <f t="shared" si="27"/>
        <v>3.1649015924497501</v>
      </c>
    </row>
    <row r="336" spans="2:8" x14ac:dyDescent="0.55000000000000004">
      <c r="B336" s="127" t="str">
        <f>$B$50</f>
        <v>Technology</v>
      </c>
      <c r="C336" s="128">
        <f t="shared" si="27"/>
        <v>2.6366106014268196</v>
      </c>
      <c r="D336" s="128">
        <f t="shared" si="27"/>
        <v>4.9553795995583654</v>
      </c>
      <c r="E336" s="128">
        <f t="shared" si="27"/>
        <v>8.1026741314275839</v>
      </c>
      <c r="F336" s="128">
        <f t="shared" si="27"/>
        <v>0</v>
      </c>
      <c r="G336" s="128">
        <f t="shared" si="27"/>
        <v>0</v>
      </c>
      <c r="H336" s="128">
        <f t="shared" si="27"/>
        <v>3.8808799047678639</v>
      </c>
    </row>
    <row r="337" spans="2:10" x14ac:dyDescent="0.55000000000000004">
      <c r="B337" s="127" t="str">
        <f>$B$51</f>
        <v>Nursing</v>
      </c>
      <c r="C337" s="128">
        <f t="shared" si="27"/>
        <v>0</v>
      </c>
      <c r="D337" s="128">
        <f t="shared" si="27"/>
        <v>0</v>
      </c>
      <c r="E337" s="128">
        <f t="shared" si="27"/>
        <v>0</v>
      </c>
      <c r="F337" s="128">
        <f t="shared" si="27"/>
        <v>0</v>
      </c>
      <c r="G337" s="128">
        <f t="shared" si="27"/>
        <v>0</v>
      </c>
      <c r="H337" s="128">
        <f t="shared" si="27"/>
        <v>0</v>
      </c>
    </row>
    <row r="338" spans="2:10" x14ac:dyDescent="0.55000000000000004">
      <c r="B338" s="130" t="str">
        <f>$B$52</f>
        <v>Totals</v>
      </c>
      <c r="C338" s="128">
        <f t="shared" si="27"/>
        <v>1.0717735576263623</v>
      </c>
      <c r="D338" s="128">
        <f t="shared" si="27"/>
        <v>2.1089830718098579</v>
      </c>
      <c r="E338" s="128">
        <f t="shared" si="27"/>
        <v>3.5139893899208197</v>
      </c>
      <c r="F338" s="128">
        <f t="shared" si="27"/>
        <v>7.6212196882243335</v>
      </c>
      <c r="G338" s="128">
        <f t="shared" si="27"/>
        <v>2.7473898473332059</v>
      </c>
      <c r="H338" s="128">
        <f t="shared" si="27"/>
        <v>1.6971969707485326</v>
      </c>
      <c r="I338" s="349"/>
    </row>
    <row r="340" spans="2:10" x14ac:dyDescent="0.55000000000000004">
      <c r="B340" s="120" t="s">
        <v>231</v>
      </c>
      <c r="C340" s="121"/>
      <c r="D340" s="121"/>
      <c r="E340" s="121"/>
      <c r="F340" s="121"/>
      <c r="G340" s="121"/>
      <c r="H340" s="122"/>
      <c r="J340" s="358"/>
    </row>
    <row r="341" spans="2:10" ht="55.5" customHeight="1" thickBot="1" x14ac:dyDescent="0.6">
      <c r="B341" s="432" t="s">
        <v>232</v>
      </c>
      <c r="C341" s="432"/>
      <c r="D341" s="432"/>
      <c r="E341" s="432"/>
      <c r="F341" s="432"/>
      <c r="G341" s="432"/>
      <c r="H341" s="432"/>
    </row>
    <row r="342" spans="2:10" ht="19.8" thickBot="1" x14ac:dyDescent="0.6">
      <c r="B342" s="124" t="s">
        <v>31</v>
      </c>
      <c r="C342" s="125" t="s">
        <v>25</v>
      </c>
      <c r="D342" s="125" t="s">
        <v>26</v>
      </c>
      <c r="E342" s="125" t="s">
        <v>27</v>
      </c>
      <c r="F342" s="125" t="s">
        <v>28</v>
      </c>
      <c r="G342" s="125" t="s">
        <v>29</v>
      </c>
      <c r="H342" s="126" t="s">
        <v>1</v>
      </c>
    </row>
    <row r="343" spans="2:10" x14ac:dyDescent="0.55000000000000004">
      <c r="B343" s="127" t="str">
        <f>$B$32</f>
        <v>Liberal Arts</v>
      </c>
      <c r="C343" s="135">
        <f t="shared" ref="C343:D358" si="28">C293*30</f>
        <v>12432.671912370763</v>
      </c>
      <c r="D343" s="135">
        <f t="shared" si="28"/>
        <v>24539.716101310951</v>
      </c>
      <c r="E343" s="135">
        <f>E293*24</f>
        <v>35471.209865866091</v>
      </c>
      <c r="F343" s="135">
        <f>F293*18</f>
        <v>22265.510049516113</v>
      </c>
      <c r="G343" s="135">
        <f>G293*24</f>
        <v>0</v>
      </c>
      <c r="H343" s="135">
        <f>IF((C32/30+D32/30+E32/24+F32/18+G32/24)=0,0,H268/(C32/30+D32/30+E32/24+F32/18+G32/24))</f>
        <v>15974.763104389165</v>
      </c>
    </row>
    <row r="344" spans="2:10" x14ac:dyDescent="0.55000000000000004">
      <c r="B344" s="127" t="str">
        <f>$B$33</f>
        <v>Science</v>
      </c>
      <c r="C344" s="138">
        <f t="shared" si="28"/>
        <v>12946.464396602743</v>
      </c>
      <c r="D344" s="138">
        <f t="shared" si="28"/>
        <v>29509.885551040414</v>
      </c>
      <c r="E344" s="138">
        <f>E294*24</f>
        <v>59382.060254788325</v>
      </c>
      <c r="F344" s="138">
        <f>F294*18</f>
        <v>61584.52542908414</v>
      </c>
      <c r="G344" s="138">
        <f>G294*24</f>
        <v>0</v>
      </c>
      <c r="H344" s="138">
        <f t="shared" ref="H344:H363" si="29">IF((C33/30+D33/30+E33/24+F33/18+G33/24)=0,0,H269/(C33/30+D33/30+E33/24+F33/18+G33/24))</f>
        <v>18494.165051138734</v>
      </c>
    </row>
    <row r="345" spans="2:10" x14ac:dyDescent="0.55000000000000004">
      <c r="B345" s="127" t="str">
        <f>$B$34</f>
        <v>Fine Arts</v>
      </c>
      <c r="C345" s="138">
        <f t="shared" si="28"/>
        <v>14786.617295953361</v>
      </c>
      <c r="D345" s="138">
        <f t="shared" si="28"/>
        <v>50398.890081134799</v>
      </c>
      <c r="E345" s="138">
        <f t="shared" ref="E345:E363" si="30">E295*24</f>
        <v>0</v>
      </c>
      <c r="F345" s="138">
        <f t="shared" ref="F345:F363" si="31">F295*18</f>
        <v>0</v>
      </c>
      <c r="G345" s="138">
        <f t="shared" ref="G345:G363" si="32">G295*24</f>
        <v>0</v>
      </c>
      <c r="H345" s="138">
        <f t="shared" si="29"/>
        <v>18378.174927279822</v>
      </c>
    </row>
    <row r="346" spans="2:10" x14ac:dyDescent="0.55000000000000004">
      <c r="B346" s="127" t="str">
        <f>$B$35</f>
        <v>Teacher Education</v>
      </c>
      <c r="C346" s="138">
        <f t="shared" si="28"/>
        <v>15876.838263535517</v>
      </c>
      <c r="D346" s="138">
        <f t="shared" si="28"/>
        <v>26260.150561569451</v>
      </c>
      <c r="E346" s="138">
        <f t="shared" si="30"/>
        <v>30030.480521949536</v>
      </c>
      <c r="F346" s="138">
        <f t="shared" si="31"/>
        <v>49237.916448303382</v>
      </c>
      <c r="G346" s="138">
        <f t="shared" si="32"/>
        <v>0</v>
      </c>
      <c r="H346" s="138">
        <f t="shared" si="29"/>
        <v>27255.401432029455</v>
      </c>
    </row>
    <row r="347" spans="2:10" x14ac:dyDescent="0.55000000000000004">
      <c r="B347" s="127" t="str">
        <f>$B$36</f>
        <v>Agriculture</v>
      </c>
      <c r="C347" s="138">
        <f t="shared" si="28"/>
        <v>0</v>
      </c>
      <c r="D347" s="138">
        <f t="shared" si="28"/>
        <v>0</v>
      </c>
      <c r="E347" s="138">
        <f t="shared" si="30"/>
        <v>0</v>
      </c>
      <c r="F347" s="138">
        <f t="shared" si="31"/>
        <v>0</v>
      </c>
      <c r="G347" s="138">
        <f t="shared" si="32"/>
        <v>0</v>
      </c>
      <c r="H347" s="138">
        <f t="shared" si="29"/>
        <v>0</v>
      </c>
    </row>
    <row r="348" spans="2:10" x14ac:dyDescent="0.55000000000000004">
      <c r="B348" s="127" t="str">
        <f>$B$37</f>
        <v>Engineering</v>
      </c>
      <c r="C348" s="138">
        <f t="shared" si="28"/>
        <v>15795.001806050712</v>
      </c>
      <c r="D348" s="138">
        <f t="shared" si="28"/>
        <v>26800.555225450316</v>
      </c>
      <c r="E348" s="138">
        <f t="shared" si="30"/>
        <v>57510.150539234972</v>
      </c>
      <c r="F348" s="138">
        <f t="shared" si="31"/>
        <v>33720.32818137428</v>
      </c>
      <c r="G348" s="138">
        <f t="shared" si="32"/>
        <v>0</v>
      </c>
      <c r="H348" s="138">
        <f t="shared" si="29"/>
        <v>21946.089492502284</v>
      </c>
    </row>
    <row r="349" spans="2:10" x14ac:dyDescent="0.55000000000000004">
      <c r="B349" s="127" t="str">
        <f>$B$38</f>
        <v>Home Economics</v>
      </c>
      <c r="C349" s="138">
        <f t="shared" si="28"/>
        <v>13176.770746643633</v>
      </c>
      <c r="D349" s="138">
        <f t="shared" si="28"/>
        <v>21440.476182425424</v>
      </c>
      <c r="E349" s="138">
        <f t="shared" si="30"/>
        <v>33857.362701386563</v>
      </c>
      <c r="F349" s="138">
        <f t="shared" si="31"/>
        <v>60287.695911437928</v>
      </c>
      <c r="G349" s="138">
        <f t="shared" si="32"/>
        <v>0</v>
      </c>
      <c r="H349" s="138">
        <f t="shared" si="29"/>
        <v>19957.797420979165</v>
      </c>
    </row>
    <row r="350" spans="2:10" x14ac:dyDescent="0.55000000000000004">
      <c r="B350" s="127" t="str">
        <f>$B$39</f>
        <v>Law</v>
      </c>
      <c r="C350" s="138">
        <f t="shared" si="28"/>
        <v>0</v>
      </c>
      <c r="D350" s="138">
        <f t="shared" si="28"/>
        <v>0</v>
      </c>
      <c r="E350" s="138">
        <f t="shared" si="30"/>
        <v>0</v>
      </c>
      <c r="F350" s="138">
        <f t="shared" si="31"/>
        <v>0</v>
      </c>
      <c r="G350" s="138">
        <f t="shared" si="32"/>
        <v>25827.344455495171</v>
      </c>
      <c r="H350" s="138">
        <f t="shared" si="29"/>
        <v>25827.344455495171</v>
      </c>
    </row>
    <row r="351" spans="2:10" x14ac:dyDescent="0.55000000000000004">
      <c r="B351" s="127" t="str">
        <f>$B$40</f>
        <v>Social Service</v>
      </c>
      <c r="C351" s="138">
        <f t="shared" si="28"/>
        <v>38332.609247171175</v>
      </c>
      <c r="D351" s="138">
        <f t="shared" si="28"/>
        <v>38835.723205983137</v>
      </c>
      <c r="E351" s="138">
        <f t="shared" si="30"/>
        <v>0</v>
      </c>
      <c r="F351" s="138">
        <f t="shared" si="31"/>
        <v>0</v>
      </c>
      <c r="G351" s="138">
        <f t="shared" si="32"/>
        <v>0</v>
      </c>
      <c r="H351" s="138">
        <f t="shared" si="29"/>
        <v>38656.463721610089</v>
      </c>
    </row>
    <row r="352" spans="2:10" x14ac:dyDescent="0.55000000000000004">
      <c r="B352" s="127" t="str">
        <f>$B$41</f>
        <v>Library Science</v>
      </c>
      <c r="C352" s="138">
        <f t="shared" si="28"/>
        <v>0</v>
      </c>
      <c r="D352" s="138">
        <f t="shared" si="28"/>
        <v>0</v>
      </c>
      <c r="E352" s="138">
        <f t="shared" si="30"/>
        <v>0</v>
      </c>
      <c r="F352" s="138">
        <f t="shared" si="31"/>
        <v>0</v>
      </c>
      <c r="G352" s="138">
        <f t="shared" si="32"/>
        <v>0</v>
      </c>
      <c r="H352" s="138">
        <f t="shared" si="29"/>
        <v>0</v>
      </c>
    </row>
    <row r="353" spans="2:9" x14ac:dyDescent="0.55000000000000004">
      <c r="B353" s="127" t="str">
        <f>$B$42</f>
        <v>Veterinary Science</v>
      </c>
      <c r="C353" s="138">
        <f t="shared" si="28"/>
        <v>0</v>
      </c>
      <c r="D353" s="138">
        <f t="shared" si="28"/>
        <v>0</v>
      </c>
      <c r="E353" s="138">
        <f t="shared" si="30"/>
        <v>0</v>
      </c>
      <c r="F353" s="138">
        <f t="shared" si="31"/>
        <v>0</v>
      </c>
      <c r="G353" s="138">
        <f t="shared" si="32"/>
        <v>0</v>
      </c>
      <c r="H353" s="138">
        <f t="shared" si="29"/>
        <v>0</v>
      </c>
    </row>
    <row r="354" spans="2:9" x14ac:dyDescent="0.55000000000000004">
      <c r="B354" s="127" t="str">
        <f>$B$43</f>
        <v>Vocational Training</v>
      </c>
      <c r="C354" s="138">
        <f t="shared" si="28"/>
        <v>17166.45004542093</v>
      </c>
      <c r="D354" s="138">
        <f t="shared" si="28"/>
        <v>0</v>
      </c>
      <c r="E354" s="138">
        <f t="shared" si="30"/>
        <v>0</v>
      </c>
      <c r="F354" s="138">
        <f t="shared" si="31"/>
        <v>0</v>
      </c>
      <c r="G354" s="138">
        <f t="shared" si="32"/>
        <v>0</v>
      </c>
      <c r="H354" s="138">
        <f t="shared" si="29"/>
        <v>17166.450045420926</v>
      </c>
    </row>
    <row r="355" spans="2:9" x14ac:dyDescent="0.55000000000000004">
      <c r="B355" s="127" t="str">
        <f>$B$44</f>
        <v>Physical Training</v>
      </c>
      <c r="C355" s="138">
        <f t="shared" si="28"/>
        <v>0</v>
      </c>
      <c r="D355" s="138">
        <f t="shared" si="28"/>
        <v>0</v>
      </c>
      <c r="E355" s="138">
        <f t="shared" si="30"/>
        <v>0</v>
      </c>
      <c r="F355" s="138">
        <f t="shared" si="31"/>
        <v>0</v>
      </c>
      <c r="G355" s="138">
        <f t="shared" si="32"/>
        <v>0</v>
      </c>
      <c r="H355" s="138">
        <f t="shared" si="29"/>
        <v>0</v>
      </c>
    </row>
    <row r="356" spans="2:9" x14ac:dyDescent="0.55000000000000004">
      <c r="B356" s="127" t="str">
        <f>$B$45</f>
        <v>Health Services</v>
      </c>
      <c r="C356" s="138">
        <f t="shared" si="28"/>
        <v>13048.23868270091</v>
      </c>
      <c r="D356" s="138">
        <f t="shared" si="28"/>
        <v>21726.293344405054</v>
      </c>
      <c r="E356" s="138">
        <f t="shared" si="30"/>
        <v>20831.565123910201</v>
      </c>
      <c r="F356" s="138">
        <f t="shared" si="31"/>
        <v>0</v>
      </c>
      <c r="G356" s="138">
        <f t="shared" si="32"/>
        <v>0</v>
      </c>
      <c r="H356" s="138">
        <f t="shared" si="29"/>
        <v>19443.450096015022</v>
      </c>
    </row>
    <row r="357" spans="2:9" x14ac:dyDescent="0.55000000000000004">
      <c r="B357" s="127" t="str">
        <f>$B$46</f>
        <v>Pharmacy</v>
      </c>
      <c r="C357" s="138">
        <f t="shared" si="28"/>
        <v>0</v>
      </c>
      <c r="D357" s="138">
        <f t="shared" si="28"/>
        <v>27903.200504657325</v>
      </c>
      <c r="E357" s="138">
        <f t="shared" si="30"/>
        <v>117387.64538745578</v>
      </c>
      <c r="F357" s="138">
        <f t="shared" si="31"/>
        <v>236852.14182157721</v>
      </c>
      <c r="G357" s="138">
        <f t="shared" si="32"/>
        <v>31590.781189983929</v>
      </c>
      <c r="H357" s="138">
        <f t="shared" si="29"/>
        <v>38139.1808600968</v>
      </c>
    </row>
    <row r="358" spans="2:9" x14ac:dyDescent="0.55000000000000004">
      <c r="B358" s="127" t="str">
        <f>$B$47</f>
        <v>Business Administration</v>
      </c>
      <c r="C358" s="138">
        <f t="shared" si="28"/>
        <v>12471.753700672967</v>
      </c>
      <c r="D358" s="138">
        <f t="shared" si="28"/>
        <v>21540.315356445393</v>
      </c>
      <c r="E358" s="138">
        <f t="shared" si="30"/>
        <v>30241.820735772431</v>
      </c>
      <c r="F358" s="138">
        <f t="shared" si="31"/>
        <v>0</v>
      </c>
      <c r="G358" s="138">
        <f t="shared" si="32"/>
        <v>0</v>
      </c>
      <c r="H358" s="138">
        <f t="shared" si="29"/>
        <v>19574.868907865857</v>
      </c>
    </row>
    <row r="359" spans="2:9" x14ac:dyDescent="0.55000000000000004">
      <c r="B359" s="127" t="str">
        <f>$B$48</f>
        <v>Optometry</v>
      </c>
      <c r="C359" s="138">
        <f t="shared" ref="C359:D363" si="33">C309*30</f>
        <v>0</v>
      </c>
      <c r="D359" s="138">
        <f t="shared" si="33"/>
        <v>0</v>
      </c>
      <c r="E359" s="138">
        <f t="shared" si="30"/>
        <v>0</v>
      </c>
      <c r="F359" s="138">
        <f t="shared" si="31"/>
        <v>0</v>
      </c>
      <c r="G359" s="138">
        <f t="shared" si="32"/>
        <v>0</v>
      </c>
      <c r="H359" s="138">
        <f t="shared" si="29"/>
        <v>0</v>
      </c>
    </row>
    <row r="360" spans="2:9" x14ac:dyDescent="0.55000000000000004">
      <c r="B360" s="127" t="str">
        <f>$B$49</f>
        <v>Teacher Ed-Practice Teaching</v>
      </c>
      <c r="C360" s="138">
        <f t="shared" si="33"/>
        <v>0</v>
      </c>
      <c r="D360" s="138">
        <f t="shared" si="33"/>
        <v>39348.183133867504</v>
      </c>
      <c r="E360" s="138">
        <f t="shared" si="30"/>
        <v>0</v>
      </c>
      <c r="F360" s="138">
        <f t="shared" si="31"/>
        <v>0</v>
      </c>
      <c r="G360" s="138">
        <f t="shared" si="32"/>
        <v>0</v>
      </c>
      <c r="H360" s="138">
        <f t="shared" si="29"/>
        <v>39348.183133867511</v>
      </c>
    </row>
    <row r="361" spans="2:9" x14ac:dyDescent="0.55000000000000004">
      <c r="B361" s="127" t="str">
        <f>$B$50</f>
        <v>Technology</v>
      </c>
      <c r="C361" s="138">
        <f t="shared" si="33"/>
        <v>32780.114568218203</v>
      </c>
      <c r="D361" s="138">
        <f t="shared" si="33"/>
        <v>61608.60876256437</v>
      </c>
      <c r="E361" s="138">
        <f t="shared" si="30"/>
        <v>80590.311271114304</v>
      </c>
      <c r="F361" s="138">
        <f t="shared" si="31"/>
        <v>0</v>
      </c>
      <c r="G361" s="138">
        <f t="shared" si="32"/>
        <v>0</v>
      </c>
      <c r="H361" s="138">
        <f t="shared" si="29"/>
        <v>48117.225240264386</v>
      </c>
    </row>
    <row r="362" spans="2:9" x14ac:dyDescent="0.55000000000000004">
      <c r="B362" s="127" t="str">
        <f>$B$51</f>
        <v>Nursing</v>
      </c>
      <c r="C362" s="138">
        <f t="shared" si="33"/>
        <v>0</v>
      </c>
      <c r="D362" s="138">
        <f t="shared" si="33"/>
        <v>0</v>
      </c>
      <c r="E362" s="138">
        <f t="shared" si="30"/>
        <v>0</v>
      </c>
      <c r="F362" s="138">
        <f t="shared" si="31"/>
        <v>0</v>
      </c>
      <c r="G362" s="138">
        <f t="shared" si="32"/>
        <v>0</v>
      </c>
      <c r="H362" s="138">
        <f t="shared" si="29"/>
        <v>0</v>
      </c>
    </row>
    <row r="363" spans="2:9" x14ac:dyDescent="0.55000000000000004">
      <c r="B363" s="130" t="str">
        <f>$B$52</f>
        <v>Totals</v>
      </c>
      <c r="C363" s="135">
        <f t="shared" si="33"/>
        <v>13325.00900632296</v>
      </c>
      <c r="D363" s="135">
        <f t="shared" si="33"/>
        <v>26220.29460055583</v>
      </c>
      <c r="E363" s="135">
        <f t="shared" si="30"/>
        <v>34950.621750749953</v>
      </c>
      <c r="F363" s="135">
        <f t="shared" si="31"/>
        <v>56851.274373476241</v>
      </c>
      <c r="G363" s="135">
        <f t="shared" si="32"/>
        <v>27325.917269817717</v>
      </c>
      <c r="H363" s="135">
        <f t="shared" si="29"/>
        <v>20120.472516970171</v>
      </c>
      <c r="I363" s="349"/>
    </row>
  </sheetData>
  <mergeCells count="45">
    <mergeCell ref="B316:H316"/>
    <mergeCell ref="B341:H341"/>
    <mergeCell ref="B215:G215"/>
    <mergeCell ref="B216:H216"/>
    <mergeCell ref="B241:G241"/>
    <mergeCell ref="B264:H264"/>
    <mergeCell ref="B266:H266"/>
    <mergeCell ref="B291:H291"/>
    <mergeCell ref="I140:I141"/>
    <mergeCell ref="B165:G165"/>
    <mergeCell ref="B166:G166"/>
    <mergeCell ref="B190:G190"/>
    <mergeCell ref="B191:H191"/>
    <mergeCell ref="B89:G89"/>
    <mergeCell ref="B113:H113"/>
    <mergeCell ref="B114:G114"/>
    <mergeCell ref="B139:G139"/>
    <mergeCell ref="B140:F141"/>
    <mergeCell ref="B58:G58"/>
    <mergeCell ref="D83:F83"/>
    <mergeCell ref="B84:C84"/>
    <mergeCell ref="D84:F84"/>
    <mergeCell ref="B87:G87"/>
    <mergeCell ref="D27:F27"/>
    <mergeCell ref="B28:C28"/>
    <mergeCell ref="D28:F28"/>
    <mergeCell ref="D54:F54"/>
    <mergeCell ref="B55:C55"/>
    <mergeCell ref="D55:F55"/>
    <mergeCell ref="B16:E16"/>
    <mergeCell ref="B17:E17"/>
    <mergeCell ref="B18:E18"/>
    <mergeCell ref="D20:F20"/>
    <mergeCell ref="B21:C21"/>
    <mergeCell ref="D21:F21"/>
    <mergeCell ref="B11:H11"/>
    <mergeCell ref="B12:E12"/>
    <mergeCell ref="B13:E13"/>
    <mergeCell ref="B14:E14"/>
    <mergeCell ref="B15:E15"/>
    <mergeCell ref="B1:H1"/>
    <mergeCell ref="B2:H2"/>
    <mergeCell ref="B8:H8"/>
    <mergeCell ref="B9:G9"/>
    <mergeCell ref="B10:G10"/>
  </mergeCells>
  <conditionalFormatting sqref="C61:G80">
    <cfRule type="expression" dxfId="84" priority="6" stopIfTrue="1">
      <formula>C32=0</formula>
    </cfRule>
  </conditionalFormatting>
  <conditionalFormatting sqref="C91:G110">
    <cfRule type="expression" dxfId="83" priority="5" stopIfTrue="1">
      <formula>C32=0</formula>
    </cfRule>
  </conditionalFormatting>
  <conditionalFormatting sqref="C143:H162">
    <cfRule type="expression" dxfId="82" priority="3" stopIfTrue="1">
      <formula>C32=0</formula>
    </cfRule>
  </conditionalFormatting>
  <conditionalFormatting sqref="H143:H162">
    <cfRule type="expression" dxfId="81" priority="1" stopIfTrue="1">
      <formula>OR(AND(#REF!&gt;0,H143&gt;0,H61=0),AND(#REF!&gt;0,H143&gt;0,H32=0))</formula>
    </cfRule>
    <cfRule type="expression" dxfId="80" priority="4" stopIfTrue="1">
      <formula>OR(AND(#REF!&gt;0,H143&gt;0,H61=0),AND(#REF!&gt;0,H143&gt;0,H32=0))</formula>
    </cfRule>
  </conditionalFormatting>
  <pageMargins left="0.25" right="0.25" top="0.5" bottom="0.5" header="0.17" footer="0.17"/>
  <pageSetup scale="62" fitToHeight="0" orientation="portrait" r:id="rId1"/>
  <headerFooter alignWithMargins="0"/>
  <rowBreaks count="6" manualBreakCount="6">
    <brk id="56" max="16383" man="1"/>
    <brk id="112" max="16383" man="1"/>
    <brk id="164" max="16383" man="1"/>
    <brk id="214" max="16383" man="1"/>
    <brk id="264" max="16383" man="1"/>
    <brk id="314" max="16383" man="1"/>
  </rowBreaks>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300-000000000000}">
  <sheetPr codeName="Sheet36">
    <tabColor rgb="FFFFC000"/>
    <pageSetUpPr fitToPage="1"/>
  </sheetPr>
  <dimension ref="B1:J363"/>
  <sheetViews>
    <sheetView showGridLines="0" showZeros="0" zoomScale="70" zoomScaleNormal="70" workbookViewId="0">
      <selection activeCell="M15" sqref="M15"/>
    </sheetView>
  </sheetViews>
  <sheetFormatPr defaultColWidth="9.109375" defaultRowHeight="19.2" x14ac:dyDescent="0.55000000000000004"/>
  <cols>
    <col min="1" max="1" width="1.88671875" style="107" customWidth="1"/>
    <col min="2" max="2" width="30.5546875" style="107" customWidth="1"/>
    <col min="3" max="5" width="15.88671875" style="107" bestFit="1" customWidth="1"/>
    <col min="6" max="6" width="16.6640625" style="107" bestFit="1" customWidth="1"/>
    <col min="7" max="7" width="17.5546875" style="107" bestFit="1" customWidth="1"/>
    <col min="8" max="8" width="21.33203125" style="107" bestFit="1" customWidth="1"/>
    <col min="9" max="9" width="16.33203125" style="107" customWidth="1"/>
    <col min="10" max="16384" width="9.109375" style="107"/>
  </cols>
  <sheetData>
    <row r="1" spans="2:8" x14ac:dyDescent="0.55000000000000004">
      <c r="B1" s="442" t="str">
        <f>'Relative Weights'!A1</f>
        <v>THECB Texas Public University Expenditure Study - Fiscal Year 2025</v>
      </c>
      <c r="C1" s="442"/>
      <c r="D1" s="442"/>
      <c r="E1" s="442"/>
      <c r="F1" s="442"/>
      <c r="G1" s="442"/>
      <c r="H1" s="442"/>
    </row>
    <row r="2" spans="2:8" x14ac:dyDescent="0.55000000000000004">
      <c r="B2" s="443" t="str">
        <f>'Relative Weights'!A2</f>
        <v>Institution Survey for the Year Ended August 31, 2025</v>
      </c>
      <c r="C2" s="443"/>
      <c r="D2" s="443"/>
      <c r="E2" s="443"/>
      <c r="F2" s="443"/>
      <c r="G2" s="443"/>
      <c r="H2" s="443"/>
    </row>
    <row r="3" spans="2:8" x14ac:dyDescent="0.55000000000000004">
      <c r="B3" s="119" t="s">
        <v>106</v>
      </c>
      <c r="C3" s="119"/>
      <c r="D3" s="119"/>
      <c r="E3" s="119"/>
      <c r="F3" s="119"/>
      <c r="G3" s="119"/>
      <c r="H3" s="119"/>
    </row>
    <row r="4" spans="2:8" x14ac:dyDescent="0.55000000000000004">
      <c r="B4" s="292" t="s">
        <v>152</v>
      </c>
      <c r="C4" s="119"/>
      <c r="D4" s="119"/>
      <c r="E4" s="119"/>
      <c r="F4" s="119"/>
      <c r="G4" s="119"/>
      <c r="H4" s="119"/>
    </row>
    <row r="5" spans="2:8" ht="16.5" customHeight="1" x14ac:dyDescent="0.55000000000000004">
      <c r="B5" s="119"/>
      <c r="C5" s="119"/>
      <c r="D5" s="119"/>
      <c r="E5" s="119"/>
      <c r="F5" s="119"/>
      <c r="G5" s="119"/>
      <c r="H5" s="244"/>
    </row>
    <row r="6" spans="2:8" x14ac:dyDescent="0.55000000000000004">
      <c r="B6" s="293" t="s">
        <v>10</v>
      </c>
      <c r="C6" s="293"/>
      <c r="D6" s="293"/>
      <c r="E6" s="293"/>
      <c r="F6" s="293"/>
      <c r="G6" s="293"/>
      <c r="H6" s="294"/>
    </row>
    <row r="7" spans="2:8" ht="14.25" customHeight="1" x14ac:dyDescent="0.55000000000000004">
      <c r="B7" s="119"/>
      <c r="C7" s="119"/>
      <c r="D7" s="119"/>
      <c r="E7" s="119"/>
      <c r="F7" s="119"/>
      <c r="G7" s="119"/>
      <c r="H7" s="295"/>
    </row>
    <row r="8" spans="2:8" ht="171" customHeight="1" x14ac:dyDescent="0.55000000000000004">
      <c r="B8" s="431" t="s">
        <v>223</v>
      </c>
      <c r="C8" s="431"/>
      <c r="D8" s="431"/>
      <c r="E8" s="431"/>
      <c r="F8" s="431"/>
      <c r="G8" s="431"/>
      <c r="H8" s="431"/>
    </row>
    <row r="9" spans="2:8" ht="99.75" customHeight="1" x14ac:dyDescent="0.55000000000000004">
      <c r="B9" s="432" t="s">
        <v>41</v>
      </c>
      <c r="C9" s="432"/>
      <c r="D9" s="432"/>
      <c r="E9" s="432"/>
      <c r="F9" s="432"/>
      <c r="G9" s="432"/>
      <c r="H9" s="296"/>
    </row>
    <row r="10" spans="2:8" ht="15" customHeight="1" x14ac:dyDescent="0.55000000000000004">
      <c r="B10" s="442" t="s">
        <v>20</v>
      </c>
      <c r="C10" s="442"/>
      <c r="D10" s="442"/>
      <c r="E10" s="442"/>
      <c r="F10" s="442"/>
      <c r="G10" s="442"/>
      <c r="H10" s="296"/>
    </row>
    <row r="11" spans="2:8" ht="21" customHeight="1" thickBot="1" x14ac:dyDescent="0.6">
      <c r="B11" s="444" t="s">
        <v>851</v>
      </c>
      <c r="C11" s="444"/>
      <c r="D11" s="444"/>
      <c r="E11" s="444"/>
      <c r="F11" s="444"/>
      <c r="G11" s="444"/>
      <c r="H11" s="444"/>
    </row>
    <row r="12" spans="2:8" ht="29.25" customHeight="1" thickBot="1" x14ac:dyDescent="0.6">
      <c r="B12" s="459" t="s">
        <v>16</v>
      </c>
      <c r="C12" s="460"/>
      <c r="D12" s="460"/>
      <c r="E12" s="461"/>
      <c r="F12" s="297"/>
      <c r="G12" s="298"/>
      <c r="H12" s="299" t="s">
        <v>17</v>
      </c>
    </row>
    <row r="13" spans="2:8" ht="14.25" customHeight="1" x14ac:dyDescent="0.55000000000000004">
      <c r="B13" s="462" t="s">
        <v>12</v>
      </c>
      <c r="C13" s="463"/>
      <c r="D13" s="463"/>
      <c r="E13" s="464"/>
      <c r="F13" s="352"/>
      <c r="G13" s="301"/>
      <c r="H13" s="353">
        <f>Data!$G31</f>
        <v>264855928</v>
      </c>
    </row>
    <row r="14" spans="2:8" ht="14.25" customHeight="1" x14ac:dyDescent="0.55000000000000004">
      <c r="B14" s="436" t="s">
        <v>13</v>
      </c>
      <c r="C14" s="465"/>
      <c r="D14" s="465"/>
      <c r="E14" s="466"/>
      <c r="F14" s="354"/>
      <c r="G14" s="301"/>
      <c r="H14" s="355">
        <f>Data!$H31</f>
        <v>261247835</v>
      </c>
    </row>
    <row r="15" spans="2:8" ht="14.25" customHeight="1" x14ac:dyDescent="0.55000000000000004">
      <c r="B15" s="436" t="s">
        <v>14</v>
      </c>
      <c r="C15" s="465"/>
      <c r="D15" s="465"/>
      <c r="E15" s="466"/>
      <c r="F15" s="354"/>
      <c r="G15" s="301"/>
      <c r="H15" s="355">
        <f>Data!$I31</f>
        <v>153400925</v>
      </c>
    </row>
    <row r="16" spans="2:8" ht="14.25" customHeight="1" x14ac:dyDescent="0.55000000000000004">
      <c r="B16" s="436" t="s">
        <v>18</v>
      </c>
      <c r="C16" s="465"/>
      <c r="D16" s="465"/>
      <c r="E16" s="466"/>
      <c r="F16" s="354"/>
      <c r="G16" s="301"/>
      <c r="H16" s="355">
        <f>Data!$J31</f>
        <v>79275501</v>
      </c>
    </row>
    <row r="17" spans="2:9" x14ac:dyDescent="0.55000000000000004">
      <c r="B17" s="436" t="s">
        <v>15</v>
      </c>
      <c r="C17" s="465"/>
      <c r="D17" s="465"/>
      <c r="E17" s="466"/>
      <c r="F17" s="354"/>
      <c r="G17" s="301"/>
      <c r="H17" s="355">
        <f>Data!$K31</f>
        <v>76844660</v>
      </c>
    </row>
    <row r="18" spans="2:9" x14ac:dyDescent="0.55000000000000004">
      <c r="B18" s="436" t="s">
        <v>1</v>
      </c>
      <c r="C18" s="465"/>
      <c r="D18" s="465"/>
      <c r="E18" s="466"/>
      <c r="F18" s="356"/>
      <c r="G18" s="301"/>
      <c r="H18" s="357">
        <f>SUM(H13:H17)</f>
        <v>835624849</v>
      </c>
    </row>
    <row r="19" spans="2:9" ht="13.5" customHeight="1" x14ac:dyDescent="0.55000000000000004">
      <c r="B19" s="306"/>
      <c r="D19" s="306"/>
      <c r="E19" s="306"/>
      <c r="F19" s="306"/>
      <c r="G19" s="306"/>
      <c r="H19" s="296"/>
    </row>
    <row r="20" spans="2:9" ht="13.5" customHeight="1" x14ac:dyDescent="0.55000000000000004">
      <c r="B20" s="306"/>
      <c r="D20" s="467" t="s">
        <v>22</v>
      </c>
      <c r="E20" s="468"/>
      <c r="F20" s="469"/>
      <c r="G20" s="307" t="s">
        <v>23</v>
      </c>
      <c r="H20" s="307" t="s">
        <v>24</v>
      </c>
    </row>
    <row r="21" spans="2:9" ht="17.25" customHeight="1" x14ac:dyDescent="0.55000000000000004">
      <c r="B21" s="438" t="s">
        <v>21</v>
      </c>
      <c r="C21" s="470"/>
      <c r="D21" s="471" t="str">
        <f>Data!L31</f>
        <v>Eppler, Lori</v>
      </c>
      <c r="E21" s="472"/>
      <c r="F21" s="473"/>
      <c r="G21" s="308" t="str">
        <f>Data!M31</f>
        <v>806-834-1428</v>
      </c>
      <c r="H21" s="309" t="str">
        <f>Data!N31</f>
        <v>lori.eppler@ttu.edu</v>
      </c>
    </row>
    <row r="22" spans="2:9" ht="13.5" customHeight="1" x14ac:dyDescent="0.55000000000000004">
      <c r="B22" s="306"/>
      <c r="C22" s="306"/>
      <c r="D22" s="306"/>
      <c r="E22" s="306"/>
      <c r="F22" s="306"/>
      <c r="G22" s="306"/>
      <c r="H22" s="296"/>
    </row>
    <row r="23" spans="2:9" ht="15.75" customHeight="1" thickBot="1" x14ac:dyDescent="0.6">
      <c r="B23" s="117" t="s">
        <v>900</v>
      </c>
      <c r="C23" s="306"/>
      <c r="D23" s="306"/>
      <c r="E23" s="306"/>
      <c r="F23" s="306"/>
      <c r="G23" s="306"/>
      <c r="H23" s="296"/>
    </row>
    <row r="24" spans="2:9" s="313" customFormat="1" x14ac:dyDescent="0.55000000000000004">
      <c r="B24" s="310"/>
      <c r="C24" s="123" t="s">
        <v>25</v>
      </c>
      <c r="D24" s="311" t="s">
        <v>26</v>
      </c>
      <c r="E24" s="311" t="s">
        <v>27</v>
      </c>
      <c r="F24" s="311" t="s">
        <v>28</v>
      </c>
      <c r="G24" s="311" t="s">
        <v>29</v>
      </c>
      <c r="H24" s="312" t="s">
        <v>30</v>
      </c>
    </row>
    <row r="25" spans="2:9" s="313" customFormat="1" ht="19.8" thickBot="1" x14ac:dyDescent="0.6">
      <c r="B25" s="314" t="s">
        <v>675</v>
      </c>
      <c r="C25" s="315">
        <f>Data!O31</f>
        <v>15192</v>
      </c>
      <c r="D25" s="316">
        <f>Data!P31</f>
        <v>17450</v>
      </c>
      <c r="E25" s="316">
        <f>Data!Q31</f>
        <v>4194</v>
      </c>
      <c r="F25" s="316">
        <f>Data!R31</f>
        <v>2440</v>
      </c>
      <c r="G25" s="316">
        <f>Data!S31</f>
        <v>784</v>
      </c>
      <c r="H25" s="317">
        <f>SUM(C25:G25)</f>
        <v>40060</v>
      </c>
    </row>
    <row r="26" spans="2:9" x14ac:dyDescent="0.55000000000000004">
      <c r="C26" s="318"/>
      <c r="D26" s="318"/>
      <c r="E26" s="318"/>
      <c r="F26" s="318"/>
      <c r="G26" s="318"/>
      <c r="H26" s="318"/>
      <c r="I26" s="318"/>
    </row>
    <row r="27" spans="2:9" ht="13.5" customHeight="1" x14ac:dyDescent="0.55000000000000004">
      <c r="B27" s="306"/>
      <c r="D27" s="467" t="s">
        <v>22</v>
      </c>
      <c r="E27" s="468"/>
      <c r="F27" s="469"/>
      <c r="G27" s="307" t="s">
        <v>23</v>
      </c>
      <c r="H27" s="307" t="s">
        <v>24</v>
      </c>
    </row>
    <row r="28" spans="2:9" ht="17.25" customHeight="1" x14ac:dyDescent="0.55000000000000004">
      <c r="B28" s="438" t="s">
        <v>893</v>
      </c>
      <c r="C28" s="470"/>
      <c r="D28" s="471" t="str">
        <f>Data!T31</f>
        <v>Brandon Hennington</v>
      </c>
      <c r="E28" s="472"/>
      <c r="F28" s="473"/>
      <c r="G28" s="308" t="str">
        <f>Data!U31</f>
        <v>(806) 742-2166</v>
      </c>
      <c r="H28" s="309" t="str">
        <f>Data!V31</f>
        <v>brandon.hennington@ttu.edu</v>
      </c>
    </row>
    <row r="29" spans="2:9" ht="13.5" customHeight="1" x14ac:dyDescent="0.55000000000000004">
      <c r="B29" s="306"/>
      <c r="C29" s="306"/>
      <c r="D29" s="306"/>
      <c r="E29" s="306"/>
      <c r="F29" s="306"/>
      <c r="G29" s="306"/>
      <c r="H29" s="296"/>
    </row>
    <row r="30" spans="2:9" ht="19.8" thickBot="1" x14ac:dyDescent="0.6">
      <c r="B30" s="117" t="s">
        <v>901</v>
      </c>
    </row>
    <row r="31" spans="2:9" ht="19.8" thickBot="1" x14ac:dyDescent="0.6">
      <c r="B31" s="124" t="s">
        <v>31</v>
      </c>
      <c r="C31" s="125" t="s">
        <v>25</v>
      </c>
      <c r="D31" s="125" t="s">
        <v>26</v>
      </c>
      <c r="E31" s="125" t="s">
        <v>27</v>
      </c>
      <c r="F31" s="125" t="s">
        <v>28</v>
      </c>
      <c r="G31" s="125" t="s">
        <v>29</v>
      </c>
      <c r="H31" s="126" t="s">
        <v>30</v>
      </c>
    </row>
    <row r="32" spans="2:9" x14ac:dyDescent="0.55000000000000004">
      <c r="B32" s="127" t="s">
        <v>42</v>
      </c>
      <c r="C32" s="140">
        <f>Data!W31</f>
        <v>290094</v>
      </c>
      <c r="D32" s="140">
        <f>Data!AQ31</f>
        <v>84268.000000000015</v>
      </c>
      <c r="E32" s="140">
        <f>Data!BK31</f>
        <v>15097</v>
      </c>
      <c r="F32" s="140">
        <f>Data!CE31</f>
        <v>10204</v>
      </c>
      <c r="G32" s="140">
        <f>Data!CY31</f>
        <v>0</v>
      </c>
      <c r="H32" s="141">
        <f>SUM(C32:G32)</f>
        <v>399663</v>
      </c>
    </row>
    <row r="33" spans="2:8" x14ac:dyDescent="0.55000000000000004">
      <c r="B33" s="129" t="s">
        <v>43</v>
      </c>
      <c r="C33" s="140">
        <f>Data!X31</f>
        <v>120531.29999999978</v>
      </c>
      <c r="D33" s="140">
        <f>Data!AR31</f>
        <v>61369.000000000015</v>
      </c>
      <c r="E33" s="140">
        <f>Data!BL31</f>
        <v>9449</v>
      </c>
      <c r="F33" s="140">
        <f>Data!CF31</f>
        <v>13598.000000000002</v>
      </c>
      <c r="G33" s="140">
        <f>Data!CZ31</f>
        <v>0</v>
      </c>
      <c r="H33" s="141">
        <f t="shared" ref="H33:H52" si="0">SUM(C33:G33)</f>
        <v>204947.29999999981</v>
      </c>
    </row>
    <row r="34" spans="2:8" x14ac:dyDescent="0.55000000000000004">
      <c r="B34" s="129" t="s">
        <v>44</v>
      </c>
      <c r="C34" s="140">
        <f>Data!Y31</f>
        <v>31272.000000000004</v>
      </c>
      <c r="D34" s="140">
        <f>Data!AS31</f>
        <v>9484</v>
      </c>
      <c r="E34" s="140">
        <f>Data!BM31</f>
        <v>2529.0000000000005</v>
      </c>
      <c r="F34" s="140">
        <f>Data!CG31</f>
        <v>2107</v>
      </c>
      <c r="G34" s="140">
        <f>Data!DA31</f>
        <v>0</v>
      </c>
      <c r="H34" s="141">
        <f t="shared" si="0"/>
        <v>45392</v>
      </c>
    </row>
    <row r="35" spans="2:8" x14ac:dyDescent="0.55000000000000004">
      <c r="B35" s="129" t="s">
        <v>45</v>
      </c>
      <c r="C35" s="140">
        <f>Data!Z31</f>
        <v>2076</v>
      </c>
      <c r="D35" s="140">
        <f>Data!AT31</f>
        <v>7780</v>
      </c>
      <c r="E35" s="140">
        <f>Data!BN31</f>
        <v>8526</v>
      </c>
      <c r="F35" s="140">
        <f>Data!CH31</f>
        <v>5538</v>
      </c>
      <c r="G35" s="140">
        <f>Data!DB31</f>
        <v>0</v>
      </c>
      <c r="H35" s="141">
        <f t="shared" si="0"/>
        <v>23920</v>
      </c>
    </row>
    <row r="36" spans="2:8" x14ac:dyDescent="0.55000000000000004">
      <c r="B36" s="129" t="s">
        <v>46</v>
      </c>
      <c r="C36" s="140">
        <f>Data!AA31</f>
        <v>21257</v>
      </c>
      <c r="D36" s="140">
        <f>Data!AU31</f>
        <v>16552</v>
      </c>
      <c r="E36" s="140">
        <f>Data!BO31</f>
        <v>4218.9999999999991</v>
      </c>
      <c r="F36" s="140">
        <f>Data!CI31</f>
        <v>2577.0000000000005</v>
      </c>
      <c r="G36" s="140">
        <f>Data!DC31</f>
        <v>0</v>
      </c>
      <c r="H36" s="141">
        <f t="shared" si="0"/>
        <v>44605</v>
      </c>
    </row>
    <row r="37" spans="2:8" x14ac:dyDescent="0.55000000000000004">
      <c r="B37" s="129" t="s">
        <v>47</v>
      </c>
      <c r="C37" s="140">
        <f>Data!AB31</f>
        <v>50293.000000000015</v>
      </c>
      <c r="D37" s="140">
        <f>Data!AV31</f>
        <v>58099.000000000007</v>
      </c>
      <c r="E37" s="140">
        <f>Data!BP31</f>
        <v>18052</v>
      </c>
      <c r="F37" s="140">
        <f>Data!CJ31</f>
        <v>10581</v>
      </c>
      <c r="G37" s="140">
        <f>Data!DD31</f>
        <v>0</v>
      </c>
      <c r="H37" s="141">
        <f t="shared" si="0"/>
        <v>137025.00000000003</v>
      </c>
    </row>
    <row r="38" spans="2:8" x14ac:dyDescent="0.55000000000000004">
      <c r="B38" s="129" t="s">
        <v>48</v>
      </c>
      <c r="C38" s="140">
        <f>Data!AC31</f>
        <v>9907</v>
      </c>
      <c r="D38" s="140">
        <f>Data!AW31</f>
        <v>2521</v>
      </c>
      <c r="E38" s="140">
        <f>Data!BQ31</f>
        <v>289</v>
      </c>
      <c r="F38" s="140">
        <f>Data!CK31</f>
        <v>215</v>
      </c>
      <c r="G38" s="140">
        <f>Data!DE31</f>
        <v>0</v>
      </c>
      <c r="H38" s="141">
        <f t="shared" si="0"/>
        <v>12932</v>
      </c>
    </row>
    <row r="39" spans="2:8" x14ac:dyDescent="0.55000000000000004">
      <c r="B39" s="129" t="s">
        <v>49</v>
      </c>
      <c r="C39" s="140">
        <f>Data!AD31</f>
        <v>0</v>
      </c>
      <c r="D39" s="140">
        <f>Data!AX31</f>
        <v>0</v>
      </c>
      <c r="E39" s="140">
        <f>Data!BR31</f>
        <v>0</v>
      </c>
      <c r="F39" s="140">
        <f>Data!CL31</f>
        <v>0</v>
      </c>
      <c r="G39" s="140">
        <f>Data!DF31</f>
        <v>13171</v>
      </c>
      <c r="H39" s="141">
        <f t="shared" si="0"/>
        <v>13171</v>
      </c>
    </row>
    <row r="40" spans="2:8" x14ac:dyDescent="0.55000000000000004">
      <c r="B40" s="129" t="s">
        <v>50</v>
      </c>
      <c r="C40" s="140">
        <f>Data!AE31</f>
        <v>474</v>
      </c>
      <c r="D40" s="140">
        <f>Data!AY31</f>
        <v>561</v>
      </c>
      <c r="E40" s="140">
        <f>Data!BS31</f>
        <v>1119</v>
      </c>
      <c r="F40" s="140">
        <f>Data!CM31</f>
        <v>3</v>
      </c>
      <c r="G40" s="140">
        <f>Data!DG31</f>
        <v>0</v>
      </c>
      <c r="H40" s="141">
        <f t="shared" si="0"/>
        <v>2157</v>
      </c>
    </row>
    <row r="41" spans="2:8" x14ac:dyDescent="0.55000000000000004">
      <c r="B41" s="129" t="s">
        <v>51</v>
      </c>
      <c r="C41" s="140">
        <f>Data!AF31</f>
        <v>111</v>
      </c>
      <c r="D41" s="140">
        <f>Data!AZ31</f>
        <v>0</v>
      </c>
      <c r="E41" s="140">
        <f>Data!BT31</f>
        <v>607</v>
      </c>
      <c r="F41" s="140">
        <f>Data!CN31</f>
        <v>0</v>
      </c>
      <c r="G41" s="140">
        <f>Data!DH31</f>
        <v>0</v>
      </c>
      <c r="H41" s="141">
        <f t="shared" si="0"/>
        <v>718</v>
      </c>
    </row>
    <row r="42" spans="2:8" x14ac:dyDescent="0.55000000000000004">
      <c r="B42" s="129" t="s">
        <v>52</v>
      </c>
      <c r="C42" s="140">
        <f>Data!AG31</f>
        <v>0</v>
      </c>
      <c r="D42" s="140">
        <f>Data!BA31</f>
        <v>0</v>
      </c>
      <c r="E42" s="140">
        <f>Data!BU31</f>
        <v>0</v>
      </c>
      <c r="F42" s="140">
        <f>Data!CO31</f>
        <v>0</v>
      </c>
      <c r="G42" s="140">
        <f>Data!DI31</f>
        <v>8232</v>
      </c>
      <c r="H42" s="141">
        <f t="shared" si="0"/>
        <v>8232</v>
      </c>
    </row>
    <row r="43" spans="2:8" x14ac:dyDescent="0.55000000000000004">
      <c r="B43" s="129" t="s">
        <v>53</v>
      </c>
      <c r="C43" s="140">
        <f>Data!AH31</f>
        <v>0</v>
      </c>
      <c r="D43" s="140">
        <f>Data!BB31</f>
        <v>0</v>
      </c>
      <c r="E43" s="140">
        <f>Data!BV31</f>
        <v>0</v>
      </c>
      <c r="F43" s="140">
        <f>Data!CP31</f>
        <v>0</v>
      </c>
      <c r="G43" s="140">
        <f>Data!DJ31</f>
        <v>0</v>
      </c>
      <c r="H43" s="141">
        <f t="shared" si="0"/>
        <v>0</v>
      </c>
    </row>
    <row r="44" spans="2:8" x14ac:dyDescent="0.55000000000000004">
      <c r="B44" s="129" t="s">
        <v>54</v>
      </c>
      <c r="C44" s="140">
        <f>Data!AI31</f>
        <v>0</v>
      </c>
      <c r="D44" s="140">
        <f>Data!BC31</f>
        <v>0</v>
      </c>
      <c r="E44" s="140">
        <f>Data!BW31</f>
        <v>0</v>
      </c>
      <c r="F44" s="140">
        <f>Data!CQ31</f>
        <v>0</v>
      </c>
      <c r="G44" s="140">
        <f>Data!DK31</f>
        <v>0</v>
      </c>
      <c r="H44" s="141">
        <f t="shared" si="0"/>
        <v>0</v>
      </c>
    </row>
    <row r="45" spans="2:8" x14ac:dyDescent="0.55000000000000004">
      <c r="B45" s="129" t="s">
        <v>55</v>
      </c>
      <c r="C45" s="140">
        <f>Data!AJ31</f>
        <v>11812.000000000002</v>
      </c>
      <c r="D45" s="140">
        <f>Data!BD31</f>
        <v>5179.0000000000009</v>
      </c>
      <c r="E45" s="140">
        <f>Data!BX31</f>
        <v>1063</v>
      </c>
      <c r="F45" s="140">
        <f>Data!CR31</f>
        <v>1170</v>
      </c>
      <c r="G45" s="140">
        <f>Data!DL31</f>
        <v>0</v>
      </c>
      <c r="H45" s="141">
        <f t="shared" si="0"/>
        <v>19224.000000000004</v>
      </c>
    </row>
    <row r="46" spans="2:8" x14ac:dyDescent="0.55000000000000004">
      <c r="B46" s="129" t="s">
        <v>56</v>
      </c>
      <c r="C46" s="140">
        <f>Data!AK31</f>
        <v>0</v>
      </c>
      <c r="D46" s="140">
        <f>Data!BE31</f>
        <v>0</v>
      </c>
      <c r="E46" s="140">
        <f>Data!BY31</f>
        <v>0</v>
      </c>
      <c r="F46" s="140">
        <f>Data!CS31</f>
        <v>0</v>
      </c>
      <c r="G46" s="140">
        <f>Data!DM31</f>
        <v>0</v>
      </c>
      <c r="H46" s="141">
        <f t="shared" si="0"/>
        <v>0</v>
      </c>
    </row>
    <row r="47" spans="2:8" x14ac:dyDescent="0.55000000000000004">
      <c r="B47" s="129" t="s">
        <v>57</v>
      </c>
      <c r="C47" s="140">
        <f>Data!AL31</f>
        <v>43727</v>
      </c>
      <c r="D47" s="140">
        <f>Data!BF31</f>
        <v>101433</v>
      </c>
      <c r="E47" s="140">
        <f>Data!BZ31</f>
        <v>24129</v>
      </c>
      <c r="F47" s="140">
        <f>Data!CT31</f>
        <v>1756</v>
      </c>
      <c r="G47" s="140">
        <f>Data!DN31</f>
        <v>0</v>
      </c>
      <c r="H47" s="141">
        <f t="shared" si="0"/>
        <v>171045</v>
      </c>
    </row>
    <row r="48" spans="2:8" x14ac:dyDescent="0.55000000000000004">
      <c r="B48" s="129" t="s">
        <v>58</v>
      </c>
      <c r="C48" s="140">
        <f>Data!AM31</f>
        <v>0</v>
      </c>
      <c r="D48" s="140">
        <f>Data!BG31</f>
        <v>0</v>
      </c>
      <c r="E48" s="140">
        <f>Data!CA31</f>
        <v>0</v>
      </c>
      <c r="F48" s="140">
        <f>Data!CU31</f>
        <v>0</v>
      </c>
      <c r="G48" s="140">
        <f>Data!DO31</f>
        <v>0</v>
      </c>
      <c r="H48" s="141">
        <f t="shared" si="0"/>
        <v>0</v>
      </c>
    </row>
    <row r="49" spans="2:8" x14ac:dyDescent="0.55000000000000004">
      <c r="B49" s="129" t="s">
        <v>59</v>
      </c>
      <c r="C49" s="140">
        <f>Data!AN31</f>
        <v>4</v>
      </c>
      <c r="D49" s="140">
        <f>Data!BH31</f>
        <v>2307</v>
      </c>
      <c r="E49" s="140">
        <f>Data!CB31</f>
        <v>0</v>
      </c>
      <c r="F49" s="140">
        <f>Data!CV31</f>
        <v>0</v>
      </c>
      <c r="G49" s="140">
        <f>Data!DP31</f>
        <v>0</v>
      </c>
      <c r="H49" s="141">
        <f t="shared" si="0"/>
        <v>2311</v>
      </c>
    </row>
    <row r="50" spans="2:8" x14ac:dyDescent="0.55000000000000004">
      <c r="B50" s="129" t="s">
        <v>60</v>
      </c>
      <c r="C50" s="140">
        <f>Data!AO31</f>
        <v>1710.9999999999998</v>
      </c>
      <c r="D50" s="140">
        <f>Data!BI31</f>
        <v>884</v>
      </c>
      <c r="E50" s="140">
        <f>Data!CC31</f>
        <v>720</v>
      </c>
      <c r="F50" s="140">
        <f>Data!CW31</f>
        <v>39</v>
      </c>
      <c r="G50" s="140">
        <f>Data!DQ31</f>
        <v>0</v>
      </c>
      <c r="H50" s="141">
        <f t="shared" si="0"/>
        <v>3354</v>
      </c>
    </row>
    <row r="51" spans="2:8" x14ac:dyDescent="0.55000000000000004">
      <c r="B51" s="129" t="s">
        <v>0</v>
      </c>
      <c r="C51" s="140">
        <f>Data!AP31</f>
        <v>0</v>
      </c>
      <c r="D51" s="140">
        <f>Data!BJ31</f>
        <v>0</v>
      </c>
      <c r="E51" s="140">
        <f>Data!CD31</f>
        <v>0</v>
      </c>
      <c r="F51" s="140">
        <f>Data!CX31</f>
        <v>0</v>
      </c>
      <c r="G51" s="140">
        <f>Data!DR31</f>
        <v>0</v>
      </c>
      <c r="H51" s="141">
        <f t="shared" si="0"/>
        <v>0</v>
      </c>
    </row>
    <row r="52" spans="2:8" x14ac:dyDescent="0.55000000000000004">
      <c r="B52" s="142" t="s">
        <v>33</v>
      </c>
      <c r="C52" s="141">
        <f>SUM(C32:C51)</f>
        <v>583269.29999999981</v>
      </c>
      <c r="D52" s="141">
        <f>SUM(D32:D51)</f>
        <v>350437</v>
      </c>
      <c r="E52" s="141">
        <f>SUM(E32:E51)</f>
        <v>85799</v>
      </c>
      <c r="F52" s="141">
        <f>SUM(F32:F51)</f>
        <v>47788</v>
      </c>
      <c r="G52" s="141">
        <f>SUM(G32:G51)</f>
        <v>21403</v>
      </c>
      <c r="H52" s="141">
        <f t="shared" si="0"/>
        <v>1088696.2999999998</v>
      </c>
    </row>
    <row r="53" spans="2:8" x14ac:dyDescent="0.55000000000000004">
      <c r="B53" s="143"/>
      <c r="C53" s="144"/>
      <c r="D53" s="144"/>
      <c r="E53" s="144"/>
      <c r="F53" s="144"/>
      <c r="G53" s="144"/>
      <c r="H53" s="144"/>
    </row>
    <row r="54" spans="2:8" ht="13.5" customHeight="1" x14ac:dyDescent="0.55000000000000004">
      <c r="B54" s="306"/>
      <c r="D54" s="467" t="s">
        <v>22</v>
      </c>
      <c r="E54" s="468"/>
      <c r="F54" s="469"/>
      <c r="G54" s="307" t="s">
        <v>23</v>
      </c>
      <c r="H54" s="307" t="s">
        <v>24</v>
      </c>
    </row>
    <row r="55" spans="2:8" ht="14.25" customHeight="1" x14ac:dyDescent="0.55000000000000004">
      <c r="B55" s="438" t="s">
        <v>894</v>
      </c>
      <c r="C55" s="470"/>
      <c r="D55" s="471" t="str">
        <f>Data!T31</f>
        <v>Brandon Hennington</v>
      </c>
      <c r="E55" s="472"/>
      <c r="F55" s="473"/>
      <c r="G55" s="308" t="str">
        <f>Data!U31</f>
        <v>(806) 742-2166</v>
      </c>
      <c r="H55" s="309" t="str">
        <f>Data!V31</f>
        <v>brandon.hennington@ttu.edu</v>
      </c>
    </row>
    <row r="56" spans="2:8" ht="13.5" customHeight="1" x14ac:dyDescent="0.55000000000000004">
      <c r="B56" s="306"/>
      <c r="C56" s="306"/>
      <c r="D56" s="306"/>
      <c r="E56" s="306"/>
      <c r="F56" s="306"/>
      <c r="G56" s="306"/>
      <c r="H56" s="296"/>
    </row>
    <row r="57" spans="2:8" ht="16.5" customHeight="1" x14ac:dyDescent="0.55000000000000004">
      <c r="B57" s="117" t="s">
        <v>9</v>
      </c>
    </row>
    <row r="58" spans="2:8" ht="39.75" customHeight="1" x14ac:dyDescent="0.55000000000000004">
      <c r="B58" s="441" t="s">
        <v>39</v>
      </c>
      <c r="C58" s="441"/>
      <c r="D58" s="441"/>
      <c r="E58" s="441"/>
      <c r="F58" s="441"/>
      <c r="G58" s="441"/>
      <c r="H58" s="319"/>
    </row>
    <row r="59" spans="2:8" ht="8.25" customHeight="1" thickBot="1" x14ac:dyDescent="0.6">
      <c r="B59" s="318"/>
    </row>
    <row r="60" spans="2:8" ht="19.8" thickBot="1" x14ac:dyDescent="0.6">
      <c r="B60" s="124" t="s">
        <v>31</v>
      </c>
      <c r="C60" s="125" t="s">
        <v>25</v>
      </c>
      <c r="D60" s="125" t="s">
        <v>26</v>
      </c>
      <c r="E60" s="125" t="s">
        <v>27</v>
      </c>
      <c r="F60" s="125" t="s">
        <v>28</v>
      </c>
      <c r="G60" s="125" t="s">
        <v>29</v>
      </c>
      <c r="H60" s="126" t="s">
        <v>30</v>
      </c>
    </row>
    <row r="61" spans="2:8" x14ac:dyDescent="0.55000000000000004">
      <c r="B61" s="127" t="str">
        <f>$B$32</f>
        <v>Liberal Arts</v>
      </c>
      <c r="C61" s="320">
        <f>Data!DS31</f>
        <v>14703274.751436027</v>
      </c>
      <c r="D61" s="320">
        <f>Data!EM31</f>
        <v>11882671.091147592</v>
      </c>
      <c r="E61" s="320">
        <f>Data!FG31</f>
        <v>8641712.0776196197</v>
      </c>
      <c r="F61" s="320">
        <f>Data!GA31</f>
        <v>10005597.258374864</v>
      </c>
      <c r="G61" s="320">
        <f>Data!GU31</f>
        <v>0</v>
      </c>
      <c r="H61" s="321">
        <f>SUM(C61:G61)</f>
        <v>45233255.178578101</v>
      </c>
    </row>
    <row r="62" spans="2:8" x14ac:dyDescent="0.55000000000000004">
      <c r="B62" s="127" t="str">
        <f>$B$33</f>
        <v>Science</v>
      </c>
      <c r="C62" s="320">
        <f>Data!DT31</f>
        <v>8344013.4789960412</v>
      </c>
      <c r="D62" s="320">
        <f>Data!EN31</f>
        <v>8899549.2293417808</v>
      </c>
      <c r="E62" s="320">
        <f>Data!FH31</f>
        <v>6055609.7840232207</v>
      </c>
      <c r="F62" s="320">
        <f>Data!GB31</f>
        <v>14428531.701316308</v>
      </c>
      <c r="G62" s="320">
        <f>Data!GV31</f>
        <v>0</v>
      </c>
      <c r="H62" s="141">
        <f t="shared" ref="H62:H81" si="1">SUM(C62:G62)</f>
        <v>37727704.193677351</v>
      </c>
    </row>
    <row r="63" spans="2:8" x14ac:dyDescent="0.55000000000000004">
      <c r="B63" s="127" t="str">
        <f>$B$34</f>
        <v>Fine Arts</v>
      </c>
      <c r="C63" s="320">
        <f>Data!DU31</f>
        <v>3503616.766861266</v>
      </c>
      <c r="D63" s="320">
        <f>Data!EO31</f>
        <v>3032372.7109893048</v>
      </c>
      <c r="E63" s="320">
        <f>Data!FI31</f>
        <v>2138171.9793706178</v>
      </c>
      <c r="F63" s="320">
        <f>Data!GC31</f>
        <v>2143024.4966704831</v>
      </c>
      <c r="G63" s="320">
        <f>Data!GW31</f>
        <v>0</v>
      </c>
      <c r="H63" s="141">
        <f t="shared" si="1"/>
        <v>10817185.953891672</v>
      </c>
    </row>
    <row r="64" spans="2:8" x14ac:dyDescent="0.55000000000000004">
      <c r="B64" s="127" t="str">
        <f>$B$35</f>
        <v>Teacher Education</v>
      </c>
      <c r="C64" s="320">
        <f>Data!DV31</f>
        <v>393135.55627780239</v>
      </c>
      <c r="D64" s="320">
        <f>Data!EP31</f>
        <v>1223465.6719972638</v>
      </c>
      <c r="E64" s="320">
        <f>Data!FJ31</f>
        <v>2931254.0123806596</v>
      </c>
      <c r="F64" s="320">
        <f>Data!GD31</f>
        <v>3880141.6307003768</v>
      </c>
      <c r="G64" s="320">
        <f>Data!GX31</f>
        <v>0</v>
      </c>
      <c r="H64" s="141">
        <f t="shared" si="1"/>
        <v>8427996.8713561036</v>
      </c>
    </row>
    <row r="65" spans="2:8" x14ac:dyDescent="0.55000000000000004">
      <c r="B65" s="127" t="str">
        <f>$B$36</f>
        <v>Agriculture</v>
      </c>
      <c r="C65" s="320">
        <f>Data!DW31</f>
        <v>1704165.6312570092</v>
      </c>
      <c r="D65" s="320">
        <f>Data!EQ31</f>
        <v>2503628.8386813053</v>
      </c>
      <c r="E65" s="320">
        <f>Data!FK31</f>
        <v>3245392.9665919873</v>
      </c>
      <c r="F65" s="320">
        <f>Data!GE31</f>
        <v>3283789.6561356192</v>
      </c>
      <c r="G65" s="320">
        <f>Data!GY31</f>
        <v>0</v>
      </c>
      <c r="H65" s="141">
        <f t="shared" si="1"/>
        <v>10736977.09266592</v>
      </c>
    </row>
    <row r="66" spans="2:8" x14ac:dyDescent="0.55000000000000004">
      <c r="B66" s="127" t="str">
        <f>$B$37</f>
        <v>Engineering</v>
      </c>
      <c r="C66" s="320">
        <f>Data!DX31</f>
        <v>4681555.6609570356</v>
      </c>
      <c r="D66" s="320">
        <f>Data!ER31</f>
        <v>9698107.6553029921</v>
      </c>
      <c r="E66" s="320">
        <f>Data!FL31</f>
        <v>7830408.3884413624</v>
      </c>
      <c r="F66" s="320">
        <f>Data!GF31</f>
        <v>12774368.726833584</v>
      </c>
      <c r="G66" s="320">
        <f>Data!GZ31</f>
        <v>0</v>
      </c>
      <c r="H66" s="141">
        <f t="shared" si="1"/>
        <v>34984440.431534976</v>
      </c>
    </row>
    <row r="67" spans="2:8" x14ac:dyDescent="0.55000000000000004">
      <c r="B67" s="127" t="str">
        <f>$B$38</f>
        <v>Home Economics</v>
      </c>
      <c r="C67" s="320">
        <f>Data!DY31</f>
        <v>621225.83537727827</v>
      </c>
      <c r="D67" s="320">
        <f>Data!ES31</f>
        <v>345600.73711633479</v>
      </c>
      <c r="E67" s="320">
        <f>Data!FM31</f>
        <v>198084.78665038545</v>
      </c>
      <c r="F67" s="320">
        <f>Data!GG31</f>
        <v>274598.35185168905</v>
      </c>
      <c r="G67" s="320">
        <f>Data!HA31</f>
        <v>0</v>
      </c>
      <c r="H67" s="141">
        <f t="shared" si="1"/>
        <v>1439509.7109956876</v>
      </c>
    </row>
    <row r="68" spans="2:8" x14ac:dyDescent="0.55000000000000004">
      <c r="B68" s="127" t="str">
        <f>$B$39</f>
        <v>Law</v>
      </c>
      <c r="C68" s="320">
        <f>Data!DZ31</f>
        <v>0</v>
      </c>
      <c r="D68" s="320">
        <f>Data!ET31</f>
        <v>0</v>
      </c>
      <c r="E68" s="320">
        <f>Data!FN31</f>
        <v>0</v>
      </c>
      <c r="F68" s="320">
        <f>Data!GH31</f>
        <v>0</v>
      </c>
      <c r="G68" s="320">
        <f>Data!HB31</f>
        <v>6095525.4472222207</v>
      </c>
      <c r="H68" s="141">
        <f t="shared" si="1"/>
        <v>6095525.4472222207</v>
      </c>
    </row>
    <row r="69" spans="2:8" x14ac:dyDescent="0.55000000000000004">
      <c r="B69" s="127" t="str">
        <f>$B$40</f>
        <v>Social Service</v>
      </c>
      <c r="C69" s="320">
        <f>Data!EA31</f>
        <v>49176.035999088635</v>
      </c>
      <c r="D69" s="320">
        <f>Data!EU31</f>
        <v>212626.32388199412</v>
      </c>
      <c r="E69" s="320">
        <f>Data!FO31</f>
        <v>612348.88311688311</v>
      </c>
      <c r="F69" s="320">
        <f>Data!GI31</f>
        <v>1435.9090909090905</v>
      </c>
      <c r="G69" s="320">
        <f>Data!HC31</f>
        <v>0</v>
      </c>
      <c r="H69" s="141">
        <f t="shared" si="1"/>
        <v>875587.15208887495</v>
      </c>
    </row>
    <row r="70" spans="2:8" x14ac:dyDescent="0.55000000000000004">
      <c r="B70" s="127" t="str">
        <f>$B$41</f>
        <v>Library Science</v>
      </c>
      <c r="C70" s="320">
        <f>Data!EB31</f>
        <v>30959.000000000004</v>
      </c>
      <c r="D70" s="320">
        <f>Data!EV31</f>
        <v>0</v>
      </c>
      <c r="E70" s="320">
        <f>Data!FP31</f>
        <v>459929.47361546493</v>
      </c>
      <c r="F70" s="320">
        <f>Data!GJ31</f>
        <v>0</v>
      </c>
      <c r="G70" s="320">
        <f>Data!HD31</f>
        <v>0</v>
      </c>
      <c r="H70" s="141">
        <f t="shared" si="1"/>
        <v>490888.47361546493</v>
      </c>
    </row>
    <row r="71" spans="2:8" x14ac:dyDescent="0.55000000000000004">
      <c r="B71" s="127" t="str">
        <f>$B$42</f>
        <v>Veterinary Science</v>
      </c>
      <c r="C71" s="320">
        <f>Data!EC31</f>
        <v>0</v>
      </c>
      <c r="D71" s="320">
        <f>Data!EW31</f>
        <v>0</v>
      </c>
      <c r="E71" s="320">
        <f>Data!FQ31</f>
        <v>0</v>
      </c>
      <c r="F71" s="320">
        <f>Data!GK31</f>
        <v>0</v>
      </c>
      <c r="G71" s="320">
        <f>Data!HE31</f>
        <v>3279272.4347901079</v>
      </c>
      <c r="H71" s="141">
        <f t="shared" si="1"/>
        <v>3279272.4347901079</v>
      </c>
    </row>
    <row r="72" spans="2:8" x14ac:dyDescent="0.55000000000000004">
      <c r="B72" s="127" t="str">
        <f>$B$43</f>
        <v>Vocational Training</v>
      </c>
      <c r="C72" s="320">
        <f>Data!ED31</f>
        <v>0</v>
      </c>
      <c r="D72" s="320">
        <f>Data!EX31</f>
        <v>0</v>
      </c>
      <c r="E72" s="320">
        <f>Data!FR31</f>
        <v>0</v>
      </c>
      <c r="F72" s="320">
        <f>Data!GL31</f>
        <v>0</v>
      </c>
      <c r="G72" s="320">
        <f>Data!HF31</f>
        <v>0</v>
      </c>
      <c r="H72" s="141">
        <f t="shared" si="1"/>
        <v>0</v>
      </c>
    </row>
    <row r="73" spans="2:8" x14ac:dyDescent="0.55000000000000004">
      <c r="B73" s="127" t="str">
        <f>$B$44</f>
        <v>Physical Training</v>
      </c>
      <c r="C73" s="320">
        <f>Data!EE31</f>
        <v>0</v>
      </c>
      <c r="D73" s="320">
        <f>Data!EY31</f>
        <v>0</v>
      </c>
      <c r="E73" s="320">
        <f>Data!FS31</f>
        <v>0</v>
      </c>
      <c r="F73" s="320">
        <f>Data!GM31</f>
        <v>0</v>
      </c>
      <c r="G73" s="320">
        <f>Data!HG31</f>
        <v>0</v>
      </c>
      <c r="H73" s="141">
        <f t="shared" si="1"/>
        <v>0</v>
      </c>
    </row>
    <row r="74" spans="2:8" x14ac:dyDescent="0.55000000000000004">
      <c r="B74" s="127" t="str">
        <f>$B$45</f>
        <v>Health Services</v>
      </c>
      <c r="C74" s="320">
        <f>Data!EF31</f>
        <v>763875.60169701593</v>
      </c>
      <c r="D74" s="320">
        <f>Data!EZ31</f>
        <v>923952.04418529384</v>
      </c>
      <c r="E74" s="320">
        <f>Data!FT31</f>
        <v>436905.75420283922</v>
      </c>
      <c r="F74" s="320">
        <f>Data!GN31</f>
        <v>1031832.1030898368</v>
      </c>
      <c r="G74" s="320">
        <f>Data!HH31</f>
        <v>0</v>
      </c>
      <c r="H74" s="141">
        <f t="shared" si="1"/>
        <v>3156565.5031749862</v>
      </c>
    </row>
    <row r="75" spans="2:8" x14ac:dyDescent="0.55000000000000004">
      <c r="B75" s="127" t="str">
        <f>$B$46</f>
        <v>Pharmacy</v>
      </c>
      <c r="C75" s="320">
        <f>Data!EG31</f>
        <v>0</v>
      </c>
      <c r="D75" s="320">
        <f>Data!FA31</f>
        <v>0</v>
      </c>
      <c r="E75" s="320">
        <f>Data!FU31</f>
        <v>0</v>
      </c>
      <c r="F75" s="320">
        <f>Data!GO31</f>
        <v>0</v>
      </c>
      <c r="G75" s="320">
        <f>Data!HI31</f>
        <v>0</v>
      </c>
      <c r="H75" s="141">
        <f t="shared" si="1"/>
        <v>0</v>
      </c>
    </row>
    <row r="76" spans="2:8" x14ac:dyDescent="0.55000000000000004">
      <c r="B76" s="127" t="str">
        <f>$B$47</f>
        <v>Business Administration</v>
      </c>
      <c r="C76" s="320">
        <f>Data!EH31</f>
        <v>3178525.2830570387</v>
      </c>
      <c r="D76" s="320">
        <f>Data!FB31</f>
        <v>14048788.750847839</v>
      </c>
      <c r="E76" s="320">
        <f>Data!FV31</f>
        <v>8531674.9266853333</v>
      </c>
      <c r="F76" s="320">
        <f>Data!GP31</f>
        <v>4546066.0347809829</v>
      </c>
      <c r="G76" s="320">
        <f>Data!HJ31</f>
        <v>0</v>
      </c>
      <c r="H76" s="141">
        <f t="shared" si="1"/>
        <v>30305054.995371193</v>
      </c>
    </row>
    <row r="77" spans="2:8" x14ac:dyDescent="0.55000000000000004">
      <c r="B77" s="127" t="str">
        <f>$B$48</f>
        <v>Optometry</v>
      </c>
      <c r="C77" s="320">
        <f>Data!EI31</f>
        <v>0</v>
      </c>
      <c r="D77" s="320">
        <f>Data!FC31</f>
        <v>0</v>
      </c>
      <c r="E77" s="320">
        <f>Data!FW31</f>
        <v>0</v>
      </c>
      <c r="F77" s="320">
        <f>Data!GQ31</f>
        <v>0</v>
      </c>
      <c r="G77" s="320">
        <f>Data!HK31</f>
        <v>0</v>
      </c>
      <c r="H77" s="141">
        <f t="shared" si="1"/>
        <v>0</v>
      </c>
    </row>
    <row r="78" spans="2:8" x14ac:dyDescent="0.55000000000000004">
      <c r="B78" s="127" t="str">
        <f>$B$49</f>
        <v>Teacher Ed-Practice Teaching</v>
      </c>
      <c r="C78" s="320">
        <f>Data!EJ31</f>
        <v>905.17241379310349</v>
      </c>
      <c r="D78" s="320">
        <f>Data!FD31</f>
        <v>877769.33809134585</v>
      </c>
      <c r="E78" s="320">
        <f>Data!FX31</f>
        <v>0</v>
      </c>
      <c r="F78" s="320">
        <f>Data!GR31</f>
        <v>0</v>
      </c>
      <c r="G78" s="320">
        <f>Data!HL31</f>
        <v>0</v>
      </c>
      <c r="H78" s="141">
        <f t="shared" si="1"/>
        <v>878674.51050513901</v>
      </c>
    </row>
    <row r="79" spans="2:8" x14ac:dyDescent="0.55000000000000004">
      <c r="B79" s="127" t="str">
        <f>$B$50</f>
        <v>Technology</v>
      </c>
      <c r="C79" s="320">
        <f>Data!EK31</f>
        <v>295550.62104207487</v>
      </c>
      <c r="D79" s="320">
        <f>Data!FE31</f>
        <v>255135.84270992273</v>
      </c>
      <c r="E79" s="320">
        <f>Data!FY31</f>
        <v>401614.25772168848</v>
      </c>
      <c r="F79" s="320">
        <f>Data!GS31</f>
        <v>14850.836271612909</v>
      </c>
      <c r="G79" s="320">
        <f>Data!HM31</f>
        <v>0</v>
      </c>
      <c r="H79" s="141">
        <f t="shared" si="1"/>
        <v>967151.55774529895</v>
      </c>
    </row>
    <row r="80" spans="2:8" x14ac:dyDescent="0.55000000000000004">
      <c r="B80" s="127" t="str">
        <f>$B$51</f>
        <v>Nursing</v>
      </c>
      <c r="C80" s="320">
        <f>Data!EL31</f>
        <v>0</v>
      </c>
      <c r="D80" s="320">
        <f>Data!FF31</f>
        <v>0</v>
      </c>
      <c r="E80" s="320">
        <f>Data!FZ31</f>
        <v>0</v>
      </c>
      <c r="F80" s="320">
        <f>Data!GT31</f>
        <v>0</v>
      </c>
      <c r="G80" s="320">
        <f>Data!HN31</f>
        <v>0</v>
      </c>
      <c r="H80" s="141">
        <f t="shared" si="1"/>
        <v>0</v>
      </c>
    </row>
    <row r="81" spans="2:8" x14ac:dyDescent="0.55000000000000004">
      <c r="B81" s="130" t="str">
        <f>$B$52</f>
        <v>Totals</v>
      </c>
      <c r="C81" s="321">
        <f>SUM(C61:C80)</f>
        <v>38269979.395371474</v>
      </c>
      <c r="D81" s="321">
        <f>SUM(D61:D80)</f>
        <v>53903668.234292969</v>
      </c>
      <c r="E81" s="321">
        <f>SUM(E61:E80)</f>
        <v>41483107.290420055</v>
      </c>
      <c r="F81" s="321">
        <f>SUM(F61:F80)</f>
        <v>52384236.705116272</v>
      </c>
      <c r="G81" s="321">
        <f>SUM(G61:G80)</f>
        <v>9374797.8820123281</v>
      </c>
      <c r="H81" s="321">
        <f t="shared" si="1"/>
        <v>195415789.50721312</v>
      </c>
    </row>
    <row r="82" spans="2:8" x14ac:dyDescent="0.55000000000000004">
      <c r="B82" s="143"/>
      <c r="C82" s="322"/>
      <c r="D82" s="322"/>
      <c r="E82" s="322"/>
      <c r="F82" s="322"/>
      <c r="G82" s="322"/>
      <c r="H82" s="323"/>
    </row>
    <row r="83" spans="2:8" ht="13.5" customHeight="1" x14ac:dyDescent="0.55000000000000004">
      <c r="B83" s="306"/>
      <c r="D83" s="467" t="s">
        <v>22</v>
      </c>
      <c r="E83" s="468"/>
      <c r="F83" s="469"/>
      <c r="G83" s="307" t="s">
        <v>23</v>
      </c>
      <c r="H83" s="307" t="s">
        <v>24</v>
      </c>
    </row>
    <row r="84" spans="2:8" ht="16.5" customHeight="1" x14ac:dyDescent="0.55000000000000004">
      <c r="B84" s="438" t="s">
        <v>38</v>
      </c>
      <c r="C84" s="470"/>
      <c r="D84" s="471" t="str">
        <f>Data!T31</f>
        <v>Brandon Hennington</v>
      </c>
      <c r="E84" s="472"/>
      <c r="F84" s="473"/>
      <c r="G84" s="308" t="str">
        <f>Data!U31</f>
        <v>(806) 742-2166</v>
      </c>
      <c r="H84" s="309" t="str">
        <f>Data!V31</f>
        <v>brandon.hennington@ttu.edu</v>
      </c>
    </row>
    <row r="85" spans="2:8" ht="13.5" customHeight="1" x14ac:dyDescent="0.55000000000000004">
      <c r="B85" s="306"/>
      <c r="C85" s="306"/>
      <c r="D85" s="306"/>
      <c r="E85" s="306"/>
      <c r="F85" s="306"/>
      <c r="G85" s="306"/>
      <c r="H85" s="296"/>
    </row>
    <row r="86" spans="2:8" ht="15" customHeight="1" x14ac:dyDescent="0.55000000000000004">
      <c r="B86" s="120" t="s">
        <v>32</v>
      </c>
      <c r="C86" s="324"/>
      <c r="D86" s="324"/>
      <c r="E86" s="324"/>
      <c r="F86" s="324"/>
      <c r="G86" s="324"/>
      <c r="H86" s="122">
        <f>H13+H14</f>
        <v>526103763</v>
      </c>
    </row>
    <row r="87" spans="2:8" ht="42.75" customHeight="1" x14ac:dyDescent="0.55000000000000004">
      <c r="B87" s="432" t="s">
        <v>8</v>
      </c>
      <c r="C87" s="432"/>
      <c r="D87" s="432"/>
      <c r="E87" s="432"/>
      <c r="F87" s="432"/>
      <c r="G87" s="432"/>
      <c r="H87" s="319"/>
    </row>
    <row r="88" spans="2:8" ht="15" customHeight="1" x14ac:dyDescent="0.55000000000000004">
      <c r="B88" s="120" t="s">
        <v>5</v>
      </c>
      <c r="C88" s="325"/>
      <c r="D88" s="325"/>
      <c r="E88" s="325"/>
      <c r="F88" s="325"/>
      <c r="G88" s="325"/>
      <c r="H88" s="122"/>
    </row>
    <row r="89" spans="2:8" ht="98.25" customHeight="1" thickBot="1" x14ac:dyDescent="0.6">
      <c r="B89" s="433" t="s">
        <v>224</v>
      </c>
      <c r="C89" s="433"/>
      <c r="D89" s="433"/>
      <c r="E89" s="433"/>
      <c r="F89" s="433"/>
      <c r="G89" s="433"/>
      <c r="H89" s="326"/>
    </row>
    <row r="90" spans="2:8" ht="19.8" thickBot="1" x14ac:dyDescent="0.6">
      <c r="B90" s="124" t="s">
        <v>31</v>
      </c>
      <c r="C90" s="125" t="s">
        <v>25</v>
      </c>
      <c r="D90" s="125" t="s">
        <v>26</v>
      </c>
      <c r="E90" s="125" t="s">
        <v>27</v>
      </c>
      <c r="F90" s="125" t="s">
        <v>28</v>
      </c>
      <c r="G90" s="125" t="s">
        <v>29</v>
      </c>
      <c r="H90" s="126" t="s">
        <v>30</v>
      </c>
    </row>
    <row r="91" spans="2:8" x14ac:dyDescent="0.55000000000000004">
      <c r="B91" s="127" t="str">
        <f>$B$32</f>
        <v>Liberal Arts</v>
      </c>
      <c r="C91" s="327">
        <f>Data!HR31</f>
        <v>1880981.6969321701</v>
      </c>
      <c r="D91" s="327">
        <f>Data!IL31</f>
        <v>790231.92254266294</v>
      </c>
      <c r="E91" s="327">
        <f>Data!JF31</f>
        <v>32391.968601482102</v>
      </c>
      <c r="F91" s="327">
        <f>Data!JZ31</f>
        <v>406403.33039786102</v>
      </c>
      <c r="G91" s="327">
        <f>Data!KT31</f>
        <v>0</v>
      </c>
      <c r="H91" s="133">
        <f t="shared" ref="H91:H111" si="2">SUM(C91:G91)</f>
        <v>3110008.918474176</v>
      </c>
    </row>
    <row r="92" spans="2:8" x14ac:dyDescent="0.55000000000000004">
      <c r="B92" s="127" t="str">
        <f>$B$33</f>
        <v>Science</v>
      </c>
      <c r="C92" s="327">
        <f>Data!HS31</f>
        <v>425256</v>
      </c>
      <c r="D92" s="327">
        <f>Data!IM31</f>
        <v>527714.14131322596</v>
      </c>
      <c r="E92" s="327">
        <f>Data!JG31</f>
        <v>13806.332016623601</v>
      </c>
      <c r="F92" s="327">
        <f>Data!KA31</f>
        <v>298234.78867447999</v>
      </c>
      <c r="G92" s="327">
        <f>Data!KU31</f>
        <v>0</v>
      </c>
      <c r="H92" s="136">
        <f t="shared" si="2"/>
        <v>1265011.2620043296</v>
      </c>
    </row>
    <row r="93" spans="2:8" x14ac:dyDescent="0.55000000000000004">
      <c r="B93" s="127" t="str">
        <f>$B$34</f>
        <v>Fine Arts</v>
      </c>
      <c r="C93" s="327">
        <f>Data!HT31</f>
        <v>134837.410216477</v>
      </c>
      <c r="D93" s="327">
        <f>Data!IN31</f>
        <v>22562.0575371704</v>
      </c>
      <c r="E93" s="327">
        <f>Data!JH31</f>
        <v>931.07109747707204</v>
      </c>
      <c r="F93" s="327">
        <f>Data!KB31</f>
        <v>32167.057181333199</v>
      </c>
      <c r="G93" s="327">
        <f>Data!KV31</f>
        <v>0</v>
      </c>
      <c r="H93" s="136">
        <f t="shared" si="2"/>
        <v>190497.59603245766</v>
      </c>
    </row>
    <row r="94" spans="2:8" x14ac:dyDescent="0.55000000000000004">
      <c r="B94" s="127" t="str">
        <f>$B$35</f>
        <v>Teacher Education</v>
      </c>
      <c r="C94" s="327">
        <f>Data!HU31</f>
        <v>19957.913495033801</v>
      </c>
      <c r="D94" s="327">
        <f>Data!IO31</f>
        <v>73786.907762495393</v>
      </c>
      <c r="E94" s="327">
        <f>Data!JI31</f>
        <v>240.32916762534799</v>
      </c>
      <c r="F94" s="327">
        <f>Data!KC31</f>
        <v>48917.0675876397</v>
      </c>
      <c r="G94" s="327">
        <f>Data!KW31</f>
        <v>0</v>
      </c>
      <c r="H94" s="136">
        <f t="shared" si="2"/>
        <v>142902.21801279424</v>
      </c>
    </row>
    <row r="95" spans="2:8" x14ac:dyDescent="0.55000000000000004">
      <c r="B95" s="127" t="str">
        <f>$B$36</f>
        <v>Agriculture</v>
      </c>
      <c r="C95" s="327">
        <f>Data!HV31</f>
        <v>331711.80683125497</v>
      </c>
      <c r="D95" s="327">
        <f>Data!IP31</f>
        <v>456690.62732123001</v>
      </c>
      <c r="E95" s="327">
        <f>Data!JJ31</f>
        <v>83659.960331096503</v>
      </c>
      <c r="F95" s="327">
        <f>Data!KD31</f>
        <v>135699.09307946399</v>
      </c>
      <c r="G95" s="327">
        <f>Data!KX31</f>
        <v>0</v>
      </c>
      <c r="H95" s="136">
        <f t="shared" si="2"/>
        <v>1007761.4875630455</v>
      </c>
    </row>
    <row r="96" spans="2:8" x14ac:dyDescent="0.55000000000000004">
      <c r="B96" s="127" t="str">
        <f>$B$37</f>
        <v>Engineering</v>
      </c>
      <c r="C96" s="327">
        <f>Data!HW31</f>
        <v>222841.52243920299</v>
      </c>
      <c r="D96" s="327">
        <f>Data!IQ31</f>
        <v>363254.28476554499</v>
      </c>
      <c r="E96" s="327">
        <f>Data!JK31</f>
        <v>11132.7484614155</v>
      </c>
      <c r="F96" s="327">
        <f>Data!KE31</f>
        <v>181596.967814292</v>
      </c>
      <c r="G96" s="327">
        <f>Data!KY31</f>
        <v>0</v>
      </c>
      <c r="H96" s="136">
        <f t="shared" si="2"/>
        <v>778825.52348045562</v>
      </c>
    </row>
    <row r="97" spans="2:9" x14ac:dyDescent="0.55000000000000004">
      <c r="B97" s="127" t="str">
        <f>$B$38</f>
        <v>Home Economics</v>
      </c>
      <c r="C97" s="327">
        <f>Data!HX31</f>
        <v>76813.637329261604</v>
      </c>
      <c r="D97" s="327">
        <f>Data!IR31</f>
        <v>30955.875627875801</v>
      </c>
      <c r="E97" s="327">
        <f>Data!JL31</f>
        <v>0</v>
      </c>
      <c r="F97" s="327">
        <f>Data!KF31</f>
        <v>6920.6649261923803</v>
      </c>
      <c r="G97" s="327">
        <f>Data!KZ31</f>
        <v>0</v>
      </c>
      <c r="H97" s="136">
        <f t="shared" si="2"/>
        <v>114690.17788332977</v>
      </c>
    </row>
    <row r="98" spans="2:9" x14ac:dyDescent="0.55000000000000004">
      <c r="B98" s="127" t="str">
        <f>$B$39</f>
        <v>Law</v>
      </c>
      <c r="C98" s="327">
        <f>Data!HY31</f>
        <v>0</v>
      </c>
      <c r="D98" s="327">
        <f>Data!IS31</f>
        <v>0</v>
      </c>
      <c r="E98" s="327">
        <f>Data!JM31</f>
        <v>0</v>
      </c>
      <c r="F98" s="327">
        <f>Data!KG31</f>
        <v>0</v>
      </c>
      <c r="G98" s="327">
        <f>Data!LA31</f>
        <v>718229.8</v>
      </c>
      <c r="H98" s="136">
        <f t="shared" si="2"/>
        <v>718229.8</v>
      </c>
    </row>
    <row r="99" spans="2:9" x14ac:dyDescent="0.55000000000000004">
      <c r="B99" s="127" t="str">
        <f>$B$40</f>
        <v>Social Service</v>
      </c>
      <c r="C99" s="327">
        <f>Data!HZ31</f>
        <v>2589.3392012661802</v>
      </c>
      <c r="D99" s="327">
        <f>Data!IT31</f>
        <v>9784.1188357254905</v>
      </c>
      <c r="E99" s="327">
        <f>Data!JN31</f>
        <v>6198.3271547173999</v>
      </c>
      <c r="F99" s="327">
        <f>Data!KH31</f>
        <v>718.15351675438399</v>
      </c>
      <c r="G99" s="327">
        <f>Data!LB31</f>
        <v>0</v>
      </c>
      <c r="H99" s="136">
        <f t="shared" si="2"/>
        <v>19289.938708463455</v>
      </c>
    </row>
    <row r="100" spans="2:9" x14ac:dyDescent="0.55000000000000004">
      <c r="B100" s="127" t="str">
        <f>$B$41</f>
        <v>Library Science</v>
      </c>
      <c r="C100" s="327">
        <f>Data!IA31</f>
        <v>11670.903536162899</v>
      </c>
      <c r="D100" s="327">
        <f>Data!IU31</f>
        <v>0</v>
      </c>
      <c r="E100" s="327">
        <f>Data!JO31</f>
        <v>8534.9248452696702</v>
      </c>
      <c r="F100" s="327">
        <f>Data!KI31</f>
        <v>1045.0928381962799</v>
      </c>
      <c r="G100" s="327">
        <f>Data!LC31</f>
        <v>0</v>
      </c>
      <c r="H100" s="136">
        <f t="shared" si="2"/>
        <v>21250.92121962885</v>
      </c>
    </row>
    <row r="101" spans="2:9" x14ac:dyDescent="0.55000000000000004">
      <c r="B101" s="127" t="str">
        <f>$B$42</f>
        <v>Veterinary Science</v>
      </c>
      <c r="C101" s="327">
        <f>Data!IB31</f>
        <v>0</v>
      </c>
      <c r="D101" s="327">
        <f>Data!IV31</f>
        <v>0</v>
      </c>
      <c r="E101" s="327">
        <f>Data!JP31</f>
        <v>0</v>
      </c>
      <c r="F101" s="327">
        <f>Data!KJ31</f>
        <v>0</v>
      </c>
      <c r="G101" s="327">
        <f>Data!LD31</f>
        <v>1755369.9333299999</v>
      </c>
      <c r="H101" s="136">
        <f t="shared" si="2"/>
        <v>1755369.9333299999</v>
      </c>
      <c r="I101" s="107" t="s">
        <v>861</v>
      </c>
    </row>
    <row r="102" spans="2:9" x14ac:dyDescent="0.55000000000000004">
      <c r="B102" s="127" t="str">
        <f>$B$43</f>
        <v>Vocational Training</v>
      </c>
      <c r="C102" s="327">
        <f>Data!IC31</f>
        <v>0</v>
      </c>
      <c r="D102" s="327">
        <f>Data!IW31</f>
        <v>0</v>
      </c>
      <c r="E102" s="327">
        <f>Data!JQ31</f>
        <v>0</v>
      </c>
      <c r="F102" s="327">
        <f>Data!KK31</f>
        <v>0</v>
      </c>
      <c r="G102" s="327">
        <f>Data!LE31</f>
        <v>0</v>
      </c>
      <c r="H102" s="136">
        <f t="shared" si="2"/>
        <v>0</v>
      </c>
      <c r="I102" s="107" t="s">
        <v>861</v>
      </c>
    </row>
    <row r="103" spans="2:9" x14ac:dyDescent="0.55000000000000004">
      <c r="B103" s="127" t="str">
        <f>$B$44</f>
        <v>Physical Training</v>
      </c>
      <c r="C103" s="327">
        <f>Data!ID31</f>
        <v>0</v>
      </c>
      <c r="D103" s="327">
        <f>Data!IX31</f>
        <v>0</v>
      </c>
      <c r="E103" s="327">
        <f>Data!JR31</f>
        <v>0</v>
      </c>
      <c r="F103" s="327">
        <f>Data!KL31</f>
        <v>0</v>
      </c>
      <c r="G103" s="327">
        <f>Data!LF31</f>
        <v>0</v>
      </c>
      <c r="H103" s="136">
        <f t="shared" si="2"/>
        <v>0</v>
      </c>
    </row>
    <row r="104" spans="2:9" x14ac:dyDescent="0.55000000000000004">
      <c r="B104" s="127" t="str">
        <f>$B$45</f>
        <v>Health Services</v>
      </c>
      <c r="C104" s="327">
        <f>Data!IE31</f>
        <v>7802.8028414867504</v>
      </c>
      <c r="D104" s="327">
        <f>Data!IY31</f>
        <v>13218.764765690299</v>
      </c>
      <c r="E104" s="327">
        <f>Data!JS31</f>
        <v>35.3063343717549</v>
      </c>
      <c r="F104" s="327">
        <f>Data!KM31</f>
        <v>7785.20207054812</v>
      </c>
      <c r="G104" s="327">
        <f>Data!LG31</f>
        <v>0</v>
      </c>
      <c r="H104" s="136">
        <f t="shared" si="2"/>
        <v>28842.076012096924</v>
      </c>
    </row>
    <row r="105" spans="2:9" x14ac:dyDescent="0.55000000000000004">
      <c r="B105" s="127" t="str">
        <f>$B$46</f>
        <v>Pharmacy</v>
      </c>
      <c r="C105" s="327">
        <f>Data!IF31</f>
        <v>0</v>
      </c>
      <c r="D105" s="327">
        <f>Data!IZ31</f>
        <v>0</v>
      </c>
      <c r="E105" s="327">
        <f>Data!JT31</f>
        <v>0</v>
      </c>
      <c r="F105" s="327">
        <f>Data!KN31</f>
        <v>0</v>
      </c>
      <c r="G105" s="327">
        <f>Data!LH31</f>
        <v>0</v>
      </c>
      <c r="H105" s="136">
        <f t="shared" si="2"/>
        <v>0</v>
      </c>
    </row>
    <row r="106" spans="2:9" x14ac:dyDescent="0.55000000000000004">
      <c r="B106" s="127" t="str">
        <f>$B$47</f>
        <v>Business Administration</v>
      </c>
      <c r="C106" s="327">
        <f>Data!IG31</f>
        <v>475360.58364786598</v>
      </c>
      <c r="D106" s="327">
        <f>Data!JA31</f>
        <v>2257741.1073449901</v>
      </c>
      <c r="E106" s="327">
        <f>Data!JU31</f>
        <v>0</v>
      </c>
      <c r="F106" s="327">
        <f>Data!KO31</f>
        <v>740551.38263409596</v>
      </c>
      <c r="G106" s="327">
        <f>Data!LI31</f>
        <v>0</v>
      </c>
      <c r="H106" s="136">
        <f t="shared" si="2"/>
        <v>3473653.0736269518</v>
      </c>
    </row>
    <row r="107" spans="2:9" x14ac:dyDescent="0.55000000000000004">
      <c r="B107" s="127" t="str">
        <f>$B$48</f>
        <v>Optometry</v>
      </c>
      <c r="C107" s="327">
        <f>Data!IH31</f>
        <v>0</v>
      </c>
      <c r="D107" s="327">
        <f>Data!JB31</f>
        <v>0</v>
      </c>
      <c r="E107" s="327">
        <f>Data!JV31</f>
        <v>0</v>
      </c>
      <c r="F107" s="327">
        <f>Data!KP31</f>
        <v>0</v>
      </c>
      <c r="G107" s="327">
        <f>Data!LJ31</f>
        <v>0</v>
      </c>
      <c r="H107" s="136">
        <f t="shared" si="2"/>
        <v>0</v>
      </c>
    </row>
    <row r="108" spans="2:9" x14ac:dyDescent="0.55000000000000004">
      <c r="B108" s="127" t="str">
        <f>$B$49</f>
        <v>Teacher Ed-Practice Teaching</v>
      </c>
      <c r="C108" s="327">
        <f>Data!II31</f>
        <v>0</v>
      </c>
      <c r="D108" s="327">
        <f>Data!JC31</f>
        <v>25085.0564005573</v>
      </c>
      <c r="E108" s="327">
        <f>Data!JW31</f>
        <v>0</v>
      </c>
      <c r="F108" s="327">
        <f>Data!KQ31</f>
        <v>0</v>
      </c>
      <c r="G108" s="327">
        <f>Data!LK31</f>
        <v>0</v>
      </c>
      <c r="H108" s="136">
        <f t="shared" si="2"/>
        <v>25085.0564005573</v>
      </c>
    </row>
    <row r="109" spans="2:9" x14ac:dyDescent="0.55000000000000004">
      <c r="B109" s="127" t="str">
        <f>$B$50</f>
        <v>Technology</v>
      </c>
      <c r="C109" s="327">
        <f>Data!IJ31</f>
        <v>64804.507210445103</v>
      </c>
      <c r="D109" s="327">
        <f>Data!JD31</f>
        <v>29677.512692617802</v>
      </c>
      <c r="E109" s="327">
        <f>Data!JX31</f>
        <v>10425.604730049001</v>
      </c>
      <c r="F109" s="327">
        <f>Data!KR31</f>
        <v>54648.924871873001</v>
      </c>
      <c r="G109" s="327">
        <f>Data!LL31</f>
        <v>0</v>
      </c>
      <c r="H109" s="136">
        <f t="shared" si="2"/>
        <v>159556.5495049849</v>
      </c>
    </row>
    <row r="110" spans="2:9" x14ac:dyDescent="0.55000000000000004">
      <c r="B110" s="127" t="str">
        <f>$B$51</f>
        <v>Nursing</v>
      </c>
      <c r="C110" s="327">
        <f>Data!IK31</f>
        <v>0</v>
      </c>
      <c r="D110" s="327">
        <f>Data!JE31</f>
        <v>0</v>
      </c>
      <c r="E110" s="327">
        <f>Data!JY31</f>
        <v>0</v>
      </c>
      <c r="F110" s="327">
        <f>Data!KS31</f>
        <v>0</v>
      </c>
      <c r="G110" s="327">
        <f>Data!HPM31</f>
        <v>0</v>
      </c>
      <c r="H110" s="136">
        <f t="shared" si="2"/>
        <v>0</v>
      </c>
    </row>
    <row r="111" spans="2:9" x14ac:dyDescent="0.55000000000000004">
      <c r="B111" s="130" t="str">
        <f>$B$52</f>
        <v>Totals</v>
      </c>
      <c r="C111" s="133">
        <f>SUM(C91:C110)</f>
        <v>3654628.1236806279</v>
      </c>
      <c r="D111" s="133">
        <f>SUM(D91:D110)</f>
        <v>4600702.3769097859</v>
      </c>
      <c r="E111" s="133">
        <f>SUM(E91:E110)</f>
        <v>167356.57274012797</v>
      </c>
      <c r="F111" s="133">
        <f>SUM(F91:F110)</f>
        <v>1914687.7255927301</v>
      </c>
      <c r="G111" s="133">
        <f>SUM(G91:G110)</f>
        <v>2473599.7333300002</v>
      </c>
      <c r="H111" s="133">
        <f t="shared" si="2"/>
        <v>12810974.532253273</v>
      </c>
    </row>
    <row r="112" spans="2:9" ht="14.25" customHeight="1" x14ac:dyDescent="0.55000000000000004">
      <c r="B112" s="328"/>
      <c r="C112" s="329"/>
      <c r="D112" s="329"/>
      <c r="E112" s="329"/>
      <c r="F112" s="329"/>
      <c r="G112" s="329"/>
      <c r="H112" s="330"/>
    </row>
    <row r="113" spans="2:8" ht="16.5" customHeight="1" x14ac:dyDescent="0.55000000000000004">
      <c r="B113" s="445" t="s">
        <v>62</v>
      </c>
      <c r="C113" s="445"/>
      <c r="D113" s="445"/>
      <c r="E113" s="445"/>
      <c r="F113" s="445"/>
      <c r="G113" s="445"/>
      <c r="H113" s="445"/>
    </row>
    <row r="114" spans="2:8" ht="36.75" customHeight="1" thickBot="1" x14ac:dyDescent="0.6">
      <c r="B114" s="444" t="s">
        <v>36</v>
      </c>
      <c r="C114" s="444"/>
      <c r="D114" s="444"/>
      <c r="E114" s="444"/>
      <c r="F114" s="444"/>
      <c r="G114" s="444"/>
      <c r="H114" s="326"/>
    </row>
    <row r="115" spans="2:8" ht="19.8" thickBot="1" x14ac:dyDescent="0.6">
      <c r="B115" s="124" t="s">
        <v>31</v>
      </c>
      <c r="C115" s="125" t="s">
        <v>25</v>
      </c>
      <c r="D115" s="125" t="s">
        <v>26</v>
      </c>
      <c r="E115" s="125" t="s">
        <v>27</v>
      </c>
      <c r="F115" s="125" t="s">
        <v>28</v>
      </c>
      <c r="G115" s="125" t="s">
        <v>29</v>
      </c>
      <c r="H115" s="126" t="s">
        <v>30</v>
      </c>
    </row>
    <row r="116" spans="2:8" x14ac:dyDescent="0.55000000000000004">
      <c r="B116" s="127" t="str">
        <f>$B$32</f>
        <v>Liberal Arts</v>
      </c>
      <c r="C116" s="321">
        <f t="shared" ref="C116:G131" si="3">C91+C61</f>
        <v>16584256.448368197</v>
      </c>
      <c r="D116" s="321">
        <f t="shared" si="3"/>
        <v>12672903.013690256</v>
      </c>
      <c r="E116" s="321">
        <f t="shared" si="3"/>
        <v>8674104.0462211017</v>
      </c>
      <c r="F116" s="321">
        <f t="shared" si="3"/>
        <v>10412000.588772725</v>
      </c>
      <c r="G116" s="321">
        <f t="shared" si="3"/>
        <v>0</v>
      </c>
      <c r="H116" s="133">
        <f t="shared" ref="H116:H136" si="4">SUM(C116:G116)</f>
        <v>48343264.097052276</v>
      </c>
    </row>
    <row r="117" spans="2:8" x14ac:dyDescent="0.55000000000000004">
      <c r="B117" s="127" t="str">
        <f>$B$33</f>
        <v>Science</v>
      </c>
      <c r="C117" s="141">
        <f t="shared" si="3"/>
        <v>8769269.4789960422</v>
      </c>
      <c r="D117" s="141">
        <f t="shared" si="3"/>
        <v>9427263.3706550077</v>
      </c>
      <c r="E117" s="141">
        <f t="shared" si="3"/>
        <v>6069416.1160398442</v>
      </c>
      <c r="F117" s="141">
        <f t="shared" si="3"/>
        <v>14726766.489990788</v>
      </c>
      <c r="G117" s="141">
        <f t="shared" si="3"/>
        <v>0</v>
      </c>
      <c r="H117" s="136">
        <f t="shared" si="4"/>
        <v>38992715.455681682</v>
      </c>
    </row>
    <row r="118" spans="2:8" x14ac:dyDescent="0.55000000000000004">
      <c r="B118" s="127" t="str">
        <f>$B$34</f>
        <v>Fine Arts</v>
      </c>
      <c r="C118" s="141">
        <f t="shared" si="3"/>
        <v>3638454.1770777432</v>
      </c>
      <c r="D118" s="141">
        <f t="shared" si="3"/>
        <v>3054934.7685264754</v>
      </c>
      <c r="E118" s="141">
        <f t="shared" si="3"/>
        <v>2139103.0504680946</v>
      </c>
      <c r="F118" s="141">
        <f t="shared" si="3"/>
        <v>2175191.5538518163</v>
      </c>
      <c r="G118" s="141">
        <f t="shared" si="3"/>
        <v>0</v>
      </c>
      <c r="H118" s="136">
        <f t="shared" si="4"/>
        <v>11007683.54992413</v>
      </c>
    </row>
    <row r="119" spans="2:8" x14ac:dyDescent="0.55000000000000004">
      <c r="B119" s="127" t="str">
        <f>$B$35</f>
        <v>Teacher Education</v>
      </c>
      <c r="C119" s="141">
        <f t="shared" si="3"/>
        <v>413093.46977283619</v>
      </c>
      <c r="D119" s="141">
        <f t="shared" si="3"/>
        <v>1297252.5797597591</v>
      </c>
      <c r="E119" s="141">
        <f t="shared" si="3"/>
        <v>2931494.341548285</v>
      </c>
      <c r="F119" s="141">
        <f t="shared" si="3"/>
        <v>3929058.6982880165</v>
      </c>
      <c r="G119" s="141">
        <f t="shared" si="3"/>
        <v>0</v>
      </c>
      <c r="H119" s="136">
        <f t="shared" si="4"/>
        <v>8570899.0893688966</v>
      </c>
    </row>
    <row r="120" spans="2:8" x14ac:dyDescent="0.55000000000000004">
      <c r="B120" s="127" t="str">
        <f>$B$36</f>
        <v>Agriculture</v>
      </c>
      <c r="C120" s="141">
        <f t="shared" si="3"/>
        <v>2035877.4380882643</v>
      </c>
      <c r="D120" s="141">
        <f t="shared" si="3"/>
        <v>2960319.4660025351</v>
      </c>
      <c r="E120" s="141">
        <f t="shared" si="3"/>
        <v>3329052.9269230836</v>
      </c>
      <c r="F120" s="141">
        <f t="shared" si="3"/>
        <v>3419488.7492150832</v>
      </c>
      <c r="G120" s="141">
        <f t="shared" si="3"/>
        <v>0</v>
      </c>
      <c r="H120" s="136">
        <f t="shared" si="4"/>
        <v>11744738.580228966</v>
      </c>
    </row>
    <row r="121" spans="2:8" x14ac:dyDescent="0.55000000000000004">
      <c r="B121" s="127" t="str">
        <f>$B$37</f>
        <v>Engineering</v>
      </c>
      <c r="C121" s="141">
        <f t="shared" si="3"/>
        <v>4904397.1833962388</v>
      </c>
      <c r="D121" s="141">
        <f t="shared" si="3"/>
        <v>10061361.940068537</v>
      </c>
      <c r="E121" s="141">
        <f t="shared" si="3"/>
        <v>7841541.1369027775</v>
      </c>
      <c r="F121" s="141">
        <f t="shared" si="3"/>
        <v>12955965.694647877</v>
      </c>
      <c r="G121" s="141">
        <f t="shared" si="3"/>
        <v>0</v>
      </c>
      <c r="H121" s="136">
        <f t="shared" si="4"/>
        <v>35763265.955015428</v>
      </c>
    </row>
    <row r="122" spans="2:8" x14ac:dyDescent="0.55000000000000004">
      <c r="B122" s="127" t="str">
        <f>$B$38</f>
        <v>Home Economics</v>
      </c>
      <c r="C122" s="141">
        <f t="shared" si="3"/>
        <v>698039.47270653991</v>
      </c>
      <c r="D122" s="141">
        <f t="shared" si="3"/>
        <v>376556.61274421058</v>
      </c>
      <c r="E122" s="141">
        <f t="shared" si="3"/>
        <v>198084.78665038545</v>
      </c>
      <c r="F122" s="141">
        <f t="shared" si="3"/>
        <v>281519.01677788142</v>
      </c>
      <c r="G122" s="141">
        <f t="shared" si="3"/>
        <v>0</v>
      </c>
      <c r="H122" s="136">
        <f t="shared" si="4"/>
        <v>1554199.8888790174</v>
      </c>
    </row>
    <row r="123" spans="2:8" x14ac:dyDescent="0.55000000000000004">
      <c r="B123" s="127" t="str">
        <f>$B$39</f>
        <v>Law</v>
      </c>
      <c r="C123" s="141">
        <f t="shared" si="3"/>
        <v>0</v>
      </c>
      <c r="D123" s="141">
        <f t="shared" si="3"/>
        <v>0</v>
      </c>
      <c r="E123" s="141">
        <f t="shared" si="3"/>
        <v>0</v>
      </c>
      <c r="F123" s="141">
        <f t="shared" si="3"/>
        <v>0</v>
      </c>
      <c r="G123" s="141">
        <f t="shared" si="3"/>
        <v>6813755.2472222205</v>
      </c>
      <c r="H123" s="136">
        <f t="shared" si="4"/>
        <v>6813755.2472222205</v>
      </c>
    </row>
    <row r="124" spans="2:8" x14ac:dyDescent="0.55000000000000004">
      <c r="B124" s="127" t="str">
        <f>$B$40</f>
        <v>Social Service</v>
      </c>
      <c r="C124" s="141">
        <f t="shared" si="3"/>
        <v>51765.375200354814</v>
      </c>
      <c r="D124" s="141">
        <f t="shared" si="3"/>
        <v>222410.44271771962</v>
      </c>
      <c r="E124" s="141">
        <f t="shared" si="3"/>
        <v>618547.21027160052</v>
      </c>
      <c r="F124" s="141">
        <f t="shared" si="3"/>
        <v>2154.0626076634744</v>
      </c>
      <c r="G124" s="141">
        <f t="shared" si="3"/>
        <v>0</v>
      </c>
      <c r="H124" s="136">
        <f t="shared" si="4"/>
        <v>894877.0907973384</v>
      </c>
    </row>
    <row r="125" spans="2:8" x14ac:dyDescent="0.55000000000000004">
      <c r="B125" s="127" t="str">
        <f>$B$41</f>
        <v>Library Science</v>
      </c>
      <c r="C125" s="141">
        <f t="shared" si="3"/>
        <v>42629.903536162907</v>
      </c>
      <c r="D125" s="141">
        <f t="shared" si="3"/>
        <v>0</v>
      </c>
      <c r="E125" s="141">
        <f t="shared" si="3"/>
        <v>468464.39846073458</v>
      </c>
      <c r="F125" s="141">
        <f t="shared" si="3"/>
        <v>1045.0928381962799</v>
      </c>
      <c r="G125" s="141">
        <f t="shared" si="3"/>
        <v>0</v>
      </c>
      <c r="H125" s="136">
        <f t="shared" si="4"/>
        <v>512139.39483509376</v>
      </c>
    </row>
    <row r="126" spans="2:8" x14ac:dyDescent="0.55000000000000004">
      <c r="B126" s="127" t="str">
        <f>$B$42</f>
        <v>Veterinary Science</v>
      </c>
      <c r="C126" s="141">
        <f t="shared" si="3"/>
        <v>0</v>
      </c>
      <c r="D126" s="141">
        <f t="shared" si="3"/>
        <v>0</v>
      </c>
      <c r="E126" s="141">
        <f t="shared" si="3"/>
        <v>0</v>
      </c>
      <c r="F126" s="141">
        <f t="shared" si="3"/>
        <v>0</v>
      </c>
      <c r="G126" s="141">
        <f t="shared" si="3"/>
        <v>5034642.3681201078</v>
      </c>
      <c r="H126" s="136">
        <f t="shared" si="4"/>
        <v>5034642.3681201078</v>
      </c>
    </row>
    <row r="127" spans="2:8" x14ac:dyDescent="0.55000000000000004">
      <c r="B127" s="127" t="str">
        <f>$B$43</f>
        <v>Vocational Training</v>
      </c>
      <c r="C127" s="141">
        <f t="shared" si="3"/>
        <v>0</v>
      </c>
      <c r="D127" s="141">
        <f t="shared" si="3"/>
        <v>0</v>
      </c>
      <c r="E127" s="141">
        <f t="shared" si="3"/>
        <v>0</v>
      </c>
      <c r="F127" s="141">
        <f t="shared" si="3"/>
        <v>0</v>
      </c>
      <c r="G127" s="141">
        <f t="shared" si="3"/>
        <v>0</v>
      </c>
      <c r="H127" s="136">
        <f t="shared" si="4"/>
        <v>0</v>
      </c>
    </row>
    <row r="128" spans="2:8" x14ac:dyDescent="0.55000000000000004">
      <c r="B128" s="127" t="str">
        <f>$B$44</f>
        <v>Physical Training</v>
      </c>
      <c r="C128" s="141">
        <f t="shared" si="3"/>
        <v>0</v>
      </c>
      <c r="D128" s="141">
        <f t="shared" si="3"/>
        <v>0</v>
      </c>
      <c r="E128" s="141">
        <f t="shared" si="3"/>
        <v>0</v>
      </c>
      <c r="F128" s="141">
        <f t="shared" si="3"/>
        <v>0</v>
      </c>
      <c r="G128" s="141">
        <f t="shared" si="3"/>
        <v>0</v>
      </c>
      <c r="H128" s="136">
        <f t="shared" si="4"/>
        <v>0</v>
      </c>
    </row>
    <row r="129" spans="2:9" x14ac:dyDescent="0.55000000000000004">
      <c r="B129" s="127" t="str">
        <f>$B$45</f>
        <v>Health Services</v>
      </c>
      <c r="C129" s="141">
        <f t="shared" si="3"/>
        <v>771678.40453850268</v>
      </c>
      <c r="D129" s="141">
        <f t="shared" si="3"/>
        <v>937170.80895098415</v>
      </c>
      <c r="E129" s="141">
        <f t="shared" si="3"/>
        <v>436941.06053721096</v>
      </c>
      <c r="F129" s="141">
        <f t="shared" si="3"/>
        <v>1039617.3051603849</v>
      </c>
      <c r="G129" s="141">
        <f t="shared" si="3"/>
        <v>0</v>
      </c>
      <c r="H129" s="136">
        <f t="shared" si="4"/>
        <v>3185407.5791870831</v>
      </c>
    </row>
    <row r="130" spans="2:9" x14ac:dyDescent="0.55000000000000004">
      <c r="B130" s="127" t="str">
        <f>$B$46</f>
        <v>Pharmacy</v>
      </c>
      <c r="C130" s="141">
        <f t="shared" si="3"/>
        <v>0</v>
      </c>
      <c r="D130" s="141">
        <f t="shared" si="3"/>
        <v>0</v>
      </c>
      <c r="E130" s="141">
        <f t="shared" si="3"/>
        <v>0</v>
      </c>
      <c r="F130" s="141">
        <f t="shared" si="3"/>
        <v>0</v>
      </c>
      <c r="G130" s="141">
        <f t="shared" si="3"/>
        <v>0</v>
      </c>
      <c r="H130" s="136">
        <f t="shared" si="4"/>
        <v>0</v>
      </c>
    </row>
    <row r="131" spans="2:9" x14ac:dyDescent="0.55000000000000004">
      <c r="B131" s="127" t="str">
        <f>$B$47</f>
        <v>Business Administration</v>
      </c>
      <c r="C131" s="141">
        <f t="shared" si="3"/>
        <v>3653885.8667049045</v>
      </c>
      <c r="D131" s="141">
        <f t="shared" si="3"/>
        <v>16306529.858192829</v>
      </c>
      <c r="E131" s="141">
        <f t="shared" si="3"/>
        <v>8531674.9266853333</v>
      </c>
      <c r="F131" s="141">
        <f t="shared" si="3"/>
        <v>5286617.4174150787</v>
      </c>
      <c r="G131" s="141">
        <f t="shared" si="3"/>
        <v>0</v>
      </c>
      <c r="H131" s="136">
        <f t="shared" si="4"/>
        <v>33778708.068998143</v>
      </c>
    </row>
    <row r="132" spans="2:9" x14ac:dyDescent="0.55000000000000004">
      <c r="B132" s="127" t="str">
        <f>$B$48</f>
        <v>Optometry</v>
      </c>
      <c r="C132" s="141">
        <f t="shared" ref="C132:G135" si="5">C107+C77</f>
        <v>0</v>
      </c>
      <c r="D132" s="141">
        <f t="shared" si="5"/>
        <v>0</v>
      </c>
      <c r="E132" s="141">
        <f t="shared" si="5"/>
        <v>0</v>
      </c>
      <c r="F132" s="141">
        <f t="shared" si="5"/>
        <v>0</v>
      </c>
      <c r="G132" s="141">
        <f t="shared" si="5"/>
        <v>0</v>
      </c>
      <c r="H132" s="136">
        <f t="shared" si="4"/>
        <v>0</v>
      </c>
    </row>
    <row r="133" spans="2:9" x14ac:dyDescent="0.55000000000000004">
      <c r="B133" s="127" t="str">
        <f>$B$49</f>
        <v>Teacher Ed-Practice Teaching</v>
      </c>
      <c r="C133" s="141">
        <f t="shared" si="5"/>
        <v>905.17241379310349</v>
      </c>
      <c r="D133" s="141">
        <f t="shared" si="5"/>
        <v>902854.39449190313</v>
      </c>
      <c r="E133" s="141">
        <f t="shared" si="5"/>
        <v>0</v>
      </c>
      <c r="F133" s="141">
        <f t="shared" si="5"/>
        <v>0</v>
      </c>
      <c r="G133" s="141">
        <f t="shared" si="5"/>
        <v>0</v>
      </c>
      <c r="H133" s="136">
        <f t="shared" si="4"/>
        <v>903759.56690569629</v>
      </c>
    </row>
    <row r="134" spans="2:9" x14ac:dyDescent="0.55000000000000004">
      <c r="B134" s="127" t="str">
        <f>$B$50</f>
        <v>Technology</v>
      </c>
      <c r="C134" s="141">
        <f t="shared" si="5"/>
        <v>360355.12825251999</v>
      </c>
      <c r="D134" s="141">
        <f t="shared" si="5"/>
        <v>284813.35540254053</v>
      </c>
      <c r="E134" s="141">
        <f t="shared" si="5"/>
        <v>412039.86245173746</v>
      </c>
      <c r="F134" s="141">
        <f t="shared" si="5"/>
        <v>69499.761143485914</v>
      </c>
      <c r="G134" s="141">
        <f t="shared" si="5"/>
        <v>0</v>
      </c>
      <c r="H134" s="136">
        <f t="shared" si="4"/>
        <v>1126708.1072502839</v>
      </c>
    </row>
    <row r="135" spans="2:9" x14ac:dyDescent="0.55000000000000004">
      <c r="B135" s="127" t="str">
        <f>$B$51</f>
        <v>Nursing</v>
      </c>
      <c r="C135" s="141">
        <f t="shared" si="5"/>
        <v>0</v>
      </c>
      <c r="D135" s="141">
        <f t="shared" si="5"/>
        <v>0</v>
      </c>
      <c r="E135" s="141">
        <f t="shared" si="5"/>
        <v>0</v>
      </c>
      <c r="F135" s="141">
        <f t="shared" si="5"/>
        <v>0</v>
      </c>
      <c r="G135" s="141">
        <f t="shared" si="5"/>
        <v>0</v>
      </c>
      <c r="H135" s="136">
        <f t="shared" si="4"/>
        <v>0</v>
      </c>
    </row>
    <row r="136" spans="2:9" x14ac:dyDescent="0.55000000000000004">
      <c r="B136" s="130" t="str">
        <f>$B$52</f>
        <v>Totals</v>
      </c>
      <c r="C136" s="133">
        <f>SUM(C116:C135)</f>
        <v>41924607.519052103</v>
      </c>
      <c r="D136" s="133">
        <f>SUM(D116:D135)</f>
        <v>58504370.611202762</v>
      </c>
      <c r="E136" s="133">
        <f>SUM(E116:E135)</f>
        <v>41650463.8631602</v>
      </c>
      <c r="F136" s="133">
        <f>SUM(F116:F135)</f>
        <v>54298924.430708997</v>
      </c>
      <c r="G136" s="133">
        <f>SUM(G116:G135)</f>
        <v>11848397.615342328</v>
      </c>
      <c r="H136" s="133">
        <f t="shared" si="4"/>
        <v>208226764.03946638</v>
      </c>
    </row>
    <row r="137" spans="2:9" x14ac:dyDescent="0.55000000000000004">
      <c r="B137" s="328"/>
      <c r="C137" s="331"/>
      <c r="D137" s="331"/>
      <c r="E137" s="331"/>
      <c r="F137" s="331"/>
      <c r="G137" s="331"/>
      <c r="H137" s="332"/>
    </row>
    <row r="138" spans="2:9" ht="15" customHeight="1" x14ac:dyDescent="0.55000000000000004">
      <c r="B138" s="120" t="s">
        <v>4</v>
      </c>
      <c r="C138" s="325"/>
      <c r="D138" s="325"/>
      <c r="E138" s="325"/>
      <c r="F138" s="325"/>
      <c r="G138" s="325"/>
      <c r="H138" s="122">
        <f>H86-H81-H111</f>
        <v>317876998.96053362</v>
      </c>
    </row>
    <row r="139" spans="2:9" ht="202.5" customHeight="1" thickBot="1" x14ac:dyDescent="0.6">
      <c r="B139" s="444" t="s">
        <v>850</v>
      </c>
      <c r="C139" s="444"/>
      <c r="D139" s="444"/>
      <c r="E139" s="444"/>
      <c r="F139" s="444"/>
      <c r="G139" s="432"/>
      <c r="H139" s="319"/>
    </row>
    <row r="140" spans="2:9" ht="36.75" customHeight="1" thickTop="1" x14ac:dyDescent="0.55000000000000004">
      <c r="B140" s="474" t="s">
        <v>852</v>
      </c>
      <c r="C140" s="475"/>
      <c r="D140" s="475"/>
      <c r="E140" s="475"/>
      <c r="F140" s="476"/>
      <c r="G140" s="333" t="s">
        <v>2</v>
      </c>
      <c r="H140" s="334">
        <v>1</v>
      </c>
      <c r="I140" s="477" t="str">
        <f>IF(H140+H141=1,"","Error, the two cells on the left must equal 100%")</f>
        <v/>
      </c>
    </row>
    <row r="141" spans="2:9" ht="67.5" customHeight="1" thickBot="1" x14ac:dyDescent="0.6">
      <c r="B141" s="456"/>
      <c r="C141" s="457"/>
      <c r="D141" s="457"/>
      <c r="E141" s="457"/>
      <c r="F141" s="458"/>
      <c r="G141" s="333" t="s">
        <v>3</v>
      </c>
      <c r="H141" s="335">
        <f>1-H140</f>
        <v>0</v>
      </c>
      <c r="I141" s="478"/>
    </row>
    <row r="142" spans="2:9" ht="58.2" thickBot="1" x14ac:dyDescent="0.6">
      <c r="B142" s="336" t="s">
        <v>31</v>
      </c>
      <c r="C142" s="337" t="s">
        <v>25</v>
      </c>
      <c r="D142" s="337" t="s">
        <v>26</v>
      </c>
      <c r="E142" s="337" t="s">
        <v>27</v>
      </c>
      <c r="F142" s="337" t="s">
        <v>28</v>
      </c>
      <c r="G142" s="338" t="s">
        <v>29</v>
      </c>
      <c r="H142" s="339" t="s">
        <v>6</v>
      </c>
      <c r="I142" s="340" t="s">
        <v>7</v>
      </c>
    </row>
    <row r="143" spans="2:9" x14ac:dyDescent="0.55000000000000004">
      <c r="B143" s="127" t="str">
        <f>$B$32</f>
        <v>Liberal Arts</v>
      </c>
      <c r="C143" s="327">
        <f>Data!LN31</f>
        <v>13564528.1066739</v>
      </c>
      <c r="D143" s="327">
        <f>Data!MH31</f>
        <v>10601479.9278183</v>
      </c>
      <c r="E143" s="327">
        <f>Data!NB31</f>
        <v>13207510.2244731</v>
      </c>
      <c r="F143" s="327">
        <f>Data!NV31</f>
        <v>12267057.3060828</v>
      </c>
      <c r="G143" s="327">
        <f>Data!OP31</f>
        <v>0</v>
      </c>
      <c r="H143" s="341">
        <f>Data!PJ31</f>
        <v>20333677.796105359</v>
      </c>
      <c r="I143" s="342">
        <f t="shared" ref="I143:I162" si="6">SUM(C143:H143)</f>
        <v>69974253.361153454</v>
      </c>
    </row>
    <row r="144" spans="2:9" x14ac:dyDescent="0.55000000000000004">
      <c r="B144" s="127" t="str">
        <f>$B$33</f>
        <v>Science</v>
      </c>
      <c r="C144" s="327">
        <f>Data!LO31</f>
        <v>6562304.3519157898</v>
      </c>
      <c r="D144" s="327">
        <f>Data!MI31</f>
        <v>8259553.81522536</v>
      </c>
      <c r="E144" s="327">
        <f>Data!NC31</f>
        <v>6528175.8324002996</v>
      </c>
      <c r="F144" s="327">
        <f>Data!NW31</f>
        <v>19207114.588468701</v>
      </c>
      <c r="G144" s="327">
        <f>Data!OQ31</f>
        <v>0</v>
      </c>
      <c r="H144" s="341">
        <f>Data!PK31</f>
        <v>16612941.778580457</v>
      </c>
      <c r="I144" s="342">
        <f t="shared" si="6"/>
        <v>57170090.366590604</v>
      </c>
    </row>
    <row r="145" spans="2:10" x14ac:dyDescent="0.55000000000000004">
      <c r="B145" s="127" t="str">
        <f>$B$34</f>
        <v>Fine Arts</v>
      </c>
      <c r="C145" s="327">
        <f>Data!LP31</f>
        <v>3337632.7513610101</v>
      </c>
      <c r="D145" s="327">
        <f>Data!MJ31</f>
        <v>2889789.23784811</v>
      </c>
      <c r="E145" s="327">
        <f>Data!ND31</f>
        <v>1925338.02785737</v>
      </c>
      <c r="F145" s="327">
        <f>Data!NX31</f>
        <v>2234161.7692926601</v>
      </c>
      <c r="G145" s="327">
        <f>Data!OR31</f>
        <v>0</v>
      </c>
      <c r="H145" s="341">
        <f>Data!PL31</f>
        <v>4254671.0728689237</v>
      </c>
      <c r="I145" s="342">
        <f t="shared" si="6"/>
        <v>14641592.859228075</v>
      </c>
    </row>
    <row r="146" spans="2:10" x14ac:dyDescent="0.55000000000000004">
      <c r="B146" s="127" t="str">
        <f>$B$35</f>
        <v>Teacher Education</v>
      </c>
      <c r="C146" s="327">
        <f>Data!LQ31</f>
        <v>361165.34018942702</v>
      </c>
      <c r="D146" s="327">
        <f>Data!MK31</f>
        <v>1178425.3529431899</v>
      </c>
      <c r="E146" s="327">
        <f>Data!NE31</f>
        <v>2736964.2022844199</v>
      </c>
      <c r="F146" s="327">
        <f>Data!NY31</f>
        <v>3656630.2304997402</v>
      </c>
      <c r="G146" s="327">
        <f>Data!OS31</f>
        <v>0</v>
      </c>
      <c r="H146" s="341">
        <f>Data!PN31</f>
        <v>3249576.1463496438</v>
      </c>
      <c r="I146" s="342">
        <f t="shared" si="6"/>
        <v>11182761.272266421</v>
      </c>
    </row>
    <row r="147" spans="2:10" x14ac:dyDescent="0.55000000000000004">
      <c r="B147" s="127" t="str">
        <f>$B$36</f>
        <v>Agriculture</v>
      </c>
      <c r="C147" s="327">
        <f>Data!LR31</f>
        <v>1723159.9333375101</v>
      </c>
      <c r="D147" s="327">
        <f>Data!ML31</f>
        <v>2633076.4580253302</v>
      </c>
      <c r="E147" s="327">
        <f>Data!NF31</f>
        <v>3469609.6553420601</v>
      </c>
      <c r="F147" s="327">
        <f>Data!NZ31</f>
        <v>2455877.9463446299</v>
      </c>
      <c r="G147" s="327">
        <f>Data!OT31</f>
        <v>0</v>
      </c>
      <c r="H147" s="341">
        <f>Data!PM31</f>
        <v>4211580.1536023626</v>
      </c>
      <c r="I147" s="342">
        <f t="shared" si="6"/>
        <v>14493304.146651894</v>
      </c>
    </row>
    <row r="148" spans="2:10" x14ac:dyDescent="0.55000000000000004">
      <c r="B148" s="127" t="str">
        <f>$B$37</f>
        <v>Engineering</v>
      </c>
      <c r="C148" s="327">
        <f>Data!LS31</f>
        <v>8267607.5946550705</v>
      </c>
      <c r="D148" s="327">
        <f>Data!MM31</f>
        <v>9324234.2390157096</v>
      </c>
      <c r="E148" s="327">
        <f>Data!NG31</f>
        <v>12074154.9479558</v>
      </c>
      <c r="F148" s="327">
        <f>Data!OA31</f>
        <v>18439860.971408699</v>
      </c>
      <c r="G148" s="327">
        <f>Data!OU31</f>
        <v>0</v>
      </c>
      <c r="H148" s="341">
        <f>Data!PO31</f>
        <v>19705029.615817439</v>
      </c>
      <c r="I148" s="342">
        <f t="shared" si="6"/>
        <v>67810887.36885272</v>
      </c>
    </row>
    <row r="149" spans="2:10" x14ac:dyDescent="0.55000000000000004">
      <c r="B149" s="127" t="str">
        <f>$B$38</f>
        <v>Home Economics</v>
      </c>
      <c r="C149" s="327">
        <f>Data!LT31</f>
        <v>653786.42498661706</v>
      </c>
      <c r="D149" s="327">
        <f>Data!MN31</f>
        <v>529586.47137356305</v>
      </c>
      <c r="E149" s="327">
        <f>Data!NH31</f>
        <v>258600.251811255</v>
      </c>
      <c r="F149" s="327">
        <f>Data!OB31</f>
        <v>336438.57613192499</v>
      </c>
      <c r="G149" s="327">
        <f>Data!OV31</f>
        <v>0</v>
      </c>
      <c r="H149" s="341">
        <f>Data!PP31</f>
        <v>728469.61541400978</v>
      </c>
      <c r="I149" s="342">
        <f t="shared" si="6"/>
        <v>2506881.33971737</v>
      </c>
    </row>
    <row r="150" spans="2:10" x14ac:dyDescent="0.55000000000000004">
      <c r="B150" s="127" t="str">
        <f>$B$39</f>
        <v>Law</v>
      </c>
      <c r="C150" s="327">
        <f>Data!LU31</f>
        <v>0</v>
      </c>
      <c r="D150" s="327">
        <f>Data!MO31</f>
        <v>0</v>
      </c>
      <c r="E150" s="327">
        <f>Data!NI31</f>
        <v>0</v>
      </c>
      <c r="F150" s="327">
        <f>Data!OC31</f>
        <v>0</v>
      </c>
      <c r="G150" s="327">
        <f>Data!OW31</f>
        <v>5826624.8600000003</v>
      </c>
      <c r="H150" s="341">
        <f>Data!PQ31</f>
        <v>2386690.9517752831</v>
      </c>
      <c r="I150" s="342">
        <f t="shared" si="6"/>
        <v>8213315.8117752839</v>
      </c>
    </row>
    <row r="151" spans="2:10" x14ac:dyDescent="0.55000000000000004">
      <c r="B151" s="127" t="str">
        <f>$B$40</f>
        <v>Social Service</v>
      </c>
      <c r="C151" s="327">
        <f>Data!LV31</f>
        <v>42477.342317872099</v>
      </c>
      <c r="D151" s="327">
        <f>Data!MP31</f>
        <v>174743.68763361999</v>
      </c>
      <c r="E151" s="327">
        <f>Data!NJ31</f>
        <v>556201.27527414402</v>
      </c>
      <c r="F151" s="327">
        <f>Data!OD31</f>
        <v>1280.8362110916901</v>
      </c>
      <c r="G151" s="327">
        <f>Data!OX31</f>
        <v>0</v>
      </c>
      <c r="H151" s="341">
        <f>Data!PR31</f>
        <v>317332.42184033891</v>
      </c>
      <c r="I151" s="342">
        <f t="shared" si="6"/>
        <v>1092035.5632770667</v>
      </c>
    </row>
    <row r="152" spans="2:10" x14ac:dyDescent="0.55000000000000004">
      <c r="B152" s="127" t="str">
        <f>$B$41</f>
        <v>Library Science</v>
      </c>
      <c r="C152" s="327">
        <f>Data!LW31</f>
        <v>1270890.44750452</v>
      </c>
      <c r="D152" s="327">
        <f>Data!MQ31</f>
        <v>0</v>
      </c>
      <c r="E152" s="327">
        <f>Data!NK31</f>
        <v>67813.071816808806</v>
      </c>
      <c r="F152" s="327">
        <f>Data!OE31</f>
        <v>0</v>
      </c>
      <c r="G152" s="327">
        <f>Data!OY31</f>
        <v>0</v>
      </c>
      <c r="H152" s="341">
        <f>Data!PS31</f>
        <v>548357.17991872621</v>
      </c>
      <c r="I152" s="342">
        <f t="shared" si="6"/>
        <v>1887060.6992400549</v>
      </c>
    </row>
    <row r="153" spans="2:10" x14ac:dyDescent="0.55000000000000004">
      <c r="B153" s="127" t="str">
        <f>$B$42</f>
        <v>Veterinary Science</v>
      </c>
      <c r="C153" s="327">
        <f>Data!LX31</f>
        <v>0</v>
      </c>
      <c r="D153" s="327">
        <f>Data!MR31</f>
        <v>0</v>
      </c>
      <c r="E153" s="327">
        <f>Data!NL31</f>
        <v>0</v>
      </c>
      <c r="F153" s="327">
        <f>Data!OF31</f>
        <v>0</v>
      </c>
      <c r="G153" s="327">
        <f>Data!OZ31</f>
        <v>8839158.3109952901</v>
      </c>
      <c r="H153" s="341">
        <f>Data!PT31</f>
        <v>3620679.1528641079</v>
      </c>
      <c r="I153" s="342">
        <f t="shared" si="6"/>
        <v>12459837.463859398</v>
      </c>
      <c r="J153" s="107" t="s">
        <v>861</v>
      </c>
    </row>
    <row r="154" spans="2:10" x14ac:dyDescent="0.55000000000000004">
      <c r="B154" s="127" t="str">
        <f>$B$43</f>
        <v>Vocational Training</v>
      </c>
      <c r="C154" s="327">
        <f>Data!LY31</f>
        <v>0</v>
      </c>
      <c r="D154" s="327">
        <f>Data!MS31</f>
        <v>0</v>
      </c>
      <c r="E154" s="327">
        <f>Data!NM31</f>
        <v>0</v>
      </c>
      <c r="F154" s="327">
        <f>Data!OG31</f>
        <v>0</v>
      </c>
      <c r="G154" s="327">
        <f>Data!PA31</f>
        <v>0</v>
      </c>
      <c r="H154" s="341">
        <f>Data!PU31</f>
        <v>0</v>
      </c>
      <c r="I154" s="342">
        <f t="shared" si="6"/>
        <v>0</v>
      </c>
    </row>
    <row r="155" spans="2:10" x14ac:dyDescent="0.55000000000000004">
      <c r="B155" s="127" t="str">
        <f>$B$44</f>
        <v>Physical Training</v>
      </c>
      <c r="C155" s="327">
        <f>Data!LZ31</f>
        <v>0</v>
      </c>
      <c r="D155" s="327">
        <f>Data!MT31</f>
        <v>0</v>
      </c>
      <c r="E155" s="327">
        <f>Data!NN31</f>
        <v>0</v>
      </c>
      <c r="F155" s="327">
        <f>Data!OH31</f>
        <v>0</v>
      </c>
      <c r="G155" s="327">
        <f>Data!PB31</f>
        <v>0</v>
      </c>
      <c r="H155" s="341">
        <f>Data!PV31</f>
        <v>0</v>
      </c>
      <c r="I155" s="342">
        <f t="shared" si="6"/>
        <v>0</v>
      </c>
    </row>
    <row r="156" spans="2:10" x14ac:dyDescent="0.55000000000000004">
      <c r="B156" s="127" t="str">
        <f>$B$45</f>
        <v>Health Services</v>
      </c>
      <c r="C156" s="327">
        <f>Data!MA31</f>
        <v>564376.68877661298</v>
      </c>
      <c r="D156" s="327">
        <f>Data!MU31</f>
        <v>566487.61421383196</v>
      </c>
      <c r="E156" s="327">
        <f>Data!NO31</f>
        <v>286074.19079733302</v>
      </c>
      <c r="F156" s="327">
        <f>Data!OI31</f>
        <v>793112.93766659801</v>
      </c>
      <c r="G156" s="327">
        <f>Data!PC31</f>
        <v>0</v>
      </c>
      <c r="H156" s="341">
        <f>Data!PW31</f>
        <v>905277.04823100136</v>
      </c>
      <c r="I156" s="342">
        <f t="shared" si="6"/>
        <v>3115328.4796853778</v>
      </c>
    </row>
    <row r="157" spans="2:10" x14ac:dyDescent="0.55000000000000004">
      <c r="B157" s="127" t="str">
        <f>$B$46</f>
        <v>Pharmacy</v>
      </c>
      <c r="C157" s="327">
        <f>Data!MB31</f>
        <v>0</v>
      </c>
      <c r="D157" s="327">
        <f>Data!MV31</f>
        <v>0</v>
      </c>
      <c r="E157" s="327">
        <f>Data!NP31</f>
        <v>0</v>
      </c>
      <c r="F157" s="327">
        <f>Data!OJ31</f>
        <v>0</v>
      </c>
      <c r="G157" s="327">
        <f>Data!PD31</f>
        <v>0</v>
      </c>
      <c r="H157" s="341">
        <f>Data!PX31</f>
        <v>0</v>
      </c>
      <c r="I157" s="342">
        <f t="shared" si="6"/>
        <v>0</v>
      </c>
    </row>
    <row r="158" spans="2:10" x14ac:dyDescent="0.55000000000000004">
      <c r="B158" s="127" t="str">
        <f>$B$47</f>
        <v>Business Administration</v>
      </c>
      <c r="C158" s="327">
        <f>Data!MC31</f>
        <v>3939912.63434922</v>
      </c>
      <c r="D158" s="327">
        <f>Data!MW31</f>
        <v>15740232.207999799</v>
      </c>
      <c r="E158" s="327">
        <f>Data!NQ31</f>
        <v>9561921.5126292203</v>
      </c>
      <c r="F158" s="327">
        <f>Data!OK31</f>
        <v>4931286.9924604204</v>
      </c>
      <c r="G158" s="327">
        <f>Data!PE31</f>
        <v>0</v>
      </c>
      <c r="H158" s="341">
        <f>Data!PY31</f>
        <v>13998023.759187311</v>
      </c>
      <c r="I158" s="342">
        <f t="shared" si="6"/>
        <v>48171377.106625974</v>
      </c>
    </row>
    <row r="159" spans="2:10" x14ac:dyDescent="0.55000000000000004">
      <c r="B159" s="127" t="str">
        <f>$B$48</f>
        <v>Optometry</v>
      </c>
      <c r="C159" s="327">
        <f>Data!MD31</f>
        <v>0</v>
      </c>
      <c r="D159" s="327">
        <f>Data!MX31</f>
        <v>0</v>
      </c>
      <c r="E159" s="327">
        <f>Data!NR31</f>
        <v>0</v>
      </c>
      <c r="F159" s="327">
        <f>Data!OL31</f>
        <v>0</v>
      </c>
      <c r="G159" s="327">
        <f>Data!PF31</f>
        <v>0</v>
      </c>
      <c r="H159" s="341">
        <f>Data!PZ31</f>
        <v>0</v>
      </c>
      <c r="I159" s="342">
        <f t="shared" si="6"/>
        <v>0</v>
      </c>
    </row>
    <row r="160" spans="2:10" x14ac:dyDescent="0.55000000000000004">
      <c r="B160" s="127" t="str">
        <f>$B$49</f>
        <v>Teacher Ed-Practice Teaching</v>
      </c>
      <c r="C160" s="327">
        <f>Data!ME31</f>
        <v>945.22211353800401</v>
      </c>
      <c r="D160" s="327">
        <f>Data!MY31</f>
        <v>818800.60471013805</v>
      </c>
      <c r="E160" s="327">
        <f>Data!NS31</f>
        <v>0</v>
      </c>
      <c r="F160" s="327">
        <f>Data!OM31</f>
        <v>0</v>
      </c>
      <c r="G160" s="327">
        <f>Data!PG31</f>
        <v>0</v>
      </c>
      <c r="H160" s="341">
        <f>Data!QA31</f>
        <v>335782.72063934035</v>
      </c>
      <c r="I160" s="342">
        <f t="shared" si="6"/>
        <v>1155528.5474630164</v>
      </c>
    </row>
    <row r="161" spans="2:9" x14ac:dyDescent="0.55000000000000004">
      <c r="B161" s="127" t="str">
        <f>$B$50</f>
        <v>Technology</v>
      </c>
      <c r="C161" s="327">
        <f>Data!MF31</f>
        <v>1582062.2853133599</v>
      </c>
      <c r="D161" s="327">
        <f>Data!MZ31</f>
        <v>718573.40163144504</v>
      </c>
      <c r="E161" s="327">
        <f>Data!NT31</f>
        <v>519299.39488793799</v>
      </c>
      <c r="F161" s="327">
        <f>Data!ON31</f>
        <v>19660.171729418798</v>
      </c>
      <c r="G161" s="327">
        <f>Data!PH31</f>
        <v>0</v>
      </c>
      <c r="H161" s="341">
        <f>Data!QB31</f>
        <v>1163149.5868057057</v>
      </c>
      <c r="I161" s="342">
        <f t="shared" si="6"/>
        <v>4002744.8403678676</v>
      </c>
    </row>
    <row r="162" spans="2:9" x14ac:dyDescent="0.55000000000000004">
      <c r="B162" s="127" t="str">
        <f>$B$51</f>
        <v>Nursing</v>
      </c>
      <c r="C162" s="327">
        <f>Data!MG31</f>
        <v>0</v>
      </c>
      <c r="D162" s="327">
        <f>Data!NA31</f>
        <v>0</v>
      </c>
      <c r="E162" s="327">
        <f>Data!NU31</f>
        <v>0</v>
      </c>
      <c r="F162" s="327">
        <f>Data!OO31</f>
        <v>0</v>
      </c>
      <c r="G162" s="327">
        <f>Data!PI31</f>
        <v>0</v>
      </c>
      <c r="H162" s="341">
        <f>Data!QC31</f>
        <v>0</v>
      </c>
      <c r="I162" s="342">
        <f t="shared" si="6"/>
        <v>0</v>
      </c>
    </row>
    <row r="163" spans="2:9" ht="19.8" thickBot="1" x14ac:dyDescent="0.6">
      <c r="B163" s="130" t="str">
        <f>$B$52</f>
        <v>Totals</v>
      </c>
      <c r="C163" s="133">
        <f t="shared" ref="C163:H163" si="7">SUM(C143:C162)</f>
        <v>41870849.123494439</v>
      </c>
      <c r="D163" s="133">
        <f t="shared" si="7"/>
        <v>53434983.018438391</v>
      </c>
      <c r="E163" s="133">
        <f t="shared" si="7"/>
        <v>51191662.587529756</v>
      </c>
      <c r="F163" s="133">
        <f t="shared" si="7"/>
        <v>64342482.326296672</v>
      </c>
      <c r="G163" s="134">
        <f t="shared" si="7"/>
        <v>14665783.170995291</v>
      </c>
      <c r="H163" s="343">
        <f t="shared" si="7"/>
        <v>92371239</v>
      </c>
      <c r="I163" s="342">
        <f>SUM(I143:I162)</f>
        <v>317876999.22675455</v>
      </c>
    </row>
    <row r="164" spans="2:9" ht="15" customHeight="1" thickTop="1" x14ac:dyDescent="0.55000000000000004">
      <c r="B164" s="143"/>
      <c r="C164" s="329"/>
      <c r="D164" s="329"/>
      <c r="E164" s="329"/>
      <c r="F164" s="329"/>
      <c r="G164" s="329"/>
      <c r="H164" s="344"/>
      <c r="I164" s="345"/>
    </row>
    <row r="165" spans="2:9" ht="19.5" customHeight="1" x14ac:dyDescent="0.55000000000000004">
      <c r="B165" s="437" t="s">
        <v>63</v>
      </c>
      <c r="C165" s="437"/>
      <c r="D165" s="437"/>
      <c r="E165" s="437"/>
      <c r="F165" s="437"/>
      <c r="G165" s="437"/>
      <c r="H165" s="346"/>
      <c r="I165" s="346"/>
    </row>
    <row r="166" spans="2:9" ht="43.5" customHeight="1" thickBot="1" x14ac:dyDescent="0.6">
      <c r="B166" s="444" t="s">
        <v>40</v>
      </c>
      <c r="C166" s="444"/>
      <c r="D166" s="444"/>
      <c r="E166" s="444"/>
      <c r="F166" s="444"/>
      <c r="G166" s="444"/>
      <c r="H166" s="326"/>
    </row>
    <row r="167" spans="2:9" ht="19.8" thickBot="1" x14ac:dyDescent="0.6">
      <c r="B167" s="124" t="s">
        <v>31</v>
      </c>
      <c r="C167" s="125" t="s">
        <v>25</v>
      </c>
      <c r="D167" s="125" t="s">
        <v>26</v>
      </c>
      <c r="E167" s="125" t="s">
        <v>27</v>
      </c>
      <c r="F167" s="125" t="s">
        <v>28</v>
      </c>
      <c r="G167" s="125" t="s">
        <v>29</v>
      </c>
      <c r="H167" s="126" t="s">
        <v>1</v>
      </c>
    </row>
    <row r="168" spans="2:9" x14ac:dyDescent="0.55000000000000004">
      <c r="B168" s="127" t="str">
        <f>$B$32</f>
        <v>Liberal Arts</v>
      </c>
      <c r="C168" s="321">
        <f>C143+$H$140*IF($H116=0,0,$H143*C116/$H116)+IF($H32=0,0,$H$141*$H143*C32/$H32)</f>
        <v>20540038.209428079</v>
      </c>
      <c r="D168" s="321">
        <f t="shared" ref="C168:G183" si="8">D143+$H$140*IF($H116=0,0,$H143*D116/$H116)+IF($H32=0,0,$H$141*$H143*D32/$H32)</f>
        <v>15931834.247798581</v>
      </c>
      <c r="E168" s="321">
        <f t="shared" si="8"/>
        <v>16855928.264505863</v>
      </c>
      <c r="F168" s="321">
        <f t="shared" si="8"/>
        <v>16646452.639420938</v>
      </c>
      <c r="G168" s="321">
        <f t="shared" si="8"/>
        <v>0</v>
      </c>
      <c r="H168" s="133">
        <f t="shared" ref="H168:H188" si="9">SUM(C168:G168)</f>
        <v>69974253.361153468</v>
      </c>
      <c r="I168" s="347"/>
    </row>
    <row r="169" spans="2:9" x14ac:dyDescent="0.55000000000000004">
      <c r="B169" s="127" t="str">
        <f>$B$33</f>
        <v>Science</v>
      </c>
      <c r="C169" s="141">
        <f t="shared" si="8"/>
        <v>10298473.059140721</v>
      </c>
      <c r="D169" s="141">
        <f t="shared" si="8"/>
        <v>12276062.429149432</v>
      </c>
      <c r="E169" s="141">
        <f t="shared" si="8"/>
        <v>9114065.4117077515</v>
      </c>
      <c r="F169" s="141">
        <f t="shared" si="8"/>
        <v>25481489.466592703</v>
      </c>
      <c r="G169" s="141">
        <f t="shared" si="8"/>
        <v>0</v>
      </c>
      <c r="H169" s="136">
        <f t="shared" si="9"/>
        <v>57170090.366590604</v>
      </c>
      <c r="I169" s="347"/>
    </row>
    <row r="170" spans="2:9" x14ac:dyDescent="0.55000000000000004">
      <c r="B170" s="127" t="str">
        <f>$B$34</f>
        <v>Fine Arts</v>
      </c>
      <c r="C170" s="141">
        <f t="shared" si="8"/>
        <v>4743961.8547515664</v>
      </c>
      <c r="D170" s="141">
        <f t="shared" si="8"/>
        <v>4070577.4145976771</v>
      </c>
      <c r="E170" s="141">
        <f t="shared" si="8"/>
        <v>2752140.4908310631</v>
      </c>
      <c r="F170" s="141">
        <f t="shared" si="8"/>
        <v>3074913.099047767</v>
      </c>
      <c r="G170" s="141">
        <f t="shared" si="8"/>
        <v>0</v>
      </c>
      <c r="H170" s="136">
        <f t="shared" si="9"/>
        <v>14641592.859228073</v>
      </c>
      <c r="I170" s="347"/>
    </row>
    <row r="171" spans="2:9" x14ac:dyDescent="0.55000000000000004">
      <c r="B171" s="127" t="str">
        <f>$B$35</f>
        <v>Teacher Education</v>
      </c>
      <c r="C171" s="141">
        <f t="shared" si="8"/>
        <v>517785.86174610537</v>
      </c>
      <c r="D171" s="141">
        <f t="shared" si="8"/>
        <v>1670266.5232827947</v>
      </c>
      <c r="E171" s="141">
        <f t="shared" si="8"/>
        <v>3848412.836333815</v>
      </c>
      <c r="F171" s="141">
        <f t="shared" si="8"/>
        <v>5146296.0509037059</v>
      </c>
      <c r="G171" s="141">
        <f t="shared" si="8"/>
        <v>0</v>
      </c>
      <c r="H171" s="136">
        <f t="shared" si="9"/>
        <v>11182761.272266421</v>
      </c>
      <c r="I171" s="347"/>
    </row>
    <row r="172" spans="2:9" x14ac:dyDescent="0.55000000000000004">
      <c r="B172" s="127" t="str">
        <f>$B$36</f>
        <v>Agriculture</v>
      </c>
      <c r="C172" s="141">
        <f t="shared" si="8"/>
        <v>2453211.1775476811</v>
      </c>
      <c r="D172" s="141">
        <f t="shared" si="8"/>
        <v>3694626.0724481624</v>
      </c>
      <c r="E172" s="141">
        <f t="shared" si="8"/>
        <v>4663384.4798343889</v>
      </c>
      <c r="F172" s="141">
        <f t="shared" si="8"/>
        <v>3682082.4168216605</v>
      </c>
      <c r="G172" s="141">
        <f t="shared" si="8"/>
        <v>0</v>
      </c>
      <c r="H172" s="136">
        <f t="shared" si="9"/>
        <v>14493304.146651892</v>
      </c>
      <c r="I172" s="347"/>
    </row>
    <row r="173" spans="2:9" x14ac:dyDescent="0.55000000000000004">
      <c r="B173" s="127" t="str">
        <f>$B$37</f>
        <v>Engineering</v>
      </c>
      <c r="C173" s="141">
        <f t="shared" si="8"/>
        <v>10969857.771361921</v>
      </c>
      <c r="D173" s="141">
        <f t="shared" si="8"/>
        <v>14867895.582861884</v>
      </c>
      <c r="E173" s="141">
        <f t="shared" si="8"/>
        <v>16394727.921651186</v>
      </c>
      <c r="F173" s="141">
        <f t="shared" si="8"/>
        <v>25578406.092977729</v>
      </c>
      <c r="G173" s="141">
        <f t="shared" si="8"/>
        <v>0</v>
      </c>
      <c r="H173" s="136">
        <f t="shared" si="9"/>
        <v>67810887.36885272</v>
      </c>
      <c r="I173" s="347"/>
    </row>
    <row r="174" spans="2:9" x14ac:dyDescent="0.55000000000000004">
      <c r="B174" s="127" t="str">
        <f>$B$38</f>
        <v>Home Economics</v>
      </c>
      <c r="C174" s="141">
        <f t="shared" si="8"/>
        <v>980964.7692040347</v>
      </c>
      <c r="D174" s="141">
        <f t="shared" si="8"/>
        <v>706082.46318915009</v>
      </c>
      <c r="E174" s="141">
        <f t="shared" si="8"/>
        <v>351444.64678457426</v>
      </c>
      <c r="F174" s="141">
        <f t="shared" si="8"/>
        <v>468389.46053961082</v>
      </c>
      <c r="G174" s="141">
        <f t="shared" si="8"/>
        <v>0</v>
      </c>
      <c r="H174" s="136">
        <f t="shared" si="9"/>
        <v>2506881.3397173695</v>
      </c>
      <c r="I174" s="347"/>
    </row>
    <row r="175" spans="2:9" x14ac:dyDescent="0.55000000000000004">
      <c r="B175" s="127" t="str">
        <f>$B$39</f>
        <v>Law</v>
      </c>
      <c r="C175" s="141">
        <f t="shared" si="8"/>
        <v>0</v>
      </c>
      <c r="D175" s="141">
        <f t="shared" si="8"/>
        <v>0</v>
      </c>
      <c r="E175" s="141">
        <f t="shared" si="8"/>
        <v>0</v>
      </c>
      <c r="F175" s="141">
        <f t="shared" si="8"/>
        <v>0</v>
      </c>
      <c r="G175" s="141">
        <f t="shared" si="8"/>
        <v>8213315.8117752839</v>
      </c>
      <c r="H175" s="136">
        <f t="shared" si="9"/>
        <v>8213315.8117752839</v>
      </c>
      <c r="I175" s="347"/>
    </row>
    <row r="176" spans="2:9" x14ac:dyDescent="0.55000000000000004">
      <c r="B176" s="127" t="str">
        <f>$B$40</f>
        <v>Social Service</v>
      </c>
      <c r="C176" s="141">
        <f t="shared" si="8"/>
        <v>60833.865295978569</v>
      </c>
      <c r="D176" s="141">
        <f t="shared" si="8"/>
        <v>253612.66881103584</v>
      </c>
      <c r="E176" s="141">
        <f t="shared" si="8"/>
        <v>775544.34068123996</v>
      </c>
      <c r="F176" s="141">
        <f t="shared" si="8"/>
        <v>2044.6884888123291</v>
      </c>
      <c r="G176" s="141">
        <f t="shared" si="8"/>
        <v>0</v>
      </c>
      <c r="H176" s="136">
        <f t="shared" si="9"/>
        <v>1092035.5632770669</v>
      </c>
      <c r="I176" s="347"/>
    </row>
    <row r="177" spans="2:9" x14ac:dyDescent="0.55000000000000004">
      <c r="B177" s="127" t="str">
        <f>$B$41</f>
        <v>Library Science</v>
      </c>
      <c r="C177" s="141">
        <f t="shared" si="8"/>
        <v>1316535.078476181</v>
      </c>
      <c r="D177" s="141">
        <f t="shared" si="8"/>
        <v>0</v>
      </c>
      <c r="E177" s="141">
        <f t="shared" si="8"/>
        <v>569406.62041497277</v>
      </c>
      <c r="F177" s="141">
        <f t="shared" si="8"/>
        <v>1119.0003489012981</v>
      </c>
      <c r="G177" s="141">
        <f t="shared" si="8"/>
        <v>0</v>
      </c>
      <c r="H177" s="136">
        <f t="shared" si="9"/>
        <v>1887060.6992400552</v>
      </c>
      <c r="I177" s="347"/>
    </row>
    <row r="178" spans="2:9" x14ac:dyDescent="0.55000000000000004">
      <c r="B178" s="127" t="str">
        <f>$B$42</f>
        <v>Veterinary Science</v>
      </c>
      <c r="C178" s="141">
        <f t="shared" si="8"/>
        <v>0</v>
      </c>
      <c r="D178" s="141">
        <f t="shared" si="8"/>
        <v>0</v>
      </c>
      <c r="E178" s="141">
        <f t="shared" si="8"/>
        <v>0</v>
      </c>
      <c r="F178" s="141">
        <f t="shared" si="8"/>
        <v>0</v>
      </c>
      <c r="G178" s="141">
        <f t="shared" si="8"/>
        <v>12459837.463859398</v>
      </c>
      <c r="H178" s="136">
        <f t="shared" si="9"/>
        <v>12459837.463859398</v>
      </c>
      <c r="I178" s="347"/>
    </row>
    <row r="179" spans="2:9" x14ac:dyDescent="0.55000000000000004">
      <c r="B179" s="127" t="str">
        <f>$B$43</f>
        <v>Vocational Training</v>
      </c>
      <c r="C179" s="141">
        <f t="shared" si="8"/>
        <v>0</v>
      </c>
      <c r="D179" s="141">
        <f t="shared" si="8"/>
        <v>0</v>
      </c>
      <c r="E179" s="141">
        <f t="shared" si="8"/>
        <v>0</v>
      </c>
      <c r="F179" s="141">
        <f t="shared" si="8"/>
        <v>0</v>
      </c>
      <c r="G179" s="141">
        <f t="shared" si="8"/>
        <v>0</v>
      </c>
      <c r="H179" s="136">
        <f t="shared" si="9"/>
        <v>0</v>
      </c>
      <c r="I179" s="347"/>
    </row>
    <row r="180" spans="2:9" x14ac:dyDescent="0.55000000000000004">
      <c r="B180" s="127" t="str">
        <f>$B$44</f>
        <v>Physical Training</v>
      </c>
      <c r="C180" s="141">
        <f t="shared" si="8"/>
        <v>0</v>
      </c>
      <c r="D180" s="141">
        <f t="shared" si="8"/>
        <v>0</v>
      </c>
      <c r="E180" s="141">
        <f t="shared" si="8"/>
        <v>0</v>
      </c>
      <c r="F180" s="141">
        <f t="shared" si="8"/>
        <v>0</v>
      </c>
      <c r="G180" s="141">
        <f t="shared" si="8"/>
        <v>0</v>
      </c>
      <c r="H180" s="136">
        <f t="shared" si="9"/>
        <v>0</v>
      </c>
      <c r="I180" s="347"/>
    </row>
    <row r="181" spans="2:9" x14ac:dyDescent="0.55000000000000004">
      <c r="B181" s="127" t="str">
        <f>$B$45</f>
        <v>Health Services</v>
      </c>
      <c r="C181" s="141">
        <f t="shared" si="8"/>
        <v>783683.86717621447</v>
      </c>
      <c r="D181" s="141">
        <f t="shared" si="8"/>
        <v>832826.91382456443</v>
      </c>
      <c r="E181" s="141">
        <f t="shared" si="8"/>
        <v>410250.6748738212</v>
      </c>
      <c r="F181" s="141">
        <f t="shared" si="8"/>
        <v>1088567.0238107771</v>
      </c>
      <c r="G181" s="141">
        <f t="shared" si="8"/>
        <v>0</v>
      </c>
      <c r="H181" s="136">
        <f t="shared" si="9"/>
        <v>3115328.4796853773</v>
      </c>
      <c r="I181" s="347"/>
    </row>
    <row r="182" spans="2:9" x14ac:dyDescent="0.55000000000000004">
      <c r="B182" s="127" t="str">
        <f>$B$46</f>
        <v>Pharmacy</v>
      </c>
      <c r="C182" s="141">
        <f t="shared" si="8"/>
        <v>0</v>
      </c>
      <c r="D182" s="141">
        <f t="shared" si="8"/>
        <v>0</v>
      </c>
      <c r="E182" s="141">
        <f t="shared" si="8"/>
        <v>0</v>
      </c>
      <c r="F182" s="141">
        <f t="shared" si="8"/>
        <v>0</v>
      </c>
      <c r="G182" s="141">
        <f t="shared" si="8"/>
        <v>0</v>
      </c>
      <c r="H182" s="136">
        <f t="shared" si="9"/>
        <v>0</v>
      </c>
      <c r="I182" s="347"/>
    </row>
    <row r="183" spans="2:9" x14ac:dyDescent="0.55000000000000004">
      <c r="B183" s="127" t="str">
        <f>$B$47</f>
        <v>Business Administration</v>
      </c>
      <c r="C183" s="141">
        <f t="shared" si="8"/>
        <v>5454096.6899092514</v>
      </c>
      <c r="D183" s="141">
        <f t="shared" si="8"/>
        <v>22497719.555314161</v>
      </c>
      <c r="E183" s="141">
        <f t="shared" si="8"/>
        <v>13097479.713536639</v>
      </c>
      <c r="F183" s="141">
        <f t="shared" si="8"/>
        <v>7122081.1478659203</v>
      </c>
      <c r="G183" s="141">
        <f t="shared" si="8"/>
        <v>0</v>
      </c>
      <c r="H183" s="136">
        <f t="shared" si="9"/>
        <v>48171377.106625974</v>
      </c>
      <c r="I183" s="347"/>
    </row>
    <row r="184" spans="2:9" x14ac:dyDescent="0.55000000000000004">
      <c r="B184" s="127" t="str">
        <f>$B$48</f>
        <v>Optometry</v>
      </c>
      <c r="C184" s="141">
        <f t="shared" ref="C184:G187" si="10">C159+$H$140*IF($H132=0,0,$H159*C132/$H132)+IF($H48=0,0,$H$141*$H159*C48/$H48)</f>
        <v>0</v>
      </c>
      <c r="D184" s="141">
        <f t="shared" si="10"/>
        <v>0</v>
      </c>
      <c r="E184" s="141">
        <f t="shared" si="10"/>
        <v>0</v>
      </c>
      <c r="F184" s="141">
        <f t="shared" si="10"/>
        <v>0</v>
      </c>
      <c r="G184" s="141">
        <f t="shared" si="10"/>
        <v>0</v>
      </c>
      <c r="H184" s="136">
        <f t="shared" si="9"/>
        <v>0</v>
      </c>
      <c r="I184" s="347"/>
    </row>
    <row r="185" spans="2:9" x14ac:dyDescent="0.55000000000000004">
      <c r="B185" s="127" t="str">
        <f>$B$49</f>
        <v>Teacher Ed-Practice Teaching</v>
      </c>
      <c r="C185" s="141">
        <f t="shared" si="10"/>
        <v>1281.5297631397284</v>
      </c>
      <c r="D185" s="141">
        <f t="shared" si="10"/>
        <v>1154247.0176998766</v>
      </c>
      <c r="E185" s="141">
        <f t="shared" si="10"/>
        <v>0</v>
      </c>
      <c r="F185" s="141">
        <f t="shared" si="10"/>
        <v>0</v>
      </c>
      <c r="G185" s="141">
        <f t="shared" si="10"/>
        <v>0</v>
      </c>
      <c r="H185" s="136">
        <f t="shared" si="9"/>
        <v>1155528.5474630164</v>
      </c>
      <c r="I185" s="347"/>
    </row>
    <row r="186" spans="2:9" x14ac:dyDescent="0.55000000000000004">
      <c r="B186" s="127" t="str">
        <f>$B$50</f>
        <v>Technology</v>
      </c>
      <c r="C186" s="141">
        <f t="shared" si="10"/>
        <v>1954072.4943755439</v>
      </c>
      <c r="D186" s="141">
        <f t="shared" si="10"/>
        <v>1012598.5661984218</v>
      </c>
      <c r="E186" s="141">
        <f t="shared" si="10"/>
        <v>944665.99398684362</v>
      </c>
      <c r="F186" s="141">
        <f t="shared" si="10"/>
        <v>91407.785807058171</v>
      </c>
      <c r="G186" s="141">
        <f t="shared" si="10"/>
        <v>0</v>
      </c>
      <c r="H186" s="136">
        <f t="shared" si="9"/>
        <v>4002744.8403678676</v>
      </c>
      <c r="I186" s="347"/>
    </row>
    <row r="187" spans="2:9" x14ac:dyDescent="0.55000000000000004">
      <c r="B187" s="127" t="str">
        <f>$B$51</f>
        <v>Nursing</v>
      </c>
      <c r="C187" s="141">
        <f t="shared" si="10"/>
        <v>0</v>
      </c>
      <c r="D187" s="141">
        <f t="shared" si="10"/>
        <v>0</v>
      </c>
      <c r="E187" s="141">
        <f t="shared" si="10"/>
        <v>0</v>
      </c>
      <c r="F187" s="141">
        <f t="shared" si="10"/>
        <v>0</v>
      </c>
      <c r="G187" s="141">
        <f t="shared" si="10"/>
        <v>0</v>
      </c>
      <c r="H187" s="136">
        <f t="shared" si="9"/>
        <v>0</v>
      </c>
      <c r="I187" s="347"/>
    </row>
    <row r="188" spans="2:9" x14ac:dyDescent="0.55000000000000004">
      <c r="B188" s="130" t="str">
        <f>$B$52</f>
        <v>Totals</v>
      </c>
      <c r="C188" s="133">
        <f>SUM(C168:C187)</f>
        <v>60074796.228176408</v>
      </c>
      <c r="D188" s="133">
        <f>SUM(D168:D187)</f>
        <v>78968349.455175757</v>
      </c>
      <c r="E188" s="133">
        <f>SUM(E168:E187)</f>
        <v>69777451.395142153</v>
      </c>
      <c r="F188" s="133">
        <f>SUM(F168:F187)</f>
        <v>88383248.872625574</v>
      </c>
      <c r="G188" s="133">
        <f>SUM(G168:G187)</f>
        <v>20673153.275634684</v>
      </c>
      <c r="H188" s="133">
        <f t="shared" si="9"/>
        <v>317876999.22675461</v>
      </c>
      <c r="I188" s="347"/>
    </row>
    <row r="189" spans="2:9" x14ac:dyDescent="0.55000000000000004">
      <c r="B189" s="328"/>
      <c r="C189" s="329"/>
      <c r="D189" s="329"/>
      <c r="E189" s="329"/>
      <c r="F189" s="329"/>
      <c r="G189" s="329"/>
      <c r="H189" s="344"/>
    </row>
    <row r="190" spans="2:9" ht="15" customHeight="1" x14ac:dyDescent="0.55000000000000004">
      <c r="B190" s="442" t="s">
        <v>34</v>
      </c>
      <c r="C190" s="442"/>
      <c r="D190" s="442"/>
      <c r="E190" s="442"/>
      <c r="F190" s="442"/>
      <c r="G190" s="442"/>
      <c r="H190" s="122">
        <f>H15</f>
        <v>153400925</v>
      </c>
    </row>
    <row r="191" spans="2:9" ht="43.5" customHeight="1" thickBot="1" x14ac:dyDescent="0.6">
      <c r="B191" s="444" t="s">
        <v>225</v>
      </c>
      <c r="C191" s="444"/>
      <c r="D191" s="444"/>
      <c r="E191" s="444"/>
      <c r="F191" s="444"/>
      <c r="G191" s="444"/>
      <c r="H191" s="444"/>
    </row>
    <row r="192" spans="2:9" ht="19.8" thickBot="1" x14ac:dyDescent="0.6">
      <c r="B192" s="124" t="s">
        <v>31</v>
      </c>
      <c r="C192" s="125" t="s">
        <v>25</v>
      </c>
      <c r="D192" s="125" t="s">
        <v>26</v>
      </c>
      <c r="E192" s="125" t="s">
        <v>27</v>
      </c>
      <c r="F192" s="125" t="s">
        <v>28</v>
      </c>
      <c r="G192" s="125" t="s">
        <v>29</v>
      </c>
      <c r="H192" s="126" t="s">
        <v>1</v>
      </c>
    </row>
    <row r="193" spans="2:8" x14ac:dyDescent="0.55000000000000004">
      <c r="B193" s="127" t="str">
        <f>$B$32</f>
        <v>Liberal Arts</v>
      </c>
      <c r="C193" s="135">
        <f t="shared" ref="C193:G208" si="11">$H$190*IF($H$136=0,0,C116/$H$136)</f>
        <v>12217643.065013055</v>
      </c>
      <c r="D193" s="135">
        <f t="shared" si="11"/>
        <v>9336143.9568205979</v>
      </c>
      <c r="E193" s="135">
        <f t="shared" si="11"/>
        <v>6390223.6121018566</v>
      </c>
      <c r="F193" s="135">
        <f t="shared" si="11"/>
        <v>7670534.2312074369</v>
      </c>
      <c r="G193" s="135">
        <f t="shared" si="11"/>
        <v>0</v>
      </c>
      <c r="H193" s="135">
        <f>SUM(C193:G193)</f>
        <v>35614544.865142941</v>
      </c>
    </row>
    <row r="194" spans="2:8" x14ac:dyDescent="0.55000000000000004">
      <c r="B194" s="127" t="str">
        <f>$B$33</f>
        <v>Science</v>
      </c>
      <c r="C194" s="138">
        <f t="shared" si="11"/>
        <v>6460332.1088796007</v>
      </c>
      <c r="D194" s="138">
        <f t="shared" si="11"/>
        <v>6945077.0555268247</v>
      </c>
      <c r="E194" s="138">
        <f t="shared" si="11"/>
        <v>4471346.6624009563</v>
      </c>
      <c r="F194" s="138">
        <f t="shared" si="11"/>
        <v>10849227.822583895</v>
      </c>
      <c r="G194" s="138">
        <f t="shared" si="11"/>
        <v>0</v>
      </c>
      <c r="H194" s="138">
        <f t="shared" ref="H194:H213" si="12">SUM(C194:G194)</f>
        <v>28725983.649391279</v>
      </c>
    </row>
    <row r="195" spans="2:8" x14ac:dyDescent="0.55000000000000004">
      <c r="B195" s="127" t="str">
        <f>$B$34</f>
        <v>Fine Arts</v>
      </c>
      <c r="C195" s="138">
        <f t="shared" si="11"/>
        <v>2680453.8739700713</v>
      </c>
      <c r="D195" s="138">
        <f t="shared" si="11"/>
        <v>2250574.3748570196</v>
      </c>
      <c r="E195" s="138">
        <f t="shared" si="11"/>
        <v>1575879.9697330603</v>
      </c>
      <c r="F195" s="138">
        <f t="shared" si="11"/>
        <v>1602466.416612095</v>
      </c>
      <c r="G195" s="138">
        <f t="shared" si="11"/>
        <v>0</v>
      </c>
      <c r="H195" s="138">
        <f t="shared" si="12"/>
        <v>8109374.635172246</v>
      </c>
    </row>
    <row r="196" spans="2:8" x14ac:dyDescent="0.55000000000000004">
      <c r="B196" s="127" t="str">
        <f>$B$35</f>
        <v>Teacher Education</v>
      </c>
      <c r="C196" s="138">
        <f t="shared" si="11"/>
        <v>304326.4907224027</v>
      </c>
      <c r="D196" s="138">
        <f t="shared" si="11"/>
        <v>955687.64472594787</v>
      </c>
      <c r="E196" s="138">
        <f t="shared" si="11"/>
        <v>2159635.6534673893</v>
      </c>
      <c r="F196" s="138">
        <f t="shared" si="11"/>
        <v>2894542.5986759346</v>
      </c>
      <c r="G196" s="138">
        <f t="shared" si="11"/>
        <v>0</v>
      </c>
      <c r="H196" s="138">
        <f t="shared" si="12"/>
        <v>6314192.3875916749</v>
      </c>
    </row>
    <row r="197" spans="2:8" x14ac:dyDescent="0.55000000000000004">
      <c r="B197" s="127" t="str">
        <f>$B$36</f>
        <v>Agriculture</v>
      </c>
      <c r="C197" s="138">
        <f t="shared" si="11"/>
        <v>1499833.5282690988</v>
      </c>
      <c r="D197" s="138">
        <f t="shared" si="11"/>
        <v>2180871.1597430571</v>
      </c>
      <c r="E197" s="138">
        <f t="shared" si="11"/>
        <v>2452517.5748645188</v>
      </c>
      <c r="F197" s="138">
        <f t="shared" si="11"/>
        <v>2519141.761513738</v>
      </c>
      <c r="G197" s="138">
        <f t="shared" si="11"/>
        <v>0</v>
      </c>
      <c r="H197" s="138">
        <f t="shared" si="12"/>
        <v>8652364.0243904125</v>
      </c>
    </row>
    <row r="198" spans="2:8" x14ac:dyDescent="0.55000000000000004">
      <c r="B198" s="127" t="str">
        <f>$B$37</f>
        <v>Engineering</v>
      </c>
      <c r="C198" s="138">
        <f t="shared" si="11"/>
        <v>3613075.7156547974</v>
      </c>
      <c r="D198" s="138">
        <f t="shared" si="11"/>
        <v>7412218.2875289498</v>
      </c>
      <c r="E198" s="138">
        <f t="shared" si="11"/>
        <v>5776873.4455213714</v>
      </c>
      <c r="F198" s="138">
        <f t="shared" si="11"/>
        <v>9544676.5981080029</v>
      </c>
      <c r="G198" s="138">
        <f t="shared" si="11"/>
        <v>0</v>
      </c>
      <c r="H198" s="138">
        <f t="shared" si="12"/>
        <v>26346844.046813123</v>
      </c>
    </row>
    <row r="199" spans="2:8" x14ac:dyDescent="0.55000000000000004">
      <c r="B199" s="127" t="str">
        <f>$B$38</f>
        <v>Home Economics</v>
      </c>
      <c r="C199" s="138">
        <f t="shared" si="11"/>
        <v>514246.57773291826</v>
      </c>
      <c r="D199" s="138">
        <f t="shared" si="11"/>
        <v>277409.74113625631</v>
      </c>
      <c r="E199" s="138">
        <f t="shared" si="11"/>
        <v>145929.3172074531</v>
      </c>
      <c r="F199" s="138">
        <f t="shared" si="11"/>
        <v>207395.42189990709</v>
      </c>
      <c r="G199" s="138">
        <f t="shared" si="11"/>
        <v>0</v>
      </c>
      <c r="H199" s="138">
        <f t="shared" si="12"/>
        <v>1144981.0579765348</v>
      </c>
    </row>
    <row r="200" spans="2:8" x14ac:dyDescent="0.55000000000000004">
      <c r="B200" s="127" t="str">
        <f>$B$39</f>
        <v>Law</v>
      </c>
      <c r="C200" s="138">
        <f t="shared" si="11"/>
        <v>0</v>
      </c>
      <c r="D200" s="138">
        <f t="shared" si="11"/>
        <v>0</v>
      </c>
      <c r="E200" s="138">
        <f t="shared" si="11"/>
        <v>0</v>
      </c>
      <c r="F200" s="138">
        <f t="shared" si="11"/>
        <v>0</v>
      </c>
      <c r="G200" s="138">
        <f t="shared" si="11"/>
        <v>5019702.2581082946</v>
      </c>
      <c r="H200" s="138">
        <f t="shared" si="12"/>
        <v>5019702.2581082946</v>
      </c>
    </row>
    <row r="201" spans="2:8" x14ac:dyDescent="0.55000000000000004">
      <c r="B201" s="127" t="str">
        <f>$B$40</f>
        <v>Social Service</v>
      </c>
      <c r="C201" s="138">
        <f t="shared" si="11"/>
        <v>38135.618518287185</v>
      </c>
      <c r="D201" s="138">
        <f t="shared" si="11"/>
        <v>163850.05933286817</v>
      </c>
      <c r="E201" s="138">
        <f t="shared" si="11"/>
        <v>455684.52571182832</v>
      </c>
      <c r="F201" s="138">
        <f t="shared" si="11"/>
        <v>1586.9006947678436</v>
      </c>
      <c r="G201" s="138">
        <f t="shared" si="11"/>
        <v>0</v>
      </c>
      <c r="H201" s="138">
        <f t="shared" si="12"/>
        <v>659257.10425775149</v>
      </c>
    </row>
    <row r="202" spans="2:8" x14ac:dyDescent="0.55000000000000004">
      <c r="B202" s="127" t="str">
        <f>$B$41</f>
        <v>Library Science</v>
      </c>
      <c r="C202" s="138">
        <f t="shared" si="11"/>
        <v>31405.504788369562</v>
      </c>
      <c r="D202" s="138">
        <f t="shared" si="11"/>
        <v>0</v>
      </c>
      <c r="E202" s="138">
        <f t="shared" si="11"/>
        <v>345118.3251343458</v>
      </c>
      <c r="F202" s="138">
        <f t="shared" si="11"/>
        <v>769.92123865402175</v>
      </c>
      <c r="G202" s="138">
        <f t="shared" si="11"/>
        <v>0</v>
      </c>
      <c r="H202" s="138">
        <f t="shared" si="12"/>
        <v>377293.75116136938</v>
      </c>
    </row>
    <row r="203" spans="2:8" x14ac:dyDescent="0.55000000000000004">
      <c r="B203" s="127" t="str">
        <f>$B$42</f>
        <v>Veterinary Science</v>
      </c>
      <c r="C203" s="138">
        <f t="shared" si="11"/>
        <v>0</v>
      </c>
      <c r="D203" s="138">
        <f t="shared" si="11"/>
        <v>0</v>
      </c>
      <c r="E203" s="138">
        <f t="shared" si="11"/>
        <v>0</v>
      </c>
      <c r="F203" s="138">
        <f t="shared" si="11"/>
        <v>0</v>
      </c>
      <c r="G203" s="138">
        <f t="shared" si="11"/>
        <v>3709027.5108315716</v>
      </c>
      <c r="H203" s="138">
        <f t="shared" si="12"/>
        <v>3709027.5108315716</v>
      </c>
    </row>
    <row r="204" spans="2:8" x14ac:dyDescent="0.55000000000000004">
      <c r="B204" s="127" t="str">
        <f>$B$43</f>
        <v>Vocational Training</v>
      </c>
      <c r="C204" s="138">
        <f t="shared" si="11"/>
        <v>0</v>
      </c>
      <c r="D204" s="138">
        <f t="shared" si="11"/>
        <v>0</v>
      </c>
      <c r="E204" s="138">
        <f t="shared" si="11"/>
        <v>0</v>
      </c>
      <c r="F204" s="138">
        <f t="shared" si="11"/>
        <v>0</v>
      </c>
      <c r="G204" s="138">
        <f t="shared" si="11"/>
        <v>0</v>
      </c>
      <c r="H204" s="138">
        <f t="shared" si="12"/>
        <v>0</v>
      </c>
    </row>
    <row r="205" spans="2:8" x14ac:dyDescent="0.55000000000000004">
      <c r="B205" s="127" t="str">
        <f>$B$44</f>
        <v>Physical Training</v>
      </c>
      <c r="C205" s="138">
        <f t="shared" si="11"/>
        <v>0</v>
      </c>
      <c r="D205" s="138">
        <f t="shared" si="11"/>
        <v>0</v>
      </c>
      <c r="E205" s="138">
        <f t="shared" si="11"/>
        <v>0</v>
      </c>
      <c r="F205" s="138">
        <f t="shared" si="11"/>
        <v>0</v>
      </c>
      <c r="G205" s="138">
        <f t="shared" si="11"/>
        <v>0</v>
      </c>
      <c r="H205" s="138">
        <f t="shared" si="12"/>
        <v>0</v>
      </c>
    </row>
    <row r="206" spans="2:8" x14ac:dyDescent="0.55000000000000004">
      <c r="B206" s="127" t="str">
        <f>$B$45</f>
        <v>Health Services</v>
      </c>
      <c r="C206" s="138">
        <f t="shared" si="11"/>
        <v>568496.47356712515</v>
      </c>
      <c r="D206" s="138">
        <f t="shared" si="11"/>
        <v>690414.94084224</v>
      </c>
      <c r="E206" s="138">
        <f t="shared" si="11"/>
        <v>321895.04152398551</v>
      </c>
      <c r="F206" s="138">
        <f t="shared" si="11"/>
        <v>765887.40642093215</v>
      </c>
      <c r="G206" s="138">
        <f t="shared" si="11"/>
        <v>0</v>
      </c>
      <c r="H206" s="138">
        <f t="shared" si="12"/>
        <v>2346693.8623542828</v>
      </c>
    </row>
    <row r="207" spans="2:8" x14ac:dyDescent="0.55000000000000004">
      <c r="B207" s="127" t="str">
        <f>$B$46</f>
        <v>Pharmacy</v>
      </c>
      <c r="C207" s="138">
        <f t="shared" si="11"/>
        <v>0</v>
      </c>
      <c r="D207" s="138">
        <f t="shared" si="11"/>
        <v>0</v>
      </c>
      <c r="E207" s="138">
        <f t="shared" si="11"/>
        <v>0</v>
      </c>
      <c r="F207" s="138">
        <f t="shared" si="11"/>
        <v>0</v>
      </c>
      <c r="G207" s="138">
        <f t="shared" si="11"/>
        <v>0</v>
      </c>
      <c r="H207" s="138">
        <f t="shared" si="12"/>
        <v>0</v>
      </c>
    </row>
    <row r="208" spans="2:8" x14ac:dyDescent="0.55000000000000004">
      <c r="B208" s="127" t="str">
        <f>$B$47</f>
        <v>Business Administration</v>
      </c>
      <c r="C208" s="138">
        <f t="shared" si="11"/>
        <v>2691822.4195748563</v>
      </c>
      <c r="D208" s="138">
        <f t="shared" si="11"/>
        <v>12013041.528671058</v>
      </c>
      <c r="E208" s="138">
        <f t="shared" si="11"/>
        <v>6285295.8964716922</v>
      </c>
      <c r="F208" s="138">
        <f t="shared" si="11"/>
        <v>3894657.8538716384</v>
      </c>
      <c r="G208" s="138">
        <f t="shared" si="11"/>
        <v>0</v>
      </c>
      <c r="H208" s="138">
        <f t="shared" si="12"/>
        <v>24884817.698589247</v>
      </c>
    </row>
    <row r="209" spans="2:8" x14ac:dyDescent="0.55000000000000004">
      <c r="B209" s="127" t="str">
        <f>$B$48</f>
        <v>Optometry</v>
      </c>
      <c r="C209" s="138">
        <f t="shared" ref="C209:G212" si="13">$H$190*IF($H$136=0,0,C132/$H$136)</f>
        <v>0</v>
      </c>
      <c r="D209" s="138">
        <f t="shared" si="13"/>
        <v>0</v>
      </c>
      <c r="E209" s="138">
        <f t="shared" si="13"/>
        <v>0</v>
      </c>
      <c r="F209" s="138">
        <f t="shared" si="13"/>
        <v>0</v>
      </c>
      <c r="G209" s="138">
        <f t="shared" si="13"/>
        <v>0</v>
      </c>
      <c r="H209" s="138">
        <f t="shared" si="12"/>
        <v>0</v>
      </c>
    </row>
    <row r="210" spans="2:8" x14ac:dyDescent="0.55000000000000004">
      <c r="B210" s="127" t="str">
        <f>$B$49</f>
        <v>Teacher Ed-Practice Teaching</v>
      </c>
      <c r="C210" s="138">
        <f t="shared" si="13"/>
        <v>666.8416819560573</v>
      </c>
      <c r="D210" s="138">
        <f t="shared" si="13"/>
        <v>665133.99415419251</v>
      </c>
      <c r="E210" s="138">
        <f t="shared" si="13"/>
        <v>0</v>
      </c>
      <c r="F210" s="138">
        <f t="shared" si="13"/>
        <v>0</v>
      </c>
      <c r="G210" s="138">
        <f t="shared" si="13"/>
        <v>0</v>
      </c>
      <c r="H210" s="138">
        <f t="shared" si="12"/>
        <v>665800.83583614859</v>
      </c>
    </row>
    <row r="211" spans="2:8" x14ac:dyDescent="0.55000000000000004">
      <c r="B211" s="127" t="str">
        <f>$B$50</f>
        <v>Technology</v>
      </c>
      <c r="C211" s="138">
        <f t="shared" si="13"/>
        <v>265474.08666425274</v>
      </c>
      <c r="D211" s="138">
        <f t="shared" si="13"/>
        <v>209822.36540362571</v>
      </c>
      <c r="E211" s="138">
        <f t="shared" si="13"/>
        <v>303550.2968532386</v>
      </c>
      <c r="F211" s="138">
        <f t="shared" si="13"/>
        <v>51200.563462000959</v>
      </c>
      <c r="G211" s="138">
        <f t="shared" si="13"/>
        <v>0</v>
      </c>
      <c r="H211" s="138">
        <f t="shared" si="12"/>
        <v>830047.31238311797</v>
      </c>
    </row>
    <row r="212" spans="2:8" x14ac:dyDescent="0.55000000000000004">
      <c r="B212" s="127" t="str">
        <f>$B$51</f>
        <v>Nursing</v>
      </c>
      <c r="C212" s="138">
        <f t="shared" si="13"/>
        <v>0</v>
      </c>
      <c r="D212" s="138">
        <f t="shared" si="13"/>
        <v>0</v>
      </c>
      <c r="E212" s="138">
        <f t="shared" si="13"/>
        <v>0</v>
      </c>
      <c r="F212" s="138">
        <f t="shared" si="13"/>
        <v>0</v>
      </c>
      <c r="G212" s="138">
        <f t="shared" si="13"/>
        <v>0</v>
      </c>
      <c r="H212" s="138">
        <f t="shared" si="12"/>
        <v>0</v>
      </c>
    </row>
    <row r="213" spans="2:8" x14ac:dyDescent="0.55000000000000004">
      <c r="B213" s="130" t="str">
        <f>$B$52</f>
        <v>Totals</v>
      </c>
      <c r="C213" s="135">
        <f>SUM(C193:C212)</f>
        <v>30885912.305036787</v>
      </c>
      <c r="D213" s="135">
        <f>SUM(D193:D212)</f>
        <v>43100245.108742639</v>
      </c>
      <c r="E213" s="135">
        <f>SUM(E193:E212)</f>
        <v>30683950.320991687</v>
      </c>
      <c r="F213" s="135">
        <f>SUM(F193:F212)</f>
        <v>40002087.496289</v>
      </c>
      <c r="G213" s="135">
        <f>SUM(G193:G212)</f>
        <v>8728729.7689398658</v>
      </c>
      <c r="H213" s="135">
        <f t="shared" si="12"/>
        <v>153400924.99999994</v>
      </c>
    </row>
    <row r="214" spans="2:8" x14ac:dyDescent="0.55000000000000004">
      <c r="B214" s="143"/>
      <c r="C214" s="144"/>
      <c r="D214" s="144"/>
      <c r="E214" s="144"/>
      <c r="F214" s="144"/>
      <c r="G214" s="144"/>
      <c r="H214" s="144"/>
    </row>
    <row r="215" spans="2:8" ht="15" customHeight="1" x14ac:dyDescent="0.55000000000000004">
      <c r="B215" s="442" t="s">
        <v>35</v>
      </c>
      <c r="C215" s="442"/>
      <c r="D215" s="442"/>
      <c r="E215" s="442"/>
      <c r="F215" s="442"/>
      <c r="G215" s="442"/>
      <c r="H215" s="122">
        <f>H17</f>
        <v>76844660</v>
      </c>
    </row>
    <row r="216" spans="2:8" ht="60.75" customHeight="1" thickBot="1" x14ac:dyDescent="0.6">
      <c r="B216" s="444" t="s">
        <v>226</v>
      </c>
      <c r="C216" s="444"/>
      <c r="D216" s="444"/>
      <c r="E216" s="444"/>
      <c r="F216" s="444"/>
      <c r="G216" s="444"/>
      <c r="H216" s="444"/>
    </row>
    <row r="217" spans="2:8" ht="19.8" thickBot="1" x14ac:dyDescent="0.6">
      <c r="B217" s="124" t="s">
        <v>31</v>
      </c>
      <c r="C217" s="125" t="s">
        <v>25</v>
      </c>
      <c r="D217" s="125" t="s">
        <v>26</v>
      </c>
      <c r="E217" s="125" t="s">
        <v>27</v>
      </c>
      <c r="F217" s="125" t="s">
        <v>28</v>
      </c>
      <c r="G217" s="125" t="s">
        <v>29</v>
      </c>
      <c r="H217" s="126" t="s">
        <v>1</v>
      </c>
    </row>
    <row r="218" spans="2:8" x14ac:dyDescent="0.55000000000000004">
      <c r="B218" s="127" t="str">
        <f>$B$32</f>
        <v>Liberal Arts</v>
      </c>
      <c r="C218" s="135">
        <f t="shared" ref="C218:G233" si="14">$H$215*IF($H$25=0,0,C$25/$H$25)*IF(C$52=0,0,C32/C$52)</f>
        <v>14493969.008070983</v>
      </c>
      <c r="D218" s="135">
        <f t="shared" si="14"/>
        <v>8049166.5277016936</v>
      </c>
      <c r="E218" s="135">
        <f t="shared" si="14"/>
        <v>1415596.9019384012</v>
      </c>
      <c r="F218" s="135">
        <f t="shared" si="14"/>
        <v>999411.10241894214</v>
      </c>
      <c r="G218" s="135">
        <f t="shared" si="14"/>
        <v>0</v>
      </c>
      <c r="H218" s="135">
        <f>SUM(C218:G218)</f>
        <v>24958143.540130019</v>
      </c>
    </row>
    <row r="219" spans="2:8" x14ac:dyDescent="0.55000000000000004">
      <c r="B219" s="127" t="str">
        <f>$B$33</f>
        <v>Science</v>
      </c>
      <c r="C219" s="138">
        <f t="shared" si="14"/>
        <v>6022106.3748388551</v>
      </c>
      <c r="D219" s="138">
        <f t="shared" si="14"/>
        <v>5861884.7087687533</v>
      </c>
      <c r="E219" s="138">
        <f t="shared" si="14"/>
        <v>886002.19423832244</v>
      </c>
      <c r="F219" s="138">
        <f t="shared" si="14"/>
        <v>1331829.887366991</v>
      </c>
      <c r="G219" s="138">
        <f t="shared" si="14"/>
        <v>0</v>
      </c>
      <c r="H219" s="138">
        <f t="shared" ref="H219:H238" si="15">SUM(C219:G219)</f>
        <v>14101823.165212922</v>
      </c>
    </row>
    <row r="220" spans="2:8" x14ac:dyDescent="0.55000000000000004">
      <c r="B220" s="127" t="str">
        <f>$B$34</f>
        <v>Fine Arts</v>
      </c>
      <c r="C220" s="138">
        <f t="shared" si="14"/>
        <v>1562443.2039973107</v>
      </c>
      <c r="D220" s="138">
        <f t="shared" si="14"/>
        <v>905898.98121140699</v>
      </c>
      <c r="E220" s="138">
        <f t="shared" si="14"/>
        <v>237136.15718369326</v>
      </c>
      <c r="F220" s="138">
        <f t="shared" si="14"/>
        <v>206366.05182249227</v>
      </c>
      <c r="G220" s="138">
        <f t="shared" si="14"/>
        <v>0</v>
      </c>
      <c r="H220" s="138">
        <f t="shared" si="15"/>
        <v>2911844.3942149035</v>
      </c>
    </row>
    <row r="221" spans="2:8" x14ac:dyDescent="0.55000000000000004">
      <c r="B221" s="127" t="str">
        <f>$B$35</f>
        <v>Teacher Education</v>
      </c>
      <c r="C221" s="138">
        <f t="shared" si="14"/>
        <v>103723.20579107241</v>
      </c>
      <c r="D221" s="138">
        <f t="shared" si="14"/>
        <v>743135.18281576829</v>
      </c>
      <c r="E221" s="138">
        <f t="shared" si="14"/>
        <v>799455.46704158501</v>
      </c>
      <c r="F221" s="138">
        <f t="shared" si="14"/>
        <v>542408.73041906138</v>
      </c>
      <c r="G221" s="138">
        <f t="shared" si="14"/>
        <v>0</v>
      </c>
      <c r="H221" s="138">
        <f t="shared" si="15"/>
        <v>2188722.5860674875</v>
      </c>
    </row>
    <row r="222" spans="2:8" x14ac:dyDescent="0.55000000000000004">
      <c r="B222" s="127" t="str">
        <f>$B$36</f>
        <v>Agriculture</v>
      </c>
      <c r="C222" s="138">
        <f t="shared" si="14"/>
        <v>1062063.6731699547</v>
      </c>
      <c r="D222" s="138">
        <f t="shared" si="14"/>
        <v>1581024.8773735985</v>
      </c>
      <c r="E222" s="138">
        <f t="shared" si="14"/>
        <v>395601.99571293063</v>
      </c>
      <c r="F222" s="138">
        <f t="shared" si="14"/>
        <v>252399.29546585793</v>
      </c>
      <c r="G222" s="138">
        <f t="shared" si="14"/>
        <v>0</v>
      </c>
      <c r="H222" s="138">
        <f t="shared" si="15"/>
        <v>3291089.8417223417</v>
      </c>
    </row>
    <row r="223" spans="2:8" x14ac:dyDescent="0.55000000000000004">
      <c r="B223" s="127" t="str">
        <f>$B$37</f>
        <v>Engineering</v>
      </c>
      <c r="C223" s="138">
        <f t="shared" si="14"/>
        <v>2512789.5900050127</v>
      </c>
      <c r="D223" s="138">
        <f t="shared" si="14"/>
        <v>5549538.6871996559</v>
      </c>
      <c r="E223" s="138">
        <f t="shared" si="14"/>
        <v>1692677.7024436656</v>
      </c>
      <c r="F223" s="138">
        <f t="shared" si="14"/>
        <v>1036335.6404052164</v>
      </c>
      <c r="G223" s="138">
        <f t="shared" si="14"/>
        <v>0</v>
      </c>
      <c r="H223" s="138">
        <f t="shared" si="15"/>
        <v>10791341.62005355</v>
      </c>
    </row>
    <row r="224" spans="2:8" x14ac:dyDescent="0.55000000000000004">
      <c r="B224" s="127" t="str">
        <f>$B$38</f>
        <v>Home Economics</v>
      </c>
      <c r="C224" s="138">
        <f t="shared" si="14"/>
        <v>494983.52590180852</v>
      </c>
      <c r="D224" s="138">
        <f t="shared" si="14"/>
        <v>240802.54445739742</v>
      </c>
      <c r="E224" s="138">
        <f t="shared" si="14"/>
        <v>27098.596056183211</v>
      </c>
      <c r="F224" s="138">
        <f t="shared" si="14"/>
        <v>21057.760390050233</v>
      </c>
      <c r="G224" s="138">
        <f t="shared" si="14"/>
        <v>0</v>
      </c>
      <c r="H224" s="138">
        <f t="shared" si="15"/>
        <v>783942.42680543941</v>
      </c>
    </row>
    <row r="225" spans="2:8" x14ac:dyDescent="0.55000000000000004">
      <c r="B225" s="127" t="str">
        <f>$B$39</f>
        <v>Law</v>
      </c>
      <c r="C225" s="138">
        <f t="shared" si="14"/>
        <v>0</v>
      </c>
      <c r="D225" s="138">
        <f t="shared" si="14"/>
        <v>0</v>
      </c>
      <c r="E225" s="138">
        <f t="shared" si="14"/>
        <v>0</v>
      </c>
      <c r="F225" s="138">
        <f t="shared" si="14"/>
        <v>0</v>
      </c>
      <c r="G225" s="138">
        <f t="shared" si="14"/>
        <v>925471.20217939687</v>
      </c>
      <c r="H225" s="138">
        <f t="shared" si="15"/>
        <v>925471.20217939687</v>
      </c>
    </row>
    <row r="226" spans="2:8" x14ac:dyDescent="0.55000000000000004">
      <c r="B226" s="127" t="str">
        <f>$B$40</f>
        <v>Social Service</v>
      </c>
      <c r="C226" s="138">
        <f t="shared" si="14"/>
        <v>23682.466062123469</v>
      </c>
      <c r="D226" s="138">
        <f t="shared" si="14"/>
        <v>53585.968838000772</v>
      </c>
      <c r="E226" s="138">
        <f t="shared" si="14"/>
        <v>104925.01379539452</v>
      </c>
      <c r="F226" s="138">
        <f t="shared" si="14"/>
        <v>293.82921474488694</v>
      </c>
      <c r="G226" s="138">
        <f t="shared" si="14"/>
        <v>0</v>
      </c>
      <c r="H226" s="138">
        <f t="shared" si="15"/>
        <v>182487.27791026366</v>
      </c>
    </row>
    <row r="227" spans="2:8" x14ac:dyDescent="0.55000000000000004">
      <c r="B227" s="127" t="str">
        <f>$B$41</f>
        <v>Library Science</v>
      </c>
      <c r="C227" s="138">
        <f t="shared" si="14"/>
        <v>5545.8939512567622</v>
      </c>
      <c r="D227" s="138">
        <f t="shared" si="14"/>
        <v>0</v>
      </c>
      <c r="E227" s="138">
        <f t="shared" si="14"/>
        <v>56916.428394820796</v>
      </c>
      <c r="F227" s="138">
        <f t="shared" si="14"/>
        <v>0</v>
      </c>
      <c r="G227" s="138">
        <f t="shared" si="14"/>
        <v>0</v>
      </c>
      <c r="H227" s="138">
        <f t="shared" si="15"/>
        <v>62462.322346077555</v>
      </c>
    </row>
    <row r="228" spans="2:8" x14ac:dyDescent="0.55000000000000004">
      <c r="B228" s="127" t="str">
        <f>$B$42</f>
        <v>Veterinary Science</v>
      </c>
      <c r="C228" s="138">
        <f t="shared" si="14"/>
        <v>0</v>
      </c>
      <c r="D228" s="138">
        <f t="shared" si="14"/>
        <v>0</v>
      </c>
      <c r="E228" s="138">
        <f t="shared" si="14"/>
        <v>0</v>
      </c>
      <c r="F228" s="138">
        <f t="shared" si="14"/>
        <v>0</v>
      </c>
      <c r="G228" s="138">
        <f t="shared" si="14"/>
        <v>578428.28459044837</v>
      </c>
      <c r="H228" s="138">
        <f t="shared" si="15"/>
        <v>578428.28459044837</v>
      </c>
    </row>
    <row r="229" spans="2:8" x14ac:dyDescent="0.55000000000000004">
      <c r="B229" s="127" t="str">
        <f>$B$43</f>
        <v>Vocational Training</v>
      </c>
      <c r="C229" s="138">
        <f t="shared" si="14"/>
        <v>0</v>
      </c>
      <c r="D229" s="138">
        <f t="shared" si="14"/>
        <v>0</v>
      </c>
      <c r="E229" s="138">
        <f t="shared" si="14"/>
        <v>0</v>
      </c>
      <c r="F229" s="138">
        <f t="shared" si="14"/>
        <v>0</v>
      </c>
      <c r="G229" s="138">
        <f t="shared" si="14"/>
        <v>0</v>
      </c>
      <c r="H229" s="138">
        <f t="shared" si="15"/>
        <v>0</v>
      </c>
    </row>
    <row r="230" spans="2:8" x14ac:dyDescent="0.55000000000000004">
      <c r="B230" s="127" t="str">
        <f>$B$44</f>
        <v>Physical Training</v>
      </c>
      <c r="C230" s="138">
        <f t="shared" si="14"/>
        <v>0</v>
      </c>
      <c r="D230" s="138">
        <f t="shared" si="14"/>
        <v>0</v>
      </c>
      <c r="E230" s="138">
        <f t="shared" si="14"/>
        <v>0</v>
      </c>
      <c r="F230" s="138">
        <f t="shared" si="14"/>
        <v>0</v>
      </c>
      <c r="G230" s="138">
        <f t="shared" si="14"/>
        <v>0</v>
      </c>
      <c r="H230" s="138">
        <f t="shared" si="15"/>
        <v>0</v>
      </c>
    </row>
    <row r="231" spans="2:8" x14ac:dyDescent="0.55000000000000004">
      <c r="B231" s="127" t="str">
        <f>$B$45</f>
        <v>Health Services</v>
      </c>
      <c r="C231" s="138">
        <f t="shared" si="14"/>
        <v>590163.05722743133</v>
      </c>
      <c r="D231" s="138">
        <f t="shared" si="14"/>
        <v>494691.1454759466</v>
      </c>
      <c r="E231" s="138">
        <f t="shared" si="14"/>
        <v>99674.074767206766</v>
      </c>
      <c r="F231" s="138">
        <f t="shared" si="14"/>
        <v>114593.39375050591</v>
      </c>
      <c r="G231" s="138">
        <f t="shared" si="14"/>
        <v>0</v>
      </c>
      <c r="H231" s="138">
        <f t="shared" si="15"/>
        <v>1299121.6712210907</v>
      </c>
    </row>
    <row r="232" spans="2:8" x14ac:dyDescent="0.55000000000000004">
      <c r="B232" s="127" t="str">
        <f>$B$46</f>
        <v>Pharmacy</v>
      </c>
      <c r="C232" s="138">
        <f t="shared" si="14"/>
        <v>0</v>
      </c>
      <c r="D232" s="138">
        <f t="shared" si="14"/>
        <v>0</v>
      </c>
      <c r="E232" s="138">
        <f t="shared" si="14"/>
        <v>0</v>
      </c>
      <c r="F232" s="138">
        <f t="shared" si="14"/>
        <v>0</v>
      </c>
      <c r="G232" s="138">
        <f t="shared" si="14"/>
        <v>0</v>
      </c>
      <c r="H232" s="138">
        <f t="shared" si="15"/>
        <v>0</v>
      </c>
    </row>
    <row r="233" spans="2:8" x14ac:dyDescent="0.55000000000000004">
      <c r="B233" s="127" t="str">
        <f>$B$47</f>
        <v>Business Administration</v>
      </c>
      <c r="C233" s="138">
        <f t="shared" si="14"/>
        <v>2184732.4757351754</v>
      </c>
      <c r="D233" s="138">
        <f t="shared" si="14"/>
        <v>9688744.3442868665</v>
      </c>
      <c r="E233" s="138">
        <f t="shared" si="14"/>
        <v>2262498.3537703967</v>
      </c>
      <c r="F233" s="138">
        <f t="shared" si="14"/>
        <v>171988.03369734049</v>
      </c>
      <c r="G233" s="138">
        <f t="shared" si="14"/>
        <v>0</v>
      </c>
      <c r="H233" s="138">
        <f t="shared" si="15"/>
        <v>14307963.207489781</v>
      </c>
    </row>
    <row r="234" spans="2:8" x14ac:dyDescent="0.55000000000000004">
      <c r="B234" s="127" t="str">
        <f>$B$48</f>
        <v>Optometry</v>
      </c>
      <c r="C234" s="138">
        <f t="shared" ref="C234:G237" si="16">$H$215*IF($H$25=0,0,C$25/$H$25)*IF(C$52=0,0,C48/C$52)</f>
        <v>0</v>
      </c>
      <c r="D234" s="138">
        <f t="shared" si="16"/>
        <v>0</v>
      </c>
      <c r="E234" s="138">
        <f t="shared" si="16"/>
        <v>0</v>
      </c>
      <c r="F234" s="138">
        <f t="shared" si="16"/>
        <v>0</v>
      </c>
      <c r="G234" s="138">
        <f t="shared" si="16"/>
        <v>0</v>
      </c>
      <c r="H234" s="138">
        <f t="shared" si="15"/>
        <v>0</v>
      </c>
    </row>
    <row r="235" spans="2:8" x14ac:dyDescent="0.55000000000000004">
      <c r="B235" s="127" t="str">
        <f>$B$49</f>
        <v>Teacher Ed-Practice Teaching</v>
      </c>
      <c r="C235" s="138">
        <f t="shared" si="16"/>
        <v>199.85203427952294</v>
      </c>
      <c r="D235" s="138">
        <f t="shared" si="16"/>
        <v>220361.55099691226</v>
      </c>
      <c r="E235" s="138">
        <f t="shared" si="16"/>
        <v>0</v>
      </c>
      <c r="F235" s="138">
        <f t="shared" si="16"/>
        <v>0</v>
      </c>
      <c r="G235" s="138">
        <f t="shared" si="16"/>
        <v>0</v>
      </c>
      <c r="H235" s="138">
        <f t="shared" si="15"/>
        <v>220561.40303119179</v>
      </c>
    </row>
    <row r="236" spans="2:8" x14ac:dyDescent="0.55000000000000004">
      <c r="B236" s="127" t="str">
        <f>$B$50</f>
        <v>Technology</v>
      </c>
      <c r="C236" s="138">
        <f t="shared" si="16"/>
        <v>85486.707663065929</v>
      </c>
      <c r="D236" s="138">
        <f t="shared" si="16"/>
        <v>84438.496350789093</v>
      </c>
      <c r="E236" s="138">
        <f t="shared" si="16"/>
        <v>67512.073219556783</v>
      </c>
      <c r="F236" s="138">
        <f t="shared" si="16"/>
        <v>3819.7797916835307</v>
      </c>
      <c r="G236" s="138">
        <f t="shared" si="16"/>
        <v>0</v>
      </c>
      <c r="H236" s="138">
        <f t="shared" si="15"/>
        <v>241257.05702509533</v>
      </c>
    </row>
    <row r="237" spans="2:8" x14ac:dyDescent="0.55000000000000004">
      <c r="B237" s="127" t="str">
        <f>$B$51</f>
        <v>Nursing</v>
      </c>
      <c r="C237" s="138">
        <f t="shared" si="16"/>
        <v>0</v>
      </c>
      <c r="D237" s="138">
        <f t="shared" si="16"/>
        <v>0</v>
      </c>
      <c r="E237" s="138">
        <f t="shared" si="16"/>
        <v>0</v>
      </c>
      <c r="F237" s="138">
        <f t="shared" si="16"/>
        <v>0</v>
      </c>
      <c r="G237" s="138">
        <f t="shared" si="16"/>
        <v>0</v>
      </c>
      <c r="H237" s="138">
        <f t="shared" si="15"/>
        <v>0</v>
      </c>
    </row>
    <row r="238" spans="2:8" x14ac:dyDescent="0.55000000000000004">
      <c r="B238" s="130" t="str">
        <f>$B$52</f>
        <v>Totals</v>
      </c>
      <c r="C238" s="135">
        <f>SUM(C218:C237)</f>
        <v>29141889.034448333</v>
      </c>
      <c r="D238" s="135">
        <f>SUM(D218:D237)</f>
        <v>33473273.015476789</v>
      </c>
      <c r="E238" s="135">
        <f>SUM(E218:E237)</f>
        <v>8045094.9585621562</v>
      </c>
      <c r="F238" s="135">
        <f>SUM(F218:F237)</f>
        <v>4680503.5047428859</v>
      </c>
      <c r="G238" s="135">
        <f>SUM(G218:G237)</f>
        <v>1503899.4867698452</v>
      </c>
      <c r="H238" s="135">
        <f t="shared" si="15"/>
        <v>76844660</v>
      </c>
    </row>
    <row r="239" spans="2:8" x14ac:dyDescent="0.55000000000000004">
      <c r="B239" s="328"/>
      <c r="C239" s="348"/>
      <c r="D239" s="348"/>
      <c r="E239" s="348"/>
      <c r="F239" s="348"/>
      <c r="G239" s="348"/>
      <c r="H239" s="348"/>
    </row>
    <row r="240" spans="2:8" ht="15" customHeight="1" x14ac:dyDescent="0.55000000000000004">
      <c r="B240" s="120" t="s">
        <v>11</v>
      </c>
      <c r="C240" s="121"/>
      <c r="D240" s="121"/>
      <c r="E240" s="121"/>
      <c r="F240" s="121"/>
      <c r="G240" s="121"/>
      <c r="H240" s="122">
        <f>H16</f>
        <v>79275501</v>
      </c>
    </row>
    <row r="241" spans="2:8" ht="61.5" customHeight="1" thickBot="1" x14ac:dyDescent="0.6">
      <c r="B241" s="444" t="s">
        <v>917</v>
      </c>
      <c r="C241" s="444"/>
      <c r="D241" s="444"/>
      <c r="E241" s="444"/>
      <c r="F241" s="444"/>
      <c r="G241" s="444"/>
      <c r="H241" s="326"/>
    </row>
    <row r="242" spans="2:8" ht="19.8" thickBot="1" x14ac:dyDescent="0.6">
      <c r="B242" s="124" t="s">
        <v>31</v>
      </c>
      <c r="C242" s="125" t="s">
        <v>25</v>
      </c>
      <c r="D242" s="125" t="s">
        <v>26</v>
      </c>
      <c r="E242" s="125" t="s">
        <v>27</v>
      </c>
      <c r="F242" s="125" t="s">
        <v>28</v>
      </c>
      <c r="G242" s="125" t="s">
        <v>29</v>
      </c>
      <c r="H242" s="126" t="s">
        <v>1</v>
      </c>
    </row>
    <row r="243" spans="2:8" x14ac:dyDescent="0.55000000000000004">
      <c r="B243" s="127" t="str">
        <f>$B$32</f>
        <v>Liberal Arts</v>
      </c>
      <c r="C243" s="135">
        <f t="shared" ref="C243:G258" si="17">$H$240*IF($H$25=0,0,C$25/$H$25)*IF(C$52=0,0,C32/C$52)</f>
        <v>14952459.345819218</v>
      </c>
      <c r="D243" s="135">
        <f t="shared" si="17"/>
        <v>8303787.2653217819</v>
      </c>
      <c r="E243" s="135">
        <f t="shared" si="17"/>
        <v>1460376.7342482174</v>
      </c>
      <c r="F243" s="135">
        <f t="shared" si="17"/>
        <v>1031025.6542123285</v>
      </c>
      <c r="G243" s="135">
        <f t="shared" si="17"/>
        <v>0</v>
      </c>
      <c r="H243" s="135">
        <f>SUM(C243:G243)</f>
        <v>25747648.999601547</v>
      </c>
    </row>
    <row r="244" spans="2:8" x14ac:dyDescent="0.55000000000000004">
      <c r="B244" s="127" t="str">
        <f>$B$33</f>
        <v>Science</v>
      </c>
      <c r="C244" s="138">
        <f t="shared" si="17"/>
        <v>6212604.7527654367</v>
      </c>
      <c r="D244" s="138">
        <f t="shared" si="17"/>
        <v>6047314.7658130303</v>
      </c>
      <c r="E244" s="138">
        <f t="shared" si="17"/>
        <v>914029.26156927913</v>
      </c>
      <c r="F244" s="138">
        <f t="shared" si="17"/>
        <v>1373959.9025851868</v>
      </c>
      <c r="G244" s="138">
        <f t="shared" si="17"/>
        <v>0</v>
      </c>
      <c r="H244" s="138">
        <f t="shared" ref="H244:H263" si="18">SUM(C244:G244)</f>
        <v>14547908.68273293</v>
      </c>
    </row>
    <row r="245" spans="2:8" x14ac:dyDescent="0.55000000000000004">
      <c r="B245" s="127" t="str">
        <f>$B$34</f>
        <v>Fine Arts</v>
      </c>
      <c r="C245" s="138">
        <f t="shared" si="17"/>
        <v>1611868.2518854532</v>
      </c>
      <c r="D245" s="138">
        <f t="shared" si="17"/>
        <v>934555.44719599083</v>
      </c>
      <c r="E245" s="138">
        <f t="shared" si="17"/>
        <v>244637.52804621728</v>
      </c>
      <c r="F245" s="138">
        <f t="shared" si="17"/>
        <v>212894.06638821797</v>
      </c>
      <c r="G245" s="138">
        <f t="shared" si="17"/>
        <v>0</v>
      </c>
      <c r="H245" s="138">
        <f t="shared" si="18"/>
        <v>3003955.2935158797</v>
      </c>
    </row>
    <row r="246" spans="2:8" x14ac:dyDescent="0.55000000000000004">
      <c r="B246" s="127" t="str">
        <f>$B$35</f>
        <v>Teacher Education</v>
      </c>
      <c r="C246" s="138">
        <f t="shared" si="17"/>
        <v>107004.30068157458</v>
      </c>
      <c r="D246" s="138">
        <f t="shared" si="17"/>
        <v>766642.91218734812</v>
      </c>
      <c r="E246" s="138">
        <f t="shared" si="17"/>
        <v>824744.78612971469</v>
      </c>
      <c r="F246" s="138">
        <f t="shared" si="17"/>
        <v>559566.84369148128</v>
      </c>
      <c r="G246" s="138">
        <f t="shared" si="17"/>
        <v>0</v>
      </c>
      <c r="H246" s="138">
        <f t="shared" si="18"/>
        <v>2257958.8426901186</v>
      </c>
    </row>
    <row r="247" spans="2:8" x14ac:dyDescent="0.55000000000000004">
      <c r="B247" s="127" t="str">
        <f>$B$36</f>
        <v>Agriculture</v>
      </c>
      <c r="C247" s="138">
        <f t="shared" si="17"/>
        <v>1095660.1250425002</v>
      </c>
      <c r="D247" s="138">
        <f t="shared" si="17"/>
        <v>1631037.7226895867</v>
      </c>
      <c r="E247" s="138">
        <f t="shared" si="17"/>
        <v>408116.14504823659</v>
      </c>
      <c r="F247" s="138">
        <f t="shared" si="17"/>
        <v>260383.48793661024</v>
      </c>
      <c r="G247" s="138">
        <f t="shared" si="17"/>
        <v>0</v>
      </c>
      <c r="H247" s="138">
        <f t="shared" si="18"/>
        <v>3395197.4807169335</v>
      </c>
    </row>
    <row r="248" spans="2:8" x14ac:dyDescent="0.55000000000000004">
      <c r="B248" s="127" t="str">
        <f>$B$37</f>
        <v>Engineering</v>
      </c>
      <c r="C248" s="138">
        <f t="shared" si="17"/>
        <v>2592277.1166562773</v>
      </c>
      <c r="D248" s="138">
        <f t="shared" si="17"/>
        <v>5725088.2461661613</v>
      </c>
      <c r="E248" s="138">
        <f t="shared" si="17"/>
        <v>1746222.4817280797</v>
      </c>
      <c r="F248" s="138">
        <f t="shared" si="17"/>
        <v>1069118.2327734856</v>
      </c>
      <c r="G248" s="138">
        <f t="shared" si="17"/>
        <v>0</v>
      </c>
      <c r="H248" s="138">
        <f t="shared" si="18"/>
        <v>11132706.077324003</v>
      </c>
    </row>
    <row r="249" spans="2:8" x14ac:dyDescent="0.55000000000000004">
      <c r="B249" s="127" t="str">
        <f>$B$38</f>
        <v>Home Economics</v>
      </c>
      <c r="C249" s="138">
        <f t="shared" si="17"/>
        <v>510641.42911963363</v>
      </c>
      <c r="D249" s="138">
        <f t="shared" si="17"/>
        <v>248419.89481032192</v>
      </c>
      <c r="E249" s="138">
        <f t="shared" si="17"/>
        <v>27955.81083644001</v>
      </c>
      <c r="F249" s="138">
        <f t="shared" si="17"/>
        <v>21723.884325328363</v>
      </c>
      <c r="G249" s="138">
        <f t="shared" si="17"/>
        <v>0</v>
      </c>
      <c r="H249" s="138">
        <f t="shared" si="18"/>
        <v>808741.01909172384</v>
      </c>
    </row>
    <row r="250" spans="2:8" x14ac:dyDescent="0.55000000000000004">
      <c r="B250" s="127" t="str">
        <f>$B$39</f>
        <v>Law</v>
      </c>
      <c r="C250" s="138">
        <f t="shared" si="17"/>
        <v>0</v>
      </c>
      <c r="D250" s="138">
        <f t="shared" si="17"/>
        <v>0</v>
      </c>
      <c r="E250" s="138">
        <f t="shared" si="17"/>
        <v>0</v>
      </c>
      <c r="F250" s="138">
        <f t="shared" si="17"/>
        <v>0</v>
      </c>
      <c r="G250" s="138">
        <f t="shared" si="17"/>
        <v>954746.79976258578</v>
      </c>
      <c r="H250" s="138">
        <f t="shared" si="18"/>
        <v>954746.79976258578</v>
      </c>
    </row>
    <row r="251" spans="2:8" x14ac:dyDescent="0.55000000000000004">
      <c r="B251" s="127" t="str">
        <f>$B$40</f>
        <v>Social Service</v>
      </c>
      <c r="C251" s="138">
        <f t="shared" si="17"/>
        <v>24431.617785677434</v>
      </c>
      <c r="D251" s="138">
        <f t="shared" si="17"/>
        <v>55281.063462352475</v>
      </c>
      <c r="E251" s="138">
        <f t="shared" si="17"/>
        <v>108244.12569541998</v>
      </c>
      <c r="F251" s="138">
        <f t="shared" si="17"/>
        <v>303.12396733016323</v>
      </c>
      <c r="G251" s="138">
        <f t="shared" si="17"/>
        <v>0</v>
      </c>
      <c r="H251" s="138">
        <f t="shared" si="18"/>
        <v>188259.93091078007</v>
      </c>
    </row>
    <row r="252" spans="2:8" x14ac:dyDescent="0.55000000000000004">
      <c r="B252" s="127" t="str">
        <f>$B$41</f>
        <v>Library Science</v>
      </c>
      <c r="C252" s="138">
        <f t="shared" si="17"/>
        <v>5721.3282156333235</v>
      </c>
      <c r="D252" s="138">
        <f t="shared" si="17"/>
        <v>0</v>
      </c>
      <c r="E252" s="138">
        <f t="shared" si="17"/>
        <v>58716.876047470891</v>
      </c>
      <c r="F252" s="138">
        <f t="shared" si="17"/>
        <v>0</v>
      </c>
      <c r="G252" s="138">
        <f t="shared" si="17"/>
        <v>0</v>
      </c>
      <c r="H252" s="138">
        <f t="shared" si="18"/>
        <v>64438.204263104213</v>
      </c>
    </row>
    <row r="253" spans="2:8" x14ac:dyDescent="0.55000000000000004">
      <c r="B253" s="127" t="str">
        <f>$B$42</f>
        <v>Veterinary Science</v>
      </c>
      <c r="C253" s="138">
        <f t="shared" si="17"/>
        <v>0</v>
      </c>
      <c r="D253" s="138">
        <f t="shared" si="17"/>
        <v>0</v>
      </c>
      <c r="E253" s="138">
        <f t="shared" si="17"/>
        <v>0</v>
      </c>
      <c r="F253" s="138">
        <f t="shared" si="17"/>
        <v>0</v>
      </c>
      <c r="G253" s="138">
        <f t="shared" si="17"/>
        <v>596725.81092138833</v>
      </c>
      <c r="H253" s="138">
        <f t="shared" si="18"/>
        <v>596725.81092138833</v>
      </c>
    </row>
    <row r="254" spans="2:8" x14ac:dyDescent="0.55000000000000004">
      <c r="B254" s="127" t="str">
        <f>$B$43</f>
        <v>Vocational Training</v>
      </c>
      <c r="C254" s="138">
        <f t="shared" si="17"/>
        <v>0</v>
      </c>
      <c r="D254" s="138">
        <f t="shared" si="17"/>
        <v>0</v>
      </c>
      <c r="E254" s="138">
        <f t="shared" si="17"/>
        <v>0</v>
      </c>
      <c r="F254" s="138">
        <f t="shared" si="17"/>
        <v>0</v>
      </c>
      <c r="G254" s="138">
        <f t="shared" si="17"/>
        <v>0</v>
      </c>
      <c r="H254" s="138">
        <f t="shared" si="18"/>
        <v>0</v>
      </c>
    </row>
    <row r="255" spans="2:8" x14ac:dyDescent="0.55000000000000004">
      <c r="B255" s="127" t="str">
        <f>$B$44</f>
        <v>Physical Training</v>
      </c>
      <c r="C255" s="138">
        <f t="shared" si="17"/>
        <v>0</v>
      </c>
      <c r="D255" s="138">
        <f t="shared" si="17"/>
        <v>0</v>
      </c>
      <c r="E255" s="138">
        <f t="shared" si="17"/>
        <v>0</v>
      </c>
      <c r="F255" s="138">
        <f t="shared" si="17"/>
        <v>0</v>
      </c>
      <c r="G255" s="138">
        <f t="shared" si="17"/>
        <v>0</v>
      </c>
      <c r="H255" s="138">
        <f t="shared" si="18"/>
        <v>0</v>
      </c>
    </row>
    <row r="256" spans="2:8" x14ac:dyDescent="0.55000000000000004">
      <c r="B256" s="127" t="str">
        <f>$B$45</f>
        <v>Health Services</v>
      </c>
      <c r="C256" s="138">
        <f t="shared" si="17"/>
        <v>608831.79173928662</v>
      </c>
      <c r="D256" s="138">
        <f t="shared" si="17"/>
        <v>510339.79977098666</v>
      </c>
      <c r="E256" s="138">
        <f t="shared" si="17"/>
        <v>102827.08276517554</v>
      </c>
      <c r="F256" s="138">
        <f t="shared" si="17"/>
        <v>118218.34725876366</v>
      </c>
      <c r="G256" s="138">
        <f t="shared" si="17"/>
        <v>0</v>
      </c>
      <c r="H256" s="138">
        <f t="shared" si="18"/>
        <v>1340217.0215342124</v>
      </c>
    </row>
    <row r="257" spans="2:9" x14ac:dyDescent="0.55000000000000004">
      <c r="B257" s="127" t="str">
        <f>$B$46</f>
        <v>Pharmacy</v>
      </c>
      <c r="C257" s="138">
        <f t="shared" si="17"/>
        <v>0</v>
      </c>
      <c r="D257" s="138">
        <f t="shared" si="17"/>
        <v>0</v>
      </c>
      <c r="E257" s="138">
        <f t="shared" si="17"/>
        <v>0</v>
      </c>
      <c r="F257" s="138">
        <f t="shared" si="17"/>
        <v>0</v>
      </c>
      <c r="G257" s="138">
        <f t="shared" si="17"/>
        <v>0</v>
      </c>
      <c r="H257" s="138">
        <f t="shared" si="18"/>
        <v>0</v>
      </c>
    </row>
    <row r="258" spans="2:9" x14ac:dyDescent="0.55000000000000004">
      <c r="B258" s="127" t="str">
        <f>$B$47</f>
        <v>Business Administration</v>
      </c>
      <c r="C258" s="138">
        <f t="shared" si="17"/>
        <v>2253842.5124774626</v>
      </c>
      <c r="D258" s="138">
        <f t="shared" si="17"/>
        <v>9995230.1429176442</v>
      </c>
      <c r="E258" s="138">
        <f t="shared" si="17"/>
        <v>2334068.3725690693</v>
      </c>
      <c r="F258" s="138">
        <f t="shared" si="17"/>
        <v>177428.56221058889</v>
      </c>
      <c r="G258" s="138">
        <f t="shared" si="17"/>
        <v>0</v>
      </c>
      <c r="H258" s="138">
        <f t="shared" si="18"/>
        <v>14760569.590174766</v>
      </c>
    </row>
    <row r="259" spans="2:9" x14ac:dyDescent="0.55000000000000004">
      <c r="B259" s="127" t="str">
        <f>$B$48</f>
        <v>Optometry</v>
      </c>
      <c r="C259" s="138">
        <f t="shared" ref="C259:G262" si="19">$H$240*IF($H$25=0,0,C$25/$H$25)*IF(C$52=0,0,C48/C$52)</f>
        <v>0</v>
      </c>
      <c r="D259" s="138">
        <f t="shared" si="19"/>
        <v>0</v>
      </c>
      <c r="E259" s="138">
        <f t="shared" si="19"/>
        <v>0</v>
      </c>
      <c r="F259" s="138">
        <f t="shared" si="19"/>
        <v>0</v>
      </c>
      <c r="G259" s="138">
        <f t="shared" si="19"/>
        <v>0</v>
      </c>
      <c r="H259" s="138">
        <f t="shared" si="18"/>
        <v>0</v>
      </c>
    </row>
    <row r="260" spans="2:9" x14ac:dyDescent="0.55000000000000004">
      <c r="B260" s="127" t="str">
        <f>$B$49</f>
        <v>Teacher Ed-Practice Teaching</v>
      </c>
      <c r="C260" s="138">
        <f t="shared" si="19"/>
        <v>206.17398975255219</v>
      </c>
      <c r="D260" s="138">
        <f t="shared" si="19"/>
        <v>227332.28771416604</v>
      </c>
      <c r="E260" s="138">
        <f t="shared" si="19"/>
        <v>0</v>
      </c>
      <c r="F260" s="138">
        <f t="shared" si="19"/>
        <v>0</v>
      </c>
      <c r="G260" s="138">
        <f t="shared" si="19"/>
        <v>0</v>
      </c>
      <c r="H260" s="138">
        <f t="shared" si="18"/>
        <v>227538.46170391858</v>
      </c>
    </row>
    <row r="261" spans="2:9" x14ac:dyDescent="0.55000000000000004">
      <c r="B261" s="127" t="str">
        <f>$B$50</f>
        <v>Technology</v>
      </c>
      <c r="C261" s="138">
        <f t="shared" si="19"/>
        <v>88190.924116654176</v>
      </c>
      <c r="D261" s="138">
        <f t="shared" si="19"/>
        <v>87109.554546737243</v>
      </c>
      <c r="E261" s="138">
        <f t="shared" si="19"/>
        <v>69647.694817428404</v>
      </c>
      <c r="F261" s="138">
        <f t="shared" si="19"/>
        <v>3940.6115752921219</v>
      </c>
      <c r="G261" s="138">
        <f t="shared" si="19"/>
        <v>0</v>
      </c>
      <c r="H261" s="138">
        <f t="shared" si="18"/>
        <v>248888.78505611198</v>
      </c>
    </row>
    <row r="262" spans="2:9" x14ac:dyDescent="0.55000000000000004">
      <c r="B262" s="127" t="str">
        <f>$B$51</f>
        <v>Nursing</v>
      </c>
      <c r="C262" s="138">
        <f t="shared" si="19"/>
        <v>0</v>
      </c>
      <c r="D262" s="138">
        <f t="shared" si="19"/>
        <v>0</v>
      </c>
      <c r="E262" s="138">
        <f t="shared" si="19"/>
        <v>0</v>
      </c>
      <c r="F262" s="138">
        <f t="shared" si="19"/>
        <v>0</v>
      </c>
      <c r="G262" s="138">
        <f t="shared" si="19"/>
        <v>0</v>
      </c>
      <c r="H262" s="138">
        <f t="shared" si="18"/>
        <v>0</v>
      </c>
    </row>
    <row r="263" spans="2:9" x14ac:dyDescent="0.55000000000000004">
      <c r="B263" s="130" t="str">
        <f>$B$52</f>
        <v>Totals</v>
      </c>
      <c r="C263" s="135">
        <f>SUM(C243:C262)</f>
        <v>30063739.670294564</v>
      </c>
      <c r="D263" s="135">
        <f>SUM(D243:D262)</f>
        <v>34532139.102596112</v>
      </c>
      <c r="E263" s="135">
        <f>SUM(E243:E262)</f>
        <v>8299586.8995007491</v>
      </c>
      <c r="F263" s="135">
        <f>SUM(F243:F262)</f>
        <v>4828562.7169246133</v>
      </c>
      <c r="G263" s="135">
        <f>SUM(G243:G262)</f>
        <v>1551472.6106839741</v>
      </c>
      <c r="H263" s="135">
        <f t="shared" si="18"/>
        <v>79275501</v>
      </c>
      <c r="I263" s="349"/>
    </row>
    <row r="264" spans="2:9" x14ac:dyDescent="0.55000000000000004">
      <c r="B264" s="451"/>
      <c r="C264" s="451"/>
      <c r="D264" s="451"/>
      <c r="E264" s="451"/>
      <c r="F264" s="451"/>
      <c r="G264" s="451"/>
      <c r="H264" s="451"/>
      <c r="I264" s="350"/>
    </row>
    <row r="265" spans="2:9" ht="15" customHeight="1" x14ac:dyDescent="0.55000000000000004">
      <c r="B265" s="120" t="s">
        <v>227</v>
      </c>
      <c r="C265" s="121"/>
      <c r="D265" s="121"/>
      <c r="E265" s="121"/>
      <c r="F265" s="121"/>
      <c r="G265" s="121"/>
      <c r="H265" s="122"/>
    </row>
    <row r="266" spans="2:9" ht="45" customHeight="1" thickBot="1" x14ac:dyDescent="0.6">
      <c r="B266" s="444" t="s">
        <v>228</v>
      </c>
      <c r="C266" s="444"/>
      <c r="D266" s="444"/>
      <c r="E266" s="444"/>
      <c r="F266" s="444"/>
      <c r="G266" s="444"/>
      <c r="H266" s="444"/>
    </row>
    <row r="267" spans="2:9" ht="19.8" thickBot="1" x14ac:dyDescent="0.6">
      <c r="B267" s="124" t="s">
        <v>31</v>
      </c>
      <c r="C267" s="125" t="s">
        <v>25</v>
      </c>
      <c r="D267" s="125" t="s">
        <v>26</v>
      </c>
      <c r="E267" s="125" t="s">
        <v>27</v>
      </c>
      <c r="F267" s="125" t="s">
        <v>28</v>
      </c>
      <c r="G267" s="125" t="s">
        <v>29</v>
      </c>
      <c r="H267" s="126" t="s">
        <v>1</v>
      </c>
    </row>
    <row r="268" spans="2:9" x14ac:dyDescent="0.55000000000000004">
      <c r="B268" s="127" t="str">
        <f>$B$32</f>
        <v>Liberal Arts</v>
      </c>
      <c r="C268" s="135">
        <f t="shared" ref="C268:G283" si="20">C243+C218+C193+C168+C116</f>
        <v>78788366.07669954</v>
      </c>
      <c r="D268" s="135">
        <f t="shared" si="20"/>
        <v>54293835.011332907</v>
      </c>
      <c r="E268" s="135">
        <f t="shared" si="20"/>
        <v>34796229.559015438</v>
      </c>
      <c r="F268" s="135">
        <f t="shared" si="20"/>
        <v>36759424.216032371</v>
      </c>
      <c r="G268" s="135">
        <f t="shared" si="20"/>
        <v>0</v>
      </c>
      <c r="H268" s="135">
        <f>SUM(C268:G268)</f>
        <v>204637854.86308026</v>
      </c>
    </row>
    <row r="269" spans="2:9" x14ac:dyDescent="0.55000000000000004">
      <c r="B269" s="127" t="str">
        <f>$B$33</f>
        <v>Science</v>
      </c>
      <c r="C269" s="138">
        <f t="shared" si="20"/>
        <v>37762785.774620652</v>
      </c>
      <c r="D269" s="138">
        <f t="shared" si="20"/>
        <v>40557602.32991305</v>
      </c>
      <c r="E269" s="138">
        <f t="shared" si="20"/>
        <v>21454859.645956151</v>
      </c>
      <c r="F269" s="138">
        <f t="shared" si="20"/>
        <v>53763273.569119558</v>
      </c>
      <c r="G269" s="138">
        <f t="shared" si="20"/>
        <v>0</v>
      </c>
      <c r="H269" s="138">
        <f t="shared" ref="H269:H288" si="21">SUM(C269:G269)</f>
        <v>153538521.3196094</v>
      </c>
    </row>
    <row r="270" spans="2:9" x14ac:dyDescent="0.55000000000000004">
      <c r="B270" s="127" t="str">
        <f>$B$34</f>
        <v>Fine Arts</v>
      </c>
      <c r="C270" s="138">
        <f t="shared" si="20"/>
        <v>14237181.361682147</v>
      </c>
      <c r="D270" s="138">
        <f t="shared" si="20"/>
        <v>11216540.98638857</v>
      </c>
      <c r="E270" s="138">
        <f t="shared" si="20"/>
        <v>6948897.1962621287</v>
      </c>
      <c r="F270" s="138">
        <f t="shared" si="20"/>
        <v>7271831.1877223887</v>
      </c>
      <c r="G270" s="138">
        <f t="shared" si="20"/>
        <v>0</v>
      </c>
      <c r="H270" s="138">
        <f t="shared" si="21"/>
        <v>39674450.732055232</v>
      </c>
    </row>
    <row r="271" spans="2:9" x14ac:dyDescent="0.55000000000000004">
      <c r="B271" s="127" t="str">
        <f>$B$35</f>
        <v>Teacher Education</v>
      </c>
      <c r="C271" s="138">
        <f t="shared" si="20"/>
        <v>1445933.3287139912</v>
      </c>
      <c r="D271" s="138">
        <f t="shared" si="20"/>
        <v>5432984.8427716186</v>
      </c>
      <c r="E271" s="138">
        <f t="shared" si="20"/>
        <v>10563743.084520789</v>
      </c>
      <c r="F271" s="138">
        <f t="shared" si="20"/>
        <v>13071872.921978198</v>
      </c>
      <c r="G271" s="138">
        <f t="shared" si="20"/>
        <v>0</v>
      </c>
      <c r="H271" s="138">
        <f t="shared" si="21"/>
        <v>30514534.177984595</v>
      </c>
    </row>
    <row r="272" spans="2:9" x14ac:dyDescent="0.55000000000000004">
      <c r="B272" s="127" t="str">
        <f>$B$36</f>
        <v>Agriculture</v>
      </c>
      <c r="C272" s="138">
        <f t="shared" si="20"/>
        <v>8146645.9421174992</v>
      </c>
      <c r="D272" s="138">
        <f t="shared" si="20"/>
        <v>12047879.298256939</v>
      </c>
      <c r="E272" s="138">
        <f t="shared" si="20"/>
        <v>11248673.122383159</v>
      </c>
      <c r="F272" s="138">
        <f t="shared" si="20"/>
        <v>10133495.710952949</v>
      </c>
      <c r="G272" s="138">
        <f t="shared" si="20"/>
        <v>0</v>
      </c>
      <c r="H272" s="138">
        <f t="shared" si="21"/>
        <v>41576694.073710546</v>
      </c>
    </row>
    <row r="273" spans="2:9" x14ac:dyDescent="0.55000000000000004">
      <c r="B273" s="127" t="str">
        <f>$B$37</f>
        <v>Engineering</v>
      </c>
      <c r="C273" s="138">
        <f t="shared" si="20"/>
        <v>24592397.377074245</v>
      </c>
      <c r="D273" s="138">
        <f t="shared" si="20"/>
        <v>43616102.74382519</v>
      </c>
      <c r="E273" s="138">
        <f t="shared" si="20"/>
        <v>33452042.688247085</v>
      </c>
      <c r="F273" s="138">
        <f t="shared" si="20"/>
        <v>50184502.25891231</v>
      </c>
      <c r="G273" s="138">
        <f t="shared" si="20"/>
        <v>0</v>
      </c>
      <c r="H273" s="138">
        <f t="shared" si="21"/>
        <v>151845045.06805885</v>
      </c>
    </row>
    <row r="274" spans="2:9" x14ac:dyDescent="0.55000000000000004">
      <c r="B274" s="127" t="str">
        <f>$B$38</f>
        <v>Home Economics</v>
      </c>
      <c r="C274" s="138">
        <f t="shared" si="20"/>
        <v>3198875.7746649352</v>
      </c>
      <c r="D274" s="138">
        <f t="shared" si="20"/>
        <v>1849271.2563373363</v>
      </c>
      <c r="E274" s="138">
        <f t="shared" si="20"/>
        <v>750513.15753503609</v>
      </c>
      <c r="F274" s="138">
        <f t="shared" si="20"/>
        <v>1000085.5439327779</v>
      </c>
      <c r="G274" s="138">
        <f t="shared" si="20"/>
        <v>0</v>
      </c>
      <c r="H274" s="138">
        <f t="shared" si="21"/>
        <v>6798745.7324700858</v>
      </c>
    </row>
    <row r="275" spans="2:9" x14ac:dyDescent="0.55000000000000004">
      <c r="B275" s="127" t="str">
        <f>$B$39</f>
        <v>Law</v>
      </c>
      <c r="C275" s="138">
        <f t="shared" si="20"/>
        <v>0</v>
      </c>
      <c r="D275" s="138">
        <f t="shared" si="20"/>
        <v>0</v>
      </c>
      <c r="E275" s="138">
        <f t="shared" si="20"/>
        <v>0</v>
      </c>
      <c r="F275" s="138">
        <f t="shared" si="20"/>
        <v>0</v>
      </c>
      <c r="G275" s="138">
        <f t="shared" si="20"/>
        <v>21926991.319047779</v>
      </c>
      <c r="H275" s="138">
        <f t="shared" si="21"/>
        <v>21926991.319047779</v>
      </c>
    </row>
    <row r="276" spans="2:9" x14ac:dyDescent="0.55000000000000004">
      <c r="B276" s="127" t="str">
        <f>$B$40</f>
        <v>Social Service</v>
      </c>
      <c r="C276" s="138">
        <f t="shared" si="20"/>
        <v>198848.94286242148</v>
      </c>
      <c r="D276" s="138">
        <f t="shared" si="20"/>
        <v>748740.20316197688</v>
      </c>
      <c r="E276" s="138">
        <f t="shared" si="20"/>
        <v>2062945.2161554834</v>
      </c>
      <c r="F276" s="138">
        <f t="shared" si="20"/>
        <v>6382.6049733186974</v>
      </c>
      <c r="G276" s="138">
        <f t="shared" si="20"/>
        <v>0</v>
      </c>
      <c r="H276" s="138">
        <f t="shared" si="21"/>
        <v>3016916.9671532004</v>
      </c>
    </row>
    <row r="277" spans="2:9" x14ac:dyDescent="0.55000000000000004">
      <c r="B277" s="127" t="str">
        <f>$B$41</f>
        <v>Library Science</v>
      </c>
      <c r="C277" s="138">
        <f t="shared" si="20"/>
        <v>1401837.7089676035</v>
      </c>
      <c r="D277" s="138">
        <f t="shared" si="20"/>
        <v>0</v>
      </c>
      <c r="E277" s="138">
        <f t="shared" si="20"/>
        <v>1498622.6484523448</v>
      </c>
      <c r="F277" s="138">
        <f t="shared" si="20"/>
        <v>2934.0144257515999</v>
      </c>
      <c r="G277" s="138">
        <f t="shared" si="20"/>
        <v>0</v>
      </c>
      <c r="H277" s="138">
        <f t="shared" si="21"/>
        <v>2903394.3718456998</v>
      </c>
    </row>
    <row r="278" spans="2:9" x14ac:dyDescent="0.55000000000000004">
      <c r="B278" s="127" t="str">
        <f>$B$42</f>
        <v>Veterinary Science</v>
      </c>
      <c r="C278" s="138">
        <f t="shared" si="20"/>
        <v>0</v>
      </c>
      <c r="D278" s="138">
        <f t="shared" si="20"/>
        <v>0</v>
      </c>
      <c r="E278" s="138">
        <f t="shared" si="20"/>
        <v>0</v>
      </c>
      <c r="F278" s="138">
        <f t="shared" si="20"/>
        <v>0</v>
      </c>
      <c r="G278" s="138">
        <f t="shared" si="20"/>
        <v>22378661.438322913</v>
      </c>
      <c r="H278" s="138">
        <f t="shared" si="21"/>
        <v>22378661.438322913</v>
      </c>
    </row>
    <row r="279" spans="2:9" x14ac:dyDescent="0.55000000000000004">
      <c r="B279" s="127" t="str">
        <f>$B$43</f>
        <v>Vocational Training</v>
      </c>
      <c r="C279" s="138">
        <f t="shared" si="20"/>
        <v>0</v>
      </c>
      <c r="D279" s="138">
        <f t="shared" si="20"/>
        <v>0</v>
      </c>
      <c r="E279" s="138">
        <f t="shared" si="20"/>
        <v>0</v>
      </c>
      <c r="F279" s="138">
        <f t="shared" si="20"/>
        <v>0</v>
      </c>
      <c r="G279" s="138">
        <f t="shared" si="20"/>
        <v>0</v>
      </c>
      <c r="H279" s="138">
        <f t="shared" si="21"/>
        <v>0</v>
      </c>
    </row>
    <row r="280" spans="2:9" x14ac:dyDescent="0.55000000000000004">
      <c r="B280" s="127" t="str">
        <f>$B$44</f>
        <v>Physical Training</v>
      </c>
      <c r="C280" s="138">
        <f t="shared" si="20"/>
        <v>0</v>
      </c>
      <c r="D280" s="138">
        <f t="shared" si="20"/>
        <v>0</v>
      </c>
      <c r="E280" s="138">
        <f t="shared" si="20"/>
        <v>0</v>
      </c>
      <c r="F280" s="138">
        <f t="shared" si="20"/>
        <v>0</v>
      </c>
      <c r="G280" s="138">
        <f t="shared" si="20"/>
        <v>0</v>
      </c>
      <c r="H280" s="138">
        <f t="shared" si="21"/>
        <v>0</v>
      </c>
    </row>
    <row r="281" spans="2:9" x14ac:dyDescent="0.55000000000000004">
      <c r="B281" s="127" t="str">
        <f>$B$45</f>
        <v>Health Services</v>
      </c>
      <c r="C281" s="138">
        <f t="shared" si="20"/>
        <v>3322853.5942485603</v>
      </c>
      <c r="D281" s="138">
        <f t="shared" si="20"/>
        <v>3465443.6088647218</v>
      </c>
      <c r="E281" s="138">
        <f t="shared" si="20"/>
        <v>1371587.9344674</v>
      </c>
      <c r="F281" s="138">
        <f t="shared" si="20"/>
        <v>3126883.4764013635</v>
      </c>
      <c r="G281" s="138">
        <f t="shared" si="20"/>
        <v>0</v>
      </c>
      <c r="H281" s="138">
        <f t="shared" si="21"/>
        <v>11286768.613982044</v>
      </c>
    </row>
    <row r="282" spans="2:9" x14ac:dyDescent="0.55000000000000004">
      <c r="B282" s="127" t="str">
        <f>$B$46</f>
        <v>Pharmacy</v>
      </c>
      <c r="C282" s="138">
        <f t="shared" si="20"/>
        <v>0</v>
      </c>
      <c r="D282" s="138">
        <f t="shared" si="20"/>
        <v>0</v>
      </c>
      <c r="E282" s="138">
        <f t="shared" si="20"/>
        <v>0</v>
      </c>
      <c r="F282" s="138">
        <f t="shared" si="20"/>
        <v>0</v>
      </c>
      <c r="G282" s="138">
        <f t="shared" si="20"/>
        <v>0</v>
      </c>
      <c r="H282" s="138">
        <f t="shared" si="21"/>
        <v>0</v>
      </c>
    </row>
    <row r="283" spans="2:9" x14ac:dyDescent="0.55000000000000004">
      <c r="B283" s="127" t="str">
        <f>$B$47</f>
        <v>Business Administration</v>
      </c>
      <c r="C283" s="138">
        <f t="shared" si="20"/>
        <v>16238379.964401651</v>
      </c>
      <c r="D283" s="138">
        <f t="shared" si="20"/>
        <v>70501265.429382563</v>
      </c>
      <c r="E283" s="138">
        <f t="shared" si="20"/>
        <v>32511017.263033129</v>
      </c>
      <c r="F283" s="138">
        <f t="shared" si="20"/>
        <v>16652773.015060566</v>
      </c>
      <c r="G283" s="138">
        <f t="shared" si="20"/>
        <v>0</v>
      </c>
      <c r="H283" s="138">
        <f t="shared" si="21"/>
        <v>135903435.67187792</v>
      </c>
    </row>
    <row r="284" spans="2:9" x14ac:dyDescent="0.55000000000000004">
      <c r="B284" s="127" t="str">
        <f>$B$48</f>
        <v>Optometry</v>
      </c>
      <c r="C284" s="138">
        <f t="shared" ref="C284:G287" si="22">C259+C234+C209+C184+C132</f>
        <v>0</v>
      </c>
      <c r="D284" s="138">
        <f t="shared" si="22"/>
        <v>0</v>
      </c>
      <c r="E284" s="138">
        <f t="shared" si="22"/>
        <v>0</v>
      </c>
      <c r="F284" s="138">
        <f t="shared" si="22"/>
        <v>0</v>
      </c>
      <c r="G284" s="138">
        <f t="shared" si="22"/>
        <v>0</v>
      </c>
      <c r="H284" s="138">
        <f t="shared" si="21"/>
        <v>0</v>
      </c>
    </row>
    <row r="285" spans="2:9" x14ac:dyDescent="0.55000000000000004">
      <c r="B285" s="127" t="str">
        <f>$B$49</f>
        <v>Teacher Ed-Practice Teaching</v>
      </c>
      <c r="C285" s="138">
        <f t="shared" si="22"/>
        <v>3259.5698829209641</v>
      </c>
      <c r="D285" s="138">
        <f t="shared" si="22"/>
        <v>3169929.2450570506</v>
      </c>
      <c r="E285" s="138">
        <f t="shared" si="22"/>
        <v>0</v>
      </c>
      <c r="F285" s="138">
        <f t="shared" si="22"/>
        <v>0</v>
      </c>
      <c r="G285" s="138">
        <f t="shared" si="22"/>
        <v>0</v>
      </c>
      <c r="H285" s="138">
        <f t="shared" si="21"/>
        <v>3173188.8149399715</v>
      </c>
    </row>
    <row r="286" spans="2:9" x14ac:dyDescent="0.55000000000000004">
      <c r="B286" s="127" t="str">
        <f>$B$50</f>
        <v>Technology</v>
      </c>
      <c r="C286" s="138">
        <f t="shared" si="22"/>
        <v>2753579.3410720369</v>
      </c>
      <c r="D286" s="138">
        <f t="shared" si="22"/>
        <v>1678782.3379021143</v>
      </c>
      <c r="E286" s="138">
        <f t="shared" si="22"/>
        <v>1797415.9213288049</v>
      </c>
      <c r="F286" s="138">
        <f t="shared" si="22"/>
        <v>219868.50177952071</v>
      </c>
      <c r="G286" s="138">
        <f t="shared" si="22"/>
        <v>0</v>
      </c>
      <c r="H286" s="138">
        <f t="shared" si="21"/>
        <v>6449646.1020824779</v>
      </c>
    </row>
    <row r="287" spans="2:9" x14ac:dyDescent="0.55000000000000004">
      <c r="B287" s="127" t="str">
        <f>$B$51</f>
        <v>Nursing</v>
      </c>
      <c r="C287" s="138">
        <f t="shared" si="22"/>
        <v>0</v>
      </c>
      <c r="D287" s="138">
        <f t="shared" si="22"/>
        <v>0</v>
      </c>
      <c r="E287" s="138">
        <f t="shared" si="22"/>
        <v>0</v>
      </c>
      <c r="F287" s="138">
        <f t="shared" si="22"/>
        <v>0</v>
      </c>
      <c r="G287" s="138">
        <f t="shared" si="22"/>
        <v>0</v>
      </c>
      <c r="H287" s="138">
        <f t="shared" si="21"/>
        <v>0</v>
      </c>
    </row>
    <row r="288" spans="2:9" x14ac:dyDescent="0.55000000000000004">
      <c r="B288" s="130" t="str">
        <f>$B$52</f>
        <v>Totals</v>
      </c>
      <c r="C288" s="135">
        <f>SUM(C268:C287)</f>
        <v>192090944.75700822</v>
      </c>
      <c r="D288" s="135">
        <f>SUM(D268:D287)</f>
        <v>248578377.29319406</v>
      </c>
      <c r="E288" s="135">
        <f>SUM(E268:E287)</f>
        <v>158456547.43735695</v>
      </c>
      <c r="F288" s="135">
        <f>SUM(F268:F287)</f>
        <v>192193327.02129108</v>
      </c>
      <c r="G288" s="135">
        <f>SUM(G268:G287)</f>
        <v>44305652.757370695</v>
      </c>
      <c r="H288" s="135">
        <f t="shared" si="21"/>
        <v>835624849.26622105</v>
      </c>
      <c r="I288" s="351"/>
    </row>
    <row r="289" spans="2:8" x14ac:dyDescent="0.55000000000000004">
      <c r="H289" s="139"/>
    </row>
    <row r="290" spans="2:8" ht="15" customHeight="1" x14ac:dyDescent="0.55000000000000004">
      <c r="B290" s="120" t="s">
        <v>218</v>
      </c>
      <c r="C290" s="121"/>
      <c r="D290" s="121"/>
      <c r="E290" s="121"/>
      <c r="F290" s="121"/>
      <c r="G290" s="121"/>
      <c r="H290" s="122"/>
    </row>
    <row r="291" spans="2:8" ht="30" customHeight="1" thickBot="1" x14ac:dyDescent="0.6">
      <c r="B291" s="444" t="s">
        <v>229</v>
      </c>
      <c r="C291" s="444"/>
      <c r="D291" s="444"/>
      <c r="E291" s="444"/>
      <c r="F291" s="444"/>
      <c r="G291" s="444"/>
      <c r="H291" s="444"/>
    </row>
    <row r="292" spans="2:8" ht="19.8" thickBot="1" x14ac:dyDescent="0.6">
      <c r="B292" s="124" t="s">
        <v>31</v>
      </c>
      <c r="C292" s="125" t="s">
        <v>25</v>
      </c>
      <c r="D292" s="125" t="s">
        <v>26</v>
      </c>
      <c r="E292" s="125" t="s">
        <v>27</v>
      </c>
      <c r="F292" s="125" t="s">
        <v>28</v>
      </c>
      <c r="G292" s="125" t="s">
        <v>29</v>
      </c>
      <c r="H292" s="126" t="s">
        <v>1</v>
      </c>
    </row>
    <row r="293" spans="2:8" x14ac:dyDescent="0.55000000000000004">
      <c r="B293" s="127" t="str">
        <f>$B$32</f>
        <v>Liberal Arts</v>
      </c>
      <c r="C293" s="133">
        <f t="shared" ref="C293:H308" si="23">IF(C32=0,0,C268/C32)</f>
        <v>271.59598639302965</v>
      </c>
      <c r="D293" s="133">
        <f t="shared" si="23"/>
        <v>644.299556312395</v>
      </c>
      <c r="E293" s="133">
        <f t="shared" si="23"/>
        <v>2304.8439795333802</v>
      </c>
      <c r="F293" s="133">
        <f t="shared" si="23"/>
        <v>3602.4523927903147</v>
      </c>
      <c r="G293" s="134">
        <f t="shared" si="23"/>
        <v>0</v>
      </c>
      <c r="H293" s="135">
        <f t="shared" si="23"/>
        <v>512.02601907877454</v>
      </c>
    </row>
    <row r="294" spans="2:8" x14ac:dyDescent="0.55000000000000004">
      <c r="B294" s="127" t="str">
        <f>$B$33</f>
        <v>Science</v>
      </c>
      <c r="C294" s="133">
        <f t="shared" si="23"/>
        <v>313.30273360214915</v>
      </c>
      <c r="D294" s="133">
        <f t="shared" si="23"/>
        <v>660.88093874615913</v>
      </c>
      <c r="E294" s="133">
        <f t="shared" si="23"/>
        <v>2270.5957927776644</v>
      </c>
      <c r="F294" s="133">
        <f t="shared" si="23"/>
        <v>3953.7633158640647</v>
      </c>
      <c r="G294" s="134">
        <f t="shared" si="23"/>
        <v>0</v>
      </c>
      <c r="H294" s="138">
        <f t="shared" si="23"/>
        <v>749.16098587104852</v>
      </c>
    </row>
    <row r="295" spans="2:8" x14ac:dyDescent="0.55000000000000004">
      <c r="B295" s="127" t="str">
        <f>$B$34</f>
        <v>Fine Arts</v>
      </c>
      <c r="C295" s="133">
        <f t="shared" si="23"/>
        <v>455.26929399085907</v>
      </c>
      <c r="D295" s="133">
        <f t="shared" si="23"/>
        <v>1182.6804076748808</v>
      </c>
      <c r="E295" s="133">
        <f t="shared" si="23"/>
        <v>2747.6857241052303</v>
      </c>
      <c r="F295" s="133">
        <f t="shared" si="23"/>
        <v>3451.272514343801</v>
      </c>
      <c r="G295" s="134">
        <f t="shared" si="23"/>
        <v>0</v>
      </c>
      <c r="H295" s="138">
        <f t="shared" si="23"/>
        <v>874.04059596526326</v>
      </c>
    </row>
    <row r="296" spans="2:8" x14ac:dyDescent="0.55000000000000004">
      <c r="B296" s="127" t="str">
        <f>$B$35</f>
        <v>Teacher Education</v>
      </c>
      <c r="C296" s="133">
        <f t="shared" si="23"/>
        <v>696.49967664450446</v>
      </c>
      <c r="D296" s="133">
        <f t="shared" si="23"/>
        <v>698.32710061331863</v>
      </c>
      <c r="E296" s="133">
        <f t="shared" si="23"/>
        <v>1239.0034112738433</v>
      </c>
      <c r="F296" s="133">
        <f t="shared" si="23"/>
        <v>2360.3959772441672</v>
      </c>
      <c r="G296" s="134">
        <f t="shared" si="23"/>
        <v>0</v>
      </c>
      <c r="H296" s="138">
        <f t="shared" si="23"/>
        <v>1275.6912281766135</v>
      </c>
    </row>
    <row r="297" spans="2:8" x14ac:dyDescent="0.55000000000000004">
      <c r="B297" s="127" t="str">
        <f>$B$36</f>
        <v>Agriculture</v>
      </c>
      <c r="C297" s="133">
        <f t="shared" si="23"/>
        <v>383.24532822681937</v>
      </c>
      <c r="D297" s="133">
        <f t="shared" si="23"/>
        <v>727.88057626008572</v>
      </c>
      <c r="E297" s="133">
        <f t="shared" si="23"/>
        <v>2666.1941508374402</v>
      </c>
      <c r="F297" s="133">
        <f t="shared" si="23"/>
        <v>3932.2839390581867</v>
      </c>
      <c r="G297" s="134">
        <f t="shared" si="23"/>
        <v>0</v>
      </c>
      <c r="H297" s="138">
        <f t="shared" si="23"/>
        <v>932.10837515324613</v>
      </c>
    </row>
    <row r="298" spans="2:8" x14ac:dyDescent="0.55000000000000004">
      <c r="B298" s="127" t="str">
        <f>$B$37</f>
        <v>Engineering</v>
      </c>
      <c r="C298" s="133">
        <f t="shared" si="23"/>
        <v>488.9825100326932</v>
      </c>
      <c r="D298" s="133">
        <f t="shared" si="23"/>
        <v>750.72036943536352</v>
      </c>
      <c r="E298" s="133">
        <f t="shared" si="23"/>
        <v>1853.0934349793422</v>
      </c>
      <c r="F298" s="133">
        <f t="shared" si="23"/>
        <v>4742.8884093103024</v>
      </c>
      <c r="G298" s="134">
        <f t="shared" si="23"/>
        <v>0</v>
      </c>
      <c r="H298" s="138">
        <f t="shared" si="23"/>
        <v>1108.1557749903945</v>
      </c>
    </row>
    <row r="299" spans="2:8" x14ac:dyDescent="0.55000000000000004">
      <c r="B299" s="127" t="str">
        <f>$B$38</f>
        <v>Home Economics</v>
      </c>
      <c r="C299" s="133">
        <f t="shared" si="23"/>
        <v>322.89045873270771</v>
      </c>
      <c r="D299" s="133">
        <f t="shared" si="23"/>
        <v>733.54671016951056</v>
      </c>
      <c r="E299" s="133">
        <f t="shared" si="23"/>
        <v>2596.9313409516822</v>
      </c>
      <c r="F299" s="133">
        <f t="shared" si="23"/>
        <v>4651.5606694547814</v>
      </c>
      <c r="G299" s="134">
        <f t="shared" si="23"/>
        <v>0</v>
      </c>
      <c r="H299" s="138">
        <f t="shared" si="23"/>
        <v>525.73041544000046</v>
      </c>
    </row>
    <row r="300" spans="2:8" x14ac:dyDescent="0.55000000000000004">
      <c r="B300" s="127" t="str">
        <f>$B$39</f>
        <v>Law</v>
      </c>
      <c r="C300" s="133">
        <f t="shared" si="23"/>
        <v>0</v>
      </c>
      <c r="D300" s="133">
        <f t="shared" si="23"/>
        <v>0</v>
      </c>
      <c r="E300" s="133">
        <f t="shared" si="23"/>
        <v>0</v>
      </c>
      <c r="F300" s="133">
        <f t="shared" si="23"/>
        <v>0</v>
      </c>
      <c r="G300" s="134">
        <f t="shared" si="23"/>
        <v>1664.7932062142418</v>
      </c>
      <c r="H300" s="138">
        <f t="shared" si="23"/>
        <v>1664.7932062142418</v>
      </c>
    </row>
    <row r="301" spans="2:8" x14ac:dyDescent="0.55000000000000004">
      <c r="B301" s="127" t="str">
        <f>$B$40</f>
        <v>Social Service</v>
      </c>
      <c r="C301" s="133">
        <f t="shared" si="23"/>
        <v>419.51253768443348</v>
      </c>
      <c r="D301" s="133">
        <f t="shared" si="23"/>
        <v>1334.6527685596736</v>
      </c>
      <c r="E301" s="133">
        <f t="shared" si="23"/>
        <v>1843.5614085393061</v>
      </c>
      <c r="F301" s="133">
        <f t="shared" si="23"/>
        <v>2127.5349911062326</v>
      </c>
      <c r="G301" s="134">
        <f t="shared" si="23"/>
        <v>0</v>
      </c>
      <c r="H301" s="138">
        <f t="shared" si="23"/>
        <v>1398.6634061906354</v>
      </c>
    </row>
    <row r="302" spans="2:8" x14ac:dyDescent="0.55000000000000004">
      <c r="B302" s="127" t="str">
        <f>$B$41</f>
        <v>Library Science</v>
      </c>
      <c r="C302" s="133">
        <f t="shared" si="23"/>
        <v>12629.168549257689</v>
      </c>
      <c r="D302" s="133">
        <f t="shared" si="23"/>
        <v>0</v>
      </c>
      <c r="E302" s="133">
        <f t="shared" si="23"/>
        <v>2468.9005740565813</v>
      </c>
      <c r="F302" s="133">
        <f t="shared" si="23"/>
        <v>0</v>
      </c>
      <c r="G302" s="134">
        <f t="shared" si="23"/>
        <v>0</v>
      </c>
      <c r="H302" s="138">
        <f t="shared" si="23"/>
        <v>4043.7247518742338</v>
      </c>
    </row>
    <row r="303" spans="2:8" x14ac:dyDescent="0.55000000000000004">
      <c r="B303" s="127" t="str">
        <f>$B$42</f>
        <v>Veterinary Science</v>
      </c>
      <c r="C303" s="133">
        <f t="shared" si="23"/>
        <v>0</v>
      </c>
      <c r="D303" s="133">
        <f t="shared" si="23"/>
        <v>0</v>
      </c>
      <c r="E303" s="133">
        <f t="shared" si="23"/>
        <v>0</v>
      </c>
      <c r="F303" s="133">
        <f t="shared" si="23"/>
        <v>0</v>
      </c>
      <c r="G303" s="134">
        <f t="shared" si="23"/>
        <v>2718.4962874541925</v>
      </c>
      <c r="H303" s="138">
        <f t="shared" si="23"/>
        <v>2718.4962874541925</v>
      </c>
    </row>
    <row r="304" spans="2:8" x14ac:dyDescent="0.55000000000000004">
      <c r="B304" s="127" t="str">
        <f>$B$43</f>
        <v>Vocational Training</v>
      </c>
      <c r="C304" s="133">
        <f t="shared" si="23"/>
        <v>0</v>
      </c>
      <c r="D304" s="133">
        <f t="shared" si="23"/>
        <v>0</v>
      </c>
      <c r="E304" s="133">
        <f t="shared" si="23"/>
        <v>0</v>
      </c>
      <c r="F304" s="133">
        <f t="shared" si="23"/>
        <v>0</v>
      </c>
      <c r="G304" s="134">
        <f t="shared" si="23"/>
        <v>0</v>
      </c>
      <c r="H304" s="138">
        <f t="shared" si="23"/>
        <v>0</v>
      </c>
    </row>
    <row r="305" spans="2:9" x14ac:dyDescent="0.55000000000000004">
      <c r="B305" s="127" t="str">
        <f>$B$44</f>
        <v>Physical Training</v>
      </c>
      <c r="C305" s="133">
        <f t="shared" si="23"/>
        <v>0</v>
      </c>
      <c r="D305" s="133">
        <f t="shared" si="23"/>
        <v>0</v>
      </c>
      <c r="E305" s="133">
        <f t="shared" si="23"/>
        <v>0</v>
      </c>
      <c r="F305" s="133">
        <f t="shared" si="23"/>
        <v>0</v>
      </c>
      <c r="G305" s="134">
        <f t="shared" si="23"/>
        <v>0</v>
      </c>
      <c r="H305" s="138">
        <f t="shared" si="23"/>
        <v>0</v>
      </c>
    </row>
    <row r="306" spans="2:9" x14ac:dyDescent="0.55000000000000004">
      <c r="B306" s="127" t="str">
        <f>$B$45</f>
        <v>Health Services</v>
      </c>
      <c r="C306" s="133">
        <f t="shared" si="23"/>
        <v>281.31168254728749</v>
      </c>
      <c r="D306" s="133">
        <f t="shared" si="23"/>
        <v>669.13373409243502</v>
      </c>
      <c r="E306" s="133">
        <f t="shared" si="23"/>
        <v>1290.2990916908748</v>
      </c>
      <c r="F306" s="133">
        <f t="shared" si="23"/>
        <v>2672.5499798302253</v>
      </c>
      <c r="G306" s="134">
        <f t="shared" si="23"/>
        <v>0</v>
      </c>
      <c r="H306" s="138">
        <f t="shared" si="23"/>
        <v>587.11863368612364</v>
      </c>
    </row>
    <row r="307" spans="2:9" x14ac:dyDescent="0.55000000000000004">
      <c r="B307" s="127" t="str">
        <f>$B$46</f>
        <v>Pharmacy</v>
      </c>
      <c r="C307" s="133">
        <f t="shared" si="23"/>
        <v>0</v>
      </c>
      <c r="D307" s="133">
        <f t="shared" si="23"/>
        <v>0</v>
      </c>
      <c r="E307" s="133">
        <f t="shared" si="23"/>
        <v>0</v>
      </c>
      <c r="F307" s="133">
        <f t="shared" si="23"/>
        <v>0</v>
      </c>
      <c r="G307" s="134">
        <f t="shared" si="23"/>
        <v>0</v>
      </c>
      <c r="H307" s="138">
        <f t="shared" si="23"/>
        <v>0</v>
      </c>
    </row>
    <row r="308" spans="2:9" x14ac:dyDescent="0.55000000000000004">
      <c r="B308" s="127" t="str">
        <f>$B$47</f>
        <v>Business Administration</v>
      </c>
      <c r="C308" s="133">
        <f t="shared" si="23"/>
        <v>371.35819892518697</v>
      </c>
      <c r="D308" s="133">
        <f t="shared" si="23"/>
        <v>695.05255123463337</v>
      </c>
      <c r="E308" s="133">
        <f t="shared" si="23"/>
        <v>1347.3835328042244</v>
      </c>
      <c r="F308" s="133">
        <f t="shared" si="23"/>
        <v>9483.3559311278859</v>
      </c>
      <c r="G308" s="134">
        <f t="shared" si="23"/>
        <v>0</v>
      </c>
      <c r="H308" s="138">
        <f t="shared" si="23"/>
        <v>794.54784221624675</v>
      </c>
    </row>
    <row r="309" spans="2:9" x14ac:dyDescent="0.55000000000000004">
      <c r="B309" s="127" t="str">
        <f>$B$48</f>
        <v>Optometry</v>
      </c>
      <c r="C309" s="133">
        <f t="shared" ref="C309:H313" si="24">IF(C48=0,0,C284/C48)</f>
        <v>0</v>
      </c>
      <c r="D309" s="133">
        <f t="shared" si="24"/>
        <v>0</v>
      </c>
      <c r="E309" s="133">
        <f t="shared" si="24"/>
        <v>0</v>
      </c>
      <c r="F309" s="133">
        <f t="shared" si="24"/>
        <v>0</v>
      </c>
      <c r="G309" s="134">
        <f t="shared" si="24"/>
        <v>0</v>
      </c>
      <c r="H309" s="138">
        <f t="shared" si="24"/>
        <v>0</v>
      </c>
    </row>
    <row r="310" spans="2:9" x14ac:dyDescent="0.55000000000000004">
      <c r="B310" s="127" t="str">
        <f>$B$49</f>
        <v>Teacher Ed-Practice Teaching</v>
      </c>
      <c r="C310" s="133">
        <f t="shared" si="24"/>
        <v>814.89247073024103</v>
      </c>
      <c r="D310" s="133">
        <f t="shared" si="24"/>
        <v>1374.0482206575859</v>
      </c>
      <c r="E310" s="133">
        <f t="shared" si="24"/>
        <v>0</v>
      </c>
      <c r="F310" s="133">
        <f t="shared" si="24"/>
        <v>0</v>
      </c>
      <c r="G310" s="134">
        <f t="shared" si="24"/>
        <v>0</v>
      </c>
      <c r="H310" s="138">
        <f t="shared" si="24"/>
        <v>1373.0804045607838</v>
      </c>
    </row>
    <row r="311" spans="2:9" x14ac:dyDescent="0.55000000000000004">
      <c r="B311" s="127" t="str">
        <f>$B$50</f>
        <v>Technology</v>
      </c>
      <c r="C311" s="133">
        <f t="shared" si="24"/>
        <v>1609.3391823916056</v>
      </c>
      <c r="D311" s="133">
        <f t="shared" si="24"/>
        <v>1899.0750428756949</v>
      </c>
      <c r="E311" s="133">
        <f t="shared" si="24"/>
        <v>2496.4110018455622</v>
      </c>
      <c r="F311" s="133">
        <f t="shared" si="24"/>
        <v>5637.6538917825819</v>
      </c>
      <c r="G311" s="134">
        <f t="shared" si="24"/>
        <v>0</v>
      </c>
      <c r="H311" s="138">
        <f t="shared" si="24"/>
        <v>1922.9714078957895</v>
      </c>
    </row>
    <row r="312" spans="2:9" x14ac:dyDescent="0.55000000000000004">
      <c r="B312" s="127" t="str">
        <f>$B$51</f>
        <v>Nursing</v>
      </c>
      <c r="C312" s="133">
        <f t="shared" si="24"/>
        <v>0</v>
      </c>
      <c r="D312" s="133">
        <f t="shared" si="24"/>
        <v>0</v>
      </c>
      <c r="E312" s="133">
        <f t="shared" si="24"/>
        <v>0</v>
      </c>
      <c r="F312" s="133">
        <f t="shared" si="24"/>
        <v>0</v>
      </c>
      <c r="G312" s="134">
        <f t="shared" si="24"/>
        <v>0</v>
      </c>
      <c r="H312" s="138">
        <f t="shared" si="24"/>
        <v>0</v>
      </c>
    </row>
    <row r="313" spans="2:9" x14ac:dyDescent="0.55000000000000004">
      <c r="B313" s="130" t="str">
        <f>$B$52</f>
        <v>Totals</v>
      </c>
      <c r="C313" s="135">
        <f t="shared" si="24"/>
        <v>329.33491400457439</v>
      </c>
      <c r="D313" s="135">
        <f t="shared" si="24"/>
        <v>709.33827561928126</v>
      </c>
      <c r="E313" s="135">
        <f t="shared" si="24"/>
        <v>1846.834432072133</v>
      </c>
      <c r="F313" s="135">
        <f t="shared" si="24"/>
        <v>4021.7905545595354</v>
      </c>
      <c r="G313" s="135">
        <f t="shared" si="24"/>
        <v>2070.0674091188475</v>
      </c>
      <c r="H313" s="135">
        <f t="shared" si="24"/>
        <v>767.54632973972741</v>
      </c>
      <c r="I313" s="349"/>
    </row>
    <row r="315" spans="2:9" ht="15" customHeight="1" x14ac:dyDescent="0.55000000000000004">
      <c r="B315" s="120" t="s">
        <v>37</v>
      </c>
      <c r="C315" s="121"/>
      <c r="D315" s="121"/>
      <c r="E315" s="121"/>
      <c r="F315" s="121"/>
      <c r="G315" s="121"/>
      <c r="H315" s="122"/>
    </row>
    <row r="316" spans="2:9" ht="55.5" customHeight="1" thickBot="1" x14ac:dyDescent="0.6">
      <c r="B316" s="444" t="s">
        <v>230</v>
      </c>
      <c r="C316" s="444"/>
      <c r="D316" s="444"/>
      <c r="E316" s="444"/>
      <c r="F316" s="444"/>
      <c r="G316" s="444"/>
      <c r="H316" s="444"/>
    </row>
    <row r="317" spans="2:9" ht="19.8" thickBot="1" x14ac:dyDescent="0.6">
      <c r="B317" s="124" t="s">
        <v>31</v>
      </c>
      <c r="C317" s="125" t="s">
        <v>25</v>
      </c>
      <c r="D317" s="125" t="s">
        <v>26</v>
      </c>
      <c r="E317" s="125" t="s">
        <v>27</v>
      </c>
      <c r="F317" s="125" t="s">
        <v>28</v>
      </c>
      <c r="G317" s="125" t="s">
        <v>29</v>
      </c>
      <c r="H317" s="126" t="s">
        <v>1</v>
      </c>
    </row>
    <row r="318" spans="2:9" x14ac:dyDescent="0.55000000000000004">
      <c r="B318" s="127" t="str">
        <f>$B$32</f>
        <v>Liberal Arts</v>
      </c>
      <c r="C318" s="128">
        <f t="shared" ref="C318:H318" si="25">IF($C$293=0,"",C293/$C$293)</f>
        <v>1</v>
      </c>
      <c r="D318" s="128">
        <f t="shared" si="25"/>
        <v>2.3722720091305831</v>
      </c>
      <c r="E318" s="128">
        <f t="shared" si="25"/>
        <v>8.4862961715421452</v>
      </c>
      <c r="F318" s="128">
        <f t="shared" si="25"/>
        <v>13.264011889988554</v>
      </c>
      <c r="G318" s="128">
        <f t="shared" si="25"/>
        <v>0</v>
      </c>
      <c r="H318" s="128">
        <f t="shared" si="25"/>
        <v>1.8852488428817054</v>
      </c>
    </row>
    <row r="319" spans="2:9" x14ac:dyDescent="0.55000000000000004">
      <c r="B319" s="127" t="str">
        <f>$B$33</f>
        <v>Science</v>
      </c>
      <c r="C319" s="128">
        <f t="shared" ref="C319:H334" si="26">IF($C$293=0,"",C294/$C$293)</f>
        <v>1.1535617214488774</v>
      </c>
      <c r="D319" s="128">
        <f t="shared" si="26"/>
        <v>2.4333236566677048</v>
      </c>
      <c r="E319" s="128">
        <f t="shared" si="26"/>
        <v>8.3601964187050228</v>
      </c>
      <c r="F319" s="128">
        <f t="shared" si="26"/>
        <v>14.557517466927987</v>
      </c>
      <c r="G319" s="128">
        <f t="shared" si="26"/>
        <v>0</v>
      </c>
      <c r="H319" s="128">
        <f t="shared" si="26"/>
        <v>2.7583654523779639</v>
      </c>
    </row>
    <row r="320" spans="2:9" x14ac:dyDescent="0.55000000000000004">
      <c r="B320" s="127" t="str">
        <f>$B$34</f>
        <v>Fine Arts</v>
      </c>
      <c r="C320" s="128">
        <f t="shared" si="26"/>
        <v>1.6762740128715807</v>
      </c>
      <c r="D320" s="128">
        <f t="shared" si="26"/>
        <v>4.3545577509507467</v>
      </c>
      <c r="E320" s="128">
        <f t="shared" si="26"/>
        <v>10.116812698877748</v>
      </c>
      <c r="F320" s="128">
        <f t="shared" si="26"/>
        <v>12.70737671855513</v>
      </c>
      <c r="G320" s="128">
        <f t="shared" si="26"/>
        <v>0</v>
      </c>
      <c r="H320" s="128">
        <f t="shared" si="26"/>
        <v>3.2181646259692114</v>
      </c>
    </row>
    <row r="321" spans="2:8" x14ac:dyDescent="0.55000000000000004">
      <c r="B321" s="127" t="str">
        <f>$B$35</f>
        <v>Teacher Education</v>
      </c>
      <c r="C321" s="128">
        <f t="shared" si="26"/>
        <v>2.5644696959423836</v>
      </c>
      <c r="D321" s="128">
        <f t="shared" si="26"/>
        <v>2.5711981605013912</v>
      </c>
      <c r="E321" s="128">
        <f t="shared" si="26"/>
        <v>4.5619356446632731</v>
      </c>
      <c r="F321" s="128">
        <f t="shared" si="26"/>
        <v>8.6908352681928491</v>
      </c>
      <c r="G321" s="128">
        <f t="shared" si="26"/>
        <v>0</v>
      </c>
      <c r="H321" s="128">
        <f t="shared" si="26"/>
        <v>4.6970179681909814</v>
      </c>
    </row>
    <row r="322" spans="2:8" x14ac:dyDescent="0.55000000000000004">
      <c r="B322" s="127" t="str">
        <f>$B$36</f>
        <v>Agriculture</v>
      </c>
      <c r="C322" s="128">
        <f t="shared" si="26"/>
        <v>1.4110861258171197</v>
      </c>
      <c r="D322" s="128">
        <f t="shared" si="26"/>
        <v>2.680012270898442</v>
      </c>
      <c r="E322" s="128">
        <f t="shared" si="26"/>
        <v>9.8167656534480603</v>
      </c>
      <c r="F322" s="128">
        <f t="shared" si="26"/>
        <v>14.478431700267226</v>
      </c>
      <c r="G322" s="128">
        <f t="shared" si="26"/>
        <v>0</v>
      </c>
      <c r="H322" s="128">
        <f t="shared" si="26"/>
        <v>3.4319666779036324</v>
      </c>
    </row>
    <row r="323" spans="2:8" x14ac:dyDescent="0.55000000000000004">
      <c r="B323" s="127" t="str">
        <f>$B$37</f>
        <v>Engineering</v>
      </c>
      <c r="C323" s="128">
        <f t="shared" si="26"/>
        <v>1.8004040358868965</v>
      </c>
      <c r="D323" s="128">
        <f t="shared" si="26"/>
        <v>2.7641070083745181</v>
      </c>
      <c r="E323" s="128">
        <f t="shared" si="26"/>
        <v>6.8229779813377274</v>
      </c>
      <c r="F323" s="128">
        <f t="shared" si="26"/>
        <v>17.463028346990424</v>
      </c>
      <c r="G323" s="128">
        <f t="shared" si="26"/>
        <v>0</v>
      </c>
      <c r="H323" s="128">
        <f t="shared" si="26"/>
        <v>4.0801625594966255</v>
      </c>
    </row>
    <row r="324" spans="2:8" x14ac:dyDescent="0.55000000000000004">
      <c r="B324" s="127" t="str">
        <f>$B$38</f>
        <v>Home Economics</v>
      </c>
      <c r="C324" s="128">
        <f t="shared" si="26"/>
        <v>1.1888631456631662</v>
      </c>
      <c r="D324" s="128">
        <f t="shared" si="26"/>
        <v>2.7008746333533322</v>
      </c>
      <c r="E324" s="128">
        <f t="shared" si="26"/>
        <v>9.5617441753856891</v>
      </c>
      <c r="F324" s="128">
        <f t="shared" si="26"/>
        <v>17.126765130923012</v>
      </c>
      <c r="G324" s="128">
        <f t="shared" si="26"/>
        <v>0</v>
      </c>
      <c r="H324" s="128">
        <f t="shared" si="26"/>
        <v>1.935707601655092</v>
      </c>
    </row>
    <row r="325" spans="2:8" x14ac:dyDescent="0.55000000000000004">
      <c r="B325" s="127" t="str">
        <f>$B$39</f>
        <v>Law</v>
      </c>
      <c r="C325" s="128">
        <f t="shared" si="26"/>
        <v>0</v>
      </c>
      <c r="D325" s="128">
        <f t="shared" si="26"/>
        <v>0</v>
      </c>
      <c r="E325" s="128">
        <f t="shared" si="26"/>
        <v>0</v>
      </c>
      <c r="F325" s="128">
        <f t="shared" si="26"/>
        <v>0</v>
      </c>
      <c r="G325" s="128">
        <f t="shared" si="26"/>
        <v>6.1296679244924501</v>
      </c>
      <c r="H325" s="128">
        <f t="shared" si="26"/>
        <v>6.1296679244924501</v>
      </c>
    </row>
    <row r="326" spans="2:8" x14ac:dyDescent="0.55000000000000004">
      <c r="B326" s="127" t="str">
        <f>$B$40</f>
        <v>Social Service</v>
      </c>
      <c r="C326" s="128">
        <f t="shared" si="26"/>
        <v>1.5446197981635565</v>
      </c>
      <c r="D326" s="128">
        <f t="shared" si="26"/>
        <v>4.9141107948049072</v>
      </c>
      <c r="E326" s="128">
        <f t="shared" si="26"/>
        <v>6.7878816363341512</v>
      </c>
      <c r="F326" s="128">
        <f t="shared" si="26"/>
        <v>7.8334551970420225</v>
      </c>
      <c r="G326" s="128">
        <f t="shared" si="26"/>
        <v>0</v>
      </c>
      <c r="H326" s="128">
        <f t="shared" si="26"/>
        <v>5.1497940921947709</v>
      </c>
    </row>
    <row r="327" spans="2:8" x14ac:dyDescent="0.55000000000000004">
      <c r="B327" s="127" t="str">
        <f>$B$41</f>
        <v>Library Science</v>
      </c>
      <c r="C327" s="128">
        <f t="shared" si="26"/>
        <v>46.49983498276692</v>
      </c>
      <c r="D327" s="128">
        <f t="shared" si="26"/>
        <v>0</v>
      </c>
      <c r="E327" s="128">
        <f t="shared" si="26"/>
        <v>9.0903426329865091</v>
      </c>
      <c r="F327" s="128">
        <f t="shared" si="26"/>
        <v>0</v>
      </c>
      <c r="G327" s="128">
        <f t="shared" si="26"/>
        <v>0</v>
      </c>
      <c r="H327" s="128">
        <f t="shared" si="26"/>
        <v>14.888750034849608</v>
      </c>
    </row>
    <row r="328" spans="2:8" x14ac:dyDescent="0.55000000000000004">
      <c r="B328" s="127" t="str">
        <f>$B$42</f>
        <v>Veterinary Science</v>
      </c>
      <c r="C328" s="128">
        <f t="shared" si="26"/>
        <v>0</v>
      </c>
      <c r="D328" s="128">
        <f t="shared" si="26"/>
        <v>0</v>
      </c>
      <c r="E328" s="128">
        <f t="shared" si="26"/>
        <v>0</v>
      </c>
      <c r="F328" s="128">
        <f t="shared" si="26"/>
        <v>0</v>
      </c>
      <c r="G328" s="128">
        <f t="shared" si="26"/>
        <v>10.009338958051558</v>
      </c>
      <c r="H328" s="128">
        <f t="shared" si="26"/>
        <v>10.009338958051558</v>
      </c>
    </row>
    <row r="329" spans="2:8" x14ac:dyDescent="0.55000000000000004">
      <c r="B329" s="127" t="str">
        <f>$B$43</f>
        <v>Vocational Training</v>
      </c>
      <c r="C329" s="128">
        <f t="shared" si="26"/>
        <v>0</v>
      </c>
      <c r="D329" s="128">
        <f t="shared" si="26"/>
        <v>0</v>
      </c>
      <c r="E329" s="128">
        <f t="shared" si="26"/>
        <v>0</v>
      </c>
      <c r="F329" s="128">
        <f t="shared" si="26"/>
        <v>0</v>
      </c>
      <c r="G329" s="128">
        <f t="shared" si="26"/>
        <v>0</v>
      </c>
      <c r="H329" s="128">
        <f t="shared" si="26"/>
        <v>0</v>
      </c>
    </row>
    <row r="330" spans="2:8" x14ac:dyDescent="0.55000000000000004">
      <c r="B330" s="127" t="str">
        <f>$B$44</f>
        <v>Physical Training</v>
      </c>
      <c r="C330" s="128">
        <f t="shared" si="26"/>
        <v>0</v>
      </c>
      <c r="D330" s="128">
        <f t="shared" si="26"/>
        <v>0</v>
      </c>
      <c r="E330" s="128">
        <f t="shared" si="26"/>
        <v>0</v>
      </c>
      <c r="F330" s="128">
        <f t="shared" si="26"/>
        <v>0</v>
      </c>
      <c r="G330" s="128">
        <f t="shared" si="26"/>
        <v>0</v>
      </c>
      <c r="H330" s="128">
        <f t="shared" si="26"/>
        <v>0</v>
      </c>
    </row>
    <row r="331" spans="2:8" x14ac:dyDescent="0.55000000000000004">
      <c r="B331" s="127" t="str">
        <f>$B$45</f>
        <v>Health Services</v>
      </c>
      <c r="C331" s="128">
        <f t="shared" si="26"/>
        <v>1.0357726057858534</v>
      </c>
      <c r="D331" s="128">
        <f t="shared" si="26"/>
        <v>2.4637099501320465</v>
      </c>
      <c r="E331" s="128">
        <f t="shared" si="26"/>
        <v>4.7508032383942087</v>
      </c>
      <c r="F331" s="128">
        <f t="shared" si="26"/>
        <v>9.8401674314978571</v>
      </c>
      <c r="G331" s="128">
        <f t="shared" si="26"/>
        <v>0</v>
      </c>
      <c r="H331" s="128">
        <f t="shared" si="26"/>
        <v>2.1617353094330989</v>
      </c>
    </row>
    <row r="332" spans="2:8" x14ac:dyDescent="0.55000000000000004">
      <c r="B332" s="127" t="str">
        <f>$B$46</f>
        <v>Pharmacy</v>
      </c>
      <c r="C332" s="128">
        <f t="shared" si="26"/>
        <v>0</v>
      </c>
      <c r="D332" s="128">
        <f t="shared" si="26"/>
        <v>0</v>
      </c>
      <c r="E332" s="128">
        <f t="shared" si="26"/>
        <v>0</v>
      </c>
      <c r="F332" s="128">
        <f t="shared" si="26"/>
        <v>0</v>
      </c>
      <c r="G332" s="128">
        <f t="shared" si="26"/>
        <v>0</v>
      </c>
      <c r="H332" s="128">
        <f t="shared" si="26"/>
        <v>0</v>
      </c>
    </row>
    <row r="333" spans="2:8" x14ac:dyDescent="0.55000000000000004">
      <c r="B333" s="127" t="str">
        <f>$B$47</f>
        <v>Business Administration</v>
      </c>
      <c r="C333" s="128">
        <f t="shared" si="26"/>
        <v>1.3673184344771219</v>
      </c>
      <c r="D333" s="128">
        <f t="shared" si="26"/>
        <v>2.5591414676828652</v>
      </c>
      <c r="E333" s="128">
        <f t="shared" si="26"/>
        <v>4.9609846989948165</v>
      </c>
      <c r="F333" s="128">
        <f t="shared" si="26"/>
        <v>34.917143132610263</v>
      </c>
      <c r="G333" s="128">
        <f t="shared" si="26"/>
        <v>0</v>
      </c>
      <c r="H333" s="128">
        <f t="shared" si="26"/>
        <v>2.925477113150146</v>
      </c>
    </row>
    <row r="334" spans="2:8" x14ac:dyDescent="0.55000000000000004">
      <c r="B334" s="127" t="str">
        <f>$B$48</f>
        <v>Optometry</v>
      </c>
      <c r="C334" s="128">
        <f t="shared" si="26"/>
        <v>0</v>
      </c>
      <c r="D334" s="128">
        <f t="shared" si="26"/>
        <v>0</v>
      </c>
      <c r="E334" s="128">
        <f t="shared" si="26"/>
        <v>0</v>
      </c>
      <c r="F334" s="128">
        <f t="shared" si="26"/>
        <v>0</v>
      </c>
      <c r="G334" s="128">
        <f t="shared" si="26"/>
        <v>0</v>
      </c>
      <c r="H334" s="128">
        <f t="shared" si="26"/>
        <v>0</v>
      </c>
    </row>
    <row r="335" spans="2:8" x14ac:dyDescent="0.55000000000000004">
      <c r="B335" s="127" t="str">
        <f>$B$49</f>
        <v>Teacher Ed-Practice Teaching</v>
      </c>
      <c r="C335" s="128">
        <f t="shared" ref="C335:H338" si="27">IF($C$293=0,"",C310/$C$293)</f>
        <v>3.0003848052121098</v>
      </c>
      <c r="D335" s="128">
        <f t="shared" si="27"/>
        <v>5.0591624674054829</v>
      </c>
      <c r="E335" s="128">
        <f t="shared" si="27"/>
        <v>0</v>
      </c>
      <c r="F335" s="128">
        <f t="shared" si="27"/>
        <v>0</v>
      </c>
      <c r="G335" s="128">
        <f t="shared" si="27"/>
        <v>0</v>
      </c>
      <c r="H335" s="128">
        <f t="shared" si="27"/>
        <v>5.055599027055516</v>
      </c>
    </row>
    <row r="336" spans="2:8" x14ac:dyDescent="0.55000000000000004">
      <c r="B336" s="127" t="str">
        <f>$B$50</f>
        <v>Technology</v>
      </c>
      <c r="C336" s="128">
        <f t="shared" si="27"/>
        <v>5.9254895617739818</v>
      </c>
      <c r="D336" s="128">
        <f t="shared" si="27"/>
        <v>6.9922794813599412</v>
      </c>
      <c r="E336" s="128">
        <f t="shared" si="27"/>
        <v>9.191634364702935</v>
      </c>
      <c r="F336" s="128">
        <f t="shared" si="27"/>
        <v>20.757500751959821</v>
      </c>
      <c r="G336" s="128">
        <f t="shared" si="27"/>
        <v>0</v>
      </c>
      <c r="H336" s="128">
        <f t="shared" si="27"/>
        <v>7.0802644524836085</v>
      </c>
    </row>
    <row r="337" spans="2:9" x14ac:dyDescent="0.55000000000000004">
      <c r="B337" s="127" t="str">
        <f>$B$51</f>
        <v>Nursing</v>
      </c>
      <c r="C337" s="128">
        <f t="shared" si="27"/>
        <v>0</v>
      </c>
      <c r="D337" s="128">
        <f t="shared" si="27"/>
        <v>0</v>
      </c>
      <c r="E337" s="128">
        <f t="shared" si="27"/>
        <v>0</v>
      </c>
      <c r="F337" s="128">
        <f t="shared" si="27"/>
        <v>0</v>
      </c>
      <c r="G337" s="128">
        <f t="shared" si="27"/>
        <v>0</v>
      </c>
      <c r="H337" s="128">
        <f t="shared" si="27"/>
        <v>0</v>
      </c>
    </row>
    <row r="338" spans="2:9" x14ac:dyDescent="0.55000000000000004">
      <c r="B338" s="130" t="str">
        <f>$B$52</f>
        <v>Totals</v>
      </c>
      <c r="C338" s="128">
        <f t="shared" si="27"/>
        <v>1.2125912403138022</v>
      </c>
      <c r="D338" s="128">
        <f t="shared" si="27"/>
        <v>2.6117406410888186</v>
      </c>
      <c r="E338" s="128">
        <f t="shared" si="27"/>
        <v>6.799932711080487</v>
      </c>
      <c r="F338" s="128">
        <f t="shared" si="27"/>
        <v>14.807989646575839</v>
      </c>
      <c r="G338" s="128">
        <f t="shared" si="27"/>
        <v>7.621863034909615</v>
      </c>
      <c r="H338" s="128">
        <f t="shared" si="27"/>
        <v>2.8260591768429242</v>
      </c>
      <c r="I338" s="349"/>
    </row>
    <row r="340" spans="2:9" ht="15" customHeight="1" x14ac:dyDescent="0.55000000000000004">
      <c r="B340" s="120" t="s">
        <v>231</v>
      </c>
      <c r="C340" s="121"/>
      <c r="D340" s="121"/>
      <c r="E340" s="121"/>
      <c r="F340" s="121"/>
      <c r="G340" s="121"/>
      <c r="H340" s="122"/>
    </row>
    <row r="341" spans="2:9" ht="55.5" customHeight="1" thickBot="1" x14ac:dyDescent="0.6">
      <c r="B341" s="444" t="s">
        <v>232</v>
      </c>
      <c r="C341" s="444"/>
      <c r="D341" s="444"/>
      <c r="E341" s="444"/>
      <c r="F341" s="444"/>
      <c r="G341" s="444"/>
      <c r="H341" s="444"/>
    </row>
    <row r="342" spans="2:9" ht="19.8" thickBot="1" x14ac:dyDescent="0.6">
      <c r="B342" s="124" t="s">
        <v>31</v>
      </c>
      <c r="C342" s="125" t="s">
        <v>25</v>
      </c>
      <c r="D342" s="125" t="s">
        <v>26</v>
      </c>
      <c r="E342" s="125" t="s">
        <v>27</v>
      </c>
      <c r="F342" s="125" t="s">
        <v>28</v>
      </c>
      <c r="G342" s="125" t="s">
        <v>29</v>
      </c>
      <c r="H342" s="126" t="s">
        <v>1</v>
      </c>
    </row>
    <row r="343" spans="2:9" x14ac:dyDescent="0.55000000000000004">
      <c r="B343" s="127" t="str">
        <f>$B$32</f>
        <v>Liberal Arts</v>
      </c>
      <c r="C343" s="135">
        <f t="shared" ref="C343:D358" si="28">C293*30</f>
        <v>8147.8795917908892</v>
      </c>
      <c r="D343" s="135">
        <f t="shared" si="28"/>
        <v>19328.98668937185</v>
      </c>
      <c r="E343" s="135">
        <f>E293*24</f>
        <v>55316.255508801129</v>
      </c>
      <c r="F343" s="135">
        <f>F293*18</f>
        <v>64844.143070225662</v>
      </c>
      <c r="G343" s="135">
        <f>G293*24</f>
        <v>0</v>
      </c>
      <c r="H343" s="135">
        <f>IF((C32/30+D32/30+E32/24+F32/18+G32/24)=0,0,H268/(C32/30+D32/30+E32/24+F32/18+G32/24))</f>
        <v>14964.744766367181</v>
      </c>
    </row>
    <row r="344" spans="2:9" x14ac:dyDescent="0.55000000000000004">
      <c r="B344" s="127" t="str">
        <f>$B$33</f>
        <v>Science</v>
      </c>
      <c r="C344" s="138">
        <f t="shared" si="28"/>
        <v>9399.0820080644735</v>
      </c>
      <c r="D344" s="138">
        <f t="shared" si="28"/>
        <v>19826.428162384775</v>
      </c>
      <c r="E344" s="138">
        <f>E294*24</f>
        <v>54494.299026663946</v>
      </c>
      <c r="F344" s="138">
        <f>F294*18</f>
        <v>71167.73968555317</v>
      </c>
      <c r="G344" s="138">
        <f>G294*24</f>
        <v>0</v>
      </c>
      <c r="H344" s="138">
        <f t="shared" ref="H344:H363" si="29">IF((C33/30+D33/30+E33/24+F33/18+G33/24)=0,0,H269/(C33/30+D33/30+E33/24+F33/18+G33/24))</f>
        <v>21287.848056247531</v>
      </c>
    </row>
    <row r="345" spans="2:9" x14ac:dyDescent="0.55000000000000004">
      <c r="B345" s="127" t="str">
        <f>$B$34</f>
        <v>Fine Arts</v>
      </c>
      <c r="C345" s="138">
        <f t="shared" si="28"/>
        <v>13658.078819725772</v>
      </c>
      <c r="D345" s="138">
        <f t="shared" si="28"/>
        <v>35480.412230246424</v>
      </c>
      <c r="E345" s="138">
        <f t="shared" ref="E345:E363" si="30">E295*24</f>
        <v>65944.45737852552</v>
      </c>
      <c r="F345" s="138">
        <f t="shared" ref="F345:F363" si="31">F295*18</f>
        <v>62122.905258188417</v>
      </c>
      <c r="G345" s="138">
        <f t="shared" ref="G345:G363" si="32">G295*24</f>
        <v>0</v>
      </c>
      <c r="H345" s="138">
        <f t="shared" si="29"/>
        <v>25095.10243142788</v>
      </c>
    </row>
    <row r="346" spans="2:9" x14ac:dyDescent="0.55000000000000004">
      <c r="B346" s="127" t="str">
        <f>$B$35</f>
        <v>Teacher Education</v>
      </c>
      <c r="C346" s="138">
        <f t="shared" si="28"/>
        <v>20894.990299335135</v>
      </c>
      <c r="D346" s="138">
        <f t="shared" si="28"/>
        <v>20949.81301839956</v>
      </c>
      <c r="E346" s="138">
        <f t="shared" si="30"/>
        <v>29736.081870572241</v>
      </c>
      <c r="F346" s="138">
        <f t="shared" si="31"/>
        <v>42487.127590395008</v>
      </c>
      <c r="G346" s="138">
        <f t="shared" si="32"/>
        <v>0</v>
      </c>
      <c r="H346" s="138">
        <f t="shared" si="29"/>
        <v>30777.683370804978</v>
      </c>
    </row>
    <row r="347" spans="2:9" x14ac:dyDescent="0.55000000000000004">
      <c r="B347" s="127" t="str">
        <f>$B$36</f>
        <v>Agriculture</v>
      </c>
      <c r="C347" s="138">
        <f t="shared" si="28"/>
        <v>11497.35984680458</v>
      </c>
      <c r="D347" s="138">
        <f t="shared" si="28"/>
        <v>21836.417287802571</v>
      </c>
      <c r="E347" s="138">
        <f t="shared" si="30"/>
        <v>63988.659620098566</v>
      </c>
      <c r="F347" s="138">
        <f t="shared" si="31"/>
        <v>70781.11090304736</v>
      </c>
      <c r="G347" s="138">
        <f t="shared" si="32"/>
        <v>0</v>
      </c>
      <c r="H347" s="138">
        <f t="shared" si="29"/>
        <v>26326.721345173974</v>
      </c>
    </row>
    <row r="348" spans="2:9" x14ac:dyDescent="0.55000000000000004">
      <c r="B348" s="127" t="str">
        <f>$B$37</f>
        <v>Engineering</v>
      </c>
      <c r="C348" s="138">
        <f t="shared" si="28"/>
        <v>14669.475300980796</v>
      </c>
      <c r="D348" s="138">
        <f t="shared" si="28"/>
        <v>22521.611083060907</v>
      </c>
      <c r="E348" s="138">
        <f t="shared" si="30"/>
        <v>44474.242439504211</v>
      </c>
      <c r="F348" s="138">
        <f t="shared" si="31"/>
        <v>85371.991367585448</v>
      </c>
      <c r="G348" s="138">
        <f t="shared" si="32"/>
        <v>0</v>
      </c>
      <c r="H348" s="138">
        <f t="shared" si="29"/>
        <v>30656.773931582888</v>
      </c>
    </row>
    <row r="349" spans="2:9" x14ac:dyDescent="0.55000000000000004">
      <c r="B349" s="127" t="str">
        <f>$B$38</f>
        <v>Home Economics</v>
      </c>
      <c r="C349" s="138">
        <f t="shared" si="28"/>
        <v>9686.7137619812311</v>
      </c>
      <c r="D349" s="138">
        <f t="shared" si="28"/>
        <v>22006.401305085317</v>
      </c>
      <c r="E349" s="138">
        <f t="shared" si="30"/>
        <v>62326.352182840375</v>
      </c>
      <c r="F349" s="138">
        <f t="shared" si="31"/>
        <v>83728.092050186067</v>
      </c>
      <c r="G349" s="138">
        <f t="shared" si="32"/>
        <v>0</v>
      </c>
      <c r="H349" s="138">
        <f t="shared" si="29"/>
        <v>15513.297524191586</v>
      </c>
    </row>
    <row r="350" spans="2:9" x14ac:dyDescent="0.55000000000000004">
      <c r="B350" s="127" t="str">
        <f>$B$39</f>
        <v>Law</v>
      </c>
      <c r="C350" s="138">
        <f t="shared" si="28"/>
        <v>0</v>
      </c>
      <c r="D350" s="138">
        <f t="shared" si="28"/>
        <v>0</v>
      </c>
      <c r="E350" s="138">
        <f t="shared" si="30"/>
        <v>0</v>
      </c>
      <c r="F350" s="138">
        <f t="shared" si="31"/>
        <v>0</v>
      </c>
      <c r="G350" s="138">
        <f t="shared" si="32"/>
        <v>39955.036949141802</v>
      </c>
      <c r="H350" s="138">
        <f t="shared" si="29"/>
        <v>39955.03694914181</v>
      </c>
    </row>
    <row r="351" spans="2:9" x14ac:dyDescent="0.55000000000000004">
      <c r="B351" s="127" t="str">
        <f>$B$40</f>
        <v>Social Service</v>
      </c>
      <c r="C351" s="138">
        <f t="shared" si="28"/>
        <v>12585.376130533004</v>
      </c>
      <c r="D351" s="138">
        <f t="shared" si="28"/>
        <v>40039.583056790209</v>
      </c>
      <c r="E351" s="138">
        <f t="shared" si="30"/>
        <v>44245.473804943344</v>
      </c>
      <c r="F351" s="138">
        <f t="shared" si="31"/>
        <v>38295.629839912188</v>
      </c>
      <c r="G351" s="138">
        <f t="shared" si="32"/>
        <v>0</v>
      </c>
      <c r="H351" s="138">
        <f t="shared" si="29"/>
        <v>37112.253824539621</v>
      </c>
    </row>
    <row r="352" spans="2:9" x14ac:dyDescent="0.55000000000000004">
      <c r="B352" s="127" t="str">
        <f>$B$41</f>
        <v>Library Science</v>
      </c>
      <c r="C352" s="138">
        <f t="shared" si="28"/>
        <v>378875.05647773069</v>
      </c>
      <c r="D352" s="138">
        <f t="shared" si="28"/>
        <v>0</v>
      </c>
      <c r="E352" s="138">
        <f t="shared" si="30"/>
        <v>59253.613777357954</v>
      </c>
      <c r="F352" s="138">
        <f t="shared" si="31"/>
        <v>0</v>
      </c>
      <c r="G352" s="138">
        <f t="shared" si="32"/>
        <v>0</v>
      </c>
      <c r="H352" s="138">
        <f t="shared" si="29"/>
        <v>100145.82484089796</v>
      </c>
    </row>
    <row r="353" spans="2:9" x14ac:dyDescent="0.55000000000000004">
      <c r="B353" s="127" t="str">
        <f>$B$42</f>
        <v>Veterinary Science</v>
      </c>
      <c r="C353" s="138">
        <f t="shared" si="28"/>
        <v>0</v>
      </c>
      <c r="D353" s="138">
        <f t="shared" si="28"/>
        <v>0</v>
      </c>
      <c r="E353" s="138">
        <f t="shared" si="30"/>
        <v>0</v>
      </c>
      <c r="F353" s="138">
        <f t="shared" si="31"/>
        <v>0</v>
      </c>
      <c r="G353" s="138">
        <f t="shared" si="32"/>
        <v>65243.91089890062</v>
      </c>
      <c r="H353" s="138">
        <f t="shared" si="29"/>
        <v>65243.91089890062</v>
      </c>
    </row>
    <row r="354" spans="2:9" x14ac:dyDescent="0.55000000000000004">
      <c r="B354" s="127" t="str">
        <f>$B$43</f>
        <v>Vocational Training</v>
      </c>
      <c r="C354" s="138">
        <f t="shared" si="28"/>
        <v>0</v>
      </c>
      <c r="D354" s="138">
        <f t="shared" si="28"/>
        <v>0</v>
      </c>
      <c r="E354" s="138">
        <f t="shared" si="30"/>
        <v>0</v>
      </c>
      <c r="F354" s="138">
        <f t="shared" si="31"/>
        <v>0</v>
      </c>
      <c r="G354" s="138">
        <f t="shared" si="32"/>
        <v>0</v>
      </c>
      <c r="H354" s="138">
        <f t="shared" si="29"/>
        <v>0</v>
      </c>
    </row>
    <row r="355" spans="2:9" x14ac:dyDescent="0.55000000000000004">
      <c r="B355" s="127" t="str">
        <f>$B$44</f>
        <v>Physical Training</v>
      </c>
      <c r="C355" s="138">
        <f t="shared" si="28"/>
        <v>0</v>
      </c>
      <c r="D355" s="138">
        <f t="shared" si="28"/>
        <v>0</v>
      </c>
      <c r="E355" s="138">
        <f t="shared" si="30"/>
        <v>0</v>
      </c>
      <c r="F355" s="138">
        <f t="shared" si="31"/>
        <v>0</v>
      </c>
      <c r="G355" s="138">
        <f t="shared" si="32"/>
        <v>0</v>
      </c>
      <c r="H355" s="138">
        <f t="shared" si="29"/>
        <v>0</v>
      </c>
    </row>
    <row r="356" spans="2:9" x14ac:dyDescent="0.55000000000000004">
      <c r="B356" s="127" t="str">
        <f>$B$45</f>
        <v>Health Services</v>
      </c>
      <c r="C356" s="138">
        <f t="shared" si="28"/>
        <v>8439.3504764186255</v>
      </c>
      <c r="D356" s="138">
        <f t="shared" si="28"/>
        <v>20074.012022773051</v>
      </c>
      <c r="E356" s="138">
        <f t="shared" si="30"/>
        <v>30967.178200580995</v>
      </c>
      <c r="F356" s="138">
        <f t="shared" si="31"/>
        <v>48105.899636944057</v>
      </c>
      <c r="G356" s="138">
        <f t="shared" si="32"/>
        <v>0</v>
      </c>
      <c r="H356" s="138">
        <f t="shared" si="29"/>
        <v>16704.846306415289</v>
      </c>
    </row>
    <row r="357" spans="2:9" x14ac:dyDescent="0.55000000000000004">
      <c r="B357" s="127" t="str">
        <f>$B$46</f>
        <v>Pharmacy</v>
      </c>
      <c r="C357" s="138">
        <f t="shared" si="28"/>
        <v>0</v>
      </c>
      <c r="D357" s="138">
        <f t="shared" si="28"/>
        <v>0</v>
      </c>
      <c r="E357" s="138">
        <f t="shared" si="30"/>
        <v>0</v>
      </c>
      <c r="F357" s="138">
        <f t="shared" si="31"/>
        <v>0</v>
      </c>
      <c r="G357" s="138">
        <f t="shared" si="32"/>
        <v>0</v>
      </c>
      <c r="H357" s="138">
        <f t="shared" si="29"/>
        <v>0</v>
      </c>
    </row>
    <row r="358" spans="2:9" x14ac:dyDescent="0.55000000000000004">
      <c r="B358" s="127" t="str">
        <f>$B$47</f>
        <v>Business Administration</v>
      </c>
      <c r="C358" s="138">
        <f t="shared" si="28"/>
        <v>11140.745967755609</v>
      </c>
      <c r="D358" s="138">
        <f t="shared" si="28"/>
        <v>20851.576537039</v>
      </c>
      <c r="E358" s="138">
        <f t="shared" si="30"/>
        <v>32337.204787301387</v>
      </c>
      <c r="F358" s="138">
        <f t="shared" si="31"/>
        <v>170700.40676030194</v>
      </c>
      <c r="G358" s="138">
        <f t="shared" si="32"/>
        <v>0</v>
      </c>
      <c r="H358" s="138">
        <f t="shared" si="29"/>
        <v>22873.215835564257</v>
      </c>
    </row>
    <row r="359" spans="2:9" x14ac:dyDescent="0.55000000000000004">
      <c r="B359" s="127" t="str">
        <f>$B$48</f>
        <v>Optometry</v>
      </c>
      <c r="C359" s="138">
        <f t="shared" ref="C359:D363" si="33">C309*30</f>
        <v>0</v>
      </c>
      <c r="D359" s="138">
        <f t="shared" si="33"/>
        <v>0</v>
      </c>
      <c r="E359" s="138">
        <f t="shared" si="30"/>
        <v>0</v>
      </c>
      <c r="F359" s="138">
        <f t="shared" si="31"/>
        <v>0</v>
      </c>
      <c r="G359" s="138">
        <f t="shared" si="32"/>
        <v>0</v>
      </c>
      <c r="H359" s="138">
        <f t="shared" si="29"/>
        <v>0</v>
      </c>
    </row>
    <row r="360" spans="2:9" x14ac:dyDescent="0.55000000000000004">
      <c r="B360" s="127" t="str">
        <f>$B$49</f>
        <v>Teacher Ed-Practice Teaching</v>
      </c>
      <c r="C360" s="138">
        <f t="shared" si="33"/>
        <v>24446.77412190723</v>
      </c>
      <c r="D360" s="138">
        <f t="shared" si="33"/>
        <v>41221.446619727576</v>
      </c>
      <c r="E360" s="138">
        <f t="shared" si="30"/>
        <v>0</v>
      </c>
      <c r="F360" s="138">
        <f t="shared" si="31"/>
        <v>0</v>
      </c>
      <c r="G360" s="138">
        <f t="shared" si="32"/>
        <v>0</v>
      </c>
      <c r="H360" s="138">
        <f t="shared" si="29"/>
        <v>41192.412136823506</v>
      </c>
    </row>
    <row r="361" spans="2:9" x14ac:dyDescent="0.55000000000000004">
      <c r="B361" s="127" t="str">
        <f>$B$50</f>
        <v>Technology</v>
      </c>
      <c r="C361" s="138">
        <f t="shared" si="33"/>
        <v>48280.175471748167</v>
      </c>
      <c r="D361" s="138">
        <f t="shared" si="33"/>
        <v>56972.251286270846</v>
      </c>
      <c r="E361" s="138">
        <f t="shared" si="30"/>
        <v>59913.864044293492</v>
      </c>
      <c r="F361" s="138">
        <f t="shared" si="31"/>
        <v>101477.77005208647</v>
      </c>
      <c r="G361" s="138">
        <f t="shared" si="32"/>
        <v>0</v>
      </c>
      <c r="H361" s="138">
        <f t="shared" si="29"/>
        <v>54350.950298447853</v>
      </c>
    </row>
    <row r="362" spans="2:9" x14ac:dyDescent="0.55000000000000004">
      <c r="B362" s="127" t="str">
        <f>$B$51</f>
        <v>Nursing</v>
      </c>
      <c r="C362" s="138">
        <f t="shared" si="33"/>
        <v>0</v>
      </c>
      <c r="D362" s="138">
        <f t="shared" si="33"/>
        <v>0</v>
      </c>
      <c r="E362" s="138">
        <f t="shared" si="30"/>
        <v>0</v>
      </c>
      <c r="F362" s="138">
        <f t="shared" si="31"/>
        <v>0</v>
      </c>
      <c r="G362" s="138">
        <f t="shared" si="32"/>
        <v>0</v>
      </c>
      <c r="H362" s="138">
        <f t="shared" si="29"/>
        <v>0</v>
      </c>
    </row>
    <row r="363" spans="2:9" x14ac:dyDescent="0.55000000000000004">
      <c r="B363" s="130" t="str">
        <f>$B$52</f>
        <v>Totals</v>
      </c>
      <c r="C363" s="135">
        <f t="shared" si="33"/>
        <v>9880.0474201372308</v>
      </c>
      <c r="D363" s="135">
        <f t="shared" si="33"/>
        <v>21280.148268578439</v>
      </c>
      <c r="E363" s="135">
        <f t="shared" si="30"/>
        <v>44324.026369731189</v>
      </c>
      <c r="F363" s="135">
        <f t="shared" si="31"/>
        <v>72392.229982071643</v>
      </c>
      <c r="G363" s="135">
        <f t="shared" si="32"/>
        <v>49681.617818852341</v>
      </c>
      <c r="H363" s="135">
        <f t="shared" si="29"/>
        <v>21849.153297554021</v>
      </c>
      <c r="I363" s="349"/>
    </row>
  </sheetData>
  <mergeCells count="45">
    <mergeCell ref="B316:H316"/>
    <mergeCell ref="B341:H341"/>
    <mergeCell ref="B215:G215"/>
    <mergeCell ref="B216:H216"/>
    <mergeCell ref="B241:G241"/>
    <mergeCell ref="B264:H264"/>
    <mergeCell ref="B266:H266"/>
    <mergeCell ref="B291:H291"/>
    <mergeCell ref="I140:I141"/>
    <mergeCell ref="B165:G165"/>
    <mergeCell ref="B166:G166"/>
    <mergeCell ref="B190:G190"/>
    <mergeCell ref="B191:H191"/>
    <mergeCell ref="B89:G89"/>
    <mergeCell ref="B113:H113"/>
    <mergeCell ref="B114:G114"/>
    <mergeCell ref="B139:G139"/>
    <mergeCell ref="B140:F141"/>
    <mergeCell ref="B58:G58"/>
    <mergeCell ref="D83:F83"/>
    <mergeCell ref="B84:C84"/>
    <mergeCell ref="D84:F84"/>
    <mergeCell ref="B87:G87"/>
    <mergeCell ref="D27:F27"/>
    <mergeCell ref="B28:C28"/>
    <mergeCell ref="D28:F28"/>
    <mergeCell ref="D54:F54"/>
    <mergeCell ref="B55:C55"/>
    <mergeCell ref="D55:F55"/>
    <mergeCell ref="B16:E16"/>
    <mergeCell ref="B17:E17"/>
    <mergeCell ref="B18:E18"/>
    <mergeCell ref="D20:F20"/>
    <mergeCell ref="B21:C21"/>
    <mergeCell ref="D21:F21"/>
    <mergeCell ref="B11:H11"/>
    <mergeCell ref="B12:E12"/>
    <mergeCell ref="B13:E13"/>
    <mergeCell ref="B14:E14"/>
    <mergeCell ref="B15:E15"/>
    <mergeCell ref="B1:H1"/>
    <mergeCell ref="B2:H2"/>
    <mergeCell ref="B8:H8"/>
    <mergeCell ref="B9:G9"/>
    <mergeCell ref="B10:G10"/>
  </mergeCells>
  <conditionalFormatting sqref="C61:G80">
    <cfRule type="expression" dxfId="79" priority="6" stopIfTrue="1">
      <formula>C32=0</formula>
    </cfRule>
  </conditionalFormatting>
  <conditionalFormatting sqref="C91:G110">
    <cfRule type="expression" dxfId="78" priority="5" stopIfTrue="1">
      <formula>C32=0</formula>
    </cfRule>
  </conditionalFormatting>
  <conditionalFormatting sqref="C293:G312">
    <cfRule type="expression" dxfId="77" priority="7" stopIfTrue="1">
      <formula>C32=0</formula>
    </cfRule>
  </conditionalFormatting>
  <conditionalFormatting sqref="C143:H162">
    <cfRule type="expression" dxfId="76" priority="3" stopIfTrue="1">
      <formula>C32=0</formula>
    </cfRule>
  </conditionalFormatting>
  <conditionalFormatting sqref="H143:H162">
    <cfRule type="expression" dxfId="75" priority="1" stopIfTrue="1">
      <formula>OR(AND(#REF!&gt;0,H143&gt;0,H61=0),AND(#REF!&gt;0,H143&gt;0,H32=0))</formula>
    </cfRule>
    <cfRule type="expression" dxfId="74" priority="4" stopIfTrue="1">
      <formula>OR(AND(#REF!&gt;0,H143&gt;0,H61=0),AND(#REF!&gt;0,H143&gt;0,H32=0))</formula>
    </cfRule>
  </conditionalFormatting>
  <pageMargins left="0.25" right="0.25" top="0.5" bottom="0.5" header="0.17" footer="0.17"/>
  <pageSetup scale="46" fitToHeight="0" orientation="portrait" r:id="rId1"/>
  <headerFooter alignWithMargins="0"/>
  <rowBreaks count="6" manualBreakCount="6">
    <brk id="56" max="16383" man="1"/>
    <brk id="112" max="16383" man="1"/>
    <brk id="164" max="16383" man="1"/>
    <brk id="214" max="16383" man="1"/>
    <brk id="264" max="16383" man="1"/>
    <brk id="314" max="16383" man="1"/>
  </rowBreaks>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400-000000000000}">
  <sheetPr codeName="Sheet37">
    <tabColor rgb="FFFFC000"/>
    <pageSetUpPr fitToPage="1"/>
  </sheetPr>
  <dimension ref="B1:W363"/>
  <sheetViews>
    <sheetView showGridLines="0" showZeros="0" zoomScale="70" zoomScaleNormal="70" workbookViewId="0">
      <selection activeCell="U27" sqref="U27"/>
    </sheetView>
  </sheetViews>
  <sheetFormatPr defaultColWidth="9.109375" defaultRowHeight="19.2" x14ac:dyDescent="0.55000000000000004"/>
  <cols>
    <col min="1" max="1" width="1.88671875" style="107" customWidth="1"/>
    <col min="2" max="2" width="30.5546875" style="107" customWidth="1"/>
    <col min="3" max="5" width="15.88671875" style="107" bestFit="1" customWidth="1"/>
    <col min="6" max="6" width="16.6640625" style="107" bestFit="1" customWidth="1"/>
    <col min="7" max="7" width="17.5546875" style="107" bestFit="1" customWidth="1"/>
    <col min="8" max="8" width="21.33203125" style="107" bestFit="1" customWidth="1"/>
    <col min="9" max="9" width="16.33203125" style="107" bestFit="1" customWidth="1"/>
    <col min="10" max="10" width="15.88671875" style="107" bestFit="1" customWidth="1"/>
    <col min="11" max="16384" width="9.109375" style="107"/>
  </cols>
  <sheetData>
    <row r="1" spans="2:8" x14ac:dyDescent="0.55000000000000004">
      <c r="B1" s="442" t="str">
        <f>'Relative Weights'!A1</f>
        <v>THECB Texas Public University Expenditure Study - Fiscal Year 2025</v>
      </c>
      <c r="C1" s="442"/>
      <c r="D1" s="442"/>
      <c r="E1" s="442"/>
      <c r="F1" s="442"/>
      <c r="G1" s="442"/>
      <c r="H1" s="442"/>
    </row>
    <row r="2" spans="2:8" x14ac:dyDescent="0.55000000000000004">
      <c r="B2" s="443" t="str">
        <f>'Relative Weights'!A2</f>
        <v>Institution Survey for the Year Ended August 31, 2025</v>
      </c>
      <c r="C2" s="443"/>
      <c r="D2" s="443"/>
      <c r="E2" s="443"/>
      <c r="F2" s="443"/>
      <c r="G2" s="443"/>
      <c r="H2" s="443"/>
    </row>
    <row r="3" spans="2:8" x14ac:dyDescent="0.55000000000000004">
      <c r="B3" s="119" t="s">
        <v>82</v>
      </c>
      <c r="C3" s="119"/>
      <c r="D3" s="119"/>
      <c r="E3" s="119"/>
      <c r="F3" s="119"/>
      <c r="G3" s="119"/>
      <c r="H3" s="119"/>
    </row>
    <row r="4" spans="2:8" x14ac:dyDescent="0.55000000000000004">
      <c r="B4" s="292" t="s">
        <v>153</v>
      </c>
      <c r="C4" s="119"/>
      <c r="D4" s="119"/>
      <c r="E4" s="119"/>
      <c r="F4" s="119"/>
      <c r="G4" s="119"/>
      <c r="H4" s="119"/>
    </row>
    <row r="5" spans="2:8" ht="16.5" customHeight="1" x14ac:dyDescent="0.55000000000000004">
      <c r="B5" s="119"/>
      <c r="C5" s="119"/>
      <c r="D5" s="119"/>
      <c r="E5" s="119"/>
      <c r="F5" s="119"/>
      <c r="G5" s="119"/>
      <c r="H5" s="244"/>
    </row>
    <row r="6" spans="2:8" x14ac:dyDescent="0.55000000000000004">
      <c r="B6" s="293" t="s">
        <v>10</v>
      </c>
      <c r="C6" s="293"/>
      <c r="D6" s="293"/>
      <c r="E6" s="293"/>
      <c r="F6" s="293"/>
      <c r="G6" s="293"/>
      <c r="H6" s="294"/>
    </row>
    <row r="7" spans="2:8" x14ac:dyDescent="0.55000000000000004">
      <c r="B7" s="119"/>
      <c r="C7" s="119"/>
      <c r="D7" s="119"/>
      <c r="E7" s="119"/>
      <c r="F7" s="119"/>
      <c r="G7" s="119"/>
      <c r="H7" s="295"/>
    </row>
    <row r="8" spans="2:8" ht="171" customHeight="1" x14ac:dyDescent="0.55000000000000004">
      <c r="B8" s="431" t="s">
        <v>223</v>
      </c>
      <c r="C8" s="431"/>
      <c r="D8" s="431"/>
      <c r="E8" s="431"/>
      <c r="F8" s="431"/>
      <c r="G8" s="431"/>
      <c r="H8" s="431"/>
    </row>
    <row r="9" spans="2:8" ht="99.75" customHeight="1" x14ac:dyDescent="0.55000000000000004">
      <c r="B9" s="432" t="s">
        <v>41</v>
      </c>
      <c r="C9" s="432"/>
      <c r="D9" s="432"/>
      <c r="E9" s="432"/>
      <c r="F9" s="432"/>
      <c r="G9" s="432"/>
      <c r="H9" s="296"/>
    </row>
    <row r="10" spans="2:8" x14ac:dyDescent="0.55000000000000004">
      <c r="B10" s="442" t="s">
        <v>20</v>
      </c>
      <c r="C10" s="442"/>
      <c r="D10" s="442"/>
      <c r="E10" s="442"/>
      <c r="F10" s="442"/>
      <c r="G10" s="442"/>
      <c r="H10" s="296"/>
    </row>
    <row r="11" spans="2:8" ht="21" customHeight="1" thickBot="1" x14ac:dyDescent="0.6">
      <c r="B11" s="444" t="s">
        <v>851</v>
      </c>
      <c r="C11" s="444"/>
      <c r="D11" s="444"/>
      <c r="E11" s="444"/>
      <c r="F11" s="444"/>
      <c r="G11" s="444"/>
      <c r="H11" s="444"/>
    </row>
    <row r="12" spans="2:8" ht="19.8" thickBot="1" x14ac:dyDescent="0.6">
      <c r="B12" s="459" t="s">
        <v>16</v>
      </c>
      <c r="C12" s="460"/>
      <c r="D12" s="460"/>
      <c r="E12" s="461"/>
      <c r="F12" s="297"/>
      <c r="G12" s="298"/>
      <c r="H12" s="299" t="s">
        <v>17</v>
      </c>
    </row>
    <row r="13" spans="2:8" x14ac:dyDescent="0.55000000000000004">
      <c r="B13" s="462" t="s">
        <v>12</v>
      </c>
      <c r="C13" s="463"/>
      <c r="D13" s="463"/>
      <c r="E13" s="464"/>
      <c r="F13" s="352"/>
      <c r="G13" s="301"/>
      <c r="H13" s="353">
        <f>Data!$G32</f>
        <v>56788734</v>
      </c>
    </row>
    <row r="14" spans="2:8" x14ac:dyDescent="0.55000000000000004">
      <c r="B14" s="436" t="s">
        <v>13</v>
      </c>
      <c r="C14" s="465"/>
      <c r="D14" s="465"/>
      <c r="E14" s="466"/>
      <c r="F14" s="354"/>
      <c r="G14" s="301"/>
      <c r="H14" s="355">
        <f>Data!$H32</f>
        <v>1512896</v>
      </c>
    </row>
    <row r="15" spans="2:8" x14ac:dyDescent="0.55000000000000004">
      <c r="B15" s="436" t="s">
        <v>14</v>
      </c>
      <c r="C15" s="465"/>
      <c r="D15" s="465"/>
      <c r="E15" s="466"/>
      <c r="F15" s="354"/>
      <c r="G15" s="301"/>
      <c r="H15" s="355">
        <f>Data!$I32</f>
        <v>8130241</v>
      </c>
    </row>
    <row r="16" spans="2:8" x14ac:dyDescent="0.55000000000000004">
      <c r="B16" s="436" t="s">
        <v>18</v>
      </c>
      <c r="C16" s="465"/>
      <c r="D16" s="465"/>
      <c r="E16" s="466"/>
      <c r="F16" s="354"/>
      <c r="G16" s="301"/>
      <c r="H16" s="355">
        <f>Data!$J32</f>
        <v>12388459</v>
      </c>
    </row>
    <row r="17" spans="2:23" x14ac:dyDescent="0.55000000000000004">
      <c r="B17" s="436" t="s">
        <v>15</v>
      </c>
      <c r="C17" s="465"/>
      <c r="D17" s="465"/>
      <c r="E17" s="466"/>
      <c r="F17" s="354"/>
      <c r="G17" s="301"/>
      <c r="H17" s="355">
        <f>Data!$K32</f>
        <v>22337875</v>
      </c>
    </row>
    <row r="18" spans="2:23" x14ac:dyDescent="0.55000000000000004">
      <c r="B18" s="436" t="s">
        <v>1</v>
      </c>
      <c r="C18" s="465"/>
      <c r="D18" s="465"/>
      <c r="E18" s="466"/>
      <c r="F18" s="356"/>
      <c r="G18" s="301"/>
      <c r="H18" s="357">
        <f>SUM(H13:H17)</f>
        <v>101158205</v>
      </c>
    </row>
    <row r="19" spans="2:23" ht="13.5" customHeight="1" x14ac:dyDescent="0.55000000000000004">
      <c r="B19" s="306"/>
      <c r="D19" s="306"/>
      <c r="E19" s="306"/>
      <c r="F19" s="306"/>
      <c r="G19" s="306"/>
      <c r="H19" s="296"/>
    </row>
    <row r="20" spans="2:23" ht="13.5" customHeight="1" x14ac:dyDescent="0.55000000000000004">
      <c r="B20" s="306"/>
      <c r="D20" s="467" t="s">
        <v>22</v>
      </c>
      <c r="E20" s="468"/>
      <c r="F20" s="469"/>
      <c r="G20" s="307" t="s">
        <v>23</v>
      </c>
      <c r="H20" s="307" t="s">
        <v>24</v>
      </c>
    </row>
    <row r="21" spans="2:23" ht="17.25" customHeight="1" x14ac:dyDescent="0.55000000000000004">
      <c r="B21" s="438" t="s">
        <v>21</v>
      </c>
      <c r="C21" s="470"/>
      <c r="D21" s="471" t="str">
        <f>Data!L32</f>
        <v>Gina Councilman</v>
      </c>
      <c r="E21" s="472"/>
      <c r="F21" s="473"/>
      <c r="G21" s="308" t="str">
        <f>Data!M32</f>
        <v>325-942-2014</v>
      </c>
      <c r="H21" s="309" t="str">
        <f>Data!N32</f>
        <v>gina.councilman@angelo.edu</v>
      </c>
    </row>
    <row r="22" spans="2:23" ht="13.5" customHeight="1" x14ac:dyDescent="0.55000000000000004">
      <c r="B22" s="306"/>
      <c r="C22" s="306"/>
      <c r="D22" s="306"/>
      <c r="E22" s="306"/>
      <c r="F22" s="306"/>
      <c r="G22" s="306"/>
      <c r="H22" s="296"/>
    </row>
    <row r="23" spans="2:23" ht="15.75" customHeight="1" thickBot="1" x14ac:dyDescent="0.6">
      <c r="B23" s="117" t="s">
        <v>900</v>
      </c>
      <c r="C23" s="306"/>
      <c r="D23" s="306"/>
      <c r="E23" s="306"/>
      <c r="F23" s="306"/>
      <c r="G23" s="306"/>
      <c r="H23" s="296"/>
    </row>
    <row r="24" spans="2:23" s="313" customFormat="1" x14ac:dyDescent="0.55000000000000004">
      <c r="B24" s="310"/>
      <c r="C24" s="123" t="s">
        <v>25</v>
      </c>
      <c r="D24" s="311" t="s">
        <v>26</v>
      </c>
      <c r="E24" s="311" t="s">
        <v>27</v>
      </c>
      <c r="F24" s="311" t="s">
        <v>28</v>
      </c>
      <c r="G24" s="311" t="s">
        <v>29</v>
      </c>
      <c r="H24" s="312" t="s">
        <v>30</v>
      </c>
      <c r="J24" s="107"/>
    </row>
    <row r="25" spans="2:23" s="313" customFormat="1" ht="19.8" thickBot="1" x14ac:dyDescent="0.6">
      <c r="B25" s="314" t="s">
        <v>675</v>
      </c>
      <c r="C25" s="315">
        <f>Data!O32</f>
        <v>7164</v>
      </c>
      <c r="D25" s="316">
        <f>Data!P32</f>
        <v>2532</v>
      </c>
      <c r="E25" s="316">
        <f>Data!Q32</f>
        <v>1370</v>
      </c>
      <c r="F25" s="316">
        <f>Data!R32</f>
        <v>65</v>
      </c>
      <c r="G25" s="316">
        <f>Data!S32</f>
        <v>80</v>
      </c>
      <c r="H25" s="317">
        <f>SUM(C25:G25)</f>
        <v>11211</v>
      </c>
    </row>
    <row r="26" spans="2:23" x14ac:dyDescent="0.55000000000000004">
      <c r="C26" s="318"/>
      <c r="D26" s="318"/>
      <c r="E26" s="318"/>
      <c r="F26" s="318"/>
      <c r="G26" s="318"/>
      <c r="H26" s="318"/>
      <c r="I26" s="318"/>
    </row>
    <row r="27" spans="2:23" ht="13.5" customHeight="1" x14ac:dyDescent="0.55000000000000004">
      <c r="B27" s="306"/>
      <c r="D27" s="467" t="s">
        <v>22</v>
      </c>
      <c r="E27" s="468"/>
      <c r="F27" s="469"/>
      <c r="G27" s="307" t="s">
        <v>23</v>
      </c>
      <c r="H27" s="307" t="s">
        <v>24</v>
      </c>
    </row>
    <row r="28" spans="2:23" ht="17.25" customHeight="1" x14ac:dyDescent="0.55000000000000004">
      <c r="B28" s="438" t="s">
        <v>893</v>
      </c>
      <c r="C28" s="470"/>
      <c r="D28" s="471" t="str">
        <f>Data!T32</f>
        <v>Courtney Wilson</v>
      </c>
      <c r="E28" s="472"/>
      <c r="F28" s="473"/>
      <c r="G28" s="308" t="str">
        <f>Data!U32</f>
        <v>(325) 942-2043</v>
      </c>
      <c r="H28" s="309" t="str">
        <f>Data!V32</f>
        <v>Rosalinda.Castro@angelo.edu</v>
      </c>
    </row>
    <row r="29" spans="2:23" ht="13.5" customHeight="1" x14ac:dyDescent="0.55000000000000004">
      <c r="B29" s="306"/>
      <c r="C29" s="306"/>
      <c r="D29" s="306"/>
      <c r="E29" s="306"/>
      <c r="F29" s="306"/>
      <c r="G29" s="306"/>
      <c r="H29" s="296"/>
    </row>
    <row r="30" spans="2:23" ht="19.8" thickBot="1" x14ac:dyDescent="0.6">
      <c r="B30" s="117" t="s">
        <v>901</v>
      </c>
    </row>
    <row r="31" spans="2:23" ht="19.8" thickBot="1" x14ac:dyDescent="0.6">
      <c r="B31" s="124" t="s">
        <v>31</v>
      </c>
      <c r="C31" s="125" t="s">
        <v>25</v>
      </c>
      <c r="D31" s="125" t="s">
        <v>26</v>
      </c>
      <c r="E31" s="125" t="s">
        <v>27</v>
      </c>
      <c r="F31" s="125" t="s">
        <v>28</v>
      </c>
      <c r="G31" s="125" t="s">
        <v>29</v>
      </c>
      <c r="H31" s="126" t="s">
        <v>30</v>
      </c>
    </row>
    <row r="32" spans="2:23" x14ac:dyDescent="0.55000000000000004">
      <c r="B32" s="127" t="s">
        <v>42</v>
      </c>
      <c r="C32" s="140">
        <f>Data!W32</f>
        <v>88162.99000000002</v>
      </c>
      <c r="D32" s="140">
        <f>Data!AQ32</f>
        <v>12915</v>
      </c>
      <c r="E32" s="140">
        <f>Data!BK32</f>
        <v>6480</v>
      </c>
      <c r="F32" s="140">
        <f>Data!CE32</f>
        <v>91</v>
      </c>
      <c r="G32" s="140">
        <f>Data!CY32</f>
        <v>0</v>
      </c>
      <c r="H32" s="141">
        <f>SUM(C32:G32)</f>
        <v>107648.99000000002</v>
      </c>
      <c r="W32" s="144"/>
    </row>
    <row r="33" spans="2:23" x14ac:dyDescent="0.55000000000000004">
      <c r="B33" s="129" t="s">
        <v>43</v>
      </c>
      <c r="C33" s="140">
        <f>Data!X32</f>
        <v>19335</v>
      </c>
      <c r="D33" s="140">
        <f>Data!AR32</f>
        <v>6719</v>
      </c>
      <c r="E33" s="140">
        <f>Data!BL32</f>
        <v>743</v>
      </c>
      <c r="F33" s="140">
        <f>Data!CF32</f>
        <v>0</v>
      </c>
      <c r="G33" s="140">
        <f>Data!CZ32</f>
        <v>0</v>
      </c>
      <c r="H33" s="141">
        <f t="shared" ref="H33:H52" si="0">SUM(C33:G33)</f>
        <v>26797</v>
      </c>
      <c r="W33" s="144"/>
    </row>
    <row r="34" spans="2:23" x14ac:dyDescent="0.55000000000000004">
      <c r="B34" s="129" t="s">
        <v>44</v>
      </c>
      <c r="C34" s="140">
        <f>Data!Y32</f>
        <v>9165</v>
      </c>
      <c r="D34" s="140">
        <f>Data!AS32</f>
        <v>1631</v>
      </c>
      <c r="E34" s="140">
        <f>Data!BM32</f>
        <v>0</v>
      </c>
      <c r="F34" s="140">
        <f>Data!CG32</f>
        <v>0</v>
      </c>
      <c r="G34" s="140">
        <f>Data!DA32</f>
        <v>0</v>
      </c>
      <c r="H34" s="141">
        <f t="shared" si="0"/>
        <v>10796</v>
      </c>
      <c r="W34" s="144"/>
    </row>
    <row r="35" spans="2:23" x14ac:dyDescent="0.55000000000000004">
      <c r="B35" s="129" t="s">
        <v>45</v>
      </c>
      <c r="C35" s="140">
        <f>Data!Z32</f>
        <v>1047</v>
      </c>
      <c r="D35" s="140">
        <f>Data!AT32</f>
        <v>2158</v>
      </c>
      <c r="E35" s="140">
        <f>Data!BN32</f>
        <v>12958.5</v>
      </c>
      <c r="F35" s="140">
        <f>Data!CH32</f>
        <v>660</v>
      </c>
      <c r="G35" s="140">
        <f>Data!DB32</f>
        <v>0</v>
      </c>
      <c r="H35" s="141">
        <f t="shared" si="0"/>
        <v>16823.5</v>
      </c>
      <c r="W35" s="144"/>
    </row>
    <row r="36" spans="2:23" x14ac:dyDescent="0.55000000000000004">
      <c r="B36" s="129" t="s">
        <v>46</v>
      </c>
      <c r="C36" s="140">
        <f>Data!AA32</f>
        <v>2758</v>
      </c>
      <c r="D36" s="140">
        <f>Data!AU32</f>
        <v>2862</v>
      </c>
      <c r="E36" s="140">
        <f>Data!BO32</f>
        <v>285</v>
      </c>
      <c r="F36" s="140">
        <f>Data!CI32</f>
        <v>0</v>
      </c>
      <c r="G36" s="140">
        <f>Data!DC32</f>
        <v>0</v>
      </c>
      <c r="H36" s="141">
        <f t="shared" si="0"/>
        <v>5905</v>
      </c>
      <c r="W36" s="144"/>
    </row>
    <row r="37" spans="2:23" x14ac:dyDescent="0.55000000000000004">
      <c r="B37" s="129" t="s">
        <v>47</v>
      </c>
      <c r="C37" s="140">
        <f>Data!AB32</f>
        <v>3849</v>
      </c>
      <c r="D37" s="140">
        <f>Data!AV32</f>
        <v>2622</v>
      </c>
      <c r="E37" s="140">
        <f>Data!BP32</f>
        <v>1029</v>
      </c>
      <c r="F37" s="140">
        <f>Data!CJ32</f>
        <v>0</v>
      </c>
      <c r="G37" s="140">
        <f>Data!DD32</f>
        <v>0</v>
      </c>
      <c r="H37" s="141">
        <f t="shared" si="0"/>
        <v>7500</v>
      </c>
      <c r="W37" s="144"/>
    </row>
    <row r="38" spans="2:23" x14ac:dyDescent="0.55000000000000004">
      <c r="B38" s="129" t="s">
        <v>48</v>
      </c>
      <c r="C38" s="140">
        <f>Data!AC32</f>
        <v>309</v>
      </c>
      <c r="D38" s="140">
        <f>Data!AW32</f>
        <v>261</v>
      </c>
      <c r="E38" s="140">
        <f>Data!BQ32</f>
        <v>72</v>
      </c>
      <c r="F38" s="140">
        <f>Data!CK32</f>
        <v>0</v>
      </c>
      <c r="G38" s="140">
        <f>Data!DE32</f>
        <v>0</v>
      </c>
      <c r="H38" s="141">
        <f t="shared" si="0"/>
        <v>642</v>
      </c>
      <c r="W38" s="144"/>
    </row>
    <row r="39" spans="2:23" x14ac:dyDescent="0.55000000000000004">
      <c r="B39" s="129" t="s">
        <v>49</v>
      </c>
      <c r="C39" s="140">
        <f>Data!AD32</f>
        <v>0</v>
      </c>
      <c r="D39" s="140">
        <f>Data!AX32</f>
        <v>0</v>
      </c>
      <c r="E39" s="140">
        <f>Data!BR32</f>
        <v>0</v>
      </c>
      <c r="F39" s="140">
        <f>Data!CL32</f>
        <v>0</v>
      </c>
      <c r="G39" s="140">
        <f>Data!DF32</f>
        <v>0</v>
      </c>
      <c r="H39" s="141">
        <f t="shared" si="0"/>
        <v>0</v>
      </c>
      <c r="W39" s="144"/>
    </row>
    <row r="40" spans="2:23" x14ac:dyDescent="0.55000000000000004">
      <c r="B40" s="129" t="s">
        <v>50</v>
      </c>
      <c r="C40" s="140">
        <f>Data!AE32</f>
        <v>1566</v>
      </c>
      <c r="D40" s="140">
        <f>Data!AY32</f>
        <v>2871</v>
      </c>
      <c r="E40" s="140">
        <f>Data!BS32</f>
        <v>2193</v>
      </c>
      <c r="F40" s="140">
        <f>Data!CM32</f>
        <v>549</v>
      </c>
      <c r="G40" s="140">
        <f>Data!DG32</f>
        <v>0</v>
      </c>
      <c r="H40" s="141">
        <f t="shared" si="0"/>
        <v>7179</v>
      </c>
      <c r="W40" s="144"/>
    </row>
    <row r="41" spans="2:23" x14ac:dyDescent="0.55000000000000004">
      <c r="B41" s="129" t="s">
        <v>51</v>
      </c>
      <c r="C41" s="140">
        <f>Data!AF32</f>
        <v>0</v>
      </c>
      <c r="D41" s="140">
        <f>Data!AZ32</f>
        <v>0</v>
      </c>
      <c r="E41" s="140">
        <f>Data!BT32</f>
        <v>0</v>
      </c>
      <c r="F41" s="140">
        <f>Data!CN32</f>
        <v>0</v>
      </c>
      <c r="G41" s="140">
        <f>Data!DH32</f>
        <v>0</v>
      </c>
      <c r="H41" s="141">
        <f t="shared" si="0"/>
        <v>0</v>
      </c>
      <c r="W41" s="144"/>
    </row>
    <row r="42" spans="2:23" x14ac:dyDescent="0.55000000000000004">
      <c r="B42" s="129" t="s">
        <v>52</v>
      </c>
      <c r="C42" s="140">
        <f>Data!AG32</f>
        <v>0</v>
      </c>
      <c r="D42" s="140">
        <f>Data!BA32</f>
        <v>0</v>
      </c>
      <c r="E42" s="140">
        <f>Data!BU32</f>
        <v>0</v>
      </c>
      <c r="F42" s="140">
        <f>Data!CO32</f>
        <v>0</v>
      </c>
      <c r="G42" s="140">
        <f>Data!DI32</f>
        <v>0</v>
      </c>
      <c r="H42" s="141">
        <f t="shared" si="0"/>
        <v>0</v>
      </c>
      <c r="W42" s="144"/>
    </row>
    <row r="43" spans="2:23" x14ac:dyDescent="0.55000000000000004">
      <c r="B43" s="129" t="s">
        <v>53</v>
      </c>
      <c r="C43" s="140">
        <f>Data!AH32</f>
        <v>0</v>
      </c>
      <c r="D43" s="140">
        <f>Data!BB32</f>
        <v>0</v>
      </c>
      <c r="E43" s="140">
        <f>Data!BV32</f>
        <v>0</v>
      </c>
      <c r="F43" s="140">
        <f>Data!CP32</f>
        <v>0</v>
      </c>
      <c r="G43" s="140">
        <f>Data!DJ32</f>
        <v>0</v>
      </c>
      <c r="H43" s="141">
        <f t="shared" si="0"/>
        <v>0</v>
      </c>
      <c r="W43" s="144"/>
    </row>
    <row r="44" spans="2:23" x14ac:dyDescent="0.55000000000000004">
      <c r="B44" s="129" t="s">
        <v>54</v>
      </c>
      <c r="C44" s="140">
        <f>Data!AI32</f>
        <v>0</v>
      </c>
      <c r="D44" s="140">
        <f>Data!BC32</f>
        <v>0</v>
      </c>
      <c r="E44" s="140">
        <f>Data!BW32</f>
        <v>0</v>
      </c>
      <c r="F44" s="140">
        <f>Data!CQ32</f>
        <v>0</v>
      </c>
      <c r="G44" s="140">
        <f>Data!DK32</f>
        <v>0</v>
      </c>
      <c r="H44" s="141">
        <f t="shared" si="0"/>
        <v>0</v>
      </c>
      <c r="W44" s="144"/>
    </row>
    <row r="45" spans="2:23" x14ac:dyDescent="0.55000000000000004">
      <c r="B45" s="129" t="s">
        <v>55</v>
      </c>
      <c r="C45" s="140">
        <f>Data!AJ32</f>
        <v>6255.0000000000009</v>
      </c>
      <c r="D45" s="140">
        <f>Data!BD32</f>
        <v>3419</v>
      </c>
      <c r="E45" s="140">
        <f>Data!BX32</f>
        <v>749</v>
      </c>
      <c r="F45" s="140">
        <f>Data!CR32</f>
        <v>0</v>
      </c>
      <c r="G45" s="140">
        <f>Data!DL32</f>
        <v>2627</v>
      </c>
      <c r="H45" s="141">
        <f t="shared" si="0"/>
        <v>13050</v>
      </c>
      <c r="W45" s="144"/>
    </row>
    <row r="46" spans="2:23" x14ac:dyDescent="0.55000000000000004">
      <c r="B46" s="129" t="s">
        <v>56</v>
      </c>
      <c r="C46" s="140">
        <f>Data!AK32</f>
        <v>0</v>
      </c>
      <c r="D46" s="140">
        <f>Data!BE32</f>
        <v>0</v>
      </c>
      <c r="E46" s="140">
        <f>Data!BY32</f>
        <v>0</v>
      </c>
      <c r="F46" s="140">
        <f>Data!CS32</f>
        <v>0</v>
      </c>
      <c r="G46" s="140">
        <f>Data!DM32</f>
        <v>0</v>
      </c>
      <c r="H46" s="141">
        <f t="shared" si="0"/>
        <v>0</v>
      </c>
      <c r="W46" s="144"/>
    </row>
    <row r="47" spans="2:23" x14ac:dyDescent="0.55000000000000004">
      <c r="B47" s="129" t="s">
        <v>57</v>
      </c>
      <c r="C47" s="140">
        <f>Data!AL32</f>
        <v>7863</v>
      </c>
      <c r="D47" s="140">
        <f>Data!BF32</f>
        <v>9975</v>
      </c>
      <c r="E47" s="140">
        <f>Data!BZ32</f>
        <v>4041</v>
      </c>
      <c r="F47" s="140">
        <f>Data!CT32</f>
        <v>0</v>
      </c>
      <c r="G47" s="140">
        <f>Data!DN32</f>
        <v>0</v>
      </c>
      <c r="H47" s="141">
        <f t="shared" si="0"/>
        <v>21879</v>
      </c>
      <c r="W47" s="144"/>
    </row>
    <row r="48" spans="2:23" x14ac:dyDescent="0.55000000000000004">
      <c r="B48" s="129" t="s">
        <v>58</v>
      </c>
      <c r="C48" s="140">
        <f>Data!AM32</f>
        <v>0</v>
      </c>
      <c r="D48" s="140">
        <f>Data!BG32</f>
        <v>0</v>
      </c>
      <c r="E48" s="140">
        <f>Data!CA32</f>
        <v>0</v>
      </c>
      <c r="F48" s="140">
        <f>Data!CU32</f>
        <v>0</v>
      </c>
      <c r="G48" s="140">
        <f>Data!DO32</f>
        <v>0</v>
      </c>
      <c r="H48" s="141">
        <f t="shared" si="0"/>
        <v>0</v>
      </c>
      <c r="W48" s="144"/>
    </row>
    <row r="49" spans="2:23" x14ac:dyDescent="0.55000000000000004">
      <c r="B49" s="129" t="s">
        <v>59</v>
      </c>
      <c r="C49" s="140">
        <f>Data!AN32</f>
        <v>0</v>
      </c>
      <c r="D49" s="140">
        <f>Data!BH32</f>
        <v>558</v>
      </c>
      <c r="E49" s="140">
        <f>Data!CB32</f>
        <v>0</v>
      </c>
      <c r="F49" s="140">
        <f>Data!CV32</f>
        <v>0</v>
      </c>
      <c r="G49" s="140">
        <f>Data!DP32</f>
        <v>0</v>
      </c>
      <c r="H49" s="141">
        <f t="shared" si="0"/>
        <v>558</v>
      </c>
      <c r="W49" s="144"/>
    </row>
    <row r="50" spans="2:23" x14ac:dyDescent="0.55000000000000004">
      <c r="B50" s="129" t="s">
        <v>60</v>
      </c>
      <c r="C50" s="140">
        <f>Data!AO32</f>
        <v>4175</v>
      </c>
      <c r="D50" s="140">
        <f>Data!BI32</f>
        <v>1845</v>
      </c>
      <c r="E50" s="140">
        <f>Data!CC32</f>
        <v>633</v>
      </c>
      <c r="F50" s="140">
        <f>Data!CW32</f>
        <v>0</v>
      </c>
      <c r="G50" s="140">
        <f>Data!DQ32</f>
        <v>0</v>
      </c>
      <c r="H50" s="141">
        <f t="shared" si="0"/>
        <v>6653</v>
      </c>
      <c r="W50" s="144"/>
    </row>
    <row r="51" spans="2:23" x14ac:dyDescent="0.55000000000000004">
      <c r="B51" s="129" t="s">
        <v>0</v>
      </c>
      <c r="C51" s="140">
        <f>Data!AP32</f>
        <v>543</v>
      </c>
      <c r="D51" s="140">
        <f>Data!BJ32</f>
        <v>2915</v>
      </c>
      <c r="E51" s="140">
        <f>Data!CD32</f>
        <v>1182</v>
      </c>
      <c r="F51" s="140">
        <f>Data!CX32</f>
        <v>0</v>
      </c>
      <c r="G51" s="140">
        <f>Data!DR32</f>
        <v>0</v>
      </c>
      <c r="H51" s="141">
        <f t="shared" si="0"/>
        <v>4640</v>
      </c>
      <c r="W51" s="144"/>
    </row>
    <row r="52" spans="2:23" x14ac:dyDescent="0.55000000000000004">
      <c r="B52" s="142" t="s">
        <v>33</v>
      </c>
      <c r="C52" s="141">
        <f>SUM(C32:C51)</f>
        <v>145027.99000000002</v>
      </c>
      <c r="D52" s="141">
        <f>SUM(D32:D51)</f>
        <v>50751</v>
      </c>
      <c r="E52" s="141">
        <f>SUM(E32:E51)</f>
        <v>30365.5</v>
      </c>
      <c r="F52" s="141">
        <f>SUM(F32:F51)</f>
        <v>1300</v>
      </c>
      <c r="G52" s="141">
        <f>SUM(G32:G51)</f>
        <v>2627</v>
      </c>
      <c r="H52" s="141">
        <f t="shared" si="0"/>
        <v>230071.49000000002</v>
      </c>
    </row>
    <row r="53" spans="2:23" x14ac:dyDescent="0.55000000000000004">
      <c r="B53" s="143"/>
      <c r="C53" s="144"/>
      <c r="D53" s="144"/>
      <c r="E53" s="144"/>
      <c r="F53" s="144"/>
      <c r="G53" s="144"/>
      <c r="H53" s="144"/>
    </row>
    <row r="54" spans="2:23" ht="13.5" customHeight="1" x14ac:dyDescent="0.55000000000000004">
      <c r="B54" s="306"/>
      <c r="D54" s="467" t="s">
        <v>22</v>
      </c>
      <c r="E54" s="468"/>
      <c r="F54" s="469"/>
      <c r="G54" s="307" t="s">
        <v>23</v>
      </c>
      <c r="H54" s="307" t="s">
        <v>24</v>
      </c>
    </row>
    <row r="55" spans="2:23" ht="38.4" x14ac:dyDescent="0.55000000000000004">
      <c r="B55" s="438" t="s">
        <v>894</v>
      </c>
      <c r="C55" s="470"/>
      <c r="D55" s="471" t="str">
        <f>Data!T32</f>
        <v>Courtney Wilson</v>
      </c>
      <c r="E55" s="472"/>
      <c r="F55" s="473"/>
      <c r="G55" s="308" t="str">
        <f>Data!U32</f>
        <v>(325) 942-2043</v>
      </c>
      <c r="H55" s="309" t="str">
        <f>Data!V32</f>
        <v>Rosalinda.Castro@angelo.edu</v>
      </c>
    </row>
    <row r="56" spans="2:23" ht="13.5" customHeight="1" x14ac:dyDescent="0.55000000000000004">
      <c r="B56" s="306"/>
      <c r="C56" s="306"/>
      <c r="D56" s="306"/>
      <c r="E56" s="306"/>
      <c r="F56" s="306"/>
      <c r="G56" s="306"/>
      <c r="H56" s="296"/>
    </row>
    <row r="57" spans="2:23" ht="16.5" customHeight="1" x14ac:dyDescent="0.55000000000000004">
      <c r="B57" s="117" t="s">
        <v>9</v>
      </c>
    </row>
    <row r="58" spans="2:23" ht="39.75" customHeight="1" x14ac:dyDescent="0.55000000000000004">
      <c r="B58" s="441" t="s">
        <v>39</v>
      </c>
      <c r="C58" s="441"/>
      <c r="D58" s="441"/>
      <c r="E58" s="441"/>
      <c r="F58" s="441"/>
      <c r="G58" s="441"/>
      <c r="H58" s="319"/>
    </row>
    <row r="59" spans="2:23" ht="8.25" customHeight="1" thickBot="1" x14ac:dyDescent="0.6">
      <c r="B59" s="318"/>
    </row>
    <row r="60" spans="2:23" ht="19.8" thickBot="1" x14ac:dyDescent="0.6">
      <c r="B60" s="124" t="s">
        <v>31</v>
      </c>
      <c r="C60" s="125" t="s">
        <v>25</v>
      </c>
      <c r="D60" s="125" t="s">
        <v>26</v>
      </c>
      <c r="E60" s="125" t="s">
        <v>27</v>
      </c>
      <c r="F60" s="125" t="s">
        <v>28</v>
      </c>
      <c r="G60" s="125" t="s">
        <v>29</v>
      </c>
      <c r="H60" s="126" t="s">
        <v>30</v>
      </c>
    </row>
    <row r="61" spans="2:23" x14ac:dyDescent="0.55000000000000004">
      <c r="B61" s="127" t="str">
        <f>$B$32</f>
        <v>Liberal Arts</v>
      </c>
      <c r="C61" s="320">
        <f>Data!DS32</f>
        <v>4950699.1715957411</v>
      </c>
      <c r="D61" s="320">
        <f>Data!EM32</f>
        <v>1479808.7771550179</v>
      </c>
      <c r="E61" s="320">
        <f>Data!FG32</f>
        <v>1363880.6394048282</v>
      </c>
      <c r="F61" s="320">
        <f>Data!GA32</f>
        <v>25736.6503303965</v>
      </c>
      <c r="G61" s="320">
        <f>Data!GU32</f>
        <v>0</v>
      </c>
      <c r="H61" s="321">
        <f>SUM(C61:G61)</f>
        <v>7820125.2384859826</v>
      </c>
    </row>
    <row r="62" spans="2:23" x14ac:dyDescent="0.55000000000000004">
      <c r="B62" s="127" t="str">
        <f>$B$33</f>
        <v>Science</v>
      </c>
      <c r="C62" s="320">
        <f>Data!DT32</f>
        <v>2027460.4546176423</v>
      </c>
      <c r="D62" s="320">
        <f>Data!EN32</f>
        <v>1135168.1417252452</v>
      </c>
      <c r="E62" s="320">
        <f>Data!FH32</f>
        <v>302953.63249670522</v>
      </c>
      <c r="F62" s="320">
        <f>Data!GB32</f>
        <v>0</v>
      </c>
      <c r="G62" s="320">
        <f>Data!GV32</f>
        <v>0</v>
      </c>
      <c r="H62" s="141">
        <f t="shared" ref="H62:H81" si="1">SUM(C62:G62)</f>
        <v>3465582.228839593</v>
      </c>
    </row>
    <row r="63" spans="2:23" x14ac:dyDescent="0.55000000000000004">
      <c r="B63" s="127" t="str">
        <f>$B$34</f>
        <v>Fine Arts</v>
      </c>
      <c r="C63" s="320">
        <f>Data!DU32</f>
        <v>1240838.9633485943</v>
      </c>
      <c r="D63" s="320">
        <f>Data!EO32</f>
        <v>367055.39639547752</v>
      </c>
      <c r="E63" s="320">
        <f>Data!FI32</f>
        <v>0</v>
      </c>
      <c r="F63" s="320">
        <f>Data!GC32</f>
        <v>0</v>
      </c>
      <c r="G63" s="320">
        <f>Data!GW32</f>
        <v>0</v>
      </c>
      <c r="H63" s="141">
        <f t="shared" si="1"/>
        <v>1607894.3597440717</v>
      </c>
    </row>
    <row r="64" spans="2:23" x14ac:dyDescent="0.55000000000000004">
      <c r="B64" s="127" t="str">
        <f>$B$35</f>
        <v>Teacher Education</v>
      </c>
      <c r="C64" s="320">
        <f>Data!DV32</f>
        <v>78207.993008368838</v>
      </c>
      <c r="D64" s="320">
        <f>Data!EP32</f>
        <v>358872.04345446307</v>
      </c>
      <c r="E64" s="320">
        <f>Data!FJ32</f>
        <v>1030561.2022834028</v>
      </c>
      <c r="F64" s="320">
        <f>Data!GD32</f>
        <v>95383.85476190476</v>
      </c>
      <c r="G64" s="320">
        <f>Data!GX32</f>
        <v>0</v>
      </c>
      <c r="H64" s="141">
        <f t="shared" si="1"/>
        <v>1563025.0935081395</v>
      </c>
    </row>
    <row r="65" spans="2:8" x14ac:dyDescent="0.55000000000000004">
      <c r="B65" s="127" t="str">
        <f>$B$36</f>
        <v>Agriculture</v>
      </c>
      <c r="C65" s="320">
        <f>Data!DW32</f>
        <v>217783.90792274903</v>
      </c>
      <c r="D65" s="320">
        <f>Data!EQ32</f>
        <v>259562.55356873144</v>
      </c>
      <c r="E65" s="320">
        <f>Data!FK32</f>
        <v>105029.88386116571</v>
      </c>
      <c r="F65" s="320">
        <f>Data!GE32</f>
        <v>0</v>
      </c>
      <c r="G65" s="320">
        <f>Data!GY32</f>
        <v>0</v>
      </c>
      <c r="H65" s="141">
        <f t="shared" si="1"/>
        <v>582376.3453526462</v>
      </c>
    </row>
    <row r="66" spans="2:8" x14ac:dyDescent="0.55000000000000004">
      <c r="B66" s="127" t="str">
        <f>$B$37</f>
        <v>Engineering</v>
      </c>
      <c r="C66" s="320">
        <f>Data!DX32</f>
        <v>464876.5405516068</v>
      </c>
      <c r="D66" s="320">
        <f>Data!ER32</f>
        <v>718502.02634227485</v>
      </c>
      <c r="E66" s="320">
        <f>Data!FL32</f>
        <v>126628.6608846734</v>
      </c>
      <c r="F66" s="320">
        <f>Data!GF32</f>
        <v>0</v>
      </c>
      <c r="G66" s="320">
        <f>Data!GZ32</f>
        <v>0</v>
      </c>
      <c r="H66" s="141">
        <f t="shared" si="1"/>
        <v>1310007.2277785551</v>
      </c>
    </row>
    <row r="67" spans="2:8" x14ac:dyDescent="0.55000000000000004">
      <c r="B67" s="127" t="str">
        <f>$B$38</f>
        <v>Home Economics</v>
      </c>
      <c r="C67" s="320">
        <f>Data!DY32</f>
        <v>19689.037505595996</v>
      </c>
      <c r="D67" s="320">
        <f>Data!ES32</f>
        <v>22610.22670756849</v>
      </c>
      <c r="E67" s="320">
        <f>Data!FM32</f>
        <v>15035.538615446178</v>
      </c>
      <c r="F67" s="320">
        <f>Data!GG32</f>
        <v>0</v>
      </c>
      <c r="G67" s="320">
        <f>Data!HA32</f>
        <v>0</v>
      </c>
      <c r="H67" s="141">
        <f t="shared" si="1"/>
        <v>57334.802828610656</v>
      </c>
    </row>
    <row r="68" spans="2:8" x14ac:dyDescent="0.55000000000000004">
      <c r="B68" s="127" t="str">
        <f>$B$39</f>
        <v>Law</v>
      </c>
      <c r="C68" s="320">
        <f>Data!DZ32</f>
        <v>0</v>
      </c>
      <c r="D68" s="320">
        <f>Data!ET32</f>
        <v>0</v>
      </c>
      <c r="E68" s="320">
        <f>Data!FN32</f>
        <v>0</v>
      </c>
      <c r="F68" s="320">
        <f>Data!GH32</f>
        <v>0</v>
      </c>
      <c r="G68" s="320">
        <f>Data!HB32</f>
        <v>0</v>
      </c>
      <c r="H68" s="141">
        <f t="shared" si="1"/>
        <v>0</v>
      </c>
    </row>
    <row r="69" spans="2:8" x14ac:dyDescent="0.55000000000000004">
      <c r="B69" s="127" t="str">
        <f>$B$40</f>
        <v>Social Service</v>
      </c>
      <c r="C69" s="320">
        <f>Data!EA32</f>
        <v>130869.17490610233</v>
      </c>
      <c r="D69" s="320">
        <f>Data!EU32</f>
        <v>254612.19984271721</v>
      </c>
      <c r="E69" s="320">
        <f>Data!FO32</f>
        <v>390478.72752825334</v>
      </c>
      <c r="F69" s="320">
        <f>Data!GI32</f>
        <v>240062.21052631599</v>
      </c>
      <c r="G69" s="320">
        <f>Data!HC32</f>
        <v>0</v>
      </c>
      <c r="H69" s="141">
        <f t="shared" si="1"/>
        <v>1016022.3128033888</v>
      </c>
    </row>
    <row r="70" spans="2:8" x14ac:dyDescent="0.55000000000000004">
      <c r="B70" s="127" t="str">
        <f>$B$41</f>
        <v>Library Science</v>
      </c>
      <c r="C70" s="320">
        <f>Data!EB32</f>
        <v>0</v>
      </c>
      <c r="D70" s="320">
        <f>Data!EV32</f>
        <v>0</v>
      </c>
      <c r="E70" s="320">
        <f>Data!FP32</f>
        <v>0</v>
      </c>
      <c r="F70" s="320">
        <f>Data!GJ32</f>
        <v>0</v>
      </c>
      <c r="G70" s="320">
        <f>Data!HD32</f>
        <v>0</v>
      </c>
      <c r="H70" s="141">
        <f t="shared" si="1"/>
        <v>0</v>
      </c>
    </row>
    <row r="71" spans="2:8" x14ac:dyDescent="0.55000000000000004">
      <c r="B71" s="127" t="str">
        <f>$B$42</f>
        <v>Veterinary Science</v>
      </c>
      <c r="C71" s="320">
        <f>Data!EC32</f>
        <v>0</v>
      </c>
      <c r="D71" s="320">
        <f>Data!EW32</f>
        <v>0</v>
      </c>
      <c r="E71" s="320">
        <f>Data!FQ32</f>
        <v>0</v>
      </c>
      <c r="F71" s="320">
        <f>Data!GK32</f>
        <v>0</v>
      </c>
      <c r="G71" s="320">
        <f>Data!HE32</f>
        <v>0</v>
      </c>
      <c r="H71" s="141">
        <f t="shared" si="1"/>
        <v>0</v>
      </c>
    </row>
    <row r="72" spans="2:8" x14ac:dyDescent="0.55000000000000004">
      <c r="B72" s="127" t="str">
        <f>$B$43</f>
        <v>Vocational Training</v>
      </c>
      <c r="C72" s="320">
        <f>Data!ED32</f>
        <v>0</v>
      </c>
      <c r="D72" s="320">
        <f>Data!EX32</f>
        <v>0</v>
      </c>
      <c r="E72" s="320">
        <f>Data!FR32</f>
        <v>0</v>
      </c>
      <c r="F72" s="320">
        <f>Data!GL32</f>
        <v>0</v>
      </c>
      <c r="G72" s="320">
        <f>Data!HF32</f>
        <v>0</v>
      </c>
      <c r="H72" s="141">
        <f t="shared" si="1"/>
        <v>0</v>
      </c>
    </row>
    <row r="73" spans="2:8" x14ac:dyDescent="0.55000000000000004">
      <c r="B73" s="127" t="str">
        <f>$B$44</f>
        <v>Physical Training</v>
      </c>
      <c r="C73" s="320">
        <f>Data!EE32</f>
        <v>0</v>
      </c>
      <c r="D73" s="320">
        <f>Data!EY32</f>
        <v>0</v>
      </c>
      <c r="E73" s="320">
        <f>Data!FS32</f>
        <v>0</v>
      </c>
      <c r="F73" s="320">
        <f>Data!GM32</f>
        <v>0</v>
      </c>
      <c r="G73" s="320">
        <f>Data!HG32</f>
        <v>0</v>
      </c>
      <c r="H73" s="141">
        <f t="shared" si="1"/>
        <v>0</v>
      </c>
    </row>
    <row r="74" spans="2:8" x14ac:dyDescent="0.55000000000000004">
      <c r="B74" s="127" t="str">
        <f>$B$45</f>
        <v>Health Services</v>
      </c>
      <c r="C74" s="320">
        <f>Data!EF32</f>
        <v>360514.70456490503</v>
      </c>
      <c r="D74" s="320">
        <f>Data!EZ32</f>
        <v>339928.60115291335</v>
      </c>
      <c r="E74" s="320">
        <f>Data!FT32</f>
        <v>266759.69743399392</v>
      </c>
      <c r="F74" s="320">
        <f>Data!GN32</f>
        <v>0</v>
      </c>
      <c r="G74" s="320">
        <f>Data!HH32</f>
        <v>807784.90893760556</v>
      </c>
      <c r="H74" s="141">
        <f t="shared" si="1"/>
        <v>1774987.9120894179</v>
      </c>
    </row>
    <row r="75" spans="2:8" x14ac:dyDescent="0.55000000000000004">
      <c r="B75" s="127" t="str">
        <f>$B$46</f>
        <v>Pharmacy</v>
      </c>
      <c r="C75" s="320">
        <f>Data!EG32</f>
        <v>0</v>
      </c>
      <c r="D75" s="320">
        <f>Data!FA32</f>
        <v>0</v>
      </c>
      <c r="E75" s="320">
        <f>Data!FU32</f>
        <v>0</v>
      </c>
      <c r="F75" s="320">
        <f>Data!GO32</f>
        <v>0</v>
      </c>
      <c r="G75" s="320">
        <f>Data!HI32</f>
        <v>0</v>
      </c>
      <c r="H75" s="141">
        <f t="shared" si="1"/>
        <v>0</v>
      </c>
    </row>
    <row r="76" spans="2:8" x14ac:dyDescent="0.55000000000000004">
      <c r="B76" s="127" t="str">
        <f>$B$47</f>
        <v>Business Administration</v>
      </c>
      <c r="C76" s="320">
        <f>Data!EH32</f>
        <v>622793.35676194262</v>
      </c>
      <c r="D76" s="320">
        <f>Data!FB32</f>
        <v>1286820.0288438168</v>
      </c>
      <c r="E76" s="320">
        <f>Data!FV32</f>
        <v>830624.10672123509</v>
      </c>
      <c r="F76" s="320">
        <f>Data!GP32</f>
        <v>0</v>
      </c>
      <c r="G76" s="320">
        <f>Data!HJ32</f>
        <v>0</v>
      </c>
      <c r="H76" s="141">
        <f t="shared" si="1"/>
        <v>2740237.4923269944</v>
      </c>
    </row>
    <row r="77" spans="2:8" x14ac:dyDescent="0.55000000000000004">
      <c r="B77" s="127" t="str">
        <f>$B$48</f>
        <v>Optometry</v>
      </c>
      <c r="C77" s="320">
        <f>Data!EI32</f>
        <v>0</v>
      </c>
      <c r="D77" s="320">
        <f>Data!FC32</f>
        <v>0</v>
      </c>
      <c r="E77" s="320">
        <f>Data!FW32</f>
        <v>0</v>
      </c>
      <c r="F77" s="320">
        <f>Data!GQ32</f>
        <v>0</v>
      </c>
      <c r="G77" s="320">
        <f>Data!HK32</f>
        <v>0</v>
      </c>
      <c r="H77" s="141">
        <f t="shared" si="1"/>
        <v>0</v>
      </c>
    </row>
    <row r="78" spans="2:8" x14ac:dyDescent="0.55000000000000004">
      <c r="B78" s="127" t="str">
        <f>$B$49</f>
        <v>Teacher Ed-Practice Teaching</v>
      </c>
      <c r="C78" s="320">
        <f>Data!EJ32</f>
        <v>0</v>
      </c>
      <c r="D78" s="320">
        <f>Data!FD32</f>
        <v>0</v>
      </c>
      <c r="E78" s="320">
        <f>Data!FX32</f>
        <v>0</v>
      </c>
      <c r="F78" s="320">
        <f>Data!GR32</f>
        <v>0</v>
      </c>
      <c r="G78" s="320">
        <f>Data!HL32</f>
        <v>0</v>
      </c>
      <c r="H78" s="141">
        <f t="shared" si="1"/>
        <v>0</v>
      </c>
    </row>
    <row r="79" spans="2:8" x14ac:dyDescent="0.55000000000000004">
      <c r="B79" s="127" t="str">
        <f>$B$50</f>
        <v>Technology</v>
      </c>
      <c r="C79" s="320">
        <f>Data!EK32</f>
        <v>331861.97853091435</v>
      </c>
      <c r="D79" s="320">
        <f>Data!FE32</f>
        <v>195582.89100059922</v>
      </c>
      <c r="E79" s="320">
        <f>Data!FY32</f>
        <v>156231.36739130435</v>
      </c>
      <c r="F79" s="320">
        <f>Data!GS32</f>
        <v>0</v>
      </c>
      <c r="G79" s="320">
        <f>Data!HM32</f>
        <v>0</v>
      </c>
      <c r="H79" s="141">
        <f t="shared" si="1"/>
        <v>683676.23692281789</v>
      </c>
    </row>
    <row r="80" spans="2:8" x14ac:dyDescent="0.55000000000000004">
      <c r="B80" s="127" t="str">
        <f>$B$51</f>
        <v>Nursing</v>
      </c>
      <c r="C80" s="320">
        <f>Data!EL32</f>
        <v>54357.925333747509</v>
      </c>
      <c r="D80" s="320">
        <f>Data!FF32</f>
        <v>879688.47651985765</v>
      </c>
      <c r="E80" s="320">
        <f>Data!FZ32</f>
        <v>544098.19031576265</v>
      </c>
      <c r="F80" s="320">
        <f>Data!GT32</f>
        <v>0</v>
      </c>
      <c r="G80" s="320">
        <f>Data!HN32</f>
        <v>0</v>
      </c>
      <c r="H80" s="141">
        <f t="shared" si="1"/>
        <v>1478144.5921693677</v>
      </c>
    </row>
    <row r="81" spans="2:8" x14ac:dyDescent="0.55000000000000004">
      <c r="B81" s="130" t="str">
        <f>$B$52</f>
        <v>Totals</v>
      </c>
      <c r="C81" s="321">
        <f>SUM(C61:C80)</f>
        <v>10499953.208647909</v>
      </c>
      <c r="D81" s="321">
        <f>SUM(D61:D80)</f>
        <v>7298211.3627086841</v>
      </c>
      <c r="E81" s="321">
        <f>SUM(E61:E80)</f>
        <v>5132281.6469367705</v>
      </c>
      <c r="F81" s="321">
        <f>SUM(F61:F80)</f>
        <v>361182.71561861725</v>
      </c>
      <c r="G81" s="321">
        <f>SUM(G61:G80)</f>
        <v>807784.90893760556</v>
      </c>
      <c r="H81" s="321">
        <f t="shared" si="1"/>
        <v>24099413.84284959</v>
      </c>
    </row>
    <row r="82" spans="2:8" x14ac:dyDescent="0.55000000000000004">
      <c r="B82" s="143"/>
      <c r="C82" s="322"/>
      <c r="D82" s="322"/>
      <c r="E82" s="322"/>
      <c r="F82" s="322"/>
      <c r="G82" s="322"/>
      <c r="H82" s="323"/>
    </row>
    <row r="83" spans="2:8" ht="13.5" customHeight="1" x14ac:dyDescent="0.55000000000000004">
      <c r="B83" s="306"/>
      <c r="D83" s="467" t="s">
        <v>22</v>
      </c>
      <c r="E83" s="468"/>
      <c r="F83" s="469"/>
      <c r="G83" s="307" t="s">
        <v>23</v>
      </c>
      <c r="H83" s="307" t="s">
        <v>24</v>
      </c>
    </row>
    <row r="84" spans="2:8" ht="16.5" customHeight="1" x14ac:dyDescent="0.55000000000000004">
      <c r="B84" s="438" t="s">
        <v>38</v>
      </c>
      <c r="C84" s="470"/>
      <c r="D84" s="471" t="str">
        <f>Data!T32</f>
        <v>Courtney Wilson</v>
      </c>
      <c r="E84" s="472"/>
      <c r="F84" s="473"/>
      <c r="G84" s="308" t="str">
        <f>Data!U32</f>
        <v>(325) 942-2043</v>
      </c>
      <c r="H84" s="309" t="str">
        <f>Data!V32</f>
        <v>Rosalinda.Castro@angelo.edu</v>
      </c>
    </row>
    <row r="85" spans="2:8" ht="13.5" customHeight="1" x14ac:dyDescent="0.55000000000000004">
      <c r="B85" s="306"/>
      <c r="C85" s="306"/>
      <c r="D85" s="306"/>
      <c r="E85" s="306"/>
      <c r="F85" s="306"/>
      <c r="G85" s="306"/>
      <c r="H85" s="296"/>
    </row>
    <row r="86" spans="2:8" ht="15" customHeight="1" x14ac:dyDescent="0.55000000000000004">
      <c r="B86" s="120" t="s">
        <v>32</v>
      </c>
      <c r="C86" s="324"/>
      <c r="D86" s="324"/>
      <c r="E86" s="324"/>
      <c r="F86" s="324"/>
      <c r="G86" s="324"/>
      <c r="H86" s="122">
        <f>H13+H14</f>
        <v>58301630</v>
      </c>
    </row>
    <row r="87" spans="2:8" ht="42.75" customHeight="1" x14ac:dyDescent="0.55000000000000004">
      <c r="B87" s="432" t="s">
        <v>8</v>
      </c>
      <c r="C87" s="432"/>
      <c r="D87" s="432"/>
      <c r="E87" s="432"/>
      <c r="F87" s="432"/>
      <c r="G87" s="432"/>
      <c r="H87" s="319"/>
    </row>
    <row r="88" spans="2:8" x14ac:dyDescent="0.55000000000000004">
      <c r="B88" s="120" t="s">
        <v>5</v>
      </c>
      <c r="C88" s="325"/>
      <c r="D88" s="325"/>
      <c r="E88" s="325"/>
      <c r="F88" s="325"/>
      <c r="G88" s="325"/>
      <c r="H88" s="122"/>
    </row>
    <row r="89" spans="2:8" ht="98.25" customHeight="1" thickBot="1" x14ac:dyDescent="0.6">
      <c r="B89" s="433" t="s">
        <v>224</v>
      </c>
      <c r="C89" s="433"/>
      <c r="D89" s="433"/>
      <c r="E89" s="433"/>
      <c r="F89" s="433"/>
      <c r="G89" s="433"/>
      <c r="H89" s="326"/>
    </row>
    <row r="90" spans="2:8" ht="19.8" thickBot="1" x14ac:dyDescent="0.6">
      <c r="B90" s="124" t="s">
        <v>31</v>
      </c>
      <c r="C90" s="125" t="s">
        <v>25</v>
      </c>
      <c r="D90" s="125" t="s">
        <v>26</v>
      </c>
      <c r="E90" s="125" t="s">
        <v>27</v>
      </c>
      <c r="F90" s="125" t="s">
        <v>28</v>
      </c>
      <c r="G90" s="125" t="s">
        <v>29</v>
      </c>
      <c r="H90" s="126" t="s">
        <v>30</v>
      </c>
    </row>
    <row r="91" spans="2:8" x14ac:dyDescent="0.55000000000000004">
      <c r="B91" s="127" t="str">
        <f>$B$32</f>
        <v>Liberal Arts</v>
      </c>
      <c r="C91" s="327">
        <f>Data!HR32</f>
        <v>0</v>
      </c>
      <c r="D91" s="327">
        <f>Data!IL32</f>
        <v>0</v>
      </c>
      <c r="E91" s="327">
        <f>Data!JF32</f>
        <v>0</v>
      </c>
      <c r="F91" s="327">
        <f>Data!JZ32</f>
        <v>0</v>
      </c>
      <c r="G91" s="327">
        <f>Data!KT32</f>
        <v>0</v>
      </c>
      <c r="H91" s="133">
        <f t="shared" ref="H91:H111" si="2">SUM(C91:G91)</f>
        <v>0</v>
      </c>
    </row>
    <row r="92" spans="2:8" x14ac:dyDescent="0.55000000000000004">
      <c r="B92" s="127" t="str">
        <f>$B$33</f>
        <v>Science</v>
      </c>
      <c r="C92" s="327">
        <f>Data!HS32</f>
        <v>44380</v>
      </c>
      <c r="D92" s="327">
        <f>Data!IM32</f>
        <v>0</v>
      </c>
      <c r="E92" s="327">
        <f>Data!JG32</f>
        <v>0</v>
      </c>
      <c r="F92" s="327">
        <f>Data!KA32</f>
        <v>0</v>
      </c>
      <c r="G92" s="327">
        <f>Data!KU32</f>
        <v>0</v>
      </c>
      <c r="H92" s="136">
        <f t="shared" si="2"/>
        <v>44380</v>
      </c>
    </row>
    <row r="93" spans="2:8" x14ac:dyDescent="0.55000000000000004">
      <c r="B93" s="127" t="str">
        <f>$B$34</f>
        <v>Fine Arts</v>
      </c>
      <c r="C93" s="327">
        <f>Data!HT32</f>
        <v>0</v>
      </c>
      <c r="D93" s="327">
        <f>Data!IN32</f>
        <v>0</v>
      </c>
      <c r="E93" s="327">
        <f>Data!JH32</f>
        <v>0</v>
      </c>
      <c r="F93" s="327">
        <f>Data!KB32</f>
        <v>0</v>
      </c>
      <c r="G93" s="327">
        <f>Data!KV32</f>
        <v>0</v>
      </c>
      <c r="H93" s="136">
        <f t="shared" si="2"/>
        <v>0</v>
      </c>
    </row>
    <row r="94" spans="2:8" x14ac:dyDescent="0.55000000000000004">
      <c r="B94" s="127" t="str">
        <f>$B$35</f>
        <v>Teacher Education</v>
      </c>
      <c r="C94" s="327">
        <f>Data!HU32</f>
        <v>0</v>
      </c>
      <c r="D94" s="327">
        <f>Data!IO32</f>
        <v>0</v>
      </c>
      <c r="E94" s="327">
        <f>Data!JI32</f>
        <v>0</v>
      </c>
      <c r="F94" s="327">
        <f>Data!KC32</f>
        <v>0</v>
      </c>
      <c r="G94" s="327">
        <f>Data!KW32</f>
        <v>0</v>
      </c>
      <c r="H94" s="136">
        <f t="shared" si="2"/>
        <v>0</v>
      </c>
    </row>
    <row r="95" spans="2:8" x14ac:dyDescent="0.55000000000000004">
      <c r="B95" s="127" t="str">
        <f>$B$36</f>
        <v>Agriculture</v>
      </c>
      <c r="C95" s="327">
        <f>Data!HV32</f>
        <v>0</v>
      </c>
      <c r="D95" s="327">
        <f>Data!IP32</f>
        <v>0</v>
      </c>
      <c r="E95" s="327">
        <f>Data!JJ32</f>
        <v>0</v>
      </c>
      <c r="F95" s="327">
        <f>Data!KD32</f>
        <v>0</v>
      </c>
      <c r="G95" s="327">
        <f>Data!KX32</f>
        <v>0</v>
      </c>
      <c r="H95" s="136">
        <f t="shared" si="2"/>
        <v>0</v>
      </c>
    </row>
    <row r="96" spans="2:8" x14ac:dyDescent="0.55000000000000004">
      <c r="B96" s="127" t="str">
        <f>$B$37</f>
        <v>Engineering</v>
      </c>
      <c r="C96" s="327">
        <f>Data!HW32</f>
        <v>0</v>
      </c>
      <c r="D96" s="327">
        <f>Data!IQ32</f>
        <v>0</v>
      </c>
      <c r="E96" s="327">
        <f>Data!JK32</f>
        <v>0</v>
      </c>
      <c r="F96" s="327">
        <f>Data!KE32</f>
        <v>0</v>
      </c>
      <c r="G96" s="327">
        <f>Data!KY32</f>
        <v>0</v>
      </c>
      <c r="H96" s="136">
        <f t="shared" si="2"/>
        <v>0</v>
      </c>
    </row>
    <row r="97" spans="2:8" x14ac:dyDescent="0.55000000000000004">
      <c r="B97" s="127" t="str">
        <f>$B$38</f>
        <v>Home Economics</v>
      </c>
      <c r="C97" s="327">
        <f>Data!HX32</f>
        <v>0</v>
      </c>
      <c r="D97" s="327">
        <f>Data!IR32</f>
        <v>0</v>
      </c>
      <c r="E97" s="327">
        <f>Data!JL32</f>
        <v>0</v>
      </c>
      <c r="F97" s="327">
        <f>Data!KF32</f>
        <v>0</v>
      </c>
      <c r="G97" s="327">
        <f>Data!KZ32</f>
        <v>0</v>
      </c>
      <c r="H97" s="136">
        <f t="shared" si="2"/>
        <v>0</v>
      </c>
    </row>
    <row r="98" spans="2:8" x14ac:dyDescent="0.55000000000000004">
      <c r="B98" s="127" t="str">
        <f>$B$39</f>
        <v>Law</v>
      </c>
      <c r="C98" s="327">
        <f>Data!HY32</f>
        <v>0</v>
      </c>
      <c r="D98" s="327">
        <f>Data!IS32</f>
        <v>0</v>
      </c>
      <c r="E98" s="327">
        <f>Data!JM32</f>
        <v>0</v>
      </c>
      <c r="F98" s="327">
        <f>Data!KG32</f>
        <v>0</v>
      </c>
      <c r="G98" s="327">
        <f>Data!LA32</f>
        <v>0</v>
      </c>
      <c r="H98" s="136">
        <f t="shared" si="2"/>
        <v>0</v>
      </c>
    </row>
    <row r="99" spans="2:8" x14ac:dyDescent="0.55000000000000004">
      <c r="B99" s="127" t="str">
        <f>$B$40</f>
        <v>Social Service</v>
      </c>
      <c r="C99" s="327">
        <f>Data!HZ32</f>
        <v>65052</v>
      </c>
      <c r="D99" s="327">
        <f>Data!IT32</f>
        <v>0</v>
      </c>
      <c r="E99" s="327">
        <f>Data!JN32</f>
        <v>0</v>
      </c>
      <c r="F99" s="327">
        <f>Data!KH32</f>
        <v>0</v>
      </c>
      <c r="G99" s="327">
        <f>Data!LB32</f>
        <v>0</v>
      </c>
      <c r="H99" s="136">
        <f t="shared" si="2"/>
        <v>65052</v>
      </c>
    </row>
    <row r="100" spans="2:8" x14ac:dyDescent="0.55000000000000004">
      <c r="B100" s="127" t="str">
        <f>$B$41</f>
        <v>Library Science</v>
      </c>
      <c r="C100" s="327">
        <f>Data!IA32</f>
        <v>0</v>
      </c>
      <c r="D100" s="327">
        <f>Data!IU32</f>
        <v>0</v>
      </c>
      <c r="E100" s="327">
        <f>Data!JO32</f>
        <v>0</v>
      </c>
      <c r="F100" s="327">
        <f>Data!KI32</f>
        <v>0</v>
      </c>
      <c r="G100" s="327">
        <f>Data!LC32</f>
        <v>0</v>
      </c>
      <c r="H100" s="136">
        <f t="shared" si="2"/>
        <v>0</v>
      </c>
    </row>
    <row r="101" spans="2:8" x14ac:dyDescent="0.55000000000000004">
      <c r="B101" s="127" t="str">
        <f>$B$42</f>
        <v>Veterinary Science</v>
      </c>
      <c r="C101" s="327">
        <f>Data!IB32</f>
        <v>0</v>
      </c>
      <c r="D101" s="327">
        <f>Data!IV32</f>
        <v>0</v>
      </c>
      <c r="E101" s="327">
        <f>Data!JP32</f>
        <v>0</v>
      </c>
      <c r="F101" s="327">
        <f>Data!KJ32</f>
        <v>0</v>
      </c>
      <c r="G101" s="327">
        <f>Data!LD32</f>
        <v>0</v>
      </c>
      <c r="H101" s="136">
        <f t="shared" si="2"/>
        <v>0</v>
      </c>
    </row>
    <row r="102" spans="2:8" x14ac:dyDescent="0.55000000000000004">
      <c r="B102" s="127" t="str">
        <f>$B$43</f>
        <v>Vocational Training</v>
      </c>
      <c r="C102" s="327">
        <f>Data!IC32</f>
        <v>0</v>
      </c>
      <c r="D102" s="327">
        <f>Data!IW32</f>
        <v>0</v>
      </c>
      <c r="E102" s="327">
        <f>Data!JQ32</f>
        <v>0</v>
      </c>
      <c r="F102" s="327">
        <f>Data!KK32</f>
        <v>0</v>
      </c>
      <c r="G102" s="327">
        <f>Data!LE32</f>
        <v>0</v>
      </c>
      <c r="H102" s="136">
        <f t="shared" si="2"/>
        <v>0</v>
      </c>
    </row>
    <row r="103" spans="2:8" x14ac:dyDescent="0.55000000000000004">
      <c r="B103" s="127" t="str">
        <f>$B$44</f>
        <v>Physical Training</v>
      </c>
      <c r="C103" s="327">
        <f>Data!ID32</f>
        <v>0</v>
      </c>
      <c r="D103" s="327">
        <f>Data!IX32</f>
        <v>0</v>
      </c>
      <c r="E103" s="327">
        <f>Data!JR32</f>
        <v>0</v>
      </c>
      <c r="F103" s="327">
        <f>Data!KL32</f>
        <v>0</v>
      </c>
      <c r="G103" s="327">
        <f>Data!LF32</f>
        <v>0</v>
      </c>
      <c r="H103" s="136">
        <f t="shared" si="2"/>
        <v>0</v>
      </c>
    </row>
    <row r="104" spans="2:8" x14ac:dyDescent="0.55000000000000004">
      <c r="B104" s="127" t="str">
        <f>$B$45</f>
        <v>Health Services</v>
      </c>
      <c r="C104" s="327">
        <f>Data!IE32</f>
        <v>0</v>
      </c>
      <c r="D104" s="327">
        <f>Data!IY32</f>
        <v>0</v>
      </c>
      <c r="E104" s="327">
        <f>Data!JS32</f>
        <v>0</v>
      </c>
      <c r="F104" s="327">
        <f>Data!KM32</f>
        <v>0</v>
      </c>
      <c r="G104" s="327">
        <f>Data!LG32</f>
        <v>0</v>
      </c>
      <c r="H104" s="136">
        <f t="shared" si="2"/>
        <v>0</v>
      </c>
    </row>
    <row r="105" spans="2:8" x14ac:dyDescent="0.55000000000000004">
      <c r="B105" s="127" t="str">
        <f>$B$46</f>
        <v>Pharmacy</v>
      </c>
      <c r="C105" s="327">
        <f>Data!IF32</f>
        <v>0</v>
      </c>
      <c r="D105" s="327">
        <f>Data!IZ32</f>
        <v>0</v>
      </c>
      <c r="E105" s="327">
        <f>Data!JT32</f>
        <v>0</v>
      </c>
      <c r="F105" s="327">
        <f>Data!KN32</f>
        <v>0</v>
      </c>
      <c r="G105" s="327">
        <f>Data!LH32</f>
        <v>0</v>
      </c>
      <c r="H105" s="136">
        <f t="shared" si="2"/>
        <v>0</v>
      </c>
    </row>
    <row r="106" spans="2:8" x14ac:dyDescent="0.55000000000000004">
      <c r="B106" s="127" t="str">
        <f>$B$47</f>
        <v>Business Administration</v>
      </c>
      <c r="C106" s="327">
        <f>Data!IG32</f>
        <v>0</v>
      </c>
      <c r="D106" s="327">
        <f>Data!JA32</f>
        <v>0</v>
      </c>
      <c r="E106" s="327">
        <f>Data!JU32</f>
        <v>0</v>
      </c>
      <c r="F106" s="327">
        <f>Data!KO32</f>
        <v>0</v>
      </c>
      <c r="G106" s="327">
        <f>Data!LI32</f>
        <v>0</v>
      </c>
      <c r="H106" s="136">
        <f t="shared" si="2"/>
        <v>0</v>
      </c>
    </row>
    <row r="107" spans="2:8" x14ac:dyDescent="0.55000000000000004">
      <c r="B107" s="127" t="str">
        <f>$B$48</f>
        <v>Optometry</v>
      </c>
      <c r="C107" s="327">
        <f>Data!IH32</f>
        <v>0</v>
      </c>
      <c r="D107" s="327">
        <f>Data!JB32</f>
        <v>0</v>
      </c>
      <c r="E107" s="327">
        <f>Data!JV32</f>
        <v>0</v>
      </c>
      <c r="F107" s="327">
        <f>Data!KP32</f>
        <v>0</v>
      </c>
      <c r="G107" s="327">
        <f>Data!LJ32</f>
        <v>0</v>
      </c>
      <c r="H107" s="136">
        <f t="shared" si="2"/>
        <v>0</v>
      </c>
    </row>
    <row r="108" spans="2:8" x14ac:dyDescent="0.55000000000000004">
      <c r="B108" s="127" t="str">
        <f>$B$49</f>
        <v>Teacher Ed-Practice Teaching</v>
      </c>
      <c r="C108" s="327">
        <f>Data!II32</f>
        <v>0</v>
      </c>
      <c r="D108" s="327">
        <f>Data!JC32</f>
        <v>0</v>
      </c>
      <c r="E108" s="327">
        <f>Data!JW32</f>
        <v>0</v>
      </c>
      <c r="F108" s="327">
        <f>Data!KQ32</f>
        <v>0</v>
      </c>
      <c r="G108" s="327">
        <f>Data!LK32</f>
        <v>0</v>
      </c>
      <c r="H108" s="136">
        <f t="shared" si="2"/>
        <v>0</v>
      </c>
    </row>
    <row r="109" spans="2:8" x14ac:dyDescent="0.55000000000000004">
      <c r="B109" s="127" t="str">
        <f>$B$50</f>
        <v>Technology</v>
      </c>
      <c r="C109" s="327">
        <f>Data!IJ32</f>
        <v>0</v>
      </c>
      <c r="D109" s="327">
        <f>Data!JD32</f>
        <v>0</v>
      </c>
      <c r="E109" s="327">
        <f>Data!JX32</f>
        <v>0</v>
      </c>
      <c r="F109" s="327">
        <f>Data!KR32</f>
        <v>0</v>
      </c>
      <c r="G109" s="327">
        <f>Data!LL32</f>
        <v>0</v>
      </c>
      <c r="H109" s="136">
        <f t="shared" si="2"/>
        <v>0</v>
      </c>
    </row>
    <row r="110" spans="2:8" x14ac:dyDescent="0.55000000000000004">
      <c r="B110" s="127" t="str">
        <f>$B$51</f>
        <v>Nursing</v>
      </c>
      <c r="C110" s="327">
        <f>Data!IK32</f>
        <v>0</v>
      </c>
      <c r="D110" s="327">
        <f>Data!JE32</f>
        <v>0</v>
      </c>
      <c r="E110" s="327">
        <f>Data!JY32</f>
        <v>0</v>
      </c>
      <c r="F110" s="327">
        <f>Data!KS32</f>
        <v>0</v>
      </c>
      <c r="G110" s="327">
        <f>Data!HPM32</f>
        <v>0</v>
      </c>
      <c r="H110" s="136">
        <f t="shared" si="2"/>
        <v>0</v>
      </c>
    </row>
    <row r="111" spans="2:8" x14ac:dyDescent="0.55000000000000004">
      <c r="B111" s="130" t="str">
        <f>$B$52</f>
        <v>Totals</v>
      </c>
      <c r="C111" s="133">
        <f>SUM(C91:C110)</f>
        <v>109432</v>
      </c>
      <c r="D111" s="133">
        <f>SUM(D91:D110)</f>
        <v>0</v>
      </c>
      <c r="E111" s="133">
        <f>SUM(E91:E110)</f>
        <v>0</v>
      </c>
      <c r="F111" s="133">
        <f>SUM(F91:F110)</f>
        <v>0</v>
      </c>
      <c r="G111" s="133">
        <f>SUM(G91:G110)</f>
        <v>0</v>
      </c>
      <c r="H111" s="133">
        <f t="shared" si="2"/>
        <v>109432</v>
      </c>
    </row>
    <row r="112" spans="2:8" x14ac:dyDescent="0.55000000000000004">
      <c r="B112" s="328"/>
      <c r="C112" s="329"/>
      <c r="D112" s="329"/>
      <c r="E112" s="329"/>
      <c r="F112" s="329"/>
      <c r="G112" s="329"/>
      <c r="H112" s="330"/>
    </row>
    <row r="113" spans="2:8" ht="16.5" customHeight="1" x14ac:dyDescent="0.55000000000000004">
      <c r="B113" s="445" t="s">
        <v>62</v>
      </c>
      <c r="C113" s="445"/>
      <c r="D113" s="445"/>
      <c r="E113" s="445"/>
      <c r="F113" s="445"/>
      <c r="G113" s="445"/>
      <c r="H113" s="445"/>
    </row>
    <row r="114" spans="2:8" ht="36.75" customHeight="1" thickBot="1" x14ac:dyDescent="0.6">
      <c r="B114" s="444" t="s">
        <v>36</v>
      </c>
      <c r="C114" s="444"/>
      <c r="D114" s="444"/>
      <c r="E114" s="444"/>
      <c r="F114" s="444"/>
      <c r="G114" s="444"/>
      <c r="H114" s="326"/>
    </row>
    <row r="115" spans="2:8" ht="19.8" thickBot="1" x14ac:dyDescent="0.6">
      <c r="B115" s="124" t="s">
        <v>31</v>
      </c>
      <c r="C115" s="125" t="s">
        <v>25</v>
      </c>
      <c r="D115" s="125" t="s">
        <v>26</v>
      </c>
      <c r="E115" s="125" t="s">
        <v>27</v>
      </c>
      <c r="F115" s="125" t="s">
        <v>28</v>
      </c>
      <c r="G115" s="125" t="s">
        <v>29</v>
      </c>
      <c r="H115" s="126" t="s">
        <v>30</v>
      </c>
    </row>
    <row r="116" spans="2:8" x14ac:dyDescent="0.55000000000000004">
      <c r="B116" s="127" t="str">
        <f>$B$32</f>
        <v>Liberal Arts</v>
      </c>
      <c r="C116" s="321">
        <f t="shared" ref="C116:G131" si="3">C91+C61</f>
        <v>4950699.1715957411</v>
      </c>
      <c r="D116" s="321">
        <f t="shared" si="3"/>
        <v>1479808.7771550179</v>
      </c>
      <c r="E116" s="321">
        <f t="shared" si="3"/>
        <v>1363880.6394048282</v>
      </c>
      <c r="F116" s="321">
        <f t="shared" si="3"/>
        <v>25736.6503303965</v>
      </c>
      <c r="G116" s="321">
        <f t="shared" si="3"/>
        <v>0</v>
      </c>
      <c r="H116" s="133">
        <f t="shared" ref="H116:H136" si="4">SUM(C116:G116)</f>
        <v>7820125.2384859826</v>
      </c>
    </row>
    <row r="117" spans="2:8" x14ac:dyDescent="0.55000000000000004">
      <c r="B117" s="127" t="str">
        <f>$B$33</f>
        <v>Science</v>
      </c>
      <c r="C117" s="141">
        <f t="shared" si="3"/>
        <v>2071840.4546176423</v>
      </c>
      <c r="D117" s="141">
        <f t="shared" si="3"/>
        <v>1135168.1417252452</v>
      </c>
      <c r="E117" s="141">
        <f t="shared" si="3"/>
        <v>302953.63249670522</v>
      </c>
      <c r="F117" s="141">
        <f t="shared" si="3"/>
        <v>0</v>
      </c>
      <c r="G117" s="141">
        <f t="shared" si="3"/>
        <v>0</v>
      </c>
      <c r="H117" s="136">
        <f t="shared" si="4"/>
        <v>3509962.228839593</v>
      </c>
    </row>
    <row r="118" spans="2:8" x14ac:dyDescent="0.55000000000000004">
      <c r="B118" s="127" t="str">
        <f>$B$34</f>
        <v>Fine Arts</v>
      </c>
      <c r="C118" s="141">
        <f t="shared" si="3"/>
        <v>1240838.9633485943</v>
      </c>
      <c r="D118" s="141">
        <f t="shared" si="3"/>
        <v>367055.39639547752</v>
      </c>
      <c r="E118" s="141">
        <f t="shared" si="3"/>
        <v>0</v>
      </c>
      <c r="F118" s="141">
        <f t="shared" si="3"/>
        <v>0</v>
      </c>
      <c r="G118" s="141">
        <f t="shared" si="3"/>
        <v>0</v>
      </c>
      <c r="H118" s="136">
        <f t="shared" si="4"/>
        <v>1607894.3597440717</v>
      </c>
    </row>
    <row r="119" spans="2:8" x14ac:dyDescent="0.55000000000000004">
      <c r="B119" s="127" t="str">
        <f>$B$35</f>
        <v>Teacher Education</v>
      </c>
      <c r="C119" s="141">
        <f t="shared" si="3"/>
        <v>78207.993008368838</v>
      </c>
      <c r="D119" s="141">
        <f t="shared" si="3"/>
        <v>358872.04345446307</v>
      </c>
      <c r="E119" s="141">
        <f t="shared" si="3"/>
        <v>1030561.2022834028</v>
      </c>
      <c r="F119" s="141">
        <f t="shared" si="3"/>
        <v>95383.85476190476</v>
      </c>
      <c r="G119" s="141">
        <f t="shared" si="3"/>
        <v>0</v>
      </c>
      <c r="H119" s="136">
        <f t="shared" si="4"/>
        <v>1563025.0935081395</v>
      </c>
    </row>
    <row r="120" spans="2:8" x14ac:dyDescent="0.55000000000000004">
      <c r="B120" s="127" t="str">
        <f>$B$36</f>
        <v>Agriculture</v>
      </c>
      <c r="C120" s="141">
        <f t="shared" si="3"/>
        <v>217783.90792274903</v>
      </c>
      <c r="D120" s="141">
        <f t="shared" si="3"/>
        <v>259562.55356873144</v>
      </c>
      <c r="E120" s="141">
        <f t="shared" si="3"/>
        <v>105029.88386116571</v>
      </c>
      <c r="F120" s="141">
        <f t="shared" si="3"/>
        <v>0</v>
      </c>
      <c r="G120" s="141">
        <f t="shared" si="3"/>
        <v>0</v>
      </c>
      <c r="H120" s="136">
        <f t="shared" si="4"/>
        <v>582376.3453526462</v>
      </c>
    </row>
    <row r="121" spans="2:8" x14ac:dyDescent="0.55000000000000004">
      <c r="B121" s="127" t="str">
        <f>$B$37</f>
        <v>Engineering</v>
      </c>
      <c r="C121" s="141">
        <f t="shared" si="3"/>
        <v>464876.5405516068</v>
      </c>
      <c r="D121" s="141">
        <f t="shared" si="3"/>
        <v>718502.02634227485</v>
      </c>
      <c r="E121" s="141">
        <f t="shared" si="3"/>
        <v>126628.6608846734</v>
      </c>
      <c r="F121" s="141">
        <f t="shared" si="3"/>
        <v>0</v>
      </c>
      <c r="G121" s="141">
        <f t="shared" si="3"/>
        <v>0</v>
      </c>
      <c r="H121" s="136">
        <f t="shared" si="4"/>
        <v>1310007.2277785551</v>
      </c>
    </row>
    <row r="122" spans="2:8" x14ac:dyDescent="0.55000000000000004">
      <c r="B122" s="127" t="str">
        <f>$B$38</f>
        <v>Home Economics</v>
      </c>
      <c r="C122" s="141">
        <f t="shared" si="3"/>
        <v>19689.037505595996</v>
      </c>
      <c r="D122" s="141">
        <f t="shared" si="3"/>
        <v>22610.22670756849</v>
      </c>
      <c r="E122" s="141">
        <f t="shared" si="3"/>
        <v>15035.538615446178</v>
      </c>
      <c r="F122" s="141">
        <f t="shared" si="3"/>
        <v>0</v>
      </c>
      <c r="G122" s="141">
        <f t="shared" si="3"/>
        <v>0</v>
      </c>
      <c r="H122" s="136">
        <f t="shared" si="4"/>
        <v>57334.802828610656</v>
      </c>
    </row>
    <row r="123" spans="2:8" x14ac:dyDescent="0.55000000000000004">
      <c r="B123" s="127" t="str">
        <f>$B$39</f>
        <v>Law</v>
      </c>
      <c r="C123" s="141">
        <f t="shared" si="3"/>
        <v>0</v>
      </c>
      <c r="D123" s="141">
        <f t="shared" si="3"/>
        <v>0</v>
      </c>
      <c r="E123" s="141">
        <f t="shared" si="3"/>
        <v>0</v>
      </c>
      <c r="F123" s="141">
        <f t="shared" si="3"/>
        <v>0</v>
      </c>
      <c r="G123" s="141">
        <f t="shared" si="3"/>
        <v>0</v>
      </c>
      <c r="H123" s="136">
        <f t="shared" si="4"/>
        <v>0</v>
      </c>
    </row>
    <row r="124" spans="2:8" x14ac:dyDescent="0.55000000000000004">
      <c r="B124" s="127" t="str">
        <f>$B$40</f>
        <v>Social Service</v>
      </c>
      <c r="C124" s="141">
        <f t="shared" si="3"/>
        <v>195921.17490610233</v>
      </c>
      <c r="D124" s="141">
        <f t="shared" si="3"/>
        <v>254612.19984271721</v>
      </c>
      <c r="E124" s="141">
        <f t="shared" si="3"/>
        <v>390478.72752825334</v>
      </c>
      <c r="F124" s="141">
        <f t="shared" si="3"/>
        <v>240062.21052631599</v>
      </c>
      <c r="G124" s="141">
        <f t="shared" si="3"/>
        <v>0</v>
      </c>
      <c r="H124" s="136">
        <f t="shared" si="4"/>
        <v>1081074.3128033888</v>
      </c>
    </row>
    <row r="125" spans="2:8" x14ac:dyDescent="0.55000000000000004">
      <c r="B125" s="127" t="str">
        <f>$B$41</f>
        <v>Library Science</v>
      </c>
      <c r="C125" s="141">
        <f t="shared" si="3"/>
        <v>0</v>
      </c>
      <c r="D125" s="141">
        <f t="shared" si="3"/>
        <v>0</v>
      </c>
      <c r="E125" s="141">
        <f t="shared" si="3"/>
        <v>0</v>
      </c>
      <c r="F125" s="141">
        <f t="shared" si="3"/>
        <v>0</v>
      </c>
      <c r="G125" s="141">
        <f t="shared" si="3"/>
        <v>0</v>
      </c>
      <c r="H125" s="136">
        <f t="shared" si="4"/>
        <v>0</v>
      </c>
    </row>
    <row r="126" spans="2:8" x14ac:dyDescent="0.55000000000000004">
      <c r="B126" s="127" t="str">
        <f>$B$42</f>
        <v>Veterinary Science</v>
      </c>
      <c r="C126" s="141">
        <f t="shared" si="3"/>
        <v>0</v>
      </c>
      <c r="D126" s="141">
        <f t="shared" si="3"/>
        <v>0</v>
      </c>
      <c r="E126" s="141">
        <f t="shared" si="3"/>
        <v>0</v>
      </c>
      <c r="F126" s="141">
        <f t="shared" si="3"/>
        <v>0</v>
      </c>
      <c r="G126" s="141">
        <f t="shared" si="3"/>
        <v>0</v>
      </c>
      <c r="H126" s="136">
        <f t="shared" si="4"/>
        <v>0</v>
      </c>
    </row>
    <row r="127" spans="2:8" x14ac:dyDescent="0.55000000000000004">
      <c r="B127" s="127" t="str">
        <f>$B$43</f>
        <v>Vocational Training</v>
      </c>
      <c r="C127" s="141">
        <f t="shared" si="3"/>
        <v>0</v>
      </c>
      <c r="D127" s="141">
        <f t="shared" si="3"/>
        <v>0</v>
      </c>
      <c r="E127" s="141">
        <f t="shared" si="3"/>
        <v>0</v>
      </c>
      <c r="F127" s="141">
        <f t="shared" si="3"/>
        <v>0</v>
      </c>
      <c r="G127" s="141">
        <f t="shared" si="3"/>
        <v>0</v>
      </c>
      <c r="H127" s="136">
        <f t="shared" si="4"/>
        <v>0</v>
      </c>
    </row>
    <row r="128" spans="2:8" x14ac:dyDescent="0.55000000000000004">
      <c r="B128" s="127" t="str">
        <f>$B$44</f>
        <v>Physical Training</v>
      </c>
      <c r="C128" s="141">
        <f t="shared" si="3"/>
        <v>0</v>
      </c>
      <c r="D128" s="141">
        <f t="shared" si="3"/>
        <v>0</v>
      </c>
      <c r="E128" s="141">
        <f t="shared" si="3"/>
        <v>0</v>
      </c>
      <c r="F128" s="141">
        <f t="shared" si="3"/>
        <v>0</v>
      </c>
      <c r="G128" s="141">
        <f t="shared" si="3"/>
        <v>0</v>
      </c>
      <c r="H128" s="136">
        <f t="shared" si="4"/>
        <v>0</v>
      </c>
    </row>
    <row r="129" spans="2:12" x14ac:dyDescent="0.55000000000000004">
      <c r="B129" s="127" t="str">
        <f>$B$45</f>
        <v>Health Services</v>
      </c>
      <c r="C129" s="141">
        <f t="shared" si="3"/>
        <v>360514.70456490503</v>
      </c>
      <c r="D129" s="141">
        <f t="shared" si="3"/>
        <v>339928.60115291335</v>
      </c>
      <c r="E129" s="141">
        <f t="shared" si="3"/>
        <v>266759.69743399392</v>
      </c>
      <c r="F129" s="141">
        <f t="shared" si="3"/>
        <v>0</v>
      </c>
      <c r="G129" s="141">
        <f t="shared" si="3"/>
        <v>807784.90893760556</v>
      </c>
      <c r="H129" s="136">
        <f t="shared" si="4"/>
        <v>1774987.9120894179</v>
      </c>
    </row>
    <row r="130" spans="2:12" x14ac:dyDescent="0.55000000000000004">
      <c r="B130" s="127" t="str">
        <f>$B$46</f>
        <v>Pharmacy</v>
      </c>
      <c r="C130" s="141">
        <f t="shared" si="3"/>
        <v>0</v>
      </c>
      <c r="D130" s="141">
        <f t="shared" si="3"/>
        <v>0</v>
      </c>
      <c r="E130" s="141">
        <f t="shared" si="3"/>
        <v>0</v>
      </c>
      <c r="F130" s="141">
        <f t="shared" si="3"/>
        <v>0</v>
      </c>
      <c r="G130" s="141">
        <f t="shared" si="3"/>
        <v>0</v>
      </c>
      <c r="H130" s="136">
        <f t="shared" si="4"/>
        <v>0</v>
      </c>
    </row>
    <row r="131" spans="2:12" x14ac:dyDescent="0.55000000000000004">
      <c r="B131" s="127" t="str">
        <f>$B$47</f>
        <v>Business Administration</v>
      </c>
      <c r="C131" s="141">
        <f t="shared" si="3"/>
        <v>622793.35676194262</v>
      </c>
      <c r="D131" s="141">
        <f t="shared" si="3"/>
        <v>1286820.0288438168</v>
      </c>
      <c r="E131" s="141">
        <f t="shared" si="3"/>
        <v>830624.10672123509</v>
      </c>
      <c r="F131" s="141">
        <f t="shared" si="3"/>
        <v>0</v>
      </c>
      <c r="G131" s="141">
        <f t="shared" si="3"/>
        <v>0</v>
      </c>
      <c r="H131" s="136">
        <f t="shared" si="4"/>
        <v>2740237.4923269944</v>
      </c>
    </row>
    <row r="132" spans="2:12" x14ac:dyDescent="0.55000000000000004">
      <c r="B132" s="127" t="str">
        <f>$B$48</f>
        <v>Optometry</v>
      </c>
      <c r="C132" s="141">
        <f t="shared" ref="C132:G135" si="5">C107+C77</f>
        <v>0</v>
      </c>
      <c r="D132" s="141">
        <f t="shared" si="5"/>
        <v>0</v>
      </c>
      <c r="E132" s="141">
        <f t="shared" si="5"/>
        <v>0</v>
      </c>
      <c r="F132" s="141">
        <f t="shared" si="5"/>
        <v>0</v>
      </c>
      <c r="G132" s="141">
        <f t="shared" si="5"/>
        <v>0</v>
      </c>
      <c r="H132" s="136">
        <f t="shared" si="4"/>
        <v>0</v>
      </c>
    </row>
    <row r="133" spans="2:12" x14ac:dyDescent="0.55000000000000004">
      <c r="B133" s="127" t="str">
        <f>$B$49</f>
        <v>Teacher Ed-Practice Teaching</v>
      </c>
      <c r="C133" s="141">
        <f t="shared" si="5"/>
        <v>0</v>
      </c>
      <c r="D133" s="141">
        <f t="shared" si="5"/>
        <v>0</v>
      </c>
      <c r="E133" s="141">
        <f t="shared" si="5"/>
        <v>0</v>
      </c>
      <c r="F133" s="141">
        <f t="shared" si="5"/>
        <v>0</v>
      </c>
      <c r="G133" s="141">
        <f t="shared" si="5"/>
        <v>0</v>
      </c>
      <c r="H133" s="136">
        <f t="shared" si="4"/>
        <v>0</v>
      </c>
    </row>
    <row r="134" spans="2:12" x14ac:dyDescent="0.55000000000000004">
      <c r="B134" s="127" t="str">
        <f>$B$50</f>
        <v>Technology</v>
      </c>
      <c r="C134" s="141">
        <f t="shared" si="5"/>
        <v>331861.97853091435</v>
      </c>
      <c r="D134" s="141">
        <f t="shared" si="5"/>
        <v>195582.89100059922</v>
      </c>
      <c r="E134" s="141">
        <f t="shared" si="5"/>
        <v>156231.36739130435</v>
      </c>
      <c r="F134" s="141">
        <f t="shared" si="5"/>
        <v>0</v>
      </c>
      <c r="G134" s="141">
        <f t="shared" si="5"/>
        <v>0</v>
      </c>
      <c r="H134" s="136">
        <f t="shared" si="4"/>
        <v>683676.23692281789</v>
      </c>
    </row>
    <row r="135" spans="2:12" x14ac:dyDescent="0.55000000000000004">
      <c r="B135" s="127" t="str">
        <f>$B$51</f>
        <v>Nursing</v>
      </c>
      <c r="C135" s="141">
        <f t="shared" si="5"/>
        <v>54357.925333747509</v>
      </c>
      <c r="D135" s="141">
        <f t="shared" si="5"/>
        <v>879688.47651985765</v>
      </c>
      <c r="E135" s="141">
        <f t="shared" si="5"/>
        <v>544098.19031576265</v>
      </c>
      <c r="F135" s="141">
        <f t="shared" si="5"/>
        <v>0</v>
      </c>
      <c r="G135" s="141">
        <f t="shared" si="5"/>
        <v>0</v>
      </c>
      <c r="H135" s="136">
        <f t="shared" si="4"/>
        <v>1478144.5921693677</v>
      </c>
    </row>
    <row r="136" spans="2:12" x14ac:dyDescent="0.55000000000000004">
      <c r="B136" s="130" t="str">
        <f>$B$52</f>
        <v>Totals</v>
      </c>
      <c r="C136" s="133">
        <f>SUM(C116:C135)</f>
        <v>10609385.208647909</v>
      </c>
      <c r="D136" s="133">
        <f>SUM(D116:D135)</f>
        <v>7298211.3627086841</v>
      </c>
      <c r="E136" s="133">
        <f>SUM(E116:E135)</f>
        <v>5132281.6469367705</v>
      </c>
      <c r="F136" s="133">
        <f>SUM(F116:F135)</f>
        <v>361182.71561861725</v>
      </c>
      <c r="G136" s="133">
        <f>SUM(G116:G135)</f>
        <v>807784.90893760556</v>
      </c>
      <c r="H136" s="133">
        <f t="shared" si="4"/>
        <v>24208845.84284959</v>
      </c>
    </row>
    <row r="137" spans="2:12" x14ac:dyDescent="0.55000000000000004">
      <c r="B137" s="328"/>
      <c r="C137" s="331"/>
      <c r="D137" s="331"/>
      <c r="E137" s="331"/>
      <c r="F137" s="331"/>
      <c r="G137" s="331"/>
      <c r="H137" s="332"/>
    </row>
    <row r="138" spans="2:12" x14ac:dyDescent="0.55000000000000004">
      <c r="B138" s="120" t="s">
        <v>4</v>
      </c>
      <c r="C138" s="325"/>
      <c r="D138" s="325"/>
      <c r="E138" s="325"/>
      <c r="F138" s="325"/>
      <c r="G138" s="325"/>
      <c r="H138" s="122">
        <f>H86-H81-H111</f>
        <v>34092784.15715041</v>
      </c>
    </row>
    <row r="139" spans="2:12" ht="202.5" customHeight="1" thickBot="1" x14ac:dyDescent="0.6">
      <c r="B139" s="444" t="s">
        <v>850</v>
      </c>
      <c r="C139" s="444"/>
      <c r="D139" s="444"/>
      <c r="E139" s="444"/>
      <c r="F139" s="444"/>
      <c r="G139" s="432"/>
      <c r="H139" s="319"/>
    </row>
    <row r="140" spans="2:12" ht="36.75" customHeight="1" thickTop="1" x14ac:dyDescent="0.55000000000000004">
      <c r="B140" s="474" t="s">
        <v>852</v>
      </c>
      <c r="C140" s="475"/>
      <c r="D140" s="475"/>
      <c r="E140" s="475"/>
      <c r="F140" s="476"/>
      <c r="G140" s="333" t="s">
        <v>2</v>
      </c>
      <c r="H140" s="334">
        <v>1</v>
      </c>
      <c r="I140" s="477" t="str">
        <f>IF(H140+H141=1,"","Error, the two cells on the left must equal 100%")</f>
        <v/>
      </c>
      <c r="L140" s="288"/>
    </row>
    <row r="141" spans="2:12" ht="67.5" customHeight="1" thickBot="1" x14ac:dyDescent="0.6">
      <c r="B141" s="456"/>
      <c r="C141" s="457"/>
      <c r="D141" s="457"/>
      <c r="E141" s="457"/>
      <c r="F141" s="458"/>
      <c r="G141" s="333" t="s">
        <v>3</v>
      </c>
      <c r="H141" s="335">
        <f>1-H140</f>
        <v>0</v>
      </c>
      <c r="I141" s="478"/>
    </row>
    <row r="142" spans="2:12" ht="58.2" thickBot="1" x14ac:dyDescent="0.6">
      <c r="B142" s="336" t="s">
        <v>31</v>
      </c>
      <c r="C142" s="337" t="s">
        <v>25</v>
      </c>
      <c r="D142" s="337" t="s">
        <v>26</v>
      </c>
      <c r="E142" s="337" t="s">
        <v>27</v>
      </c>
      <c r="F142" s="337" t="s">
        <v>28</v>
      </c>
      <c r="G142" s="338" t="s">
        <v>29</v>
      </c>
      <c r="H142" s="339" t="s">
        <v>6</v>
      </c>
      <c r="I142" s="340" t="s">
        <v>7</v>
      </c>
    </row>
    <row r="143" spans="2:12" x14ac:dyDescent="0.55000000000000004">
      <c r="B143" s="127" t="str">
        <f>$B$32</f>
        <v>Liberal Arts</v>
      </c>
      <c r="C143" s="327">
        <f>Data!LN32</f>
        <v>0</v>
      </c>
      <c r="D143" s="327">
        <f>Data!MH32</f>
        <v>0</v>
      </c>
      <c r="E143" s="327">
        <f>Data!NB32</f>
        <v>0</v>
      </c>
      <c r="F143" s="327">
        <f>Data!NV32</f>
        <v>0</v>
      </c>
      <c r="G143" s="327">
        <f>Data!OP32</f>
        <v>0</v>
      </c>
      <c r="H143" s="341">
        <f>Data!PJ32</f>
        <v>11098431</v>
      </c>
      <c r="I143" s="342">
        <f t="shared" ref="I143:I162" si="6">SUM(C143:H143)</f>
        <v>11098431</v>
      </c>
    </row>
    <row r="144" spans="2:12" x14ac:dyDescent="0.55000000000000004">
      <c r="B144" s="127" t="str">
        <f>$B$33</f>
        <v>Science</v>
      </c>
      <c r="C144" s="327">
        <f>Data!LO32</f>
        <v>0</v>
      </c>
      <c r="D144" s="327">
        <f>Data!MI32</f>
        <v>0</v>
      </c>
      <c r="E144" s="327">
        <f>Data!NC32</f>
        <v>0</v>
      </c>
      <c r="F144" s="327">
        <f>Data!NW32</f>
        <v>0</v>
      </c>
      <c r="G144" s="327">
        <f>Data!OQ32</f>
        <v>0</v>
      </c>
      <c r="H144" s="341">
        <f>Data!PK32</f>
        <v>4874021</v>
      </c>
      <c r="I144" s="342">
        <f t="shared" si="6"/>
        <v>4874021</v>
      </c>
    </row>
    <row r="145" spans="2:9" x14ac:dyDescent="0.55000000000000004">
      <c r="B145" s="127" t="str">
        <f>$B$34</f>
        <v>Fine Arts</v>
      </c>
      <c r="C145" s="327">
        <f>Data!LP32</f>
        <v>0</v>
      </c>
      <c r="D145" s="327">
        <f>Data!MJ32</f>
        <v>0</v>
      </c>
      <c r="E145" s="327">
        <f>Data!ND32</f>
        <v>0</v>
      </c>
      <c r="F145" s="327">
        <f>Data!NX32</f>
        <v>0</v>
      </c>
      <c r="G145" s="327">
        <f>Data!OR32</f>
        <v>0</v>
      </c>
      <c r="H145" s="341">
        <f>Data!PL32</f>
        <v>2281945</v>
      </c>
      <c r="I145" s="342">
        <f t="shared" si="6"/>
        <v>2281945</v>
      </c>
    </row>
    <row r="146" spans="2:9" x14ac:dyDescent="0.55000000000000004">
      <c r="B146" s="127" t="str">
        <f>$B$35</f>
        <v>Teacher Education</v>
      </c>
      <c r="C146" s="327">
        <f>Data!LQ32</f>
        <v>0</v>
      </c>
      <c r="D146" s="327">
        <f>Data!MK32</f>
        <v>0</v>
      </c>
      <c r="E146" s="327">
        <f>Data!NE32</f>
        <v>0</v>
      </c>
      <c r="F146" s="327">
        <f>Data!NY32</f>
        <v>0</v>
      </c>
      <c r="G146" s="327">
        <f>Data!OS32</f>
        <v>0</v>
      </c>
      <c r="H146" s="341">
        <f>Data!PN32</f>
        <v>2218266</v>
      </c>
      <c r="I146" s="342">
        <f t="shared" si="6"/>
        <v>2218266</v>
      </c>
    </row>
    <row r="147" spans="2:9" x14ac:dyDescent="0.55000000000000004">
      <c r="B147" s="127" t="str">
        <f>$B$36</f>
        <v>Agriculture</v>
      </c>
      <c r="C147" s="327">
        <f>Data!LR32</f>
        <v>0</v>
      </c>
      <c r="D147" s="327">
        <f>Data!ML32</f>
        <v>0</v>
      </c>
      <c r="E147" s="327">
        <f>Data!NF32</f>
        <v>0</v>
      </c>
      <c r="F147" s="327">
        <f>Data!NZ32</f>
        <v>0</v>
      </c>
      <c r="G147" s="327">
        <f>Data!OT32</f>
        <v>0</v>
      </c>
      <c r="H147" s="341">
        <f>Data!PM32</f>
        <v>826516</v>
      </c>
      <c r="I147" s="342">
        <f t="shared" si="6"/>
        <v>826516</v>
      </c>
    </row>
    <row r="148" spans="2:9" x14ac:dyDescent="0.55000000000000004">
      <c r="B148" s="127" t="str">
        <f>$B$37</f>
        <v>Engineering</v>
      </c>
      <c r="C148" s="327">
        <f>Data!LS32</f>
        <v>0</v>
      </c>
      <c r="D148" s="327">
        <f>Data!MM32</f>
        <v>0</v>
      </c>
      <c r="E148" s="327">
        <f>Data!NG32</f>
        <v>0</v>
      </c>
      <c r="F148" s="327">
        <f>Data!OA32</f>
        <v>0</v>
      </c>
      <c r="G148" s="327">
        <f>Data!OU32</f>
        <v>0</v>
      </c>
      <c r="H148" s="341">
        <f>Data!PO32</f>
        <v>1859180</v>
      </c>
      <c r="I148" s="342">
        <f t="shared" si="6"/>
        <v>1859180</v>
      </c>
    </row>
    <row r="149" spans="2:9" x14ac:dyDescent="0.55000000000000004">
      <c r="B149" s="127" t="str">
        <f>$B$38</f>
        <v>Home Economics</v>
      </c>
      <c r="C149" s="327">
        <f>Data!LT32</f>
        <v>0</v>
      </c>
      <c r="D149" s="327">
        <f>Data!MN32</f>
        <v>0</v>
      </c>
      <c r="E149" s="327">
        <f>Data!NH32</f>
        <v>0</v>
      </c>
      <c r="F149" s="327">
        <f>Data!OB32</f>
        <v>0</v>
      </c>
      <c r="G149" s="327">
        <f>Data!OV32</f>
        <v>0</v>
      </c>
      <c r="H149" s="341">
        <f>Data!PP32</f>
        <v>81371</v>
      </c>
      <c r="I149" s="342">
        <f t="shared" si="6"/>
        <v>81371</v>
      </c>
    </row>
    <row r="150" spans="2:9" x14ac:dyDescent="0.55000000000000004">
      <c r="B150" s="127" t="str">
        <f>$B$39</f>
        <v>Law</v>
      </c>
      <c r="C150" s="327">
        <f>Data!LU32</f>
        <v>0</v>
      </c>
      <c r="D150" s="327">
        <f>Data!MO32</f>
        <v>0</v>
      </c>
      <c r="E150" s="327">
        <f>Data!NI32</f>
        <v>0</v>
      </c>
      <c r="F150" s="327">
        <f>Data!OC32</f>
        <v>0</v>
      </c>
      <c r="G150" s="327">
        <f>Data!OW32</f>
        <v>0</v>
      </c>
      <c r="H150" s="341">
        <f>Data!PQ32</f>
        <v>0</v>
      </c>
      <c r="I150" s="342">
        <f t="shared" si="6"/>
        <v>0</v>
      </c>
    </row>
    <row r="151" spans="2:9" x14ac:dyDescent="0.55000000000000004">
      <c r="B151" s="127" t="str">
        <f>$B$40</f>
        <v>Social Service</v>
      </c>
      <c r="C151" s="327">
        <f>Data!LV32</f>
        <v>0</v>
      </c>
      <c r="D151" s="327">
        <f>Data!MP32</f>
        <v>0</v>
      </c>
      <c r="E151" s="327">
        <f>Data!NJ32</f>
        <v>0</v>
      </c>
      <c r="F151" s="327">
        <f>Data!OD32</f>
        <v>0</v>
      </c>
      <c r="G151" s="327">
        <f>Data!OX32</f>
        <v>0</v>
      </c>
      <c r="H151" s="341">
        <f>Data!PR32</f>
        <v>1376900</v>
      </c>
      <c r="I151" s="342">
        <f t="shared" si="6"/>
        <v>1376900</v>
      </c>
    </row>
    <row r="152" spans="2:9" x14ac:dyDescent="0.55000000000000004">
      <c r="B152" s="127" t="str">
        <f>$B$41</f>
        <v>Library Science</v>
      </c>
      <c r="C152" s="327">
        <f>Data!LW32</f>
        <v>0</v>
      </c>
      <c r="D152" s="327">
        <f>Data!MQ32</f>
        <v>0</v>
      </c>
      <c r="E152" s="327">
        <f>Data!NK32</f>
        <v>0</v>
      </c>
      <c r="F152" s="327">
        <f>Data!OE32</f>
        <v>0</v>
      </c>
      <c r="G152" s="327">
        <f>Data!OY32</f>
        <v>0</v>
      </c>
      <c r="H152" s="341">
        <f>Data!PS32</f>
        <v>0</v>
      </c>
      <c r="I152" s="342">
        <f t="shared" si="6"/>
        <v>0</v>
      </c>
    </row>
    <row r="153" spans="2:9" x14ac:dyDescent="0.55000000000000004">
      <c r="B153" s="127" t="str">
        <f>$B$42</f>
        <v>Veterinary Science</v>
      </c>
      <c r="C153" s="327">
        <f>Data!LX32</f>
        <v>0</v>
      </c>
      <c r="D153" s="327">
        <f>Data!MR32</f>
        <v>0</v>
      </c>
      <c r="E153" s="327">
        <f>Data!NL32</f>
        <v>0</v>
      </c>
      <c r="F153" s="327">
        <f>Data!OF32</f>
        <v>0</v>
      </c>
      <c r="G153" s="327">
        <f>Data!OZ32</f>
        <v>0</v>
      </c>
      <c r="H153" s="341">
        <f>Data!PT32</f>
        <v>0</v>
      </c>
      <c r="I153" s="342">
        <f t="shared" si="6"/>
        <v>0</v>
      </c>
    </row>
    <row r="154" spans="2:9" x14ac:dyDescent="0.55000000000000004">
      <c r="B154" s="127" t="str">
        <f>$B$43</f>
        <v>Vocational Training</v>
      </c>
      <c r="C154" s="327">
        <f>Data!LY32</f>
        <v>0</v>
      </c>
      <c r="D154" s="327">
        <f>Data!MS32</f>
        <v>0</v>
      </c>
      <c r="E154" s="327">
        <f>Data!NM32</f>
        <v>0</v>
      </c>
      <c r="F154" s="327">
        <f>Data!OG32</f>
        <v>0</v>
      </c>
      <c r="G154" s="327">
        <f>Data!PA32</f>
        <v>0</v>
      </c>
      <c r="H154" s="341">
        <f>Data!PU32</f>
        <v>0</v>
      </c>
      <c r="I154" s="342">
        <f t="shared" si="6"/>
        <v>0</v>
      </c>
    </row>
    <row r="155" spans="2:9" x14ac:dyDescent="0.55000000000000004">
      <c r="B155" s="127" t="str">
        <f>$B$44</f>
        <v>Physical Training</v>
      </c>
      <c r="C155" s="327">
        <f>Data!LZ32</f>
        <v>0</v>
      </c>
      <c r="D155" s="327">
        <f>Data!MT32</f>
        <v>0</v>
      </c>
      <c r="E155" s="327">
        <f>Data!NN32</f>
        <v>0</v>
      </c>
      <c r="F155" s="327">
        <f>Data!OH32</f>
        <v>0</v>
      </c>
      <c r="G155" s="327">
        <f>Data!PB32</f>
        <v>0</v>
      </c>
      <c r="H155" s="341">
        <f>Data!PV32</f>
        <v>0</v>
      </c>
      <c r="I155" s="342">
        <f t="shared" si="6"/>
        <v>0</v>
      </c>
    </row>
    <row r="156" spans="2:9" x14ac:dyDescent="0.55000000000000004">
      <c r="B156" s="127" t="str">
        <f>$B$45</f>
        <v>Health Services</v>
      </c>
      <c r="C156" s="327">
        <f>Data!MA32</f>
        <v>0</v>
      </c>
      <c r="D156" s="327">
        <f>Data!MU32</f>
        <v>0</v>
      </c>
      <c r="E156" s="327">
        <f>Data!NO32</f>
        <v>0</v>
      </c>
      <c r="F156" s="327">
        <f>Data!OI32</f>
        <v>0</v>
      </c>
      <c r="G156" s="327">
        <f>Data!PC32</f>
        <v>0</v>
      </c>
      <c r="H156" s="341">
        <f>Data!PW32</f>
        <v>2519087</v>
      </c>
      <c r="I156" s="342">
        <f t="shared" si="6"/>
        <v>2519087</v>
      </c>
    </row>
    <row r="157" spans="2:9" x14ac:dyDescent="0.55000000000000004">
      <c r="B157" s="127" t="str">
        <f>$B$46</f>
        <v>Pharmacy</v>
      </c>
      <c r="C157" s="327">
        <f>Data!MB32</f>
        <v>0</v>
      </c>
      <c r="D157" s="327">
        <f>Data!MV32</f>
        <v>0</v>
      </c>
      <c r="E157" s="327">
        <f>Data!NP32</f>
        <v>0</v>
      </c>
      <c r="F157" s="327">
        <f>Data!OJ32</f>
        <v>0</v>
      </c>
      <c r="G157" s="327">
        <f>Data!PD32</f>
        <v>0</v>
      </c>
      <c r="H157" s="341">
        <f>Data!PX32</f>
        <v>0</v>
      </c>
      <c r="I157" s="342">
        <f t="shared" si="6"/>
        <v>0</v>
      </c>
    </row>
    <row r="158" spans="2:9" x14ac:dyDescent="0.55000000000000004">
      <c r="B158" s="127" t="str">
        <f>$B$47</f>
        <v>Business Administration</v>
      </c>
      <c r="C158" s="327">
        <f>Data!MC32</f>
        <v>0</v>
      </c>
      <c r="D158" s="327">
        <f>Data!MW32</f>
        <v>0</v>
      </c>
      <c r="E158" s="327">
        <f>Data!NQ32</f>
        <v>0</v>
      </c>
      <c r="F158" s="327">
        <f>Data!OK32</f>
        <v>0</v>
      </c>
      <c r="G158" s="327">
        <f>Data!PE32</f>
        <v>0</v>
      </c>
      <c r="H158" s="341">
        <f>Data!PY32</f>
        <v>3888982</v>
      </c>
      <c r="I158" s="342">
        <f t="shared" si="6"/>
        <v>3888982</v>
      </c>
    </row>
    <row r="159" spans="2:9" x14ac:dyDescent="0.55000000000000004">
      <c r="B159" s="127" t="str">
        <f>$B$48</f>
        <v>Optometry</v>
      </c>
      <c r="C159" s="327">
        <f>Data!MD32</f>
        <v>0</v>
      </c>
      <c r="D159" s="327">
        <f>Data!MX32</f>
        <v>0</v>
      </c>
      <c r="E159" s="327">
        <f>Data!NR32</f>
        <v>0</v>
      </c>
      <c r="F159" s="327">
        <f>Data!OL32</f>
        <v>0</v>
      </c>
      <c r="G159" s="327">
        <f>Data!PF32</f>
        <v>0</v>
      </c>
      <c r="H159" s="341">
        <f>Data!PZ32</f>
        <v>0</v>
      </c>
      <c r="I159" s="342">
        <f t="shared" si="6"/>
        <v>0</v>
      </c>
    </row>
    <row r="160" spans="2:9" x14ac:dyDescent="0.55000000000000004">
      <c r="B160" s="127" t="str">
        <f>$B$49</f>
        <v>Teacher Ed-Practice Teaching</v>
      </c>
      <c r="C160" s="327">
        <f>Data!ME32</f>
        <v>0</v>
      </c>
      <c r="D160" s="327">
        <f>Data!MY32</f>
        <v>0</v>
      </c>
      <c r="E160" s="327">
        <f>Data!NS32</f>
        <v>0</v>
      </c>
      <c r="F160" s="327">
        <f>Data!OM32</f>
        <v>0</v>
      </c>
      <c r="G160" s="327">
        <f>Data!PG32</f>
        <v>0</v>
      </c>
      <c r="H160" s="341">
        <f>Data!QA32</f>
        <v>0</v>
      </c>
      <c r="I160" s="342">
        <f t="shared" si="6"/>
        <v>0</v>
      </c>
    </row>
    <row r="161" spans="2:10" x14ac:dyDescent="0.55000000000000004">
      <c r="B161" s="127" t="str">
        <f>$B$50</f>
        <v>Technology</v>
      </c>
      <c r="C161" s="327">
        <f>Data!MF32</f>
        <v>0</v>
      </c>
      <c r="D161" s="327">
        <f>Data!MZ32</f>
        <v>0</v>
      </c>
      <c r="E161" s="327">
        <f>Data!NT32</f>
        <v>0</v>
      </c>
      <c r="F161" s="327">
        <f>Data!ON32</f>
        <v>0</v>
      </c>
      <c r="G161" s="327">
        <f>Data!PH32</f>
        <v>0</v>
      </c>
      <c r="H161" s="341">
        <f>Data!QB32</f>
        <v>970282</v>
      </c>
      <c r="I161" s="342">
        <f t="shared" si="6"/>
        <v>970282</v>
      </c>
    </row>
    <row r="162" spans="2:10" x14ac:dyDescent="0.55000000000000004">
      <c r="B162" s="127" t="str">
        <f>$B$51</f>
        <v>Nursing</v>
      </c>
      <c r="C162" s="327">
        <f>Data!MG32</f>
        <v>0</v>
      </c>
      <c r="D162" s="327">
        <f>Data!NA32</f>
        <v>0</v>
      </c>
      <c r="E162" s="327">
        <f>Data!NU32</f>
        <v>0</v>
      </c>
      <c r="F162" s="327">
        <f>Data!OO32</f>
        <v>0</v>
      </c>
      <c r="G162" s="327">
        <f>Data!PI32</f>
        <v>0</v>
      </c>
      <c r="H162" s="341">
        <f>Data!QC32</f>
        <v>2097803</v>
      </c>
      <c r="I162" s="342">
        <f t="shared" si="6"/>
        <v>2097803</v>
      </c>
    </row>
    <row r="163" spans="2:10" ht="19.8" thickBot="1" x14ac:dyDescent="0.6">
      <c r="B163" s="130" t="str">
        <f>$B$52</f>
        <v>Totals</v>
      </c>
      <c r="C163" s="133">
        <f t="shared" ref="C163:H163" si="7">SUM(C143:C162)</f>
        <v>0</v>
      </c>
      <c r="D163" s="133">
        <f t="shared" si="7"/>
        <v>0</v>
      </c>
      <c r="E163" s="133">
        <f t="shared" si="7"/>
        <v>0</v>
      </c>
      <c r="F163" s="133">
        <f t="shared" si="7"/>
        <v>0</v>
      </c>
      <c r="G163" s="134">
        <f t="shared" si="7"/>
        <v>0</v>
      </c>
      <c r="H163" s="343">
        <f t="shared" si="7"/>
        <v>34092784</v>
      </c>
      <c r="I163" s="342">
        <f>SUM(I143:I162)</f>
        <v>34092784</v>
      </c>
    </row>
    <row r="164" spans="2:10" ht="19.8" thickTop="1" x14ac:dyDescent="0.55000000000000004">
      <c r="B164" s="143"/>
      <c r="C164" s="329"/>
      <c r="D164" s="329"/>
      <c r="E164" s="329"/>
      <c r="F164" s="329"/>
      <c r="G164" s="329"/>
      <c r="H164" s="344"/>
      <c r="I164" s="345"/>
    </row>
    <row r="165" spans="2:10" ht="19.5" customHeight="1" x14ac:dyDescent="0.55000000000000004">
      <c r="B165" s="437" t="s">
        <v>63</v>
      </c>
      <c r="C165" s="437"/>
      <c r="D165" s="437"/>
      <c r="E165" s="437"/>
      <c r="F165" s="437"/>
      <c r="G165" s="437"/>
      <c r="H165" s="346"/>
      <c r="I165" s="346"/>
    </row>
    <row r="166" spans="2:10" ht="43.5" customHeight="1" thickBot="1" x14ac:dyDescent="0.6">
      <c r="B166" s="444" t="s">
        <v>40</v>
      </c>
      <c r="C166" s="444"/>
      <c r="D166" s="444"/>
      <c r="E166" s="444"/>
      <c r="F166" s="444"/>
      <c r="G166" s="444"/>
      <c r="H166" s="326"/>
    </row>
    <row r="167" spans="2:10" ht="19.8" thickBot="1" x14ac:dyDescent="0.6">
      <c r="B167" s="124" t="s">
        <v>31</v>
      </c>
      <c r="C167" s="125" t="s">
        <v>25</v>
      </c>
      <c r="D167" s="125" t="s">
        <v>26</v>
      </c>
      <c r="E167" s="125" t="s">
        <v>27</v>
      </c>
      <c r="F167" s="125" t="s">
        <v>28</v>
      </c>
      <c r="G167" s="125" t="s">
        <v>29</v>
      </c>
      <c r="H167" s="126" t="s">
        <v>1</v>
      </c>
    </row>
    <row r="168" spans="2:10" x14ac:dyDescent="0.55000000000000004">
      <c r="B168" s="127" t="str">
        <f>$B$32</f>
        <v>Liberal Arts</v>
      </c>
      <c r="C168" s="321">
        <f t="shared" ref="C168:G183" si="8">C143+$H$140*IF($H116=0,0,$H143*C116/$H116)+IF($H32=0,0,$H$141*$H143*C32/$H32)</f>
        <v>7026101.4347067075</v>
      </c>
      <c r="D168" s="321">
        <f t="shared" si="8"/>
        <v>2100165.2921902603</v>
      </c>
      <c r="E168" s="321">
        <f t="shared" si="8"/>
        <v>1935638.4593657681</v>
      </c>
      <c r="F168" s="321">
        <f t="shared" si="8"/>
        <v>36525.813737266115</v>
      </c>
      <c r="G168" s="321">
        <f t="shared" si="8"/>
        <v>0</v>
      </c>
      <c r="H168" s="133">
        <f t="shared" ref="H168:H188" si="9">SUM(C168:G168)</f>
        <v>11098431.000000002</v>
      </c>
      <c r="I168" s="347"/>
      <c r="J168" s="288"/>
    </row>
    <row r="169" spans="2:10" x14ac:dyDescent="0.55000000000000004">
      <c r="B169" s="127" t="str">
        <f>$B$33</f>
        <v>Science</v>
      </c>
      <c r="C169" s="141">
        <f t="shared" si="8"/>
        <v>2877009.2741979267</v>
      </c>
      <c r="D169" s="141">
        <f t="shared" si="8"/>
        <v>1576322.7637720185</v>
      </c>
      <c r="E169" s="141">
        <f t="shared" si="8"/>
        <v>420688.96203005413</v>
      </c>
      <c r="F169" s="141">
        <f t="shared" si="8"/>
        <v>0</v>
      </c>
      <c r="G169" s="141">
        <f t="shared" si="8"/>
        <v>0</v>
      </c>
      <c r="H169" s="136">
        <f t="shared" si="9"/>
        <v>4874020.9999999991</v>
      </c>
      <c r="I169" s="347"/>
      <c r="J169" s="288"/>
    </row>
    <row r="170" spans="2:10" x14ac:dyDescent="0.55000000000000004">
      <c r="B170" s="127" t="str">
        <f>$B$34</f>
        <v>Fine Arts</v>
      </c>
      <c r="C170" s="141">
        <f t="shared" si="8"/>
        <v>1761015.1133742402</v>
      </c>
      <c r="D170" s="141">
        <f t="shared" si="8"/>
        <v>520929.88662575983</v>
      </c>
      <c r="E170" s="141">
        <f t="shared" si="8"/>
        <v>0</v>
      </c>
      <c r="F170" s="141">
        <f t="shared" si="8"/>
        <v>0</v>
      </c>
      <c r="G170" s="141">
        <f t="shared" si="8"/>
        <v>0</v>
      </c>
      <c r="H170" s="136">
        <f t="shared" si="9"/>
        <v>2281945</v>
      </c>
      <c r="I170" s="347"/>
      <c r="J170" s="288"/>
    </row>
    <row r="171" spans="2:10" x14ac:dyDescent="0.55000000000000004">
      <c r="B171" s="127" t="str">
        <f>$B$35</f>
        <v>Teacher Education</v>
      </c>
      <c r="C171" s="141">
        <f t="shared" si="8"/>
        <v>110993.82379672516</v>
      </c>
      <c r="D171" s="141">
        <f t="shared" si="8"/>
        <v>509315.97685281333</v>
      </c>
      <c r="E171" s="141">
        <f t="shared" si="8"/>
        <v>1462586.1641244916</v>
      </c>
      <c r="F171" s="141">
        <f t="shared" si="8"/>
        <v>135370.03522596971</v>
      </c>
      <c r="G171" s="141">
        <f t="shared" si="8"/>
        <v>0</v>
      </c>
      <c r="H171" s="136">
        <f t="shared" si="9"/>
        <v>2218266</v>
      </c>
      <c r="I171" s="347"/>
      <c r="J171" s="288"/>
    </row>
    <row r="172" spans="2:10" x14ac:dyDescent="0.55000000000000004">
      <c r="B172" s="127" t="str">
        <f>$B$36</f>
        <v>Agriculture</v>
      </c>
      <c r="C172" s="141">
        <f t="shared" si="8"/>
        <v>309081.72331704566</v>
      </c>
      <c r="D172" s="141">
        <f t="shared" si="8"/>
        <v>368374.51458559459</v>
      </c>
      <c r="E172" s="141">
        <f t="shared" si="8"/>
        <v>149059.76209735969</v>
      </c>
      <c r="F172" s="141">
        <f t="shared" si="8"/>
        <v>0</v>
      </c>
      <c r="G172" s="141">
        <f t="shared" si="8"/>
        <v>0</v>
      </c>
      <c r="H172" s="136">
        <f t="shared" si="9"/>
        <v>826516</v>
      </c>
      <c r="I172" s="347"/>
      <c r="J172" s="288"/>
    </row>
    <row r="173" spans="2:10" x14ac:dyDescent="0.55000000000000004">
      <c r="B173" s="127" t="str">
        <f>$B$37</f>
        <v>Engineering</v>
      </c>
      <c r="C173" s="141">
        <f t="shared" si="8"/>
        <v>659759.082496327</v>
      </c>
      <c r="D173" s="141">
        <f t="shared" si="8"/>
        <v>1019707.8069563442</v>
      </c>
      <c r="E173" s="141">
        <f t="shared" si="8"/>
        <v>179713.11054732872</v>
      </c>
      <c r="F173" s="141">
        <f t="shared" si="8"/>
        <v>0</v>
      </c>
      <c r="G173" s="141">
        <f t="shared" si="8"/>
        <v>0</v>
      </c>
      <c r="H173" s="136">
        <f t="shared" si="9"/>
        <v>1859180</v>
      </c>
      <c r="I173" s="347"/>
      <c r="J173" s="288"/>
    </row>
    <row r="174" spans="2:10" x14ac:dyDescent="0.55000000000000004">
      <c r="B174" s="127" t="str">
        <f>$B$38</f>
        <v>Home Economics</v>
      </c>
      <c r="C174" s="141">
        <f t="shared" si="8"/>
        <v>27943.179217987632</v>
      </c>
      <c r="D174" s="141">
        <f t="shared" si="8"/>
        <v>32089.004699663292</v>
      </c>
      <c r="E174" s="141">
        <f t="shared" si="8"/>
        <v>21338.816082349087</v>
      </c>
      <c r="F174" s="141">
        <f t="shared" si="8"/>
        <v>0</v>
      </c>
      <c r="G174" s="141">
        <f t="shared" si="8"/>
        <v>0</v>
      </c>
      <c r="H174" s="136">
        <f t="shared" si="9"/>
        <v>81371.000000000015</v>
      </c>
      <c r="I174" s="347"/>
      <c r="J174" s="288"/>
    </row>
    <row r="175" spans="2:10" x14ac:dyDescent="0.55000000000000004">
      <c r="B175" s="127" t="str">
        <f>$B$39</f>
        <v>Law</v>
      </c>
      <c r="C175" s="141">
        <f t="shared" si="8"/>
        <v>0</v>
      </c>
      <c r="D175" s="141">
        <f t="shared" si="8"/>
        <v>0</v>
      </c>
      <c r="E175" s="141">
        <f t="shared" si="8"/>
        <v>0</v>
      </c>
      <c r="F175" s="141">
        <f t="shared" si="8"/>
        <v>0</v>
      </c>
      <c r="G175" s="141">
        <f t="shared" si="8"/>
        <v>0</v>
      </c>
      <c r="H175" s="136">
        <f t="shared" si="9"/>
        <v>0</v>
      </c>
      <c r="I175" s="347"/>
      <c r="J175" s="288"/>
    </row>
    <row r="176" spans="2:10" x14ac:dyDescent="0.55000000000000004">
      <c r="B176" s="127" t="str">
        <f>$B$40</f>
        <v>Social Service</v>
      </c>
      <c r="C176" s="141">
        <f t="shared" si="8"/>
        <v>249533.13803995019</v>
      </c>
      <c r="D176" s="141">
        <f t="shared" si="8"/>
        <v>324284.40284955257</v>
      </c>
      <c r="E176" s="141">
        <f t="shared" si="8"/>
        <v>497329.51154804893</v>
      </c>
      <c r="F176" s="141">
        <f t="shared" si="8"/>
        <v>305752.94756244845</v>
      </c>
      <c r="G176" s="141">
        <f t="shared" si="8"/>
        <v>0</v>
      </c>
      <c r="H176" s="136">
        <f t="shared" si="9"/>
        <v>1376900.0000000002</v>
      </c>
      <c r="I176" s="347"/>
      <c r="J176" s="288"/>
    </row>
    <row r="177" spans="2:10" x14ac:dyDescent="0.55000000000000004">
      <c r="B177" s="127" t="str">
        <f>$B$41</f>
        <v>Library Science</v>
      </c>
      <c r="C177" s="141">
        <f t="shared" si="8"/>
        <v>0</v>
      </c>
      <c r="D177" s="141">
        <f t="shared" si="8"/>
        <v>0</v>
      </c>
      <c r="E177" s="141">
        <f t="shared" si="8"/>
        <v>0</v>
      </c>
      <c r="F177" s="141">
        <f t="shared" si="8"/>
        <v>0</v>
      </c>
      <c r="G177" s="141">
        <f t="shared" si="8"/>
        <v>0</v>
      </c>
      <c r="H177" s="136">
        <f t="shared" si="9"/>
        <v>0</v>
      </c>
      <c r="I177" s="347"/>
      <c r="J177" s="288"/>
    </row>
    <row r="178" spans="2:10" x14ac:dyDescent="0.55000000000000004">
      <c r="B178" s="127" t="str">
        <f>$B$42</f>
        <v>Veterinary Science</v>
      </c>
      <c r="C178" s="141">
        <f t="shared" si="8"/>
        <v>0</v>
      </c>
      <c r="D178" s="141">
        <f t="shared" si="8"/>
        <v>0</v>
      </c>
      <c r="E178" s="141">
        <f t="shared" si="8"/>
        <v>0</v>
      </c>
      <c r="F178" s="141">
        <f t="shared" si="8"/>
        <v>0</v>
      </c>
      <c r="G178" s="141">
        <f t="shared" si="8"/>
        <v>0</v>
      </c>
      <c r="H178" s="136">
        <f t="shared" si="9"/>
        <v>0</v>
      </c>
      <c r="I178" s="347"/>
      <c r="J178" s="288"/>
    </row>
    <row r="179" spans="2:10" x14ac:dyDescent="0.55000000000000004">
      <c r="B179" s="127" t="str">
        <f>$B$43</f>
        <v>Vocational Training</v>
      </c>
      <c r="C179" s="141">
        <f t="shared" si="8"/>
        <v>0</v>
      </c>
      <c r="D179" s="141">
        <f t="shared" si="8"/>
        <v>0</v>
      </c>
      <c r="E179" s="141">
        <f t="shared" si="8"/>
        <v>0</v>
      </c>
      <c r="F179" s="141">
        <f t="shared" si="8"/>
        <v>0</v>
      </c>
      <c r="G179" s="141">
        <f t="shared" si="8"/>
        <v>0</v>
      </c>
      <c r="H179" s="136">
        <f t="shared" si="9"/>
        <v>0</v>
      </c>
      <c r="I179" s="347"/>
      <c r="J179" s="288"/>
    </row>
    <row r="180" spans="2:10" x14ac:dyDescent="0.55000000000000004">
      <c r="B180" s="127" t="str">
        <f>$B$44</f>
        <v>Physical Training</v>
      </c>
      <c r="C180" s="141">
        <f t="shared" si="8"/>
        <v>0</v>
      </c>
      <c r="D180" s="141">
        <f t="shared" si="8"/>
        <v>0</v>
      </c>
      <c r="E180" s="141">
        <f t="shared" si="8"/>
        <v>0</v>
      </c>
      <c r="F180" s="141">
        <f t="shared" si="8"/>
        <v>0</v>
      </c>
      <c r="G180" s="141">
        <f t="shared" si="8"/>
        <v>0</v>
      </c>
      <c r="H180" s="136">
        <f t="shared" si="9"/>
        <v>0</v>
      </c>
      <c r="I180" s="347"/>
      <c r="J180" s="288"/>
    </row>
    <row r="181" spans="2:10" x14ac:dyDescent="0.55000000000000004">
      <c r="B181" s="127" t="str">
        <f>$B$45</f>
        <v>Health Services</v>
      </c>
      <c r="C181" s="141">
        <f t="shared" si="8"/>
        <v>511647.37483155465</v>
      </c>
      <c r="D181" s="141">
        <f t="shared" si="8"/>
        <v>482431.29672048776</v>
      </c>
      <c r="E181" s="141">
        <f t="shared" si="8"/>
        <v>378588.99283369025</v>
      </c>
      <c r="F181" s="141">
        <f t="shared" si="8"/>
        <v>0</v>
      </c>
      <c r="G181" s="141">
        <f t="shared" si="8"/>
        <v>1146419.3356142673</v>
      </c>
      <c r="H181" s="136">
        <f t="shared" si="9"/>
        <v>2519087</v>
      </c>
      <c r="I181" s="347"/>
      <c r="J181" s="288"/>
    </row>
    <row r="182" spans="2:10" x14ac:dyDescent="0.55000000000000004">
      <c r="B182" s="127" t="str">
        <f>$B$46</f>
        <v>Pharmacy</v>
      </c>
      <c r="C182" s="141">
        <f t="shared" si="8"/>
        <v>0</v>
      </c>
      <c r="D182" s="141">
        <f t="shared" si="8"/>
        <v>0</v>
      </c>
      <c r="E182" s="141">
        <f t="shared" si="8"/>
        <v>0</v>
      </c>
      <c r="F182" s="141">
        <f t="shared" si="8"/>
        <v>0</v>
      </c>
      <c r="G182" s="141">
        <f t="shared" si="8"/>
        <v>0</v>
      </c>
      <c r="H182" s="136">
        <f t="shared" si="9"/>
        <v>0</v>
      </c>
      <c r="I182" s="347"/>
      <c r="J182" s="288"/>
    </row>
    <row r="183" spans="2:10" x14ac:dyDescent="0.55000000000000004">
      <c r="B183" s="127" t="str">
        <f>$B$47</f>
        <v>Business Administration</v>
      </c>
      <c r="C183" s="141">
        <f t="shared" si="8"/>
        <v>883876.73000926524</v>
      </c>
      <c r="D183" s="141">
        <f t="shared" si="8"/>
        <v>1826272.3371335815</v>
      </c>
      <c r="E183" s="141">
        <f t="shared" si="8"/>
        <v>1178832.9328571535</v>
      </c>
      <c r="F183" s="141">
        <f t="shared" si="8"/>
        <v>0</v>
      </c>
      <c r="G183" s="141">
        <f t="shared" si="8"/>
        <v>0</v>
      </c>
      <c r="H183" s="136">
        <f t="shared" si="9"/>
        <v>3888982.0000000005</v>
      </c>
      <c r="I183" s="347"/>
      <c r="J183" s="288"/>
    </row>
    <row r="184" spans="2:10" x14ac:dyDescent="0.55000000000000004">
      <c r="B184" s="127" t="str">
        <f>$B$48</f>
        <v>Optometry</v>
      </c>
      <c r="C184" s="141">
        <f t="shared" ref="C184:G187" si="10">C159+$H$140*IF($H132=0,0,$H159*C132/$H132)+IF($H48=0,0,$H$141*$H159*C48/$H48)</f>
        <v>0</v>
      </c>
      <c r="D184" s="141">
        <f t="shared" si="10"/>
        <v>0</v>
      </c>
      <c r="E184" s="141">
        <f t="shared" si="10"/>
        <v>0</v>
      </c>
      <c r="F184" s="141">
        <f t="shared" si="10"/>
        <v>0</v>
      </c>
      <c r="G184" s="141">
        <f t="shared" si="10"/>
        <v>0</v>
      </c>
      <c r="H184" s="136">
        <f t="shared" si="9"/>
        <v>0</v>
      </c>
      <c r="I184" s="347"/>
      <c r="J184" s="288"/>
    </row>
    <row r="185" spans="2:10" x14ac:dyDescent="0.55000000000000004">
      <c r="B185" s="127" t="str">
        <f>$B$49</f>
        <v>Teacher Ed-Practice Teaching</v>
      </c>
      <c r="C185" s="141">
        <f t="shared" si="10"/>
        <v>0</v>
      </c>
      <c r="D185" s="141">
        <f t="shared" si="10"/>
        <v>0</v>
      </c>
      <c r="E185" s="141">
        <f t="shared" si="10"/>
        <v>0</v>
      </c>
      <c r="F185" s="141">
        <f t="shared" si="10"/>
        <v>0</v>
      </c>
      <c r="G185" s="141">
        <f t="shared" si="10"/>
        <v>0</v>
      </c>
      <c r="H185" s="136">
        <f t="shared" si="9"/>
        <v>0</v>
      </c>
      <c r="I185" s="347"/>
      <c r="J185" s="288"/>
    </row>
    <row r="186" spans="2:10" x14ac:dyDescent="0.55000000000000004">
      <c r="B186" s="127" t="str">
        <f>$B$50</f>
        <v>Technology</v>
      </c>
      <c r="C186" s="141">
        <f t="shared" si="10"/>
        <v>470982.73548636452</v>
      </c>
      <c r="D186" s="141">
        <f t="shared" si="10"/>
        <v>277573.72334599239</v>
      </c>
      <c r="E186" s="141">
        <f t="shared" si="10"/>
        <v>221725.54116764307</v>
      </c>
      <c r="F186" s="141">
        <f t="shared" si="10"/>
        <v>0</v>
      </c>
      <c r="G186" s="141">
        <f t="shared" si="10"/>
        <v>0</v>
      </c>
      <c r="H186" s="136">
        <f t="shared" si="9"/>
        <v>970281.99999999988</v>
      </c>
      <c r="I186" s="347"/>
      <c r="J186" s="288"/>
    </row>
    <row r="187" spans="2:10" x14ac:dyDescent="0.55000000000000004">
      <c r="B187" s="127" t="str">
        <f>$B$51</f>
        <v>Nursing</v>
      </c>
      <c r="C187" s="141">
        <f t="shared" si="10"/>
        <v>77145.510285671407</v>
      </c>
      <c r="D187" s="141">
        <f t="shared" si="10"/>
        <v>1248465.9044081778</v>
      </c>
      <c r="E187" s="141">
        <f t="shared" si="10"/>
        <v>772191.58530615084</v>
      </c>
      <c r="F187" s="141">
        <f t="shared" si="10"/>
        <v>0</v>
      </c>
      <c r="G187" s="141">
        <f t="shared" si="10"/>
        <v>0</v>
      </c>
      <c r="H187" s="136">
        <f t="shared" si="9"/>
        <v>2097803</v>
      </c>
      <c r="I187" s="347"/>
      <c r="J187" s="288"/>
    </row>
    <row r="188" spans="2:10" x14ac:dyDescent="0.55000000000000004">
      <c r="B188" s="130" t="str">
        <f>$B$52</f>
        <v>Totals</v>
      </c>
      <c r="C188" s="133">
        <f>SUM(C168:C187)</f>
        <v>14965089.119759766</v>
      </c>
      <c r="D188" s="133">
        <f>SUM(D168:D187)</f>
        <v>10285932.910140246</v>
      </c>
      <c r="E188" s="133">
        <f>SUM(E168:E187)</f>
        <v>7217693.8379600383</v>
      </c>
      <c r="F188" s="133">
        <f>SUM(F168:F187)</f>
        <v>477648.7965256843</v>
      </c>
      <c r="G188" s="133">
        <f>SUM(G168:G187)</f>
        <v>1146419.3356142673</v>
      </c>
      <c r="H188" s="133">
        <f t="shared" si="9"/>
        <v>34092784</v>
      </c>
      <c r="I188" s="347"/>
      <c r="J188" s="288"/>
    </row>
    <row r="189" spans="2:10" x14ac:dyDescent="0.55000000000000004">
      <c r="B189" s="328"/>
      <c r="C189" s="329"/>
      <c r="D189" s="329"/>
      <c r="E189" s="329"/>
      <c r="F189" s="329"/>
      <c r="G189" s="329"/>
      <c r="H189" s="344"/>
    </row>
    <row r="190" spans="2:10" x14ac:dyDescent="0.55000000000000004">
      <c r="B190" s="442" t="s">
        <v>34</v>
      </c>
      <c r="C190" s="442"/>
      <c r="D190" s="442"/>
      <c r="E190" s="442"/>
      <c r="F190" s="442"/>
      <c r="G190" s="442"/>
      <c r="H190" s="122">
        <f>H15</f>
        <v>8130241</v>
      </c>
    </row>
    <row r="191" spans="2:10" ht="43.5" customHeight="1" thickBot="1" x14ac:dyDescent="0.6">
      <c r="B191" s="444" t="s">
        <v>225</v>
      </c>
      <c r="C191" s="444"/>
      <c r="D191" s="444"/>
      <c r="E191" s="444"/>
      <c r="F191" s="444"/>
      <c r="G191" s="444"/>
      <c r="H191" s="444"/>
    </row>
    <row r="192" spans="2:10" ht="19.8" thickBot="1" x14ac:dyDescent="0.6">
      <c r="B192" s="124" t="s">
        <v>31</v>
      </c>
      <c r="C192" s="125" t="s">
        <v>25</v>
      </c>
      <c r="D192" s="125" t="s">
        <v>26</v>
      </c>
      <c r="E192" s="125" t="s">
        <v>27</v>
      </c>
      <c r="F192" s="125" t="s">
        <v>28</v>
      </c>
      <c r="G192" s="125" t="s">
        <v>29</v>
      </c>
      <c r="H192" s="126" t="s">
        <v>1</v>
      </c>
    </row>
    <row r="193" spans="2:8" x14ac:dyDescent="0.55000000000000004">
      <c r="B193" s="127" t="str">
        <f>$B$32</f>
        <v>Liberal Arts</v>
      </c>
      <c r="C193" s="135">
        <f t="shared" ref="C193:G208" si="11">$H$190*IF($H$136=0,0,C116/$H$136)</f>
        <v>1662630.9921942116</v>
      </c>
      <c r="D193" s="135">
        <f t="shared" si="11"/>
        <v>496975.44733381696</v>
      </c>
      <c r="E193" s="135">
        <f t="shared" si="11"/>
        <v>458042.41827871115</v>
      </c>
      <c r="F193" s="135">
        <f t="shared" si="11"/>
        <v>8643.3352121433982</v>
      </c>
      <c r="G193" s="135">
        <f t="shared" si="11"/>
        <v>0</v>
      </c>
      <c r="H193" s="135">
        <f>SUM(C193:G193)</f>
        <v>2626292.193018883</v>
      </c>
    </row>
    <row r="194" spans="2:8" x14ac:dyDescent="0.55000000000000004">
      <c r="B194" s="127" t="str">
        <f>$B$33</f>
        <v>Science</v>
      </c>
      <c r="C194" s="138">
        <f t="shared" si="11"/>
        <v>695801.95268029533</v>
      </c>
      <c r="D194" s="138">
        <f t="shared" si="11"/>
        <v>381232.1590074632</v>
      </c>
      <c r="E194" s="138">
        <f t="shared" si="11"/>
        <v>101743.22477050888</v>
      </c>
      <c r="F194" s="138">
        <f t="shared" si="11"/>
        <v>0</v>
      </c>
      <c r="G194" s="138">
        <f t="shared" si="11"/>
        <v>0</v>
      </c>
      <c r="H194" s="138">
        <f t="shared" ref="H194:H213" si="12">SUM(C194:G194)</f>
        <v>1178777.3364582674</v>
      </c>
    </row>
    <row r="195" spans="2:8" x14ac:dyDescent="0.55000000000000004">
      <c r="B195" s="127" t="str">
        <f>$B$34</f>
        <v>Fine Arts</v>
      </c>
      <c r="C195" s="138">
        <f t="shared" si="11"/>
        <v>416720.39549931535</v>
      </c>
      <c r="D195" s="138">
        <f t="shared" si="11"/>
        <v>123271.00814379394</v>
      </c>
      <c r="E195" s="138">
        <f t="shared" si="11"/>
        <v>0</v>
      </c>
      <c r="F195" s="138">
        <f t="shared" si="11"/>
        <v>0</v>
      </c>
      <c r="G195" s="138">
        <f t="shared" si="11"/>
        <v>0</v>
      </c>
      <c r="H195" s="138">
        <f t="shared" si="12"/>
        <v>539991.40364310925</v>
      </c>
    </row>
    <row r="196" spans="2:8" x14ac:dyDescent="0.55000000000000004">
      <c r="B196" s="127" t="str">
        <f>$B$35</f>
        <v>Teacher Education</v>
      </c>
      <c r="C196" s="138">
        <f t="shared" si="11"/>
        <v>26265.185685097851</v>
      </c>
      <c r="D196" s="138">
        <f t="shared" si="11"/>
        <v>120522.73042620263</v>
      </c>
      <c r="E196" s="138">
        <f t="shared" si="11"/>
        <v>346101.21416790219</v>
      </c>
      <c r="F196" s="138">
        <f t="shared" si="11"/>
        <v>32033.486096667257</v>
      </c>
      <c r="G196" s="138">
        <f t="shared" si="11"/>
        <v>0</v>
      </c>
      <c r="H196" s="138">
        <f t="shared" si="12"/>
        <v>524922.61637586995</v>
      </c>
    </row>
    <row r="197" spans="2:8" x14ac:dyDescent="0.55000000000000004">
      <c r="B197" s="127" t="str">
        <f>$B$36</f>
        <v>Agriculture</v>
      </c>
      <c r="C197" s="138">
        <f t="shared" si="11"/>
        <v>73140.027774464936</v>
      </c>
      <c r="D197" s="138">
        <f t="shared" si="11"/>
        <v>87170.868400258914</v>
      </c>
      <c r="E197" s="138">
        <f t="shared" si="11"/>
        <v>35272.985483754659</v>
      </c>
      <c r="F197" s="138">
        <f t="shared" si="11"/>
        <v>0</v>
      </c>
      <c r="G197" s="138">
        <f t="shared" si="11"/>
        <v>0</v>
      </c>
      <c r="H197" s="138">
        <f t="shared" si="12"/>
        <v>195583.88165847852</v>
      </c>
    </row>
    <row r="198" spans="2:8" x14ac:dyDescent="0.55000000000000004">
      <c r="B198" s="127" t="str">
        <f>$B$37</f>
        <v>Engineering</v>
      </c>
      <c r="C198" s="138">
        <f t="shared" si="11"/>
        <v>156123.0276926721</v>
      </c>
      <c r="D198" s="138">
        <f t="shared" si="11"/>
        <v>241300.00542245747</v>
      </c>
      <c r="E198" s="138">
        <f t="shared" si="11"/>
        <v>42526.667201846431</v>
      </c>
      <c r="F198" s="138">
        <f t="shared" si="11"/>
        <v>0</v>
      </c>
      <c r="G198" s="138">
        <f t="shared" si="11"/>
        <v>0</v>
      </c>
      <c r="H198" s="138">
        <f t="shared" si="12"/>
        <v>439949.700316976</v>
      </c>
    </row>
    <row r="199" spans="2:8" x14ac:dyDescent="0.55000000000000004">
      <c r="B199" s="127" t="str">
        <f>$B$38</f>
        <v>Home Economics</v>
      </c>
      <c r="C199" s="138">
        <f t="shared" si="11"/>
        <v>6612.3193570508483</v>
      </c>
      <c r="D199" s="138">
        <f t="shared" si="11"/>
        <v>7593.3645656000581</v>
      </c>
      <c r="E199" s="138">
        <f t="shared" si="11"/>
        <v>5049.4993979438195</v>
      </c>
      <c r="F199" s="138">
        <f t="shared" si="11"/>
        <v>0</v>
      </c>
      <c r="G199" s="138">
        <f t="shared" si="11"/>
        <v>0</v>
      </c>
      <c r="H199" s="138">
        <f t="shared" si="12"/>
        <v>19255.183320594726</v>
      </c>
    </row>
    <row r="200" spans="2:8" x14ac:dyDescent="0.55000000000000004">
      <c r="B200" s="127" t="str">
        <f>$B$39</f>
        <v>Law</v>
      </c>
      <c r="C200" s="138">
        <f t="shared" si="11"/>
        <v>0</v>
      </c>
      <c r="D200" s="138">
        <f t="shared" si="11"/>
        <v>0</v>
      </c>
      <c r="E200" s="138">
        <f t="shared" si="11"/>
        <v>0</v>
      </c>
      <c r="F200" s="138">
        <f t="shared" si="11"/>
        <v>0</v>
      </c>
      <c r="G200" s="138">
        <f t="shared" si="11"/>
        <v>0</v>
      </c>
      <c r="H200" s="138">
        <f t="shared" si="12"/>
        <v>0</v>
      </c>
    </row>
    <row r="201" spans="2:8" x14ac:dyDescent="0.55000000000000004">
      <c r="B201" s="127" t="str">
        <f>$B$40</f>
        <v>Social Service</v>
      </c>
      <c r="C201" s="138">
        <f t="shared" si="11"/>
        <v>65797.699705715</v>
      </c>
      <c r="D201" s="138">
        <f t="shared" si="11"/>
        <v>85508.353421684194</v>
      </c>
      <c r="E201" s="138">
        <f t="shared" si="11"/>
        <v>131137.44375863011</v>
      </c>
      <c r="F201" s="138">
        <f t="shared" si="11"/>
        <v>80621.919741298421</v>
      </c>
      <c r="G201" s="138">
        <f t="shared" si="11"/>
        <v>0</v>
      </c>
      <c r="H201" s="138">
        <f t="shared" si="12"/>
        <v>363065.41662732768</v>
      </c>
    </row>
    <row r="202" spans="2:8" x14ac:dyDescent="0.55000000000000004">
      <c r="B202" s="127" t="str">
        <f>$B$41</f>
        <v>Library Science</v>
      </c>
      <c r="C202" s="138">
        <f t="shared" si="11"/>
        <v>0</v>
      </c>
      <c r="D202" s="138">
        <f t="shared" si="11"/>
        <v>0</v>
      </c>
      <c r="E202" s="138">
        <f t="shared" si="11"/>
        <v>0</v>
      </c>
      <c r="F202" s="138">
        <f t="shared" si="11"/>
        <v>0</v>
      </c>
      <c r="G202" s="138">
        <f t="shared" si="11"/>
        <v>0</v>
      </c>
      <c r="H202" s="138">
        <f t="shared" si="12"/>
        <v>0</v>
      </c>
    </row>
    <row r="203" spans="2:8" x14ac:dyDescent="0.55000000000000004">
      <c r="B203" s="127" t="str">
        <f>$B$42</f>
        <v>Veterinary Science</v>
      </c>
      <c r="C203" s="138">
        <f t="shared" si="11"/>
        <v>0</v>
      </c>
      <c r="D203" s="138">
        <f t="shared" si="11"/>
        <v>0</v>
      </c>
      <c r="E203" s="138">
        <f t="shared" si="11"/>
        <v>0</v>
      </c>
      <c r="F203" s="138">
        <f t="shared" si="11"/>
        <v>0</v>
      </c>
      <c r="G203" s="138">
        <f t="shared" si="11"/>
        <v>0</v>
      </c>
      <c r="H203" s="138">
        <f t="shared" si="12"/>
        <v>0</v>
      </c>
    </row>
    <row r="204" spans="2:8" x14ac:dyDescent="0.55000000000000004">
      <c r="B204" s="127" t="str">
        <f>$B$43</f>
        <v>Vocational Training</v>
      </c>
      <c r="C204" s="138">
        <f t="shared" si="11"/>
        <v>0</v>
      </c>
      <c r="D204" s="138">
        <f t="shared" si="11"/>
        <v>0</v>
      </c>
      <c r="E204" s="138">
        <f t="shared" si="11"/>
        <v>0</v>
      </c>
      <c r="F204" s="138">
        <f t="shared" si="11"/>
        <v>0</v>
      </c>
      <c r="G204" s="138">
        <f t="shared" si="11"/>
        <v>0</v>
      </c>
      <c r="H204" s="138">
        <f t="shared" si="12"/>
        <v>0</v>
      </c>
    </row>
    <row r="205" spans="2:8" x14ac:dyDescent="0.55000000000000004">
      <c r="B205" s="127" t="str">
        <f>$B$44</f>
        <v>Physical Training</v>
      </c>
      <c r="C205" s="138">
        <f t="shared" si="11"/>
        <v>0</v>
      </c>
      <c r="D205" s="138">
        <f t="shared" si="11"/>
        <v>0</v>
      </c>
      <c r="E205" s="138">
        <f t="shared" si="11"/>
        <v>0</v>
      </c>
      <c r="F205" s="138">
        <f t="shared" si="11"/>
        <v>0</v>
      </c>
      <c r="G205" s="138">
        <f t="shared" si="11"/>
        <v>0</v>
      </c>
      <c r="H205" s="138">
        <f t="shared" si="12"/>
        <v>0</v>
      </c>
    </row>
    <row r="206" spans="2:8" x14ac:dyDescent="0.55000000000000004">
      <c r="B206" s="127" t="str">
        <f>$B$45</f>
        <v>Health Services</v>
      </c>
      <c r="C206" s="138">
        <f t="shared" si="11"/>
        <v>121074.39781240994</v>
      </c>
      <c r="D206" s="138">
        <f t="shared" si="11"/>
        <v>114160.80998270144</v>
      </c>
      <c r="E206" s="138">
        <f t="shared" si="11"/>
        <v>89587.94001598563</v>
      </c>
      <c r="F206" s="138">
        <f t="shared" si="11"/>
        <v>0</v>
      </c>
      <c r="G206" s="138">
        <f t="shared" si="11"/>
        <v>271284.55559006269</v>
      </c>
      <c r="H206" s="138">
        <f t="shared" si="12"/>
        <v>596107.70340115973</v>
      </c>
    </row>
    <row r="207" spans="2:8" x14ac:dyDescent="0.55000000000000004">
      <c r="B207" s="127" t="str">
        <f>$B$46</f>
        <v>Pharmacy</v>
      </c>
      <c r="C207" s="138">
        <f t="shared" si="11"/>
        <v>0</v>
      </c>
      <c r="D207" s="138">
        <f t="shared" si="11"/>
        <v>0</v>
      </c>
      <c r="E207" s="138">
        <f t="shared" si="11"/>
        <v>0</v>
      </c>
      <c r="F207" s="138">
        <f t="shared" si="11"/>
        <v>0</v>
      </c>
      <c r="G207" s="138">
        <f t="shared" si="11"/>
        <v>0</v>
      </c>
      <c r="H207" s="138">
        <f t="shared" si="12"/>
        <v>0</v>
      </c>
    </row>
    <row r="208" spans="2:8" x14ac:dyDescent="0.55000000000000004">
      <c r="B208" s="127" t="str">
        <f>$B$47</f>
        <v>Business Administration</v>
      </c>
      <c r="C208" s="138">
        <f t="shared" si="11"/>
        <v>209157.43429252057</v>
      </c>
      <c r="D208" s="138">
        <f t="shared" si="11"/>
        <v>432162.56677586806</v>
      </c>
      <c r="E208" s="138">
        <f t="shared" si="11"/>
        <v>278954.81725528033</v>
      </c>
      <c r="F208" s="138">
        <f t="shared" si="11"/>
        <v>0</v>
      </c>
      <c r="G208" s="138">
        <f t="shared" si="11"/>
        <v>0</v>
      </c>
      <c r="H208" s="138">
        <f t="shared" si="12"/>
        <v>920274.81832366891</v>
      </c>
    </row>
    <row r="209" spans="2:8" x14ac:dyDescent="0.55000000000000004">
      <c r="B209" s="127" t="str">
        <f>$B$48</f>
        <v>Optometry</v>
      </c>
      <c r="C209" s="138">
        <f t="shared" ref="C209:G212" si="13">$H$190*IF($H$136=0,0,C132/$H$136)</f>
        <v>0</v>
      </c>
      <c r="D209" s="138">
        <f t="shared" si="13"/>
        <v>0</v>
      </c>
      <c r="E209" s="138">
        <f t="shared" si="13"/>
        <v>0</v>
      </c>
      <c r="F209" s="138">
        <f t="shared" si="13"/>
        <v>0</v>
      </c>
      <c r="G209" s="138">
        <f t="shared" si="13"/>
        <v>0</v>
      </c>
      <c r="H209" s="138">
        <f t="shared" si="12"/>
        <v>0</v>
      </c>
    </row>
    <row r="210" spans="2:8" x14ac:dyDescent="0.55000000000000004">
      <c r="B210" s="127" t="str">
        <f>$B$49</f>
        <v>Teacher Ed-Practice Teaching</v>
      </c>
      <c r="C210" s="138">
        <f t="shared" si="13"/>
        <v>0</v>
      </c>
      <c r="D210" s="138">
        <f t="shared" si="13"/>
        <v>0</v>
      </c>
      <c r="E210" s="138">
        <f t="shared" si="13"/>
        <v>0</v>
      </c>
      <c r="F210" s="138">
        <f t="shared" si="13"/>
        <v>0</v>
      </c>
      <c r="G210" s="138">
        <f t="shared" si="13"/>
        <v>0</v>
      </c>
      <c r="H210" s="138">
        <f t="shared" si="12"/>
        <v>0</v>
      </c>
    </row>
    <row r="211" spans="2:8" x14ac:dyDescent="0.55000000000000004">
      <c r="B211" s="127" t="str">
        <f>$B$50</f>
        <v>Technology</v>
      </c>
      <c r="C211" s="138">
        <f t="shared" si="13"/>
        <v>111451.73469680651</v>
      </c>
      <c r="D211" s="138">
        <f t="shared" si="13"/>
        <v>65684.091246393349</v>
      </c>
      <c r="E211" s="138">
        <f t="shared" si="13"/>
        <v>52468.369491725112</v>
      </c>
      <c r="F211" s="138">
        <f t="shared" si="13"/>
        <v>0</v>
      </c>
      <c r="G211" s="138">
        <f t="shared" si="13"/>
        <v>0</v>
      </c>
      <c r="H211" s="138">
        <f t="shared" si="12"/>
        <v>229604.19543492497</v>
      </c>
    </row>
    <row r="212" spans="2:8" x14ac:dyDescent="0.55000000000000004">
      <c r="B212" s="127" t="str">
        <f>$B$51</f>
        <v>Nursing</v>
      </c>
      <c r="C212" s="138">
        <f t="shared" si="13"/>
        <v>18255.435888692173</v>
      </c>
      <c r="D212" s="138">
        <f t="shared" si="13"/>
        <v>295432.47808906791</v>
      </c>
      <c r="E212" s="138">
        <f t="shared" si="13"/>
        <v>182728.63744297836</v>
      </c>
      <c r="F212" s="138">
        <f t="shared" si="13"/>
        <v>0</v>
      </c>
      <c r="G212" s="138">
        <f t="shared" si="13"/>
        <v>0</v>
      </c>
      <c r="H212" s="138">
        <f t="shared" si="12"/>
        <v>496416.55142073845</v>
      </c>
    </row>
    <row r="213" spans="2:8" x14ac:dyDescent="0.55000000000000004">
      <c r="B213" s="130" t="str">
        <f>$B$52</f>
        <v>Totals</v>
      </c>
      <c r="C213" s="135">
        <f>SUM(C193:C212)</f>
        <v>3563030.6032792516</v>
      </c>
      <c r="D213" s="135">
        <f>SUM(D193:D212)</f>
        <v>2451013.8828153079</v>
      </c>
      <c r="E213" s="135">
        <f>SUM(E193:E212)</f>
        <v>1723613.2172652667</v>
      </c>
      <c r="F213" s="135">
        <f>SUM(F193:F212)</f>
        <v>121298.74105010908</v>
      </c>
      <c r="G213" s="135">
        <f>SUM(G193:G212)</f>
        <v>271284.55559006269</v>
      </c>
      <c r="H213" s="135">
        <f t="shared" si="12"/>
        <v>8130240.9999999981</v>
      </c>
    </row>
    <row r="214" spans="2:8" x14ac:dyDescent="0.55000000000000004">
      <c r="B214" s="143"/>
      <c r="C214" s="144"/>
      <c r="D214" s="144"/>
      <c r="E214" s="144"/>
      <c r="F214" s="144"/>
      <c r="G214" s="144"/>
      <c r="H214" s="144"/>
    </row>
    <row r="215" spans="2:8" x14ac:dyDescent="0.55000000000000004">
      <c r="B215" s="442" t="s">
        <v>35</v>
      </c>
      <c r="C215" s="442"/>
      <c r="D215" s="442"/>
      <c r="E215" s="442"/>
      <c r="F215" s="442"/>
      <c r="G215" s="442"/>
      <c r="H215" s="122">
        <f>H17</f>
        <v>22337875</v>
      </c>
    </row>
    <row r="216" spans="2:8" ht="60.75" customHeight="1" thickBot="1" x14ac:dyDescent="0.6">
      <c r="B216" s="444" t="s">
        <v>226</v>
      </c>
      <c r="C216" s="444"/>
      <c r="D216" s="444"/>
      <c r="E216" s="444"/>
      <c r="F216" s="444"/>
      <c r="G216" s="444"/>
      <c r="H216" s="444"/>
    </row>
    <row r="217" spans="2:8" ht="19.8" thickBot="1" x14ac:dyDescent="0.6">
      <c r="B217" s="124" t="s">
        <v>31</v>
      </c>
      <c r="C217" s="125" t="s">
        <v>25</v>
      </c>
      <c r="D217" s="125" t="s">
        <v>26</v>
      </c>
      <c r="E217" s="125" t="s">
        <v>27</v>
      </c>
      <c r="F217" s="125" t="s">
        <v>28</v>
      </c>
      <c r="G217" s="125" t="s">
        <v>29</v>
      </c>
      <c r="H217" s="126" t="s">
        <v>1</v>
      </c>
    </row>
    <row r="218" spans="2:8" x14ac:dyDescent="0.55000000000000004">
      <c r="B218" s="127" t="str">
        <f>$B$32</f>
        <v>Liberal Arts</v>
      </c>
      <c r="C218" s="135">
        <f t="shared" ref="C218:G233" si="14">$H$215*IF($H$25=0,0,C$25/$H$25)*IF(C$52=0,0,C32/C$52)</f>
        <v>8677358.9630784225</v>
      </c>
      <c r="D218" s="135">
        <f t="shared" si="14"/>
        <v>1283840.322042346</v>
      </c>
      <c r="E218" s="135">
        <f t="shared" si="14"/>
        <v>582522.41345381667</v>
      </c>
      <c r="F218" s="135">
        <f t="shared" si="14"/>
        <v>9065.8577513156742</v>
      </c>
      <c r="G218" s="135">
        <f t="shared" si="14"/>
        <v>0</v>
      </c>
      <c r="H218" s="135">
        <f>SUM(C218:G218)</f>
        <v>10552787.556325901</v>
      </c>
    </row>
    <row r="219" spans="2:8" x14ac:dyDescent="0.55000000000000004">
      <c r="B219" s="127" t="str">
        <f>$B$33</f>
        <v>Science</v>
      </c>
      <c r="C219" s="138">
        <f t="shared" si="14"/>
        <v>1903029.100432293</v>
      </c>
      <c r="D219" s="138">
        <f t="shared" si="14"/>
        <v>667915.06959369115</v>
      </c>
      <c r="E219" s="138">
        <f t="shared" si="14"/>
        <v>66792.307592003985</v>
      </c>
      <c r="F219" s="138">
        <f t="shared" si="14"/>
        <v>0</v>
      </c>
      <c r="G219" s="138">
        <f t="shared" si="14"/>
        <v>0</v>
      </c>
      <c r="H219" s="138">
        <f t="shared" ref="H219:H238" si="15">SUM(C219:G219)</f>
        <v>2637736.4776179884</v>
      </c>
    </row>
    <row r="220" spans="2:8" x14ac:dyDescent="0.55000000000000004">
      <c r="B220" s="127" t="str">
        <f>$B$34</f>
        <v>Fine Arts</v>
      </c>
      <c r="C220" s="138">
        <f t="shared" si="14"/>
        <v>902056.46265642438</v>
      </c>
      <c r="D220" s="138">
        <f t="shared" si="14"/>
        <v>162132.68023624204</v>
      </c>
      <c r="E220" s="138">
        <f t="shared" si="14"/>
        <v>0</v>
      </c>
      <c r="F220" s="138">
        <f t="shared" si="14"/>
        <v>0</v>
      </c>
      <c r="G220" s="138">
        <f t="shared" si="14"/>
        <v>0</v>
      </c>
      <c r="H220" s="138">
        <f t="shared" si="15"/>
        <v>1064189.1428926664</v>
      </c>
    </row>
    <row r="221" spans="2:8" x14ac:dyDescent="0.55000000000000004">
      <c r="B221" s="127" t="str">
        <f>$B$35</f>
        <v>Teacher Education</v>
      </c>
      <c r="C221" s="138">
        <f t="shared" si="14"/>
        <v>103049.98542294341</v>
      </c>
      <c r="D221" s="138">
        <f t="shared" si="14"/>
        <v>214520.12504586778</v>
      </c>
      <c r="E221" s="138">
        <f t="shared" si="14"/>
        <v>1164909.9837563708</v>
      </c>
      <c r="F221" s="138">
        <f t="shared" si="14"/>
        <v>65752.374899652132</v>
      </c>
      <c r="G221" s="138">
        <f t="shared" si="14"/>
        <v>0</v>
      </c>
      <c r="H221" s="138">
        <f t="shared" si="15"/>
        <v>1548232.4691248341</v>
      </c>
    </row>
    <row r="222" spans="2:8" x14ac:dyDescent="0.55000000000000004">
      <c r="B222" s="127" t="str">
        <f>$B$36</f>
        <v>Agriculture</v>
      </c>
      <c r="C222" s="138">
        <f t="shared" si="14"/>
        <v>271453.54326311167</v>
      </c>
      <c r="D222" s="138">
        <f t="shared" si="14"/>
        <v>284502.59401356516</v>
      </c>
      <c r="E222" s="138">
        <f t="shared" si="14"/>
        <v>25620.198739866937</v>
      </c>
      <c r="F222" s="138">
        <f t="shared" si="14"/>
        <v>0</v>
      </c>
      <c r="G222" s="138">
        <f t="shared" si="14"/>
        <v>0</v>
      </c>
      <c r="H222" s="138">
        <f t="shared" si="15"/>
        <v>581576.33601654379</v>
      </c>
    </row>
    <row r="223" spans="2:8" x14ac:dyDescent="0.55000000000000004">
      <c r="B223" s="127" t="str">
        <f>$B$37</f>
        <v>Engineering</v>
      </c>
      <c r="C223" s="138">
        <f t="shared" si="14"/>
        <v>378834.18709924468</v>
      </c>
      <c r="D223" s="138">
        <f t="shared" si="14"/>
        <v>260644.93413821378</v>
      </c>
      <c r="E223" s="138">
        <f t="shared" si="14"/>
        <v>92502.401766045892</v>
      </c>
      <c r="F223" s="138">
        <f t="shared" si="14"/>
        <v>0</v>
      </c>
      <c r="G223" s="138">
        <f t="shared" si="14"/>
        <v>0</v>
      </c>
      <c r="H223" s="138">
        <f t="shared" si="15"/>
        <v>731981.52300350438</v>
      </c>
    </row>
    <row r="224" spans="2:8" x14ac:dyDescent="0.55000000000000004">
      <c r="B224" s="127" t="str">
        <f>$B$38</f>
        <v>Home Economics</v>
      </c>
      <c r="C224" s="138">
        <f t="shared" si="14"/>
        <v>30413.032947172411</v>
      </c>
      <c r="D224" s="138">
        <f t="shared" si="14"/>
        <v>25945.20511444462</v>
      </c>
      <c r="E224" s="138">
        <f t="shared" si="14"/>
        <v>6472.471260597963</v>
      </c>
      <c r="F224" s="138">
        <f t="shared" si="14"/>
        <v>0</v>
      </c>
      <c r="G224" s="138">
        <f t="shared" si="14"/>
        <v>0</v>
      </c>
      <c r="H224" s="138">
        <f t="shared" si="15"/>
        <v>62830.709322214992</v>
      </c>
    </row>
    <row r="225" spans="2:10" x14ac:dyDescent="0.55000000000000004">
      <c r="B225" s="127" t="str">
        <f>$B$39</f>
        <v>Law</v>
      </c>
      <c r="C225" s="138">
        <f t="shared" si="14"/>
        <v>0</v>
      </c>
      <c r="D225" s="138">
        <f t="shared" si="14"/>
        <v>0</v>
      </c>
      <c r="E225" s="138">
        <f t="shared" si="14"/>
        <v>0</v>
      </c>
      <c r="F225" s="138">
        <f t="shared" si="14"/>
        <v>0</v>
      </c>
      <c r="G225" s="138">
        <f t="shared" si="14"/>
        <v>0</v>
      </c>
      <c r="H225" s="138">
        <f t="shared" si="15"/>
        <v>0</v>
      </c>
    </row>
    <row r="226" spans="2:10" x14ac:dyDescent="0.55000000000000004">
      <c r="B226" s="127" t="str">
        <f>$B$40</f>
        <v>Social Service</v>
      </c>
      <c r="C226" s="138">
        <f t="shared" si="14"/>
        <v>154132.06988761164</v>
      </c>
      <c r="D226" s="138">
        <f t="shared" si="14"/>
        <v>285397.25625889085</v>
      </c>
      <c r="E226" s="138">
        <f t="shared" si="14"/>
        <v>197140.68714571293</v>
      </c>
      <c r="F226" s="138">
        <f t="shared" si="14"/>
        <v>54694.020939256094</v>
      </c>
      <c r="G226" s="138">
        <f t="shared" si="14"/>
        <v>0</v>
      </c>
      <c r="H226" s="138">
        <f t="shared" si="15"/>
        <v>691364.03423147148</v>
      </c>
    </row>
    <row r="227" spans="2:10" x14ac:dyDescent="0.55000000000000004">
      <c r="B227" s="127" t="str">
        <f>$B$41</f>
        <v>Library Science</v>
      </c>
      <c r="C227" s="138">
        <f t="shared" si="14"/>
        <v>0</v>
      </c>
      <c r="D227" s="138">
        <f t="shared" si="14"/>
        <v>0</v>
      </c>
      <c r="E227" s="138">
        <f t="shared" si="14"/>
        <v>0</v>
      </c>
      <c r="F227" s="138">
        <f t="shared" si="14"/>
        <v>0</v>
      </c>
      <c r="G227" s="138">
        <f t="shared" si="14"/>
        <v>0</v>
      </c>
      <c r="H227" s="138">
        <f t="shared" si="15"/>
        <v>0</v>
      </c>
    </row>
    <row r="228" spans="2:10" x14ac:dyDescent="0.55000000000000004">
      <c r="B228" s="127" t="str">
        <f>$B$42</f>
        <v>Veterinary Science</v>
      </c>
      <c r="C228" s="138">
        <f t="shared" si="14"/>
        <v>0</v>
      </c>
      <c r="D228" s="138">
        <f t="shared" si="14"/>
        <v>0</v>
      </c>
      <c r="E228" s="138">
        <f t="shared" si="14"/>
        <v>0</v>
      </c>
      <c r="F228" s="138">
        <f t="shared" si="14"/>
        <v>0</v>
      </c>
      <c r="G228" s="138">
        <f t="shared" si="14"/>
        <v>0</v>
      </c>
      <c r="H228" s="138">
        <f t="shared" si="15"/>
        <v>0</v>
      </c>
    </row>
    <row r="229" spans="2:10" x14ac:dyDescent="0.55000000000000004">
      <c r="B229" s="127" t="str">
        <f>$B$43</f>
        <v>Vocational Training</v>
      </c>
      <c r="C229" s="138">
        <f t="shared" si="14"/>
        <v>0</v>
      </c>
      <c r="D229" s="138">
        <f t="shared" si="14"/>
        <v>0</v>
      </c>
      <c r="E229" s="138">
        <f t="shared" si="14"/>
        <v>0</v>
      </c>
      <c r="F229" s="138">
        <f t="shared" si="14"/>
        <v>0</v>
      </c>
      <c r="G229" s="138">
        <f t="shared" si="14"/>
        <v>0</v>
      </c>
      <c r="H229" s="138">
        <f t="shared" si="15"/>
        <v>0</v>
      </c>
    </row>
    <row r="230" spans="2:10" x14ac:dyDescent="0.55000000000000004">
      <c r="B230" s="127" t="str">
        <f>$B$44</f>
        <v>Physical Training</v>
      </c>
      <c r="C230" s="138">
        <f t="shared" si="14"/>
        <v>0</v>
      </c>
      <c r="D230" s="138">
        <f t="shared" si="14"/>
        <v>0</v>
      </c>
      <c r="E230" s="138">
        <f t="shared" si="14"/>
        <v>0</v>
      </c>
      <c r="F230" s="138">
        <f t="shared" si="14"/>
        <v>0</v>
      </c>
      <c r="G230" s="138">
        <f t="shared" si="14"/>
        <v>0</v>
      </c>
      <c r="H230" s="138">
        <f t="shared" si="15"/>
        <v>0</v>
      </c>
    </row>
    <row r="231" spans="2:10" x14ac:dyDescent="0.55000000000000004">
      <c r="B231" s="127" t="str">
        <f>$B$45</f>
        <v>Health Services</v>
      </c>
      <c r="C231" s="138">
        <f t="shared" si="14"/>
        <v>615642.46305683965</v>
      </c>
      <c r="D231" s="138">
        <f t="shared" si="14"/>
        <v>339872.24630760984</v>
      </c>
      <c r="E231" s="138">
        <f t="shared" si="14"/>
        <v>67331.680197053807</v>
      </c>
      <c r="F231" s="138">
        <f t="shared" si="14"/>
        <v>0</v>
      </c>
      <c r="G231" s="138">
        <f t="shared" si="14"/>
        <v>159399.69672642939</v>
      </c>
      <c r="H231" s="138">
        <f t="shared" si="15"/>
        <v>1182246.0862879327</v>
      </c>
    </row>
    <row r="232" spans="2:10" x14ac:dyDescent="0.55000000000000004">
      <c r="B232" s="127" t="str">
        <f>$B$46</f>
        <v>Pharmacy</v>
      </c>
      <c r="C232" s="138">
        <f t="shared" si="14"/>
        <v>0</v>
      </c>
      <c r="D232" s="138">
        <f t="shared" si="14"/>
        <v>0</v>
      </c>
      <c r="E232" s="138">
        <f t="shared" si="14"/>
        <v>0</v>
      </c>
      <c r="F232" s="138">
        <f t="shared" si="14"/>
        <v>0</v>
      </c>
      <c r="G232" s="138">
        <f t="shared" si="14"/>
        <v>0</v>
      </c>
      <c r="H232" s="138">
        <f t="shared" si="15"/>
        <v>0</v>
      </c>
    </row>
    <row r="233" spans="2:10" x14ac:dyDescent="0.55000000000000004">
      <c r="B233" s="127" t="str">
        <f>$B$47</f>
        <v>Business Administration</v>
      </c>
      <c r="C233" s="138">
        <f t="shared" si="14"/>
        <v>773908.34324795031</v>
      </c>
      <c r="D233" s="138">
        <f t="shared" si="14"/>
        <v>991583.98856929166</v>
      </c>
      <c r="E233" s="138">
        <f t="shared" si="14"/>
        <v>363267.44950106065</v>
      </c>
      <c r="F233" s="138">
        <f t="shared" si="14"/>
        <v>0</v>
      </c>
      <c r="G233" s="138">
        <f t="shared" si="14"/>
        <v>0</v>
      </c>
      <c r="H233" s="138">
        <f t="shared" si="15"/>
        <v>2128759.7813183023</v>
      </c>
    </row>
    <row r="234" spans="2:10" x14ac:dyDescent="0.55000000000000004">
      <c r="B234" s="127" t="str">
        <f>$B$48</f>
        <v>Optometry</v>
      </c>
      <c r="C234" s="138">
        <f t="shared" ref="C234:G237" si="16">$H$215*IF($H$25=0,0,C$25/$H$25)*IF(C$52=0,0,C48/C$52)</f>
        <v>0</v>
      </c>
      <c r="D234" s="138">
        <f t="shared" si="16"/>
        <v>0</v>
      </c>
      <c r="E234" s="138">
        <f t="shared" si="16"/>
        <v>0</v>
      </c>
      <c r="F234" s="138">
        <f t="shared" si="16"/>
        <v>0</v>
      </c>
      <c r="G234" s="138">
        <f t="shared" si="16"/>
        <v>0</v>
      </c>
      <c r="H234" s="138">
        <f t="shared" si="15"/>
        <v>0</v>
      </c>
    </row>
    <row r="235" spans="2:10" x14ac:dyDescent="0.55000000000000004">
      <c r="B235" s="127" t="str">
        <f>$B$49</f>
        <v>Teacher Ed-Practice Teaching</v>
      </c>
      <c r="C235" s="138">
        <f t="shared" si="16"/>
        <v>0</v>
      </c>
      <c r="D235" s="138">
        <f t="shared" si="16"/>
        <v>55469.059210191946</v>
      </c>
      <c r="E235" s="138">
        <f t="shared" si="16"/>
        <v>0</v>
      </c>
      <c r="F235" s="138">
        <f t="shared" si="16"/>
        <v>0</v>
      </c>
      <c r="G235" s="138">
        <f t="shared" si="16"/>
        <v>0</v>
      </c>
      <c r="H235" s="138">
        <f t="shared" si="15"/>
        <v>55469.059210191946</v>
      </c>
    </row>
    <row r="236" spans="2:10" x14ac:dyDescent="0.55000000000000004">
      <c r="B236" s="127" t="str">
        <f>$B$50</f>
        <v>Technology</v>
      </c>
      <c r="C236" s="138">
        <f t="shared" si="16"/>
        <v>410920.42897878581</v>
      </c>
      <c r="D236" s="138">
        <f t="shared" si="16"/>
        <v>183405.7602917637</v>
      </c>
      <c r="E236" s="138">
        <f t="shared" si="16"/>
        <v>56903.809832757084</v>
      </c>
      <c r="F236" s="138">
        <f t="shared" si="16"/>
        <v>0</v>
      </c>
      <c r="G236" s="138">
        <f t="shared" si="16"/>
        <v>0</v>
      </c>
      <c r="H236" s="138">
        <f t="shared" si="15"/>
        <v>651229.99910330656</v>
      </c>
    </row>
    <row r="237" spans="2:10" x14ac:dyDescent="0.55000000000000004">
      <c r="B237" s="127" t="str">
        <f>$B$51</f>
        <v>Nursing</v>
      </c>
      <c r="C237" s="138">
        <f t="shared" si="16"/>
        <v>53444.261780953457</v>
      </c>
      <c r="D237" s="138">
        <f t="shared" si="16"/>
        <v>289771.16056937189</v>
      </c>
      <c r="E237" s="138">
        <f t="shared" si="16"/>
        <v>106256.40319481655</v>
      </c>
      <c r="F237" s="138">
        <f t="shared" si="16"/>
        <v>0</v>
      </c>
      <c r="G237" s="138">
        <f t="shared" si="16"/>
        <v>0</v>
      </c>
      <c r="H237" s="138">
        <f t="shared" si="15"/>
        <v>449471.82554514188</v>
      </c>
    </row>
    <row r="238" spans="2:10" x14ac:dyDescent="0.55000000000000004">
      <c r="B238" s="130" t="str">
        <f>$B$52</f>
        <v>Totals</v>
      </c>
      <c r="C238" s="135">
        <f>SUM(C218:C237)</f>
        <v>14274242.84185175</v>
      </c>
      <c r="D238" s="135">
        <f>SUM(D218:D237)</f>
        <v>5045000.4013914904</v>
      </c>
      <c r="E238" s="135">
        <f>SUM(E218:E237)</f>
        <v>2729719.8064401029</v>
      </c>
      <c r="F238" s="135">
        <f>SUM(F218:F237)</f>
        <v>129512.2535902239</v>
      </c>
      <c r="G238" s="135">
        <f>SUM(G218:G237)</f>
        <v>159399.69672642939</v>
      </c>
      <c r="H238" s="135">
        <f t="shared" si="15"/>
        <v>22337874.999999996</v>
      </c>
    </row>
    <row r="239" spans="2:10" x14ac:dyDescent="0.55000000000000004">
      <c r="B239" s="328"/>
      <c r="C239" s="348"/>
      <c r="D239" s="348"/>
      <c r="E239" s="348"/>
      <c r="F239" s="348"/>
      <c r="G239" s="348"/>
      <c r="H239" s="348"/>
    </row>
    <row r="240" spans="2:10" x14ac:dyDescent="0.55000000000000004">
      <c r="B240" s="120" t="s">
        <v>11</v>
      </c>
      <c r="C240" s="121"/>
      <c r="D240" s="121"/>
      <c r="E240" s="121"/>
      <c r="F240" s="121"/>
      <c r="G240" s="121"/>
      <c r="H240" s="122">
        <f>H16</f>
        <v>12388459</v>
      </c>
      <c r="J240" s="358"/>
    </row>
    <row r="241" spans="2:8" ht="61.5" customHeight="1" thickBot="1" x14ac:dyDescent="0.6">
      <c r="B241" s="444" t="s">
        <v>917</v>
      </c>
      <c r="C241" s="444"/>
      <c r="D241" s="444"/>
      <c r="E241" s="444"/>
      <c r="F241" s="444"/>
      <c r="G241" s="444"/>
      <c r="H241" s="326"/>
    </row>
    <row r="242" spans="2:8" ht="19.8" thickBot="1" x14ac:dyDescent="0.6">
      <c r="B242" s="124" t="s">
        <v>31</v>
      </c>
      <c r="C242" s="125" t="s">
        <v>25</v>
      </c>
      <c r="D242" s="125" t="s">
        <v>26</v>
      </c>
      <c r="E242" s="125" t="s">
        <v>27</v>
      </c>
      <c r="F242" s="125" t="s">
        <v>28</v>
      </c>
      <c r="G242" s="125" t="s">
        <v>29</v>
      </c>
      <c r="H242" s="126" t="s">
        <v>1</v>
      </c>
    </row>
    <row r="243" spans="2:8" x14ac:dyDescent="0.55000000000000004">
      <c r="B243" s="127" t="str">
        <f>$B$32</f>
        <v>Liberal Arts</v>
      </c>
      <c r="C243" s="135">
        <f t="shared" ref="C243:G258" si="17">$H$240*IF($H$25=0,0,C$25/$H$25)*IF(C$52=0,0,C32/C$52)</f>
        <v>4812414.1505125063</v>
      </c>
      <c r="D243" s="135">
        <f t="shared" si="17"/>
        <v>712010.57361850212</v>
      </c>
      <c r="E243" s="135">
        <f t="shared" si="17"/>
        <v>323063.63231299561</v>
      </c>
      <c r="F243" s="135">
        <f t="shared" si="17"/>
        <v>5027.8733788243699</v>
      </c>
      <c r="G243" s="135">
        <f t="shared" si="17"/>
        <v>0</v>
      </c>
      <c r="H243" s="135">
        <f>SUM(C243:G243)</f>
        <v>5852516.2298228284</v>
      </c>
    </row>
    <row r="244" spans="2:8" x14ac:dyDescent="0.55000000000000004">
      <c r="B244" s="127" t="str">
        <f>$B$33</f>
        <v>Science</v>
      </c>
      <c r="C244" s="138">
        <f t="shared" si="17"/>
        <v>1055409.1643234794</v>
      </c>
      <c r="D244" s="138">
        <f t="shared" si="17"/>
        <v>370421.91592278093</v>
      </c>
      <c r="E244" s="138">
        <f t="shared" si="17"/>
        <v>37042.635618604283</v>
      </c>
      <c r="F244" s="138">
        <f t="shared" si="17"/>
        <v>0</v>
      </c>
      <c r="G244" s="138">
        <f t="shared" si="17"/>
        <v>0</v>
      </c>
      <c r="H244" s="138">
        <f t="shared" ref="H244:H263" si="18">SUM(C244:G244)</f>
        <v>1462873.7158648646</v>
      </c>
    </row>
    <row r="245" spans="2:8" x14ac:dyDescent="0.55000000000000004">
      <c r="B245" s="127" t="str">
        <f>$B$34</f>
        <v>Fine Arts</v>
      </c>
      <c r="C245" s="138">
        <f t="shared" si="17"/>
        <v>500275.40682827454</v>
      </c>
      <c r="D245" s="138">
        <f t="shared" si="17"/>
        <v>89917.866478650947</v>
      </c>
      <c r="E245" s="138">
        <f t="shared" si="17"/>
        <v>0</v>
      </c>
      <c r="F245" s="138">
        <f t="shared" si="17"/>
        <v>0</v>
      </c>
      <c r="G245" s="138">
        <f t="shared" si="17"/>
        <v>0</v>
      </c>
      <c r="H245" s="138">
        <f t="shared" si="18"/>
        <v>590193.27330692555</v>
      </c>
    </row>
    <row r="246" spans="2:8" x14ac:dyDescent="0.55000000000000004">
      <c r="B246" s="127" t="str">
        <f>$B$35</f>
        <v>Teacher Education</v>
      </c>
      <c r="C246" s="138">
        <f t="shared" si="17"/>
        <v>57150.938455996016</v>
      </c>
      <c r="D246" s="138">
        <f t="shared" si="17"/>
        <v>118971.64675716049</v>
      </c>
      <c r="E246" s="138">
        <f t="shared" si="17"/>
        <v>646052.48137777066</v>
      </c>
      <c r="F246" s="138">
        <f t="shared" si="17"/>
        <v>36465.894835429492</v>
      </c>
      <c r="G246" s="138">
        <f t="shared" si="17"/>
        <v>0</v>
      </c>
      <c r="H246" s="138">
        <f t="shared" si="18"/>
        <v>858640.96142635669</v>
      </c>
    </row>
    <row r="247" spans="2:8" x14ac:dyDescent="0.55000000000000004">
      <c r="B247" s="127" t="str">
        <f>$B$36</f>
        <v>Agriculture</v>
      </c>
      <c r="C247" s="138">
        <f t="shared" si="17"/>
        <v>150546.59814865043</v>
      </c>
      <c r="D247" s="138">
        <f t="shared" si="17"/>
        <v>157783.52781232313</v>
      </c>
      <c r="E247" s="138">
        <f t="shared" si="17"/>
        <v>14208.817161914158</v>
      </c>
      <c r="F247" s="138">
        <f t="shared" si="17"/>
        <v>0</v>
      </c>
      <c r="G247" s="138">
        <f t="shared" si="17"/>
        <v>0</v>
      </c>
      <c r="H247" s="138">
        <f t="shared" si="18"/>
        <v>322538.94312288769</v>
      </c>
    </row>
    <row r="248" spans="2:8" x14ac:dyDescent="0.55000000000000004">
      <c r="B248" s="127" t="str">
        <f>$B$37</f>
        <v>Engineering</v>
      </c>
      <c r="C248" s="138">
        <f t="shared" si="17"/>
        <v>210099.29524081058</v>
      </c>
      <c r="D248" s="138">
        <f t="shared" si="17"/>
        <v>144552.20472533585</v>
      </c>
      <c r="E248" s="138">
        <f t="shared" si="17"/>
        <v>51301.308279332174</v>
      </c>
      <c r="F248" s="138">
        <f t="shared" si="17"/>
        <v>0</v>
      </c>
      <c r="G248" s="138">
        <f t="shared" si="17"/>
        <v>0</v>
      </c>
      <c r="H248" s="138">
        <f t="shared" si="18"/>
        <v>405952.80824547861</v>
      </c>
    </row>
    <row r="249" spans="2:8" x14ac:dyDescent="0.55000000000000004">
      <c r="B249" s="127" t="str">
        <f>$B$38</f>
        <v>Home Economics</v>
      </c>
      <c r="C249" s="138">
        <f t="shared" si="17"/>
        <v>16866.895876697963</v>
      </c>
      <c r="D249" s="138">
        <f t="shared" si="17"/>
        <v>14389.06385709865</v>
      </c>
      <c r="E249" s="138">
        <f t="shared" si="17"/>
        <v>3589.5959145888401</v>
      </c>
      <c r="F249" s="138">
        <f t="shared" si="17"/>
        <v>0</v>
      </c>
      <c r="G249" s="138">
        <f t="shared" si="17"/>
        <v>0</v>
      </c>
      <c r="H249" s="138">
        <f t="shared" si="18"/>
        <v>34845.555648385453</v>
      </c>
    </row>
    <row r="250" spans="2:8" x14ac:dyDescent="0.55000000000000004">
      <c r="B250" s="127" t="str">
        <f>$B$39</f>
        <v>Law</v>
      </c>
      <c r="C250" s="138">
        <f t="shared" si="17"/>
        <v>0</v>
      </c>
      <c r="D250" s="138">
        <f t="shared" si="17"/>
        <v>0</v>
      </c>
      <c r="E250" s="138">
        <f t="shared" si="17"/>
        <v>0</v>
      </c>
      <c r="F250" s="138">
        <f t="shared" si="17"/>
        <v>0</v>
      </c>
      <c r="G250" s="138">
        <f t="shared" si="17"/>
        <v>0</v>
      </c>
      <c r="H250" s="138">
        <f t="shared" si="18"/>
        <v>0</v>
      </c>
    </row>
    <row r="251" spans="2:8" x14ac:dyDescent="0.55000000000000004">
      <c r="B251" s="127" t="str">
        <f>$B$40</f>
        <v>Social Service</v>
      </c>
      <c r="C251" s="138">
        <f t="shared" si="17"/>
        <v>85480.773278022694</v>
      </c>
      <c r="D251" s="138">
        <f t="shared" si="17"/>
        <v>158279.70242808515</v>
      </c>
      <c r="E251" s="138">
        <f t="shared" si="17"/>
        <v>109333.1088985184</v>
      </c>
      <c r="F251" s="138">
        <f t="shared" si="17"/>
        <v>30332.994340379992</v>
      </c>
      <c r="G251" s="138">
        <f t="shared" si="17"/>
        <v>0</v>
      </c>
      <c r="H251" s="138">
        <f t="shared" si="18"/>
        <v>383426.5789450063</v>
      </c>
    </row>
    <row r="252" spans="2:8" x14ac:dyDescent="0.55000000000000004">
      <c r="B252" s="127" t="str">
        <f>$B$41</f>
        <v>Library Science</v>
      </c>
      <c r="C252" s="138">
        <f t="shared" si="17"/>
        <v>0</v>
      </c>
      <c r="D252" s="138">
        <f t="shared" si="17"/>
        <v>0</v>
      </c>
      <c r="E252" s="138">
        <f t="shared" si="17"/>
        <v>0</v>
      </c>
      <c r="F252" s="138">
        <f t="shared" si="17"/>
        <v>0</v>
      </c>
      <c r="G252" s="138">
        <f t="shared" si="17"/>
        <v>0</v>
      </c>
      <c r="H252" s="138">
        <f t="shared" si="18"/>
        <v>0</v>
      </c>
    </row>
    <row r="253" spans="2:8" x14ac:dyDescent="0.55000000000000004">
      <c r="B253" s="127" t="str">
        <f>$B$42</f>
        <v>Veterinary Science</v>
      </c>
      <c r="C253" s="138">
        <f t="shared" si="17"/>
        <v>0</v>
      </c>
      <c r="D253" s="138">
        <f t="shared" si="17"/>
        <v>0</v>
      </c>
      <c r="E253" s="138">
        <f t="shared" si="17"/>
        <v>0</v>
      </c>
      <c r="F253" s="138">
        <f t="shared" si="17"/>
        <v>0</v>
      </c>
      <c r="G253" s="138">
        <f t="shared" si="17"/>
        <v>0</v>
      </c>
      <c r="H253" s="138">
        <f t="shared" si="18"/>
        <v>0</v>
      </c>
    </row>
    <row r="254" spans="2:8" x14ac:dyDescent="0.55000000000000004">
      <c r="B254" s="127" t="str">
        <f>$B$43</f>
        <v>Vocational Training</v>
      </c>
      <c r="C254" s="138">
        <f t="shared" si="17"/>
        <v>0</v>
      </c>
      <c r="D254" s="138">
        <f t="shared" si="17"/>
        <v>0</v>
      </c>
      <c r="E254" s="138">
        <f t="shared" si="17"/>
        <v>0</v>
      </c>
      <c r="F254" s="138">
        <f t="shared" si="17"/>
        <v>0</v>
      </c>
      <c r="G254" s="138">
        <f t="shared" si="17"/>
        <v>0</v>
      </c>
      <c r="H254" s="138">
        <f t="shared" si="18"/>
        <v>0</v>
      </c>
    </row>
    <row r="255" spans="2:8" x14ac:dyDescent="0.55000000000000004">
      <c r="B255" s="127" t="str">
        <f>$B$44</f>
        <v>Physical Training</v>
      </c>
      <c r="C255" s="138">
        <f t="shared" si="17"/>
        <v>0</v>
      </c>
      <c r="D255" s="138">
        <f t="shared" si="17"/>
        <v>0</v>
      </c>
      <c r="E255" s="138">
        <f t="shared" si="17"/>
        <v>0</v>
      </c>
      <c r="F255" s="138">
        <f t="shared" si="17"/>
        <v>0</v>
      </c>
      <c r="G255" s="138">
        <f t="shared" si="17"/>
        <v>0</v>
      </c>
      <c r="H255" s="138">
        <f t="shared" si="18"/>
        <v>0</v>
      </c>
    </row>
    <row r="256" spans="2:8" x14ac:dyDescent="0.55000000000000004">
      <c r="B256" s="127" t="str">
        <f>$B$45</f>
        <v>Health Services</v>
      </c>
      <c r="C256" s="138">
        <f t="shared" si="17"/>
        <v>341431.82430014818</v>
      </c>
      <c r="D256" s="138">
        <f t="shared" si="17"/>
        <v>188491.22347670607</v>
      </c>
      <c r="E256" s="138">
        <f t="shared" si="17"/>
        <v>37341.768611486688</v>
      </c>
      <c r="F256" s="138">
        <f t="shared" si="17"/>
        <v>0</v>
      </c>
      <c r="G256" s="138">
        <f t="shared" si="17"/>
        <v>88402.169298010878</v>
      </c>
      <c r="H256" s="138">
        <f t="shared" si="18"/>
        <v>655666.98568635178</v>
      </c>
    </row>
    <row r="257" spans="2:10" x14ac:dyDescent="0.55000000000000004">
      <c r="B257" s="127" t="str">
        <f>$B$46</f>
        <v>Pharmacy</v>
      </c>
      <c r="C257" s="138">
        <f t="shared" si="17"/>
        <v>0</v>
      </c>
      <c r="D257" s="138">
        <f t="shared" si="17"/>
        <v>0</v>
      </c>
      <c r="E257" s="138">
        <f t="shared" si="17"/>
        <v>0</v>
      </c>
      <c r="F257" s="138">
        <f t="shared" si="17"/>
        <v>0</v>
      </c>
      <c r="G257" s="138">
        <f t="shared" si="17"/>
        <v>0</v>
      </c>
      <c r="H257" s="138">
        <f t="shared" si="18"/>
        <v>0</v>
      </c>
    </row>
    <row r="258" spans="2:10" x14ac:dyDescent="0.55000000000000004">
      <c r="B258" s="127" t="str">
        <f>$B$47</f>
        <v>Business Administration</v>
      </c>
      <c r="C258" s="138">
        <f t="shared" si="17"/>
        <v>429205.18536723655</v>
      </c>
      <c r="D258" s="138">
        <f t="shared" si="17"/>
        <v>549926.8658029082</v>
      </c>
      <c r="E258" s="138">
        <f t="shared" si="17"/>
        <v>201466.07070629863</v>
      </c>
      <c r="F258" s="138">
        <f t="shared" si="17"/>
        <v>0</v>
      </c>
      <c r="G258" s="138">
        <f t="shared" si="17"/>
        <v>0</v>
      </c>
      <c r="H258" s="138">
        <f t="shared" si="18"/>
        <v>1180598.1218764433</v>
      </c>
    </row>
    <row r="259" spans="2:10" x14ac:dyDescent="0.55000000000000004">
      <c r="B259" s="127" t="str">
        <f>$B$48</f>
        <v>Optometry</v>
      </c>
      <c r="C259" s="138">
        <f t="shared" ref="C259:G262" si="19">$H$240*IF($H$25=0,0,C$25/$H$25)*IF(C$52=0,0,C48/C$52)</f>
        <v>0</v>
      </c>
      <c r="D259" s="138">
        <f t="shared" si="19"/>
        <v>0</v>
      </c>
      <c r="E259" s="138">
        <f t="shared" si="19"/>
        <v>0</v>
      </c>
      <c r="F259" s="138">
        <f t="shared" si="19"/>
        <v>0</v>
      </c>
      <c r="G259" s="138">
        <f t="shared" si="19"/>
        <v>0</v>
      </c>
      <c r="H259" s="138">
        <f t="shared" si="18"/>
        <v>0</v>
      </c>
    </row>
    <row r="260" spans="2:10" x14ac:dyDescent="0.55000000000000004">
      <c r="B260" s="127" t="str">
        <f>$B$49</f>
        <v>Teacher Ed-Practice Teaching</v>
      </c>
      <c r="C260" s="138">
        <f t="shared" si="19"/>
        <v>0</v>
      </c>
      <c r="D260" s="138">
        <f t="shared" si="19"/>
        <v>30762.826177245388</v>
      </c>
      <c r="E260" s="138">
        <f t="shared" si="19"/>
        <v>0</v>
      </c>
      <c r="F260" s="138">
        <f t="shared" si="19"/>
        <v>0</v>
      </c>
      <c r="G260" s="138">
        <f t="shared" si="19"/>
        <v>0</v>
      </c>
      <c r="H260" s="138">
        <f t="shared" si="18"/>
        <v>30762.826177245388</v>
      </c>
    </row>
    <row r="261" spans="2:10" x14ac:dyDescent="0.55000000000000004">
      <c r="B261" s="127" t="str">
        <f>$B$50</f>
        <v>Technology</v>
      </c>
      <c r="C261" s="138">
        <f t="shared" si="19"/>
        <v>227894.14331784466</v>
      </c>
      <c r="D261" s="138">
        <f t="shared" si="19"/>
        <v>101715.7962312146</v>
      </c>
      <c r="E261" s="138">
        <f t="shared" si="19"/>
        <v>31558.530749093548</v>
      </c>
      <c r="F261" s="138">
        <f t="shared" si="19"/>
        <v>0</v>
      </c>
      <c r="G261" s="138">
        <f t="shared" si="19"/>
        <v>0</v>
      </c>
      <c r="H261" s="138">
        <f t="shared" si="18"/>
        <v>361168.47029815282</v>
      </c>
    </row>
    <row r="262" spans="2:10" x14ac:dyDescent="0.55000000000000004">
      <c r="B262" s="127" t="str">
        <f>$B$51</f>
        <v>Nursing</v>
      </c>
      <c r="C262" s="138">
        <f t="shared" si="19"/>
        <v>29639.8849872071</v>
      </c>
      <c r="D262" s="138">
        <f t="shared" si="19"/>
        <v>160705.44499403282</v>
      </c>
      <c r="E262" s="138">
        <f t="shared" si="19"/>
        <v>58929.199597833453</v>
      </c>
      <c r="F262" s="138">
        <f t="shared" si="19"/>
        <v>0</v>
      </c>
      <c r="G262" s="138">
        <f t="shared" si="19"/>
        <v>0</v>
      </c>
      <c r="H262" s="138">
        <f t="shared" si="18"/>
        <v>249274.52957907337</v>
      </c>
    </row>
    <row r="263" spans="2:10" x14ac:dyDescent="0.55000000000000004">
      <c r="B263" s="130" t="str">
        <f>$B$52</f>
        <v>Totals</v>
      </c>
      <c r="C263" s="135">
        <f>SUM(C243:C262)</f>
        <v>7916414.2606368763</v>
      </c>
      <c r="D263" s="135">
        <f>SUM(D243:D262)</f>
        <v>2797928.6582820443</v>
      </c>
      <c r="E263" s="135">
        <f>SUM(E243:E262)</f>
        <v>1513887.1492284364</v>
      </c>
      <c r="F263" s="135">
        <f>SUM(F243:F262)</f>
        <v>71826.762554633853</v>
      </c>
      <c r="G263" s="135">
        <f>SUM(G243:G262)</f>
        <v>88402.169298010878</v>
      </c>
      <c r="H263" s="135">
        <f t="shared" si="18"/>
        <v>12388459.000000004</v>
      </c>
      <c r="I263" s="349"/>
    </row>
    <row r="264" spans="2:10" x14ac:dyDescent="0.55000000000000004">
      <c r="B264" s="451"/>
      <c r="C264" s="451"/>
      <c r="D264" s="451"/>
      <c r="E264" s="451"/>
      <c r="F264" s="451"/>
      <c r="G264" s="451"/>
      <c r="H264" s="451"/>
      <c r="I264" s="350"/>
    </row>
    <row r="265" spans="2:10" x14ac:dyDescent="0.55000000000000004">
      <c r="B265" s="120" t="s">
        <v>227</v>
      </c>
      <c r="C265" s="121"/>
      <c r="D265" s="121"/>
      <c r="E265" s="121"/>
      <c r="F265" s="121"/>
      <c r="G265" s="121"/>
      <c r="H265" s="122"/>
      <c r="J265" s="358"/>
    </row>
    <row r="266" spans="2:10" ht="45" customHeight="1" thickBot="1" x14ac:dyDescent="0.6">
      <c r="B266" s="444" t="s">
        <v>228</v>
      </c>
      <c r="C266" s="444"/>
      <c r="D266" s="444"/>
      <c r="E266" s="444"/>
      <c r="F266" s="444"/>
      <c r="G266" s="444"/>
      <c r="H266" s="444"/>
    </row>
    <row r="267" spans="2:10" ht="19.8" thickBot="1" x14ac:dyDescent="0.6">
      <c r="B267" s="124" t="s">
        <v>31</v>
      </c>
      <c r="C267" s="125" t="s">
        <v>25</v>
      </c>
      <c r="D267" s="125" t="s">
        <v>26</v>
      </c>
      <c r="E267" s="125" t="s">
        <v>27</v>
      </c>
      <c r="F267" s="125" t="s">
        <v>28</v>
      </c>
      <c r="G267" s="125" t="s">
        <v>29</v>
      </c>
      <c r="H267" s="126" t="s">
        <v>1</v>
      </c>
    </row>
    <row r="268" spans="2:10" x14ac:dyDescent="0.55000000000000004">
      <c r="B268" s="127" t="str">
        <f>$B$32</f>
        <v>Liberal Arts</v>
      </c>
      <c r="C268" s="135">
        <f t="shared" ref="C268:G283" si="20">C243+C218+C193+C168+C116</f>
        <v>27129204.71208759</v>
      </c>
      <c r="D268" s="135">
        <f t="shared" si="20"/>
        <v>6072800.4123399425</v>
      </c>
      <c r="E268" s="135">
        <f t="shared" si="20"/>
        <v>4663147.5628161198</v>
      </c>
      <c r="F268" s="135">
        <f t="shared" si="20"/>
        <v>84999.530409946048</v>
      </c>
      <c r="G268" s="135">
        <f t="shared" si="20"/>
        <v>0</v>
      </c>
      <c r="H268" s="135">
        <f>SUM(C268:G268)</f>
        <v>37950152.217653602</v>
      </c>
    </row>
    <row r="269" spans="2:10" x14ac:dyDescent="0.55000000000000004">
      <c r="B269" s="127" t="str">
        <f>$B$33</f>
        <v>Science</v>
      </c>
      <c r="C269" s="138">
        <f t="shared" si="20"/>
        <v>8603089.9462516364</v>
      </c>
      <c r="D269" s="138">
        <f t="shared" si="20"/>
        <v>4131060.0500211986</v>
      </c>
      <c r="E269" s="138">
        <f t="shared" si="20"/>
        <v>929220.76250787661</v>
      </c>
      <c r="F269" s="138">
        <f t="shared" si="20"/>
        <v>0</v>
      </c>
      <c r="G269" s="138">
        <f t="shared" si="20"/>
        <v>0</v>
      </c>
      <c r="H269" s="138">
        <f t="shared" ref="H269:H288" si="21">SUM(C269:G269)</f>
        <v>13663370.758780712</v>
      </c>
    </row>
    <row r="270" spans="2:10" x14ac:dyDescent="0.55000000000000004">
      <c r="B270" s="127" t="str">
        <f>$B$34</f>
        <v>Fine Arts</v>
      </c>
      <c r="C270" s="138">
        <f t="shared" si="20"/>
        <v>4820906.3417068487</v>
      </c>
      <c r="D270" s="138">
        <f t="shared" si="20"/>
        <v>1263306.8378799243</v>
      </c>
      <c r="E270" s="138">
        <f t="shared" si="20"/>
        <v>0</v>
      </c>
      <c r="F270" s="138">
        <f t="shared" si="20"/>
        <v>0</v>
      </c>
      <c r="G270" s="138">
        <f t="shared" si="20"/>
        <v>0</v>
      </c>
      <c r="H270" s="138">
        <f t="shared" si="21"/>
        <v>6084213.1795867728</v>
      </c>
    </row>
    <row r="271" spans="2:10" x14ac:dyDescent="0.55000000000000004">
      <c r="B271" s="127" t="str">
        <f>$B$35</f>
        <v>Teacher Education</v>
      </c>
      <c r="C271" s="138">
        <f t="shared" si="20"/>
        <v>375667.92636913125</v>
      </c>
      <c r="D271" s="138">
        <f t="shared" si="20"/>
        <v>1322202.5225365073</v>
      </c>
      <c r="E271" s="138">
        <f t="shared" si="20"/>
        <v>4650211.0457099378</v>
      </c>
      <c r="F271" s="138">
        <f t="shared" si="20"/>
        <v>365005.64581962331</v>
      </c>
      <c r="G271" s="138">
        <f t="shared" si="20"/>
        <v>0</v>
      </c>
      <c r="H271" s="138">
        <f t="shared" si="21"/>
        <v>6713087.1404351993</v>
      </c>
    </row>
    <row r="272" spans="2:10" x14ac:dyDescent="0.55000000000000004">
      <c r="B272" s="127" t="str">
        <f>$B$36</f>
        <v>Agriculture</v>
      </c>
      <c r="C272" s="138">
        <f t="shared" si="20"/>
        <v>1022005.8004260218</v>
      </c>
      <c r="D272" s="138">
        <f t="shared" si="20"/>
        <v>1157394.0583804734</v>
      </c>
      <c r="E272" s="138">
        <f t="shared" si="20"/>
        <v>329191.64734406117</v>
      </c>
      <c r="F272" s="138">
        <f t="shared" si="20"/>
        <v>0</v>
      </c>
      <c r="G272" s="138">
        <f t="shared" si="20"/>
        <v>0</v>
      </c>
      <c r="H272" s="138">
        <f t="shared" si="21"/>
        <v>2508591.5061505563</v>
      </c>
    </row>
    <row r="273" spans="2:10" x14ac:dyDescent="0.55000000000000004">
      <c r="B273" s="127" t="str">
        <f>$B$37</f>
        <v>Engineering</v>
      </c>
      <c r="C273" s="138">
        <f t="shared" si="20"/>
        <v>1869692.1330806611</v>
      </c>
      <c r="D273" s="138">
        <f t="shared" si="20"/>
        <v>2384706.9775846265</v>
      </c>
      <c r="E273" s="138">
        <f t="shared" si="20"/>
        <v>492672.14867922664</v>
      </c>
      <c r="F273" s="138">
        <f t="shared" si="20"/>
        <v>0</v>
      </c>
      <c r="G273" s="138">
        <f t="shared" si="20"/>
        <v>0</v>
      </c>
      <c r="H273" s="138">
        <f t="shared" si="21"/>
        <v>4747071.2593445145</v>
      </c>
    </row>
    <row r="274" spans="2:10" x14ac:dyDescent="0.55000000000000004">
      <c r="B274" s="127" t="str">
        <f>$B$38</f>
        <v>Home Economics</v>
      </c>
      <c r="C274" s="138">
        <f t="shared" si="20"/>
        <v>101524.46490450486</v>
      </c>
      <c r="D274" s="138">
        <f t="shared" si="20"/>
        <v>102626.86494437512</v>
      </c>
      <c r="E274" s="138">
        <f t="shared" si="20"/>
        <v>51485.921270925886</v>
      </c>
      <c r="F274" s="138">
        <f t="shared" si="20"/>
        <v>0</v>
      </c>
      <c r="G274" s="138">
        <f t="shared" si="20"/>
        <v>0</v>
      </c>
      <c r="H274" s="138">
        <f t="shared" si="21"/>
        <v>255637.25111980585</v>
      </c>
    </row>
    <row r="275" spans="2:10" x14ac:dyDescent="0.55000000000000004">
      <c r="B275" s="127" t="str">
        <f>$B$39</f>
        <v>Law</v>
      </c>
      <c r="C275" s="138">
        <f t="shared" si="20"/>
        <v>0</v>
      </c>
      <c r="D275" s="138">
        <f t="shared" si="20"/>
        <v>0</v>
      </c>
      <c r="E275" s="138">
        <f t="shared" si="20"/>
        <v>0</v>
      </c>
      <c r="F275" s="138">
        <f t="shared" si="20"/>
        <v>0</v>
      </c>
      <c r="G275" s="138">
        <f t="shared" si="20"/>
        <v>0</v>
      </c>
      <c r="H275" s="138">
        <f t="shared" si="21"/>
        <v>0</v>
      </c>
    </row>
    <row r="276" spans="2:10" x14ac:dyDescent="0.55000000000000004">
      <c r="B276" s="127" t="str">
        <f>$B$40</f>
        <v>Social Service</v>
      </c>
      <c r="C276" s="138">
        <f t="shared" si="20"/>
        <v>750864.8558174019</v>
      </c>
      <c r="D276" s="138">
        <f t="shared" si="20"/>
        <v>1108081.9148009301</v>
      </c>
      <c r="E276" s="138">
        <f t="shared" si="20"/>
        <v>1325419.4788791637</v>
      </c>
      <c r="F276" s="138">
        <f t="shared" si="20"/>
        <v>711464.09310969897</v>
      </c>
      <c r="G276" s="138">
        <f t="shared" si="20"/>
        <v>0</v>
      </c>
      <c r="H276" s="138">
        <f t="shared" si="21"/>
        <v>3895830.3426071946</v>
      </c>
    </row>
    <row r="277" spans="2:10" x14ac:dyDescent="0.55000000000000004">
      <c r="B277" s="127" t="str">
        <f>$B$41</f>
        <v>Library Science</v>
      </c>
      <c r="C277" s="138">
        <f t="shared" si="20"/>
        <v>0</v>
      </c>
      <c r="D277" s="138">
        <f t="shared" si="20"/>
        <v>0</v>
      </c>
      <c r="E277" s="138">
        <f t="shared" si="20"/>
        <v>0</v>
      </c>
      <c r="F277" s="138">
        <f t="shared" si="20"/>
        <v>0</v>
      </c>
      <c r="G277" s="138">
        <f t="shared" si="20"/>
        <v>0</v>
      </c>
      <c r="H277" s="138">
        <f t="shared" si="21"/>
        <v>0</v>
      </c>
    </row>
    <row r="278" spans="2:10" x14ac:dyDescent="0.55000000000000004">
      <c r="B278" s="127" t="str">
        <f>$B$42</f>
        <v>Veterinary Science</v>
      </c>
      <c r="C278" s="138">
        <f t="shared" si="20"/>
        <v>0</v>
      </c>
      <c r="D278" s="138">
        <f t="shared" si="20"/>
        <v>0</v>
      </c>
      <c r="E278" s="138">
        <f t="shared" si="20"/>
        <v>0</v>
      </c>
      <c r="F278" s="138">
        <f t="shared" si="20"/>
        <v>0</v>
      </c>
      <c r="G278" s="138">
        <f t="shared" si="20"/>
        <v>0</v>
      </c>
      <c r="H278" s="138">
        <f t="shared" si="21"/>
        <v>0</v>
      </c>
    </row>
    <row r="279" spans="2:10" x14ac:dyDescent="0.55000000000000004">
      <c r="B279" s="127" t="str">
        <f>$B$43</f>
        <v>Vocational Training</v>
      </c>
      <c r="C279" s="138">
        <f t="shared" si="20"/>
        <v>0</v>
      </c>
      <c r="D279" s="138">
        <f t="shared" si="20"/>
        <v>0</v>
      </c>
      <c r="E279" s="138">
        <f t="shared" si="20"/>
        <v>0</v>
      </c>
      <c r="F279" s="138">
        <f t="shared" si="20"/>
        <v>0</v>
      </c>
      <c r="G279" s="138">
        <f t="shared" si="20"/>
        <v>0</v>
      </c>
      <c r="H279" s="138">
        <f t="shared" si="21"/>
        <v>0</v>
      </c>
    </row>
    <row r="280" spans="2:10" x14ac:dyDescent="0.55000000000000004">
      <c r="B280" s="127" t="str">
        <f>$B$44</f>
        <v>Physical Training</v>
      </c>
      <c r="C280" s="138">
        <f t="shared" si="20"/>
        <v>0</v>
      </c>
      <c r="D280" s="138">
        <f t="shared" si="20"/>
        <v>0</v>
      </c>
      <c r="E280" s="138">
        <f t="shared" si="20"/>
        <v>0</v>
      </c>
      <c r="F280" s="138">
        <f t="shared" si="20"/>
        <v>0</v>
      </c>
      <c r="G280" s="138">
        <f t="shared" si="20"/>
        <v>0</v>
      </c>
      <c r="H280" s="138">
        <f t="shared" si="21"/>
        <v>0</v>
      </c>
    </row>
    <row r="281" spans="2:10" x14ac:dyDescent="0.55000000000000004">
      <c r="B281" s="127" t="str">
        <f>$B$45</f>
        <v>Health Services</v>
      </c>
      <c r="C281" s="138">
        <f t="shared" si="20"/>
        <v>1950310.7645658576</v>
      </c>
      <c r="D281" s="138">
        <f t="shared" si="20"/>
        <v>1464884.1776404185</v>
      </c>
      <c r="E281" s="138">
        <f t="shared" si="20"/>
        <v>839610.07909221028</v>
      </c>
      <c r="F281" s="138">
        <f t="shared" si="20"/>
        <v>0</v>
      </c>
      <c r="G281" s="138">
        <f t="shared" si="20"/>
        <v>2473290.6661663759</v>
      </c>
      <c r="H281" s="138">
        <f t="shared" si="21"/>
        <v>6728095.6874648631</v>
      </c>
    </row>
    <row r="282" spans="2:10" x14ac:dyDescent="0.55000000000000004">
      <c r="B282" s="127" t="str">
        <f>$B$46</f>
        <v>Pharmacy</v>
      </c>
      <c r="C282" s="138">
        <f t="shared" si="20"/>
        <v>0</v>
      </c>
      <c r="D282" s="138">
        <f t="shared" si="20"/>
        <v>0</v>
      </c>
      <c r="E282" s="138">
        <f t="shared" si="20"/>
        <v>0</v>
      </c>
      <c r="F282" s="138">
        <f t="shared" si="20"/>
        <v>0</v>
      </c>
      <c r="G282" s="138">
        <f t="shared" si="20"/>
        <v>0</v>
      </c>
      <c r="H282" s="138">
        <f t="shared" si="21"/>
        <v>0</v>
      </c>
    </row>
    <row r="283" spans="2:10" x14ac:dyDescent="0.55000000000000004">
      <c r="B283" s="127" t="str">
        <f>$B$47</f>
        <v>Business Administration</v>
      </c>
      <c r="C283" s="138">
        <f t="shared" si="20"/>
        <v>2918941.0496789152</v>
      </c>
      <c r="D283" s="138">
        <f t="shared" si="20"/>
        <v>5086765.7871254664</v>
      </c>
      <c r="E283" s="138">
        <f t="shared" si="20"/>
        <v>2853145.3770410279</v>
      </c>
      <c r="F283" s="138">
        <f t="shared" si="20"/>
        <v>0</v>
      </c>
      <c r="G283" s="138">
        <f t="shared" si="20"/>
        <v>0</v>
      </c>
      <c r="H283" s="138">
        <f t="shared" si="21"/>
        <v>10858852.213845409</v>
      </c>
    </row>
    <row r="284" spans="2:10" x14ac:dyDescent="0.55000000000000004">
      <c r="B284" s="127" t="str">
        <f>$B$48</f>
        <v>Optometry</v>
      </c>
      <c r="C284" s="138">
        <f t="shared" ref="C284:G287" si="22">C259+C234+C209+C184+C132</f>
        <v>0</v>
      </c>
      <c r="D284" s="138">
        <f t="shared" si="22"/>
        <v>0</v>
      </c>
      <c r="E284" s="138">
        <f t="shared" si="22"/>
        <v>0</v>
      </c>
      <c r="F284" s="138">
        <f t="shared" si="22"/>
        <v>0</v>
      </c>
      <c r="G284" s="138">
        <f t="shared" si="22"/>
        <v>0</v>
      </c>
      <c r="H284" s="138">
        <f t="shared" si="21"/>
        <v>0</v>
      </c>
    </row>
    <row r="285" spans="2:10" x14ac:dyDescent="0.55000000000000004">
      <c r="B285" s="127" t="str">
        <f>$B$49</f>
        <v>Teacher Ed-Practice Teaching</v>
      </c>
      <c r="C285" s="138">
        <f t="shared" si="22"/>
        <v>0</v>
      </c>
      <c r="D285" s="138">
        <f t="shared" si="22"/>
        <v>86231.885387437331</v>
      </c>
      <c r="E285" s="138">
        <f t="shared" si="22"/>
        <v>0</v>
      </c>
      <c r="F285" s="138">
        <f t="shared" si="22"/>
        <v>0</v>
      </c>
      <c r="G285" s="138">
        <f t="shared" si="22"/>
        <v>0</v>
      </c>
      <c r="H285" s="138">
        <f t="shared" si="21"/>
        <v>86231.885387437331</v>
      </c>
    </row>
    <row r="286" spans="2:10" x14ac:dyDescent="0.55000000000000004">
      <c r="B286" s="127" t="str">
        <f>$B$50</f>
        <v>Technology</v>
      </c>
      <c r="C286" s="138">
        <f t="shared" si="22"/>
        <v>1553111.0210107157</v>
      </c>
      <c r="D286" s="138">
        <f t="shared" si="22"/>
        <v>823962.26211596327</v>
      </c>
      <c r="E286" s="138">
        <f t="shared" si="22"/>
        <v>518887.61863252311</v>
      </c>
      <c r="F286" s="138">
        <f t="shared" si="22"/>
        <v>0</v>
      </c>
      <c r="G286" s="138">
        <f t="shared" si="22"/>
        <v>0</v>
      </c>
      <c r="H286" s="138">
        <f t="shared" si="21"/>
        <v>2895960.9017592026</v>
      </c>
    </row>
    <row r="287" spans="2:10" x14ac:dyDescent="0.55000000000000004">
      <c r="B287" s="127" t="str">
        <f>$B$51</f>
        <v>Nursing</v>
      </c>
      <c r="C287" s="138">
        <f t="shared" si="22"/>
        <v>232843.01827627164</v>
      </c>
      <c r="D287" s="138">
        <f t="shared" si="22"/>
        <v>2874063.4645805079</v>
      </c>
      <c r="E287" s="138">
        <f t="shared" si="22"/>
        <v>1664204.0158575419</v>
      </c>
      <c r="F287" s="138">
        <f t="shared" si="22"/>
        <v>0</v>
      </c>
      <c r="G287" s="138">
        <f t="shared" si="22"/>
        <v>0</v>
      </c>
      <c r="H287" s="138">
        <f t="shared" si="21"/>
        <v>4771110.4987143213</v>
      </c>
    </row>
    <row r="288" spans="2:10" x14ac:dyDescent="0.55000000000000004">
      <c r="B288" s="130" t="str">
        <f>$B$52</f>
        <v>Totals</v>
      </c>
      <c r="C288" s="135">
        <f>SUM(C268:C287)</f>
        <v>51328162.034175552</v>
      </c>
      <c r="D288" s="135">
        <f>SUM(D268:D287)</f>
        <v>27878087.215337768</v>
      </c>
      <c r="E288" s="135">
        <f>SUM(E268:E287)</f>
        <v>18317195.657830611</v>
      </c>
      <c r="F288" s="135">
        <f>SUM(F268:F287)</f>
        <v>1161469.2693392683</v>
      </c>
      <c r="G288" s="135">
        <f>SUM(G268:G287)</f>
        <v>2473290.6661663759</v>
      </c>
      <c r="H288" s="135">
        <f t="shared" si="21"/>
        <v>101158204.84284958</v>
      </c>
      <c r="I288" s="351"/>
      <c r="J288" s="139"/>
    </row>
    <row r="289" spans="2:10" x14ac:dyDescent="0.55000000000000004">
      <c r="H289" s="139"/>
    </row>
    <row r="290" spans="2:10" x14ac:dyDescent="0.55000000000000004">
      <c r="B290" s="120" t="s">
        <v>218</v>
      </c>
      <c r="C290" s="121"/>
      <c r="D290" s="121"/>
      <c r="E290" s="121"/>
      <c r="F290" s="121"/>
      <c r="G290" s="121"/>
      <c r="H290" s="122"/>
      <c r="J290" s="358"/>
    </row>
    <row r="291" spans="2:10" ht="30" customHeight="1" thickBot="1" x14ac:dyDescent="0.6">
      <c r="B291" s="444" t="s">
        <v>229</v>
      </c>
      <c r="C291" s="444"/>
      <c r="D291" s="444"/>
      <c r="E291" s="444"/>
      <c r="F291" s="444"/>
      <c r="G291" s="444"/>
      <c r="H291" s="444"/>
    </row>
    <row r="292" spans="2:10" ht="19.8" thickBot="1" x14ac:dyDescent="0.6">
      <c r="B292" s="124" t="s">
        <v>31</v>
      </c>
      <c r="C292" s="125" t="s">
        <v>25</v>
      </c>
      <c r="D292" s="125" t="s">
        <v>26</v>
      </c>
      <c r="E292" s="125" t="s">
        <v>27</v>
      </c>
      <c r="F292" s="125" t="s">
        <v>28</v>
      </c>
      <c r="G292" s="125" t="s">
        <v>29</v>
      </c>
      <c r="H292" s="126" t="s">
        <v>1</v>
      </c>
    </row>
    <row r="293" spans="2:10" x14ac:dyDescent="0.55000000000000004">
      <c r="B293" s="127" t="str">
        <f>$B$32</f>
        <v>Liberal Arts</v>
      </c>
      <c r="C293" s="133">
        <f t="shared" ref="C293:H308" si="23">IF(C32=0,0,C268/C32)</f>
        <v>307.71647731193764</v>
      </c>
      <c r="D293" s="133">
        <f t="shared" si="23"/>
        <v>470.21296262794755</v>
      </c>
      <c r="E293" s="133">
        <f t="shared" si="23"/>
        <v>719.62153747162347</v>
      </c>
      <c r="F293" s="133">
        <f t="shared" si="23"/>
        <v>934.06077373567086</v>
      </c>
      <c r="G293" s="134">
        <f t="shared" si="23"/>
        <v>0</v>
      </c>
      <c r="H293" s="135">
        <f t="shared" si="23"/>
        <v>352.53607319170942</v>
      </c>
    </row>
    <row r="294" spans="2:10" x14ac:dyDescent="0.55000000000000004">
      <c r="B294" s="127" t="str">
        <f>$B$33</f>
        <v>Science</v>
      </c>
      <c r="C294" s="136">
        <f t="shared" si="23"/>
        <v>444.94905333600394</v>
      </c>
      <c r="D294" s="136">
        <f t="shared" si="23"/>
        <v>614.83257181443651</v>
      </c>
      <c r="E294" s="136">
        <f t="shared" si="23"/>
        <v>1250.6335969150425</v>
      </c>
      <c r="F294" s="136">
        <f t="shared" si="23"/>
        <v>0</v>
      </c>
      <c r="G294" s="137">
        <f t="shared" si="23"/>
        <v>0</v>
      </c>
      <c r="H294" s="138">
        <f t="shared" si="23"/>
        <v>509.88434372432408</v>
      </c>
    </row>
    <row r="295" spans="2:10" x14ac:dyDescent="0.55000000000000004">
      <c r="B295" s="127" t="str">
        <f>$B$34</f>
        <v>Fine Arts</v>
      </c>
      <c r="C295" s="136">
        <f t="shared" si="23"/>
        <v>526.01269413058901</v>
      </c>
      <c r="D295" s="136">
        <f t="shared" si="23"/>
        <v>774.55967987732947</v>
      </c>
      <c r="E295" s="136">
        <f t="shared" si="23"/>
        <v>0</v>
      </c>
      <c r="F295" s="136">
        <f t="shared" si="23"/>
        <v>0</v>
      </c>
      <c r="G295" s="137">
        <f t="shared" si="23"/>
        <v>0</v>
      </c>
      <c r="H295" s="138">
        <f t="shared" si="23"/>
        <v>563.56179877609975</v>
      </c>
    </row>
    <row r="296" spans="2:10" x14ac:dyDescent="0.55000000000000004">
      <c r="B296" s="127" t="str">
        <f>$B$35</f>
        <v>Teacher Education</v>
      </c>
      <c r="C296" s="136">
        <f t="shared" si="23"/>
        <v>358.80413215771847</v>
      </c>
      <c r="D296" s="136">
        <f t="shared" si="23"/>
        <v>612.69811053591627</v>
      </c>
      <c r="E296" s="136">
        <f t="shared" si="23"/>
        <v>358.85411472855174</v>
      </c>
      <c r="F296" s="136">
        <f t="shared" si="23"/>
        <v>553.03885730245952</v>
      </c>
      <c r="G296" s="137">
        <f t="shared" si="23"/>
        <v>0</v>
      </c>
      <c r="H296" s="138">
        <f t="shared" si="23"/>
        <v>399.03035280620554</v>
      </c>
    </row>
    <row r="297" spans="2:10" x14ac:dyDescent="0.55000000000000004">
      <c r="B297" s="127" t="str">
        <f>$B$36</f>
        <v>Agriculture</v>
      </c>
      <c r="C297" s="136">
        <f t="shared" si="23"/>
        <v>370.56047876215439</v>
      </c>
      <c r="D297" s="136">
        <f t="shared" si="23"/>
        <v>404.40043968570001</v>
      </c>
      <c r="E297" s="136">
        <f t="shared" si="23"/>
        <v>1155.0584117335479</v>
      </c>
      <c r="F297" s="136">
        <f t="shared" si="23"/>
        <v>0</v>
      </c>
      <c r="G297" s="137">
        <f t="shared" si="23"/>
        <v>0</v>
      </c>
      <c r="H297" s="138">
        <f t="shared" si="23"/>
        <v>424.82497987308318</v>
      </c>
    </row>
    <row r="298" spans="2:10" x14ac:dyDescent="0.55000000000000004">
      <c r="B298" s="127" t="str">
        <f>$B$37</f>
        <v>Engineering</v>
      </c>
      <c r="C298" s="136">
        <f t="shared" si="23"/>
        <v>485.76049183701247</v>
      </c>
      <c r="D298" s="136">
        <f t="shared" si="23"/>
        <v>909.49922867453336</v>
      </c>
      <c r="E298" s="136">
        <f t="shared" si="23"/>
        <v>478.78731650070614</v>
      </c>
      <c r="F298" s="136">
        <f t="shared" si="23"/>
        <v>0</v>
      </c>
      <c r="G298" s="137">
        <f t="shared" si="23"/>
        <v>0</v>
      </c>
      <c r="H298" s="138">
        <f t="shared" si="23"/>
        <v>632.94283457926861</v>
      </c>
    </row>
    <row r="299" spans="2:10" x14ac:dyDescent="0.55000000000000004">
      <c r="B299" s="127" t="str">
        <f>$B$38</f>
        <v>Home Economics</v>
      </c>
      <c r="C299" s="136">
        <f t="shared" si="23"/>
        <v>328.55813884953028</v>
      </c>
      <c r="D299" s="136">
        <f t="shared" si="23"/>
        <v>393.20637909722268</v>
      </c>
      <c r="E299" s="136">
        <f t="shared" si="23"/>
        <v>715.08223987397059</v>
      </c>
      <c r="F299" s="136">
        <f t="shared" si="23"/>
        <v>0</v>
      </c>
      <c r="G299" s="137">
        <f t="shared" si="23"/>
        <v>0</v>
      </c>
      <c r="H299" s="138">
        <f t="shared" si="23"/>
        <v>398.18886467259478</v>
      </c>
    </row>
    <row r="300" spans="2:10" x14ac:dyDescent="0.55000000000000004">
      <c r="B300" s="127" t="str">
        <f>$B$39</f>
        <v>Law</v>
      </c>
      <c r="C300" s="136">
        <f t="shared" si="23"/>
        <v>0</v>
      </c>
      <c r="D300" s="136">
        <f t="shared" si="23"/>
        <v>0</v>
      </c>
      <c r="E300" s="136">
        <f t="shared" si="23"/>
        <v>0</v>
      </c>
      <c r="F300" s="136">
        <f t="shared" si="23"/>
        <v>0</v>
      </c>
      <c r="G300" s="137">
        <f t="shared" si="23"/>
        <v>0</v>
      </c>
      <c r="H300" s="138">
        <f t="shared" si="23"/>
        <v>0</v>
      </c>
    </row>
    <row r="301" spans="2:10" x14ac:dyDescent="0.55000000000000004">
      <c r="B301" s="127" t="str">
        <f>$B$40</f>
        <v>Social Service</v>
      </c>
      <c r="C301" s="136">
        <f t="shared" si="23"/>
        <v>479.47947370204463</v>
      </c>
      <c r="D301" s="136">
        <f t="shared" si="23"/>
        <v>385.95677979830373</v>
      </c>
      <c r="E301" s="136">
        <f t="shared" si="23"/>
        <v>604.38644727732049</v>
      </c>
      <c r="F301" s="136">
        <f t="shared" si="23"/>
        <v>1295.9273098537321</v>
      </c>
      <c r="G301" s="137">
        <f t="shared" si="23"/>
        <v>0</v>
      </c>
      <c r="H301" s="138">
        <f t="shared" si="23"/>
        <v>542.67033606452071</v>
      </c>
    </row>
    <row r="302" spans="2:10" x14ac:dyDescent="0.55000000000000004">
      <c r="B302" s="127" t="str">
        <f>$B$41</f>
        <v>Library Science</v>
      </c>
      <c r="C302" s="136">
        <f t="shared" si="23"/>
        <v>0</v>
      </c>
      <c r="D302" s="136">
        <f t="shared" si="23"/>
        <v>0</v>
      </c>
      <c r="E302" s="136">
        <f t="shared" si="23"/>
        <v>0</v>
      </c>
      <c r="F302" s="136">
        <f t="shared" si="23"/>
        <v>0</v>
      </c>
      <c r="G302" s="137">
        <f t="shared" si="23"/>
        <v>0</v>
      </c>
      <c r="H302" s="138">
        <f t="shared" si="23"/>
        <v>0</v>
      </c>
    </row>
    <row r="303" spans="2:10" x14ac:dyDescent="0.55000000000000004">
      <c r="B303" s="127" t="str">
        <f>$B$42</f>
        <v>Veterinary Science</v>
      </c>
      <c r="C303" s="136">
        <f t="shared" si="23"/>
        <v>0</v>
      </c>
      <c r="D303" s="136">
        <f t="shared" si="23"/>
        <v>0</v>
      </c>
      <c r="E303" s="136">
        <f t="shared" si="23"/>
        <v>0</v>
      </c>
      <c r="F303" s="136">
        <f t="shared" si="23"/>
        <v>0</v>
      </c>
      <c r="G303" s="137">
        <f t="shared" si="23"/>
        <v>0</v>
      </c>
      <c r="H303" s="138">
        <f t="shared" si="23"/>
        <v>0</v>
      </c>
    </row>
    <row r="304" spans="2:10" x14ac:dyDescent="0.55000000000000004">
      <c r="B304" s="127" t="str">
        <f>$B$43</f>
        <v>Vocational Training</v>
      </c>
      <c r="C304" s="136">
        <f t="shared" si="23"/>
        <v>0</v>
      </c>
      <c r="D304" s="136">
        <f t="shared" si="23"/>
        <v>0</v>
      </c>
      <c r="E304" s="136">
        <f t="shared" si="23"/>
        <v>0</v>
      </c>
      <c r="F304" s="136">
        <f t="shared" si="23"/>
        <v>0</v>
      </c>
      <c r="G304" s="137">
        <f t="shared" si="23"/>
        <v>0</v>
      </c>
      <c r="H304" s="138">
        <f t="shared" si="23"/>
        <v>0</v>
      </c>
    </row>
    <row r="305" spans="2:10" x14ac:dyDescent="0.55000000000000004">
      <c r="B305" s="127" t="str">
        <f>$B$44</f>
        <v>Physical Training</v>
      </c>
      <c r="C305" s="136">
        <f t="shared" si="23"/>
        <v>0</v>
      </c>
      <c r="D305" s="136">
        <f t="shared" si="23"/>
        <v>0</v>
      </c>
      <c r="E305" s="136">
        <f t="shared" si="23"/>
        <v>0</v>
      </c>
      <c r="F305" s="136">
        <f t="shared" si="23"/>
        <v>0</v>
      </c>
      <c r="G305" s="137">
        <f t="shared" si="23"/>
        <v>0</v>
      </c>
      <c r="H305" s="138">
        <f t="shared" si="23"/>
        <v>0</v>
      </c>
    </row>
    <row r="306" spans="2:10" x14ac:dyDescent="0.55000000000000004">
      <c r="B306" s="127" t="str">
        <f>$B$45</f>
        <v>Health Services</v>
      </c>
      <c r="C306" s="136">
        <f t="shared" si="23"/>
        <v>311.8002821048533</v>
      </c>
      <c r="D306" s="136">
        <f t="shared" si="23"/>
        <v>428.45398585563572</v>
      </c>
      <c r="E306" s="136">
        <f t="shared" si="23"/>
        <v>1120.9747384408681</v>
      </c>
      <c r="F306" s="136">
        <f t="shared" si="23"/>
        <v>0</v>
      </c>
      <c r="G306" s="137">
        <f t="shared" si="23"/>
        <v>941.48864338270869</v>
      </c>
      <c r="H306" s="138">
        <f t="shared" si="23"/>
        <v>515.56288792834198</v>
      </c>
    </row>
    <row r="307" spans="2:10" x14ac:dyDescent="0.55000000000000004">
      <c r="B307" s="127" t="str">
        <f>$B$46</f>
        <v>Pharmacy</v>
      </c>
      <c r="C307" s="136">
        <f t="shared" si="23"/>
        <v>0</v>
      </c>
      <c r="D307" s="136">
        <f t="shared" si="23"/>
        <v>0</v>
      </c>
      <c r="E307" s="136">
        <f t="shared" si="23"/>
        <v>0</v>
      </c>
      <c r="F307" s="136">
        <f t="shared" si="23"/>
        <v>0</v>
      </c>
      <c r="G307" s="137">
        <f t="shared" si="23"/>
        <v>0</v>
      </c>
      <c r="H307" s="138">
        <f t="shared" si="23"/>
        <v>0</v>
      </c>
    </row>
    <row r="308" spans="2:10" x14ac:dyDescent="0.55000000000000004">
      <c r="B308" s="127" t="str">
        <f>$B$47</f>
        <v>Business Administration</v>
      </c>
      <c r="C308" s="136">
        <f t="shared" si="23"/>
        <v>371.22485688400297</v>
      </c>
      <c r="D308" s="136">
        <f t="shared" si="23"/>
        <v>509.9514573559365</v>
      </c>
      <c r="E308" s="136">
        <f t="shared" si="23"/>
        <v>706.04933854021976</v>
      </c>
      <c r="F308" s="136">
        <f t="shared" si="23"/>
        <v>0</v>
      </c>
      <c r="G308" s="137">
        <f t="shared" si="23"/>
        <v>0</v>
      </c>
      <c r="H308" s="138">
        <f t="shared" si="23"/>
        <v>496.31391808791119</v>
      </c>
    </row>
    <row r="309" spans="2:10" x14ac:dyDescent="0.55000000000000004">
      <c r="B309" s="127" t="str">
        <f>$B$48</f>
        <v>Optometry</v>
      </c>
      <c r="C309" s="136">
        <f t="shared" ref="C309:H313" si="24">IF(C48=0,0,C284/C48)</f>
        <v>0</v>
      </c>
      <c r="D309" s="136">
        <f t="shared" si="24"/>
        <v>0</v>
      </c>
      <c r="E309" s="136">
        <f t="shared" si="24"/>
        <v>0</v>
      </c>
      <c r="F309" s="136">
        <f t="shared" si="24"/>
        <v>0</v>
      </c>
      <c r="G309" s="137">
        <f t="shared" si="24"/>
        <v>0</v>
      </c>
      <c r="H309" s="138">
        <f t="shared" si="24"/>
        <v>0</v>
      </c>
    </row>
    <row r="310" spans="2:10" x14ac:dyDescent="0.55000000000000004">
      <c r="B310" s="127" t="str">
        <f>$B$49</f>
        <v>Teacher Ed-Practice Teaching</v>
      </c>
      <c r="C310" s="136">
        <f t="shared" si="24"/>
        <v>0</v>
      </c>
      <c r="D310" s="136">
        <f t="shared" si="24"/>
        <v>154.53742900974433</v>
      </c>
      <c r="E310" s="136">
        <f t="shared" si="24"/>
        <v>0</v>
      </c>
      <c r="F310" s="136">
        <f t="shared" si="24"/>
        <v>0</v>
      </c>
      <c r="G310" s="137">
        <f t="shared" si="24"/>
        <v>0</v>
      </c>
      <c r="H310" s="138">
        <f t="shared" si="24"/>
        <v>154.53742900974433</v>
      </c>
    </row>
    <row r="311" spans="2:10" x14ac:dyDescent="0.55000000000000004">
      <c r="B311" s="127" t="str">
        <f>$B$50</f>
        <v>Technology</v>
      </c>
      <c r="C311" s="136">
        <f t="shared" si="24"/>
        <v>372.00263976304569</v>
      </c>
      <c r="D311" s="136">
        <f t="shared" si="24"/>
        <v>446.59201198697195</v>
      </c>
      <c r="E311" s="136">
        <f t="shared" si="24"/>
        <v>819.72767556480744</v>
      </c>
      <c r="F311" s="136">
        <f t="shared" si="24"/>
        <v>0</v>
      </c>
      <c r="G311" s="137">
        <f t="shared" si="24"/>
        <v>0</v>
      </c>
      <c r="H311" s="138">
        <f t="shared" si="24"/>
        <v>435.28647253257213</v>
      </c>
    </row>
    <row r="312" spans="2:10" x14ac:dyDescent="0.55000000000000004">
      <c r="B312" s="127" t="str">
        <f>$B$51</f>
        <v>Nursing</v>
      </c>
      <c r="C312" s="136">
        <f t="shared" si="24"/>
        <v>428.8085051128391</v>
      </c>
      <c r="D312" s="136">
        <f t="shared" si="24"/>
        <v>985.95659162281572</v>
      </c>
      <c r="E312" s="136">
        <f t="shared" si="24"/>
        <v>1407.9560201840457</v>
      </c>
      <c r="F312" s="136">
        <f t="shared" si="24"/>
        <v>0</v>
      </c>
      <c r="G312" s="137">
        <f t="shared" si="24"/>
        <v>0</v>
      </c>
      <c r="H312" s="138">
        <f t="shared" si="24"/>
        <v>1028.2565729987762</v>
      </c>
    </row>
    <row r="313" spans="2:10" x14ac:dyDescent="0.55000000000000004">
      <c r="B313" s="130" t="str">
        <f>$B$52</f>
        <v>Totals</v>
      </c>
      <c r="C313" s="135">
        <f t="shared" si="24"/>
        <v>353.91900580140111</v>
      </c>
      <c r="D313" s="135">
        <f t="shared" si="24"/>
        <v>549.31109170928198</v>
      </c>
      <c r="E313" s="135">
        <f t="shared" si="24"/>
        <v>603.22391061667383</v>
      </c>
      <c r="F313" s="135">
        <f t="shared" si="24"/>
        <v>893.43789949174482</v>
      </c>
      <c r="G313" s="135">
        <f t="shared" si="24"/>
        <v>941.48864338270869</v>
      </c>
      <c r="H313" s="135">
        <f t="shared" si="24"/>
        <v>439.68161740878702</v>
      </c>
      <c r="I313" s="349"/>
    </row>
    <row r="315" spans="2:10" x14ac:dyDescent="0.55000000000000004">
      <c r="B315" s="120" t="s">
        <v>37</v>
      </c>
      <c r="C315" s="121"/>
      <c r="D315" s="121"/>
      <c r="E315" s="121"/>
      <c r="F315" s="121"/>
      <c r="G315" s="121"/>
      <c r="H315" s="122"/>
      <c r="J315" s="358"/>
    </row>
    <row r="316" spans="2:10" ht="55.5" customHeight="1" thickBot="1" x14ac:dyDescent="0.6">
      <c r="B316" s="444" t="s">
        <v>230</v>
      </c>
      <c r="C316" s="444"/>
      <c r="D316" s="444"/>
      <c r="E316" s="444"/>
      <c r="F316" s="444"/>
      <c r="G316" s="444"/>
      <c r="H316" s="444"/>
    </row>
    <row r="317" spans="2:10" ht="19.8" thickBot="1" x14ac:dyDescent="0.6">
      <c r="B317" s="124" t="s">
        <v>31</v>
      </c>
      <c r="C317" s="125" t="s">
        <v>25</v>
      </c>
      <c r="D317" s="125" t="s">
        <v>26</v>
      </c>
      <c r="E317" s="125" t="s">
        <v>27</v>
      </c>
      <c r="F317" s="125" t="s">
        <v>28</v>
      </c>
      <c r="G317" s="125" t="s">
        <v>29</v>
      </c>
      <c r="H317" s="126" t="s">
        <v>1</v>
      </c>
    </row>
    <row r="318" spans="2:10" x14ac:dyDescent="0.55000000000000004">
      <c r="B318" s="127" t="str">
        <f>$B$32</f>
        <v>Liberal Arts</v>
      </c>
      <c r="C318" s="128">
        <f t="shared" ref="C318:H318" si="25">IF($C$293=0,"",C293/$C$293)</f>
        <v>1</v>
      </c>
      <c r="D318" s="128">
        <f t="shared" si="25"/>
        <v>1.5280720965464725</v>
      </c>
      <c r="E318" s="128">
        <f t="shared" si="25"/>
        <v>2.3385862978735794</v>
      </c>
      <c r="F318" s="128">
        <f t="shared" si="25"/>
        <v>3.0354590754943453</v>
      </c>
      <c r="G318" s="128">
        <f t="shared" si="25"/>
        <v>0</v>
      </c>
      <c r="H318" s="128">
        <f t="shared" si="25"/>
        <v>1.1456522454413041</v>
      </c>
    </row>
    <row r="319" spans="2:10" x14ac:dyDescent="0.55000000000000004">
      <c r="B319" s="127" t="str">
        <f>$B$33</f>
        <v>Science</v>
      </c>
      <c r="C319" s="128">
        <f t="shared" ref="C319:H334" si="26">IF($C$293=0,"",C294/$C$293)</f>
        <v>1.4459708405050771</v>
      </c>
      <c r="D319" s="128">
        <f t="shared" si="26"/>
        <v>1.9980489091299776</v>
      </c>
      <c r="E319" s="128">
        <f t="shared" si="26"/>
        <v>4.0642399387903207</v>
      </c>
      <c r="F319" s="128">
        <f t="shared" si="26"/>
        <v>0</v>
      </c>
      <c r="G319" s="128">
        <f t="shared" si="26"/>
        <v>0</v>
      </c>
      <c r="H319" s="128">
        <f t="shared" si="26"/>
        <v>1.6569939581345372</v>
      </c>
    </row>
    <row r="320" spans="2:10" x14ac:dyDescent="0.55000000000000004">
      <c r="B320" s="127" t="str">
        <f>$B$34</f>
        <v>Fine Arts</v>
      </c>
      <c r="C320" s="128">
        <f t="shared" si="26"/>
        <v>1.7094069798458034</v>
      </c>
      <c r="D320" s="128">
        <f t="shared" si="26"/>
        <v>2.5171212365470588</v>
      </c>
      <c r="E320" s="128">
        <f t="shared" si="26"/>
        <v>0</v>
      </c>
      <c r="F320" s="128">
        <f t="shared" si="26"/>
        <v>0</v>
      </c>
      <c r="G320" s="128">
        <f t="shared" si="26"/>
        <v>0</v>
      </c>
      <c r="H320" s="128">
        <f t="shared" si="26"/>
        <v>1.8314319847253651</v>
      </c>
    </row>
    <row r="321" spans="2:8" x14ac:dyDescent="0.55000000000000004">
      <c r="B321" s="127" t="str">
        <f>$B$35</f>
        <v>Teacher Education</v>
      </c>
      <c r="C321" s="128">
        <f t="shared" si="26"/>
        <v>1.1660218370236715</v>
      </c>
      <c r="D321" s="128">
        <f t="shared" si="26"/>
        <v>1.9911124548420374</v>
      </c>
      <c r="E321" s="128">
        <f t="shared" si="26"/>
        <v>1.1661842676197511</v>
      </c>
      <c r="F321" s="128">
        <f t="shared" si="26"/>
        <v>1.7972351111436722</v>
      </c>
      <c r="G321" s="128">
        <f t="shared" si="26"/>
        <v>0</v>
      </c>
      <c r="H321" s="128">
        <f t="shared" si="26"/>
        <v>1.2967467855213402</v>
      </c>
    </row>
    <row r="322" spans="2:8" x14ac:dyDescent="0.55000000000000004">
      <c r="B322" s="127" t="str">
        <f>$B$36</f>
        <v>Agriculture</v>
      </c>
      <c r="C322" s="128">
        <f t="shared" si="26"/>
        <v>1.2042269624272044</v>
      </c>
      <c r="D322" s="128">
        <f t="shared" si="26"/>
        <v>1.3141981970492667</v>
      </c>
      <c r="E322" s="128">
        <f t="shared" si="26"/>
        <v>3.753644984576646</v>
      </c>
      <c r="F322" s="128">
        <f t="shared" si="26"/>
        <v>0</v>
      </c>
      <c r="G322" s="128">
        <f t="shared" si="26"/>
        <v>0</v>
      </c>
      <c r="H322" s="128">
        <f t="shared" si="26"/>
        <v>1.3805727388541191</v>
      </c>
    </row>
    <row r="323" spans="2:8" x14ac:dyDescent="0.55000000000000004">
      <c r="B323" s="127" t="str">
        <f>$B$37</f>
        <v>Engineering</v>
      </c>
      <c r="C323" s="128">
        <f t="shared" si="26"/>
        <v>1.578597597633969</v>
      </c>
      <c r="D323" s="128">
        <f t="shared" si="26"/>
        <v>2.95564032390946</v>
      </c>
      <c r="E323" s="128">
        <f t="shared" si="26"/>
        <v>1.5559365578442879</v>
      </c>
      <c r="F323" s="128">
        <f t="shared" si="26"/>
        <v>0</v>
      </c>
      <c r="G323" s="128">
        <f t="shared" si="26"/>
        <v>0</v>
      </c>
      <c r="H323" s="128">
        <f t="shared" si="26"/>
        <v>2.0569026400807364</v>
      </c>
    </row>
    <row r="324" spans="2:8" x14ac:dyDescent="0.55000000000000004">
      <c r="B324" s="127" t="str">
        <f>$B$38</f>
        <v>Home Economics</v>
      </c>
      <c r="C324" s="128">
        <f t="shared" si="26"/>
        <v>1.0677300797138174</v>
      </c>
      <c r="D324" s="128">
        <f t="shared" si="26"/>
        <v>1.2778203576619733</v>
      </c>
      <c r="E324" s="128">
        <f t="shared" si="26"/>
        <v>2.3238347394347656</v>
      </c>
      <c r="F324" s="128">
        <f t="shared" si="26"/>
        <v>0</v>
      </c>
      <c r="G324" s="128">
        <f t="shared" si="26"/>
        <v>0</v>
      </c>
      <c r="H324" s="128">
        <f t="shared" si="26"/>
        <v>1.2940121638950899</v>
      </c>
    </row>
    <row r="325" spans="2:8" x14ac:dyDescent="0.55000000000000004">
      <c r="B325" s="127" t="str">
        <f>$B$39</f>
        <v>Law</v>
      </c>
      <c r="C325" s="128">
        <f t="shared" si="26"/>
        <v>0</v>
      </c>
      <c r="D325" s="128">
        <f t="shared" si="26"/>
        <v>0</v>
      </c>
      <c r="E325" s="128">
        <f t="shared" si="26"/>
        <v>0</v>
      </c>
      <c r="F325" s="128">
        <f t="shared" si="26"/>
        <v>0</v>
      </c>
      <c r="G325" s="128">
        <f t="shared" si="26"/>
        <v>0</v>
      </c>
      <c r="H325" s="128">
        <f t="shared" si="26"/>
        <v>0</v>
      </c>
    </row>
    <row r="326" spans="2:8" x14ac:dyDescent="0.55000000000000004">
      <c r="B326" s="127" t="str">
        <f>$B$40</f>
        <v>Social Service</v>
      </c>
      <c r="C326" s="128">
        <f t="shared" si="26"/>
        <v>1.5581858920605924</v>
      </c>
      <c r="D326" s="128">
        <f t="shared" si="26"/>
        <v>1.2542610105569763</v>
      </c>
      <c r="E326" s="128">
        <f t="shared" si="26"/>
        <v>1.9641016709828094</v>
      </c>
      <c r="F326" s="128">
        <f t="shared" si="26"/>
        <v>4.2114329436445086</v>
      </c>
      <c r="G326" s="128">
        <f t="shared" si="26"/>
        <v>0</v>
      </c>
      <c r="H326" s="128">
        <f t="shared" si="26"/>
        <v>1.7635400639089152</v>
      </c>
    </row>
    <row r="327" spans="2:8" x14ac:dyDescent="0.55000000000000004">
      <c r="B327" s="127" t="str">
        <f>$B$41</f>
        <v>Library Science</v>
      </c>
      <c r="C327" s="128">
        <f t="shared" si="26"/>
        <v>0</v>
      </c>
      <c r="D327" s="128">
        <f t="shared" si="26"/>
        <v>0</v>
      </c>
      <c r="E327" s="128">
        <f t="shared" si="26"/>
        <v>0</v>
      </c>
      <c r="F327" s="128">
        <f t="shared" si="26"/>
        <v>0</v>
      </c>
      <c r="G327" s="128">
        <f t="shared" si="26"/>
        <v>0</v>
      </c>
      <c r="H327" s="128">
        <f t="shared" si="26"/>
        <v>0</v>
      </c>
    </row>
    <row r="328" spans="2:8" x14ac:dyDescent="0.55000000000000004">
      <c r="B328" s="127" t="str">
        <f>$B$42</f>
        <v>Veterinary Science</v>
      </c>
      <c r="C328" s="128">
        <f t="shared" si="26"/>
        <v>0</v>
      </c>
      <c r="D328" s="128">
        <f t="shared" si="26"/>
        <v>0</v>
      </c>
      <c r="E328" s="128">
        <f t="shared" si="26"/>
        <v>0</v>
      </c>
      <c r="F328" s="128">
        <f t="shared" si="26"/>
        <v>0</v>
      </c>
      <c r="G328" s="128">
        <f t="shared" si="26"/>
        <v>0</v>
      </c>
      <c r="H328" s="128">
        <f t="shared" si="26"/>
        <v>0</v>
      </c>
    </row>
    <row r="329" spans="2:8" x14ac:dyDescent="0.55000000000000004">
      <c r="B329" s="127" t="str">
        <f>$B$43</f>
        <v>Vocational Training</v>
      </c>
      <c r="C329" s="128">
        <f t="shared" si="26"/>
        <v>0</v>
      </c>
      <c r="D329" s="128">
        <f t="shared" si="26"/>
        <v>0</v>
      </c>
      <c r="E329" s="128">
        <f t="shared" si="26"/>
        <v>0</v>
      </c>
      <c r="F329" s="128">
        <f t="shared" si="26"/>
        <v>0</v>
      </c>
      <c r="G329" s="128">
        <f t="shared" si="26"/>
        <v>0</v>
      </c>
      <c r="H329" s="128">
        <f t="shared" si="26"/>
        <v>0</v>
      </c>
    </row>
    <row r="330" spans="2:8" x14ac:dyDescent="0.55000000000000004">
      <c r="B330" s="127" t="str">
        <f>$B$44</f>
        <v>Physical Training</v>
      </c>
      <c r="C330" s="128">
        <f t="shared" si="26"/>
        <v>0</v>
      </c>
      <c r="D330" s="128">
        <f t="shared" si="26"/>
        <v>0</v>
      </c>
      <c r="E330" s="128">
        <f t="shared" si="26"/>
        <v>0</v>
      </c>
      <c r="F330" s="128">
        <f t="shared" si="26"/>
        <v>0</v>
      </c>
      <c r="G330" s="128">
        <f t="shared" si="26"/>
        <v>0</v>
      </c>
      <c r="H330" s="128">
        <f t="shared" si="26"/>
        <v>0</v>
      </c>
    </row>
    <row r="331" spans="2:8" x14ac:dyDescent="0.55000000000000004">
      <c r="B331" s="127" t="str">
        <f>$B$45</f>
        <v>Health Services</v>
      </c>
      <c r="C331" s="128">
        <f t="shared" si="26"/>
        <v>1.0132713230977743</v>
      </c>
      <c r="D331" s="128">
        <f t="shared" si="26"/>
        <v>1.3923660819154131</v>
      </c>
      <c r="E331" s="128">
        <f t="shared" si="26"/>
        <v>3.642881746967733</v>
      </c>
      <c r="F331" s="128">
        <f t="shared" si="26"/>
        <v>0</v>
      </c>
      <c r="G331" s="128">
        <f t="shared" si="26"/>
        <v>3.0595977557233796</v>
      </c>
      <c r="H331" s="128">
        <f t="shared" si="26"/>
        <v>1.675447777226784</v>
      </c>
    </row>
    <row r="332" spans="2:8" x14ac:dyDescent="0.55000000000000004">
      <c r="B332" s="127" t="str">
        <f>$B$46</f>
        <v>Pharmacy</v>
      </c>
      <c r="C332" s="128">
        <f t="shared" si="26"/>
        <v>0</v>
      </c>
      <c r="D332" s="128">
        <f t="shared" si="26"/>
        <v>0</v>
      </c>
      <c r="E332" s="128">
        <f t="shared" si="26"/>
        <v>0</v>
      </c>
      <c r="F332" s="128">
        <f t="shared" si="26"/>
        <v>0</v>
      </c>
      <c r="G332" s="128">
        <f t="shared" si="26"/>
        <v>0</v>
      </c>
      <c r="H332" s="128">
        <f t="shared" si="26"/>
        <v>0</v>
      </c>
    </row>
    <row r="333" spans="2:8" x14ac:dyDescent="0.55000000000000004">
      <c r="B333" s="127" t="str">
        <f>$B$47</f>
        <v>Business Administration</v>
      </c>
      <c r="C333" s="128">
        <f t="shared" si="26"/>
        <v>1.2063860217263755</v>
      </c>
      <c r="D333" s="128">
        <f t="shared" si="26"/>
        <v>1.6572120603050764</v>
      </c>
      <c r="E333" s="128">
        <f t="shared" si="26"/>
        <v>2.2944801159428492</v>
      </c>
      <c r="F333" s="128">
        <f t="shared" si="26"/>
        <v>0</v>
      </c>
      <c r="G333" s="128">
        <f t="shared" si="26"/>
        <v>0</v>
      </c>
      <c r="H333" s="128">
        <f t="shared" si="26"/>
        <v>1.6128935389598555</v>
      </c>
    </row>
    <row r="334" spans="2:8" x14ac:dyDescent="0.55000000000000004">
      <c r="B334" s="127" t="str">
        <f>$B$48</f>
        <v>Optometry</v>
      </c>
      <c r="C334" s="128">
        <f t="shared" si="26"/>
        <v>0</v>
      </c>
      <c r="D334" s="128">
        <f t="shared" si="26"/>
        <v>0</v>
      </c>
      <c r="E334" s="128">
        <f t="shared" si="26"/>
        <v>0</v>
      </c>
      <c r="F334" s="128">
        <f t="shared" si="26"/>
        <v>0</v>
      </c>
      <c r="G334" s="128">
        <f t="shared" si="26"/>
        <v>0</v>
      </c>
      <c r="H334" s="128">
        <f t="shared" si="26"/>
        <v>0</v>
      </c>
    </row>
    <row r="335" spans="2:8" x14ac:dyDescent="0.55000000000000004">
      <c r="B335" s="127" t="str">
        <f>$B$49</f>
        <v>Teacher Ed-Practice Teaching</v>
      </c>
      <c r="C335" s="128">
        <f t="shared" ref="C335:H338" si="27">IF($C$293=0,"",C310/$C$293)</f>
        <v>0</v>
      </c>
      <c r="D335" s="128">
        <f t="shared" si="27"/>
        <v>0.50220719527179236</v>
      </c>
      <c r="E335" s="128">
        <f t="shared" si="27"/>
        <v>0</v>
      </c>
      <c r="F335" s="128">
        <f t="shared" si="27"/>
        <v>0</v>
      </c>
      <c r="G335" s="128">
        <f t="shared" si="27"/>
        <v>0</v>
      </c>
      <c r="H335" s="128">
        <f t="shared" si="27"/>
        <v>0.50220719527179236</v>
      </c>
    </row>
    <row r="336" spans="2:8" x14ac:dyDescent="0.55000000000000004">
      <c r="B336" s="127" t="str">
        <f>$B$50</f>
        <v>Technology</v>
      </c>
      <c r="C336" s="128">
        <f t="shared" si="27"/>
        <v>1.2089136175374191</v>
      </c>
      <c r="D336" s="128">
        <f t="shared" si="27"/>
        <v>1.4513100367201128</v>
      </c>
      <c r="E336" s="128">
        <f t="shared" si="27"/>
        <v>2.6639056924268472</v>
      </c>
      <c r="F336" s="128">
        <f t="shared" si="27"/>
        <v>0</v>
      </c>
      <c r="G336" s="128">
        <f t="shared" si="27"/>
        <v>0</v>
      </c>
      <c r="H336" s="128">
        <f t="shared" si="27"/>
        <v>1.4145699194759549</v>
      </c>
    </row>
    <row r="337" spans="2:10" x14ac:dyDescent="0.55000000000000004">
      <c r="B337" s="127" t="str">
        <f>$B$51</f>
        <v>Nursing</v>
      </c>
      <c r="C337" s="128">
        <f t="shared" si="27"/>
        <v>1.3935181790026419</v>
      </c>
      <c r="D337" s="128">
        <f t="shared" si="27"/>
        <v>3.2041072361014131</v>
      </c>
      <c r="E337" s="128">
        <f t="shared" si="27"/>
        <v>4.575497654474888</v>
      </c>
      <c r="F337" s="128">
        <f t="shared" si="27"/>
        <v>0</v>
      </c>
      <c r="G337" s="128">
        <f t="shared" si="27"/>
        <v>0</v>
      </c>
      <c r="H337" s="128">
        <f t="shared" si="27"/>
        <v>3.3415713775912437</v>
      </c>
    </row>
    <row r="338" spans="2:10" x14ac:dyDescent="0.55000000000000004">
      <c r="B338" s="130" t="str">
        <f>$B$52</f>
        <v>Totals</v>
      </c>
      <c r="C338" s="128">
        <f t="shared" si="27"/>
        <v>1.1501464233994436</v>
      </c>
      <c r="D338" s="128">
        <f t="shared" si="27"/>
        <v>1.7851208245583665</v>
      </c>
      <c r="E338" s="128">
        <f t="shared" si="27"/>
        <v>1.9603237235982494</v>
      </c>
      <c r="F338" s="128">
        <f t="shared" si="27"/>
        <v>2.90344510406588</v>
      </c>
      <c r="G338" s="128">
        <f t="shared" si="27"/>
        <v>3.0595977557233796</v>
      </c>
      <c r="H338" s="128">
        <f t="shared" si="27"/>
        <v>1.4288530183681845</v>
      </c>
      <c r="I338" s="349"/>
    </row>
    <row r="340" spans="2:10" x14ac:dyDescent="0.55000000000000004">
      <c r="B340" s="120" t="s">
        <v>231</v>
      </c>
      <c r="C340" s="121"/>
      <c r="D340" s="121"/>
      <c r="E340" s="121"/>
      <c r="F340" s="121"/>
      <c r="G340" s="121"/>
      <c r="H340" s="122"/>
      <c r="J340" s="358"/>
    </row>
    <row r="341" spans="2:10" ht="55.5" customHeight="1" thickBot="1" x14ac:dyDescent="0.6">
      <c r="B341" s="444" t="s">
        <v>232</v>
      </c>
      <c r="C341" s="444"/>
      <c r="D341" s="444"/>
      <c r="E341" s="444"/>
      <c r="F341" s="444"/>
      <c r="G341" s="444"/>
      <c r="H341" s="444"/>
    </row>
    <row r="342" spans="2:10" ht="19.8" thickBot="1" x14ac:dyDescent="0.6">
      <c r="B342" s="124" t="s">
        <v>31</v>
      </c>
      <c r="C342" s="125" t="s">
        <v>25</v>
      </c>
      <c r="D342" s="125" t="s">
        <v>26</v>
      </c>
      <c r="E342" s="125" t="s">
        <v>27</v>
      </c>
      <c r="F342" s="125" t="s">
        <v>28</v>
      </c>
      <c r="G342" s="125" t="s">
        <v>29</v>
      </c>
      <c r="H342" s="126" t="s">
        <v>1</v>
      </c>
    </row>
    <row r="343" spans="2:10" x14ac:dyDescent="0.55000000000000004">
      <c r="B343" s="127" t="str">
        <f>$B$32</f>
        <v>Liberal Arts</v>
      </c>
      <c r="C343" s="135">
        <f t="shared" ref="C343:D358" si="28">C293*30</f>
        <v>9231.4943193581294</v>
      </c>
      <c r="D343" s="135">
        <f t="shared" si="28"/>
        <v>14106.388878838427</v>
      </c>
      <c r="E343" s="135">
        <f>E293*24</f>
        <v>17270.916899318963</v>
      </c>
      <c r="F343" s="135">
        <f>F293*18</f>
        <v>16813.093927242076</v>
      </c>
      <c r="G343" s="135">
        <f>G293*24</f>
        <v>0</v>
      </c>
      <c r="H343" s="135">
        <f>IF((C32/30+D32/30+E32/24+F32/18+G32/24)=0,0,H268/(C32/30+D32/30+E32/24+F32/18+G32/24))</f>
        <v>10413.5017088801</v>
      </c>
    </row>
    <row r="344" spans="2:10" x14ac:dyDescent="0.55000000000000004">
      <c r="B344" s="127" t="str">
        <f>$B$33</f>
        <v>Science</v>
      </c>
      <c r="C344" s="138">
        <f t="shared" si="28"/>
        <v>13348.471600080118</v>
      </c>
      <c r="D344" s="138">
        <f t="shared" si="28"/>
        <v>18444.977154433094</v>
      </c>
      <c r="E344" s="138">
        <f>E294*24</f>
        <v>30015.206325961022</v>
      </c>
      <c r="F344" s="138">
        <f>F294*18</f>
        <v>0</v>
      </c>
      <c r="G344" s="138">
        <f>G294*24</f>
        <v>0</v>
      </c>
      <c r="H344" s="138">
        <f t="shared" ref="H344:H363" si="29">IF((C33/30+D33/30+E33/24+F33/18+G33/24)=0,0,H269/(C33/30+D33/30+E33/24+F33/18+G33/24))</f>
        <v>15191.228572455415</v>
      </c>
    </row>
    <row r="345" spans="2:10" x14ac:dyDescent="0.55000000000000004">
      <c r="B345" s="127" t="str">
        <f>$B$34</f>
        <v>Fine Arts</v>
      </c>
      <c r="C345" s="138">
        <f t="shared" si="28"/>
        <v>15780.380823917671</v>
      </c>
      <c r="D345" s="138">
        <f t="shared" si="28"/>
        <v>23236.790396319884</v>
      </c>
      <c r="E345" s="138">
        <f t="shared" ref="E345:E363" si="30">E295*24</f>
        <v>0</v>
      </c>
      <c r="F345" s="138">
        <f t="shared" ref="F345:F363" si="31">F295*18</f>
        <v>0</v>
      </c>
      <c r="G345" s="138">
        <f t="shared" ref="G345:G363" si="32">G295*24</f>
        <v>0</v>
      </c>
      <c r="H345" s="138">
        <f t="shared" si="29"/>
        <v>16906.853963282992</v>
      </c>
    </row>
    <row r="346" spans="2:10" x14ac:dyDescent="0.55000000000000004">
      <c r="B346" s="127" t="str">
        <f>$B$35</f>
        <v>Teacher Education</v>
      </c>
      <c r="C346" s="138">
        <f t="shared" si="28"/>
        <v>10764.123964731554</v>
      </c>
      <c r="D346" s="138">
        <f t="shared" si="28"/>
        <v>18380.94331607749</v>
      </c>
      <c r="E346" s="138">
        <f t="shared" si="30"/>
        <v>8612.4987534852407</v>
      </c>
      <c r="F346" s="138">
        <f t="shared" si="31"/>
        <v>9954.6994314442709</v>
      </c>
      <c r="G346" s="138">
        <f t="shared" si="32"/>
        <v>0</v>
      </c>
      <c r="H346" s="138">
        <f t="shared" si="29"/>
        <v>9822.5326243221934</v>
      </c>
    </row>
    <row r="347" spans="2:10" x14ac:dyDescent="0.55000000000000004">
      <c r="B347" s="127" t="str">
        <f>$B$36</f>
        <v>Agriculture</v>
      </c>
      <c r="C347" s="138">
        <f t="shared" si="28"/>
        <v>11116.814362864632</v>
      </c>
      <c r="D347" s="138">
        <f t="shared" si="28"/>
        <v>12132.013190571</v>
      </c>
      <c r="E347" s="138">
        <f t="shared" si="30"/>
        <v>27721.40188160515</v>
      </c>
      <c r="F347" s="138">
        <f t="shared" si="31"/>
        <v>0</v>
      </c>
      <c r="G347" s="138">
        <f t="shared" si="32"/>
        <v>0</v>
      </c>
      <c r="H347" s="138">
        <f t="shared" si="29"/>
        <v>12592.804046771251</v>
      </c>
    </row>
    <row r="348" spans="2:10" x14ac:dyDescent="0.55000000000000004">
      <c r="B348" s="127" t="str">
        <f>$B$37</f>
        <v>Engineering</v>
      </c>
      <c r="C348" s="138">
        <f t="shared" si="28"/>
        <v>14572.814755110374</v>
      </c>
      <c r="D348" s="138">
        <f t="shared" si="28"/>
        <v>27284.976860236002</v>
      </c>
      <c r="E348" s="138">
        <f t="shared" si="30"/>
        <v>11490.895596016948</v>
      </c>
      <c r="F348" s="138">
        <f t="shared" si="31"/>
        <v>0</v>
      </c>
      <c r="G348" s="138">
        <f t="shared" si="32"/>
        <v>0</v>
      </c>
      <c r="H348" s="138">
        <f t="shared" si="29"/>
        <v>18358.585552913133</v>
      </c>
    </row>
    <row r="349" spans="2:10" x14ac:dyDescent="0.55000000000000004">
      <c r="B349" s="127" t="str">
        <f>$B$38</f>
        <v>Home Economics</v>
      </c>
      <c r="C349" s="138">
        <f t="shared" si="28"/>
        <v>9856.7441654859085</v>
      </c>
      <c r="D349" s="138">
        <f t="shared" si="28"/>
        <v>11796.191372916681</v>
      </c>
      <c r="E349" s="138">
        <f t="shared" si="30"/>
        <v>17161.973756975294</v>
      </c>
      <c r="F349" s="138">
        <f t="shared" si="31"/>
        <v>0</v>
      </c>
      <c r="G349" s="138">
        <f t="shared" si="32"/>
        <v>0</v>
      </c>
      <c r="H349" s="138">
        <f t="shared" si="29"/>
        <v>11619.875050900266</v>
      </c>
    </row>
    <row r="350" spans="2:10" x14ac:dyDescent="0.55000000000000004">
      <c r="B350" s="127" t="str">
        <f>$B$39</f>
        <v>Law</v>
      </c>
      <c r="C350" s="138">
        <f t="shared" si="28"/>
        <v>0</v>
      </c>
      <c r="D350" s="138">
        <f t="shared" si="28"/>
        <v>0</v>
      </c>
      <c r="E350" s="138">
        <f t="shared" si="30"/>
        <v>0</v>
      </c>
      <c r="F350" s="138">
        <f t="shared" si="31"/>
        <v>0</v>
      </c>
      <c r="G350" s="138">
        <f t="shared" si="32"/>
        <v>0</v>
      </c>
      <c r="H350" s="138">
        <f t="shared" si="29"/>
        <v>0</v>
      </c>
    </row>
    <row r="351" spans="2:10" x14ac:dyDescent="0.55000000000000004">
      <c r="B351" s="127" t="str">
        <f>$B$40</f>
        <v>Social Service</v>
      </c>
      <c r="C351" s="138">
        <f t="shared" si="28"/>
        <v>14384.384211061339</v>
      </c>
      <c r="D351" s="138">
        <f t="shared" si="28"/>
        <v>11578.703393949112</v>
      </c>
      <c r="E351" s="138">
        <f t="shared" si="30"/>
        <v>14505.274734655692</v>
      </c>
      <c r="F351" s="138">
        <f t="shared" si="31"/>
        <v>23326.691577367179</v>
      </c>
      <c r="G351" s="138">
        <f t="shared" si="32"/>
        <v>0</v>
      </c>
      <c r="H351" s="138">
        <f t="shared" si="29"/>
        <v>14441.035465136483</v>
      </c>
    </row>
    <row r="352" spans="2:10" x14ac:dyDescent="0.55000000000000004">
      <c r="B352" s="127" t="str">
        <f>$B$41</f>
        <v>Library Science</v>
      </c>
      <c r="C352" s="138">
        <f t="shared" si="28"/>
        <v>0</v>
      </c>
      <c r="D352" s="138">
        <f t="shared" si="28"/>
        <v>0</v>
      </c>
      <c r="E352" s="138">
        <f t="shared" si="30"/>
        <v>0</v>
      </c>
      <c r="F352" s="138">
        <f t="shared" si="31"/>
        <v>0</v>
      </c>
      <c r="G352" s="138">
        <f t="shared" si="32"/>
        <v>0</v>
      </c>
      <c r="H352" s="138">
        <f t="shared" si="29"/>
        <v>0</v>
      </c>
    </row>
    <row r="353" spans="2:9" x14ac:dyDescent="0.55000000000000004">
      <c r="B353" s="127" t="str">
        <f>$B$42</f>
        <v>Veterinary Science</v>
      </c>
      <c r="C353" s="138">
        <f t="shared" si="28"/>
        <v>0</v>
      </c>
      <c r="D353" s="138">
        <f t="shared" si="28"/>
        <v>0</v>
      </c>
      <c r="E353" s="138">
        <f t="shared" si="30"/>
        <v>0</v>
      </c>
      <c r="F353" s="138">
        <f t="shared" si="31"/>
        <v>0</v>
      </c>
      <c r="G353" s="138">
        <f t="shared" si="32"/>
        <v>0</v>
      </c>
      <c r="H353" s="138">
        <f t="shared" si="29"/>
        <v>0</v>
      </c>
    </row>
    <row r="354" spans="2:9" x14ac:dyDescent="0.55000000000000004">
      <c r="B354" s="127" t="str">
        <f>$B$43</f>
        <v>Vocational Training</v>
      </c>
      <c r="C354" s="138">
        <f t="shared" si="28"/>
        <v>0</v>
      </c>
      <c r="D354" s="138">
        <f t="shared" si="28"/>
        <v>0</v>
      </c>
      <c r="E354" s="138">
        <f t="shared" si="30"/>
        <v>0</v>
      </c>
      <c r="F354" s="138">
        <f t="shared" si="31"/>
        <v>0</v>
      </c>
      <c r="G354" s="138">
        <f t="shared" si="32"/>
        <v>0</v>
      </c>
      <c r="H354" s="138">
        <f t="shared" si="29"/>
        <v>0</v>
      </c>
    </row>
    <row r="355" spans="2:9" x14ac:dyDescent="0.55000000000000004">
      <c r="B355" s="127" t="str">
        <f>$B$44</f>
        <v>Physical Training</v>
      </c>
      <c r="C355" s="138">
        <f t="shared" si="28"/>
        <v>0</v>
      </c>
      <c r="D355" s="138">
        <f t="shared" si="28"/>
        <v>0</v>
      </c>
      <c r="E355" s="138">
        <f t="shared" si="30"/>
        <v>0</v>
      </c>
      <c r="F355" s="138">
        <f t="shared" si="31"/>
        <v>0</v>
      </c>
      <c r="G355" s="138">
        <f t="shared" si="32"/>
        <v>0</v>
      </c>
      <c r="H355" s="138">
        <f t="shared" si="29"/>
        <v>0</v>
      </c>
    </row>
    <row r="356" spans="2:9" x14ac:dyDescent="0.55000000000000004">
      <c r="B356" s="127" t="str">
        <f>$B$45</f>
        <v>Health Services</v>
      </c>
      <c r="C356" s="138">
        <f t="shared" si="28"/>
        <v>9354.0084631455993</v>
      </c>
      <c r="D356" s="138">
        <f t="shared" si="28"/>
        <v>12853.619575669072</v>
      </c>
      <c r="E356" s="138">
        <f t="shared" si="30"/>
        <v>26903.393722580833</v>
      </c>
      <c r="F356" s="138">
        <f t="shared" si="31"/>
        <v>0</v>
      </c>
      <c r="G356" s="138">
        <f t="shared" si="32"/>
        <v>22595.727441185009</v>
      </c>
      <c r="H356" s="138">
        <f t="shared" si="29"/>
        <v>14527.34062357463</v>
      </c>
    </row>
    <row r="357" spans="2:9" x14ac:dyDescent="0.55000000000000004">
      <c r="B357" s="127" t="str">
        <f>$B$46</f>
        <v>Pharmacy</v>
      </c>
      <c r="C357" s="138">
        <f t="shared" si="28"/>
        <v>0</v>
      </c>
      <c r="D357" s="138">
        <f t="shared" si="28"/>
        <v>0</v>
      </c>
      <c r="E357" s="138">
        <f t="shared" si="30"/>
        <v>0</v>
      </c>
      <c r="F357" s="138">
        <f t="shared" si="31"/>
        <v>0</v>
      </c>
      <c r="G357" s="138">
        <f t="shared" si="32"/>
        <v>0</v>
      </c>
      <c r="H357" s="138">
        <f t="shared" si="29"/>
        <v>0</v>
      </c>
    </row>
    <row r="358" spans="2:9" x14ac:dyDescent="0.55000000000000004">
      <c r="B358" s="127" t="str">
        <f>$B$47</f>
        <v>Business Administration</v>
      </c>
      <c r="C358" s="138">
        <f t="shared" si="28"/>
        <v>11136.745706520089</v>
      </c>
      <c r="D358" s="138">
        <f t="shared" si="28"/>
        <v>15298.543720678095</v>
      </c>
      <c r="E358" s="138">
        <f t="shared" si="30"/>
        <v>16945.184124965275</v>
      </c>
      <c r="F358" s="138">
        <f t="shared" si="31"/>
        <v>0</v>
      </c>
      <c r="G358" s="138">
        <f t="shared" si="32"/>
        <v>0</v>
      </c>
      <c r="H358" s="138">
        <f t="shared" si="29"/>
        <v>14232.251664661895</v>
      </c>
    </row>
    <row r="359" spans="2:9" x14ac:dyDescent="0.55000000000000004">
      <c r="B359" s="127" t="str">
        <f>$B$48</f>
        <v>Optometry</v>
      </c>
      <c r="C359" s="138">
        <f t="shared" ref="C359:D363" si="33">C309*30</f>
        <v>0</v>
      </c>
      <c r="D359" s="138">
        <f t="shared" si="33"/>
        <v>0</v>
      </c>
      <c r="E359" s="138">
        <f t="shared" si="30"/>
        <v>0</v>
      </c>
      <c r="F359" s="138">
        <f t="shared" si="31"/>
        <v>0</v>
      </c>
      <c r="G359" s="138">
        <f t="shared" si="32"/>
        <v>0</v>
      </c>
      <c r="H359" s="138">
        <f t="shared" si="29"/>
        <v>0</v>
      </c>
    </row>
    <row r="360" spans="2:9" x14ac:dyDescent="0.55000000000000004">
      <c r="B360" s="127" t="str">
        <f>$B$49</f>
        <v>Teacher Ed-Practice Teaching</v>
      </c>
      <c r="C360" s="138">
        <f t="shared" si="33"/>
        <v>0</v>
      </c>
      <c r="D360" s="138">
        <f t="shared" si="33"/>
        <v>4636.1228702923299</v>
      </c>
      <c r="E360" s="138">
        <f t="shared" si="30"/>
        <v>0</v>
      </c>
      <c r="F360" s="138">
        <f t="shared" si="31"/>
        <v>0</v>
      </c>
      <c r="G360" s="138">
        <f t="shared" si="32"/>
        <v>0</v>
      </c>
      <c r="H360" s="138">
        <f t="shared" si="29"/>
        <v>4636.122870292329</v>
      </c>
    </row>
    <row r="361" spans="2:9" x14ac:dyDescent="0.55000000000000004">
      <c r="B361" s="127" t="str">
        <f>$B$50</f>
        <v>Technology</v>
      </c>
      <c r="C361" s="138">
        <f t="shared" si="33"/>
        <v>11160.079192891371</v>
      </c>
      <c r="D361" s="138">
        <f t="shared" si="33"/>
        <v>13397.760359609159</v>
      </c>
      <c r="E361" s="138">
        <f t="shared" si="30"/>
        <v>19673.46421355538</v>
      </c>
      <c r="F361" s="138">
        <f t="shared" si="31"/>
        <v>0</v>
      </c>
      <c r="G361" s="138">
        <f t="shared" si="32"/>
        <v>0</v>
      </c>
      <c r="H361" s="138">
        <f t="shared" si="29"/>
        <v>12755.195750086414</v>
      </c>
    </row>
    <row r="362" spans="2:9" x14ac:dyDescent="0.55000000000000004">
      <c r="B362" s="127" t="str">
        <f>$B$51</f>
        <v>Nursing</v>
      </c>
      <c r="C362" s="138">
        <f t="shared" si="33"/>
        <v>12864.255153385173</v>
      </c>
      <c r="D362" s="138">
        <f t="shared" si="33"/>
        <v>29578.69774868447</v>
      </c>
      <c r="E362" s="138">
        <f t="shared" si="30"/>
        <v>33790.944484417094</v>
      </c>
      <c r="F362" s="138">
        <f t="shared" si="31"/>
        <v>0</v>
      </c>
      <c r="G362" s="138">
        <f t="shared" si="32"/>
        <v>0</v>
      </c>
      <c r="H362" s="138">
        <f t="shared" si="29"/>
        <v>29000.772963515272</v>
      </c>
    </row>
    <row r="363" spans="2:9" x14ac:dyDescent="0.55000000000000004">
      <c r="B363" s="130" t="str">
        <f>$B$52</f>
        <v>Totals</v>
      </c>
      <c r="C363" s="135">
        <f t="shared" si="33"/>
        <v>10617.570174042034</v>
      </c>
      <c r="D363" s="135">
        <f t="shared" si="33"/>
        <v>16479.33275127846</v>
      </c>
      <c r="E363" s="135">
        <f t="shared" si="30"/>
        <v>14477.373854800171</v>
      </c>
      <c r="F363" s="135">
        <f t="shared" si="31"/>
        <v>16081.882190851407</v>
      </c>
      <c r="G363" s="135">
        <f t="shared" si="32"/>
        <v>22595.727441185009</v>
      </c>
      <c r="H363" s="135">
        <f t="shared" si="29"/>
        <v>12687.793481043998</v>
      </c>
      <c r="I363" s="349"/>
    </row>
  </sheetData>
  <mergeCells count="45">
    <mergeCell ref="B316:H316"/>
    <mergeCell ref="B341:H341"/>
    <mergeCell ref="B215:G215"/>
    <mergeCell ref="B216:H216"/>
    <mergeCell ref="B241:G241"/>
    <mergeCell ref="B264:H264"/>
    <mergeCell ref="B266:H266"/>
    <mergeCell ref="B291:H291"/>
    <mergeCell ref="I140:I141"/>
    <mergeCell ref="B165:G165"/>
    <mergeCell ref="B166:G166"/>
    <mergeCell ref="B190:G190"/>
    <mergeCell ref="B191:H191"/>
    <mergeCell ref="B89:G89"/>
    <mergeCell ref="B113:H113"/>
    <mergeCell ref="B114:G114"/>
    <mergeCell ref="B139:G139"/>
    <mergeCell ref="B140:F141"/>
    <mergeCell ref="B58:G58"/>
    <mergeCell ref="D83:F83"/>
    <mergeCell ref="B84:C84"/>
    <mergeCell ref="D84:F84"/>
    <mergeCell ref="B87:G87"/>
    <mergeCell ref="D27:F27"/>
    <mergeCell ref="B28:C28"/>
    <mergeCell ref="D28:F28"/>
    <mergeCell ref="D54:F54"/>
    <mergeCell ref="B55:C55"/>
    <mergeCell ref="D55:F55"/>
    <mergeCell ref="B16:E16"/>
    <mergeCell ref="B17:E17"/>
    <mergeCell ref="B18:E18"/>
    <mergeCell ref="D20:F20"/>
    <mergeCell ref="B21:C21"/>
    <mergeCell ref="D21:F21"/>
    <mergeCell ref="B11:H11"/>
    <mergeCell ref="B12:E12"/>
    <mergeCell ref="B13:E13"/>
    <mergeCell ref="B14:E14"/>
    <mergeCell ref="B15:E15"/>
    <mergeCell ref="B1:H1"/>
    <mergeCell ref="B2:H2"/>
    <mergeCell ref="B8:H8"/>
    <mergeCell ref="B9:G9"/>
    <mergeCell ref="B10:G10"/>
  </mergeCells>
  <conditionalFormatting sqref="C61:G80">
    <cfRule type="expression" dxfId="73" priority="6" stopIfTrue="1">
      <formula>C32=0</formula>
    </cfRule>
  </conditionalFormatting>
  <conditionalFormatting sqref="C91:G110">
    <cfRule type="expression" dxfId="72" priority="5" stopIfTrue="1">
      <formula>C32=0</formula>
    </cfRule>
  </conditionalFormatting>
  <conditionalFormatting sqref="C143:H162">
    <cfRule type="expression" dxfId="71" priority="3" stopIfTrue="1">
      <formula>C32=0</formula>
    </cfRule>
  </conditionalFormatting>
  <conditionalFormatting sqref="H143:H162">
    <cfRule type="expression" dxfId="70" priority="1" stopIfTrue="1">
      <formula>OR(AND(#REF!&gt;0,H143&gt;0,H61=0),AND(#REF!&gt;0,H143&gt;0,H32=0))</formula>
    </cfRule>
    <cfRule type="expression" dxfId="69" priority="4" stopIfTrue="1">
      <formula>OR(AND(#REF!&gt;0,H143&gt;0,H61=0),AND(#REF!&gt;0,H143&gt;0,H32=0))</formula>
    </cfRule>
  </conditionalFormatting>
  <pageMargins left="0.25" right="0.25" top="0.5" bottom="0.5" header="0.17" footer="0.17"/>
  <pageSetup scale="68" fitToHeight="0" orientation="portrait" r:id="rId1"/>
  <headerFooter alignWithMargins="0"/>
  <rowBreaks count="6" manualBreakCount="6">
    <brk id="56" max="16383" man="1"/>
    <brk id="112" max="16383" man="1"/>
    <brk id="164" max="16383" man="1"/>
    <brk id="214" max="16383" man="1"/>
    <brk id="264" max="16383" man="1"/>
    <brk id="314" max="16383" man="1"/>
  </rowBreaks>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500-000000000000}">
  <sheetPr codeName="Sheet38">
    <tabColor rgb="FFFFC000"/>
    <pageSetUpPr fitToPage="1"/>
  </sheetPr>
  <dimension ref="B1:W363"/>
  <sheetViews>
    <sheetView showGridLines="0" showZeros="0" topLeftCell="A22" zoomScale="70" zoomScaleNormal="70" workbookViewId="0">
      <selection activeCell="J41" sqref="J41"/>
    </sheetView>
  </sheetViews>
  <sheetFormatPr defaultColWidth="9.109375" defaultRowHeight="19.2" x14ac:dyDescent="0.55000000000000004"/>
  <cols>
    <col min="1" max="1" width="1.88671875" style="107" customWidth="1"/>
    <col min="2" max="2" width="30.5546875" style="107" customWidth="1"/>
    <col min="3" max="5" width="15.88671875" style="107" bestFit="1" customWidth="1"/>
    <col min="6" max="6" width="16.6640625" style="107" bestFit="1" customWidth="1"/>
    <col min="7" max="7" width="17.5546875" style="107" bestFit="1" customWidth="1"/>
    <col min="8" max="8" width="21.33203125" style="107" bestFit="1" customWidth="1"/>
    <col min="9" max="9" width="16.33203125" style="107" bestFit="1" customWidth="1"/>
    <col min="10" max="10" width="15.88671875" style="107" bestFit="1" customWidth="1"/>
    <col min="11" max="16384" width="9.109375" style="107"/>
  </cols>
  <sheetData>
    <row r="1" spans="2:8" x14ac:dyDescent="0.55000000000000004">
      <c r="B1" s="442" t="str">
        <f>'Relative Weights'!A1</f>
        <v>THECB Texas Public University Expenditure Study - Fiscal Year 2025</v>
      </c>
      <c r="C1" s="442"/>
      <c r="D1" s="442"/>
      <c r="E1" s="442"/>
      <c r="F1" s="442"/>
      <c r="G1" s="442"/>
      <c r="H1" s="442"/>
    </row>
    <row r="2" spans="2:8" x14ac:dyDescent="0.55000000000000004">
      <c r="B2" s="443" t="str">
        <f>'Relative Weights'!A2</f>
        <v>Institution Survey for the Year Ended August 31, 2025</v>
      </c>
      <c r="C2" s="443"/>
      <c r="D2" s="443"/>
      <c r="E2" s="443"/>
      <c r="F2" s="443"/>
      <c r="G2" s="443"/>
      <c r="H2" s="443"/>
    </row>
    <row r="3" spans="2:8" x14ac:dyDescent="0.55000000000000004">
      <c r="B3" s="119" t="s">
        <v>108</v>
      </c>
      <c r="C3" s="119"/>
      <c r="D3" s="119"/>
      <c r="E3" s="119"/>
      <c r="F3" s="119"/>
      <c r="G3" s="119"/>
      <c r="H3" s="119"/>
    </row>
    <row r="4" spans="2:8" x14ac:dyDescent="0.55000000000000004">
      <c r="B4" s="292" t="s">
        <v>154</v>
      </c>
      <c r="C4" s="119"/>
      <c r="D4" s="119"/>
      <c r="E4" s="119"/>
      <c r="F4" s="119"/>
      <c r="G4" s="119"/>
      <c r="H4" s="119"/>
    </row>
    <row r="5" spans="2:8" ht="16.5" customHeight="1" x14ac:dyDescent="0.55000000000000004">
      <c r="B5" s="119"/>
      <c r="C5" s="119"/>
      <c r="D5" s="119"/>
      <c r="E5" s="119"/>
      <c r="F5" s="119"/>
      <c r="G5" s="119"/>
      <c r="H5" s="244"/>
    </row>
    <row r="6" spans="2:8" x14ac:dyDescent="0.55000000000000004">
      <c r="B6" s="293" t="s">
        <v>10</v>
      </c>
      <c r="C6" s="293"/>
      <c r="D6" s="293"/>
      <c r="E6" s="293"/>
      <c r="F6" s="293"/>
      <c r="G6" s="293"/>
      <c r="H6" s="294"/>
    </row>
    <row r="7" spans="2:8" x14ac:dyDescent="0.55000000000000004">
      <c r="B7" s="119"/>
      <c r="C7" s="119"/>
      <c r="D7" s="119"/>
      <c r="E7" s="119"/>
      <c r="F7" s="119"/>
      <c r="G7" s="119"/>
      <c r="H7" s="295"/>
    </row>
    <row r="8" spans="2:8" ht="171" customHeight="1" x14ac:dyDescent="0.55000000000000004">
      <c r="B8" s="431" t="s">
        <v>223</v>
      </c>
      <c r="C8" s="431"/>
      <c r="D8" s="431"/>
      <c r="E8" s="431"/>
      <c r="F8" s="431"/>
      <c r="G8" s="431"/>
      <c r="H8" s="431"/>
    </row>
    <row r="9" spans="2:8" ht="99.75" customHeight="1" x14ac:dyDescent="0.55000000000000004">
      <c r="B9" s="432" t="s">
        <v>41</v>
      </c>
      <c r="C9" s="432"/>
      <c r="D9" s="432"/>
      <c r="E9" s="432"/>
      <c r="F9" s="432"/>
      <c r="G9" s="432"/>
      <c r="H9" s="296"/>
    </row>
    <row r="10" spans="2:8" x14ac:dyDescent="0.55000000000000004">
      <c r="B10" s="442" t="s">
        <v>20</v>
      </c>
      <c r="C10" s="442"/>
      <c r="D10" s="442"/>
      <c r="E10" s="442"/>
      <c r="F10" s="442"/>
      <c r="G10" s="442"/>
      <c r="H10" s="296"/>
    </row>
    <row r="11" spans="2:8" ht="21" customHeight="1" thickBot="1" x14ac:dyDescent="0.6">
      <c r="B11" s="444" t="s">
        <v>851</v>
      </c>
      <c r="C11" s="444"/>
      <c r="D11" s="444"/>
      <c r="E11" s="444"/>
      <c r="F11" s="444"/>
      <c r="G11" s="444"/>
      <c r="H11" s="444"/>
    </row>
    <row r="12" spans="2:8" ht="19.8" thickBot="1" x14ac:dyDescent="0.6">
      <c r="B12" s="459" t="s">
        <v>16</v>
      </c>
      <c r="C12" s="460"/>
      <c r="D12" s="460"/>
      <c r="E12" s="461"/>
      <c r="F12" s="297"/>
      <c r="G12" s="298"/>
      <c r="H12" s="299" t="s">
        <v>17</v>
      </c>
    </row>
    <row r="13" spans="2:8" x14ac:dyDescent="0.55000000000000004">
      <c r="B13" s="462" t="s">
        <v>12</v>
      </c>
      <c r="C13" s="463"/>
      <c r="D13" s="463"/>
      <c r="E13" s="464"/>
      <c r="F13" s="352"/>
      <c r="G13" s="301"/>
      <c r="H13" s="353">
        <f>Data!$G33</f>
        <v>87994163</v>
      </c>
    </row>
    <row r="14" spans="2:8" x14ac:dyDescent="0.55000000000000004">
      <c r="B14" s="436" t="s">
        <v>13</v>
      </c>
      <c r="C14" s="465"/>
      <c r="D14" s="465"/>
      <c r="E14" s="466"/>
      <c r="F14" s="354"/>
      <c r="G14" s="301"/>
      <c r="H14" s="355">
        <f>Data!$H33</f>
        <v>7132091</v>
      </c>
    </row>
    <row r="15" spans="2:8" x14ac:dyDescent="0.55000000000000004">
      <c r="B15" s="436" t="s">
        <v>14</v>
      </c>
      <c r="C15" s="465"/>
      <c r="D15" s="465"/>
      <c r="E15" s="466"/>
      <c r="F15" s="354"/>
      <c r="G15" s="301"/>
      <c r="H15" s="355">
        <f>Data!$I33</f>
        <v>37985370</v>
      </c>
    </row>
    <row r="16" spans="2:8" x14ac:dyDescent="0.55000000000000004">
      <c r="B16" s="436" t="s">
        <v>18</v>
      </c>
      <c r="C16" s="465"/>
      <c r="D16" s="465"/>
      <c r="E16" s="466"/>
      <c r="F16" s="354"/>
      <c r="G16" s="301"/>
      <c r="H16" s="355">
        <f>Data!$J33</f>
        <v>16159591</v>
      </c>
    </row>
    <row r="17" spans="2:23" x14ac:dyDescent="0.55000000000000004">
      <c r="B17" s="436" t="s">
        <v>15</v>
      </c>
      <c r="C17" s="465"/>
      <c r="D17" s="465"/>
      <c r="E17" s="466"/>
      <c r="F17" s="354"/>
      <c r="G17" s="301"/>
      <c r="H17" s="355">
        <f>Data!$K33</f>
        <v>39595172</v>
      </c>
    </row>
    <row r="18" spans="2:23" x14ac:dyDescent="0.55000000000000004">
      <c r="B18" s="436" t="s">
        <v>1</v>
      </c>
      <c r="C18" s="465"/>
      <c r="D18" s="465"/>
      <c r="E18" s="466"/>
      <c r="F18" s="356"/>
      <c r="G18" s="301"/>
      <c r="H18" s="357">
        <f>SUM(H13:H17)</f>
        <v>188866387</v>
      </c>
    </row>
    <row r="19" spans="2:23" ht="13.5" customHeight="1" x14ac:dyDescent="0.55000000000000004">
      <c r="B19" s="306"/>
      <c r="D19" s="306"/>
      <c r="E19" s="306"/>
      <c r="F19" s="306"/>
      <c r="G19" s="306"/>
      <c r="H19" s="296"/>
    </row>
    <row r="20" spans="2:23" ht="13.5" customHeight="1" x14ac:dyDescent="0.55000000000000004">
      <c r="B20" s="306"/>
      <c r="D20" s="467" t="s">
        <v>22</v>
      </c>
      <c r="E20" s="468"/>
      <c r="F20" s="469"/>
      <c r="G20" s="307" t="s">
        <v>23</v>
      </c>
      <c r="H20" s="307" t="s">
        <v>24</v>
      </c>
    </row>
    <row r="21" spans="2:23" ht="17.25" customHeight="1" x14ac:dyDescent="0.55000000000000004">
      <c r="B21" s="438" t="s">
        <v>21</v>
      </c>
      <c r="C21" s="470"/>
      <c r="D21" s="471" t="str">
        <f>Data!L33</f>
        <v>Melanie Ramirez</v>
      </c>
      <c r="E21" s="472"/>
      <c r="F21" s="473"/>
      <c r="G21" s="308" t="str">
        <f>Data!M33</f>
        <v>940-898-3522</v>
      </c>
      <c r="H21" s="309" t="str">
        <f>Data!N33</f>
        <v>mramirez50@twu.edu</v>
      </c>
    </row>
    <row r="22" spans="2:23" ht="13.5" customHeight="1" x14ac:dyDescent="0.55000000000000004">
      <c r="B22" s="306"/>
      <c r="C22" s="306"/>
      <c r="D22" s="306"/>
      <c r="E22" s="306"/>
      <c r="F22" s="306"/>
      <c r="G22" s="306"/>
      <c r="H22" s="296"/>
    </row>
    <row r="23" spans="2:23" ht="15.75" customHeight="1" thickBot="1" x14ac:dyDescent="0.6">
      <c r="B23" s="117" t="s">
        <v>900</v>
      </c>
      <c r="C23" s="306"/>
      <c r="D23" s="306"/>
      <c r="E23" s="306"/>
      <c r="F23" s="306"/>
      <c r="G23" s="306"/>
      <c r="H23" s="296"/>
    </row>
    <row r="24" spans="2:23" s="313" customFormat="1" x14ac:dyDescent="0.55000000000000004">
      <c r="B24" s="310"/>
      <c r="C24" s="123" t="s">
        <v>25</v>
      </c>
      <c r="D24" s="311" t="s">
        <v>26</v>
      </c>
      <c r="E24" s="311" t="s">
        <v>27</v>
      </c>
      <c r="F24" s="311" t="s">
        <v>28</v>
      </c>
      <c r="G24" s="311" t="s">
        <v>29</v>
      </c>
      <c r="H24" s="312" t="s">
        <v>30</v>
      </c>
      <c r="J24" s="107"/>
    </row>
    <row r="25" spans="2:23" s="313" customFormat="1" ht="19.8" thickBot="1" x14ac:dyDescent="0.6">
      <c r="B25" s="314" t="s">
        <v>675</v>
      </c>
      <c r="C25" s="315">
        <f>Data!O33</f>
        <v>4505</v>
      </c>
      <c r="D25" s="316">
        <f>Data!P33</f>
        <v>5498</v>
      </c>
      <c r="E25" s="316">
        <f>Data!Q33</f>
        <v>3558</v>
      </c>
      <c r="F25" s="316">
        <f>Data!R33</f>
        <v>1026</v>
      </c>
      <c r="G25" s="316">
        <f>Data!S33</f>
        <v>308</v>
      </c>
      <c r="H25" s="317">
        <f>SUM(C25:G25)</f>
        <v>14895</v>
      </c>
    </row>
    <row r="26" spans="2:23" x14ac:dyDescent="0.55000000000000004">
      <c r="C26" s="318"/>
      <c r="D26" s="318"/>
      <c r="E26" s="318"/>
      <c r="F26" s="318"/>
      <c r="G26" s="318"/>
      <c r="H26" s="318"/>
      <c r="I26" s="318"/>
    </row>
    <row r="27" spans="2:23" ht="13.5" customHeight="1" x14ac:dyDescent="0.55000000000000004">
      <c r="B27" s="306"/>
      <c r="D27" s="467" t="s">
        <v>22</v>
      </c>
      <c r="E27" s="468"/>
      <c r="F27" s="469"/>
      <c r="G27" s="307" t="s">
        <v>23</v>
      </c>
      <c r="H27" s="307" t="s">
        <v>24</v>
      </c>
    </row>
    <row r="28" spans="2:23" ht="17.25" customHeight="1" x14ac:dyDescent="0.55000000000000004">
      <c r="B28" s="438" t="s">
        <v>893</v>
      </c>
      <c r="C28" s="470"/>
      <c r="D28" s="471" t="str">
        <f>Data!T33</f>
        <v>Carolina Sheeder</v>
      </c>
      <c r="E28" s="472"/>
      <c r="F28" s="473"/>
      <c r="G28" s="308" t="str">
        <f>Data!U33</f>
        <v>(940) 898-3298</v>
      </c>
      <c r="H28" s="309" t="str">
        <f>Data!V33</f>
        <v>CSheeder@twu.edu</v>
      </c>
    </row>
    <row r="29" spans="2:23" ht="13.5" customHeight="1" x14ac:dyDescent="0.55000000000000004">
      <c r="B29" s="306"/>
      <c r="C29" s="306"/>
      <c r="D29" s="306"/>
      <c r="E29" s="306"/>
      <c r="F29" s="306"/>
      <c r="G29" s="306"/>
      <c r="H29" s="296"/>
    </row>
    <row r="30" spans="2:23" ht="19.8" thickBot="1" x14ac:dyDescent="0.6">
      <c r="B30" s="117" t="s">
        <v>901</v>
      </c>
    </row>
    <row r="31" spans="2:23" ht="19.8" thickBot="1" x14ac:dyDescent="0.6">
      <c r="B31" s="124" t="s">
        <v>31</v>
      </c>
      <c r="C31" s="125" t="s">
        <v>25</v>
      </c>
      <c r="D31" s="125" t="s">
        <v>26</v>
      </c>
      <c r="E31" s="125" t="s">
        <v>27</v>
      </c>
      <c r="F31" s="125" t="s">
        <v>28</v>
      </c>
      <c r="G31" s="125" t="s">
        <v>29</v>
      </c>
      <c r="H31" s="126" t="s">
        <v>30</v>
      </c>
    </row>
    <row r="32" spans="2:23" x14ac:dyDescent="0.55000000000000004">
      <c r="B32" s="127" t="s">
        <v>42</v>
      </c>
      <c r="C32" s="140">
        <f>Data!W33</f>
        <v>72784</v>
      </c>
      <c r="D32" s="140">
        <f>Data!AQ33</f>
        <v>18541</v>
      </c>
      <c r="E32" s="140">
        <f>Data!BK33</f>
        <v>5233</v>
      </c>
      <c r="F32" s="140">
        <f>Data!CE33</f>
        <v>2057</v>
      </c>
      <c r="G32" s="140">
        <f>Data!CY33</f>
        <v>0</v>
      </c>
      <c r="H32" s="141">
        <f>SUM(C32:G32)</f>
        <v>98615</v>
      </c>
      <c r="W32" s="144"/>
    </row>
    <row r="33" spans="2:23" x14ac:dyDescent="0.55000000000000004">
      <c r="B33" s="129" t="s">
        <v>43</v>
      </c>
      <c r="C33" s="140">
        <f>Data!X33</f>
        <v>31725.000000000007</v>
      </c>
      <c r="D33" s="140">
        <f>Data!AR33</f>
        <v>13628</v>
      </c>
      <c r="E33" s="140">
        <f>Data!BL33</f>
        <v>8459</v>
      </c>
      <c r="F33" s="140">
        <f>Data!CF33</f>
        <v>4495</v>
      </c>
      <c r="G33" s="140">
        <f>Data!CZ33</f>
        <v>0</v>
      </c>
      <c r="H33" s="141">
        <f t="shared" ref="H33:H52" si="0">SUM(C33:G33)</f>
        <v>58307.000000000007</v>
      </c>
      <c r="W33" s="144"/>
    </row>
    <row r="34" spans="2:23" x14ac:dyDescent="0.55000000000000004">
      <c r="B34" s="129" t="s">
        <v>44</v>
      </c>
      <c r="C34" s="140">
        <f>Data!Y33</f>
        <v>10131</v>
      </c>
      <c r="D34" s="140">
        <f>Data!AS33</f>
        <v>5518</v>
      </c>
      <c r="E34" s="140">
        <f>Data!BM33</f>
        <v>1371.0000000000002</v>
      </c>
      <c r="F34" s="140">
        <f>Data!CG33</f>
        <v>216</v>
      </c>
      <c r="G34" s="140">
        <f>Data!DA33</f>
        <v>0</v>
      </c>
      <c r="H34" s="141">
        <f t="shared" si="0"/>
        <v>17236</v>
      </c>
      <c r="W34" s="144"/>
    </row>
    <row r="35" spans="2:23" x14ac:dyDescent="0.55000000000000004">
      <c r="B35" s="129" t="s">
        <v>45</v>
      </c>
      <c r="C35" s="140">
        <f>Data!Z33</f>
        <v>2931</v>
      </c>
      <c r="D35" s="140">
        <f>Data!AT33</f>
        <v>8453</v>
      </c>
      <c r="E35" s="140">
        <f>Data!BN33</f>
        <v>4363</v>
      </c>
      <c r="F35" s="140">
        <f>Data!CH33</f>
        <v>2112</v>
      </c>
      <c r="G35" s="140">
        <f>Data!DB33</f>
        <v>0</v>
      </c>
      <c r="H35" s="141">
        <f t="shared" si="0"/>
        <v>17859</v>
      </c>
      <c r="W35" s="144"/>
    </row>
    <row r="36" spans="2:23" x14ac:dyDescent="0.55000000000000004">
      <c r="B36" s="129" t="s">
        <v>46</v>
      </c>
      <c r="C36" s="140">
        <f>Data!AA33</f>
        <v>435</v>
      </c>
      <c r="D36" s="140">
        <f>Data!AU33</f>
        <v>172</v>
      </c>
      <c r="E36" s="140">
        <f>Data!BO33</f>
        <v>114</v>
      </c>
      <c r="F36" s="140">
        <f>Data!CI33</f>
        <v>24</v>
      </c>
      <c r="G36" s="140">
        <f>Data!DC33</f>
        <v>0</v>
      </c>
      <c r="H36" s="141">
        <f t="shared" si="0"/>
        <v>745</v>
      </c>
      <c r="W36" s="144"/>
    </row>
    <row r="37" spans="2:23" x14ac:dyDescent="0.55000000000000004">
      <c r="B37" s="129" t="s">
        <v>47</v>
      </c>
      <c r="C37" s="140">
        <f>Data!AB33</f>
        <v>1073</v>
      </c>
      <c r="D37" s="140">
        <f>Data!AV33</f>
        <v>1655</v>
      </c>
      <c r="E37" s="140">
        <f>Data!BP33</f>
        <v>1162</v>
      </c>
      <c r="F37" s="140">
        <f>Data!CJ33</f>
        <v>15</v>
      </c>
      <c r="G37" s="140">
        <f>Data!DD33</f>
        <v>0</v>
      </c>
      <c r="H37" s="141">
        <f t="shared" si="0"/>
        <v>3905</v>
      </c>
      <c r="W37" s="144"/>
    </row>
    <row r="38" spans="2:23" x14ac:dyDescent="0.55000000000000004">
      <c r="B38" s="129" t="s">
        <v>48</v>
      </c>
      <c r="C38" s="140">
        <f>Data!AC33</f>
        <v>3722</v>
      </c>
      <c r="D38" s="140">
        <f>Data!AW33</f>
        <v>3927</v>
      </c>
      <c r="E38" s="140">
        <f>Data!BQ33</f>
        <v>3047</v>
      </c>
      <c r="F38" s="140">
        <f>Data!CK33</f>
        <v>473</v>
      </c>
      <c r="G38" s="140">
        <f>Data!DE33</f>
        <v>0</v>
      </c>
      <c r="H38" s="141">
        <f t="shared" si="0"/>
        <v>11169</v>
      </c>
      <c r="W38" s="144"/>
    </row>
    <row r="39" spans="2:23" x14ac:dyDescent="0.55000000000000004">
      <c r="B39" s="129" t="s">
        <v>49</v>
      </c>
      <c r="C39" s="140">
        <f>Data!AD33</f>
        <v>0</v>
      </c>
      <c r="D39" s="140">
        <f>Data!AX33</f>
        <v>0</v>
      </c>
      <c r="E39" s="140">
        <f>Data!BR33</f>
        <v>0</v>
      </c>
      <c r="F39" s="140">
        <f>Data!CL33</f>
        <v>0</v>
      </c>
      <c r="G39" s="140">
        <f>Data!DF33</f>
        <v>0</v>
      </c>
      <c r="H39" s="141">
        <f t="shared" si="0"/>
        <v>0</v>
      </c>
      <c r="W39" s="144"/>
    </row>
    <row r="40" spans="2:23" x14ac:dyDescent="0.55000000000000004">
      <c r="B40" s="129" t="s">
        <v>50</v>
      </c>
      <c r="C40" s="140">
        <f>Data!AE33</f>
        <v>421</v>
      </c>
      <c r="D40" s="140">
        <f>Data!AY33</f>
        <v>1706</v>
      </c>
      <c r="E40" s="140">
        <f>Data!BS33</f>
        <v>624</v>
      </c>
      <c r="F40" s="140">
        <f>Data!CM33</f>
        <v>0</v>
      </c>
      <c r="G40" s="140">
        <f>Data!DG33</f>
        <v>0</v>
      </c>
      <c r="H40" s="141">
        <f t="shared" si="0"/>
        <v>2751</v>
      </c>
      <c r="W40" s="144"/>
    </row>
    <row r="41" spans="2:23" x14ac:dyDescent="0.55000000000000004">
      <c r="B41" s="129" t="s">
        <v>51</v>
      </c>
      <c r="C41" s="140">
        <f>Data!AF33</f>
        <v>18</v>
      </c>
      <c r="D41" s="140">
        <f>Data!AZ33</f>
        <v>429</v>
      </c>
      <c r="E41" s="140">
        <f>Data!BT33</f>
        <v>4408</v>
      </c>
      <c r="F41" s="140">
        <f>Data!CN33</f>
        <v>15</v>
      </c>
      <c r="G41" s="140">
        <f>Data!DH33</f>
        <v>0</v>
      </c>
      <c r="H41" s="141">
        <f t="shared" si="0"/>
        <v>4870</v>
      </c>
      <c r="W41" s="144"/>
    </row>
    <row r="42" spans="2:23" x14ac:dyDescent="0.55000000000000004">
      <c r="B42" s="129" t="s">
        <v>52</v>
      </c>
      <c r="C42" s="140">
        <f>Data!AG33</f>
        <v>0</v>
      </c>
      <c r="D42" s="140">
        <f>Data!BA33</f>
        <v>0</v>
      </c>
      <c r="E42" s="140">
        <f>Data!BU33</f>
        <v>0</v>
      </c>
      <c r="F42" s="140">
        <f>Data!CO33</f>
        <v>0</v>
      </c>
      <c r="G42" s="140">
        <f>Data!DI33</f>
        <v>0</v>
      </c>
      <c r="H42" s="141">
        <f t="shared" si="0"/>
        <v>0</v>
      </c>
      <c r="W42" s="144"/>
    </row>
    <row r="43" spans="2:23" x14ac:dyDescent="0.55000000000000004">
      <c r="B43" s="129" t="s">
        <v>53</v>
      </c>
      <c r="C43" s="140">
        <f>Data!AH33</f>
        <v>0</v>
      </c>
      <c r="D43" s="140">
        <f>Data!BB33</f>
        <v>0</v>
      </c>
      <c r="E43" s="140">
        <f>Data!BV33</f>
        <v>0</v>
      </c>
      <c r="F43" s="140">
        <f>Data!CP33</f>
        <v>0</v>
      </c>
      <c r="G43" s="140">
        <f>Data!DJ33</f>
        <v>0</v>
      </c>
      <c r="H43" s="141">
        <f t="shared" si="0"/>
        <v>0</v>
      </c>
      <c r="W43" s="144"/>
    </row>
    <row r="44" spans="2:23" x14ac:dyDescent="0.55000000000000004">
      <c r="B44" s="129" t="s">
        <v>54</v>
      </c>
      <c r="C44" s="140">
        <f>Data!AI33</f>
        <v>0</v>
      </c>
      <c r="D44" s="140">
        <f>Data!BC33</f>
        <v>0</v>
      </c>
      <c r="E44" s="140">
        <f>Data!BW33</f>
        <v>0</v>
      </c>
      <c r="F44" s="140">
        <f>Data!CQ33</f>
        <v>0</v>
      </c>
      <c r="G44" s="140">
        <f>Data!DK33</f>
        <v>0</v>
      </c>
      <c r="H44" s="141">
        <f t="shared" si="0"/>
        <v>0</v>
      </c>
      <c r="W44" s="144"/>
    </row>
    <row r="45" spans="2:23" x14ac:dyDescent="0.55000000000000004">
      <c r="B45" s="129" t="s">
        <v>55</v>
      </c>
      <c r="C45" s="140">
        <f>Data!AJ33</f>
        <v>3752</v>
      </c>
      <c r="D45" s="140">
        <f>Data!BD33</f>
        <v>11762.999999999996</v>
      </c>
      <c r="E45" s="140">
        <f>Data!BX33</f>
        <v>9038</v>
      </c>
      <c r="F45" s="140">
        <f>Data!CR33</f>
        <v>9518</v>
      </c>
      <c r="G45" s="140">
        <f>Data!DL33</f>
        <v>9854.0000000000055</v>
      </c>
      <c r="H45" s="141">
        <f t="shared" si="0"/>
        <v>43925.000000000007</v>
      </c>
      <c r="W45" s="144"/>
    </row>
    <row r="46" spans="2:23" x14ac:dyDescent="0.55000000000000004">
      <c r="B46" s="129" t="s">
        <v>56</v>
      </c>
      <c r="C46" s="140">
        <f>Data!AK33</f>
        <v>0</v>
      </c>
      <c r="D46" s="140">
        <f>Data!BE33</f>
        <v>0</v>
      </c>
      <c r="E46" s="140">
        <f>Data!BY33</f>
        <v>0</v>
      </c>
      <c r="F46" s="140">
        <f>Data!CS33</f>
        <v>0</v>
      </c>
      <c r="G46" s="140">
        <f>Data!DM33</f>
        <v>0</v>
      </c>
      <c r="H46" s="141">
        <f t="shared" si="0"/>
        <v>0</v>
      </c>
      <c r="W46" s="144"/>
    </row>
    <row r="47" spans="2:23" x14ac:dyDescent="0.55000000000000004">
      <c r="B47" s="129" t="s">
        <v>57</v>
      </c>
      <c r="C47" s="140">
        <f>Data!AL33</f>
        <v>5160</v>
      </c>
      <c r="D47" s="140">
        <f>Data!BF33</f>
        <v>18267</v>
      </c>
      <c r="E47" s="140">
        <f>Data!BZ33</f>
        <v>18629</v>
      </c>
      <c r="F47" s="140">
        <f>Data!CT33</f>
        <v>21</v>
      </c>
      <c r="G47" s="140">
        <f>Data!DN33</f>
        <v>0</v>
      </c>
      <c r="H47" s="141">
        <f t="shared" si="0"/>
        <v>42077</v>
      </c>
      <c r="W47" s="144"/>
    </row>
    <row r="48" spans="2:23" x14ac:dyDescent="0.55000000000000004">
      <c r="B48" s="129" t="s">
        <v>58</v>
      </c>
      <c r="C48" s="140">
        <f>Data!AM33</f>
        <v>0</v>
      </c>
      <c r="D48" s="140">
        <f>Data!BG33</f>
        <v>0</v>
      </c>
      <c r="E48" s="140">
        <f>Data!CA33</f>
        <v>0</v>
      </c>
      <c r="F48" s="140">
        <f>Data!CU33</f>
        <v>0</v>
      </c>
      <c r="G48" s="140">
        <f>Data!DO33</f>
        <v>0</v>
      </c>
      <c r="H48" s="141">
        <f t="shared" si="0"/>
        <v>0</v>
      </c>
      <c r="W48" s="144"/>
    </row>
    <row r="49" spans="2:23" x14ac:dyDescent="0.55000000000000004">
      <c r="B49" s="129" t="s">
        <v>59</v>
      </c>
      <c r="C49" s="140">
        <f>Data!AN33</f>
        <v>0</v>
      </c>
      <c r="D49" s="140">
        <f>Data!BH33</f>
        <v>774</v>
      </c>
      <c r="E49" s="140">
        <f>Data!CB33</f>
        <v>0</v>
      </c>
      <c r="F49" s="140">
        <f>Data!CV33</f>
        <v>0</v>
      </c>
      <c r="G49" s="140">
        <f>Data!DP33</f>
        <v>0</v>
      </c>
      <c r="H49" s="141">
        <f t="shared" si="0"/>
        <v>774</v>
      </c>
      <c r="W49" s="144"/>
    </row>
    <row r="50" spans="2:23" x14ac:dyDescent="0.55000000000000004">
      <c r="B50" s="129" t="s">
        <v>60</v>
      </c>
      <c r="C50" s="140">
        <f>Data!AO33</f>
        <v>637</v>
      </c>
      <c r="D50" s="140">
        <f>Data!BI33</f>
        <v>294</v>
      </c>
      <c r="E50" s="140">
        <f>Data!CC33</f>
        <v>279</v>
      </c>
      <c r="F50" s="140">
        <f>Data!CW33</f>
        <v>0</v>
      </c>
      <c r="G50" s="140">
        <f>Data!DQ33</f>
        <v>0</v>
      </c>
      <c r="H50" s="141">
        <f t="shared" si="0"/>
        <v>1210</v>
      </c>
      <c r="W50" s="144"/>
    </row>
    <row r="51" spans="2:23" x14ac:dyDescent="0.55000000000000004">
      <c r="B51" s="129" t="s">
        <v>0</v>
      </c>
      <c r="C51" s="140">
        <f>Data!AP33</f>
        <v>345</v>
      </c>
      <c r="D51" s="140">
        <f>Data!BJ33</f>
        <v>26258.000000000004</v>
      </c>
      <c r="E51" s="140">
        <f>Data!CD33</f>
        <v>12782.000000000005</v>
      </c>
      <c r="F51" s="140">
        <f>Data!CX33</f>
        <v>1401</v>
      </c>
      <c r="G51" s="140">
        <f>Data!DR33</f>
        <v>0</v>
      </c>
      <c r="H51" s="141">
        <f t="shared" si="0"/>
        <v>40786.000000000007</v>
      </c>
      <c r="W51" s="144"/>
    </row>
    <row r="52" spans="2:23" x14ac:dyDescent="0.55000000000000004">
      <c r="B52" s="142" t="s">
        <v>33</v>
      </c>
      <c r="C52" s="141">
        <f>SUM(C32:C51)</f>
        <v>133134</v>
      </c>
      <c r="D52" s="141">
        <f>SUM(D32:D51)</f>
        <v>111385</v>
      </c>
      <c r="E52" s="141">
        <f>SUM(E32:E51)</f>
        <v>69509</v>
      </c>
      <c r="F52" s="141">
        <f>SUM(F32:F51)</f>
        <v>20347</v>
      </c>
      <c r="G52" s="141">
        <f>SUM(G32:G51)</f>
        <v>9854.0000000000055</v>
      </c>
      <c r="H52" s="141">
        <f t="shared" si="0"/>
        <v>344229</v>
      </c>
    </row>
    <row r="53" spans="2:23" x14ac:dyDescent="0.55000000000000004">
      <c r="B53" s="143"/>
      <c r="C53" s="144"/>
      <c r="D53" s="144"/>
      <c r="E53" s="144"/>
      <c r="F53" s="144"/>
      <c r="G53" s="144"/>
      <c r="H53" s="144"/>
    </row>
    <row r="54" spans="2:23" ht="13.5" customHeight="1" x14ac:dyDescent="0.55000000000000004">
      <c r="B54" s="306"/>
      <c r="D54" s="467" t="s">
        <v>22</v>
      </c>
      <c r="E54" s="468"/>
      <c r="F54" s="469"/>
      <c r="G54" s="307" t="s">
        <v>23</v>
      </c>
      <c r="H54" s="307" t="s">
        <v>24</v>
      </c>
    </row>
    <row r="55" spans="2:23" ht="28.5" customHeight="1" x14ac:dyDescent="0.55000000000000004">
      <c r="B55" s="438" t="s">
        <v>894</v>
      </c>
      <c r="C55" s="470"/>
      <c r="D55" s="471" t="str">
        <f>Data!T33</f>
        <v>Carolina Sheeder</v>
      </c>
      <c r="E55" s="472"/>
      <c r="F55" s="473"/>
      <c r="G55" s="308" t="str">
        <f>Data!U33</f>
        <v>(940) 898-3298</v>
      </c>
      <c r="H55" s="309" t="str">
        <f>Data!V33</f>
        <v>CSheeder@twu.edu</v>
      </c>
    </row>
    <row r="56" spans="2:23" ht="13.5" customHeight="1" x14ac:dyDescent="0.55000000000000004">
      <c r="B56" s="306"/>
      <c r="C56" s="306"/>
      <c r="D56" s="306"/>
      <c r="E56" s="306"/>
      <c r="F56" s="306"/>
      <c r="G56" s="306"/>
      <c r="H56" s="296"/>
    </row>
    <row r="57" spans="2:23" ht="16.5" customHeight="1" x14ac:dyDescent="0.55000000000000004">
      <c r="B57" s="117" t="s">
        <v>9</v>
      </c>
    </row>
    <row r="58" spans="2:23" ht="39.75" customHeight="1" x14ac:dyDescent="0.55000000000000004">
      <c r="B58" s="441" t="s">
        <v>39</v>
      </c>
      <c r="C58" s="441"/>
      <c r="D58" s="441"/>
      <c r="E58" s="441"/>
      <c r="F58" s="441"/>
      <c r="G58" s="441"/>
      <c r="H58" s="319"/>
    </row>
    <row r="59" spans="2:23" ht="8.25" customHeight="1" thickBot="1" x14ac:dyDescent="0.6">
      <c r="B59" s="318"/>
    </row>
    <row r="60" spans="2:23" ht="19.8" thickBot="1" x14ac:dyDescent="0.6">
      <c r="B60" s="124" t="s">
        <v>31</v>
      </c>
      <c r="C60" s="125" t="s">
        <v>25</v>
      </c>
      <c r="D60" s="125" t="s">
        <v>26</v>
      </c>
      <c r="E60" s="125" t="s">
        <v>27</v>
      </c>
      <c r="F60" s="125" t="s">
        <v>28</v>
      </c>
      <c r="G60" s="125" t="s">
        <v>29</v>
      </c>
      <c r="H60" s="126" t="s">
        <v>30</v>
      </c>
    </row>
    <row r="61" spans="2:23" x14ac:dyDescent="0.55000000000000004">
      <c r="B61" s="127" t="str">
        <f>$B$32</f>
        <v>Liberal Arts</v>
      </c>
      <c r="C61" s="320">
        <f>Data!DS33</f>
        <v>3505385.3269982417</v>
      </c>
      <c r="D61" s="320">
        <f>Data!EM33</f>
        <v>1598425.2363427398</v>
      </c>
      <c r="E61" s="320">
        <f>Data!FG33</f>
        <v>1737948.9822493063</v>
      </c>
      <c r="F61" s="320">
        <f>Data!GA33</f>
        <v>1569040.5160890555</v>
      </c>
      <c r="G61" s="320">
        <f>Data!GU33</f>
        <v>0</v>
      </c>
      <c r="H61" s="321">
        <f>SUM(C61:G61)</f>
        <v>8410800.0616793428</v>
      </c>
    </row>
    <row r="62" spans="2:23" x14ac:dyDescent="0.55000000000000004">
      <c r="B62" s="127" t="str">
        <f>$B$33</f>
        <v>Science</v>
      </c>
      <c r="C62" s="320">
        <f>Data!DT33</f>
        <v>1981206.7440655858</v>
      </c>
      <c r="D62" s="320">
        <f>Data!EN33</f>
        <v>1805560.9064315611</v>
      </c>
      <c r="E62" s="320">
        <f>Data!FH33</f>
        <v>1727827.1385376102</v>
      </c>
      <c r="F62" s="320">
        <f>Data!GB33</f>
        <v>1400915.3466328119</v>
      </c>
      <c r="G62" s="320">
        <f>Data!GV33</f>
        <v>0</v>
      </c>
      <c r="H62" s="141">
        <f t="shared" ref="H62:H81" si="1">SUM(C62:G62)</f>
        <v>6915510.135667569</v>
      </c>
    </row>
    <row r="63" spans="2:23" x14ac:dyDescent="0.55000000000000004">
      <c r="B63" s="127" t="str">
        <f>$B$34</f>
        <v>Fine Arts</v>
      </c>
      <c r="C63" s="320">
        <f>Data!DU33</f>
        <v>1042101.0566772766</v>
      </c>
      <c r="D63" s="320">
        <f>Data!EO33</f>
        <v>1162783.4594315281</v>
      </c>
      <c r="E63" s="320">
        <f>Data!FI33</f>
        <v>630163.57633950585</v>
      </c>
      <c r="F63" s="320">
        <f>Data!GC33</f>
        <v>158850.26947637292</v>
      </c>
      <c r="G63" s="320">
        <f>Data!GW33</f>
        <v>0</v>
      </c>
      <c r="H63" s="141">
        <f t="shared" si="1"/>
        <v>2993898.3619246837</v>
      </c>
    </row>
    <row r="64" spans="2:23" x14ac:dyDescent="0.55000000000000004">
      <c r="B64" s="127" t="str">
        <f>$B$35</f>
        <v>Teacher Education</v>
      </c>
      <c r="C64" s="320">
        <f>Data!DV33</f>
        <v>191334.76145539823</v>
      </c>
      <c r="D64" s="320">
        <f>Data!EP33</f>
        <v>1002853.9673309904</v>
      </c>
      <c r="E64" s="320">
        <f>Data!FJ33</f>
        <v>971257.19368679763</v>
      </c>
      <c r="F64" s="320">
        <f>Data!GD33</f>
        <v>1155188.7498473837</v>
      </c>
      <c r="G64" s="320">
        <f>Data!GX33</f>
        <v>0</v>
      </c>
      <c r="H64" s="141">
        <f t="shared" si="1"/>
        <v>3320634.6723205699</v>
      </c>
    </row>
    <row r="65" spans="2:8" x14ac:dyDescent="0.55000000000000004">
      <c r="B65" s="127" t="str">
        <f>$B$36</f>
        <v>Agriculture</v>
      </c>
      <c r="C65" s="320">
        <f>Data!DW33</f>
        <v>101202.25191987555</v>
      </c>
      <c r="D65" s="320">
        <f>Data!EQ33</f>
        <v>70074.183022395562</v>
      </c>
      <c r="E65" s="320">
        <f>Data!FK33</f>
        <v>32698.117102040815</v>
      </c>
      <c r="F65" s="320">
        <f>Data!GE33</f>
        <v>10589.769564625851</v>
      </c>
      <c r="G65" s="320">
        <f>Data!GY33</f>
        <v>0</v>
      </c>
      <c r="H65" s="141">
        <f t="shared" si="1"/>
        <v>214564.32160893775</v>
      </c>
    </row>
    <row r="66" spans="2:8" x14ac:dyDescent="0.55000000000000004">
      <c r="B66" s="127" t="str">
        <f>$B$37</f>
        <v>Engineering</v>
      </c>
      <c r="C66" s="320">
        <f>Data!DX33</f>
        <v>168378.41505962989</v>
      </c>
      <c r="D66" s="320">
        <f>Data!ER33</f>
        <v>276396.17702991521</v>
      </c>
      <c r="E66" s="320">
        <f>Data!FL33</f>
        <v>333009.6180308389</v>
      </c>
      <c r="F66" s="320">
        <f>Data!GF33</f>
        <v>2896.2550505050508</v>
      </c>
      <c r="G66" s="320">
        <f>Data!GZ33</f>
        <v>0</v>
      </c>
      <c r="H66" s="141">
        <f t="shared" si="1"/>
        <v>780680.46517088905</v>
      </c>
    </row>
    <row r="67" spans="2:8" x14ac:dyDescent="0.55000000000000004">
      <c r="B67" s="127" t="str">
        <f>$B$38</f>
        <v>Home Economics</v>
      </c>
      <c r="C67" s="320">
        <f>Data!DY33</f>
        <v>290547.2719875343</v>
      </c>
      <c r="D67" s="320">
        <f>Data!ES33</f>
        <v>360235.79120961478</v>
      </c>
      <c r="E67" s="320">
        <f>Data!FM33</f>
        <v>654503.1657389137</v>
      </c>
      <c r="F67" s="320">
        <f>Data!GG33</f>
        <v>300669.92333379114</v>
      </c>
      <c r="G67" s="320">
        <f>Data!HA33</f>
        <v>0</v>
      </c>
      <c r="H67" s="141">
        <f t="shared" si="1"/>
        <v>1605956.1522698537</v>
      </c>
    </row>
    <row r="68" spans="2:8" x14ac:dyDescent="0.55000000000000004">
      <c r="B68" s="127" t="str">
        <f>$B$39</f>
        <v>Law</v>
      </c>
      <c r="C68" s="320">
        <f>Data!DZ33</f>
        <v>0</v>
      </c>
      <c r="D68" s="320">
        <f>Data!ET33</f>
        <v>0</v>
      </c>
      <c r="E68" s="320">
        <f>Data!FN33</f>
        <v>0</v>
      </c>
      <c r="F68" s="320">
        <f>Data!GH33</f>
        <v>0</v>
      </c>
      <c r="G68" s="320">
        <f>Data!HB33</f>
        <v>0</v>
      </c>
      <c r="H68" s="141">
        <f t="shared" si="1"/>
        <v>0</v>
      </c>
    </row>
    <row r="69" spans="2:8" x14ac:dyDescent="0.55000000000000004">
      <c r="B69" s="127" t="str">
        <f>$B$40</f>
        <v>Social Service</v>
      </c>
      <c r="C69" s="320">
        <f>Data!EA33</f>
        <v>51552.978626174096</v>
      </c>
      <c r="D69" s="320">
        <f>Data!EU33</f>
        <v>378958.99445168185</v>
      </c>
      <c r="E69" s="320">
        <f>Data!FO33</f>
        <v>328690.97360703815</v>
      </c>
      <c r="F69" s="320">
        <f>Data!GI33</f>
        <v>0</v>
      </c>
      <c r="G69" s="320">
        <f>Data!HC33</f>
        <v>0</v>
      </c>
      <c r="H69" s="141">
        <f t="shared" si="1"/>
        <v>759202.94668489415</v>
      </c>
    </row>
    <row r="70" spans="2:8" x14ac:dyDescent="0.55000000000000004">
      <c r="B70" s="127" t="str">
        <f>$B$41</f>
        <v>Library Science</v>
      </c>
      <c r="C70" s="320">
        <f>Data!EB33</f>
        <v>1041.4925051101523</v>
      </c>
      <c r="D70" s="320">
        <f>Data!EV33</f>
        <v>21002.507494889847</v>
      </c>
      <c r="E70" s="320">
        <f>Data!FP33</f>
        <v>851921.12165744696</v>
      </c>
      <c r="F70" s="320">
        <f>Data!GJ33</f>
        <v>2052.5510653970532</v>
      </c>
      <c r="G70" s="320">
        <f>Data!HD33</f>
        <v>0</v>
      </c>
      <c r="H70" s="141">
        <f t="shared" si="1"/>
        <v>876017.67272284406</v>
      </c>
    </row>
    <row r="71" spans="2:8" x14ac:dyDescent="0.55000000000000004">
      <c r="B71" s="127" t="str">
        <f>$B$42</f>
        <v>Veterinary Science</v>
      </c>
      <c r="C71" s="320">
        <f>Data!EC33</f>
        <v>0</v>
      </c>
      <c r="D71" s="320">
        <f>Data!EW33</f>
        <v>0</v>
      </c>
      <c r="E71" s="320">
        <f>Data!FQ33</f>
        <v>0</v>
      </c>
      <c r="F71" s="320">
        <f>Data!GK33</f>
        <v>0</v>
      </c>
      <c r="G71" s="320">
        <f>Data!HE33</f>
        <v>0</v>
      </c>
      <c r="H71" s="141">
        <f t="shared" si="1"/>
        <v>0</v>
      </c>
    </row>
    <row r="72" spans="2:8" x14ac:dyDescent="0.55000000000000004">
      <c r="B72" s="127" t="str">
        <f>$B$43</f>
        <v>Vocational Training</v>
      </c>
      <c r="C72" s="320">
        <f>Data!ED33</f>
        <v>0</v>
      </c>
      <c r="D72" s="320">
        <f>Data!EX33</f>
        <v>0</v>
      </c>
      <c r="E72" s="320">
        <f>Data!FR33</f>
        <v>0</v>
      </c>
      <c r="F72" s="320">
        <f>Data!GL33</f>
        <v>0</v>
      </c>
      <c r="G72" s="320">
        <f>Data!HF33</f>
        <v>0</v>
      </c>
      <c r="H72" s="141">
        <f t="shared" si="1"/>
        <v>0</v>
      </c>
    </row>
    <row r="73" spans="2:8" x14ac:dyDescent="0.55000000000000004">
      <c r="B73" s="127" t="str">
        <f>$B$44</f>
        <v>Physical Training</v>
      </c>
      <c r="C73" s="320">
        <f>Data!EE33</f>
        <v>0</v>
      </c>
      <c r="D73" s="320">
        <f>Data!EY33</f>
        <v>0</v>
      </c>
      <c r="E73" s="320">
        <f>Data!FS33</f>
        <v>0</v>
      </c>
      <c r="F73" s="320">
        <f>Data!GM33</f>
        <v>0</v>
      </c>
      <c r="G73" s="320">
        <f>Data!HG33</f>
        <v>0</v>
      </c>
      <c r="H73" s="141">
        <f t="shared" si="1"/>
        <v>0</v>
      </c>
    </row>
    <row r="74" spans="2:8" x14ac:dyDescent="0.55000000000000004">
      <c r="B74" s="127" t="str">
        <f>$B$45</f>
        <v>Health Services</v>
      </c>
      <c r="C74" s="320">
        <f>Data!EF33</f>
        <v>283192.1982751257</v>
      </c>
      <c r="D74" s="320">
        <f>Data!EZ33</f>
        <v>1469571.9131148432</v>
      </c>
      <c r="E74" s="320">
        <f>Data!FT33</f>
        <v>1907527.4903513612</v>
      </c>
      <c r="F74" s="320">
        <f>Data!GN33</f>
        <v>3150136.1532445177</v>
      </c>
      <c r="G74" s="320">
        <f>Data!HH33</f>
        <v>2255190.0358703653</v>
      </c>
      <c r="H74" s="141">
        <f t="shared" si="1"/>
        <v>9065617.7908562142</v>
      </c>
    </row>
    <row r="75" spans="2:8" x14ac:dyDescent="0.55000000000000004">
      <c r="B75" s="127" t="str">
        <f>$B$46</f>
        <v>Pharmacy</v>
      </c>
      <c r="C75" s="320">
        <f>Data!EG33</f>
        <v>0</v>
      </c>
      <c r="D75" s="320">
        <f>Data!FA33</f>
        <v>0</v>
      </c>
      <c r="E75" s="320">
        <f>Data!FU33</f>
        <v>0</v>
      </c>
      <c r="F75" s="320">
        <f>Data!GO33</f>
        <v>0</v>
      </c>
      <c r="G75" s="320">
        <f>Data!HI33</f>
        <v>0</v>
      </c>
      <c r="H75" s="141">
        <f t="shared" si="1"/>
        <v>0</v>
      </c>
    </row>
    <row r="76" spans="2:8" x14ac:dyDescent="0.55000000000000004">
      <c r="B76" s="127" t="str">
        <f>$B$47</f>
        <v>Business Administration</v>
      </c>
      <c r="C76" s="320">
        <f>Data!EH33</f>
        <v>413158.04958043084</v>
      </c>
      <c r="D76" s="320">
        <f>Data!FB33</f>
        <v>2363523.9575624252</v>
      </c>
      <c r="E76" s="320">
        <f>Data!FV33</f>
        <v>2735263.5185289481</v>
      </c>
      <c r="F76" s="320">
        <f>Data!GP33</f>
        <v>0</v>
      </c>
      <c r="G76" s="320">
        <f>Data!HJ33</f>
        <v>0</v>
      </c>
      <c r="H76" s="141">
        <f t="shared" si="1"/>
        <v>5511945.5256718043</v>
      </c>
    </row>
    <row r="77" spans="2:8" x14ac:dyDescent="0.55000000000000004">
      <c r="B77" s="127" t="str">
        <f>$B$48</f>
        <v>Optometry</v>
      </c>
      <c r="C77" s="320">
        <f>Data!EI33</f>
        <v>0</v>
      </c>
      <c r="D77" s="320">
        <f>Data!FC33</f>
        <v>0</v>
      </c>
      <c r="E77" s="320">
        <f>Data!FW33</f>
        <v>0</v>
      </c>
      <c r="F77" s="320">
        <f>Data!GQ33</f>
        <v>0</v>
      </c>
      <c r="G77" s="320">
        <f>Data!HK33</f>
        <v>0</v>
      </c>
      <c r="H77" s="141">
        <f t="shared" si="1"/>
        <v>0</v>
      </c>
    </row>
    <row r="78" spans="2:8" x14ac:dyDescent="0.55000000000000004">
      <c r="B78" s="127" t="str">
        <f>$B$49</f>
        <v>Teacher Ed-Practice Teaching</v>
      </c>
      <c r="C78" s="320">
        <f>Data!EJ33</f>
        <v>0</v>
      </c>
      <c r="D78" s="320">
        <f>Data!FD33</f>
        <v>211008.53813237263</v>
      </c>
      <c r="E78" s="320">
        <f>Data!FX33</f>
        <v>0</v>
      </c>
      <c r="F78" s="320">
        <f>Data!GR33</f>
        <v>0</v>
      </c>
      <c r="G78" s="320">
        <f>Data!HL33</f>
        <v>0</v>
      </c>
      <c r="H78" s="141">
        <f t="shared" si="1"/>
        <v>211008.53813237263</v>
      </c>
    </row>
    <row r="79" spans="2:8" x14ac:dyDescent="0.55000000000000004">
      <c r="B79" s="127" t="str">
        <f>$B$50</f>
        <v>Technology</v>
      </c>
      <c r="C79" s="320">
        <f>Data!EK33</f>
        <v>129993.52492668619</v>
      </c>
      <c r="D79" s="320">
        <f>Data!FE33</f>
        <v>76033.416249784379</v>
      </c>
      <c r="E79" s="320">
        <f>Data!FY33</f>
        <v>60794.941176470587</v>
      </c>
      <c r="F79" s="320">
        <f>Data!GS33</f>
        <v>0</v>
      </c>
      <c r="G79" s="320">
        <f>Data!HM33</f>
        <v>0</v>
      </c>
      <c r="H79" s="141">
        <f t="shared" si="1"/>
        <v>266821.88235294115</v>
      </c>
    </row>
    <row r="80" spans="2:8" x14ac:dyDescent="0.55000000000000004">
      <c r="B80" s="127" t="str">
        <f>$B$51</f>
        <v>Nursing</v>
      </c>
      <c r="C80" s="320">
        <f>Data!EL33</f>
        <v>68469.063967235561</v>
      </c>
      <c r="D80" s="320">
        <f>Data!FF33</f>
        <v>4935609.5409953073</v>
      </c>
      <c r="E80" s="320">
        <f>Data!FZ33</f>
        <v>2715393.2395058004</v>
      </c>
      <c r="F80" s="320">
        <f>Data!GT33</f>
        <v>1923768.5893827642</v>
      </c>
      <c r="G80" s="320">
        <f>Data!HN33</f>
        <v>0</v>
      </c>
      <c r="H80" s="141">
        <f t="shared" si="1"/>
        <v>9643240.433851108</v>
      </c>
    </row>
    <row r="81" spans="2:8" x14ac:dyDescent="0.55000000000000004">
      <c r="B81" s="130" t="str">
        <f>$B$52</f>
        <v>Totals</v>
      </c>
      <c r="C81" s="321">
        <f>SUM(C61:C80)</f>
        <v>8227563.136044303</v>
      </c>
      <c r="D81" s="321">
        <f>SUM(D61:D80)</f>
        <v>15732038.588800048</v>
      </c>
      <c r="E81" s="321">
        <f>SUM(E61:E80)</f>
        <v>14686999.076512076</v>
      </c>
      <c r="F81" s="321">
        <f>SUM(F61:F80)</f>
        <v>9674108.1236872263</v>
      </c>
      <c r="G81" s="321">
        <f>SUM(G61:G80)</f>
        <v>2255190.0358703653</v>
      </c>
      <c r="H81" s="321">
        <f t="shared" si="1"/>
        <v>50575898.960914023</v>
      </c>
    </row>
    <row r="82" spans="2:8" x14ac:dyDescent="0.55000000000000004">
      <c r="B82" s="143"/>
      <c r="C82" s="322"/>
      <c r="D82" s="322"/>
      <c r="E82" s="322"/>
      <c r="F82" s="322"/>
      <c r="G82" s="322"/>
      <c r="H82" s="323"/>
    </row>
    <row r="83" spans="2:8" ht="13.5" customHeight="1" x14ac:dyDescent="0.55000000000000004">
      <c r="B83" s="306"/>
      <c r="D83" s="467" t="s">
        <v>22</v>
      </c>
      <c r="E83" s="468"/>
      <c r="F83" s="469"/>
      <c r="G83" s="307" t="s">
        <v>23</v>
      </c>
      <c r="H83" s="307" t="s">
        <v>24</v>
      </c>
    </row>
    <row r="84" spans="2:8" ht="16.5" customHeight="1" x14ac:dyDescent="0.55000000000000004">
      <c r="B84" s="438" t="s">
        <v>38</v>
      </c>
      <c r="C84" s="470"/>
      <c r="D84" s="471" t="str">
        <f>Data!T33</f>
        <v>Carolina Sheeder</v>
      </c>
      <c r="E84" s="472"/>
      <c r="F84" s="473"/>
      <c r="G84" s="308" t="str">
        <f>Data!U33</f>
        <v>(940) 898-3298</v>
      </c>
      <c r="H84" s="309" t="str">
        <f>Data!V33</f>
        <v>CSheeder@twu.edu</v>
      </c>
    </row>
    <row r="85" spans="2:8" ht="13.5" customHeight="1" x14ac:dyDescent="0.55000000000000004">
      <c r="B85" s="306"/>
      <c r="C85" s="306"/>
      <c r="D85" s="306"/>
      <c r="E85" s="306"/>
      <c r="F85" s="306"/>
      <c r="G85" s="306"/>
      <c r="H85" s="296"/>
    </row>
    <row r="86" spans="2:8" ht="15" customHeight="1" x14ac:dyDescent="0.55000000000000004">
      <c r="B86" s="120" t="s">
        <v>32</v>
      </c>
      <c r="C86" s="324"/>
      <c r="D86" s="324"/>
      <c r="E86" s="324"/>
      <c r="F86" s="324"/>
      <c r="G86" s="324"/>
      <c r="H86" s="122">
        <f>H13+H14</f>
        <v>95126254</v>
      </c>
    </row>
    <row r="87" spans="2:8" ht="42.75" customHeight="1" x14ac:dyDescent="0.55000000000000004">
      <c r="B87" s="432" t="s">
        <v>8</v>
      </c>
      <c r="C87" s="432"/>
      <c r="D87" s="432"/>
      <c r="E87" s="432"/>
      <c r="F87" s="432"/>
      <c r="G87" s="432"/>
      <c r="H87" s="319"/>
    </row>
    <row r="88" spans="2:8" x14ac:dyDescent="0.55000000000000004">
      <c r="B88" s="120" t="s">
        <v>5</v>
      </c>
      <c r="C88" s="325"/>
      <c r="D88" s="325"/>
      <c r="E88" s="325"/>
      <c r="F88" s="325"/>
      <c r="G88" s="325"/>
      <c r="H88" s="122"/>
    </row>
    <row r="89" spans="2:8" ht="98.25" customHeight="1" thickBot="1" x14ac:dyDescent="0.6">
      <c r="B89" s="433" t="s">
        <v>224</v>
      </c>
      <c r="C89" s="433"/>
      <c r="D89" s="433"/>
      <c r="E89" s="433"/>
      <c r="F89" s="433"/>
      <c r="G89" s="433"/>
      <c r="H89" s="326"/>
    </row>
    <row r="90" spans="2:8" ht="19.8" thickBot="1" x14ac:dyDescent="0.6">
      <c r="B90" s="124" t="s">
        <v>31</v>
      </c>
      <c r="C90" s="125" t="s">
        <v>25</v>
      </c>
      <c r="D90" s="125" t="s">
        <v>26</v>
      </c>
      <c r="E90" s="125" t="s">
        <v>27</v>
      </c>
      <c r="F90" s="125" t="s">
        <v>28</v>
      </c>
      <c r="G90" s="125" t="s">
        <v>29</v>
      </c>
      <c r="H90" s="126" t="s">
        <v>30</v>
      </c>
    </row>
    <row r="91" spans="2:8" x14ac:dyDescent="0.55000000000000004">
      <c r="B91" s="127" t="str">
        <f>$B$32</f>
        <v>Liberal Arts</v>
      </c>
      <c r="C91" s="327">
        <f>Data!HR33</f>
        <v>178129.3</v>
      </c>
      <c r="D91" s="327">
        <f>Data!IL33</f>
        <v>65845</v>
      </c>
      <c r="E91" s="327">
        <f>Data!JF33</f>
        <v>65824</v>
      </c>
      <c r="F91" s="327">
        <f>Data!JZ33</f>
        <v>45335</v>
      </c>
      <c r="G91" s="327">
        <f>Data!KT33</f>
        <v>0</v>
      </c>
      <c r="H91" s="133">
        <f t="shared" ref="H91:H111" si="2">SUM(C91:G91)</f>
        <v>355133.3</v>
      </c>
    </row>
    <row r="92" spans="2:8" x14ac:dyDescent="0.55000000000000004">
      <c r="B92" s="127" t="str">
        <f>$B$33</f>
        <v>Science</v>
      </c>
      <c r="C92" s="327">
        <f>Data!HS33</f>
        <v>344644.7</v>
      </c>
      <c r="D92" s="327">
        <f>Data!IM33</f>
        <v>131882.4</v>
      </c>
      <c r="E92" s="327">
        <f>Data!JG33</f>
        <v>68562.87</v>
      </c>
      <c r="F92" s="327">
        <f>Data!KA33</f>
        <v>113175</v>
      </c>
      <c r="G92" s="327">
        <f>Data!KU33</f>
        <v>0</v>
      </c>
      <c r="H92" s="136">
        <f t="shared" si="2"/>
        <v>658264.97</v>
      </c>
    </row>
    <row r="93" spans="2:8" x14ac:dyDescent="0.55000000000000004">
      <c r="B93" s="127" t="str">
        <f>$B$34</f>
        <v>Fine Arts</v>
      </c>
      <c r="C93" s="327">
        <f>Data!HT33</f>
        <v>0</v>
      </c>
      <c r="D93" s="327">
        <f>Data!IN33</f>
        <v>120663</v>
      </c>
      <c r="E93" s="327">
        <f>Data!JH33</f>
        <v>32759</v>
      </c>
      <c r="F93" s="327">
        <f>Data!KB33</f>
        <v>35698</v>
      </c>
      <c r="G93" s="327">
        <f>Data!KV33</f>
        <v>0</v>
      </c>
      <c r="H93" s="136">
        <f t="shared" si="2"/>
        <v>189120</v>
      </c>
    </row>
    <row r="94" spans="2:8" x14ac:dyDescent="0.55000000000000004">
      <c r="B94" s="127" t="str">
        <f>$B$35</f>
        <v>Teacher Education</v>
      </c>
      <c r="C94" s="327">
        <f>Data!HU33</f>
        <v>0</v>
      </c>
      <c r="D94" s="327">
        <f>Data!IO33</f>
        <v>47712</v>
      </c>
      <c r="E94" s="327">
        <f>Data!JI33</f>
        <v>148443</v>
      </c>
      <c r="F94" s="327">
        <f>Data!KC33</f>
        <v>45674</v>
      </c>
      <c r="G94" s="327">
        <f>Data!KW33</f>
        <v>0</v>
      </c>
      <c r="H94" s="136">
        <f t="shared" si="2"/>
        <v>241829</v>
      </c>
    </row>
    <row r="95" spans="2:8" x14ac:dyDescent="0.55000000000000004">
      <c r="B95" s="127" t="str">
        <f>$B$36</f>
        <v>Agriculture</v>
      </c>
      <c r="C95" s="327">
        <f>Data!HV33</f>
        <v>0</v>
      </c>
      <c r="D95" s="327">
        <f>Data!IP33</f>
        <v>3887</v>
      </c>
      <c r="E95" s="327">
        <f>Data!JJ33</f>
        <v>973</v>
      </c>
      <c r="F95" s="327">
        <f>Data!KD33</f>
        <v>0</v>
      </c>
      <c r="G95" s="327">
        <f>Data!KX33</f>
        <v>0</v>
      </c>
      <c r="H95" s="136">
        <f t="shared" si="2"/>
        <v>4860</v>
      </c>
    </row>
    <row r="96" spans="2:8" x14ac:dyDescent="0.55000000000000004">
      <c r="B96" s="127" t="str">
        <f>$B$37</f>
        <v>Engineering</v>
      </c>
      <c r="C96" s="327">
        <f>Data!HW33</f>
        <v>0</v>
      </c>
      <c r="D96" s="327">
        <f>Data!IQ33</f>
        <v>0</v>
      </c>
      <c r="E96" s="327">
        <f>Data!JK33</f>
        <v>0</v>
      </c>
      <c r="F96" s="327">
        <f>Data!KE33</f>
        <v>0</v>
      </c>
      <c r="G96" s="327">
        <f>Data!KY33</f>
        <v>0</v>
      </c>
      <c r="H96" s="136">
        <f t="shared" si="2"/>
        <v>0</v>
      </c>
    </row>
    <row r="97" spans="2:8" x14ac:dyDescent="0.55000000000000004">
      <c r="B97" s="127" t="str">
        <f>$B$38</f>
        <v>Home Economics</v>
      </c>
      <c r="C97" s="327">
        <f>Data!HX33</f>
        <v>13023</v>
      </c>
      <c r="D97" s="327">
        <f>Data!IR33</f>
        <v>9323</v>
      </c>
      <c r="E97" s="327">
        <f>Data!JL33</f>
        <v>0</v>
      </c>
      <c r="F97" s="327">
        <f>Data!KF33</f>
        <v>0</v>
      </c>
      <c r="G97" s="327">
        <f>Data!KZ33</f>
        <v>0</v>
      </c>
      <c r="H97" s="136">
        <f t="shared" si="2"/>
        <v>22346</v>
      </c>
    </row>
    <row r="98" spans="2:8" x14ac:dyDescent="0.55000000000000004">
      <c r="B98" s="127" t="str">
        <f>$B$39</f>
        <v>Law</v>
      </c>
      <c r="C98" s="327">
        <f>Data!HY33</f>
        <v>0</v>
      </c>
      <c r="D98" s="327">
        <f>Data!IS33</f>
        <v>0</v>
      </c>
      <c r="E98" s="327">
        <f>Data!JM33</f>
        <v>0</v>
      </c>
      <c r="F98" s="327">
        <f>Data!KG33</f>
        <v>0</v>
      </c>
      <c r="G98" s="327">
        <f>Data!LA33</f>
        <v>0</v>
      </c>
      <c r="H98" s="136">
        <f t="shared" si="2"/>
        <v>0</v>
      </c>
    </row>
    <row r="99" spans="2:8" x14ac:dyDescent="0.55000000000000004">
      <c r="B99" s="127" t="str">
        <f>$B$40</f>
        <v>Social Service</v>
      </c>
      <c r="C99" s="327">
        <f>Data!HZ33</f>
        <v>0</v>
      </c>
      <c r="D99" s="327">
        <f>Data!IT33</f>
        <v>11930</v>
      </c>
      <c r="E99" s="327">
        <f>Data!JN33</f>
        <v>45599</v>
      </c>
      <c r="F99" s="327">
        <f>Data!KH33</f>
        <v>0</v>
      </c>
      <c r="G99" s="327">
        <f>Data!LB33</f>
        <v>0</v>
      </c>
      <c r="H99" s="136">
        <f t="shared" si="2"/>
        <v>57529</v>
      </c>
    </row>
    <row r="100" spans="2:8" x14ac:dyDescent="0.55000000000000004">
      <c r="B100" s="127" t="str">
        <f>$B$41</f>
        <v>Library Science</v>
      </c>
      <c r="C100" s="327">
        <f>Data!IA33</f>
        <v>0</v>
      </c>
      <c r="D100" s="327">
        <f>Data!IU33</f>
        <v>0</v>
      </c>
      <c r="E100" s="327">
        <f>Data!JO33</f>
        <v>33472</v>
      </c>
      <c r="F100" s="327">
        <f>Data!KI33</f>
        <v>0</v>
      </c>
      <c r="G100" s="327">
        <f>Data!LC33</f>
        <v>0</v>
      </c>
      <c r="H100" s="136">
        <f t="shared" si="2"/>
        <v>33472</v>
      </c>
    </row>
    <row r="101" spans="2:8" x14ac:dyDescent="0.55000000000000004">
      <c r="B101" s="127" t="str">
        <f>$B$42</f>
        <v>Veterinary Science</v>
      </c>
      <c r="C101" s="327">
        <f>Data!IB33</f>
        <v>0</v>
      </c>
      <c r="D101" s="327">
        <f>Data!IV33</f>
        <v>0</v>
      </c>
      <c r="E101" s="327">
        <f>Data!JP33</f>
        <v>0</v>
      </c>
      <c r="F101" s="327">
        <f>Data!KJ33</f>
        <v>0</v>
      </c>
      <c r="G101" s="327">
        <f>Data!LD33</f>
        <v>0</v>
      </c>
      <c r="H101" s="136">
        <f t="shared" si="2"/>
        <v>0</v>
      </c>
    </row>
    <row r="102" spans="2:8" x14ac:dyDescent="0.55000000000000004">
      <c r="B102" s="127" t="str">
        <f>$B$43</f>
        <v>Vocational Training</v>
      </c>
      <c r="C102" s="327">
        <f>Data!IC33</f>
        <v>0</v>
      </c>
      <c r="D102" s="327">
        <f>Data!IW33</f>
        <v>0</v>
      </c>
      <c r="E102" s="327">
        <f>Data!JQ33</f>
        <v>0</v>
      </c>
      <c r="F102" s="327">
        <f>Data!KK33</f>
        <v>0</v>
      </c>
      <c r="G102" s="327">
        <f>Data!LE33</f>
        <v>0</v>
      </c>
      <c r="H102" s="136">
        <f t="shared" si="2"/>
        <v>0</v>
      </c>
    </row>
    <row r="103" spans="2:8" x14ac:dyDescent="0.55000000000000004">
      <c r="B103" s="127" t="str">
        <f>$B$44</f>
        <v>Physical Training</v>
      </c>
      <c r="C103" s="327">
        <f>Data!ID33</f>
        <v>0</v>
      </c>
      <c r="D103" s="327">
        <f>Data!IX33</f>
        <v>0</v>
      </c>
      <c r="E103" s="327">
        <f>Data!JR33</f>
        <v>0</v>
      </c>
      <c r="F103" s="327">
        <f>Data!KL33</f>
        <v>0</v>
      </c>
      <c r="G103" s="327">
        <f>Data!LF33</f>
        <v>0</v>
      </c>
      <c r="H103" s="136">
        <f t="shared" si="2"/>
        <v>0</v>
      </c>
    </row>
    <row r="104" spans="2:8" x14ac:dyDescent="0.55000000000000004">
      <c r="B104" s="127" t="str">
        <f>$B$45</f>
        <v>Health Services</v>
      </c>
      <c r="C104" s="327">
        <f>Data!IE33</f>
        <v>38986</v>
      </c>
      <c r="D104" s="327">
        <f>Data!IY33</f>
        <v>21270</v>
      </c>
      <c r="E104" s="327">
        <f>Data!JS33</f>
        <v>5081</v>
      </c>
      <c r="F104" s="327">
        <f>Data!KM33</f>
        <v>73123</v>
      </c>
      <c r="G104" s="327">
        <f>Data!LG33</f>
        <v>57229</v>
      </c>
      <c r="H104" s="136">
        <f t="shared" si="2"/>
        <v>195689</v>
      </c>
    </row>
    <row r="105" spans="2:8" x14ac:dyDescent="0.55000000000000004">
      <c r="B105" s="127" t="str">
        <f>$B$46</f>
        <v>Pharmacy</v>
      </c>
      <c r="C105" s="327">
        <f>Data!IF33</f>
        <v>0</v>
      </c>
      <c r="D105" s="327">
        <f>Data!IZ33</f>
        <v>0</v>
      </c>
      <c r="E105" s="327">
        <f>Data!JT33</f>
        <v>0</v>
      </c>
      <c r="F105" s="327">
        <f>Data!KN33</f>
        <v>0</v>
      </c>
      <c r="G105" s="327">
        <f>Data!LH33</f>
        <v>0</v>
      </c>
      <c r="H105" s="136">
        <f t="shared" si="2"/>
        <v>0</v>
      </c>
    </row>
    <row r="106" spans="2:8" x14ac:dyDescent="0.55000000000000004">
      <c r="B106" s="127" t="str">
        <f>$B$47</f>
        <v>Business Administration</v>
      </c>
      <c r="C106" s="327">
        <f>Data!IG33</f>
        <v>0</v>
      </c>
      <c r="D106" s="327">
        <f>Data!JA33</f>
        <v>0</v>
      </c>
      <c r="E106" s="327">
        <f>Data!JU33</f>
        <v>76668</v>
      </c>
      <c r="F106" s="327">
        <f>Data!KO33</f>
        <v>0</v>
      </c>
      <c r="G106" s="327">
        <f>Data!LI33</f>
        <v>0</v>
      </c>
      <c r="H106" s="136">
        <f t="shared" si="2"/>
        <v>76668</v>
      </c>
    </row>
    <row r="107" spans="2:8" x14ac:dyDescent="0.55000000000000004">
      <c r="B107" s="127" t="str">
        <f>$B$48</f>
        <v>Optometry</v>
      </c>
      <c r="C107" s="327">
        <f>Data!IH33</f>
        <v>0</v>
      </c>
      <c r="D107" s="327">
        <f>Data!JB33</f>
        <v>0</v>
      </c>
      <c r="E107" s="327">
        <f>Data!JV33</f>
        <v>0</v>
      </c>
      <c r="F107" s="327">
        <f>Data!KP33</f>
        <v>0</v>
      </c>
      <c r="G107" s="327">
        <f>Data!LJ33</f>
        <v>0</v>
      </c>
      <c r="H107" s="136">
        <f t="shared" si="2"/>
        <v>0</v>
      </c>
    </row>
    <row r="108" spans="2:8" x14ac:dyDescent="0.55000000000000004">
      <c r="B108" s="127" t="str">
        <f>$B$49</f>
        <v>Teacher Ed-Practice Teaching</v>
      </c>
      <c r="C108" s="327">
        <f>Data!II33</f>
        <v>0</v>
      </c>
      <c r="D108" s="327">
        <f>Data!JC33</f>
        <v>0</v>
      </c>
      <c r="E108" s="327">
        <f>Data!JW33</f>
        <v>0</v>
      </c>
      <c r="F108" s="327">
        <f>Data!KQ33</f>
        <v>0</v>
      </c>
      <c r="G108" s="327">
        <f>Data!LK33</f>
        <v>0</v>
      </c>
      <c r="H108" s="136">
        <f t="shared" si="2"/>
        <v>0</v>
      </c>
    </row>
    <row r="109" spans="2:8" x14ac:dyDescent="0.55000000000000004">
      <c r="B109" s="127" t="str">
        <f>$B$50</f>
        <v>Technology</v>
      </c>
      <c r="C109" s="327">
        <f>Data!IJ33</f>
        <v>0</v>
      </c>
      <c r="D109" s="327">
        <f>Data!JD33</f>
        <v>152813</v>
      </c>
      <c r="E109" s="327">
        <f>Data!JX33</f>
        <v>0</v>
      </c>
      <c r="F109" s="327">
        <f>Data!KR33</f>
        <v>0</v>
      </c>
      <c r="G109" s="327">
        <f>Data!LL33</f>
        <v>0</v>
      </c>
      <c r="H109" s="136">
        <f t="shared" si="2"/>
        <v>152813</v>
      </c>
    </row>
    <row r="110" spans="2:8" x14ac:dyDescent="0.55000000000000004">
      <c r="B110" s="127" t="str">
        <f>$B$51</f>
        <v>Nursing</v>
      </c>
      <c r="C110" s="327">
        <f>Data!IK33</f>
        <v>0</v>
      </c>
      <c r="D110" s="327">
        <f>Data!JE33</f>
        <v>158128</v>
      </c>
      <c r="E110" s="327">
        <f>Data!JY33</f>
        <v>31966</v>
      </c>
      <c r="F110" s="327">
        <f>Data!KS33</f>
        <v>325511</v>
      </c>
      <c r="G110" s="327">
        <f>Data!HPM33</f>
        <v>0</v>
      </c>
      <c r="H110" s="136">
        <f t="shared" si="2"/>
        <v>515605</v>
      </c>
    </row>
    <row r="111" spans="2:8" x14ac:dyDescent="0.55000000000000004">
      <c r="B111" s="130" t="str">
        <f>$B$52</f>
        <v>Totals</v>
      </c>
      <c r="C111" s="133">
        <f>SUM(C91:C110)</f>
        <v>574783</v>
      </c>
      <c r="D111" s="133">
        <f>SUM(D91:D110)</f>
        <v>723453.4</v>
      </c>
      <c r="E111" s="133">
        <f>SUM(E91:E110)</f>
        <v>509347.87</v>
      </c>
      <c r="F111" s="133">
        <f>SUM(F91:F110)</f>
        <v>638516</v>
      </c>
      <c r="G111" s="133">
        <f>SUM(G91:G110)</f>
        <v>57229</v>
      </c>
      <c r="H111" s="133">
        <f t="shared" si="2"/>
        <v>2503329.27</v>
      </c>
    </row>
    <row r="112" spans="2:8" x14ac:dyDescent="0.55000000000000004">
      <c r="B112" s="328"/>
      <c r="C112" s="329"/>
      <c r="D112" s="329"/>
      <c r="E112" s="329"/>
      <c r="F112" s="329"/>
      <c r="G112" s="329"/>
      <c r="H112" s="330"/>
    </row>
    <row r="113" spans="2:8" ht="16.5" customHeight="1" x14ac:dyDescent="0.55000000000000004">
      <c r="B113" s="445" t="s">
        <v>62</v>
      </c>
      <c r="C113" s="445"/>
      <c r="D113" s="445"/>
      <c r="E113" s="445"/>
      <c r="F113" s="445"/>
      <c r="G113" s="445"/>
      <c r="H113" s="445"/>
    </row>
    <row r="114" spans="2:8" ht="36.75" customHeight="1" thickBot="1" x14ac:dyDescent="0.6">
      <c r="B114" s="444" t="s">
        <v>36</v>
      </c>
      <c r="C114" s="444"/>
      <c r="D114" s="444"/>
      <c r="E114" s="444"/>
      <c r="F114" s="444"/>
      <c r="G114" s="444"/>
      <c r="H114" s="326"/>
    </row>
    <row r="115" spans="2:8" ht="19.8" thickBot="1" x14ac:dyDescent="0.6">
      <c r="B115" s="124" t="s">
        <v>31</v>
      </c>
      <c r="C115" s="125" t="s">
        <v>25</v>
      </c>
      <c r="D115" s="125" t="s">
        <v>26</v>
      </c>
      <c r="E115" s="125" t="s">
        <v>27</v>
      </c>
      <c r="F115" s="125" t="s">
        <v>28</v>
      </c>
      <c r="G115" s="125" t="s">
        <v>29</v>
      </c>
      <c r="H115" s="126" t="s">
        <v>30</v>
      </c>
    </row>
    <row r="116" spans="2:8" x14ac:dyDescent="0.55000000000000004">
      <c r="B116" s="127" t="str">
        <f>$B$32</f>
        <v>Liberal Arts</v>
      </c>
      <c r="C116" s="321">
        <f t="shared" ref="C116:G131" si="3">C91+C61</f>
        <v>3683514.6269982415</v>
      </c>
      <c r="D116" s="321">
        <f t="shared" si="3"/>
        <v>1664270.2363427398</v>
      </c>
      <c r="E116" s="321">
        <f t="shared" si="3"/>
        <v>1803772.9822493063</v>
      </c>
      <c r="F116" s="321">
        <f t="shared" si="3"/>
        <v>1614375.5160890555</v>
      </c>
      <c r="G116" s="321">
        <f t="shared" si="3"/>
        <v>0</v>
      </c>
      <c r="H116" s="133">
        <f t="shared" ref="H116:H136" si="4">SUM(C116:G116)</f>
        <v>8765933.3616793435</v>
      </c>
    </row>
    <row r="117" spans="2:8" x14ac:dyDescent="0.55000000000000004">
      <c r="B117" s="127" t="str">
        <f>$B$33</f>
        <v>Science</v>
      </c>
      <c r="C117" s="141">
        <f t="shared" si="3"/>
        <v>2325851.4440655857</v>
      </c>
      <c r="D117" s="141">
        <f t="shared" si="3"/>
        <v>1937443.306431561</v>
      </c>
      <c r="E117" s="141">
        <f t="shared" si="3"/>
        <v>1796390.0085376101</v>
      </c>
      <c r="F117" s="141">
        <f t="shared" si="3"/>
        <v>1514090.3466328119</v>
      </c>
      <c r="G117" s="141">
        <f t="shared" si="3"/>
        <v>0</v>
      </c>
      <c r="H117" s="136">
        <f t="shared" si="4"/>
        <v>7573775.1056675687</v>
      </c>
    </row>
    <row r="118" spans="2:8" x14ac:dyDescent="0.55000000000000004">
      <c r="B118" s="127" t="str">
        <f>$B$34</f>
        <v>Fine Arts</v>
      </c>
      <c r="C118" s="141">
        <f t="shared" si="3"/>
        <v>1042101.0566772766</v>
      </c>
      <c r="D118" s="141">
        <f t="shared" si="3"/>
        <v>1283446.4594315281</v>
      </c>
      <c r="E118" s="141">
        <f t="shared" si="3"/>
        <v>662922.57633950585</v>
      </c>
      <c r="F118" s="141">
        <f t="shared" si="3"/>
        <v>194548.26947637292</v>
      </c>
      <c r="G118" s="141">
        <f t="shared" si="3"/>
        <v>0</v>
      </c>
      <c r="H118" s="136">
        <f t="shared" si="4"/>
        <v>3183018.3619246837</v>
      </c>
    </row>
    <row r="119" spans="2:8" x14ac:dyDescent="0.55000000000000004">
      <c r="B119" s="127" t="str">
        <f>$B$35</f>
        <v>Teacher Education</v>
      </c>
      <c r="C119" s="141">
        <f t="shared" si="3"/>
        <v>191334.76145539823</v>
      </c>
      <c r="D119" s="141">
        <f t="shared" si="3"/>
        <v>1050565.9673309904</v>
      </c>
      <c r="E119" s="141">
        <f t="shared" si="3"/>
        <v>1119700.1936867977</v>
      </c>
      <c r="F119" s="141">
        <f t="shared" si="3"/>
        <v>1200862.7498473837</v>
      </c>
      <c r="G119" s="141">
        <f t="shared" si="3"/>
        <v>0</v>
      </c>
      <c r="H119" s="136">
        <f t="shared" si="4"/>
        <v>3562463.6723205703</v>
      </c>
    </row>
    <row r="120" spans="2:8" x14ac:dyDescent="0.55000000000000004">
      <c r="B120" s="127" t="str">
        <f>$B$36</f>
        <v>Agriculture</v>
      </c>
      <c r="C120" s="141">
        <f t="shared" si="3"/>
        <v>101202.25191987555</v>
      </c>
      <c r="D120" s="141">
        <f t="shared" si="3"/>
        <v>73961.183022395562</v>
      </c>
      <c r="E120" s="141">
        <f t="shared" si="3"/>
        <v>33671.117102040815</v>
      </c>
      <c r="F120" s="141">
        <f t="shared" si="3"/>
        <v>10589.769564625851</v>
      </c>
      <c r="G120" s="141">
        <f t="shared" si="3"/>
        <v>0</v>
      </c>
      <c r="H120" s="136">
        <f t="shared" si="4"/>
        <v>219424.32160893775</v>
      </c>
    </row>
    <row r="121" spans="2:8" x14ac:dyDescent="0.55000000000000004">
      <c r="B121" s="127" t="str">
        <f>$B$37</f>
        <v>Engineering</v>
      </c>
      <c r="C121" s="141">
        <f t="shared" si="3"/>
        <v>168378.41505962989</v>
      </c>
      <c r="D121" s="141">
        <f t="shared" si="3"/>
        <v>276396.17702991521</v>
      </c>
      <c r="E121" s="141">
        <f t="shared" si="3"/>
        <v>333009.6180308389</v>
      </c>
      <c r="F121" s="141">
        <f t="shared" si="3"/>
        <v>2896.2550505050508</v>
      </c>
      <c r="G121" s="141">
        <f t="shared" si="3"/>
        <v>0</v>
      </c>
      <c r="H121" s="136">
        <f t="shared" si="4"/>
        <v>780680.46517088905</v>
      </c>
    </row>
    <row r="122" spans="2:8" x14ac:dyDescent="0.55000000000000004">
      <c r="B122" s="127" t="str">
        <f>$B$38</f>
        <v>Home Economics</v>
      </c>
      <c r="C122" s="141">
        <f t="shared" si="3"/>
        <v>303570.2719875343</v>
      </c>
      <c r="D122" s="141">
        <f t="shared" si="3"/>
        <v>369558.79120961478</v>
      </c>
      <c r="E122" s="141">
        <f t="shared" si="3"/>
        <v>654503.1657389137</v>
      </c>
      <c r="F122" s="141">
        <f t="shared" si="3"/>
        <v>300669.92333379114</v>
      </c>
      <c r="G122" s="141">
        <f t="shared" si="3"/>
        <v>0</v>
      </c>
      <c r="H122" s="136">
        <f t="shared" si="4"/>
        <v>1628302.1522698537</v>
      </c>
    </row>
    <row r="123" spans="2:8" x14ac:dyDescent="0.55000000000000004">
      <c r="B123" s="127" t="str">
        <f>$B$39</f>
        <v>Law</v>
      </c>
      <c r="C123" s="141">
        <f t="shared" si="3"/>
        <v>0</v>
      </c>
      <c r="D123" s="141">
        <f t="shared" si="3"/>
        <v>0</v>
      </c>
      <c r="E123" s="141">
        <f t="shared" si="3"/>
        <v>0</v>
      </c>
      <c r="F123" s="141">
        <f t="shared" si="3"/>
        <v>0</v>
      </c>
      <c r="G123" s="141">
        <f t="shared" si="3"/>
        <v>0</v>
      </c>
      <c r="H123" s="136">
        <f t="shared" si="4"/>
        <v>0</v>
      </c>
    </row>
    <row r="124" spans="2:8" x14ac:dyDescent="0.55000000000000004">
      <c r="B124" s="127" t="str">
        <f>$B$40</f>
        <v>Social Service</v>
      </c>
      <c r="C124" s="141">
        <f t="shared" si="3"/>
        <v>51552.978626174096</v>
      </c>
      <c r="D124" s="141">
        <f t="shared" si="3"/>
        <v>390888.99445168185</v>
      </c>
      <c r="E124" s="141">
        <f t="shared" si="3"/>
        <v>374289.97360703815</v>
      </c>
      <c r="F124" s="141">
        <f t="shared" si="3"/>
        <v>0</v>
      </c>
      <c r="G124" s="141">
        <f t="shared" si="3"/>
        <v>0</v>
      </c>
      <c r="H124" s="136">
        <f t="shared" si="4"/>
        <v>816731.94668489415</v>
      </c>
    </row>
    <row r="125" spans="2:8" x14ac:dyDescent="0.55000000000000004">
      <c r="B125" s="127" t="str">
        <f>$B$41</f>
        <v>Library Science</v>
      </c>
      <c r="C125" s="141">
        <f t="shared" si="3"/>
        <v>1041.4925051101523</v>
      </c>
      <c r="D125" s="141">
        <f t="shared" si="3"/>
        <v>21002.507494889847</v>
      </c>
      <c r="E125" s="141">
        <f t="shared" si="3"/>
        <v>885393.12165744696</v>
      </c>
      <c r="F125" s="141">
        <f t="shared" si="3"/>
        <v>2052.5510653970532</v>
      </c>
      <c r="G125" s="141">
        <f t="shared" si="3"/>
        <v>0</v>
      </c>
      <c r="H125" s="136">
        <f t="shared" si="4"/>
        <v>909489.67272284406</v>
      </c>
    </row>
    <row r="126" spans="2:8" x14ac:dyDescent="0.55000000000000004">
      <c r="B126" s="127" t="str">
        <f>$B$42</f>
        <v>Veterinary Science</v>
      </c>
      <c r="C126" s="141">
        <f t="shared" si="3"/>
        <v>0</v>
      </c>
      <c r="D126" s="141">
        <f t="shared" si="3"/>
        <v>0</v>
      </c>
      <c r="E126" s="141">
        <f t="shared" si="3"/>
        <v>0</v>
      </c>
      <c r="F126" s="141">
        <f t="shared" si="3"/>
        <v>0</v>
      </c>
      <c r="G126" s="141">
        <f t="shared" si="3"/>
        <v>0</v>
      </c>
      <c r="H126" s="136">
        <f t="shared" si="4"/>
        <v>0</v>
      </c>
    </row>
    <row r="127" spans="2:8" x14ac:dyDescent="0.55000000000000004">
      <c r="B127" s="127" t="str">
        <f>$B$43</f>
        <v>Vocational Training</v>
      </c>
      <c r="C127" s="141">
        <f t="shared" si="3"/>
        <v>0</v>
      </c>
      <c r="D127" s="141">
        <f t="shared" si="3"/>
        <v>0</v>
      </c>
      <c r="E127" s="141">
        <f t="shared" si="3"/>
        <v>0</v>
      </c>
      <c r="F127" s="141">
        <f t="shared" si="3"/>
        <v>0</v>
      </c>
      <c r="G127" s="141">
        <f t="shared" si="3"/>
        <v>0</v>
      </c>
      <c r="H127" s="136">
        <f t="shared" si="4"/>
        <v>0</v>
      </c>
    </row>
    <row r="128" spans="2:8" x14ac:dyDescent="0.55000000000000004">
      <c r="B128" s="127" t="str">
        <f>$B$44</f>
        <v>Physical Training</v>
      </c>
      <c r="C128" s="141">
        <f t="shared" si="3"/>
        <v>0</v>
      </c>
      <c r="D128" s="141">
        <f t="shared" si="3"/>
        <v>0</v>
      </c>
      <c r="E128" s="141">
        <f t="shared" si="3"/>
        <v>0</v>
      </c>
      <c r="F128" s="141">
        <f t="shared" si="3"/>
        <v>0</v>
      </c>
      <c r="G128" s="141">
        <f t="shared" si="3"/>
        <v>0</v>
      </c>
      <c r="H128" s="136">
        <f t="shared" si="4"/>
        <v>0</v>
      </c>
    </row>
    <row r="129" spans="2:12" x14ac:dyDescent="0.55000000000000004">
      <c r="B129" s="127" t="str">
        <f>$B$45</f>
        <v>Health Services</v>
      </c>
      <c r="C129" s="141">
        <f t="shared" si="3"/>
        <v>322178.1982751257</v>
      </c>
      <c r="D129" s="141">
        <f t="shared" si="3"/>
        <v>1490841.9131148432</v>
      </c>
      <c r="E129" s="141">
        <f t="shared" si="3"/>
        <v>1912608.4903513612</v>
      </c>
      <c r="F129" s="141">
        <f t="shared" si="3"/>
        <v>3223259.1532445177</v>
      </c>
      <c r="G129" s="141">
        <f t="shared" si="3"/>
        <v>2312419.0358703653</v>
      </c>
      <c r="H129" s="136">
        <f t="shared" si="4"/>
        <v>9261306.7908562142</v>
      </c>
    </row>
    <row r="130" spans="2:12" x14ac:dyDescent="0.55000000000000004">
      <c r="B130" s="127" t="str">
        <f>$B$46</f>
        <v>Pharmacy</v>
      </c>
      <c r="C130" s="141">
        <f t="shared" si="3"/>
        <v>0</v>
      </c>
      <c r="D130" s="141">
        <f t="shared" si="3"/>
        <v>0</v>
      </c>
      <c r="E130" s="141">
        <f t="shared" si="3"/>
        <v>0</v>
      </c>
      <c r="F130" s="141">
        <f t="shared" si="3"/>
        <v>0</v>
      </c>
      <c r="G130" s="141">
        <f t="shared" si="3"/>
        <v>0</v>
      </c>
      <c r="H130" s="136">
        <f t="shared" si="4"/>
        <v>0</v>
      </c>
    </row>
    <row r="131" spans="2:12" x14ac:dyDescent="0.55000000000000004">
      <c r="B131" s="127" t="str">
        <f>$B$47</f>
        <v>Business Administration</v>
      </c>
      <c r="C131" s="141">
        <f t="shared" si="3"/>
        <v>413158.04958043084</v>
      </c>
      <c r="D131" s="141">
        <f t="shared" si="3"/>
        <v>2363523.9575624252</v>
      </c>
      <c r="E131" s="141">
        <f t="shared" si="3"/>
        <v>2811931.5185289481</v>
      </c>
      <c r="F131" s="141">
        <f t="shared" si="3"/>
        <v>0</v>
      </c>
      <c r="G131" s="141">
        <f t="shared" si="3"/>
        <v>0</v>
      </c>
      <c r="H131" s="136">
        <f t="shared" si="4"/>
        <v>5588613.5256718043</v>
      </c>
    </row>
    <row r="132" spans="2:12" x14ac:dyDescent="0.55000000000000004">
      <c r="B132" s="127" t="str">
        <f>$B$48</f>
        <v>Optometry</v>
      </c>
      <c r="C132" s="141">
        <f t="shared" ref="C132:G135" si="5">C107+C77</f>
        <v>0</v>
      </c>
      <c r="D132" s="141">
        <f t="shared" si="5"/>
        <v>0</v>
      </c>
      <c r="E132" s="141">
        <f t="shared" si="5"/>
        <v>0</v>
      </c>
      <c r="F132" s="141">
        <f t="shared" si="5"/>
        <v>0</v>
      </c>
      <c r="G132" s="141">
        <f t="shared" si="5"/>
        <v>0</v>
      </c>
      <c r="H132" s="136">
        <f t="shared" si="4"/>
        <v>0</v>
      </c>
    </row>
    <row r="133" spans="2:12" x14ac:dyDescent="0.55000000000000004">
      <c r="B133" s="127" t="str">
        <f>$B$49</f>
        <v>Teacher Ed-Practice Teaching</v>
      </c>
      <c r="C133" s="141">
        <f t="shared" si="5"/>
        <v>0</v>
      </c>
      <c r="D133" s="141">
        <f t="shared" si="5"/>
        <v>211008.53813237263</v>
      </c>
      <c r="E133" s="141">
        <f t="shared" si="5"/>
        <v>0</v>
      </c>
      <c r="F133" s="141">
        <f t="shared" si="5"/>
        <v>0</v>
      </c>
      <c r="G133" s="141">
        <f t="shared" si="5"/>
        <v>0</v>
      </c>
      <c r="H133" s="136">
        <f t="shared" si="4"/>
        <v>211008.53813237263</v>
      </c>
    </row>
    <row r="134" spans="2:12" x14ac:dyDescent="0.55000000000000004">
      <c r="B134" s="127" t="str">
        <f>$B$50</f>
        <v>Technology</v>
      </c>
      <c r="C134" s="141">
        <f t="shared" si="5"/>
        <v>129993.52492668619</v>
      </c>
      <c r="D134" s="141">
        <f t="shared" si="5"/>
        <v>228846.41624978438</v>
      </c>
      <c r="E134" s="141">
        <f t="shared" si="5"/>
        <v>60794.941176470587</v>
      </c>
      <c r="F134" s="141">
        <f t="shared" si="5"/>
        <v>0</v>
      </c>
      <c r="G134" s="141">
        <f t="shared" si="5"/>
        <v>0</v>
      </c>
      <c r="H134" s="136">
        <f t="shared" si="4"/>
        <v>419634.8823529412</v>
      </c>
    </row>
    <row r="135" spans="2:12" x14ac:dyDescent="0.55000000000000004">
      <c r="B135" s="127" t="str">
        <f>$B$51</f>
        <v>Nursing</v>
      </c>
      <c r="C135" s="141">
        <f t="shared" si="5"/>
        <v>68469.063967235561</v>
      </c>
      <c r="D135" s="141">
        <f t="shared" si="5"/>
        <v>5093737.5409953073</v>
      </c>
      <c r="E135" s="141">
        <f t="shared" si="5"/>
        <v>2747359.2395058004</v>
      </c>
      <c r="F135" s="141">
        <f t="shared" si="5"/>
        <v>2249279.589382764</v>
      </c>
      <c r="G135" s="141">
        <f t="shared" si="5"/>
        <v>0</v>
      </c>
      <c r="H135" s="136">
        <f t="shared" si="4"/>
        <v>10158845.433851108</v>
      </c>
    </row>
    <row r="136" spans="2:12" x14ac:dyDescent="0.55000000000000004">
      <c r="B136" s="130" t="str">
        <f>$B$52</f>
        <v>Totals</v>
      </c>
      <c r="C136" s="133">
        <f>SUM(C116:C135)</f>
        <v>8802346.1360443048</v>
      </c>
      <c r="D136" s="133">
        <f>SUM(D116:D135)</f>
        <v>16455491.988800051</v>
      </c>
      <c r="E136" s="133">
        <f>SUM(E116:E135)</f>
        <v>15196346.946512077</v>
      </c>
      <c r="F136" s="133">
        <f>SUM(F116:F135)</f>
        <v>10312624.123687226</v>
      </c>
      <c r="G136" s="133">
        <f>SUM(G116:G135)</f>
        <v>2312419.0358703653</v>
      </c>
      <c r="H136" s="133">
        <f t="shared" si="4"/>
        <v>53079228.230914019</v>
      </c>
    </row>
    <row r="137" spans="2:12" x14ac:dyDescent="0.55000000000000004">
      <c r="B137" s="328"/>
      <c r="C137" s="331"/>
      <c r="D137" s="331"/>
      <c r="E137" s="331"/>
      <c r="F137" s="331"/>
      <c r="G137" s="331"/>
      <c r="H137" s="332"/>
    </row>
    <row r="138" spans="2:12" x14ac:dyDescent="0.55000000000000004">
      <c r="B138" s="120" t="s">
        <v>4</v>
      </c>
      <c r="C138" s="325"/>
      <c r="D138" s="325"/>
      <c r="E138" s="325"/>
      <c r="F138" s="325"/>
      <c r="G138" s="325"/>
      <c r="H138" s="122">
        <f>H86-H81-H111</f>
        <v>42047025.769085974</v>
      </c>
    </row>
    <row r="139" spans="2:12" ht="202.5" customHeight="1" thickBot="1" x14ac:dyDescent="0.6">
      <c r="B139" s="444" t="s">
        <v>850</v>
      </c>
      <c r="C139" s="444"/>
      <c r="D139" s="444"/>
      <c r="E139" s="444"/>
      <c r="F139" s="444"/>
      <c r="G139" s="432"/>
      <c r="H139" s="319"/>
    </row>
    <row r="140" spans="2:12" ht="36.75" customHeight="1" thickTop="1" x14ac:dyDescent="0.55000000000000004">
      <c r="B140" s="474" t="s">
        <v>852</v>
      </c>
      <c r="C140" s="475"/>
      <c r="D140" s="475"/>
      <c r="E140" s="475"/>
      <c r="F140" s="476"/>
      <c r="G140" s="333" t="s">
        <v>2</v>
      </c>
      <c r="H140" s="334">
        <v>1</v>
      </c>
      <c r="I140" s="446" t="str">
        <f>IF(H140+H141=1,"","Error, the two cells on the left must equal 100%")</f>
        <v/>
      </c>
      <c r="L140" s="288"/>
    </row>
    <row r="141" spans="2:12" ht="67.5" customHeight="1" thickBot="1" x14ac:dyDescent="0.6">
      <c r="B141" s="456"/>
      <c r="C141" s="457"/>
      <c r="D141" s="457"/>
      <c r="E141" s="457"/>
      <c r="F141" s="458"/>
      <c r="G141" s="333" t="s">
        <v>3</v>
      </c>
      <c r="H141" s="335">
        <f>1-H140</f>
        <v>0</v>
      </c>
      <c r="I141" s="446"/>
    </row>
    <row r="142" spans="2:12" ht="58.2" thickBot="1" x14ac:dyDescent="0.6">
      <c r="B142" s="336" t="s">
        <v>31</v>
      </c>
      <c r="C142" s="337" t="s">
        <v>25</v>
      </c>
      <c r="D142" s="337" t="s">
        <v>26</v>
      </c>
      <c r="E142" s="337" t="s">
        <v>27</v>
      </c>
      <c r="F142" s="337" t="s">
        <v>28</v>
      </c>
      <c r="G142" s="338" t="s">
        <v>29</v>
      </c>
      <c r="H142" s="339" t="s">
        <v>6</v>
      </c>
      <c r="I142" s="340" t="s">
        <v>7</v>
      </c>
    </row>
    <row r="143" spans="2:12" x14ac:dyDescent="0.55000000000000004">
      <c r="B143" s="127" t="str">
        <f>$B$32</f>
        <v>Liberal Arts</v>
      </c>
      <c r="C143" s="327">
        <f>Data!LN33</f>
        <v>0</v>
      </c>
      <c r="D143" s="327">
        <f>Data!MH33</f>
        <v>0</v>
      </c>
      <c r="E143" s="327">
        <f>Data!NB33</f>
        <v>0</v>
      </c>
      <c r="F143" s="327">
        <f>Data!NV33</f>
        <v>0</v>
      </c>
      <c r="G143" s="327">
        <f>Data!OP33</f>
        <v>0</v>
      </c>
      <c r="H143" s="341">
        <f>Data!PJ33</f>
        <v>6943986</v>
      </c>
      <c r="I143" s="342">
        <f t="shared" ref="I143:I162" si="6">SUM(C143:H143)</f>
        <v>6943986</v>
      </c>
    </row>
    <row r="144" spans="2:12" x14ac:dyDescent="0.55000000000000004">
      <c r="B144" s="127" t="str">
        <f>$B$33</f>
        <v>Science</v>
      </c>
      <c r="C144" s="327">
        <f>Data!LO33</f>
        <v>0</v>
      </c>
      <c r="D144" s="327">
        <f>Data!MI33</f>
        <v>0</v>
      </c>
      <c r="E144" s="327">
        <f>Data!NC33</f>
        <v>0</v>
      </c>
      <c r="F144" s="327">
        <f>Data!NW33</f>
        <v>0</v>
      </c>
      <c r="G144" s="327">
        <f>Data!OQ33</f>
        <v>0</v>
      </c>
      <c r="H144" s="341">
        <f>Data!PK33</f>
        <v>5999611</v>
      </c>
      <c r="I144" s="342">
        <f t="shared" si="6"/>
        <v>5999611</v>
      </c>
    </row>
    <row r="145" spans="2:9" x14ac:dyDescent="0.55000000000000004">
      <c r="B145" s="127" t="str">
        <f>$B$34</f>
        <v>Fine Arts</v>
      </c>
      <c r="C145" s="327">
        <f>Data!LP33</f>
        <v>0</v>
      </c>
      <c r="D145" s="327">
        <f>Data!MJ33</f>
        <v>0</v>
      </c>
      <c r="E145" s="327">
        <f>Data!ND33</f>
        <v>0</v>
      </c>
      <c r="F145" s="327">
        <f>Data!NX33</f>
        <v>0</v>
      </c>
      <c r="G145" s="327">
        <f>Data!OR33</f>
        <v>0</v>
      </c>
      <c r="H145" s="341">
        <f>Data!PL33</f>
        <v>2521447</v>
      </c>
      <c r="I145" s="342">
        <f t="shared" si="6"/>
        <v>2521447</v>
      </c>
    </row>
    <row r="146" spans="2:9" x14ac:dyDescent="0.55000000000000004">
      <c r="B146" s="127" t="str">
        <f>$B$35</f>
        <v>Teacher Education</v>
      </c>
      <c r="C146" s="327">
        <f>Data!LQ33</f>
        <v>0</v>
      </c>
      <c r="D146" s="327">
        <f>Data!MK33</f>
        <v>0</v>
      </c>
      <c r="E146" s="327">
        <f>Data!NE33</f>
        <v>0</v>
      </c>
      <c r="F146" s="327">
        <f>Data!NY33</f>
        <v>0</v>
      </c>
      <c r="G146" s="327">
        <f>Data!OS33</f>
        <v>0</v>
      </c>
      <c r="H146" s="341">
        <f>Data!PN33</f>
        <v>2822027</v>
      </c>
      <c r="I146" s="342">
        <f t="shared" si="6"/>
        <v>2822027</v>
      </c>
    </row>
    <row r="147" spans="2:9" x14ac:dyDescent="0.55000000000000004">
      <c r="B147" s="127" t="str">
        <f>$B$36</f>
        <v>Agriculture</v>
      </c>
      <c r="C147" s="327">
        <f>Data!LR33</f>
        <v>0</v>
      </c>
      <c r="D147" s="327">
        <f>Data!ML33</f>
        <v>0</v>
      </c>
      <c r="E147" s="327">
        <f>Data!NF33</f>
        <v>0</v>
      </c>
      <c r="F147" s="327">
        <f>Data!NZ33</f>
        <v>0</v>
      </c>
      <c r="G147" s="327">
        <f>Data!OT33</f>
        <v>0</v>
      </c>
      <c r="H147" s="341">
        <f>Data!PM33</f>
        <v>173818.3</v>
      </c>
      <c r="I147" s="342">
        <f t="shared" si="6"/>
        <v>173818.3</v>
      </c>
    </row>
    <row r="148" spans="2:9" x14ac:dyDescent="0.55000000000000004">
      <c r="B148" s="127" t="str">
        <f>$B$37</f>
        <v>Engineering</v>
      </c>
      <c r="C148" s="327">
        <f>Data!LS33</f>
        <v>0</v>
      </c>
      <c r="D148" s="327">
        <f>Data!MM33</f>
        <v>0</v>
      </c>
      <c r="E148" s="327">
        <f>Data!NG33</f>
        <v>0</v>
      </c>
      <c r="F148" s="327">
        <f>Data!OA33</f>
        <v>0</v>
      </c>
      <c r="G148" s="327">
        <f>Data!OU33</f>
        <v>0</v>
      </c>
      <c r="H148" s="341">
        <f>Data!PO33</f>
        <v>618420.69999999995</v>
      </c>
      <c r="I148" s="342">
        <f t="shared" si="6"/>
        <v>618420.69999999995</v>
      </c>
    </row>
    <row r="149" spans="2:9" x14ac:dyDescent="0.55000000000000004">
      <c r="B149" s="127" t="str">
        <f>$B$38</f>
        <v>Home Economics</v>
      </c>
      <c r="C149" s="327">
        <f>Data!LT33</f>
        <v>0</v>
      </c>
      <c r="D149" s="327">
        <f>Data!MN33</f>
        <v>0</v>
      </c>
      <c r="E149" s="327">
        <f>Data!NH33</f>
        <v>0</v>
      </c>
      <c r="F149" s="327">
        <f>Data!OB33</f>
        <v>0</v>
      </c>
      <c r="G149" s="327">
        <f>Data!OV33</f>
        <v>0</v>
      </c>
      <c r="H149" s="341">
        <f>Data!PP33</f>
        <v>1289869</v>
      </c>
      <c r="I149" s="342">
        <f t="shared" si="6"/>
        <v>1289869</v>
      </c>
    </row>
    <row r="150" spans="2:9" x14ac:dyDescent="0.55000000000000004">
      <c r="B150" s="127" t="str">
        <f>$B$39</f>
        <v>Law</v>
      </c>
      <c r="C150" s="327">
        <f>Data!LU33</f>
        <v>0</v>
      </c>
      <c r="D150" s="327">
        <f>Data!MO33</f>
        <v>0</v>
      </c>
      <c r="E150" s="327">
        <f>Data!NI33</f>
        <v>0</v>
      </c>
      <c r="F150" s="327">
        <f>Data!OC33</f>
        <v>0</v>
      </c>
      <c r="G150" s="327">
        <f>Data!OW33</f>
        <v>0</v>
      </c>
      <c r="H150" s="341">
        <f>Data!PQ33</f>
        <v>0</v>
      </c>
      <c r="I150" s="342">
        <f t="shared" si="6"/>
        <v>0</v>
      </c>
    </row>
    <row r="151" spans="2:9" x14ac:dyDescent="0.55000000000000004">
      <c r="B151" s="127" t="str">
        <f>$B$40</f>
        <v>Social Service</v>
      </c>
      <c r="C151" s="327">
        <f>Data!LV33</f>
        <v>0</v>
      </c>
      <c r="D151" s="327">
        <f>Data!MP33</f>
        <v>0</v>
      </c>
      <c r="E151" s="327">
        <f>Data!NJ33</f>
        <v>0</v>
      </c>
      <c r="F151" s="327">
        <f>Data!OD33</f>
        <v>0</v>
      </c>
      <c r="G151" s="327">
        <f>Data!OX33</f>
        <v>0</v>
      </c>
      <c r="H151" s="341">
        <f>Data!PR33</f>
        <v>646979.1</v>
      </c>
      <c r="I151" s="342">
        <f t="shared" si="6"/>
        <v>646979.1</v>
      </c>
    </row>
    <row r="152" spans="2:9" x14ac:dyDescent="0.55000000000000004">
      <c r="B152" s="127" t="str">
        <f>$B$41</f>
        <v>Library Science</v>
      </c>
      <c r="C152" s="327">
        <f>Data!LW33</f>
        <v>0</v>
      </c>
      <c r="D152" s="327">
        <f>Data!MQ33</f>
        <v>0</v>
      </c>
      <c r="E152" s="327">
        <f>Data!NK33</f>
        <v>0</v>
      </c>
      <c r="F152" s="327">
        <f>Data!OE33</f>
        <v>0</v>
      </c>
      <c r="G152" s="327">
        <f>Data!OY33</f>
        <v>0</v>
      </c>
      <c r="H152" s="341">
        <f>Data!PS33</f>
        <v>720457.6</v>
      </c>
      <c r="I152" s="342">
        <f t="shared" si="6"/>
        <v>720457.6</v>
      </c>
    </row>
    <row r="153" spans="2:9" x14ac:dyDescent="0.55000000000000004">
      <c r="B153" s="127" t="str">
        <f>$B$42</f>
        <v>Veterinary Science</v>
      </c>
      <c r="C153" s="327">
        <f>Data!LX33</f>
        <v>0</v>
      </c>
      <c r="D153" s="327">
        <f>Data!MR33</f>
        <v>0</v>
      </c>
      <c r="E153" s="327">
        <f>Data!NL33</f>
        <v>0</v>
      </c>
      <c r="F153" s="327">
        <f>Data!OF33</f>
        <v>0</v>
      </c>
      <c r="G153" s="327">
        <f>Data!OZ33</f>
        <v>0</v>
      </c>
      <c r="H153" s="341">
        <f>Data!PT33</f>
        <v>0</v>
      </c>
      <c r="I153" s="342">
        <f t="shared" si="6"/>
        <v>0</v>
      </c>
    </row>
    <row r="154" spans="2:9" x14ac:dyDescent="0.55000000000000004">
      <c r="B154" s="127" t="str">
        <f>$B$43</f>
        <v>Vocational Training</v>
      </c>
      <c r="C154" s="327">
        <f>Data!LY33</f>
        <v>0</v>
      </c>
      <c r="D154" s="327">
        <f>Data!MS33</f>
        <v>0</v>
      </c>
      <c r="E154" s="327">
        <f>Data!NM33</f>
        <v>0</v>
      </c>
      <c r="F154" s="327">
        <f>Data!OG33</f>
        <v>0</v>
      </c>
      <c r="G154" s="327">
        <f>Data!PA33</f>
        <v>0</v>
      </c>
      <c r="H154" s="341">
        <f>Data!PU33</f>
        <v>0</v>
      </c>
      <c r="I154" s="342">
        <f t="shared" si="6"/>
        <v>0</v>
      </c>
    </row>
    <row r="155" spans="2:9" x14ac:dyDescent="0.55000000000000004">
      <c r="B155" s="127" t="str">
        <f>$B$44</f>
        <v>Physical Training</v>
      </c>
      <c r="C155" s="327">
        <f>Data!LZ33</f>
        <v>0</v>
      </c>
      <c r="D155" s="327">
        <f>Data!MT33</f>
        <v>0</v>
      </c>
      <c r="E155" s="327">
        <f>Data!NN33</f>
        <v>0</v>
      </c>
      <c r="F155" s="327">
        <f>Data!OH33</f>
        <v>0</v>
      </c>
      <c r="G155" s="327">
        <f>Data!PB33</f>
        <v>0</v>
      </c>
      <c r="H155" s="341">
        <f>Data!PV33</f>
        <v>0</v>
      </c>
      <c r="I155" s="342">
        <f t="shared" si="6"/>
        <v>0</v>
      </c>
    </row>
    <row r="156" spans="2:9" x14ac:dyDescent="0.55000000000000004">
      <c r="B156" s="127" t="str">
        <f>$B$45</f>
        <v>Health Services</v>
      </c>
      <c r="C156" s="327">
        <f>Data!MA33</f>
        <v>0</v>
      </c>
      <c r="D156" s="327">
        <f>Data!MU33</f>
        <v>0</v>
      </c>
      <c r="E156" s="327">
        <f>Data!NO33</f>
        <v>0</v>
      </c>
      <c r="F156" s="327">
        <f>Data!OI33</f>
        <v>0</v>
      </c>
      <c r="G156" s="327">
        <f>Data!PC33</f>
        <v>0</v>
      </c>
      <c r="H156" s="341">
        <f>Data!PW33</f>
        <v>7336399</v>
      </c>
      <c r="I156" s="342">
        <f t="shared" si="6"/>
        <v>7336399</v>
      </c>
    </row>
    <row r="157" spans="2:9" x14ac:dyDescent="0.55000000000000004">
      <c r="B157" s="127" t="str">
        <f>$B$46</f>
        <v>Pharmacy</v>
      </c>
      <c r="C157" s="327">
        <f>Data!MB33</f>
        <v>0</v>
      </c>
      <c r="D157" s="327">
        <f>Data!MV33</f>
        <v>0</v>
      </c>
      <c r="E157" s="327">
        <f>Data!NP33</f>
        <v>0</v>
      </c>
      <c r="F157" s="327">
        <f>Data!OJ33</f>
        <v>0</v>
      </c>
      <c r="G157" s="327">
        <f>Data!PD33</f>
        <v>0</v>
      </c>
      <c r="H157" s="341">
        <f>Data!PX33</f>
        <v>0</v>
      </c>
      <c r="I157" s="342">
        <f t="shared" si="6"/>
        <v>0</v>
      </c>
    </row>
    <row r="158" spans="2:9" x14ac:dyDescent="0.55000000000000004">
      <c r="B158" s="127" t="str">
        <f>$B$47</f>
        <v>Business Administration</v>
      </c>
      <c r="C158" s="327">
        <f>Data!MC33</f>
        <v>0</v>
      </c>
      <c r="D158" s="327">
        <f>Data!MW33</f>
        <v>0</v>
      </c>
      <c r="E158" s="327">
        <f>Data!NQ33</f>
        <v>0</v>
      </c>
      <c r="F158" s="327">
        <f>Data!OK33</f>
        <v>0</v>
      </c>
      <c r="G158" s="327">
        <f>Data!PE33</f>
        <v>0</v>
      </c>
      <c r="H158" s="341">
        <f>Data!PY33</f>
        <v>4427053</v>
      </c>
      <c r="I158" s="342">
        <f t="shared" si="6"/>
        <v>4427053</v>
      </c>
    </row>
    <row r="159" spans="2:9" x14ac:dyDescent="0.55000000000000004">
      <c r="B159" s="127" t="str">
        <f>$B$48</f>
        <v>Optometry</v>
      </c>
      <c r="C159" s="327">
        <f>Data!MD33</f>
        <v>0</v>
      </c>
      <c r="D159" s="327">
        <f>Data!MX33</f>
        <v>0</v>
      </c>
      <c r="E159" s="327">
        <f>Data!NR33</f>
        <v>0</v>
      </c>
      <c r="F159" s="327">
        <f>Data!OL33</f>
        <v>0</v>
      </c>
      <c r="G159" s="327">
        <f>Data!PF33</f>
        <v>0</v>
      </c>
      <c r="H159" s="341">
        <f>Data!PZ33</f>
        <v>0</v>
      </c>
      <c r="I159" s="342">
        <f t="shared" si="6"/>
        <v>0</v>
      </c>
    </row>
    <row r="160" spans="2:9" x14ac:dyDescent="0.55000000000000004">
      <c r="B160" s="127" t="str">
        <f>$B$49</f>
        <v>Teacher Ed-Practice Teaching</v>
      </c>
      <c r="C160" s="327">
        <f>Data!ME33</f>
        <v>0</v>
      </c>
      <c r="D160" s="327">
        <f>Data!MY33</f>
        <v>0</v>
      </c>
      <c r="E160" s="327">
        <f>Data!NS33</f>
        <v>0</v>
      </c>
      <c r="F160" s="327">
        <f>Data!OM33</f>
        <v>0</v>
      </c>
      <c r="G160" s="327">
        <f>Data!PG33</f>
        <v>0</v>
      </c>
      <c r="H160" s="341">
        <f>Data!QA33</f>
        <v>167151.70000000001</v>
      </c>
      <c r="I160" s="342">
        <f t="shared" si="6"/>
        <v>167151.70000000001</v>
      </c>
    </row>
    <row r="161" spans="2:10" x14ac:dyDescent="0.55000000000000004">
      <c r="B161" s="127" t="str">
        <f>$B$50</f>
        <v>Technology</v>
      </c>
      <c r="C161" s="327">
        <f>Data!MF33</f>
        <v>0</v>
      </c>
      <c r="D161" s="327">
        <f>Data!MZ33</f>
        <v>0</v>
      </c>
      <c r="E161" s="327">
        <f>Data!NT33</f>
        <v>0</v>
      </c>
      <c r="F161" s="327">
        <f>Data!ON33</f>
        <v>0</v>
      </c>
      <c r="G161" s="327">
        <f>Data!PH33</f>
        <v>0</v>
      </c>
      <c r="H161" s="341">
        <f>Data!QB33</f>
        <v>332416.3</v>
      </c>
      <c r="I161" s="342">
        <f t="shared" si="6"/>
        <v>332416.3</v>
      </c>
    </row>
    <row r="162" spans="2:10" x14ac:dyDescent="0.55000000000000004">
      <c r="B162" s="127" t="str">
        <f>$B$51</f>
        <v>Nursing</v>
      </c>
      <c r="C162" s="327">
        <f>Data!MG33</f>
        <v>0</v>
      </c>
      <c r="D162" s="327">
        <f>Data!NA33</f>
        <v>0</v>
      </c>
      <c r="E162" s="327">
        <f>Data!NU33</f>
        <v>0</v>
      </c>
      <c r="F162" s="327">
        <f>Data!OO33</f>
        <v>0</v>
      </c>
      <c r="G162" s="327">
        <f>Data!PI33</f>
        <v>0</v>
      </c>
      <c r="H162" s="341">
        <f>Data!QC33</f>
        <v>8047390</v>
      </c>
      <c r="I162" s="342">
        <f t="shared" si="6"/>
        <v>8047390</v>
      </c>
    </row>
    <row r="163" spans="2:10" ht="19.8" thickBot="1" x14ac:dyDescent="0.6">
      <c r="B163" s="130" t="str">
        <f>$B$52</f>
        <v>Totals</v>
      </c>
      <c r="C163" s="133">
        <f t="shared" ref="C163:H163" si="7">SUM(C143:C162)</f>
        <v>0</v>
      </c>
      <c r="D163" s="133">
        <f t="shared" si="7"/>
        <v>0</v>
      </c>
      <c r="E163" s="133">
        <f t="shared" si="7"/>
        <v>0</v>
      </c>
      <c r="F163" s="133">
        <f t="shared" si="7"/>
        <v>0</v>
      </c>
      <c r="G163" s="134">
        <f t="shared" si="7"/>
        <v>0</v>
      </c>
      <c r="H163" s="343">
        <f t="shared" si="7"/>
        <v>42047025.700000003</v>
      </c>
      <c r="I163" s="342">
        <f>SUM(I143:I162)</f>
        <v>42047025.700000003</v>
      </c>
    </row>
    <row r="164" spans="2:10" ht="19.8" thickTop="1" x14ac:dyDescent="0.55000000000000004">
      <c r="B164" s="143"/>
      <c r="C164" s="329"/>
      <c r="D164" s="329"/>
      <c r="E164" s="329"/>
      <c r="F164" s="329"/>
      <c r="G164" s="329"/>
      <c r="H164" s="344"/>
      <c r="I164" s="345"/>
    </row>
    <row r="165" spans="2:10" ht="19.5" customHeight="1" x14ac:dyDescent="0.55000000000000004">
      <c r="B165" s="437" t="s">
        <v>63</v>
      </c>
      <c r="C165" s="437"/>
      <c r="D165" s="437"/>
      <c r="E165" s="437"/>
      <c r="F165" s="437"/>
      <c r="G165" s="437"/>
      <c r="H165" s="346"/>
      <c r="I165" s="346"/>
    </row>
    <row r="166" spans="2:10" ht="43.5" customHeight="1" thickBot="1" x14ac:dyDescent="0.6">
      <c r="B166" s="444" t="s">
        <v>40</v>
      </c>
      <c r="C166" s="444"/>
      <c r="D166" s="444"/>
      <c r="E166" s="444"/>
      <c r="F166" s="444"/>
      <c r="G166" s="444"/>
      <c r="H166" s="326"/>
    </row>
    <row r="167" spans="2:10" ht="19.8" thickBot="1" x14ac:dyDescent="0.6">
      <c r="B167" s="124" t="s">
        <v>31</v>
      </c>
      <c r="C167" s="125" t="s">
        <v>25</v>
      </c>
      <c r="D167" s="125" t="s">
        <v>26</v>
      </c>
      <c r="E167" s="125" t="s">
        <v>27</v>
      </c>
      <c r="F167" s="125" t="s">
        <v>28</v>
      </c>
      <c r="G167" s="125" t="s">
        <v>29</v>
      </c>
      <c r="H167" s="126" t="s">
        <v>1</v>
      </c>
    </row>
    <row r="168" spans="2:10" x14ac:dyDescent="0.55000000000000004">
      <c r="B168" s="127" t="str">
        <f>$B$32</f>
        <v>Liberal Arts</v>
      </c>
      <c r="C168" s="321">
        <f t="shared" ref="C168:G183" si="8">C143+$H$140*IF($H116=0,0,$H143*C116/$H116)+IF($H32=0,0,$H$141*$H143*C32/$H32)</f>
        <v>2917917.9153343262</v>
      </c>
      <c r="D168" s="321">
        <f t="shared" si="8"/>
        <v>1318361.5189115121</v>
      </c>
      <c r="E168" s="321">
        <f t="shared" si="8"/>
        <v>1428869.4448297597</v>
      </c>
      <c r="F168" s="321">
        <f t="shared" si="8"/>
        <v>1278837.120924402</v>
      </c>
      <c r="G168" s="321">
        <f t="shared" si="8"/>
        <v>0</v>
      </c>
      <c r="H168" s="133">
        <f t="shared" ref="H168:H188" si="9">SUM(C168:G168)</f>
        <v>6943986</v>
      </c>
      <c r="I168" s="347"/>
      <c r="J168" s="288"/>
    </row>
    <row r="169" spans="2:10" x14ac:dyDescent="0.55000000000000004">
      <c r="B169" s="127" t="str">
        <f>$B$33</f>
        <v>Science</v>
      </c>
      <c r="C169" s="141">
        <f t="shared" si="8"/>
        <v>1842437.0559590072</v>
      </c>
      <c r="D169" s="141">
        <f t="shared" si="8"/>
        <v>1534757.2394174766</v>
      </c>
      <c r="E169" s="141">
        <f t="shared" si="8"/>
        <v>1423021.0304828393</v>
      </c>
      <c r="F169" s="141">
        <f t="shared" si="8"/>
        <v>1199395.6741406771</v>
      </c>
      <c r="G169" s="141">
        <f t="shared" si="8"/>
        <v>0</v>
      </c>
      <c r="H169" s="136">
        <f t="shared" si="9"/>
        <v>5999611</v>
      </c>
      <c r="I169" s="347"/>
      <c r="J169" s="288"/>
    </row>
    <row r="170" spans="2:10" x14ac:dyDescent="0.55000000000000004">
      <c r="B170" s="127" t="str">
        <f>$B$34</f>
        <v>Fine Arts</v>
      </c>
      <c r="C170" s="141">
        <f t="shared" si="8"/>
        <v>825506.57403902314</v>
      </c>
      <c r="D170" s="141">
        <f t="shared" si="8"/>
        <v>1016689.775813119</v>
      </c>
      <c r="E170" s="141">
        <f t="shared" si="8"/>
        <v>525138.07690785464</v>
      </c>
      <c r="F170" s="141">
        <f t="shared" si="8"/>
        <v>154112.57324000297</v>
      </c>
      <c r="G170" s="141">
        <f t="shared" si="8"/>
        <v>0</v>
      </c>
      <c r="H170" s="136">
        <f t="shared" si="9"/>
        <v>2521447</v>
      </c>
      <c r="I170" s="347"/>
      <c r="J170" s="288"/>
    </row>
    <row r="171" spans="2:10" x14ac:dyDescent="0.55000000000000004">
      <c r="B171" s="127" t="str">
        <f>$B$35</f>
        <v>Teacher Education</v>
      </c>
      <c r="C171" s="141">
        <f t="shared" si="8"/>
        <v>151566.98075575638</v>
      </c>
      <c r="D171" s="141">
        <f t="shared" si="8"/>
        <v>832212.14243511599</v>
      </c>
      <c r="E171" s="141">
        <f t="shared" si="8"/>
        <v>886977.23517586908</v>
      </c>
      <c r="F171" s="141">
        <f t="shared" si="8"/>
        <v>951270.64163325832</v>
      </c>
      <c r="G171" s="141">
        <f t="shared" si="8"/>
        <v>0</v>
      </c>
      <c r="H171" s="136">
        <f t="shared" si="9"/>
        <v>2822026.9999999995</v>
      </c>
      <c r="I171" s="347"/>
      <c r="J171" s="288"/>
    </row>
    <row r="172" spans="2:10" x14ac:dyDescent="0.55000000000000004">
      <c r="B172" s="127" t="str">
        <f>$B$36</f>
        <v>Agriculture</v>
      </c>
      <c r="C172" s="141">
        <f t="shared" si="8"/>
        <v>80167.974342585279</v>
      </c>
      <c r="D172" s="141">
        <f t="shared" si="8"/>
        <v>58588.797288632042</v>
      </c>
      <c r="E172" s="141">
        <f t="shared" si="8"/>
        <v>26672.778527297338</v>
      </c>
      <c r="F172" s="141">
        <f t="shared" si="8"/>
        <v>8388.7498414853435</v>
      </c>
      <c r="G172" s="141">
        <f t="shared" si="8"/>
        <v>0</v>
      </c>
      <c r="H172" s="136">
        <f t="shared" si="9"/>
        <v>173818.30000000002</v>
      </c>
      <c r="I172" s="347"/>
      <c r="J172" s="288"/>
    </row>
    <row r="173" spans="2:10" x14ac:dyDescent="0.55000000000000004">
      <c r="B173" s="127" t="str">
        <f>$B$37</f>
        <v>Engineering</v>
      </c>
      <c r="C173" s="141">
        <f t="shared" si="8"/>
        <v>133381.96861794579</v>
      </c>
      <c r="D173" s="141">
        <f t="shared" si="8"/>
        <v>218948.88485361051</v>
      </c>
      <c r="E173" s="141">
        <f t="shared" si="8"/>
        <v>263795.56076670147</v>
      </c>
      <c r="F173" s="141">
        <f t="shared" si="8"/>
        <v>2294.2857617422264</v>
      </c>
      <c r="G173" s="141">
        <f t="shared" si="8"/>
        <v>0</v>
      </c>
      <c r="H173" s="136">
        <f t="shared" si="9"/>
        <v>618420.70000000007</v>
      </c>
      <c r="I173" s="347"/>
      <c r="J173" s="288"/>
    </row>
    <row r="174" spans="2:10" x14ac:dyDescent="0.55000000000000004">
      <c r="B174" s="127" t="str">
        <f>$B$38</f>
        <v>Home Economics</v>
      </c>
      <c r="C174" s="141">
        <f t="shared" si="8"/>
        <v>240474.95276748601</v>
      </c>
      <c r="D174" s="141">
        <f t="shared" si="8"/>
        <v>292748.14124286402</v>
      </c>
      <c r="E174" s="141">
        <f t="shared" si="8"/>
        <v>518468.48124080605</v>
      </c>
      <c r="F174" s="141">
        <f t="shared" si="8"/>
        <v>238177.42474884403</v>
      </c>
      <c r="G174" s="141">
        <f t="shared" si="8"/>
        <v>0</v>
      </c>
      <c r="H174" s="136">
        <f t="shared" si="9"/>
        <v>1289869</v>
      </c>
      <c r="I174" s="347"/>
      <c r="J174" s="288"/>
    </row>
    <row r="175" spans="2:10" x14ac:dyDescent="0.55000000000000004">
      <c r="B175" s="127" t="str">
        <f>$B$39</f>
        <v>Law</v>
      </c>
      <c r="C175" s="141">
        <f t="shared" si="8"/>
        <v>0</v>
      </c>
      <c r="D175" s="141">
        <f t="shared" si="8"/>
        <v>0</v>
      </c>
      <c r="E175" s="141">
        <f t="shared" si="8"/>
        <v>0</v>
      </c>
      <c r="F175" s="141">
        <f t="shared" si="8"/>
        <v>0</v>
      </c>
      <c r="G175" s="141">
        <f t="shared" si="8"/>
        <v>0</v>
      </c>
      <c r="H175" s="136">
        <f t="shared" si="9"/>
        <v>0</v>
      </c>
      <c r="I175" s="347"/>
      <c r="J175" s="288"/>
    </row>
    <row r="176" spans="2:10" x14ac:dyDescent="0.55000000000000004">
      <c r="B176" s="127" t="str">
        <f>$B$40</f>
        <v>Social Service</v>
      </c>
      <c r="C176" s="141">
        <f t="shared" si="8"/>
        <v>40838.000581786531</v>
      </c>
      <c r="D176" s="141">
        <f t="shared" si="8"/>
        <v>309645.05656569486</v>
      </c>
      <c r="E176" s="141">
        <f t="shared" si="8"/>
        <v>296496.04285251856</v>
      </c>
      <c r="F176" s="141">
        <f t="shared" si="8"/>
        <v>0</v>
      </c>
      <c r="G176" s="141">
        <f t="shared" si="8"/>
        <v>0</v>
      </c>
      <c r="H176" s="136">
        <f t="shared" si="9"/>
        <v>646979.09999999986</v>
      </c>
      <c r="I176" s="347"/>
      <c r="J176" s="288"/>
    </row>
    <row r="177" spans="2:10" x14ac:dyDescent="0.55000000000000004">
      <c r="B177" s="127" t="str">
        <f>$B$41</f>
        <v>Library Science</v>
      </c>
      <c r="C177" s="141">
        <f t="shared" si="8"/>
        <v>825.02442100660153</v>
      </c>
      <c r="D177" s="141">
        <f t="shared" si="8"/>
        <v>16637.25999048421</v>
      </c>
      <c r="E177" s="141">
        <f t="shared" si="8"/>
        <v>701369.37517510541</v>
      </c>
      <c r="F177" s="141">
        <f t="shared" si="8"/>
        <v>1625.9404134037297</v>
      </c>
      <c r="G177" s="141">
        <f t="shared" si="8"/>
        <v>0</v>
      </c>
      <c r="H177" s="136">
        <f t="shared" si="9"/>
        <v>720457.59999999986</v>
      </c>
      <c r="I177" s="347"/>
      <c r="J177" s="288"/>
    </row>
    <row r="178" spans="2:10" x14ac:dyDescent="0.55000000000000004">
      <c r="B178" s="127" t="str">
        <f>$B$42</f>
        <v>Veterinary Science</v>
      </c>
      <c r="C178" s="141">
        <f t="shared" si="8"/>
        <v>0</v>
      </c>
      <c r="D178" s="141">
        <f t="shared" si="8"/>
        <v>0</v>
      </c>
      <c r="E178" s="141">
        <f t="shared" si="8"/>
        <v>0</v>
      </c>
      <c r="F178" s="141">
        <f t="shared" si="8"/>
        <v>0</v>
      </c>
      <c r="G178" s="141">
        <f t="shared" si="8"/>
        <v>0</v>
      </c>
      <c r="H178" s="136">
        <f t="shared" si="9"/>
        <v>0</v>
      </c>
      <c r="I178" s="347"/>
      <c r="J178" s="288"/>
    </row>
    <row r="179" spans="2:10" x14ac:dyDescent="0.55000000000000004">
      <c r="B179" s="127" t="str">
        <f>$B$43</f>
        <v>Vocational Training</v>
      </c>
      <c r="C179" s="141">
        <f t="shared" si="8"/>
        <v>0</v>
      </c>
      <c r="D179" s="141">
        <f t="shared" si="8"/>
        <v>0</v>
      </c>
      <c r="E179" s="141">
        <f t="shared" si="8"/>
        <v>0</v>
      </c>
      <c r="F179" s="141">
        <f t="shared" si="8"/>
        <v>0</v>
      </c>
      <c r="G179" s="141">
        <f t="shared" si="8"/>
        <v>0</v>
      </c>
      <c r="H179" s="136">
        <f t="shared" si="9"/>
        <v>0</v>
      </c>
      <c r="I179" s="347"/>
      <c r="J179" s="288"/>
    </row>
    <row r="180" spans="2:10" x14ac:dyDescent="0.55000000000000004">
      <c r="B180" s="127" t="str">
        <f>$B$44</f>
        <v>Physical Training</v>
      </c>
      <c r="C180" s="141">
        <f t="shared" si="8"/>
        <v>0</v>
      </c>
      <c r="D180" s="141">
        <f t="shared" si="8"/>
        <v>0</v>
      </c>
      <c r="E180" s="141">
        <f t="shared" si="8"/>
        <v>0</v>
      </c>
      <c r="F180" s="141">
        <f t="shared" si="8"/>
        <v>0</v>
      </c>
      <c r="G180" s="141">
        <f t="shared" si="8"/>
        <v>0</v>
      </c>
      <c r="H180" s="136">
        <f t="shared" si="9"/>
        <v>0</v>
      </c>
      <c r="I180" s="347"/>
      <c r="J180" s="288"/>
    </row>
    <row r="181" spans="2:10" x14ac:dyDescent="0.55000000000000004">
      <c r="B181" s="127" t="str">
        <f>$B$45</f>
        <v>Health Services</v>
      </c>
      <c r="C181" s="141">
        <f t="shared" si="8"/>
        <v>255215.36701290024</v>
      </c>
      <c r="D181" s="141">
        <f t="shared" si="8"/>
        <v>1180979.2470466958</v>
      </c>
      <c r="E181" s="141">
        <f t="shared" si="8"/>
        <v>1515084.1380029481</v>
      </c>
      <c r="F181" s="141">
        <f t="shared" si="8"/>
        <v>2553323.8194798785</v>
      </c>
      <c r="G181" s="141">
        <f t="shared" si="8"/>
        <v>1831796.4284575765</v>
      </c>
      <c r="H181" s="136">
        <f t="shared" si="9"/>
        <v>7336399</v>
      </c>
      <c r="I181" s="347"/>
      <c r="J181" s="288"/>
    </row>
    <row r="182" spans="2:10" x14ac:dyDescent="0.55000000000000004">
      <c r="B182" s="127" t="str">
        <f>$B$46</f>
        <v>Pharmacy</v>
      </c>
      <c r="C182" s="141">
        <f t="shared" si="8"/>
        <v>0</v>
      </c>
      <c r="D182" s="141">
        <f t="shared" si="8"/>
        <v>0</v>
      </c>
      <c r="E182" s="141">
        <f t="shared" si="8"/>
        <v>0</v>
      </c>
      <c r="F182" s="141">
        <f t="shared" si="8"/>
        <v>0</v>
      </c>
      <c r="G182" s="141">
        <f t="shared" si="8"/>
        <v>0</v>
      </c>
      <c r="H182" s="136">
        <f t="shared" si="9"/>
        <v>0</v>
      </c>
      <c r="I182" s="347"/>
      <c r="J182" s="288"/>
    </row>
    <row r="183" spans="2:10" x14ac:dyDescent="0.55000000000000004">
      <c r="B183" s="127" t="str">
        <f>$B$47</f>
        <v>Business Administration</v>
      </c>
      <c r="C183" s="141">
        <f t="shared" si="8"/>
        <v>327285.5735089184</v>
      </c>
      <c r="D183" s="141">
        <f t="shared" si="8"/>
        <v>1872279.3728415496</v>
      </c>
      <c r="E183" s="141">
        <f t="shared" si="8"/>
        <v>2227488.0536495317</v>
      </c>
      <c r="F183" s="141">
        <f t="shared" si="8"/>
        <v>0</v>
      </c>
      <c r="G183" s="141">
        <f t="shared" si="8"/>
        <v>0</v>
      </c>
      <c r="H183" s="136">
        <f t="shared" si="9"/>
        <v>4427053</v>
      </c>
      <c r="I183" s="347"/>
      <c r="J183" s="288"/>
    </row>
    <row r="184" spans="2:10" x14ac:dyDescent="0.55000000000000004">
      <c r="B184" s="127" t="str">
        <f>$B$48</f>
        <v>Optometry</v>
      </c>
      <c r="C184" s="141">
        <f t="shared" ref="C184:G187" si="10">C159+$H$140*IF($H132=0,0,$H159*C132/$H132)+IF($H48=0,0,$H$141*$H159*C48/$H48)</f>
        <v>0</v>
      </c>
      <c r="D184" s="141">
        <f t="shared" si="10"/>
        <v>0</v>
      </c>
      <c r="E184" s="141">
        <f t="shared" si="10"/>
        <v>0</v>
      </c>
      <c r="F184" s="141">
        <f t="shared" si="10"/>
        <v>0</v>
      </c>
      <c r="G184" s="141">
        <f t="shared" si="10"/>
        <v>0</v>
      </c>
      <c r="H184" s="136">
        <f t="shared" si="9"/>
        <v>0</v>
      </c>
      <c r="I184" s="347"/>
      <c r="J184" s="288"/>
    </row>
    <row r="185" spans="2:10" x14ac:dyDescent="0.55000000000000004">
      <c r="B185" s="127" t="str">
        <f>$B$49</f>
        <v>Teacher Ed-Practice Teaching</v>
      </c>
      <c r="C185" s="141">
        <f t="shared" si="10"/>
        <v>0</v>
      </c>
      <c r="D185" s="141">
        <f t="shared" si="10"/>
        <v>167151.70000000001</v>
      </c>
      <c r="E185" s="141">
        <f t="shared" si="10"/>
        <v>0</v>
      </c>
      <c r="F185" s="141">
        <f t="shared" si="10"/>
        <v>0</v>
      </c>
      <c r="G185" s="141">
        <f t="shared" si="10"/>
        <v>0</v>
      </c>
      <c r="H185" s="136">
        <f t="shared" si="9"/>
        <v>167151.70000000001</v>
      </c>
      <c r="I185" s="347"/>
      <c r="J185" s="288"/>
    </row>
    <row r="186" spans="2:10" x14ac:dyDescent="0.55000000000000004">
      <c r="B186" s="127" t="str">
        <f>$B$50</f>
        <v>Technology</v>
      </c>
      <c r="C186" s="141">
        <f t="shared" si="10"/>
        <v>102975.15387136624</v>
      </c>
      <c r="D186" s="141">
        <f t="shared" si="10"/>
        <v>181282.06723775476</v>
      </c>
      <c r="E186" s="141">
        <f t="shared" si="10"/>
        <v>48159.07889087894</v>
      </c>
      <c r="F186" s="141">
        <f t="shared" si="10"/>
        <v>0</v>
      </c>
      <c r="G186" s="141">
        <f t="shared" si="10"/>
        <v>0</v>
      </c>
      <c r="H186" s="136">
        <f t="shared" si="9"/>
        <v>332416.29999999993</v>
      </c>
      <c r="I186" s="347"/>
      <c r="J186" s="288"/>
    </row>
    <row r="187" spans="2:10" x14ac:dyDescent="0.55000000000000004">
      <c r="B187" s="127" t="str">
        <f>$B$51</f>
        <v>Nursing</v>
      </c>
      <c r="C187" s="141">
        <f t="shared" si="10"/>
        <v>54238.177386110176</v>
      </c>
      <c r="D187" s="141">
        <f t="shared" si="10"/>
        <v>4035034.5732635949</v>
      </c>
      <c r="E187" s="141">
        <f t="shared" si="10"/>
        <v>2176337.0074255844</v>
      </c>
      <c r="F187" s="141">
        <f t="shared" si="10"/>
        <v>1781780.2419247099</v>
      </c>
      <c r="G187" s="141">
        <f t="shared" si="10"/>
        <v>0</v>
      </c>
      <c r="H187" s="136">
        <f t="shared" si="9"/>
        <v>8047389.9999999991</v>
      </c>
      <c r="I187" s="347"/>
      <c r="J187" s="288"/>
    </row>
    <row r="188" spans="2:10" x14ac:dyDescent="0.55000000000000004">
      <c r="B188" s="130" t="str">
        <f>$B$52</f>
        <v>Totals</v>
      </c>
      <c r="C188" s="133">
        <f>SUM(C168:C187)</f>
        <v>6972830.7185982186</v>
      </c>
      <c r="D188" s="133">
        <f>SUM(D168:D187)</f>
        <v>13035315.776908103</v>
      </c>
      <c r="E188" s="133">
        <f>SUM(E168:E187)</f>
        <v>12037876.303927694</v>
      </c>
      <c r="F188" s="133">
        <f>SUM(F168:F187)</f>
        <v>8169206.4721084042</v>
      </c>
      <c r="G188" s="133">
        <f>SUM(G168:G187)</f>
        <v>1831796.4284575765</v>
      </c>
      <c r="H188" s="133">
        <f t="shared" si="9"/>
        <v>42047025.699999996</v>
      </c>
      <c r="I188" s="347"/>
      <c r="J188" s="288"/>
    </row>
    <row r="189" spans="2:10" x14ac:dyDescent="0.55000000000000004">
      <c r="B189" s="328"/>
      <c r="C189" s="329"/>
      <c r="D189" s="329"/>
      <c r="E189" s="329"/>
      <c r="F189" s="329"/>
      <c r="G189" s="329"/>
      <c r="H189" s="344"/>
    </row>
    <row r="190" spans="2:10" x14ac:dyDescent="0.55000000000000004">
      <c r="B190" s="442" t="s">
        <v>34</v>
      </c>
      <c r="C190" s="442"/>
      <c r="D190" s="442"/>
      <c r="E190" s="442"/>
      <c r="F190" s="442"/>
      <c r="G190" s="442"/>
      <c r="H190" s="122">
        <f>H15</f>
        <v>37985370</v>
      </c>
    </row>
    <row r="191" spans="2:10" ht="43.5" customHeight="1" thickBot="1" x14ac:dyDescent="0.6">
      <c r="B191" s="444" t="s">
        <v>225</v>
      </c>
      <c r="C191" s="444"/>
      <c r="D191" s="444"/>
      <c r="E191" s="444"/>
      <c r="F191" s="444"/>
      <c r="G191" s="444"/>
      <c r="H191" s="444"/>
    </row>
    <row r="192" spans="2:10" ht="19.8" thickBot="1" x14ac:dyDescent="0.6">
      <c r="B192" s="124" t="s">
        <v>31</v>
      </c>
      <c r="C192" s="125" t="s">
        <v>25</v>
      </c>
      <c r="D192" s="125" t="s">
        <v>26</v>
      </c>
      <c r="E192" s="125" t="s">
        <v>27</v>
      </c>
      <c r="F192" s="125" t="s">
        <v>28</v>
      </c>
      <c r="G192" s="125" t="s">
        <v>29</v>
      </c>
      <c r="H192" s="126" t="s">
        <v>1</v>
      </c>
    </row>
    <row r="193" spans="2:8" x14ac:dyDescent="0.55000000000000004">
      <c r="B193" s="127" t="str">
        <f>$B$32</f>
        <v>Liberal Arts</v>
      </c>
      <c r="C193" s="135">
        <f t="shared" ref="C193:G208" si="11">$H$190*IF($H$136=0,0,C116/$H$136)</f>
        <v>2636053.1354796374</v>
      </c>
      <c r="D193" s="135">
        <f t="shared" si="11"/>
        <v>1191010.5480894595</v>
      </c>
      <c r="E193" s="135">
        <f t="shared" si="11"/>
        <v>1290843.6390346414</v>
      </c>
      <c r="F193" s="135">
        <f t="shared" si="11"/>
        <v>1155304.124445966</v>
      </c>
      <c r="G193" s="135">
        <f t="shared" si="11"/>
        <v>0</v>
      </c>
      <c r="H193" s="135">
        <f>SUM(C193:G193)</f>
        <v>6273211.4470497034</v>
      </c>
    </row>
    <row r="194" spans="2:8" x14ac:dyDescent="0.55000000000000004">
      <c r="B194" s="127" t="str">
        <f>$B$33</f>
        <v>Science</v>
      </c>
      <c r="C194" s="138">
        <f t="shared" si="11"/>
        <v>1664461.4213966734</v>
      </c>
      <c r="D194" s="138">
        <f t="shared" si="11"/>
        <v>1386502.843045556</v>
      </c>
      <c r="E194" s="138">
        <f t="shared" si="11"/>
        <v>1285560.1223467384</v>
      </c>
      <c r="F194" s="138">
        <f t="shared" si="11"/>
        <v>1083536.5160185043</v>
      </c>
      <c r="G194" s="138">
        <f t="shared" si="11"/>
        <v>0</v>
      </c>
      <c r="H194" s="138">
        <f t="shared" ref="H194:H213" si="12">SUM(C194:G194)</f>
        <v>5420060.9028074723</v>
      </c>
    </row>
    <row r="195" spans="2:8" x14ac:dyDescent="0.55000000000000004">
      <c r="B195" s="127" t="str">
        <f>$B$34</f>
        <v>Fine Arts</v>
      </c>
      <c r="C195" s="138">
        <f t="shared" si="11"/>
        <v>745764.31373624899</v>
      </c>
      <c r="D195" s="138">
        <f t="shared" si="11"/>
        <v>918479.60608256713</v>
      </c>
      <c r="E195" s="138">
        <f t="shared" si="11"/>
        <v>474410.80405429541</v>
      </c>
      <c r="F195" s="138">
        <f t="shared" si="11"/>
        <v>139225.61132144925</v>
      </c>
      <c r="G195" s="138">
        <f t="shared" si="11"/>
        <v>0</v>
      </c>
      <c r="H195" s="138">
        <f t="shared" si="12"/>
        <v>2277880.3351945607</v>
      </c>
    </row>
    <row r="196" spans="2:8" x14ac:dyDescent="0.55000000000000004">
      <c r="B196" s="127" t="str">
        <f>$B$35</f>
        <v>Teacher Education</v>
      </c>
      <c r="C196" s="138">
        <f t="shared" si="11"/>
        <v>136925.91150961968</v>
      </c>
      <c r="D196" s="138">
        <f t="shared" si="11"/>
        <v>751822.10270408075</v>
      </c>
      <c r="E196" s="138">
        <f t="shared" si="11"/>
        <v>801296.99627948552</v>
      </c>
      <c r="F196" s="138">
        <f t="shared" si="11"/>
        <v>859379.78739493864</v>
      </c>
      <c r="G196" s="138">
        <f t="shared" si="11"/>
        <v>0</v>
      </c>
      <c r="H196" s="138">
        <f t="shared" si="12"/>
        <v>2549424.7978881244</v>
      </c>
    </row>
    <row r="197" spans="2:8" x14ac:dyDescent="0.55000000000000004">
      <c r="B197" s="127" t="str">
        <f>$B$36</f>
        <v>Agriculture</v>
      </c>
      <c r="C197" s="138">
        <f t="shared" si="11"/>
        <v>72423.90502148954</v>
      </c>
      <c r="D197" s="138">
        <f t="shared" si="11"/>
        <v>52929.234210439368</v>
      </c>
      <c r="E197" s="138">
        <f t="shared" si="11"/>
        <v>24096.24035734258</v>
      </c>
      <c r="F197" s="138">
        <f t="shared" si="11"/>
        <v>7578.4130352666407</v>
      </c>
      <c r="G197" s="138">
        <f t="shared" si="11"/>
        <v>0</v>
      </c>
      <c r="H197" s="138">
        <f t="shared" si="12"/>
        <v>157027.79262453815</v>
      </c>
    </row>
    <row r="198" spans="2:8" x14ac:dyDescent="0.55000000000000004">
      <c r="B198" s="127" t="str">
        <f>$B$37</f>
        <v>Engineering</v>
      </c>
      <c r="C198" s="138">
        <f t="shared" si="11"/>
        <v>120497.53941841509</v>
      </c>
      <c r="D198" s="138">
        <f t="shared" si="11"/>
        <v>197798.86409411038</v>
      </c>
      <c r="E198" s="138">
        <f t="shared" si="11"/>
        <v>238313.44154873866</v>
      </c>
      <c r="F198" s="138">
        <f t="shared" si="11"/>
        <v>2072.6623836578074</v>
      </c>
      <c r="G198" s="138">
        <f t="shared" si="11"/>
        <v>0</v>
      </c>
      <c r="H198" s="138">
        <f t="shared" si="12"/>
        <v>558682.50744492188</v>
      </c>
    </row>
    <row r="199" spans="2:8" x14ac:dyDescent="0.55000000000000004">
      <c r="B199" s="127" t="str">
        <f>$B$38</f>
        <v>Home Economics</v>
      </c>
      <c r="C199" s="138">
        <f t="shared" si="11"/>
        <v>217245.60598888269</v>
      </c>
      <c r="D199" s="138">
        <f t="shared" si="11"/>
        <v>264469.32046148623</v>
      </c>
      <c r="E199" s="138">
        <f t="shared" si="11"/>
        <v>468385.57653112744</v>
      </c>
      <c r="F199" s="138">
        <f t="shared" si="11"/>
        <v>215170.01407819867</v>
      </c>
      <c r="G199" s="138">
        <f t="shared" si="11"/>
        <v>0</v>
      </c>
      <c r="H199" s="138">
        <f t="shared" si="12"/>
        <v>1165270.517059695</v>
      </c>
    </row>
    <row r="200" spans="2:8" x14ac:dyDescent="0.55000000000000004">
      <c r="B200" s="127" t="str">
        <f>$B$39</f>
        <v>Law</v>
      </c>
      <c r="C200" s="138">
        <f t="shared" si="11"/>
        <v>0</v>
      </c>
      <c r="D200" s="138">
        <f t="shared" si="11"/>
        <v>0</v>
      </c>
      <c r="E200" s="138">
        <f t="shared" si="11"/>
        <v>0</v>
      </c>
      <c r="F200" s="138">
        <f t="shared" si="11"/>
        <v>0</v>
      </c>
      <c r="G200" s="138">
        <f t="shared" si="11"/>
        <v>0</v>
      </c>
      <c r="H200" s="138">
        <f t="shared" si="12"/>
        <v>0</v>
      </c>
    </row>
    <row r="201" spans="2:8" x14ac:dyDescent="0.55000000000000004">
      <c r="B201" s="127" t="str">
        <f>$B$40</f>
        <v>Social Service</v>
      </c>
      <c r="C201" s="138">
        <f t="shared" si="11"/>
        <v>36893.131889525095</v>
      </c>
      <c r="D201" s="138">
        <f t="shared" si="11"/>
        <v>279733.96709124307</v>
      </c>
      <c r="E201" s="138">
        <f t="shared" si="11"/>
        <v>267855.12164762599</v>
      </c>
      <c r="F201" s="138">
        <f t="shared" si="11"/>
        <v>0</v>
      </c>
      <c r="G201" s="138">
        <f t="shared" si="11"/>
        <v>0</v>
      </c>
      <c r="H201" s="138">
        <f t="shared" si="12"/>
        <v>584482.22062839416</v>
      </c>
    </row>
    <row r="202" spans="2:8" x14ac:dyDescent="0.55000000000000004">
      <c r="B202" s="127" t="str">
        <f>$B$41</f>
        <v>Library Science</v>
      </c>
      <c r="C202" s="138">
        <f t="shared" si="11"/>
        <v>745.32881274628096</v>
      </c>
      <c r="D202" s="138">
        <f t="shared" si="11"/>
        <v>15030.135981828802</v>
      </c>
      <c r="E202" s="138">
        <f t="shared" si="11"/>
        <v>633618.58193004853</v>
      </c>
      <c r="F202" s="138">
        <f t="shared" si="11"/>
        <v>1468.8780199255484</v>
      </c>
      <c r="G202" s="138">
        <f t="shared" si="11"/>
        <v>0</v>
      </c>
      <c r="H202" s="138">
        <f t="shared" si="12"/>
        <v>650862.92474454921</v>
      </c>
    </row>
    <row r="203" spans="2:8" x14ac:dyDescent="0.55000000000000004">
      <c r="B203" s="127" t="str">
        <f>$B$42</f>
        <v>Veterinary Science</v>
      </c>
      <c r="C203" s="138">
        <f t="shared" si="11"/>
        <v>0</v>
      </c>
      <c r="D203" s="138">
        <f t="shared" si="11"/>
        <v>0</v>
      </c>
      <c r="E203" s="138">
        <f t="shared" si="11"/>
        <v>0</v>
      </c>
      <c r="F203" s="138">
        <f t="shared" si="11"/>
        <v>0</v>
      </c>
      <c r="G203" s="138">
        <f t="shared" si="11"/>
        <v>0</v>
      </c>
      <c r="H203" s="138">
        <f t="shared" si="12"/>
        <v>0</v>
      </c>
    </row>
    <row r="204" spans="2:8" x14ac:dyDescent="0.55000000000000004">
      <c r="B204" s="127" t="str">
        <f>$B$43</f>
        <v>Vocational Training</v>
      </c>
      <c r="C204" s="138">
        <f t="shared" si="11"/>
        <v>0</v>
      </c>
      <c r="D204" s="138">
        <f t="shared" si="11"/>
        <v>0</v>
      </c>
      <c r="E204" s="138">
        <f t="shared" si="11"/>
        <v>0</v>
      </c>
      <c r="F204" s="138">
        <f t="shared" si="11"/>
        <v>0</v>
      </c>
      <c r="G204" s="138">
        <f t="shared" si="11"/>
        <v>0</v>
      </c>
      <c r="H204" s="138">
        <f t="shared" si="12"/>
        <v>0</v>
      </c>
    </row>
    <row r="205" spans="2:8" x14ac:dyDescent="0.55000000000000004">
      <c r="B205" s="127" t="str">
        <f>$B$44</f>
        <v>Physical Training</v>
      </c>
      <c r="C205" s="138">
        <f t="shared" si="11"/>
        <v>0</v>
      </c>
      <c r="D205" s="138">
        <f t="shared" si="11"/>
        <v>0</v>
      </c>
      <c r="E205" s="138">
        <f t="shared" si="11"/>
        <v>0</v>
      </c>
      <c r="F205" s="138">
        <f t="shared" si="11"/>
        <v>0</v>
      </c>
      <c r="G205" s="138">
        <f t="shared" si="11"/>
        <v>0</v>
      </c>
      <c r="H205" s="138">
        <f t="shared" si="12"/>
        <v>0</v>
      </c>
    </row>
    <row r="206" spans="2:8" x14ac:dyDescent="0.55000000000000004">
      <c r="B206" s="127" t="str">
        <f>$B$45</f>
        <v>Health Services</v>
      </c>
      <c r="C206" s="138">
        <f t="shared" si="11"/>
        <v>230562.09510383217</v>
      </c>
      <c r="D206" s="138">
        <f t="shared" si="11"/>
        <v>1066899.1160687795</v>
      </c>
      <c r="E206" s="138">
        <f t="shared" si="11"/>
        <v>1368730.1717176237</v>
      </c>
      <c r="F206" s="138">
        <f t="shared" si="11"/>
        <v>2306678.066403592</v>
      </c>
      <c r="G206" s="138">
        <f t="shared" si="11"/>
        <v>1654848.7157810833</v>
      </c>
      <c r="H206" s="138">
        <f t="shared" si="12"/>
        <v>6627718.165074911</v>
      </c>
    </row>
    <row r="207" spans="2:8" x14ac:dyDescent="0.55000000000000004">
      <c r="B207" s="127" t="str">
        <f>$B$46</f>
        <v>Pharmacy</v>
      </c>
      <c r="C207" s="138">
        <f t="shared" si="11"/>
        <v>0</v>
      </c>
      <c r="D207" s="138">
        <f t="shared" si="11"/>
        <v>0</v>
      </c>
      <c r="E207" s="138">
        <f t="shared" si="11"/>
        <v>0</v>
      </c>
      <c r="F207" s="138">
        <f t="shared" si="11"/>
        <v>0</v>
      </c>
      <c r="G207" s="138">
        <f t="shared" si="11"/>
        <v>0</v>
      </c>
      <c r="H207" s="138">
        <f t="shared" si="12"/>
        <v>0</v>
      </c>
    </row>
    <row r="208" spans="2:8" x14ac:dyDescent="0.55000000000000004">
      <c r="B208" s="127" t="str">
        <f>$B$47</f>
        <v>Business Administration</v>
      </c>
      <c r="C208" s="138">
        <f t="shared" si="11"/>
        <v>295670.48928286124</v>
      </c>
      <c r="D208" s="138">
        <f t="shared" si="11"/>
        <v>1691421.2023072406</v>
      </c>
      <c r="E208" s="138">
        <f t="shared" si="11"/>
        <v>2012317.4866317126</v>
      </c>
      <c r="F208" s="138">
        <f t="shared" si="11"/>
        <v>0</v>
      </c>
      <c r="G208" s="138">
        <f t="shared" si="11"/>
        <v>0</v>
      </c>
      <c r="H208" s="138">
        <f t="shared" si="12"/>
        <v>3999409.1782218143</v>
      </c>
    </row>
    <row r="209" spans="2:8" x14ac:dyDescent="0.55000000000000004">
      <c r="B209" s="127" t="str">
        <f>$B$48</f>
        <v>Optometry</v>
      </c>
      <c r="C209" s="138">
        <f t="shared" ref="C209:G212" si="13">$H$190*IF($H$136=0,0,C132/$H$136)</f>
        <v>0</v>
      </c>
      <c r="D209" s="138">
        <f t="shared" si="13"/>
        <v>0</v>
      </c>
      <c r="E209" s="138">
        <f t="shared" si="13"/>
        <v>0</v>
      </c>
      <c r="F209" s="138">
        <f t="shared" si="13"/>
        <v>0</v>
      </c>
      <c r="G209" s="138">
        <f t="shared" si="13"/>
        <v>0</v>
      </c>
      <c r="H209" s="138">
        <f t="shared" si="12"/>
        <v>0</v>
      </c>
    </row>
    <row r="210" spans="2:8" x14ac:dyDescent="0.55000000000000004">
      <c r="B210" s="127" t="str">
        <f>$B$49</f>
        <v>Teacher Ed-Practice Teaching</v>
      </c>
      <c r="C210" s="138">
        <f t="shared" si="13"/>
        <v>0</v>
      </c>
      <c r="D210" s="138">
        <f t="shared" si="13"/>
        <v>151005.16079940114</v>
      </c>
      <c r="E210" s="138">
        <f t="shared" si="13"/>
        <v>0</v>
      </c>
      <c r="F210" s="138">
        <f t="shared" si="13"/>
        <v>0</v>
      </c>
      <c r="G210" s="138">
        <f t="shared" si="13"/>
        <v>0</v>
      </c>
      <c r="H210" s="138">
        <f t="shared" si="12"/>
        <v>151005.16079940114</v>
      </c>
    </row>
    <row r="211" spans="2:8" x14ac:dyDescent="0.55000000000000004">
      <c r="B211" s="127" t="str">
        <f>$B$50</f>
        <v>Technology</v>
      </c>
      <c r="C211" s="138">
        <f t="shared" si="13"/>
        <v>93027.956632356043</v>
      </c>
      <c r="D211" s="138">
        <f t="shared" si="13"/>
        <v>163770.57625263787</v>
      </c>
      <c r="E211" s="138">
        <f t="shared" si="13"/>
        <v>43507.006632991965</v>
      </c>
      <c r="F211" s="138">
        <f t="shared" si="13"/>
        <v>0</v>
      </c>
      <c r="G211" s="138">
        <f t="shared" si="13"/>
        <v>0</v>
      </c>
      <c r="H211" s="138">
        <f t="shared" si="12"/>
        <v>300305.53951798589</v>
      </c>
    </row>
    <row r="212" spans="2:8" x14ac:dyDescent="0.55000000000000004">
      <c r="B212" s="127" t="str">
        <f>$B$51</f>
        <v>Nursing</v>
      </c>
      <c r="C212" s="138">
        <f t="shared" si="13"/>
        <v>48998.879882627196</v>
      </c>
      <c r="D212" s="138">
        <f t="shared" si="13"/>
        <v>3645258.4490463133</v>
      </c>
      <c r="E212" s="138">
        <f t="shared" si="13"/>
        <v>1966107.2836542518</v>
      </c>
      <c r="F212" s="138">
        <f t="shared" si="13"/>
        <v>1609663.8983607374</v>
      </c>
      <c r="G212" s="138">
        <f t="shared" si="13"/>
        <v>0</v>
      </c>
      <c r="H212" s="138">
        <f t="shared" si="12"/>
        <v>7270028.5109439297</v>
      </c>
    </row>
    <row r="213" spans="2:8" x14ac:dyDescent="0.55000000000000004">
      <c r="B213" s="130" t="str">
        <f>$B$52</f>
        <v>Totals</v>
      </c>
      <c r="C213" s="135">
        <f>SUM(C193:C212)</f>
        <v>6299269.714154915</v>
      </c>
      <c r="D213" s="135">
        <f>SUM(D193:D212)</f>
        <v>11776131.126235142</v>
      </c>
      <c r="E213" s="135">
        <f>SUM(E193:E212)</f>
        <v>10875042.472366624</v>
      </c>
      <c r="F213" s="135">
        <f>SUM(F193:F212)</f>
        <v>7380077.9714622358</v>
      </c>
      <c r="G213" s="135">
        <f>SUM(G193:G212)</f>
        <v>1654848.7157810833</v>
      </c>
      <c r="H213" s="135">
        <f t="shared" si="12"/>
        <v>37985370</v>
      </c>
    </row>
    <row r="214" spans="2:8" x14ac:dyDescent="0.55000000000000004">
      <c r="B214" s="143"/>
      <c r="C214" s="144"/>
      <c r="D214" s="144"/>
      <c r="E214" s="144"/>
      <c r="F214" s="144"/>
      <c r="G214" s="144"/>
      <c r="H214" s="144"/>
    </row>
    <row r="215" spans="2:8" x14ac:dyDescent="0.55000000000000004">
      <c r="B215" s="442" t="s">
        <v>35</v>
      </c>
      <c r="C215" s="442"/>
      <c r="D215" s="442"/>
      <c r="E215" s="442"/>
      <c r="F215" s="442"/>
      <c r="G215" s="442"/>
      <c r="H215" s="122">
        <f>H17</f>
        <v>39595172</v>
      </c>
    </row>
    <row r="216" spans="2:8" ht="60.75" customHeight="1" thickBot="1" x14ac:dyDescent="0.6">
      <c r="B216" s="444" t="s">
        <v>226</v>
      </c>
      <c r="C216" s="444"/>
      <c r="D216" s="444"/>
      <c r="E216" s="444"/>
      <c r="F216" s="444"/>
      <c r="G216" s="444"/>
      <c r="H216" s="444"/>
    </row>
    <row r="217" spans="2:8" ht="19.8" thickBot="1" x14ac:dyDescent="0.6">
      <c r="B217" s="124" t="s">
        <v>31</v>
      </c>
      <c r="C217" s="125" t="s">
        <v>25</v>
      </c>
      <c r="D217" s="125" t="s">
        <v>26</v>
      </c>
      <c r="E217" s="125" t="s">
        <v>27</v>
      </c>
      <c r="F217" s="125" t="s">
        <v>28</v>
      </c>
      <c r="G217" s="125" t="s">
        <v>29</v>
      </c>
      <c r="H217" s="126" t="s">
        <v>1</v>
      </c>
    </row>
    <row r="218" spans="2:8" x14ac:dyDescent="0.55000000000000004">
      <c r="B218" s="127" t="str">
        <f>$B$32</f>
        <v>Liberal Arts</v>
      </c>
      <c r="C218" s="135">
        <f t="shared" ref="C218:G233" si="14">$H$215*IF($H$25=0,0,C$25/$H$25)*IF(C$52=0,0,C32/C$52)</f>
        <v>6547016.8787585367</v>
      </c>
      <c r="D218" s="135">
        <f t="shared" si="14"/>
        <v>2432836.4081740296</v>
      </c>
      <c r="E218" s="135">
        <f t="shared" si="14"/>
        <v>712061.26958436996</v>
      </c>
      <c r="F218" s="135">
        <f t="shared" si="14"/>
        <v>275729.34788833675</v>
      </c>
      <c r="G218" s="135">
        <f t="shared" si="14"/>
        <v>0</v>
      </c>
      <c r="H218" s="135">
        <f>SUM(C218:G218)</f>
        <v>9967643.9044052735</v>
      </c>
    </row>
    <row r="219" spans="2:8" x14ac:dyDescent="0.55000000000000004">
      <c r="B219" s="127" t="str">
        <f>$B$33</f>
        <v>Science</v>
      </c>
      <c r="C219" s="138">
        <f t="shared" si="14"/>
        <v>2853705.6286905729</v>
      </c>
      <c r="D219" s="138">
        <f t="shared" si="14"/>
        <v>1788182.6530713378</v>
      </c>
      <c r="E219" s="138">
        <f t="shared" si="14"/>
        <v>1151027.3799759576</v>
      </c>
      <c r="F219" s="138">
        <f t="shared" si="14"/>
        <v>602529.61534179572</v>
      </c>
      <c r="G219" s="138">
        <f t="shared" si="14"/>
        <v>0</v>
      </c>
      <c r="H219" s="138">
        <f t="shared" ref="H219:H238" si="15">SUM(C219:G219)</f>
        <v>6395445.2770796642</v>
      </c>
    </row>
    <row r="220" spans="2:8" x14ac:dyDescent="0.55000000000000004">
      <c r="B220" s="127" t="str">
        <f>$B$34</f>
        <v>Fine Arts</v>
      </c>
      <c r="C220" s="138">
        <f t="shared" si="14"/>
        <v>911296.8234598639</v>
      </c>
      <c r="D220" s="138">
        <f t="shared" si="14"/>
        <v>724038.14790487546</v>
      </c>
      <c r="E220" s="138">
        <f t="shared" si="14"/>
        <v>186553.79334992767</v>
      </c>
      <c r="F220" s="138">
        <f t="shared" si="14"/>
        <v>28953.592194399971</v>
      </c>
      <c r="G220" s="138">
        <f t="shared" si="14"/>
        <v>0</v>
      </c>
      <c r="H220" s="138">
        <f t="shared" si="15"/>
        <v>1850842.3569090671</v>
      </c>
    </row>
    <row r="221" spans="2:8" x14ac:dyDescent="0.55000000000000004">
      <c r="B221" s="127" t="str">
        <f>$B$35</f>
        <v>Teacher Education</v>
      </c>
      <c r="C221" s="138">
        <f t="shared" si="14"/>
        <v>263647.31907618808</v>
      </c>
      <c r="D221" s="138">
        <f t="shared" si="14"/>
        <v>1109150.8633997666</v>
      </c>
      <c r="E221" s="138">
        <f t="shared" si="14"/>
        <v>593679.21253518178</v>
      </c>
      <c r="F221" s="138">
        <f t="shared" si="14"/>
        <v>283101.79034524417</v>
      </c>
      <c r="G221" s="138">
        <f t="shared" si="14"/>
        <v>0</v>
      </c>
      <c r="H221" s="138">
        <f t="shared" si="15"/>
        <v>2249579.1853563809</v>
      </c>
    </row>
    <row r="222" spans="2:8" x14ac:dyDescent="0.55000000000000004">
      <c r="B222" s="127" t="str">
        <f>$B$36</f>
        <v>Agriculture</v>
      </c>
      <c r="C222" s="138">
        <f t="shared" si="14"/>
        <v>39128.824223180418</v>
      </c>
      <c r="D222" s="138">
        <f t="shared" si="14"/>
        <v>22568.786052852225</v>
      </c>
      <c r="E222" s="138">
        <f t="shared" si="14"/>
        <v>15512.131613341904</v>
      </c>
      <c r="F222" s="138">
        <f t="shared" si="14"/>
        <v>3217.0657993777745</v>
      </c>
      <c r="G222" s="138">
        <f t="shared" si="14"/>
        <v>0</v>
      </c>
      <c r="H222" s="138">
        <f t="shared" si="15"/>
        <v>80426.80768875232</v>
      </c>
    </row>
    <row r="223" spans="2:8" x14ac:dyDescent="0.55000000000000004">
      <c r="B223" s="127" t="str">
        <f>$B$37</f>
        <v>Engineering</v>
      </c>
      <c r="C223" s="138">
        <f t="shared" si="14"/>
        <v>96517.766417178354</v>
      </c>
      <c r="D223" s="138">
        <f t="shared" si="14"/>
        <v>217158.95882250252</v>
      </c>
      <c r="E223" s="138">
        <f t="shared" si="14"/>
        <v>158114.88539213414</v>
      </c>
      <c r="F223" s="138">
        <f t="shared" si="14"/>
        <v>2010.6661246111091</v>
      </c>
      <c r="G223" s="138">
        <f t="shared" si="14"/>
        <v>0</v>
      </c>
      <c r="H223" s="138">
        <f t="shared" si="15"/>
        <v>473802.27675642609</v>
      </c>
    </row>
    <row r="224" spans="2:8" x14ac:dyDescent="0.55000000000000004">
      <c r="B224" s="127" t="str">
        <f>$B$38</f>
        <v>Home Economics</v>
      </c>
      <c r="C224" s="138">
        <f t="shared" si="14"/>
        <v>334798.81323833909</v>
      </c>
      <c r="D224" s="138">
        <f t="shared" si="14"/>
        <v>515276.87691599235</v>
      </c>
      <c r="E224" s="138">
        <f t="shared" si="14"/>
        <v>414609.34233204194</v>
      </c>
      <c r="F224" s="138">
        <f t="shared" si="14"/>
        <v>63403.005129403646</v>
      </c>
      <c r="G224" s="138">
        <f t="shared" si="14"/>
        <v>0</v>
      </c>
      <c r="H224" s="138">
        <f t="shared" si="15"/>
        <v>1328088.0376157772</v>
      </c>
    </row>
    <row r="225" spans="2:10" x14ac:dyDescent="0.55000000000000004">
      <c r="B225" s="127" t="str">
        <f>$B$39</f>
        <v>Law</v>
      </c>
      <c r="C225" s="138">
        <f t="shared" si="14"/>
        <v>0</v>
      </c>
      <c r="D225" s="138">
        <f t="shared" si="14"/>
        <v>0</v>
      </c>
      <c r="E225" s="138">
        <f t="shared" si="14"/>
        <v>0</v>
      </c>
      <c r="F225" s="138">
        <f t="shared" si="14"/>
        <v>0</v>
      </c>
      <c r="G225" s="138">
        <f t="shared" si="14"/>
        <v>0</v>
      </c>
      <c r="H225" s="138">
        <f t="shared" si="15"/>
        <v>0</v>
      </c>
    </row>
    <row r="226" spans="2:10" x14ac:dyDescent="0.55000000000000004">
      <c r="B226" s="127" t="str">
        <f>$B$40</f>
        <v>Social Service</v>
      </c>
      <c r="C226" s="138">
        <f t="shared" si="14"/>
        <v>37869.505742434383</v>
      </c>
      <c r="D226" s="138">
        <f t="shared" si="14"/>
        <v>223850.86631491798</v>
      </c>
      <c r="E226" s="138">
        <f t="shared" si="14"/>
        <v>84908.509883555686</v>
      </c>
      <c r="F226" s="138">
        <f t="shared" si="14"/>
        <v>0</v>
      </c>
      <c r="G226" s="138">
        <f t="shared" si="14"/>
        <v>0</v>
      </c>
      <c r="H226" s="138">
        <f t="shared" si="15"/>
        <v>346628.88194090803</v>
      </c>
    </row>
    <row r="227" spans="2:10" x14ac:dyDescent="0.55000000000000004">
      <c r="B227" s="127" t="str">
        <f>$B$41</f>
        <v>Library Science</v>
      </c>
      <c r="C227" s="138">
        <f t="shared" si="14"/>
        <v>1619.1237609591897</v>
      </c>
      <c r="D227" s="138">
        <f t="shared" si="14"/>
        <v>56290.751259730256</v>
      </c>
      <c r="E227" s="138">
        <f t="shared" si="14"/>
        <v>599802.42238255357</v>
      </c>
      <c r="F227" s="138">
        <f t="shared" si="14"/>
        <v>2010.6661246111091</v>
      </c>
      <c r="G227" s="138">
        <f t="shared" si="14"/>
        <v>0</v>
      </c>
      <c r="H227" s="138">
        <f t="shared" si="15"/>
        <v>659722.96352785418</v>
      </c>
    </row>
    <row r="228" spans="2:10" x14ac:dyDescent="0.55000000000000004">
      <c r="B228" s="127" t="str">
        <f>$B$42</f>
        <v>Veterinary Science</v>
      </c>
      <c r="C228" s="138">
        <f t="shared" si="14"/>
        <v>0</v>
      </c>
      <c r="D228" s="138">
        <f t="shared" si="14"/>
        <v>0</v>
      </c>
      <c r="E228" s="138">
        <f t="shared" si="14"/>
        <v>0</v>
      </c>
      <c r="F228" s="138">
        <f t="shared" si="14"/>
        <v>0</v>
      </c>
      <c r="G228" s="138">
        <f t="shared" si="14"/>
        <v>0</v>
      </c>
      <c r="H228" s="138">
        <f t="shared" si="15"/>
        <v>0</v>
      </c>
    </row>
    <row r="229" spans="2:10" x14ac:dyDescent="0.55000000000000004">
      <c r="B229" s="127" t="str">
        <f>$B$43</f>
        <v>Vocational Training</v>
      </c>
      <c r="C229" s="138">
        <f t="shared" si="14"/>
        <v>0</v>
      </c>
      <c r="D229" s="138">
        <f t="shared" si="14"/>
        <v>0</v>
      </c>
      <c r="E229" s="138">
        <f t="shared" si="14"/>
        <v>0</v>
      </c>
      <c r="F229" s="138">
        <f t="shared" si="14"/>
        <v>0</v>
      </c>
      <c r="G229" s="138">
        <f t="shared" si="14"/>
        <v>0</v>
      </c>
      <c r="H229" s="138">
        <f t="shared" si="15"/>
        <v>0</v>
      </c>
    </row>
    <row r="230" spans="2:10" x14ac:dyDescent="0.55000000000000004">
      <c r="B230" s="127" t="str">
        <f>$B$44</f>
        <v>Physical Training</v>
      </c>
      <c r="C230" s="138">
        <f t="shared" si="14"/>
        <v>0</v>
      </c>
      <c r="D230" s="138">
        <f t="shared" si="14"/>
        <v>0</v>
      </c>
      <c r="E230" s="138">
        <f t="shared" si="14"/>
        <v>0</v>
      </c>
      <c r="F230" s="138">
        <f t="shared" si="14"/>
        <v>0</v>
      </c>
      <c r="G230" s="138">
        <f t="shared" si="14"/>
        <v>0</v>
      </c>
      <c r="H230" s="138">
        <f t="shared" si="15"/>
        <v>0</v>
      </c>
    </row>
    <row r="231" spans="2:10" x14ac:dyDescent="0.55000000000000004">
      <c r="B231" s="127" t="str">
        <f>$B$45</f>
        <v>Health Services</v>
      </c>
      <c r="C231" s="138">
        <f t="shared" si="14"/>
        <v>337497.35283993778</v>
      </c>
      <c r="D231" s="138">
        <f t="shared" si="14"/>
        <v>1543468.781044771</v>
      </c>
      <c r="E231" s="138">
        <f t="shared" si="14"/>
        <v>1229812.6800121416</v>
      </c>
      <c r="F231" s="138">
        <f t="shared" si="14"/>
        <v>1275834.6782699025</v>
      </c>
      <c r="G231" s="138">
        <f t="shared" si="14"/>
        <v>818752.12997650215</v>
      </c>
      <c r="H231" s="138">
        <f t="shared" si="15"/>
        <v>5205365.6221432555</v>
      </c>
    </row>
    <row r="232" spans="2:10" x14ac:dyDescent="0.55000000000000004">
      <c r="B232" s="127" t="str">
        <f>$B$46</f>
        <v>Pharmacy</v>
      </c>
      <c r="C232" s="138">
        <f t="shared" si="14"/>
        <v>0</v>
      </c>
      <c r="D232" s="138">
        <f t="shared" si="14"/>
        <v>0</v>
      </c>
      <c r="E232" s="138">
        <f t="shared" si="14"/>
        <v>0</v>
      </c>
      <c r="F232" s="138">
        <f t="shared" si="14"/>
        <v>0</v>
      </c>
      <c r="G232" s="138">
        <f t="shared" si="14"/>
        <v>0</v>
      </c>
      <c r="H232" s="138">
        <f t="shared" si="15"/>
        <v>0</v>
      </c>
    </row>
    <row r="233" spans="2:10" x14ac:dyDescent="0.55000000000000004">
      <c r="B233" s="127" t="str">
        <f>$B$47</f>
        <v>Business Administration</v>
      </c>
      <c r="C233" s="138">
        <f t="shared" si="14"/>
        <v>464148.81147496775</v>
      </c>
      <c r="D233" s="138">
        <f t="shared" si="14"/>
        <v>2396883.8071363466</v>
      </c>
      <c r="E233" s="138">
        <f t="shared" si="14"/>
        <v>2534872.8054819852</v>
      </c>
      <c r="F233" s="138">
        <f t="shared" si="14"/>
        <v>2814.9325744555526</v>
      </c>
      <c r="G233" s="138">
        <f t="shared" si="14"/>
        <v>0</v>
      </c>
      <c r="H233" s="138">
        <f t="shared" si="15"/>
        <v>5398720.3566677552</v>
      </c>
    </row>
    <row r="234" spans="2:10" x14ac:dyDescent="0.55000000000000004">
      <c r="B234" s="127" t="str">
        <f>$B$48</f>
        <v>Optometry</v>
      </c>
      <c r="C234" s="138">
        <f t="shared" ref="C234:G237" si="16">$H$215*IF($H$25=0,0,C$25/$H$25)*IF(C$52=0,0,C48/C$52)</f>
        <v>0</v>
      </c>
      <c r="D234" s="138">
        <f t="shared" si="16"/>
        <v>0</v>
      </c>
      <c r="E234" s="138">
        <f t="shared" si="16"/>
        <v>0</v>
      </c>
      <c r="F234" s="138">
        <f t="shared" si="16"/>
        <v>0</v>
      </c>
      <c r="G234" s="138">
        <f t="shared" si="16"/>
        <v>0</v>
      </c>
      <c r="H234" s="138">
        <f t="shared" si="15"/>
        <v>0</v>
      </c>
    </row>
    <row r="235" spans="2:10" x14ac:dyDescent="0.55000000000000004">
      <c r="B235" s="127" t="str">
        <f>$B$49</f>
        <v>Teacher Ed-Practice Teaching</v>
      </c>
      <c r="C235" s="138">
        <f t="shared" si="16"/>
        <v>0</v>
      </c>
      <c r="D235" s="138">
        <f t="shared" si="16"/>
        <v>101559.53723783501</v>
      </c>
      <c r="E235" s="138">
        <f t="shared" si="16"/>
        <v>0</v>
      </c>
      <c r="F235" s="138">
        <f t="shared" si="16"/>
        <v>0</v>
      </c>
      <c r="G235" s="138">
        <f t="shared" si="16"/>
        <v>0</v>
      </c>
      <c r="H235" s="138">
        <f t="shared" si="15"/>
        <v>101559.53723783501</v>
      </c>
    </row>
    <row r="236" spans="2:10" x14ac:dyDescent="0.55000000000000004">
      <c r="B236" s="127" t="str">
        <f>$B$50</f>
        <v>Technology</v>
      </c>
      <c r="C236" s="138">
        <f t="shared" si="16"/>
        <v>57298.990873944662</v>
      </c>
      <c r="D236" s="138">
        <f t="shared" si="16"/>
        <v>38576.878485689267</v>
      </c>
      <c r="E236" s="138">
        <f t="shared" si="16"/>
        <v>37963.901053705187</v>
      </c>
      <c r="F236" s="138">
        <f t="shared" si="16"/>
        <v>0</v>
      </c>
      <c r="G236" s="138">
        <f t="shared" si="16"/>
        <v>0</v>
      </c>
      <c r="H236" s="138">
        <f t="shared" si="15"/>
        <v>133839.77041333911</v>
      </c>
    </row>
    <row r="237" spans="2:10" x14ac:dyDescent="0.55000000000000004">
      <c r="B237" s="127" t="str">
        <f>$B$51</f>
        <v>Nursing</v>
      </c>
      <c r="C237" s="138">
        <f t="shared" si="16"/>
        <v>31033.205418384474</v>
      </c>
      <c r="D237" s="138">
        <f t="shared" si="16"/>
        <v>3445413.8614871735</v>
      </c>
      <c r="E237" s="138">
        <f t="shared" si="16"/>
        <v>1739263.7393134765</v>
      </c>
      <c r="F237" s="138">
        <f t="shared" si="16"/>
        <v>187796.21603867761</v>
      </c>
      <c r="G237" s="138">
        <f t="shared" si="16"/>
        <v>0</v>
      </c>
      <c r="H237" s="138">
        <f t="shared" si="15"/>
        <v>5403507.0222577127</v>
      </c>
    </row>
    <row r="238" spans="2:10" x14ac:dyDescent="0.55000000000000004">
      <c r="B238" s="130" t="str">
        <f>$B$52</f>
        <v>Totals</v>
      </c>
      <c r="C238" s="135">
        <f>SUM(C218:C237)</f>
        <v>11975579.043974487</v>
      </c>
      <c r="D238" s="135">
        <f>SUM(D218:D237)</f>
        <v>14615257.177307818</v>
      </c>
      <c r="E238" s="135">
        <f>SUM(E218:E237)</f>
        <v>9458182.0729103722</v>
      </c>
      <c r="F238" s="135">
        <f>SUM(F218:F237)</f>
        <v>2727401.5758308163</v>
      </c>
      <c r="G238" s="135">
        <f>SUM(G218:G237)</f>
        <v>818752.12997650215</v>
      </c>
      <c r="H238" s="135">
        <f t="shared" si="15"/>
        <v>39595171.999999993</v>
      </c>
    </row>
    <row r="239" spans="2:10" x14ac:dyDescent="0.55000000000000004">
      <c r="B239" s="328"/>
      <c r="C239" s="348"/>
      <c r="D239" s="348"/>
      <c r="E239" s="348"/>
      <c r="F239" s="348"/>
      <c r="G239" s="348"/>
      <c r="H239" s="348"/>
    </row>
    <row r="240" spans="2:10" x14ac:dyDescent="0.55000000000000004">
      <c r="B240" s="120" t="s">
        <v>11</v>
      </c>
      <c r="C240" s="121"/>
      <c r="D240" s="121"/>
      <c r="E240" s="121"/>
      <c r="F240" s="121"/>
      <c r="G240" s="121"/>
      <c r="H240" s="122">
        <f>H16</f>
        <v>16159591</v>
      </c>
      <c r="J240" s="358"/>
    </row>
    <row r="241" spans="2:8" ht="61.5" customHeight="1" thickBot="1" x14ac:dyDescent="0.6">
      <c r="B241" s="444" t="s">
        <v>917</v>
      </c>
      <c r="C241" s="444"/>
      <c r="D241" s="444"/>
      <c r="E241" s="444"/>
      <c r="F241" s="444"/>
      <c r="G241" s="444"/>
      <c r="H241" s="326"/>
    </row>
    <row r="242" spans="2:8" ht="19.8" thickBot="1" x14ac:dyDescent="0.6">
      <c r="B242" s="124" t="s">
        <v>31</v>
      </c>
      <c r="C242" s="125" t="s">
        <v>25</v>
      </c>
      <c r="D242" s="125" t="s">
        <v>26</v>
      </c>
      <c r="E242" s="125" t="s">
        <v>27</v>
      </c>
      <c r="F242" s="125" t="s">
        <v>28</v>
      </c>
      <c r="G242" s="125" t="s">
        <v>29</v>
      </c>
      <c r="H242" s="126" t="s">
        <v>1</v>
      </c>
    </row>
    <row r="243" spans="2:8" x14ac:dyDescent="0.55000000000000004">
      <c r="B243" s="127" t="str">
        <f>$B$32</f>
        <v>Liberal Arts</v>
      </c>
      <c r="C243" s="135">
        <f t="shared" ref="C243:G258" si="17">$H$240*IF($H$25=0,0,C$25/$H$25)*IF(C$52=0,0,C32/C$52)</f>
        <v>2671970.0833938681</v>
      </c>
      <c r="D243" s="135">
        <f t="shared" si="17"/>
        <v>992889.7726723192</v>
      </c>
      <c r="E243" s="135">
        <f t="shared" si="17"/>
        <v>290606.61444845243</v>
      </c>
      <c r="F243" s="135">
        <f t="shared" si="17"/>
        <v>112530.72694247258</v>
      </c>
      <c r="G243" s="135">
        <f t="shared" si="17"/>
        <v>0</v>
      </c>
      <c r="H243" s="135">
        <f>SUM(C243:G243)</f>
        <v>4067997.1974571124</v>
      </c>
    </row>
    <row r="244" spans="2:8" x14ac:dyDescent="0.55000000000000004">
      <c r="B244" s="127" t="str">
        <f>$B$33</f>
        <v>Science</v>
      </c>
      <c r="C244" s="138">
        <f t="shared" si="17"/>
        <v>1164655.0189007267</v>
      </c>
      <c r="D244" s="138">
        <f t="shared" si="17"/>
        <v>729793.52904257399</v>
      </c>
      <c r="E244" s="138">
        <f t="shared" si="17"/>
        <v>469757.56767044897</v>
      </c>
      <c r="F244" s="138">
        <f t="shared" si="17"/>
        <v>245904.52970656988</v>
      </c>
      <c r="G244" s="138">
        <f t="shared" si="17"/>
        <v>0</v>
      </c>
      <c r="H244" s="138">
        <f t="shared" ref="H244:H263" si="18">SUM(C244:G244)</f>
        <v>2610110.6453203196</v>
      </c>
    </row>
    <row r="245" spans="2:8" x14ac:dyDescent="0.55000000000000004">
      <c r="B245" s="127" t="str">
        <f>$B$34</f>
        <v>Fine Arts</v>
      </c>
      <c r="C245" s="138">
        <f t="shared" si="17"/>
        <v>371918.67601208063</v>
      </c>
      <c r="D245" s="138">
        <f t="shared" si="17"/>
        <v>295494.62087297649</v>
      </c>
      <c r="E245" s="138">
        <f t="shared" si="17"/>
        <v>76136.378446173971</v>
      </c>
      <c r="F245" s="138">
        <f t="shared" si="17"/>
        <v>11816.546922495905</v>
      </c>
      <c r="G245" s="138">
        <f t="shared" si="17"/>
        <v>0</v>
      </c>
      <c r="H245" s="138">
        <f t="shared" si="18"/>
        <v>755366.22225372703</v>
      </c>
    </row>
    <row r="246" spans="2:8" x14ac:dyDescent="0.55000000000000004">
      <c r="B246" s="127" t="str">
        <f>$B$35</f>
        <v>Teacher Education</v>
      </c>
      <c r="C246" s="138">
        <f t="shared" si="17"/>
        <v>107599.80647432715</v>
      </c>
      <c r="D246" s="138">
        <f t="shared" si="17"/>
        <v>452666.91378022294</v>
      </c>
      <c r="E246" s="138">
        <f t="shared" si="17"/>
        <v>242292.50121127421</v>
      </c>
      <c r="F246" s="138">
        <f t="shared" si="17"/>
        <v>115539.56990884886</v>
      </c>
      <c r="G246" s="138">
        <f t="shared" si="17"/>
        <v>0</v>
      </c>
      <c r="H246" s="138">
        <f t="shared" si="18"/>
        <v>918098.79137467314</v>
      </c>
    </row>
    <row r="247" spans="2:8" x14ac:dyDescent="0.55000000000000004">
      <c r="B247" s="127" t="str">
        <f>$B$36</f>
        <v>Agriculture</v>
      </c>
      <c r="C247" s="138">
        <f t="shared" si="17"/>
        <v>15969.265034572607</v>
      </c>
      <c r="D247" s="138">
        <f t="shared" si="17"/>
        <v>9210.7783236955347</v>
      </c>
      <c r="E247" s="138">
        <f t="shared" si="17"/>
        <v>6330.8148379750774</v>
      </c>
      <c r="F247" s="138">
        <f t="shared" si="17"/>
        <v>1312.9496580551006</v>
      </c>
      <c r="G247" s="138">
        <f t="shared" si="17"/>
        <v>0</v>
      </c>
      <c r="H247" s="138">
        <f t="shared" si="18"/>
        <v>32823.80785429832</v>
      </c>
    </row>
    <row r="248" spans="2:8" x14ac:dyDescent="0.55000000000000004">
      <c r="B248" s="127" t="str">
        <f>$B$37</f>
        <v>Engineering</v>
      </c>
      <c r="C248" s="138">
        <f t="shared" si="17"/>
        <v>39390.85375194576</v>
      </c>
      <c r="D248" s="138">
        <f t="shared" si="17"/>
        <v>88626.965847186686</v>
      </c>
      <c r="E248" s="138">
        <f t="shared" si="17"/>
        <v>64529.884576552977</v>
      </c>
      <c r="F248" s="138">
        <f t="shared" si="17"/>
        <v>820.59353628443785</v>
      </c>
      <c r="G248" s="138">
        <f t="shared" si="17"/>
        <v>0</v>
      </c>
      <c r="H248" s="138">
        <f t="shared" si="18"/>
        <v>193368.29771196985</v>
      </c>
    </row>
    <row r="249" spans="2:8" x14ac:dyDescent="0.55000000000000004">
      <c r="B249" s="127" t="str">
        <f>$B$38</f>
        <v>Home Economics</v>
      </c>
      <c r="C249" s="138">
        <f t="shared" si="17"/>
        <v>136638.17116937757</v>
      </c>
      <c r="D249" s="138">
        <f t="shared" si="17"/>
        <v>210294.92137879282</v>
      </c>
      <c r="E249" s="138">
        <f t="shared" si="17"/>
        <v>169210.46325710579</v>
      </c>
      <c r="F249" s="138">
        <f t="shared" si="17"/>
        <v>25876.049510835943</v>
      </c>
      <c r="G249" s="138">
        <f t="shared" si="17"/>
        <v>0</v>
      </c>
      <c r="H249" s="138">
        <f t="shared" si="18"/>
        <v>542019.60531611205</v>
      </c>
    </row>
    <row r="250" spans="2:8" x14ac:dyDescent="0.55000000000000004">
      <c r="B250" s="127" t="str">
        <f>$B$39</f>
        <v>Law</v>
      </c>
      <c r="C250" s="138">
        <f t="shared" si="17"/>
        <v>0</v>
      </c>
      <c r="D250" s="138">
        <f t="shared" si="17"/>
        <v>0</v>
      </c>
      <c r="E250" s="138">
        <f t="shared" si="17"/>
        <v>0</v>
      </c>
      <c r="F250" s="138">
        <f t="shared" si="17"/>
        <v>0</v>
      </c>
      <c r="G250" s="138">
        <f t="shared" si="17"/>
        <v>0</v>
      </c>
      <c r="H250" s="138">
        <f t="shared" si="18"/>
        <v>0</v>
      </c>
    </row>
    <row r="251" spans="2:8" x14ac:dyDescent="0.55000000000000004">
      <c r="B251" s="127" t="str">
        <f>$B$40</f>
        <v>Social Service</v>
      </c>
      <c r="C251" s="138">
        <f t="shared" si="17"/>
        <v>15455.311677138086</v>
      </c>
      <c r="D251" s="138">
        <f t="shared" si="17"/>
        <v>91358.068722235941</v>
      </c>
      <c r="E251" s="138">
        <f t="shared" si="17"/>
        <v>34652.881218389892</v>
      </c>
      <c r="F251" s="138">
        <f t="shared" si="17"/>
        <v>0</v>
      </c>
      <c r="G251" s="138">
        <f t="shared" si="17"/>
        <v>0</v>
      </c>
      <c r="H251" s="138">
        <f t="shared" si="18"/>
        <v>141466.26161776393</v>
      </c>
    </row>
    <row r="252" spans="2:8" x14ac:dyDescent="0.55000000000000004">
      <c r="B252" s="127" t="str">
        <f>$B$41</f>
        <v>Library Science</v>
      </c>
      <c r="C252" s="138">
        <f t="shared" si="17"/>
        <v>660.79717384438379</v>
      </c>
      <c r="D252" s="138">
        <f t="shared" si="17"/>
        <v>22973.394772473162</v>
      </c>
      <c r="E252" s="138">
        <f t="shared" si="17"/>
        <v>244791.50706836965</v>
      </c>
      <c r="F252" s="138">
        <f t="shared" si="17"/>
        <v>820.59353628443785</v>
      </c>
      <c r="G252" s="138">
        <f t="shared" si="17"/>
        <v>0</v>
      </c>
      <c r="H252" s="138">
        <f t="shared" si="18"/>
        <v>269246.29255097167</v>
      </c>
    </row>
    <row r="253" spans="2:8" x14ac:dyDescent="0.55000000000000004">
      <c r="B253" s="127" t="str">
        <f>$B$42</f>
        <v>Veterinary Science</v>
      </c>
      <c r="C253" s="138">
        <f t="shared" si="17"/>
        <v>0</v>
      </c>
      <c r="D253" s="138">
        <f t="shared" si="17"/>
        <v>0</v>
      </c>
      <c r="E253" s="138">
        <f t="shared" si="17"/>
        <v>0</v>
      </c>
      <c r="F253" s="138">
        <f t="shared" si="17"/>
        <v>0</v>
      </c>
      <c r="G253" s="138">
        <f t="shared" si="17"/>
        <v>0</v>
      </c>
      <c r="H253" s="138">
        <f t="shared" si="18"/>
        <v>0</v>
      </c>
    </row>
    <row r="254" spans="2:8" x14ac:dyDescent="0.55000000000000004">
      <c r="B254" s="127" t="str">
        <f>$B$43</f>
        <v>Vocational Training</v>
      </c>
      <c r="C254" s="138">
        <f t="shared" si="17"/>
        <v>0</v>
      </c>
      <c r="D254" s="138">
        <f t="shared" si="17"/>
        <v>0</v>
      </c>
      <c r="E254" s="138">
        <f t="shared" si="17"/>
        <v>0</v>
      </c>
      <c r="F254" s="138">
        <f t="shared" si="17"/>
        <v>0</v>
      </c>
      <c r="G254" s="138">
        <f t="shared" si="17"/>
        <v>0</v>
      </c>
      <c r="H254" s="138">
        <f t="shared" si="18"/>
        <v>0</v>
      </c>
    </row>
    <row r="255" spans="2:8" x14ac:dyDescent="0.55000000000000004">
      <c r="B255" s="127" t="str">
        <f>$B$44</f>
        <v>Physical Training</v>
      </c>
      <c r="C255" s="138">
        <f t="shared" si="17"/>
        <v>0</v>
      </c>
      <c r="D255" s="138">
        <f t="shared" si="17"/>
        <v>0</v>
      </c>
      <c r="E255" s="138">
        <f t="shared" si="17"/>
        <v>0</v>
      </c>
      <c r="F255" s="138">
        <f t="shared" si="17"/>
        <v>0</v>
      </c>
      <c r="G255" s="138">
        <f t="shared" si="17"/>
        <v>0</v>
      </c>
      <c r="H255" s="138">
        <f t="shared" si="18"/>
        <v>0</v>
      </c>
    </row>
    <row r="256" spans="2:8" x14ac:dyDescent="0.55000000000000004">
      <c r="B256" s="127" t="str">
        <f>$B$45</f>
        <v>Health Services</v>
      </c>
      <c r="C256" s="138">
        <f t="shared" si="17"/>
        <v>137739.49979245153</v>
      </c>
      <c r="D256" s="138">
        <f t="shared" si="17"/>
        <v>629920.84547459614</v>
      </c>
      <c r="E256" s="138">
        <f t="shared" si="17"/>
        <v>501911.44303174346</v>
      </c>
      <c r="F256" s="138">
        <f t="shared" si="17"/>
        <v>520693.95189035195</v>
      </c>
      <c r="G256" s="138">
        <f t="shared" si="17"/>
        <v>334149.3137294394</v>
      </c>
      <c r="H256" s="138">
        <f t="shared" si="18"/>
        <v>2124415.0539185824</v>
      </c>
    </row>
    <row r="257" spans="2:10" x14ac:dyDescent="0.55000000000000004">
      <c r="B257" s="127" t="str">
        <f>$B$46</f>
        <v>Pharmacy</v>
      </c>
      <c r="C257" s="138">
        <f t="shared" si="17"/>
        <v>0</v>
      </c>
      <c r="D257" s="138">
        <f t="shared" si="17"/>
        <v>0</v>
      </c>
      <c r="E257" s="138">
        <f t="shared" si="17"/>
        <v>0</v>
      </c>
      <c r="F257" s="138">
        <f t="shared" si="17"/>
        <v>0</v>
      </c>
      <c r="G257" s="138">
        <f t="shared" si="17"/>
        <v>0</v>
      </c>
      <c r="H257" s="138">
        <f t="shared" si="18"/>
        <v>0</v>
      </c>
    </row>
    <row r="258" spans="2:10" x14ac:dyDescent="0.55000000000000004">
      <c r="B258" s="127" t="str">
        <f>$B$47</f>
        <v>Business Administration</v>
      </c>
      <c r="C258" s="138">
        <f t="shared" si="17"/>
        <v>189428.52316872333</v>
      </c>
      <c r="D258" s="138">
        <f t="shared" si="17"/>
        <v>978216.78859852511</v>
      </c>
      <c r="E258" s="138">
        <f t="shared" si="17"/>
        <v>1034532.8913740149</v>
      </c>
      <c r="F258" s="138">
        <f t="shared" si="17"/>
        <v>1148.8309507982131</v>
      </c>
      <c r="G258" s="138">
        <f t="shared" si="17"/>
        <v>0</v>
      </c>
      <c r="H258" s="138">
        <f t="shared" si="18"/>
        <v>2203327.0340920612</v>
      </c>
    </row>
    <row r="259" spans="2:10" x14ac:dyDescent="0.55000000000000004">
      <c r="B259" s="127" t="str">
        <f>$B$48</f>
        <v>Optometry</v>
      </c>
      <c r="C259" s="138">
        <f t="shared" ref="C259:G262" si="19">$H$240*IF($H$25=0,0,C$25/$H$25)*IF(C$52=0,0,C48/C$52)</f>
        <v>0</v>
      </c>
      <c r="D259" s="138">
        <f t="shared" si="19"/>
        <v>0</v>
      </c>
      <c r="E259" s="138">
        <f t="shared" si="19"/>
        <v>0</v>
      </c>
      <c r="F259" s="138">
        <f t="shared" si="19"/>
        <v>0</v>
      </c>
      <c r="G259" s="138">
        <f t="shared" si="19"/>
        <v>0</v>
      </c>
      <c r="H259" s="138">
        <f t="shared" si="18"/>
        <v>0</v>
      </c>
    </row>
    <row r="260" spans="2:10" x14ac:dyDescent="0.55000000000000004">
      <c r="B260" s="127" t="str">
        <f>$B$49</f>
        <v>Teacher Ed-Practice Teaching</v>
      </c>
      <c r="C260" s="138">
        <f t="shared" si="19"/>
        <v>0</v>
      </c>
      <c r="D260" s="138">
        <f t="shared" si="19"/>
        <v>41448.502456629903</v>
      </c>
      <c r="E260" s="138">
        <f t="shared" si="19"/>
        <v>0</v>
      </c>
      <c r="F260" s="138">
        <f t="shared" si="19"/>
        <v>0</v>
      </c>
      <c r="G260" s="138">
        <f t="shared" si="19"/>
        <v>0</v>
      </c>
      <c r="H260" s="138">
        <f t="shared" si="18"/>
        <v>41448.502456629903</v>
      </c>
    </row>
    <row r="261" spans="2:10" x14ac:dyDescent="0.55000000000000004">
      <c r="B261" s="127" t="str">
        <f>$B$50</f>
        <v>Technology</v>
      </c>
      <c r="C261" s="138">
        <f t="shared" si="19"/>
        <v>23384.877763270692</v>
      </c>
      <c r="D261" s="138">
        <f t="shared" si="19"/>
        <v>15744.004809107482</v>
      </c>
      <c r="E261" s="138">
        <f t="shared" si="19"/>
        <v>15493.836313991636</v>
      </c>
      <c r="F261" s="138">
        <f t="shared" si="19"/>
        <v>0</v>
      </c>
      <c r="G261" s="138">
        <f t="shared" si="19"/>
        <v>0</v>
      </c>
      <c r="H261" s="138">
        <f t="shared" si="18"/>
        <v>54622.71888636981</v>
      </c>
    </row>
    <row r="262" spans="2:10" x14ac:dyDescent="0.55000000000000004">
      <c r="B262" s="127" t="str">
        <f>$B$51</f>
        <v>Nursing</v>
      </c>
      <c r="C262" s="138">
        <f t="shared" si="19"/>
        <v>12665.279165350688</v>
      </c>
      <c r="D262" s="138">
        <f t="shared" si="19"/>
        <v>1406143.123393008</v>
      </c>
      <c r="E262" s="138">
        <f t="shared" si="19"/>
        <v>709828.73034208314</v>
      </c>
      <c r="F262" s="138">
        <f t="shared" si="19"/>
        <v>76643.436288966506</v>
      </c>
      <c r="G262" s="138">
        <f t="shared" si="19"/>
        <v>0</v>
      </c>
      <c r="H262" s="138">
        <f t="shared" si="18"/>
        <v>2205280.5691894083</v>
      </c>
    </row>
    <row r="263" spans="2:10" x14ac:dyDescent="0.55000000000000004">
      <c r="B263" s="130" t="str">
        <f>$B$52</f>
        <v>Totals</v>
      </c>
      <c r="C263" s="135">
        <f>SUM(C243:C262)</f>
        <v>4887476.1634776779</v>
      </c>
      <c r="D263" s="135">
        <f>SUM(D243:D262)</f>
        <v>5964782.2301443443</v>
      </c>
      <c r="E263" s="135">
        <f>SUM(E243:E262)</f>
        <v>3860075.5137965763</v>
      </c>
      <c r="F263" s="135">
        <f>SUM(F243:F262)</f>
        <v>1113107.7788519638</v>
      </c>
      <c r="G263" s="135">
        <f>SUM(G243:G262)</f>
        <v>334149.3137294394</v>
      </c>
      <c r="H263" s="135">
        <f t="shared" si="18"/>
        <v>16159591</v>
      </c>
      <c r="I263" s="349"/>
    </row>
    <row r="264" spans="2:10" x14ac:dyDescent="0.55000000000000004">
      <c r="B264" s="451"/>
      <c r="C264" s="451"/>
      <c r="D264" s="451"/>
      <c r="E264" s="451"/>
      <c r="F264" s="451"/>
      <c r="G264" s="451"/>
      <c r="H264" s="451"/>
      <c r="I264" s="350"/>
    </row>
    <row r="265" spans="2:10" x14ac:dyDescent="0.55000000000000004">
      <c r="B265" s="120" t="s">
        <v>227</v>
      </c>
      <c r="C265" s="121"/>
      <c r="D265" s="121"/>
      <c r="E265" s="121"/>
      <c r="F265" s="121"/>
      <c r="G265" s="121"/>
      <c r="H265" s="122"/>
      <c r="J265" s="358"/>
    </row>
    <row r="266" spans="2:10" ht="45" customHeight="1" thickBot="1" x14ac:dyDescent="0.6">
      <c r="B266" s="444" t="s">
        <v>228</v>
      </c>
      <c r="C266" s="444"/>
      <c r="D266" s="444"/>
      <c r="E266" s="444"/>
      <c r="F266" s="444"/>
      <c r="G266" s="444"/>
      <c r="H266" s="444"/>
    </row>
    <row r="267" spans="2:10" ht="19.8" thickBot="1" x14ac:dyDescent="0.6">
      <c r="B267" s="124" t="s">
        <v>31</v>
      </c>
      <c r="C267" s="125" t="s">
        <v>25</v>
      </c>
      <c r="D267" s="125" t="s">
        <v>26</v>
      </c>
      <c r="E267" s="125" t="s">
        <v>27</v>
      </c>
      <c r="F267" s="125" t="s">
        <v>28</v>
      </c>
      <c r="G267" s="125" t="s">
        <v>29</v>
      </c>
      <c r="H267" s="126" t="s">
        <v>1</v>
      </c>
    </row>
    <row r="268" spans="2:10" x14ac:dyDescent="0.55000000000000004">
      <c r="B268" s="127" t="str">
        <f>$B$32</f>
        <v>Liberal Arts</v>
      </c>
      <c r="C268" s="135">
        <f t="shared" ref="C268:G283" si="20">C243+C218+C193+C168+C116</f>
        <v>18456472.63996461</v>
      </c>
      <c r="D268" s="135">
        <f t="shared" si="20"/>
        <v>7599368.4841900598</v>
      </c>
      <c r="E268" s="135">
        <f t="shared" si="20"/>
        <v>5526153.9501465298</v>
      </c>
      <c r="F268" s="135">
        <f t="shared" si="20"/>
        <v>4436776.8362902328</v>
      </c>
      <c r="G268" s="135">
        <f t="shared" si="20"/>
        <v>0</v>
      </c>
      <c r="H268" s="135">
        <f>SUM(C268:G268)</f>
        <v>36018771.910591438</v>
      </c>
    </row>
    <row r="269" spans="2:10" x14ac:dyDescent="0.55000000000000004">
      <c r="B269" s="127" t="str">
        <f>$B$33</f>
        <v>Science</v>
      </c>
      <c r="C269" s="138">
        <f t="shared" si="20"/>
        <v>9851110.5690125655</v>
      </c>
      <c r="D269" s="138">
        <f t="shared" si="20"/>
        <v>7376679.5710085053</v>
      </c>
      <c r="E269" s="138">
        <f t="shared" si="20"/>
        <v>6125756.1090135938</v>
      </c>
      <c r="F269" s="138">
        <f t="shared" si="20"/>
        <v>4645456.6818403592</v>
      </c>
      <c r="G269" s="138">
        <f t="shared" si="20"/>
        <v>0</v>
      </c>
      <c r="H269" s="138">
        <f t="shared" ref="H269:H288" si="21">SUM(C269:G269)</f>
        <v>27999002.930875026</v>
      </c>
    </row>
    <row r="270" spans="2:10" x14ac:dyDescent="0.55000000000000004">
      <c r="B270" s="127" t="str">
        <f>$B$34</f>
        <v>Fine Arts</v>
      </c>
      <c r="C270" s="138">
        <f t="shared" si="20"/>
        <v>3896587.4439244936</v>
      </c>
      <c r="D270" s="138">
        <f t="shared" si="20"/>
        <v>4238148.6101050656</v>
      </c>
      <c r="E270" s="138">
        <f t="shared" si="20"/>
        <v>1925161.6290977576</v>
      </c>
      <c r="F270" s="138">
        <f t="shared" si="20"/>
        <v>528656.59315472096</v>
      </c>
      <c r="G270" s="138">
        <f t="shared" si="20"/>
        <v>0</v>
      </c>
      <c r="H270" s="138">
        <f t="shared" si="21"/>
        <v>10588554.276282039</v>
      </c>
    </row>
    <row r="271" spans="2:10" x14ac:dyDescent="0.55000000000000004">
      <c r="B271" s="127" t="str">
        <f>$B$35</f>
        <v>Teacher Education</v>
      </c>
      <c r="C271" s="138">
        <f t="shared" si="20"/>
        <v>851074.77927128947</v>
      </c>
      <c r="D271" s="138">
        <f t="shared" si="20"/>
        <v>4196417.9896501768</v>
      </c>
      <c r="E271" s="138">
        <f t="shared" si="20"/>
        <v>3643946.1388886082</v>
      </c>
      <c r="F271" s="138">
        <f t="shared" si="20"/>
        <v>3410154.5391296735</v>
      </c>
      <c r="G271" s="138">
        <f t="shared" si="20"/>
        <v>0</v>
      </c>
      <c r="H271" s="138">
        <f t="shared" si="21"/>
        <v>12101593.446939748</v>
      </c>
    </row>
    <row r="272" spans="2:10" x14ac:dyDescent="0.55000000000000004">
      <c r="B272" s="127" t="str">
        <f>$B$36</f>
        <v>Agriculture</v>
      </c>
      <c r="C272" s="138">
        <f t="shared" si="20"/>
        <v>308892.2205417034</v>
      </c>
      <c r="D272" s="138">
        <f t="shared" si="20"/>
        <v>217258.77889801475</v>
      </c>
      <c r="E272" s="138">
        <f t="shared" si="20"/>
        <v>106283.08243799771</v>
      </c>
      <c r="F272" s="138">
        <f t="shared" si="20"/>
        <v>31086.947898810711</v>
      </c>
      <c r="G272" s="138">
        <f t="shared" si="20"/>
        <v>0</v>
      </c>
      <c r="H272" s="138">
        <f t="shared" si="21"/>
        <v>663521.02977652662</v>
      </c>
    </row>
    <row r="273" spans="2:10" x14ac:dyDescent="0.55000000000000004">
      <c r="B273" s="127" t="str">
        <f>$B$37</f>
        <v>Engineering</v>
      </c>
      <c r="C273" s="138">
        <f t="shared" si="20"/>
        <v>558166.54326511489</v>
      </c>
      <c r="D273" s="138">
        <f t="shared" si="20"/>
        <v>998929.85064732539</v>
      </c>
      <c r="E273" s="138">
        <f t="shared" si="20"/>
        <v>1057763.3903149662</v>
      </c>
      <c r="F273" s="138">
        <f t="shared" si="20"/>
        <v>10094.462856800632</v>
      </c>
      <c r="G273" s="138">
        <f t="shared" si="20"/>
        <v>0</v>
      </c>
      <c r="H273" s="138">
        <f t="shared" si="21"/>
        <v>2624954.2470842074</v>
      </c>
    </row>
    <row r="274" spans="2:10" x14ac:dyDescent="0.55000000000000004">
      <c r="B274" s="127" t="str">
        <f>$B$38</f>
        <v>Home Economics</v>
      </c>
      <c r="C274" s="138">
        <f t="shared" si="20"/>
        <v>1232727.8151516197</v>
      </c>
      <c r="D274" s="138">
        <f t="shared" si="20"/>
        <v>1652348.0512087503</v>
      </c>
      <c r="E274" s="138">
        <f t="shared" si="20"/>
        <v>2225177.0290999948</v>
      </c>
      <c r="F274" s="138">
        <f t="shared" si="20"/>
        <v>843296.41680107336</v>
      </c>
      <c r="G274" s="138">
        <f t="shared" si="20"/>
        <v>0</v>
      </c>
      <c r="H274" s="138">
        <f t="shared" si="21"/>
        <v>5953549.3122614389</v>
      </c>
    </row>
    <row r="275" spans="2:10" x14ac:dyDescent="0.55000000000000004">
      <c r="B275" s="127" t="str">
        <f>$B$39</f>
        <v>Law</v>
      </c>
      <c r="C275" s="138">
        <f t="shared" si="20"/>
        <v>0</v>
      </c>
      <c r="D275" s="138">
        <f t="shared" si="20"/>
        <v>0</v>
      </c>
      <c r="E275" s="138">
        <f t="shared" si="20"/>
        <v>0</v>
      </c>
      <c r="F275" s="138">
        <f t="shared" si="20"/>
        <v>0</v>
      </c>
      <c r="G275" s="138">
        <f t="shared" si="20"/>
        <v>0</v>
      </c>
      <c r="H275" s="138">
        <f t="shared" si="21"/>
        <v>0</v>
      </c>
    </row>
    <row r="276" spans="2:10" x14ac:dyDescent="0.55000000000000004">
      <c r="B276" s="127" t="str">
        <f>$B$40</f>
        <v>Social Service</v>
      </c>
      <c r="C276" s="138">
        <f t="shared" si="20"/>
        <v>182608.9285170582</v>
      </c>
      <c r="D276" s="138">
        <f t="shared" si="20"/>
        <v>1295476.9531457736</v>
      </c>
      <c r="E276" s="138">
        <f t="shared" si="20"/>
        <v>1058202.5292091283</v>
      </c>
      <c r="F276" s="138">
        <f t="shared" si="20"/>
        <v>0</v>
      </c>
      <c r="G276" s="138">
        <f t="shared" si="20"/>
        <v>0</v>
      </c>
      <c r="H276" s="138">
        <f t="shared" si="21"/>
        <v>2536288.4108719602</v>
      </c>
    </row>
    <row r="277" spans="2:10" x14ac:dyDescent="0.55000000000000004">
      <c r="B277" s="127" t="str">
        <f>$B$41</f>
        <v>Library Science</v>
      </c>
      <c r="C277" s="138">
        <f t="shared" si="20"/>
        <v>4891.7666736666088</v>
      </c>
      <c r="D277" s="138">
        <f t="shared" si="20"/>
        <v>131934.04949940628</v>
      </c>
      <c r="E277" s="138">
        <f t="shared" si="20"/>
        <v>3064975.0082135242</v>
      </c>
      <c r="F277" s="138">
        <f t="shared" si="20"/>
        <v>7978.629159621878</v>
      </c>
      <c r="G277" s="138">
        <f t="shared" si="20"/>
        <v>0</v>
      </c>
      <c r="H277" s="138">
        <f t="shared" si="21"/>
        <v>3209779.453546219</v>
      </c>
    </row>
    <row r="278" spans="2:10" x14ac:dyDescent="0.55000000000000004">
      <c r="B278" s="127" t="str">
        <f>$B$42</f>
        <v>Veterinary Science</v>
      </c>
      <c r="C278" s="138">
        <f t="shared" si="20"/>
        <v>0</v>
      </c>
      <c r="D278" s="138">
        <f t="shared" si="20"/>
        <v>0</v>
      </c>
      <c r="E278" s="138">
        <f t="shared" si="20"/>
        <v>0</v>
      </c>
      <c r="F278" s="138">
        <f t="shared" si="20"/>
        <v>0</v>
      </c>
      <c r="G278" s="138">
        <f t="shared" si="20"/>
        <v>0</v>
      </c>
      <c r="H278" s="138">
        <f t="shared" si="21"/>
        <v>0</v>
      </c>
    </row>
    <row r="279" spans="2:10" x14ac:dyDescent="0.55000000000000004">
      <c r="B279" s="127" t="str">
        <f>$B$43</f>
        <v>Vocational Training</v>
      </c>
      <c r="C279" s="138">
        <f t="shared" si="20"/>
        <v>0</v>
      </c>
      <c r="D279" s="138">
        <f t="shared" si="20"/>
        <v>0</v>
      </c>
      <c r="E279" s="138">
        <f t="shared" si="20"/>
        <v>0</v>
      </c>
      <c r="F279" s="138">
        <f t="shared" si="20"/>
        <v>0</v>
      </c>
      <c r="G279" s="138">
        <f t="shared" si="20"/>
        <v>0</v>
      </c>
      <c r="H279" s="138">
        <f t="shared" si="21"/>
        <v>0</v>
      </c>
    </row>
    <row r="280" spans="2:10" x14ac:dyDescent="0.55000000000000004">
      <c r="B280" s="127" t="str">
        <f>$B$44</f>
        <v>Physical Training</v>
      </c>
      <c r="C280" s="138">
        <f t="shared" si="20"/>
        <v>0</v>
      </c>
      <c r="D280" s="138">
        <f t="shared" si="20"/>
        <v>0</v>
      </c>
      <c r="E280" s="138">
        <f t="shared" si="20"/>
        <v>0</v>
      </c>
      <c r="F280" s="138">
        <f t="shared" si="20"/>
        <v>0</v>
      </c>
      <c r="G280" s="138">
        <f t="shared" si="20"/>
        <v>0</v>
      </c>
      <c r="H280" s="138">
        <f t="shared" si="21"/>
        <v>0</v>
      </c>
    </row>
    <row r="281" spans="2:10" x14ac:dyDescent="0.55000000000000004">
      <c r="B281" s="127" t="str">
        <f>$B$45</f>
        <v>Health Services</v>
      </c>
      <c r="C281" s="138">
        <f t="shared" si="20"/>
        <v>1283192.5130242473</v>
      </c>
      <c r="D281" s="138">
        <f t="shared" si="20"/>
        <v>5912109.9027496856</v>
      </c>
      <c r="E281" s="138">
        <f t="shared" si="20"/>
        <v>6528146.9231158178</v>
      </c>
      <c r="F281" s="138">
        <f t="shared" si="20"/>
        <v>9879789.6692882422</v>
      </c>
      <c r="G281" s="138">
        <f t="shared" si="20"/>
        <v>6951965.6238149665</v>
      </c>
      <c r="H281" s="138">
        <f t="shared" si="21"/>
        <v>30555204.631992962</v>
      </c>
    </row>
    <row r="282" spans="2:10" x14ac:dyDescent="0.55000000000000004">
      <c r="B282" s="127" t="str">
        <f>$B$46</f>
        <v>Pharmacy</v>
      </c>
      <c r="C282" s="138">
        <f t="shared" si="20"/>
        <v>0</v>
      </c>
      <c r="D282" s="138">
        <f t="shared" si="20"/>
        <v>0</v>
      </c>
      <c r="E282" s="138">
        <f t="shared" si="20"/>
        <v>0</v>
      </c>
      <c r="F282" s="138">
        <f t="shared" si="20"/>
        <v>0</v>
      </c>
      <c r="G282" s="138">
        <f t="shared" si="20"/>
        <v>0</v>
      </c>
      <c r="H282" s="138">
        <f t="shared" si="21"/>
        <v>0</v>
      </c>
    </row>
    <row r="283" spans="2:10" x14ac:dyDescent="0.55000000000000004">
      <c r="B283" s="127" t="str">
        <f>$B$47</f>
        <v>Business Administration</v>
      </c>
      <c r="C283" s="138">
        <f t="shared" si="20"/>
        <v>1689691.4470159016</v>
      </c>
      <c r="D283" s="138">
        <f t="shared" si="20"/>
        <v>9302325.1284460872</v>
      </c>
      <c r="E283" s="138">
        <f t="shared" si="20"/>
        <v>10621142.755666193</v>
      </c>
      <c r="F283" s="138">
        <f t="shared" si="20"/>
        <v>3963.7635252537657</v>
      </c>
      <c r="G283" s="138">
        <f t="shared" si="20"/>
        <v>0</v>
      </c>
      <c r="H283" s="138">
        <f t="shared" si="21"/>
        <v>21617123.094653435</v>
      </c>
    </row>
    <row r="284" spans="2:10" x14ac:dyDescent="0.55000000000000004">
      <c r="B284" s="127" t="str">
        <f>$B$48</f>
        <v>Optometry</v>
      </c>
      <c r="C284" s="138">
        <f t="shared" ref="C284:G287" si="22">C259+C234+C209+C184+C132</f>
        <v>0</v>
      </c>
      <c r="D284" s="138">
        <f t="shared" si="22"/>
        <v>0</v>
      </c>
      <c r="E284" s="138">
        <f t="shared" si="22"/>
        <v>0</v>
      </c>
      <c r="F284" s="138">
        <f t="shared" si="22"/>
        <v>0</v>
      </c>
      <c r="G284" s="138">
        <f t="shared" si="22"/>
        <v>0</v>
      </c>
      <c r="H284" s="138">
        <f t="shared" si="21"/>
        <v>0</v>
      </c>
    </row>
    <row r="285" spans="2:10" x14ac:dyDescent="0.55000000000000004">
      <c r="B285" s="127" t="str">
        <f>$B$49</f>
        <v>Teacher Ed-Practice Teaching</v>
      </c>
      <c r="C285" s="138">
        <f t="shared" si="22"/>
        <v>0</v>
      </c>
      <c r="D285" s="138">
        <f t="shared" si="22"/>
        <v>672173.43862623873</v>
      </c>
      <c r="E285" s="138">
        <f t="shared" si="22"/>
        <v>0</v>
      </c>
      <c r="F285" s="138">
        <f t="shared" si="22"/>
        <v>0</v>
      </c>
      <c r="G285" s="138">
        <f t="shared" si="22"/>
        <v>0</v>
      </c>
      <c r="H285" s="138">
        <f t="shared" si="21"/>
        <v>672173.43862623873</v>
      </c>
    </row>
    <row r="286" spans="2:10" x14ac:dyDescent="0.55000000000000004">
      <c r="B286" s="127" t="str">
        <f>$B$50</f>
        <v>Technology</v>
      </c>
      <c r="C286" s="138">
        <f t="shared" si="22"/>
        <v>406680.50406762381</v>
      </c>
      <c r="D286" s="138">
        <f t="shared" si="22"/>
        <v>628219.94303497381</v>
      </c>
      <c r="E286" s="138">
        <f t="shared" si="22"/>
        <v>205918.76406803832</v>
      </c>
      <c r="F286" s="138">
        <f t="shared" si="22"/>
        <v>0</v>
      </c>
      <c r="G286" s="138">
        <f t="shared" si="22"/>
        <v>0</v>
      </c>
      <c r="H286" s="138">
        <f t="shared" si="21"/>
        <v>1240819.2111706361</v>
      </c>
    </row>
    <row r="287" spans="2:10" x14ac:dyDescent="0.55000000000000004">
      <c r="B287" s="127" t="str">
        <f>$B$51</f>
        <v>Nursing</v>
      </c>
      <c r="C287" s="138">
        <f t="shared" si="22"/>
        <v>215404.60581970809</v>
      </c>
      <c r="D287" s="138">
        <f t="shared" si="22"/>
        <v>17625587.548185397</v>
      </c>
      <c r="E287" s="138">
        <f t="shared" si="22"/>
        <v>9338896.0002411976</v>
      </c>
      <c r="F287" s="138">
        <f t="shared" si="22"/>
        <v>5905163.3819958549</v>
      </c>
      <c r="G287" s="138">
        <f t="shared" si="22"/>
        <v>0</v>
      </c>
      <c r="H287" s="138">
        <f t="shared" si="21"/>
        <v>33085051.536242157</v>
      </c>
    </row>
    <row r="288" spans="2:10" x14ac:dyDescent="0.55000000000000004">
      <c r="B288" s="130" t="str">
        <f>$B$52</f>
        <v>Totals</v>
      </c>
      <c r="C288" s="135">
        <f>SUM(C268:C287)</f>
        <v>38937501.77624961</v>
      </c>
      <c r="D288" s="135">
        <f>SUM(D268:D287)</f>
        <v>61846978.299395457</v>
      </c>
      <c r="E288" s="135">
        <f>SUM(E268:E287)</f>
        <v>51427523.309513353</v>
      </c>
      <c r="F288" s="135">
        <f>SUM(F268:F287)</f>
        <v>29702417.921940647</v>
      </c>
      <c r="G288" s="135">
        <f>SUM(G268:G287)</f>
        <v>6951965.6238149665</v>
      </c>
      <c r="H288" s="135">
        <f t="shared" si="21"/>
        <v>188866386.93091404</v>
      </c>
      <c r="I288" s="351"/>
      <c r="J288" s="139"/>
    </row>
    <row r="289" spans="2:10" x14ac:dyDescent="0.55000000000000004">
      <c r="H289" s="139"/>
    </row>
    <row r="290" spans="2:10" x14ac:dyDescent="0.55000000000000004">
      <c r="B290" s="120" t="s">
        <v>218</v>
      </c>
      <c r="C290" s="121"/>
      <c r="D290" s="121"/>
      <c r="E290" s="121"/>
      <c r="F290" s="121"/>
      <c r="G290" s="121"/>
      <c r="H290" s="122"/>
      <c r="J290" s="358"/>
    </row>
    <row r="291" spans="2:10" ht="30" customHeight="1" thickBot="1" x14ac:dyDescent="0.6">
      <c r="B291" s="444" t="s">
        <v>229</v>
      </c>
      <c r="C291" s="444"/>
      <c r="D291" s="444"/>
      <c r="E291" s="444"/>
      <c r="F291" s="444"/>
      <c r="G291" s="444"/>
      <c r="H291" s="444"/>
    </row>
    <row r="292" spans="2:10" ht="19.8" thickBot="1" x14ac:dyDescent="0.6">
      <c r="B292" s="124" t="s">
        <v>31</v>
      </c>
      <c r="C292" s="125" t="s">
        <v>25</v>
      </c>
      <c r="D292" s="125" t="s">
        <v>26</v>
      </c>
      <c r="E292" s="125" t="s">
        <v>27</v>
      </c>
      <c r="F292" s="125" t="s">
        <v>28</v>
      </c>
      <c r="G292" s="125" t="s">
        <v>29</v>
      </c>
      <c r="H292" s="126" t="s">
        <v>1</v>
      </c>
    </row>
    <row r="293" spans="2:10" x14ac:dyDescent="0.55000000000000004">
      <c r="B293" s="127" t="str">
        <f>$B$32</f>
        <v>Liberal Arts</v>
      </c>
      <c r="C293" s="133">
        <f t="shared" ref="C293:H308" si="23">IF(C32=0,0,C268/C32)</f>
        <v>253.57870740773535</v>
      </c>
      <c r="D293" s="133">
        <f t="shared" si="23"/>
        <v>409.8683180082013</v>
      </c>
      <c r="E293" s="133">
        <f t="shared" si="23"/>
        <v>1056.0202465405177</v>
      </c>
      <c r="F293" s="133">
        <f t="shared" si="23"/>
        <v>2156.916303495495</v>
      </c>
      <c r="G293" s="134">
        <f t="shared" si="23"/>
        <v>0</v>
      </c>
      <c r="H293" s="135">
        <f t="shared" si="23"/>
        <v>365.2463814895446</v>
      </c>
    </row>
    <row r="294" spans="2:10" x14ac:dyDescent="0.55000000000000004">
      <c r="B294" s="127" t="str">
        <f>$B$33</f>
        <v>Science</v>
      </c>
      <c r="C294" s="136">
        <f t="shared" si="23"/>
        <v>310.51569957486407</v>
      </c>
      <c r="D294" s="136">
        <f t="shared" si="23"/>
        <v>541.28849214914192</v>
      </c>
      <c r="E294" s="136">
        <f t="shared" si="23"/>
        <v>724.17024577533914</v>
      </c>
      <c r="F294" s="136">
        <f t="shared" si="23"/>
        <v>1033.4720093082001</v>
      </c>
      <c r="G294" s="137">
        <f t="shared" si="23"/>
        <v>0</v>
      </c>
      <c r="H294" s="138">
        <f t="shared" si="23"/>
        <v>480.19968324343597</v>
      </c>
    </row>
    <row r="295" spans="2:10" x14ac:dyDescent="0.55000000000000004">
      <c r="B295" s="127" t="str">
        <f>$B$34</f>
        <v>Fine Arts</v>
      </c>
      <c r="C295" s="136">
        <f t="shared" si="23"/>
        <v>384.62021951677957</v>
      </c>
      <c r="D295" s="136">
        <f t="shared" si="23"/>
        <v>768.05882749276293</v>
      </c>
      <c r="E295" s="136">
        <f t="shared" si="23"/>
        <v>1404.2025011653955</v>
      </c>
      <c r="F295" s="136">
        <f t="shared" si="23"/>
        <v>2447.4842275681526</v>
      </c>
      <c r="G295" s="137">
        <f t="shared" si="23"/>
        <v>0</v>
      </c>
      <c r="H295" s="138">
        <f t="shared" si="23"/>
        <v>614.32781830366901</v>
      </c>
    </row>
    <row r="296" spans="2:10" x14ac:dyDescent="0.55000000000000004">
      <c r="B296" s="127" t="str">
        <f>$B$35</f>
        <v>Teacher Education</v>
      </c>
      <c r="C296" s="136">
        <f t="shared" si="23"/>
        <v>290.3701055173284</v>
      </c>
      <c r="D296" s="136">
        <f t="shared" si="23"/>
        <v>496.44126223236447</v>
      </c>
      <c r="E296" s="136">
        <f t="shared" si="23"/>
        <v>835.19278911038464</v>
      </c>
      <c r="F296" s="136">
        <f t="shared" si="23"/>
        <v>1614.6565052697317</v>
      </c>
      <c r="G296" s="137">
        <f t="shared" si="23"/>
        <v>0</v>
      </c>
      <c r="H296" s="138">
        <f t="shared" si="23"/>
        <v>677.61876067751541</v>
      </c>
    </row>
    <row r="297" spans="2:10" x14ac:dyDescent="0.55000000000000004">
      <c r="B297" s="127" t="str">
        <f>$B$36</f>
        <v>Agriculture</v>
      </c>
      <c r="C297" s="136">
        <f t="shared" si="23"/>
        <v>710.09705871655956</v>
      </c>
      <c r="D297" s="136">
        <f t="shared" si="23"/>
        <v>1263.1324354535741</v>
      </c>
      <c r="E297" s="136">
        <f t="shared" si="23"/>
        <v>932.30774068419043</v>
      </c>
      <c r="F297" s="136">
        <f t="shared" si="23"/>
        <v>1295.2894957837796</v>
      </c>
      <c r="G297" s="137">
        <f t="shared" si="23"/>
        <v>0</v>
      </c>
      <c r="H297" s="138">
        <f t="shared" si="23"/>
        <v>890.63225473359273</v>
      </c>
    </row>
    <row r="298" spans="2:10" x14ac:dyDescent="0.55000000000000004">
      <c r="B298" s="127" t="str">
        <f>$B$37</f>
        <v>Engineering</v>
      </c>
      <c r="C298" s="136">
        <f t="shared" si="23"/>
        <v>520.19249139339695</v>
      </c>
      <c r="D298" s="136">
        <f t="shared" si="23"/>
        <v>603.58299132768911</v>
      </c>
      <c r="E298" s="136">
        <f t="shared" si="23"/>
        <v>910.29551662217398</v>
      </c>
      <c r="F298" s="136">
        <f t="shared" si="23"/>
        <v>672.96419045337541</v>
      </c>
      <c r="G298" s="137">
        <f t="shared" si="23"/>
        <v>0</v>
      </c>
      <c r="H298" s="138">
        <f t="shared" si="23"/>
        <v>672.20339233910556</v>
      </c>
    </row>
    <row r="299" spans="2:10" x14ac:dyDescent="0.55000000000000004">
      <c r="B299" s="127" t="str">
        <f>$B$38</f>
        <v>Home Economics</v>
      </c>
      <c r="C299" s="136">
        <f t="shared" si="23"/>
        <v>331.20038021268664</v>
      </c>
      <c r="D299" s="136">
        <f t="shared" si="23"/>
        <v>420.76599215909101</v>
      </c>
      <c r="E299" s="136">
        <f t="shared" si="23"/>
        <v>730.28455172300448</v>
      </c>
      <c r="F299" s="136">
        <f t="shared" si="23"/>
        <v>1782.8676887971953</v>
      </c>
      <c r="G299" s="137">
        <f t="shared" si="23"/>
        <v>0</v>
      </c>
      <c r="H299" s="138">
        <f t="shared" si="23"/>
        <v>533.04228778417394</v>
      </c>
    </row>
    <row r="300" spans="2:10" x14ac:dyDescent="0.55000000000000004">
      <c r="B300" s="127" t="str">
        <f>$B$39</f>
        <v>Law</v>
      </c>
      <c r="C300" s="136">
        <f t="shared" si="23"/>
        <v>0</v>
      </c>
      <c r="D300" s="136">
        <f t="shared" si="23"/>
        <v>0</v>
      </c>
      <c r="E300" s="136">
        <f t="shared" si="23"/>
        <v>0</v>
      </c>
      <c r="F300" s="136">
        <f t="shared" si="23"/>
        <v>0</v>
      </c>
      <c r="G300" s="137">
        <f t="shared" si="23"/>
        <v>0</v>
      </c>
      <c r="H300" s="138">
        <f t="shared" si="23"/>
        <v>0</v>
      </c>
    </row>
    <row r="301" spans="2:10" x14ac:dyDescent="0.55000000000000004">
      <c r="B301" s="127" t="str">
        <f>$B$40</f>
        <v>Social Service</v>
      </c>
      <c r="C301" s="136">
        <f t="shared" si="23"/>
        <v>433.75042403101708</v>
      </c>
      <c r="D301" s="136">
        <f t="shared" si="23"/>
        <v>759.3651542472295</v>
      </c>
      <c r="E301" s="136">
        <f t="shared" si="23"/>
        <v>1695.8373865530903</v>
      </c>
      <c r="F301" s="136">
        <f t="shared" si="23"/>
        <v>0</v>
      </c>
      <c r="G301" s="137">
        <f t="shared" si="23"/>
        <v>0</v>
      </c>
      <c r="H301" s="138">
        <f t="shared" si="23"/>
        <v>921.95143979351519</v>
      </c>
    </row>
    <row r="302" spans="2:10" x14ac:dyDescent="0.55000000000000004">
      <c r="B302" s="127" t="str">
        <f>$B$41</f>
        <v>Library Science</v>
      </c>
      <c r="C302" s="136">
        <f t="shared" si="23"/>
        <v>271.76481520370049</v>
      </c>
      <c r="D302" s="136">
        <f t="shared" si="23"/>
        <v>307.53857692169294</v>
      </c>
      <c r="E302" s="136">
        <f t="shared" si="23"/>
        <v>695.32100912285034</v>
      </c>
      <c r="F302" s="136">
        <f t="shared" si="23"/>
        <v>531.90861064145849</v>
      </c>
      <c r="G302" s="137">
        <f t="shared" si="23"/>
        <v>0</v>
      </c>
      <c r="H302" s="138">
        <f t="shared" si="23"/>
        <v>659.09229025589718</v>
      </c>
    </row>
    <row r="303" spans="2:10" x14ac:dyDescent="0.55000000000000004">
      <c r="B303" s="127" t="str">
        <f>$B$42</f>
        <v>Veterinary Science</v>
      </c>
      <c r="C303" s="136">
        <f t="shared" si="23"/>
        <v>0</v>
      </c>
      <c r="D303" s="136">
        <f t="shared" si="23"/>
        <v>0</v>
      </c>
      <c r="E303" s="136">
        <f t="shared" si="23"/>
        <v>0</v>
      </c>
      <c r="F303" s="136">
        <f t="shared" si="23"/>
        <v>0</v>
      </c>
      <c r="G303" s="137">
        <f t="shared" si="23"/>
        <v>0</v>
      </c>
      <c r="H303" s="138">
        <f t="shared" si="23"/>
        <v>0</v>
      </c>
    </row>
    <row r="304" spans="2:10" x14ac:dyDescent="0.55000000000000004">
      <c r="B304" s="127" t="str">
        <f>$B$43</f>
        <v>Vocational Training</v>
      </c>
      <c r="C304" s="136">
        <f t="shared" si="23"/>
        <v>0</v>
      </c>
      <c r="D304" s="136">
        <f t="shared" si="23"/>
        <v>0</v>
      </c>
      <c r="E304" s="136">
        <f t="shared" si="23"/>
        <v>0</v>
      </c>
      <c r="F304" s="136">
        <f t="shared" si="23"/>
        <v>0</v>
      </c>
      <c r="G304" s="137">
        <f t="shared" si="23"/>
        <v>0</v>
      </c>
      <c r="H304" s="138">
        <f t="shared" si="23"/>
        <v>0</v>
      </c>
    </row>
    <row r="305" spans="2:10" x14ac:dyDescent="0.55000000000000004">
      <c r="B305" s="127" t="str">
        <f>$B$44</f>
        <v>Physical Training</v>
      </c>
      <c r="C305" s="136">
        <f t="shared" si="23"/>
        <v>0</v>
      </c>
      <c r="D305" s="136">
        <f t="shared" si="23"/>
        <v>0</v>
      </c>
      <c r="E305" s="136">
        <f t="shared" si="23"/>
        <v>0</v>
      </c>
      <c r="F305" s="136">
        <f t="shared" si="23"/>
        <v>0</v>
      </c>
      <c r="G305" s="137">
        <f t="shared" si="23"/>
        <v>0</v>
      </c>
      <c r="H305" s="138">
        <f t="shared" si="23"/>
        <v>0</v>
      </c>
    </row>
    <row r="306" spans="2:10" x14ac:dyDescent="0.55000000000000004">
      <c r="B306" s="127" t="str">
        <f>$B$45</f>
        <v>Health Services</v>
      </c>
      <c r="C306" s="136">
        <f t="shared" si="23"/>
        <v>342.0022689297034</v>
      </c>
      <c r="D306" s="136">
        <f t="shared" si="23"/>
        <v>502.6022190554865</v>
      </c>
      <c r="E306" s="136">
        <f t="shared" si="23"/>
        <v>722.29994723565142</v>
      </c>
      <c r="F306" s="136">
        <f t="shared" si="23"/>
        <v>1038.0111020475144</v>
      </c>
      <c r="G306" s="137">
        <f t="shared" si="23"/>
        <v>705.49681589354202</v>
      </c>
      <c r="H306" s="138">
        <f t="shared" si="23"/>
        <v>695.62218854850221</v>
      </c>
    </row>
    <row r="307" spans="2:10" x14ac:dyDescent="0.55000000000000004">
      <c r="B307" s="127" t="str">
        <f>$B$46</f>
        <v>Pharmacy</v>
      </c>
      <c r="C307" s="136">
        <f t="shared" si="23"/>
        <v>0</v>
      </c>
      <c r="D307" s="136">
        <f t="shared" si="23"/>
        <v>0</v>
      </c>
      <c r="E307" s="136">
        <f t="shared" si="23"/>
        <v>0</v>
      </c>
      <c r="F307" s="136">
        <f t="shared" si="23"/>
        <v>0</v>
      </c>
      <c r="G307" s="137">
        <f t="shared" si="23"/>
        <v>0</v>
      </c>
      <c r="H307" s="138">
        <f t="shared" si="23"/>
        <v>0</v>
      </c>
    </row>
    <row r="308" spans="2:10" x14ac:dyDescent="0.55000000000000004">
      <c r="B308" s="127" t="str">
        <f>$B$47</f>
        <v>Business Administration</v>
      </c>
      <c r="C308" s="136">
        <f t="shared" si="23"/>
        <v>327.45958275501971</v>
      </c>
      <c r="D308" s="136">
        <f t="shared" si="23"/>
        <v>509.24208290611961</v>
      </c>
      <c r="E308" s="136">
        <f t="shared" si="23"/>
        <v>570.1402520621715</v>
      </c>
      <c r="F308" s="136">
        <f t="shared" si="23"/>
        <v>188.75064405970312</v>
      </c>
      <c r="G308" s="137">
        <f t="shared" si="23"/>
        <v>0</v>
      </c>
      <c r="H308" s="138">
        <f t="shared" si="23"/>
        <v>513.75152921200265</v>
      </c>
    </row>
    <row r="309" spans="2:10" x14ac:dyDescent="0.55000000000000004">
      <c r="B309" s="127" t="str">
        <f>$B$48</f>
        <v>Optometry</v>
      </c>
      <c r="C309" s="136">
        <f t="shared" ref="C309:H313" si="24">IF(C48=0,0,C284/C48)</f>
        <v>0</v>
      </c>
      <c r="D309" s="136">
        <f t="shared" si="24"/>
        <v>0</v>
      </c>
      <c r="E309" s="136">
        <f t="shared" si="24"/>
        <v>0</v>
      </c>
      <c r="F309" s="136">
        <f t="shared" si="24"/>
        <v>0</v>
      </c>
      <c r="G309" s="137">
        <f t="shared" si="24"/>
        <v>0</v>
      </c>
      <c r="H309" s="138">
        <f t="shared" si="24"/>
        <v>0</v>
      </c>
    </row>
    <row r="310" spans="2:10" x14ac:dyDescent="0.55000000000000004">
      <c r="B310" s="127" t="str">
        <f>$B$49</f>
        <v>Teacher Ed-Practice Teaching</v>
      </c>
      <c r="C310" s="136">
        <f t="shared" si="24"/>
        <v>0</v>
      </c>
      <c r="D310" s="136">
        <f t="shared" si="24"/>
        <v>868.44113517601897</v>
      </c>
      <c r="E310" s="136">
        <f t="shared" si="24"/>
        <v>0</v>
      </c>
      <c r="F310" s="136">
        <f t="shared" si="24"/>
        <v>0</v>
      </c>
      <c r="G310" s="137">
        <f t="shared" si="24"/>
        <v>0</v>
      </c>
      <c r="H310" s="138">
        <f t="shared" si="24"/>
        <v>868.44113517601897</v>
      </c>
    </row>
    <row r="311" spans="2:10" x14ac:dyDescent="0.55000000000000004">
      <c r="B311" s="127" t="str">
        <f>$B$50</f>
        <v>Technology</v>
      </c>
      <c r="C311" s="136">
        <f t="shared" si="24"/>
        <v>638.4309326022352</v>
      </c>
      <c r="D311" s="136">
        <f t="shared" si="24"/>
        <v>2136.8025273298431</v>
      </c>
      <c r="E311" s="136">
        <f t="shared" si="24"/>
        <v>738.06008626537027</v>
      </c>
      <c r="F311" s="136">
        <f t="shared" si="24"/>
        <v>0</v>
      </c>
      <c r="G311" s="137">
        <f t="shared" si="24"/>
        <v>0</v>
      </c>
      <c r="H311" s="138">
        <f t="shared" si="24"/>
        <v>1025.4704224550712</v>
      </c>
    </row>
    <row r="312" spans="2:10" x14ac:dyDescent="0.55000000000000004">
      <c r="B312" s="127" t="str">
        <f>$B$51</f>
        <v>Nursing</v>
      </c>
      <c r="C312" s="136">
        <f t="shared" si="24"/>
        <v>624.36117628900899</v>
      </c>
      <c r="D312" s="136">
        <f t="shared" si="24"/>
        <v>671.24638389006759</v>
      </c>
      <c r="E312" s="136">
        <f t="shared" si="24"/>
        <v>730.62869662346998</v>
      </c>
      <c r="F312" s="136">
        <f t="shared" si="24"/>
        <v>4214.9631563139574</v>
      </c>
      <c r="G312" s="137">
        <f t="shared" si="24"/>
        <v>0</v>
      </c>
      <c r="H312" s="138">
        <f t="shared" si="24"/>
        <v>811.18647418825458</v>
      </c>
    </row>
    <row r="313" spans="2:10" x14ac:dyDescent="0.55000000000000004">
      <c r="B313" s="130" t="str">
        <f>$B$52</f>
        <v>Totals</v>
      </c>
      <c r="C313" s="135">
        <f t="shared" si="24"/>
        <v>292.46850373495585</v>
      </c>
      <c r="D313" s="135">
        <f t="shared" si="24"/>
        <v>555.25410332985098</v>
      </c>
      <c r="E313" s="135">
        <f t="shared" si="24"/>
        <v>739.86855384933392</v>
      </c>
      <c r="F313" s="135">
        <f t="shared" si="24"/>
        <v>1459.793479232351</v>
      </c>
      <c r="G313" s="135">
        <f t="shared" si="24"/>
        <v>705.49681589354202</v>
      </c>
      <c r="H313" s="135">
        <f t="shared" si="24"/>
        <v>548.66494958563646</v>
      </c>
      <c r="I313" s="349"/>
    </row>
    <row r="315" spans="2:10" x14ac:dyDescent="0.55000000000000004">
      <c r="B315" s="120" t="s">
        <v>37</v>
      </c>
      <c r="C315" s="121"/>
      <c r="D315" s="121"/>
      <c r="E315" s="121"/>
      <c r="F315" s="121"/>
      <c r="G315" s="121"/>
      <c r="H315" s="122"/>
      <c r="J315" s="358"/>
    </row>
    <row r="316" spans="2:10" ht="55.5" customHeight="1" thickBot="1" x14ac:dyDescent="0.6">
      <c r="B316" s="444" t="s">
        <v>230</v>
      </c>
      <c r="C316" s="444"/>
      <c r="D316" s="444"/>
      <c r="E316" s="444"/>
      <c r="F316" s="444"/>
      <c r="G316" s="444"/>
      <c r="H316" s="444"/>
    </row>
    <row r="317" spans="2:10" ht="19.8" thickBot="1" x14ac:dyDescent="0.6">
      <c r="B317" s="124" t="s">
        <v>31</v>
      </c>
      <c r="C317" s="125" t="s">
        <v>25</v>
      </c>
      <c r="D317" s="125" t="s">
        <v>26</v>
      </c>
      <c r="E317" s="125" t="s">
        <v>27</v>
      </c>
      <c r="F317" s="125" t="s">
        <v>28</v>
      </c>
      <c r="G317" s="125" t="s">
        <v>29</v>
      </c>
      <c r="H317" s="126" t="s">
        <v>1</v>
      </c>
    </row>
    <row r="318" spans="2:10" x14ac:dyDescent="0.55000000000000004">
      <c r="B318" s="127" t="str">
        <f>$B$32</f>
        <v>Liberal Arts</v>
      </c>
      <c r="C318" s="128">
        <f t="shared" ref="C318:H318" si="25">IF($C$293=0,"",C293/$C$293)</f>
        <v>1</v>
      </c>
      <c r="D318" s="128">
        <f t="shared" si="25"/>
        <v>1.6163357018346343</v>
      </c>
      <c r="E318" s="128">
        <f t="shared" si="25"/>
        <v>4.1644673456061012</v>
      </c>
      <c r="F318" s="128">
        <f t="shared" si="25"/>
        <v>8.5059046382287011</v>
      </c>
      <c r="G318" s="128">
        <f t="shared" si="25"/>
        <v>0</v>
      </c>
      <c r="H318" s="128">
        <f t="shared" si="25"/>
        <v>1.4403669189079669</v>
      </c>
    </row>
    <row r="319" spans="2:10" x14ac:dyDescent="0.55000000000000004">
      <c r="B319" s="127" t="str">
        <f>$B$33</f>
        <v>Science</v>
      </c>
      <c r="C319" s="128">
        <f t="shared" ref="C319:H334" si="26">IF($C$293=0,"",C294/$C$293)</f>
        <v>1.2245338054964463</v>
      </c>
      <c r="D319" s="128">
        <f t="shared" si="26"/>
        <v>2.1345975680788962</v>
      </c>
      <c r="E319" s="128">
        <f t="shared" si="26"/>
        <v>2.8558006828662008</v>
      </c>
      <c r="F319" s="128">
        <f t="shared" si="26"/>
        <v>4.0755472723758919</v>
      </c>
      <c r="G319" s="128">
        <f t="shared" si="26"/>
        <v>0</v>
      </c>
      <c r="H319" s="128">
        <f t="shared" si="26"/>
        <v>1.8936908707847906</v>
      </c>
    </row>
    <row r="320" spans="2:10" x14ac:dyDescent="0.55000000000000004">
      <c r="B320" s="127" t="str">
        <f>$B$34</f>
        <v>Fine Arts</v>
      </c>
      <c r="C320" s="128">
        <f t="shared" si="26"/>
        <v>1.5167685940536775</v>
      </c>
      <c r="D320" s="128">
        <f t="shared" si="26"/>
        <v>3.0288774453676135</v>
      </c>
      <c r="E320" s="128">
        <f t="shared" si="26"/>
        <v>5.5375410479853269</v>
      </c>
      <c r="F320" s="128">
        <f t="shared" si="26"/>
        <v>9.651773418155269</v>
      </c>
      <c r="G320" s="128">
        <f t="shared" si="26"/>
        <v>0</v>
      </c>
      <c r="H320" s="128">
        <f t="shared" si="26"/>
        <v>2.4226317129847832</v>
      </c>
    </row>
    <row r="321" spans="2:8" x14ac:dyDescent="0.55000000000000004">
      <c r="B321" s="127" t="str">
        <f>$B$35</f>
        <v>Teacher Education</v>
      </c>
      <c r="C321" s="128">
        <f t="shared" si="26"/>
        <v>1.1450886728057781</v>
      </c>
      <c r="D321" s="128">
        <f t="shared" si="26"/>
        <v>1.9577403296489106</v>
      </c>
      <c r="E321" s="128">
        <f t="shared" si="26"/>
        <v>3.293623497210505</v>
      </c>
      <c r="F321" s="128">
        <f t="shared" si="26"/>
        <v>6.3674766772648868</v>
      </c>
      <c r="G321" s="128">
        <f t="shared" si="26"/>
        <v>0</v>
      </c>
      <c r="H321" s="128">
        <f t="shared" si="26"/>
        <v>2.6722226310111905</v>
      </c>
    </row>
    <row r="322" spans="2:8" x14ac:dyDescent="0.55000000000000004">
      <c r="B322" s="127" t="str">
        <f>$B$36</f>
        <v>Agriculture</v>
      </c>
      <c r="C322" s="128">
        <f t="shared" si="26"/>
        <v>2.8003023833336971</v>
      </c>
      <c r="D322" s="128">
        <f t="shared" si="26"/>
        <v>4.9812243636945146</v>
      </c>
      <c r="E322" s="128">
        <f t="shared" si="26"/>
        <v>3.6766010451544351</v>
      </c>
      <c r="F322" s="128">
        <f t="shared" si="26"/>
        <v>5.1080372994450682</v>
      </c>
      <c r="G322" s="128">
        <f t="shared" si="26"/>
        <v>0</v>
      </c>
      <c r="H322" s="128">
        <f t="shared" si="26"/>
        <v>3.5122517337448351</v>
      </c>
    </row>
    <row r="323" spans="2:8" x14ac:dyDescent="0.55000000000000004">
      <c r="B323" s="127" t="str">
        <f>$B$37</f>
        <v>Engineering</v>
      </c>
      <c r="C323" s="128">
        <f t="shared" si="26"/>
        <v>2.0514044602213657</v>
      </c>
      <c r="D323" s="128">
        <f t="shared" si="26"/>
        <v>2.380258963766912</v>
      </c>
      <c r="E323" s="128">
        <f t="shared" si="26"/>
        <v>3.5897947660033132</v>
      </c>
      <c r="F323" s="128">
        <f t="shared" si="26"/>
        <v>2.6538671063233239</v>
      </c>
      <c r="G323" s="128">
        <f t="shared" si="26"/>
        <v>0</v>
      </c>
      <c r="H323" s="128">
        <f t="shared" si="26"/>
        <v>2.6508668618546642</v>
      </c>
    </row>
    <row r="324" spans="2:8" x14ac:dyDescent="0.55000000000000004">
      <c r="B324" s="127" t="str">
        <f>$B$38</f>
        <v>Home Economics</v>
      </c>
      <c r="C324" s="128">
        <f t="shared" si="26"/>
        <v>1.3061048524083747</v>
      </c>
      <c r="D324" s="128">
        <f t="shared" si="26"/>
        <v>1.6593112113413022</v>
      </c>
      <c r="E324" s="128">
        <f t="shared" si="26"/>
        <v>2.8799127465728511</v>
      </c>
      <c r="F324" s="128">
        <f t="shared" si="26"/>
        <v>7.0308256833665421</v>
      </c>
      <c r="G324" s="128">
        <f t="shared" si="26"/>
        <v>0</v>
      </c>
      <c r="H324" s="128">
        <f t="shared" si="26"/>
        <v>2.1020782589883713</v>
      </c>
    </row>
    <row r="325" spans="2:8" x14ac:dyDescent="0.55000000000000004">
      <c r="B325" s="127" t="str">
        <f>$B$39</f>
        <v>Law</v>
      </c>
      <c r="C325" s="128">
        <f t="shared" si="26"/>
        <v>0</v>
      </c>
      <c r="D325" s="128">
        <f t="shared" si="26"/>
        <v>0</v>
      </c>
      <c r="E325" s="128">
        <f t="shared" si="26"/>
        <v>0</v>
      </c>
      <c r="F325" s="128">
        <f t="shared" si="26"/>
        <v>0</v>
      </c>
      <c r="G325" s="128">
        <f t="shared" si="26"/>
        <v>0</v>
      </c>
      <c r="H325" s="128">
        <f t="shared" si="26"/>
        <v>0</v>
      </c>
    </row>
    <row r="326" spans="2:8" x14ac:dyDescent="0.55000000000000004">
      <c r="B326" s="127" t="str">
        <f>$B$40</f>
        <v>Social Service</v>
      </c>
      <c r="C326" s="128">
        <f t="shared" si="26"/>
        <v>1.7105159516945532</v>
      </c>
      <c r="D326" s="128">
        <f t="shared" si="26"/>
        <v>2.9945935209229844</v>
      </c>
      <c r="E326" s="128">
        <f t="shared" si="26"/>
        <v>6.6876174418947256</v>
      </c>
      <c r="F326" s="128">
        <f t="shared" si="26"/>
        <v>0</v>
      </c>
      <c r="G326" s="128">
        <f t="shared" si="26"/>
        <v>0</v>
      </c>
      <c r="H326" s="128">
        <f t="shared" si="26"/>
        <v>3.6357604675028456</v>
      </c>
    </row>
    <row r="327" spans="2:8" x14ac:dyDescent="0.55000000000000004">
      <c r="B327" s="127" t="str">
        <f>$B$41</f>
        <v>Library Science</v>
      </c>
      <c r="C327" s="128">
        <f t="shared" si="26"/>
        <v>1.0717178030516705</v>
      </c>
      <c r="D327" s="128">
        <f t="shared" si="26"/>
        <v>1.2127933771158246</v>
      </c>
      <c r="E327" s="128">
        <f t="shared" si="26"/>
        <v>2.74203231111525</v>
      </c>
      <c r="F327" s="128">
        <f t="shared" si="26"/>
        <v>2.0976075478852794</v>
      </c>
      <c r="G327" s="128">
        <f t="shared" si="26"/>
        <v>0</v>
      </c>
      <c r="H327" s="128">
        <f t="shared" si="26"/>
        <v>2.5991625913453635</v>
      </c>
    </row>
    <row r="328" spans="2:8" x14ac:dyDescent="0.55000000000000004">
      <c r="B328" s="127" t="str">
        <f>$B$42</f>
        <v>Veterinary Science</v>
      </c>
      <c r="C328" s="128">
        <f t="shared" si="26"/>
        <v>0</v>
      </c>
      <c r="D328" s="128">
        <f t="shared" si="26"/>
        <v>0</v>
      </c>
      <c r="E328" s="128">
        <f t="shared" si="26"/>
        <v>0</v>
      </c>
      <c r="F328" s="128">
        <f t="shared" si="26"/>
        <v>0</v>
      </c>
      <c r="G328" s="128">
        <f t="shared" si="26"/>
        <v>0</v>
      </c>
      <c r="H328" s="128">
        <f t="shared" si="26"/>
        <v>0</v>
      </c>
    </row>
    <row r="329" spans="2:8" x14ac:dyDescent="0.55000000000000004">
      <c r="B329" s="127" t="str">
        <f>$B$43</f>
        <v>Vocational Training</v>
      </c>
      <c r="C329" s="128">
        <f t="shared" si="26"/>
        <v>0</v>
      </c>
      <c r="D329" s="128">
        <f t="shared" si="26"/>
        <v>0</v>
      </c>
      <c r="E329" s="128">
        <f t="shared" si="26"/>
        <v>0</v>
      </c>
      <c r="F329" s="128">
        <f t="shared" si="26"/>
        <v>0</v>
      </c>
      <c r="G329" s="128">
        <f t="shared" si="26"/>
        <v>0</v>
      </c>
      <c r="H329" s="128">
        <f t="shared" si="26"/>
        <v>0</v>
      </c>
    </row>
    <row r="330" spans="2:8" x14ac:dyDescent="0.55000000000000004">
      <c r="B330" s="127" t="str">
        <f>$B$44</f>
        <v>Physical Training</v>
      </c>
      <c r="C330" s="128">
        <f t="shared" si="26"/>
        <v>0</v>
      </c>
      <c r="D330" s="128">
        <f t="shared" si="26"/>
        <v>0</v>
      </c>
      <c r="E330" s="128">
        <f t="shared" si="26"/>
        <v>0</v>
      </c>
      <c r="F330" s="128">
        <f t="shared" si="26"/>
        <v>0</v>
      </c>
      <c r="G330" s="128">
        <f t="shared" si="26"/>
        <v>0</v>
      </c>
      <c r="H330" s="128">
        <f t="shared" si="26"/>
        <v>0</v>
      </c>
    </row>
    <row r="331" spans="2:8" x14ac:dyDescent="0.55000000000000004">
      <c r="B331" s="127" t="str">
        <f>$B$45</f>
        <v>Health Services</v>
      </c>
      <c r="C331" s="128">
        <f t="shared" si="26"/>
        <v>1.3487026273849945</v>
      </c>
      <c r="D331" s="128">
        <f t="shared" si="26"/>
        <v>1.9820363633581435</v>
      </c>
      <c r="E331" s="128">
        <f t="shared" si="26"/>
        <v>2.8484250693582398</v>
      </c>
      <c r="F331" s="128">
        <f t="shared" si="26"/>
        <v>4.0934474059703732</v>
      </c>
      <c r="G331" s="128">
        <f t="shared" si="26"/>
        <v>2.7821611014017695</v>
      </c>
      <c r="H331" s="128">
        <f t="shared" si="26"/>
        <v>2.74322002686919</v>
      </c>
    </row>
    <row r="332" spans="2:8" x14ac:dyDescent="0.55000000000000004">
      <c r="B332" s="127" t="str">
        <f>$B$46</f>
        <v>Pharmacy</v>
      </c>
      <c r="C332" s="128">
        <f t="shared" si="26"/>
        <v>0</v>
      </c>
      <c r="D332" s="128">
        <f t="shared" si="26"/>
        <v>0</v>
      </c>
      <c r="E332" s="128">
        <f t="shared" si="26"/>
        <v>0</v>
      </c>
      <c r="F332" s="128">
        <f t="shared" si="26"/>
        <v>0</v>
      </c>
      <c r="G332" s="128">
        <f t="shared" si="26"/>
        <v>0</v>
      </c>
      <c r="H332" s="128">
        <f t="shared" si="26"/>
        <v>0</v>
      </c>
    </row>
    <row r="333" spans="2:8" x14ac:dyDescent="0.55000000000000004">
      <c r="B333" s="127" t="str">
        <f>$B$47</f>
        <v>Business Administration</v>
      </c>
      <c r="C333" s="128">
        <f t="shared" si="26"/>
        <v>1.2913528351908881</v>
      </c>
      <c r="D333" s="128">
        <f t="shared" si="26"/>
        <v>2.0082209902872363</v>
      </c>
      <c r="E333" s="128">
        <f t="shared" si="26"/>
        <v>2.248375890430852</v>
      </c>
      <c r="F333" s="128">
        <f t="shared" si="26"/>
        <v>0.74434737044465793</v>
      </c>
      <c r="G333" s="128">
        <f t="shared" si="26"/>
        <v>0</v>
      </c>
      <c r="H333" s="128">
        <f t="shared" si="26"/>
        <v>2.026004211725589</v>
      </c>
    </row>
    <row r="334" spans="2:8" x14ac:dyDescent="0.55000000000000004">
      <c r="B334" s="127" t="str">
        <f>$B$48</f>
        <v>Optometry</v>
      </c>
      <c r="C334" s="128">
        <f t="shared" si="26"/>
        <v>0</v>
      </c>
      <c r="D334" s="128">
        <f t="shared" si="26"/>
        <v>0</v>
      </c>
      <c r="E334" s="128">
        <f t="shared" si="26"/>
        <v>0</v>
      </c>
      <c r="F334" s="128">
        <f t="shared" si="26"/>
        <v>0</v>
      </c>
      <c r="G334" s="128">
        <f t="shared" si="26"/>
        <v>0</v>
      </c>
      <c r="H334" s="128">
        <f t="shared" si="26"/>
        <v>0</v>
      </c>
    </row>
    <row r="335" spans="2:8" x14ac:dyDescent="0.55000000000000004">
      <c r="B335" s="127" t="str">
        <f>$B$49</f>
        <v>Teacher Ed-Practice Teaching</v>
      </c>
      <c r="C335" s="128">
        <f t="shared" ref="C335:H338" si="27">IF($C$293=0,"",C310/$C$293)</f>
        <v>0</v>
      </c>
      <c r="D335" s="128">
        <f t="shared" si="27"/>
        <v>3.4247399714820355</v>
      </c>
      <c r="E335" s="128">
        <f t="shared" si="27"/>
        <v>0</v>
      </c>
      <c r="F335" s="128">
        <f t="shared" si="27"/>
        <v>0</v>
      </c>
      <c r="G335" s="128">
        <f t="shared" si="27"/>
        <v>0</v>
      </c>
      <c r="H335" s="128">
        <f t="shared" si="27"/>
        <v>3.4247399714820355</v>
      </c>
    </row>
    <row r="336" spans="2:8" x14ac:dyDescent="0.55000000000000004">
      <c r="B336" s="127" t="str">
        <f>$B$50</f>
        <v>Technology</v>
      </c>
      <c r="C336" s="128">
        <f t="shared" si="27"/>
        <v>2.5176835197589624</v>
      </c>
      <c r="D336" s="128">
        <f t="shared" si="27"/>
        <v>8.4265849809464743</v>
      </c>
      <c r="E336" s="128">
        <f t="shared" si="27"/>
        <v>2.9105759462628127</v>
      </c>
      <c r="F336" s="128">
        <f t="shared" si="27"/>
        <v>0</v>
      </c>
      <c r="G336" s="128">
        <f t="shared" si="27"/>
        <v>0</v>
      </c>
      <c r="H336" s="128">
        <f t="shared" si="27"/>
        <v>4.0439926243735931</v>
      </c>
    </row>
    <row r="337" spans="2:10" x14ac:dyDescent="0.55000000000000004">
      <c r="B337" s="127" t="str">
        <f>$B$51</f>
        <v>Nursing</v>
      </c>
      <c r="C337" s="128">
        <f t="shared" si="27"/>
        <v>2.46219874953887</v>
      </c>
      <c r="D337" s="128">
        <f t="shared" si="27"/>
        <v>2.6470928523614337</v>
      </c>
      <c r="E337" s="128">
        <f t="shared" si="27"/>
        <v>2.8812698987721963</v>
      </c>
      <c r="F337" s="128">
        <f t="shared" si="27"/>
        <v>16.621912775730873</v>
      </c>
      <c r="G337" s="128">
        <f t="shared" si="27"/>
        <v>0</v>
      </c>
      <c r="H337" s="128">
        <f t="shared" si="27"/>
        <v>3.198953423498323</v>
      </c>
    </row>
    <row r="338" spans="2:10" x14ac:dyDescent="0.55000000000000004">
      <c r="B338" s="130" t="str">
        <f>$B$52</f>
        <v>Totals</v>
      </c>
      <c r="C338" s="128">
        <f t="shared" si="27"/>
        <v>1.1533638085183888</v>
      </c>
      <c r="D338" s="128">
        <f t="shared" si="27"/>
        <v>2.1896716368896243</v>
      </c>
      <c r="E338" s="128">
        <f t="shared" si="27"/>
        <v>2.9177077263813058</v>
      </c>
      <c r="F338" s="128">
        <f t="shared" si="27"/>
        <v>5.7567667812310193</v>
      </c>
      <c r="G338" s="128">
        <f t="shared" si="27"/>
        <v>2.7821611014017695</v>
      </c>
      <c r="H338" s="128">
        <f t="shared" si="27"/>
        <v>2.163686987738386</v>
      </c>
      <c r="I338" s="349"/>
    </row>
    <row r="340" spans="2:10" x14ac:dyDescent="0.55000000000000004">
      <c r="B340" s="120" t="s">
        <v>231</v>
      </c>
      <c r="C340" s="121"/>
      <c r="D340" s="121"/>
      <c r="E340" s="121"/>
      <c r="F340" s="121"/>
      <c r="G340" s="121"/>
      <c r="H340" s="122"/>
      <c r="J340" s="358"/>
    </row>
    <row r="341" spans="2:10" ht="55.5" customHeight="1" thickBot="1" x14ac:dyDescent="0.6">
      <c r="B341" s="444" t="s">
        <v>232</v>
      </c>
      <c r="C341" s="444"/>
      <c r="D341" s="444"/>
      <c r="E341" s="444"/>
      <c r="F341" s="444"/>
      <c r="G341" s="444"/>
      <c r="H341" s="444"/>
    </row>
    <row r="342" spans="2:10" ht="19.8" thickBot="1" x14ac:dyDescent="0.6">
      <c r="B342" s="124" t="s">
        <v>31</v>
      </c>
      <c r="C342" s="125" t="s">
        <v>25</v>
      </c>
      <c r="D342" s="125" t="s">
        <v>26</v>
      </c>
      <c r="E342" s="125" t="s">
        <v>27</v>
      </c>
      <c r="F342" s="125" t="s">
        <v>28</v>
      </c>
      <c r="G342" s="125" t="s">
        <v>29</v>
      </c>
      <c r="H342" s="126" t="s">
        <v>1</v>
      </c>
    </row>
    <row r="343" spans="2:10" x14ac:dyDescent="0.55000000000000004">
      <c r="B343" s="127" t="str">
        <f>$B$32</f>
        <v>Liberal Arts</v>
      </c>
      <c r="C343" s="135">
        <f t="shared" ref="C343:D358" si="28">C293*30</f>
        <v>7607.3612222320608</v>
      </c>
      <c r="D343" s="135">
        <f t="shared" si="28"/>
        <v>12296.049540246038</v>
      </c>
      <c r="E343" s="135">
        <f>E293*24</f>
        <v>25344.485916972426</v>
      </c>
      <c r="F343" s="135">
        <f>F293*18</f>
        <v>38824.493462918908</v>
      </c>
      <c r="G343" s="135">
        <f>G293*24</f>
        <v>0</v>
      </c>
      <c r="H343" s="135">
        <f>IF((C32/30+D32/30+E32/24+F32/18+G32/24)=0,0,H268/(C32/30+D32/30+E32/24+F32/18+G32/24))</f>
        <v>10667.531488449875</v>
      </c>
    </row>
    <row r="344" spans="2:10" x14ac:dyDescent="0.55000000000000004">
      <c r="B344" s="127" t="str">
        <f>$B$33</f>
        <v>Science</v>
      </c>
      <c r="C344" s="138">
        <f t="shared" si="28"/>
        <v>9315.4709872459225</v>
      </c>
      <c r="D344" s="138">
        <f t="shared" si="28"/>
        <v>16238.654764474257</v>
      </c>
      <c r="E344" s="138">
        <f>E294*24</f>
        <v>17380.08589860814</v>
      </c>
      <c r="F344" s="138">
        <f>F294*18</f>
        <v>18602.496167547601</v>
      </c>
      <c r="G344" s="138">
        <f>G294*24</f>
        <v>0</v>
      </c>
      <c r="H344" s="138">
        <f t="shared" ref="H344:H363" si="29">IF((C33/30+D33/30+E33/24+F33/18+G33/24)=0,0,H269/(C33/30+D33/30+E33/24+F33/18+G33/24))</f>
        <v>13244.892131905701</v>
      </c>
    </row>
    <row r="345" spans="2:10" x14ac:dyDescent="0.55000000000000004">
      <c r="B345" s="127" t="str">
        <f>$B$34</f>
        <v>Fine Arts</v>
      </c>
      <c r="C345" s="138">
        <f t="shared" si="28"/>
        <v>11538.606585503387</v>
      </c>
      <c r="D345" s="138">
        <f t="shared" si="28"/>
        <v>23041.764824782887</v>
      </c>
      <c r="E345" s="138">
        <f t="shared" ref="E345:E363" si="30">E295*24</f>
        <v>33700.860027969495</v>
      </c>
      <c r="F345" s="138">
        <f t="shared" ref="F345:F363" si="31">F295*18</f>
        <v>44054.716096226744</v>
      </c>
      <c r="G345" s="138">
        <f t="shared" ref="G345:G363" si="32">G295*24</f>
        <v>0</v>
      </c>
      <c r="H345" s="138">
        <f t="shared" si="29"/>
        <v>17923.6646845699</v>
      </c>
    </row>
    <row r="346" spans="2:10" x14ac:dyDescent="0.55000000000000004">
      <c r="B346" s="127" t="str">
        <f>$B$35</f>
        <v>Teacher Education</v>
      </c>
      <c r="C346" s="138">
        <f t="shared" si="28"/>
        <v>8711.1031655198512</v>
      </c>
      <c r="D346" s="138">
        <f t="shared" si="28"/>
        <v>14893.237866970934</v>
      </c>
      <c r="E346" s="138">
        <f t="shared" si="30"/>
        <v>20044.626938649231</v>
      </c>
      <c r="F346" s="138">
        <f t="shared" si="31"/>
        <v>29063.817094855171</v>
      </c>
      <c r="G346" s="138">
        <f t="shared" si="32"/>
        <v>0</v>
      </c>
      <c r="H346" s="138">
        <f t="shared" si="29"/>
        <v>17833.395311770328</v>
      </c>
    </row>
    <row r="347" spans="2:10" x14ac:dyDescent="0.55000000000000004">
      <c r="B347" s="127" t="str">
        <f>$B$36</f>
        <v>Agriculture</v>
      </c>
      <c r="C347" s="138">
        <f t="shared" si="28"/>
        <v>21302.911761496787</v>
      </c>
      <c r="D347" s="138">
        <f t="shared" si="28"/>
        <v>37893.97306360722</v>
      </c>
      <c r="E347" s="138">
        <f t="shared" si="30"/>
        <v>22375.385776420571</v>
      </c>
      <c r="F347" s="138">
        <f t="shared" si="31"/>
        <v>23315.210924108032</v>
      </c>
      <c r="G347" s="138">
        <f t="shared" si="32"/>
        <v>0</v>
      </c>
      <c r="H347" s="138">
        <f t="shared" si="29"/>
        <v>25212.95869955136</v>
      </c>
    </row>
    <row r="348" spans="2:10" x14ac:dyDescent="0.55000000000000004">
      <c r="B348" s="127" t="str">
        <f>$B$37</f>
        <v>Engineering</v>
      </c>
      <c r="C348" s="138">
        <f t="shared" si="28"/>
        <v>15605.774741801908</v>
      </c>
      <c r="D348" s="138">
        <f t="shared" si="28"/>
        <v>18107.489739830675</v>
      </c>
      <c r="E348" s="138">
        <f t="shared" si="30"/>
        <v>21847.092398932175</v>
      </c>
      <c r="F348" s="138">
        <f t="shared" si="31"/>
        <v>12113.355428160758</v>
      </c>
      <c r="G348" s="138">
        <f t="shared" si="32"/>
        <v>0</v>
      </c>
      <c r="H348" s="138">
        <f t="shared" si="29"/>
        <v>18725.152160867012</v>
      </c>
    </row>
    <row r="349" spans="2:10" x14ac:dyDescent="0.55000000000000004">
      <c r="B349" s="127" t="str">
        <f>$B$38</f>
        <v>Home Economics</v>
      </c>
      <c r="C349" s="138">
        <f t="shared" si="28"/>
        <v>9936.0114063805995</v>
      </c>
      <c r="D349" s="138">
        <f t="shared" si="28"/>
        <v>12622.97976477273</v>
      </c>
      <c r="E349" s="138">
        <f t="shared" si="30"/>
        <v>17526.829241352109</v>
      </c>
      <c r="F349" s="138">
        <f t="shared" si="31"/>
        <v>32091.618398349518</v>
      </c>
      <c r="G349" s="138">
        <f t="shared" si="32"/>
        <v>0</v>
      </c>
      <c r="H349" s="138">
        <f t="shared" si="29"/>
        <v>14584.78392692982</v>
      </c>
    </row>
    <row r="350" spans="2:10" x14ac:dyDescent="0.55000000000000004">
      <c r="B350" s="127" t="str">
        <f>$B$39</f>
        <v>Law</v>
      </c>
      <c r="C350" s="138">
        <f t="shared" si="28"/>
        <v>0</v>
      </c>
      <c r="D350" s="138">
        <f t="shared" si="28"/>
        <v>0</v>
      </c>
      <c r="E350" s="138">
        <f t="shared" si="30"/>
        <v>0</v>
      </c>
      <c r="F350" s="138">
        <f t="shared" si="31"/>
        <v>0</v>
      </c>
      <c r="G350" s="138">
        <f t="shared" si="32"/>
        <v>0</v>
      </c>
      <c r="H350" s="138">
        <f t="shared" si="29"/>
        <v>0</v>
      </c>
    </row>
    <row r="351" spans="2:10" x14ac:dyDescent="0.55000000000000004">
      <c r="B351" s="127" t="str">
        <f>$B$40</f>
        <v>Social Service</v>
      </c>
      <c r="C351" s="138">
        <f t="shared" si="28"/>
        <v>13012.512720930512</v>
      </c>
      <c r="D351" s="138">
        <f t="shared" si="28"/>
        <v>22780.954627416886</v>
      </c>
      <c r="E351" s="138">
        <f t="shared" si="30"/>
        <v>40700.097277274166</v>
      </c>
      <c r="F351" s="138">
        <f t="shared" si="31"/>
        <v>0</v>
      </c>
      <c r="G351" s="138">
        <f t="shared" si="32"/>
        <v>0</v>
      </c>
      <c r="H351" s="138">
        <f t="shared" si="29"/>
        <v>26174.287005902581</v>
      </c>
    </row>
    <row r="352" spans="2:10" x14ac:dyDescent="0.55000000000000004">
      <c r="B352" s="127" t="str">
        <f>$B$41</f>
        <v>Library Science</v>
      </c>
      <c r="C352" s="138">
        <f t="shared" si="28"/>
        <v>8152.9444561110149</v>
      </c>
      <c r="D352" s="138">
        <f t="shared" si="28"/>
        <v>9226.1573076507884</v>
      </c>
      <c r="E352" s="138">
        <f t="shared" si="30"/>
        <v>16687.704218948409</v>
      </c>
      <c r="F352" s="138">
        <f t="shared" si="31"/>
        <v>9574.3549915462536</v>
      </c>
      <c r="G352" s="138">
        <f t="shared" si="32"/>
        <v>0</v>
      </c>
      <c r="H352" s="138">
        <f t="shared" si="29"/>
        <v>16097.188834233797</v>
      </c>
    </row>
    <row r="353" spans="2:9" x14ac:dyDescent="0.55000000000000004">
      <c r="B353" s="127" t="str">
        <f>$B$42</f>
        <v>Veterinary Science</v>
      </c>
      <c r="C353" s="138">
        <f t="shared" si="28"/>
        <v>0</v>
      </c>
      <c r="D353" s="138">
        <f t="shared" si="28"/>
        <v>0</v>
      </c>
      <c r="E353" s="138">
        <f t="shared" si="30"/>
        <v>0</v>
      </c>
      <c r="F353" s="138">
        <f t="shared" si="31"/>
        <v>0</v>
      </c>
      <c r="G353" s="138">
        <f t="shared" si="32"/>
        <v>0</v>
      </c>
      <c r="H353" s="138">
        <f t="shared" si="29"/>
        <v>0</v>
      </c>
    </row>
    <row r="354" spans="2:9" x14ac:dyDescent="0.55000000000000004">
      <c r="B354" s="127" t="str">
        <f>$B$43</f>
        <v>Vocational Training</v>
      </c>
      <c r="C354" s="138">
        <f t="shared" si="28"/>
        <v>0</v>
      </c>
      <c r="D354" s="138">
        <f t="shared" si="28"/>
        <v>0</v>
      </c>
      <c r="E354" s="138">
        <f t="shared" si="30"/>
        <v>0</v>
      </c>
      <c r="F354" s="138">
        <f t="shared" si="31"/>
        <v>0</v>
      </c>
      <c r="G354" s="138">
        <f t="shared" si="32"/>
        <v>0</v>
      </c>
      <c r="H354" s="138">
        <f t="shared" si="29"/>
        <v>0</v>
      </c>
    </row>
    <row r="355" spans="2:9" x14ac:dyDescent="0.55000000000000004">
      <c r="B355" s="127" t="str">
        <f>$B$44</f>
        <v>Physical Training</v>
      </c>
      <c r="C355" s="138">
        <f t="shared" si="28"/>
        <v>0</v>
      </c>
      <c r="D355" s="138">
        <f t="shared" si="28"/>
        <v>0</v>
      </c>
      <c r="E355" s="138">
        <f t="shared" si="30"/>
        <v>0</v>
      </c>
      <c r="F355" s="138">
        <f t="shared" si="31"/>
        <v>0</v>
      </c>
      <c r="G355" s="138">
        <f t="shared" si="32"/>
        <v>0</v>
      </c>
      <c r="H355" s="138">
        <f t="shared" si="29"/>
        <v>0</v>
      </c>
    </row>
    <row r="356" spans="2:9" x14ac:dyDescent="0.55000000000000004">
      <c r="B356" s="127" t="str">
        <f>$B$45</f>
        <v>Health Services</v>
      </c>
      <c r="C356" s="138">
        <f t="shared" si="28"/>
        <v>10260.068067891101</v>
      </c>
      <c r="D356" s="138">
        <f t="shared" si="28"/>
        <v>15078.066571664594</v>
      </c>
      <c r="E356" s="138">
        <f t="shared" si="30"/>
        <v>17335.198733655634</v>
      </c>
      <c r="F356" s="138">
        <f t="shared" si="31"/>
        <v>18684.199836855259</v>
      </c>
      <c r="G356" s="138">
        <f t="shared" si="32"/>
        <v>16931.923581445008</v>
      </c>
      <c r="H356" s="138">
        <f t="shared" si="29"/>
        <v>16668.495677532832</v>
      </c>
    </row>
    <row r="357" spans="2:9" x14ac:dyDescent="0.55000000000000004">
      <c r="B357" s="127" t="str">
        <f>$B$46</f>
        <v>Pharmacy</v>
      </c>
      <c r="C357" s="138">
        <f t="shared" si="28"/>
        <v>0</v>
      </c>
      <c r="D357" s="138">
        <f t="shared" si="28"/>
        <v>0</v>
      </c>
      <c r="E357" s="138">
        <f t="shared" si="30"/>
        <v>0</v>
      </c>
      <c r="F357" s="138">
        <f t="shared" si="31"/>
        <v>0</v>
      </c>
      <c r="G357" s="138">
        <f t="shared" si="32"/>
        <v>0</v>
      </c>
      <c r="H357" s="138">
        <f t="shared" si="29"/>
        <v>0</v>
      </c>
    </row>
    <row r="358" spans="2:9" x14ac:dyDescent="0.55000000000000004">
      <c r="B358" s="127" t="str">
        <f>$B$47</f>
        <v>Business Administration</v>
      </c>
      <c r="C358" s="138">
        <f t="shared" si="28"/>
        <v>9823.7874826505904</v>
      </c>
      <c r="D358" s="138">
        <f t="shared" si="28"/>
        <v>15277.262487183589</v>
      </c>
      <c r="E358" s="138">
        <f t="shared" si="30"/>
        <v>13683.366049492117</v>
      </c>
      <c r="F358" s="138">
        <f t="shared" si="31"/>
        <v>3397.511593074656</v>
      </c>
      <c r="G358" s="138">
        <f t="shared" si="32"/>
        <v>0</v>
      </c>
      <c r="H358" s="138">
        <f t="shared" si="29"/>
        <v>13872.469939294049</v>
      </c>
    </row>
    <row r="359" spans="2:9" x14ac:dyDescent="0.55000000000000004">
      <c r="B359" s="127" t="str">
        <f>$B$48</f>
        <v>Optometry</v>
      </c>
      <c r="C359" s="138">
        <f t="shared" ref="C359:D363" si="33">C309*30</f>
        <v>0</v>
      </c>
      <c r="D359" s="138">
        <f t="shared" si="33"/>
        <v>0</v>
      </c>
      <c r="E359" s="138">
        <f t="shared" si="30"/>
        <v>0</v>
      </c>
      <c r="F359" s="138">
        <f t="shared" si="31"/>
        <v>0</v>
      </c>
      <c r="G359" s="138">
        <f t="shared" si="32"/>
        <v>0</v>
      </c>
      <c r="H359" s="138">
        <f t="shared" si="29"/>
        <v>0</v>
      </c>
    </row>
    <row r="360" spans="2:9" x14ac:dyDescent="0.55000000000000004">
      <c r="B360" s="127" t="str">
        <f>$B$49</f>
        <v>Teacher Ed-Practice Teaching</v>
      </c>
      <c r="C360" s="138">
        <f t="shared" si="33"/>
        <v>0</v>
      </c>
      <c r="D360" s="138">
        <f t="shared" si="33"/>
        <v>26053.234055280569</v>
      </c>
      <c r="E360" s="138">
        <f t="shared" si="30"/>
        <v>0</v>
      </c>
      <c r="F360" s="138">
        <f t="shared" si="31"/>
        <v>0</v>
      </c>
      <c r="G360" s="138">
        <f t="shared" si="32"/>
        <v>0</v>
      </c>
      <c r="H360" s="138">
        <f t="shared" si="29"/>
        <v>26053.234055280569</v>
      </c>
    </row>
    <row r="361" spans="2:9" x14ac:dyDescent="0.55000000000000004">
      <c r="B361" s="127" t="str">
        <f>$B$50</f>
        <v>Technology</v>
      </c>
      <c r="C361" s="138">
        <f t="shared" si="33"/>
        <v>19152.927978067055</v>
      </c>
      <c r="D361" s="138">
        <f t="shared" si="33"/>
        <v>64104.07581989529</v>
      </c>
      <c r="E361" s="138">
        <f t="shared" si="30"/>
        <v>17713.442070368888</v>
      </c>
      <c r="F361" s="138">
        <f t="shared" si="31"/>
        <v>0</v>
      </c>
      <c r="G361" s="138">
        <f t="shared" si="32"/>
        <v>0</v>
      </c>
      <c r="H361" s="138">
        <f t="shared" si="29"/>
        <v>29087.381390989714</v>
      </c>
    </row>
    <row r="362" spans="2:9" x14ac:dyDescent="0.55000000000000004">
      <c r="B362" s="127" t="str">
        <f>$B$51</f>
        <v>Nursing</v>
      </c>
      <c r="C362" s="138">
        <f t="shared" si="33"/>
        <v>18730.835288670271</v>
      </c>
      <c r="D362" s="138">
        <f t="shared" si="33"/>
        <v>20137.391516702028</v>
      </c>
      <c r="E362" s="138">
        <f t="shared" si="30"/>
        <v>17535.088718963278</v>
      </c>
      <c r="F362" s="138">
        <f t="shared" si="31"/>
        <v>75869.336813651229</v>
      </c>
      <c r="G362" s="138">
        <f t="shared" si="32"/>
        <v>0</v>
      </c>
      <c r="H362" s="138">
        <f t="shared" si="29"/>
        <v>22098.196526527914</v>
      </c>
    </row>
    <row r="363" spans="2:9" x14ac:dyDescent="0.55000000000000004">
      <c r="B363" s="130" t="str">
        <f>$B$52</f>
        <v>Totals</v>
      </c>
      <c r="C363" s="135">
        <f t="shared" si="33"/>
        <v>8774.0551120486762</v>
      </c>
      <c r="D363" s="135">
        <f t="shared" si="33"/>
        <v>16657.623099895529</v>
      </c>
      <c r="E363" s="135">
        <f t="shared" si="30"/>
        <v>17756.845292384016</v>
      </c>
      <c r="F363" s="135">
        <f t="shared" si="31"/>
        <v>26276.282626182317</v>
      </c>
      <c r="G363" s="135">
        <f t="shared" si="32"/>
        <v>16931.923581445008</v>
      </c>
      <c r="H363" s="135">
        <f t="shared" si="29"/>
        <v>15003.906841808657</v>
      </c>
      <c r="I363" s="349"/>
    </row>
  </sheetData>
  <mergeCells count="45">
    <mergeCell ref="B316:H316"/>
    <mergeCell ref="B341:H341"/>
    <mergeCell ref="B215:G215"/>
    <mergeCell ref="B216:H216"/>
    <mergeCell ref="B241:G241"/>
    <mergeCell ref="B264:H264"/>
    <mergeCell ref="B266:H266"/>
    <mergeCell ref="B291:H291"/>
    <mergeCell ref="I140:I141"/>
    <mergeCell ref="B165:G165"/>
    <mergeCell ref="B166:G166"/>
    <mergeCell ref="B190:G190"/>
    <mergeCell ref="B191:H191"/>
    <mergeCell ref="B89:G89"/>
    <mergeCell ref="B113:H113"/>
    <mergeCell ref="B114:G114"/>
    <mergeCell ref="B139:G139"/>
    <mergeCell ref="B140:F141"/>
    <mergeCell ref="B58:G58"/>
    <mergeCell ref="D83:F83"/>
    <mergeCell ref="B84:C84"/>
    <mergeCell ref="D84:F84"/>
    <mergeCell ref="B87:G87"/>
    <mergeCell ref="D27:F27"/>
    <mergeCell ref="B28:C28"/>
    <mergeCell ref="D28:F28"/>
    <mergeCell ref="D54:F54"/>
    <mergeCell ref="B55:C55"/>
    <mergeCell ref="D55:F55"/>
    <mergeCell ref="B16:E16"/>
    <mergeCell ref="B17:E17"/>
    <mergeCell ref="B18:E18"/>
    <mergeCell ref="D20:F20"/>
    <mergeCell ref="B21:C21"/>
    <mergeCell ref="D21:F21"/>
    <mergeCell ref="B11:H11"/>
    <mergeCell ref="B12:E12"/>
    <mergeCell ref="B13:E13"/>
    <mergeCell ref="B14:E14"/>
    <mergeCell ref="B15:E15"/>
    <mergeCell ref="B1:H1"/>
    <mergeCell ref="B2:H2"/>
    <mergeCell ref="B8:H8"/>
    <mergeCell ref="B9:G9"/>
    <mergeCell ref="B10:G10"/>
  </mergeCells>
  <conditionalFormatting sqref="C25">
    <cfRule type="expression" dxfId="68" priority="20" stopIfTrue="1"/>
  </conditionalFormatting>
  <conditionalFormatting sqref="C25:G25">
    <cfRule type="expression" dxfId="67" priority="18" stopIfTrue="1">
      <formula>AND(C52=0,C25&gt;0)</formula>
    </cfRule>
  </conditionalFormatting>
  <conditionalFormatting sqref="C61:G80">
    <cfRule type="expression" dxfId="66" priority="6" stopIfTrue="1">
      <formula>C32=0</formula>
    </cfRule>
  </conditionalFormatting>
  <conditionalFormatting sqref="C91:G110">
    <cfRule type="expression" dxfId="65" priority="5" stopIfTrue="1">
      <formula>C32=0</formula>
    </cfRule>
  </conditionalFormatting>
  <conditionalFormatting sqref="C116:G135">
    <cfRule type="expression" dxfId="64" priority="17" stopIfTrue="1">
      <formula>C32=0</formula>
    </cfRule>
  </conditionalFormatting>
  <conditionalFormatting sqref="C293:G312">
    <cfRule type="expression" dxfId="63" priority="13" stopIfTrue="1">
      <formula>C32=0</formula>
    </cfRule>
  </conditionalFormatting>
  <conditionalFormatting sqref="C143:H162">
    <cfRule type="expression" dxfId="62" priority="3" stopIfTrue="1">
      <formula>C32=0</formula>
    </cfRule>
  </conditionalFormatting>
  <conditionalFormatting sqref="D25:G25">
    <cfRule type="expression" dxfId="61" priority="19" stopIfTrue="1">
      <formula>D52=0</formula>
    </cfRule>
  </conditionalFormatting>
  <conditionalFormatting sqref="H138">
    <cfRule type="cellIs" dxfId="60" priority="12" operator="lessThan">
      <formula>0</formula>
    </cfRule>
  </conditionalFormatting>
  <conditionalFormatting sqref="H143:H162">
    <cfRule type="expression" dxfId="59" priority="1" stopIfTrue="1">
      <formula>OR(AND(#REF!&gt;0,H143&gt;0,H61=0),AND(#REF!&gt;0,H143&gt;0,H32=0))</formula>
    </cfRule>
    <cfRule type="expression" dxfId="58" priority="4" stopIfTrue="1">
      <formula>OR(AND(#REF!&gt;0,H143&gt;0,H61=0),AND(#REF!&gt;0,H143&gt;0,H32=0))</formula>
    </cfRule>
  </conditionalFormatting>
  <conditionalFormatting sqref="H188">
    <cfRule type="expression" dxfId="57" priority="15" stopIfTrue="1">
      <formula>$H$188&lt;&gt;$I$163</formula>
    </cfRule>
  </conditionalFormatting>
  <pageMargins left="0.25" right="0.25" top="0.5" bottom="0.5" header="0.17" footer="0.17"/>
  <pageSetup scale="68" fitToHeight="0" orientation="portrait" r:id="rId1"/>
  <headerFooter alignWithMargins="0"/>
  <rowBreaks count="6" manualBreakCount="6">
    <brk id="56" max="16383" man="1"/>
    <brk id="112" max="16383" man="1"/>
    <brk id="164" max="16383" man="1"/>
    <brk id="214" max="16383" man="1"/>
    <brk id="264" max="16383" man="1"/>
    <brk id="314" max="16383" man="1"/>
  </rowBreaks>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600-000000000000}">
  <sheetPr codeName="Sheet39">
    <tabColor rgb="FFFFC000"/>
    <pageSetUpPr fitToPage="1"/>
  </sheetPr>
  <dimension ref="B1:W363"/>
  <sheetViews>
    <sheetView showGridLines="0" showZeros="0" zoomScale="70" zoomScaleNormal="70" workbookViewId="0">
      <selection activeCell="B242" sqref="B242"/>
    </sheetView>
  </sheetViews>
  <sheetFormatPr defaultColWidth="9.109375" defaultRowHeight="19.2" x14ac:dyDescent="0.55000000000000004"/>
  <cols>
    <col min="1" max="1" width="1.88671875" style="107" customWidth="1"/>
    <col min="2" max="2" width="30.5546875" style="107" customWidth="1"/>
    <col min="3" max="3" width="14.5546875" style="107" bestFit="1" customWidth="1"/>
    <col min="4" max="5" width="15.88671875" style="107" bestFit="1" customWidth="1"/>
    <col min="6" max="6" width="16.6640625" style="107" bestFit="1" customWidth="1"/>
    <col min="7" max="7" width="17.5546875" style="107" bestFit="1" customWidth="1"/>
    <col min="8" max="8" width="21.33203125" style="107" bestFit="1" customWidth="1"/>
    <col min="9" max="9" width="16.33203125" style="107" bestFit="1" customWidth="1"/>
    <col min="10" max="10" width="15.88671875" style="107" bestFit="1" customWidth="1"/>
    <col min="11" max="16384" width="9.109375" style="107"/>
  </cols>
  <sheetData>
    <row r="1" spans="2:8" x14ac:dyDescent="0.55000000000000004">
      <c r="B1" s="442" t="str">
        <f>'Relative Weights'!A1</f>
        <v>THECB Texas Public University Expenditure Study - Fiscal Year 2025</v>
      </c>
      <c r="C1" s="442"/>
      <c r="D1" s="442"/>
      <c r="E1" s="442"/>
      <c r="F1" s="442"/>
      <c r="G1" s="442"/>
      <c r="H1" s="442"/>
    </row>
    <row r="2" spans="2:8" x14ac:dyDescent="0.55000000000000004">
      <c r="B2" s="443" t="str">
        <f>'Relative Weights'!A2</f>
        <v>Institution Survey for the Year Ended August 31, 2025</v>
      </c>
      <c r="C2" s="443"/>
      <c r="D2" s="443"/>
      <c r="E2" s="443"/>
      <c r="F2" s="443"/>
      <c r="G2" s="443"/>
      <c r="H2" s="443"/>
    </row>
    <row r="3" spans="2:8" x14ac:dyDescent="0.55000000000000004">
      <c r="B3" s="119" t="s">
        <v>84</v>
      </c>
      <c r="C3" s="119"/>
      <c r="D3" s="119"/>
      <c r="E3" s="119"/>
      <c r="F3" s="119"/>
      <c r="G3" s="119"/>
      <c r="H3" s="119"/>
    </row>
    <row r="4" spans="2:8" x14ac:dyDescent="0.55000000000000004">
      <c r="B4" s="292" t="s">
        <v>155</v>
      </c>
      <c r="C4" s="119"/>
      <c r="D4" s="119"/>
      <c r="E4" s="119"/>
      <c r="F4" s="119"/>
      <c r="G4" s="119"/>
      <c r="H4" s="119"/>
    </row>
    <row r="5" spans="2:8" ht="16.5" customHeight="1" x14ac:dyDescent="0.55000000000000004">
      <c r="B5" s="119"/>
      <c r="C5" s="119"/>
      <c r="D5" s="119"/>
      <c r="E5" s="119"/>
      <c r="F5" s="119"/>
      <c r="G5" s="119"/>
      <c r="H5" s="244"/>
    </row>
    <row r="6" spans="2:8" x14ac:dyDescent="0.55000000000000004">
      <c r="B6" s="293" t="s">
        <v>10</v>
      </c>
      <c r="C6" s="293"/>
      <c r="D6" s="293"/>
      <c r="E6" s="293"/>
      <c r="F6" s="293"/>
      <c r="G6" s="293"/>
      <c r="H6" s="294"/>
    </row>
    <row r="7" spans="2:8" x14ac:dyDescent="0.55000000000000004">
      <c r="B7" s="119"/>
      <c r="C7" s="119"/>
      <c r="D7" s="119"/>
      <c r="E7" s="119"/>
      <c r="F7" s="119"/>
      <c r="G7" s="119"/>
      <c r="H7" s="295"/>
    </row>
    <row r="8" spans="2:8" ht="171" customHeight="1" x14ac:dyDescent="0.55000000000000004">
      <c r="B8" s="431" t="s">
        <v>223</v>
      </c>
      <c r="C8" s="431"/>
      <c r="D8" s="431"/>
      <c r="E8" s="431"/>
      <c r="F8" s="431"/>
      <c r="G8" s="431"/>
      <c r="H8" s="431"/>
    </row>
    <row r="9" spans="2:8" ht="99.75" customHeight="1" x14ac:dyDescent="0.55000000000000004">
      <c r="B9" s="432" t="s">
        <v>41</v>
      </c>
      <c r="C9" s="432"/>
      <c r="D9" s="432"/>
      <c r="E9" s="432"/>
      <c r="F9" s="432"/>
      <c r="G9" s="432"/>
      <c r="H9" s="296"/>
    </row>
    <row r="10" spans="2:8" x14ac:dyDescent="0.55000000000000004">
      <c r="B10" s="442" t="s">
        <v>20</v>
      </c>
      <c r="C10" s="442"/>
      <c r="D10" s="442"/>
      <c r="E10" s="442"/>
      <c r="F10" s="442"/>
      <c r="G10" s="442"/>
      <c r="H10" s="296"/>
    </row>
    <row r="11" spans="2:8" ht="21" customHeight="1" thickBot="1" x14ac:dyDescent="0.6">
      <c r="B11" s="432" t="s">
        <v>851</v>
      </c>
      <c r="C11" s="432"/>
      <c r="D11" s="432"/>
      <c r="E11" s="432"/>
      <c r="F11" s="432"/>
      <c r="G11" s="432"/>
      <c r="H11" s="432"/>
    </row>
    <row r="12" spans="2:8" ht="19.8" thickBot="1" x14ac:dyDescent="0.6">
      <c r="B12" s="447" t="s">
        <v>16</v>
      </c>
      <c r="C12" s="448"/>
      <c r="D12" s="448"/>
      <c r="E12" s="448"/>
      <c r="F12" s="297"/>
      <c r="G12" s="298"/>
      <c r="H12" s="299" t="s">
        <v>17</v>
      </c>
    </row>
    <row r="13" spans="2:8" x14ac:dyDescent="0.55000000000000004">
      <c r="B13" s="449" t="s">
        <v>12</v>
      </c>
      <c r="C13" s="449"/>
      <c r="D13" s="449"/>
      <c r="E13" s="449"/>
      <c r="F13" s="352"/>
      <c r="G13" s="301"/>
      <c r="H13" s="353">
        <f>Data!$G34</f>
        <v>70860959</v>
      </c>
    </row>
    <row r="14" spans="2:8" x14ac:dyDescent="0.55000000000000004">
      <c r="B14" s="435" t="s">
        <v>13</v>
      </c>
      <c r="C14" s="435"/>
      <c r="D14" s="435"/>
      <c r="E14" s="435"/>
      <c r="F14" s="354"/>
      <c r="G14" s="301"/>
      <c r="H14" s="355">
        <f>Data!$H34</f>
        <v>10387270</v>
      </c>
    </row>
    <row r="15" spans="2:8" x14ac:dyDescent="0.55000000000000004">
      <c r="B15" s="435" t="s">
        <v>14</v>
      </c>
      <c r="C15" s="435"/>
      <c r="D15" s="435"/>
      <c r="E15" s="435"/>
      <c r="F15" s="354"/>
      <c r="G15" s="301"/>
      <c r="H15" s="355">
        <f>Data!$I34</f>
        <v>52591365</v>
      </c>
    </row>
    <row r="16" spans="2:8" x14ac:dyDescent="0.55000000000000004">
      <c r="B16" s="435" t="s">
        <v>18</v>
      </c>
      <c r="C16" s="435"/>
      <c r="D16" s="435"/>
      <c r="E16" s="435"/>
      <c r="F16" s="354"/>
      <c r="G16" s="301"/>
      <c r="H16" s="355">
        <f>Data!$J34</f>
        <v>13587068</v>
      </c>
    </row>
    <row r="17" spans="2:23" x14ac:dyDescent="0.55000000000000004">
      <c r="B17" s="435" t="s">
        <v>15</v>
      </c>
      <c r="C17" s="435"/>
      <c r="D17" s="435"/>
      <c r="E17" s="435"/>
      <c r="F17" s="354"/>
      <c r="G17" s="301"/>
      <c r="H17" s="355">
        <f>Data!$K34</f>
        <v>22740117</v>
      </c>
    </row>
    <row r="18" spans="2:23" x14ac:dyDescent="0.55000000000000004">
      <c r="B18" s="435" t="s">
        <v>1</v>
      </c>
      <c r="C18" s="435"/>
      <c r="D18" s="435"/>
      <c r="E18" s="435"/>
      <c r="F18" s="356"/>
      <c r="G18" s="301"/>
      <c r="H18" s="357">
        <f>SUM(H13:H17)</f>
        <v>170166779</v>
      </c>
    </row>
    <row r="19" spans="2:23" ht="13.5" customHeight="1" x14ac:dyDescent="0.55000000000000004">
      <c r="B19" s="306"/>
      <c r="D19" s="306"/>
      <c r="E19" s="306"/>
      <c r="F19" s="306"/>
      <c r="G19" s="306"/>
      <c r="H19" s="296"/>
    </row>
    <row r="20" spans="2:23" ht="13.5" customHeight="1" x14ac:dyDescent="0.55000000000000004">
      <c r="B20" s="306"/>
      <c r="D20" s="440" t="s">
        <v>22</v>
      </c>
      <c r="E20" s="440"/>
      <c r="F20" s="440"/>
      <c r="G20" s="307" t="s">
        <v>23</v>
      </c>
      <c r="H20" s="307" t="s">
        <v>24</v>
      </c>
    </row>
    <row r="21" spans="2:23" ht="17.25" customHeight="1" x14ac:dyDescent="0.55000000000000004">
      <c r="B21" s="438" t="s">
        <v>21</v>
      </c>
      <c r="C21" s="439"/>
      <c r="D21" s="434" t="str">
        <f>Data!L34</f>
        <v>Aisha Davis</v>
      </c>
      <c r="E21" s="434"/>
      <c r="F21" s="434"/>
      <c r="G21" s="308" t="str">
        <f>Data!M34</f>
        <v>409-880-8990</v>
      </c>
      <c r="H21" s="309" t="str">
        <f>Data!N34</f>
        <v>aavery7@lamar.edu</v>
      </c>
    </row>
    <row r="22" spans="2:23" ht="13.5" customHeight="1" x14ac:dyDescent="0.55000000000000004">
      <c r="B22" s="306"/>
      <c r="C22" s="306"/>
      <c r="D22" s="306"/>
      <c r="E22" s="306"/>
      <c r="F22" s="306"/>
      <c r="G22" s="306"/>
      <c r="H22" s="296"/>
    </row>
    <row r="23" spans="2:23" ht="15.75" customHeight="1" thickBot="1" x14ac:dyDescent="0.6">
      <c r="B23" s="117" t="s">
        <v>900</v>
      </c>
      <c r="C23" s="306"/>
      <c r="D23" s="306"/>
      <c r="E23" s="306"/>
      <c r="F23" s="306"/>
      <c r="G23" s="306"/>
      <c r="H23" s="296"/>
    </row>
    <row r="24" spans="2:23" s="313" customFormat="1" x14ac:dyDescent="0.55000000000000004">
      <c r="B24" s="310"/>
      <c r="C24" s="123" t="s">
        <v>25</v>
      </c>
      <c r="D24" s="311" t="s">
        <v>26</v>
      </c>
      <c r="E24" s="311" t="s">
        <v>27</v>
      </c>
      <c r="F24" s="311" t="s">
        <v>28</v>
      </c>
      <c r="G24" s="311" t="s">
        <v>29</v>
      </c>
      <c r="H24" s="312" t="s">
        <v>30</v>
      </c>
      <c r="J24" s="107"/>
    </row>
    <row r="25" spans="2:23" s="313" customFormat="1" ht="19.8" thickBot="1" x14ac:dyDescent="0.6">
      <c r="B25" s="314" t="s">
        <v>675</v>
      </c>
      <c r="C25" s="315">
        <f>Data!O34</f>
        <v>3495</v>
      </c>
      <c r="D25" s="316">
        <f>Data!P34</f>
        <v>5972</v>
      </c>
      <c r="E25" s="316">
        <f>Data!Q34</f>
        <v>7460</v>
      </c>
      <c r="F25" s="316">
        <f>Data!R34</f>
        <v>300</v>
      </c>
      <c r="G25" s="316">
        <f>Data!S34</f>
        <v>37</v>
      </c>
      <c r="H25" s="317">
        <f>SUM(C25:G25)</f>
        <v>17264</v>
      </c>
    </row>
    <row r="26" spans="2:23" x14ac:dyDescent="0.55000000000000004">
      <c r="C26" s="318"/>
      <c r="D26" s="318"/>
      <c r="E26" s="318"/>
      <c r="F26" s="318"/>
      <c r="G26" s="318"/>
      <c r="H26" s="318"/>
      <c r="I26" s="318"/>
    </row>
    <row r="27" spans="2:23" ht="13.5" customHeight="1" x14ac:dyDescent="0.55000000000000004">
      <c r="B27" s="306"/>
      <c r="D27" s="440" t="s">
        <v>22</v>
      </c>
      <c r="E27" s="440"/>
      <c r="F27" s="440"/>
      <c r="G27" s="307" t="s">
        <v>23</v>
      </c>
      <c r="H27" s="307" t="s">
        <v>24</v>
      </c>
    </row>
    <row r="28" spans="2:23" ht="17.25" customHeight="1" x14ac:dyDescent="0.55000000000000004">
      <c r="B28" s="438" t="s">
        <v>893</v>
      </c>
      <c r="C28" s="439"/>
      <c r="D28" s="434" t="str">
        <f>Data!T34</f>
        <v>Jackson, Worrick</v>
      </c>
      <c r="E28" s="434"/>
      <c r="F28" s="434"/>
      <c r="G28" s="308" t="str">
        <f>Data!U34</f>
        <v>(409) 880-2100</v>
      </c>
      <c r="H28" s="309" t="str">
        <f>Data!V34</f>
        <v>jacksonwl@lamar.edu</v>
      </c>
    </row>
    <row r="29" spans="2:23" ht="13.5" customHeight="1" x14ac:dyDescent="0.55000000000000004">
      <c r="B29" s="306"/>
      <c r="C29" s="306"/>
      <c r="D29" s="306"/>
      <c r="E29" s="306"/>
      <c r="F29" s="306"/>
      <c r="G29" s="306"/>
      <c r="H29" s="296"/>
    </row>
    <row r="30" spans="2:23" ht="19.8" thickBot="1" x14ac:dyDescent="0.6">
      <c r="B30" s="117" t="s">
        <v>901</v>
      </c>
    </row>
    <row r="31" spans="2:23" ht="19.8" thickBot="1" x14ac:dyDescent="0.6">
      <c r="B31" s="124" t="s">
        <v>31</v>
      </c>
      <c r="C31" s="125" t="s">
        <v>25</v>
      </c>
      <c r="D31" s="125" t="s">
        <v>26</v>
      </c>
      <c r="E31" s="125" t="s">
        <v>27</v>
      </c>
      <c r="F31" s="125" t="s">
        <v>28</v>
      </c>
      <c r="G31" s="125" t="s">
        <v>29</v>
      </c>
      <c r="H31" s="126" t="s">
        <v>30</v>
      </c>
    </row>
    <row r="32" spans="2:23" x14ac:dyDescent="0.55000000000000004">
      <c r="B32" s="127" t="s">
        <v>42</v>
      </c>
      <c r="C32" s="140">
        <f>Data!W34</f>
        <v>59744</v>
      </c>
      <c r="D32" s="140">
        <f>Data!AQ34</f>
        <v>18556</v>
      </c>
      <c r="E32" s="140">
        <f>Data!BK34</f>
        <v>18969</v>
      </c>
      <c r="F32" s="140">
        <f>Data!CE34</f>
        <v>192</v>
      </c>
      <c r="G32" s="140">
        <f>Data!CY34</f>
        <v>0</v>
      </c>
      <c r="H32" s="141">
        <f>SUM(C32:G32)</f>
        <v>97461</v>
      </c>
      <c r="W32" s="144"/>
    </row>
    <row r="33" spans="2:23" x14ac:dyDescent="0.55000000000000004">
      <c r="B33" s="129" t="s">
        <v>43</v>
      </c>
      <c r="C33" s="140">
        <f>Data!X34</f>
        <v>20203</v>
      </c>
      <c r="D33" s="140">
        <f>Data!AR34</f>
        <v>6218</v>
      </c>
      <c r="E33" s="140">
        <f>Data!BL34</f>
        <v>16379</v>
      </c>
      <c r="F33" s="140">
        <f>Data!CF34</f>
        <v>0</v>
      </c>
      <c r="G33" s="140">
        <f>Data!CZ34</f>
        <v>0</v>
      </c>
      <c r="H33" s="141">
        <f t="shared" ref="H33:H52" si="0">SUM(C33:G33)</f>
        <v>42800</v>
      </c>
      <c r="W33" s="144"/>
    </row>
    <row r="34" spans="2:23" x14ac:dyDescent="0.55000000000000004">
      <c r="B34" s="129" t="s">
        <v>44</v>
      </c>
      <c r="C34" s="140">
        <f>Data!Y34</f>
        <v>9502</v>
      </c>
      <c r="D34" s="140">
        <f>Data!AS34</f>
        <v>2538</v>
      </c>
      <c r="E34" s="140">
        <f>Data!BM34</f>
        <v>461</v>
      </c>
      <c r="F34" s="140">
        <f>Data!CG34</f>
        <v>0</v>
      </c>
      <c r="G34" s="140">
        <f>Data!DA34</f>
        <v>0</v>
      </c>
      <c r="H34" s="141">
        <f t="shared" si="0"/>
        <v>12501</v>
      </c>
      <c r="W34" s="144"/>
    </row>
    <row r="35" spans="2:23" x14ac:dyDescent="0.55000000000000004">
      <c r="B35" s="129" t="s">
        <v>45</v>
      </c>
      <c r="C35" s="140">
        <f>Data!Z34</f>
        <v>603</v>
      </c>
      <c r="D35" s="140">
        <f>Data!AT34</f>
        <v>1500</v>
      </c>
      <c r="E35" s="140">
        <f>Data!BN34</f>
        <v>67359</v>
      </c>
      <c r="F35" s="140">
        <f>Data!CH34</f>
        <v>4485</v>
      </c>
      <c r="G35" s="140">
        <f>Data!DB34</f>
        <v>0</v>
      </c>
      <c r="H35" s="141">
        <f t="shared" si="0"/>
        <v>73947</v>
      </c>
      <c r="W35" s="144"/>
    </row>
    <row r="36" spans="2:23" x14ac:dyDescent="0.55000000000000004">
      <c r="B36" s="129" t="s">
        <v>46</v>
      </c>
      <c r="C36" s="140">
        <f>Data!AA34</f>
        <v>0</v>
      </c>
      <c r="D36" s="140">
        <f>Data!AU34</f>
        <v>0</v>
      </c>
      <c r="E36" s="140">
        <f>Data!BO34</f>
        <v>0</v>
      </c>
      <c r="F36" s="140">
        <f>Data!CI34</f>
        <v>0</v>
      </c>
      <c r="G36" s="140">
        <f>Data!DC34</f>
        <v>0</v>
      </c>
      <c r="H36" s="141">
        <f t="shared" si="0"/>
        <v>0</v>
      </c>
      <c r="W36" s="144"/>
    </row>
    <row r="37" spans="2:23" x14ac:dyDescent="0.55000000000000004">
      <c r="B37" s="129" t="s">
        <v>47</v>
      </c>
      <c r="C37" s="140">
        <f>Data!AB34</f>
        <v>7879</v>
      </c>
      <c r="D37" s="140">
        <f>Data!AV34</f>
        <v>12463</v>
      </c>
      <c r="E37" s="140">
        <f>Data!BP34</f>
        <v>9141</v>
      </c>
      <c r="F37" s="140">
        <f>Data!CJ34</f>
        <v>667</v>
      </c>
      <c r="G37" s="140">
        <f>Data!DD34</f>
        <v>0</v>
      </c>
      <c r="H37" s="141">
        <f t="shared" si="0"/>
        <v>30150</v>
      </c>
      <c r="W37" s="144"/>
    </row>
    <row r="38" spans="2:23" x14ac:dyDescent="0.55000000000000004">
      <c r="B38" s="129" t="s">
        <v>48</v>
      </c>
      <c r="C38" s="140">
        <f>Data!AC34</f>
        <v>4779</v>
      </c>
      <c r="D38" s="140">
        <f>Data!AW34</f>
        <v>4995</v>
      </c>
      <c r="E38" s="140">
        <f>Data!BQ34</f>
        <v>3318</v>
      </c>
      <c r="F38" s="140">
        <f>Data!CK34</f>
        <v>0</v>
      </c>
      <c r="G38" s="140">
        <f>Data!DE34</f>
        <v>0</v>
      </c>
      <c r="H38" s="141">
        <f t="shared" si="0"/>
        <v>13092</v>
      </c>
      <c r="W38" s="144"/>
    </row>
    <row r="39" spans="2:23" x14ac:dyDescent="0.55000000000000004">
      <c r="B39" s="129" t="s">
        <v>49</v>
      </c>
      <c r="C39" s="140">
        <f>Data!AD34</f>
        <v>0</v>
      </c>
      <c r="D39" s="140">
        <f>Data!AX34</f>
        <v>0</v>
      </c>
      <c r="E39" s="140">
        <f>Data!BR34</f>
        <v>0</v>
      </c>
      <c r="F39" s="140">
        <f>Data!CL34</f>
        <v>0</v>
      </c>
      <c r="G39" s="140">
        <f>Data!DF34</f>
        <v>0</v>
      </c>
      <c r="H39" s="141">
        <f t="shared" si="0"/>
        <v>0</v>
      </c>
      <c r="W39" s="144"/>
    </row>
    <row r="40" spans="2:23" x14ac:dyDescent="0.55000000000000004">
      <c r="B40" s="129" t="s">
        <v>50</v>
      </c>
      <c r="C40" s="140">
        <f>Data!AE34</f>
        <v>822</v>
      </c>
      <c r="D40" s="140">
        <f>Data!AY34</f>
        <v>2538</v>
      </c>
      <c r="E40" s="140">
        <f>Data!BS34</f>
        <v>0</v>
      </c>
      <c r="F40" s="140">
        <f>Data!CM34</f>
        <v>0</v>
      </c>
      <c r="G40" s="140">
        <f>Data!DG34</f>
        <v>0</v>
      </c>
      <c r="H40" s="141">
        <f t="shared" si="0"/>
        <v>3360</v>
      </c>
      <c r="W40" s="144"/>
    </row>
    <row r="41" spans="2:23" x14ac:dyDescent="0.55000000000000004">
      <c r="B41" s="129" t="s">
        <v>51</v>
      </c>
      <c r="C41" s="140">
        <f>Data!AF34</f>
        <v>269</v>
      </c>
      <c r="D41" s="140">
        <f>Data!AZ34</f>
        <v>0</v>
      </c>
      <c r="E41" s="140">
        <f>Data!BT34</f>
        <v>0</v>
      </c>
      <c r="F41" s="140">
        <f>Data!CN34</f>
        <v>0</v>
      </c>
      <c r="G41" s="140">
        <f>Data!DH34</f>
        <v>0</v>
      </c>
      <c r="H41" s="141">
        <f t="shared" si="0"/>
        <v>269</v>
      </c>
      <c r="W41" s="144"/>
    </row>
    <row r="42" spans="2:23" x14ac:dyDescent="0.55000000000000004">
      <c r="B42" s="129" t="s">
        <v>52</v>
      </c>
      <c r="C42" s="140">
        <f>Data!AG34</f>
        <v>0</v>
      </c>
      <c r="D42" s="140">
        <f>Data!BA34</f>
        <v>0</v>
      </c>
      <c r="E42" s="140">
        <f>Data!BU34</f>
        <v>0</v>
      </c>
      <c r="F42" s="140">
        <f>Data!CO34</f>
        <v>0</v>
      </c>
      <c r="G42" s="140">
        <f>Data!DI34</f>
        <v>0</v>
      </c>
      <c r="H42" s="141">
        <f t="shared" si="0"/>
        <v>0</v>
      </c>
      <c r="W42" s="144"/>
    </row>
    <row r="43" spans="2:23" x14ac:dyDescent="0.55000000000000004">
      <c r="B43" s="129" t="s">
        <v>53</v>
      </c>
      <c r="C43" s="140">
        <f>Data!AH34</f>
        <v>0</v>
      </c>
      <c r="D43" s="140">
        <f>Data!BB34</f>
        <v>0</v>
      </c>
      <c r="E43" s="140">
        <f>Data!BV34</f>
        <v>0</v>
      </c>
      <c r="F43" s="140">
        <f>Data!CP34</f>
        <v>0</v>
      </c>
      <c r="G43" s="140">
        <f>Data!DJ34</f>
        <v>0</v>
      </c>
      <c r="H43" s="141">
        <f t="shared" si="0"/>
        <v>0</v>
      </c>
      <c r="W43" s="144"/>
    </row>
    <row r="44" spans="2:23" x14ac:dyDescent="0.55000000000000004">
      <c r="B44" s="129" t="s">
        <v>54</v>
      </c>
      <c r="C44" s="140">
        <f>Data!AI34</f>
        <v>0</v>
      </c>
      <c r="D44" s="140">
        <f>Data!BC34</f>
        <v>0</v>
      </c>
      <c r="E44" s="140">
        <f>Data!BW34</f>
        <v>0</v>
      </c>
      <c r="F44" s="140">
        <f>Data!CQ34</f>
        <v>0</v>
      </c>
      <c r="G44" s="140">
        <f>Data!DK34</f>
        <v>0</v>
      </c>
      <c r="H44" s="141">
        <f t="shared" si="0"/>
        <v>0</v>
      </c>
      <c r="W44" s="144"/>
    </row>
    <row r="45" spans="2:23" x14ac:dyDescent="0.55000000000000004">
      <c r="B45" s="129" t="s">
        <v>55</v>
      </c>
      <c r="C45" s="140">
        <f>Data!AJ34</f>
        <v>2678</v>
      </c>
      <c r="D45" s="140">
        <f>Data!BD34</f>
        <v>3096</v>
      </c>
      <c r="E45" s="140">
        <f>Data!BX34</f>
        <v>23534</v>
      </c>
      <c r="F45" s="140">
        <f>Data!CR34</f>
        <v>15</v>
      </c>
      <c r="G45" s="140">
        <f>Data!DL34</f>
        <v>891</v>
      </c>
      <c r="H45" s="141">
        <f t="shared" si="0"/>
        <v>30214</v>
      </c>
      <c r="W45" s="144"/>
    </row>
    <row r="46" spans="2:23" x14ac:dyDescent="0.55000000000000004">
      <c r="B46" s="129" t="s">
        <v>56</v>
      </c>
      <c r="C46" s="140">
        <f>Data!AK34</f>
        <v>0</v>
      </c>
      <c r="D46" s="140">
        <f>Data!BE34</f>
        <v>0</v>
      </c>
      <c r="E46" s="140">
        <f>Data!BY34</f>
        <v>0</v>
      </c>
      <c r="F46" s="140">
        <f>Data!CS34</f>
        <v>0</v>
      </c>
      <c r="G46" s="140">
        <f>Data!DM34</f>
        <v>0</v>
      </c>
      <c r="H46" s="141">
        <f t="shared" si="0"/>
        <v>0</v>
      </c>
      <c r="W46" s="144"/>
    </row>
    <row r="47" spans="2:23" x14ac:dyDescent="0.55000000000000004">
      <c r="B47" s="129" t="s">
        <v>57</v>
      </c>
      <c r="C47" s="140">
        <f>Data!AL34</f>
        <v>10467</v>
      </c>
      <c r="D47" s="140">
        <f>Data!BF34</f>
        <v>25473</v>
      </c>
      <c r="E47" s="140">
        <f>Data!BZ34</f>
        <v>27777</v>
      </c>
      <c r="F47" s="140">
        <f>Data!CT34</f>
        <v>12</v>
      </c>
      <c r="G47" s="140">
        <f>Data!DN34</f>
        <v>0</v>
      </c>
      <c r="H47" s="141">
        <f t="shared" si="0"/>
        <v>63729</v>
      </c>
      <c r="W47" s="144"/>
    </row>
    <row r="48" spans="2:23" x14ac:dyDescent="0.55000000000000004">
      <c r="B48" s="129" t="s">
        <v>58</v>
      </c>
      <c r="C48" s="140">
        <f>Data!AM34</f>
        <v>0</v>
      </c>
      <c r="D48" s="140">
        <f>Data!BG34</f>
        <v>0</v>
      </c>
      <c r="E48" s="140">
        <f>Data!CA34</f>
        <v>0</v>
      </c>
      <c r="F48" s="140">
        <f>Data!CU34</f>
        <v>0</v>
      </c>
      <c r="G48" s="140">
        <f>Data!DO34</f>
        <v>0</v>
      </c>
      <c r="H48" s="141">
        <f t="shared" si="0"/>
        <v>0</v>
      </c>
      <c r="W48" s="144"/>
    </row>
    <row r="49" spans="2:23" x14ac:dyDescent="0.55000000000000004">
      <c r="B49" s="129" t="s">
        <v>59</v>
      </c>
      <c r="C49" s="140">
        <f>Data!AN34</f>
        <v>0</v>
      </c>
      <c r="D49" s="140">
        <f>Data!BH34</f>
        <v>354</v>
      </c>
      <c r="E49" s="140">
        <f>Data!CB34</f>
        <v>0</v>
      </c>
      <c r="F49" s="140">
        <f>Data!CV34</f>
        <v>0</v>
      </c>
      <c r="G49" s="140">
        <f>Data!DP34</f>
        <v>0</v>
      </c>
      <c r="H49" s="141">
        <f t="shared" si="0"/>
        <v>354</v>
      </c>
      <c r="W49" s="144"/>
    </row>
    <row r="50" spans="2:23" x14ac:dyDescent="0.55000000000000004">
      <c r="B50" s="129" t="s">
        <v>60</v>
      </c>
      <c r="C50" s="140">
        <f>Data!AO34</f>
        <v>12</v>
      </c>
      <c r="D50" s="140">
        <f>Data!BI34</f>
        <v>501</v>
      </c>
      <c r="E50" s="140">
        <f>Data!CC34</f>
        <v>156</v>
      </c>
      <c r="F50" s="140">
        <f>Data!CW34</f>
        <v>0</v>
      </c>
      <c r="G50" s="140">
        <f>Data!DQ34</f>
        <v>0</v>
      </c>
      <c r="H50" s="141">
        <f t="shared" si="0"/>
        <v>669</v>
      </c>
      <c r="W50" s="144"/>
    </row>
    <row r="51" spans="2:23" x14ac:dyDescent="0.55000000000000004">
      <c r="B51" s="129" t="s">
        <v>0</v>
      </c>
      <c r="C51" s="140">
        <f>Data!AP34</f>
        <v>877</v>
      </c>
      <c r="D51" s="140">
        <f>Data!BJ34</f>
        <v>8031</v>
      </c>
      <c r="E51" s="140">
        <f>Data!CD34</f>
        <v>1077</v>
      </c>
      <c r="F51" s="140">
        <f>Data!CX34</f>
        <v>0</v>
      </c>
      <c r="G51" s="140">
        <f>Data!DR34</f>
        <v>0</v>
      </c>
      <c r="H51" s="141">
        <f t="shared" si="0"/>
        <v>9985</v>
      </c>
      <c r="W51" s="144"/>
    </row>
    <row r="52" spans="2:23" x14ac:dyDescent="0.55000000000000004">
      <c r="B52" s="142" t="s">
        <v>33</v>
      </c>
      <c r="C52" s="141">
        <f>SUM(C32:C51)</f>
        <v>117835</v>
      </c>
      <c r="D52" s="141">
        <f>SUM(D32:D51)</f>
        <v>86263</v>
      </c>
      <c r="E52" s="141">
        <f>SUM(E32:E51)</f>
        <v>168171</v>
      </c>
      <c r="F52" s="141">
        <f>SUM(F32:F51)</f>
        <v>5371</v>
      </c>
      <c r="G52" s="141">
        <f>SUM(G32:G51)</f>
        <v>891</v>
      </c>
      <c r="H52" s="141">
        <f t="shared" si="0"/>
        <v>378531</v>
      </c>
    </row>
    <row r="53" spans="2:23" x14ac:dyDescent="0.55000000000000004">
      <c r="B53" s="143"/>
      <c r="C53" s="144"/>
      <c r="D53" s="144"/>
      <c r="E53" s="144"/>
      <c r="F53" s="144"/>
      <c r="G53" s="144"/>
      <c r="H53" s="144"/>
    </row>
    <row r="54" spans="2:23" ht="13.5" customHeight="1" x14ac:dyDescent="0.55000000000000004">
      <c r="B54" s="306"/>
      <c r="D54" s="440" t="s">
        <v>22</v>
      </c>
      <c r="E54" s="440"/>
      <c r="F54" s="440"/>
      <c r="G54" s="307" t="s">
        <v>23</v>
      </c>
      <c r="H54" s="307" t="s">
        <v>24</v>
      </c>
    </row>
    <row r="55" spans="2:23" x14ac:dyDescent="0.55000000000000004">
      <c r="B55" s="438" t="s">
        <v>894</v>
      </c>
      <c r="C55" s="439"/>
      <c r="D55" s="434" t="str">
        <f>Data!T34</f>
        <v>Jackson, Worrick</v>
      </c>
      <c r="E55" s="434"/>
      <c r="F55" s="434"/>
      <c r="G55" s="308" t="str">
        <f>Data!U34</f>
        <v>(409) 880-2100</v>
      </c>
      <c r="H55" s="309" t="str">
        <f>Data!V34</f>
        <v>jacksonwl@lamar.edu</v>
      </c>
    </row>
    <row r="56" spans="2:23" ht="13.5" customHeight="1" x14ac:dyDescent="0.55000000000000004">
      <c r="B56" s="306"/>
      <c r="C56" s="306"/>
      <c r="D56" s="306"/>
      <c r="E56" s="306"/>
      <c r="F56" s="306"/>
      <c r="G56" s="306"/>
      <c r="H56" s="296"/>
    </row>
    <row r="57" spans="2:23" ht="16.5" customHeight="1" x14ac:dyDescent="0.55000000000000004">
      <c r="B57" s="117" t="s">
        <v>9</v>
      </c>
    </row>
    <row r="58" spans="2:23" ht="39.75" customHeight="1" x14ac:dyDescent="0.55000000000000004">
      <c r="B58" s="441" t="s">
        <v>39</v>
      </c>
      <c r="C58" s="441"/>
      <c r="D58" s="441"/>
      <c r="E58" s="441"/>
      <c r="F58" s="441"/>
      <c r="G58" s="441"/>
      <c r="H58" s="319"/>
    </row>
    <row r="59" spans="2:23" ht="8.25" customHeight="1" thickBot="1" x14ac:dyDescent="0.6">
      <c r="B59" s="318"/>
    </row>
    <row r="60" spans="2:23" ht="19.8" thickBot="1" x14ac:dyDescent="0.6">
      <c r="B60" s="124" t="s">
        <v>31</v>
      </c>
      <c r="C60" s="125" t="s">
        <v>25</v>
      </c>
      <c r="D60" s="125" t="s">
        <v>26</v>
      </c>
      <c r="E60" s="125" t="s">
        <v>27</v>
      </c>
      <c r="F60" s="125" t="s">
        <v>28</v>
      </c>
      <c r="G60" s="125" t="s">
        <v>29</v>
      </c>
      <c r="H60" s="126" t="s">
        <v>30</v>
      </c>
    </row>
    <row r="61" spans="2:23" x14ac:dyDescent="0.55000000000000004">
      <c r="B61" s="127" t="str">
        <f>$B$32</f>
        <v>Liberal Arts</v>
      </c>
      <c r="C61" s="320">
        <f>Data!DS34</f>
        <v>4780086.2215019269</v>
      </c>
      <c r="D61" s="320">
        <f>Data!EM34</f>
        <v>2431542.731671581</v>
      </c>
      <c r="E61" s="320">
        <f>Data!FG34</f>
        <v>1383184.041694158</v>
      </c>
      <c r="F61" s="320">
        <f>Data!GA34</f>
        <v>73389.711399854059</v>
      </c>
      <c r="G61" s="320">
        <f>Data!GU34</f>
        <v>0</v>
      </c>
      <c r="H61" s="321">
        <f>SUM(C61:G61)</f>
        <v>8668202.7062675189</v>
      </c>
    </row>
    <row r="62" spans="2:23" x14ac:dyDescent="0.55000000000000004">
      <c r="B62" s="127" t="str">
        <f>$B$33</f>
        <v>Science</v>
      </c>
      <c r="C62" s="320">
        <f>Data!DT34</f>
        <v>1363004.00830168</v>
      </c>
      <c r="D62" s="320">
        <f>Data!EN34</f>
        <v>1452390.9019417234</v>
      </c>
      <c r="E62" s="320">
        <f>Data!FH34</f>
        <v>1372991.8539793296</v>
      </c>
      <c r="F62" s="320">
        <f>Data!GB34</f>
        <v>0</v>
      </c>
      <c r="G62" s="320">
        <f>Data!GV34</f>
        <v>0</v>
      </c>
      <c r="H62" s="141">
        <f t="shared" ref="H62:H81" si="1">SUM(C62:G62)</f>
        <v>4188386.7642227327</v>
      </c>
    </row>
    <row r="63" spans="2:23" x14ac:dyDescent="0.55000000000000004">
      <c r="B63" s="127" t="str">
        <f>$B$34</f>
        <v>Fine Arts</v>
      </c>
      <c r="C63" s="320">
        <f>Data!DU34</f>
        <v>1465281.8943161545</v>
      </c>
      <c r="D63" s="320">
        <f>Data!EO34</f>
        <v>1092527.5303685942</v>
      </c>
      <c r="E63" s="320">
        <f>Data!FI34</f>
        <v>185817.28721397673</v>
      </c>
      <c r="F63" s="320">
        <f>Data!GC34</f>
        <v>0</v>
      </c>
      <c r="G63" s="320">
        <f>Data!GW34</f>
        <v>0</v>
      </c>
      <c r="H63" s="141">
        <f t="shared" si="1"/>
        <v>2743626.7118987255</v>
      </c>
    </row>
    <row r="64" spans="2:23" x14ac:dyDescent="0.55000000000000004">
      <c r="B64" s="127" t="str">
        <f>$B$35</f>
        <v>Teacher Education</v>
      </c>
      <c r="C64" s="320">
        <f>Data!DV34</f>
        <v>80301.367805465678</v>
      </c>
      <c r="D64" s="320">
        <f>Data!EP34</f>
        <v>320880.37084374728</v>
      </c>
      <c r="E64" s="320">
        <f>Data!FJ34</f>
        <v>2445916.5608799583</v>
      </c>
      <c r="F64" s="320">
        <f>Data!GD34</f>
        <v>1080418.0572531233</v>
      </c>
      <c r="G64" s="320">
        <f>Data!GX34</f>
        <v>0</v>
      </c>
      <c r="H64" s="141">
        <f t="shared" si="1"/>
        <v>3927516.3567822948</v>
      </c>
    </row>
    <row r="65" spans="2:8" x14ac:dyDescent="0.55000000000000004">
      <c r="B65" s="127" t="str">
        <f>$B$36</f>
        <v>Agriculture</v>
      </c>
      <c r="C65" s="320">
        <f>Data!DW34</f>
        <v>0</v>
      </c>
      <c r="D65" s="320">
        <f>Data!EQ34</f>
        <v>0</v>
      </c>
      <c r="E65" s="320">
        <f>Data!FK34</f>
        <v>0</v>
      </c>
      <c r="F65" s="320">
        <f>Data!GE34</f>
        <v>0</v>
      </c>
      <c r="G65" s="320">
        <f>Data!GY34</f>
        <v>0</v>
      </c>
      <c r="H65" s="141">
        <f t="shared" si="1"/>
        <v>0</v>
      </c>
    </row>
    <row r="66" spans="2:8" x14ac:dyDescent="0.55000000000000004">
      <c r="B66" s="127" t="str">
        <f>$B$37</f>
        <v>Engineering</v>
      </c>
      <c r="C66" s="320">
        <f>Data!DX34</f>
        <v>929051.73105721467</v>
      </c>
      <c r="D66" s="320">
        <f>Data!ER34</f>
        <v>2187969.8406721693</v>
      </c>
      <c r="E66" s="320">
        <f>Data!FL34</f>
        <v>2158996.4849535786</v>
      </c>
      <c r="F66" s="320">
        <f>Data!GF34</f>
        <v>1437494.555420209</v>
      </c>
      <c r="G66" s="320">
        <f>Data!GZ34</f>
        <v>0</v>
      </c>
      <c r="H66" s="141">
        <f t="shared" si="1"/>
        <v>6713512.6121031716</v>
      </c>
    </row>
    <row r="67" spans="2:8" x14ac:dyDescent="0.55000000000000004">
      <c r="B67" s="127" t="str">
        <f>$B$38</f>
        <v>Home Economics</v>
      </c>
      <c r="C67" s="320">
        <f>Data!DY34</f>
        <v>289888.11375231936</v>
      </c>
      <c r="D67" s="320">
        <f>Data!ES34</f>
        <v>174806.47013071101</v>
      </c>
      <c r="E67" s="320">
        <f>Data!FM34</f>
        <v>272574.66666666663</v>
      </c>
      <c r="F67" s="320">
        <f>Data!GG34</f>
        <v>0</v>
      </c>
      <c r="G67" s="320">
        <f>Data!HA34</f>
        <v>0</v>
      </c>
      <c r="H67" s="141">
        <f t="shared" si="1"/>
        <v>737269.25054969697</v>
      </c>
    </row>
    <row r="68" spans="2:8" x14ac:dyDescent="0.55000000000000004">
      <c r="B68" s="127" t="str">
        <f>$B$39</f>
        <v>Law</v>
      </c>
      <c r="C68" s="320">
        <f>Data!DZ34</f>
        <v>0</v>
      </c>
      <c r="D68" s="320">
        <f>Data!ET34</f>
        <v>0</v>
      </c>
      <c r="E68" s="320">
        <f>Data!FN34</f>
        <v>0</v>
      </c>
      <c r="F68" s="320">
        <f>Data!GH34</f>
        <v>0</v>
      </c>
      <c r="G68" s="320">
        <f>Data!HB34</f>
        <v>0</v>
      </c>
      <c r="H68" s="141">
        <f t="shared" si="1"/>
        <v>0</v>
      </c>
    </row>
    <row r="69" spans="2:8" x14ac:dyDescent="0.55000000000000004">
      <c r="B69" s="127" t="str">
        <f>$B$40</f>
        <v>Social Service</v>
      </c>
      <c r="C69" s="320">
        <f>Data!EA34</f>
        <v>65971.316681294134</v>
      </c>
      <c r="D69" s="320">
        <f>Data!EU34</f>
        <v>265276.87617584877</v>
      </c>
      <c r="E69" s="320">
        <f>Data!FO34</f>
        <v>0</v>
      </c>
      <c r="F69" s="320">
        <f>Data!GI34</f>
        <v>0</v>
      </c>
      <c r="G69" s="320">
        <f>Data!HC34</f>
        <v>0</v>
      </c>
      <c r="H69" s="141">
        <f t="shared" si="1"/>
        <v>331248.19285714289</v>
      </c>
    </row>
    <row r="70" spans="2:8" x14ac:dyDescent="0.55000000000000004">
      <c r="B70" s="127" t="str">
        <f>$B$41</f>
        <v>Library Science</v>
      </c>
      <c r="C70" s="320">
        <f>Data!EB34</f>
        <v>0</v>
      </c>
      <c r="D70" s="320">
        <f>Data!EV34</f>
        <v>0</v>
      </c>
      <c r="E70" s="320">
        <f>Data!FP34</f>
        <v>0</v>
      </c>
      <c r="F70" s="320">
        <f>Data!GJ34</f>
        <v>0</v>
      </c>
      <c r="G70" s="320">
        <f>Data!HD34</f>
        <v>0</v>
      </c>
      <c r="H70" s="141">
        <f t="shared" si="1"/>
        <v>0</v>
      </c>
    </row>
    <row r="71" spans="2:8" x14ac:dyDescent="0.55000000000000004">
      <c r="B71" s="127" t="str">
        <f>$B$42</f>
        <v>Veterinary Science</v>
      </c>
      <c r="C71" s="320">
        <f>Data!EC34</f>
        <v>0</v>
      </c>
      <c r="D71" s="320">
        <f>Data!EW34</f>
        <v>0</v>
      </c>
      <c r="E71" s="320">
        <f>Data!FQ34</f>
        <v>0</v>
      </c>
      <c r="F71" s="320">
        <f>Data!GK34</f>
        <v>0</v>
      </c>
      <c r="G71" s="320">
        <f>Data!HE34</f>
        <v>0</v>
      </c>
      <c r="H71" s="141">
        <f t="shared" si="1"/>
        <v>0</v>
      </c>
    </row>
    <row r="72" spans="2:8" x14ac:dyDescent="0.55000000000000004">
      <c r="B72" s="127" t="str">
        <f>$B$43</f>
        <v>Vocational Training</v>
      </c>
      <c r="C72" s="320">
        <f>Data!ED34</f>
        <v>0</v>
      </c>
      <c r="D72" s="320">
        <f>Data!EX34</f>
        <v>0</v>
      </c>
      <c r="E72" s="320">
        <f>Data!FR34</f>
        <v>0</v>
      </c>
      <c r="F72" s="320">
        <f>Data!GL34</f>
        <v>0</v>
      </c>
      <c r="G72" s="320">
        <f>Data!HF34</f>
        <v>0</v>
      </c>
      <c r="H72" s="141">
        <f t="shared" si="1"/>
        <v>0</v>
      </c>
    </row>
    <row r="73" spans="2:8" x14ac:dyDescent="0.55000000000000004">
      <c r="B73" s="127" t="str">
        <f>$B$44</f>
        <v>Physical Training</v>
      </c>
      <c r="C73" s="320">
        <f>Data!EE34</f>
        <v>0</v>
      </c>
      <c r="D73" s="320">
        <f>Data!EY34</f>
        <v>0</v>
      </c>
      <c r="E73" s="320">
        <f>Data!FS34</f>
        <v>0</v>
      </c>
      <c r="F73" s="320">
        <f>Data!GM34</f>
        <v>0</v>
      </c>
      <c r="G73" s="320">
        <f>Data!HG34</f>
        <v>0</v>
      </c>
      <c r="H73" s="141">
        <f t="shared" si="1"/>
        <v>0</v>
      </c>
    </row>
    <row r="74" spans="2:8" x14ac:dyDescent="0.55000000000000004">
      <c r="B74" s="127" t="str">
        <f>$B$45</f>
        <v>Health Services</v>
      </c>
      <c r="C74" s="320">
        <f>Data!EF34</f>
        <v>252548.80092862441</v>
      </c>
      <c r="D74" s="320">
        <f>Data!EZ34</f>
        <v>432770.14361279621</v>
      </c>
      <c r="E74" s="320">
        <f>Data!FT34</f>
        <v>1493187.2638698542</v>
      </c>
      <c r="F74" s="320">
        <f>Data!GN34</f>
        <v>11333.333333333332</v>
      </c>
      <c r="G74" s="320">
        <f>Data!HH34</f>
        <v>463775.00000000006</v>
      </c>
      <c r="H74" s="141">
        <f t="shared" si="1"/>
        <v>2653614.541744608</v>
      </c>
    </row>
    <row r="75" spans="2:8" x14ac:dyDescent="0.55000000000000004">
      <c r="B75" s="127" t="str">
        <f>$B$46</f>
        <v>Pharmacy</v>
      </c>
      <c r="C75" s="320">
        <f>Data!EG34</f>
        <v>0</v>
      </c>
      <c r="D75" s="320">
        <f>Data!FA34</f>
        <v>0</v>
      </c>
      <c r="E75" s="320">
        <f>Data!FU34</f>
        <v>0</v>
      </c>
      <c r="F75" s="320">
        <f>Data!GO34</f>
        <v>0</v>
      </c>
      <c r="G75" s="320">
        <f>Data!HI34</f>
        <v>0</v>
      </c>
      <c r="H75" s="141">
        <f t="shared" si="1"/>
        <v>0</v>
      </c>
    </row>
    <row r="76" spans="2:8" x14ac:dyDescent="0.55000000000000004">
      <c r="B76" s="127" t="str">
        <f>$B$47</f>
        <v>Business Administration</v>
      </c>
      <c r="C76" s="320">
        <f>Data!EH34</f>
        <v>799670.72754565394</v>
      </c>
      <c r="D76" s="320">
        <f>Data!FB34</f>
        <v>2197703.7763635474</v>
      </c>
      <c r="E76" s="320">
        <f>Data!FV34</f>
        <v>2076456.5648645035</v>
      </c>
      <c r="F76" s="320">
        <f>Data!GP34</f>
        <v>1140.8266811034759</v>
      </c>
      <c r="G76" s="320">
        <f>Data!HJ34</f>
        <v>0</v>
      </c>
      <c r="H76" s="141">
        <f t="shared" si="1"/>
        <v>5074971.8954548081</v>
      </c>
    </row>
    <row r="77" spans="2:8" x14ac:dyDescent="0.55000000000000004">
      <c r="B77" s="127" t="str">
        <f>$B$48</f>
        <v>Optometry</v>
      </c>
      <c r="C77" s="320">
        <f>Data!EI34</f>
        <v>0</v>
      </c>
      <c r="D77" s="320">
        <f>Data!FC34</f>
        <v>0</v>
      </c>
      <c r="E77" s="320">
        <f>Data!FW34</f>
        <v>0</v>
      </c>
      <c r="F77" s="320">
        <f>Data!GQ34</f>
        <v>0</v>
      </c>
      <c r="G77" s="320">
        <f>Data!HK34</f>
        <v>0</v>
      </c>
      <c r="H77" s="141">
        <f t="shared" si="1"/>
        <v>0</v>
      </c>
    </row>
    <row r="78" spans="2:8" x14ac:dyDescent="0.55000000000000004">
      <c r="B78" s="127" t="str">
        <f>$B$49</f>
        <v>Teacher Ed-Practice Teaching</v>
      </c>
      <c r="C78" s="320">
        <f>Data!EJ34</f>
        <v>0</v>
      </c>
      <c r="D78" s="320">
        <f>Data!FD34</f>
        <v>11000</v>
      </c>
      <c r="E78" s="320">
        <f>Data!FX34</f>
        <v>0</v>
      </c>
      <c r="F78" s="320">
        <f>Data!GR34</f>
        <v>0</v>
      </c>
      <c r="G78" s="320">
        <f>Data!HL34</f>
        <v>0</v>
      </c>
      <c r="H78" s="141">
        <f t="shared" si="1"/>
        <v>11000</v>
      </c>
    </row>
    <row r="79" spans="2:8" x14ac:dyDescent="0.55000000000000004">
      <c r="B79" s="127" t="str">
        <f>$B$50</f>
        <v>Technology</v>
      </c>
      <c r="C79" s="320">
        <f>Data!EK34</f>
        <v>1470.5229739487386</v>
      </c>
      <c r="D79" s="320">
        <f>Data!FE34</f>
        <v>63525.433502076805</v>
      </c>
      <c r="E79" s="320">
        <f>Data!FY34</f>
        <v>15815.897435897434</v>
      </c>
      <c r="F79" s="320">
        <f>Data!GS34</f>
        <v>0</v>
      </c>
      <c r="G79" s="320">
        <f>Data!HM34</f>
        <v>0</v>
      </c>
      <c r="H79" s="141">
        <f t="shared" si="1"/>
        <v>80811.853911922983</v>
      </c>
    </row>
    <row r="80" spans="2:8" x14ac:dyDescent="0.55000000000000004">
      <c r="B80" s="127" t="str">
        <f>$B$51</f>
        <v>Nursing</v>
      </c>
      <c r="C80" s="320">
        <f>Data!EL34</f>
        <v>92322.017319672144</v>
      </c>
      <c r="D80" s="320">
        <f>Data!FF34</f>
        <v>2360867.1788053461</v>
      </c>
      <c r="E80" s="320">
        <f>Data!FZ34</f>
        <v>333114.87159550947</v>
      </c>
      <c r="F80" s="320">
        <f>Data!GT34</f>
        <v>0</v>
      </c>
      <c r="G80" s="320">
        <f>Data!HN34</f>
        <v>0</v>
      </c>
      <c r="H80" s="141">
        <f t="shared" si="1"/>
        <v>2786304.0677205278</v>
      </c>
    </row>
    <row r="81" spans="2:8" x14ac:dyDescent="0.55000000000000004">
      <c r="B81" s="130" t="str">
        <f>$B$52</f>
        <v>Totals</v>
      </c>
      <c r="C81" s="321">
        <f>SUM(C61:C80)</f>
        <v>10119596.722183954</v>
      </c>
      <c r="D81" s="321">
        <f>SUM(D61:D80)</f>
        <v>12991261.254088141</v>
      </c>
      <c r="E81" s="321">
        <f>SUM(E61:E80)</f>
        <v>11738055.493153432</v>
      </c>
      <c r="F81" s="321">
        <f>SUM(F61:F80)</f>
        <v>2603776.4840876232</v>
      </c>
      <c r="G81" s="321">
        <f>SUM(G61:G80)</f>
        <v>463775.00000000006</v>
      </c>
      <c r="H81" s="321">
        <f t="shared" si="1"/>
        <v>37916464.953513153</v>
      </c>
    </row>
    <row r="82" spans="2:8" x14ac:dyDescent="0.55000000000000004">
      <c r="B82" s="143"/>
      <c r="C82" s="322"/>
      <c r="D82" s="322"/>
      <c r="E82" s="322"/>
      <c r="F82" s="322"/>
      <c r="G82" s="322"/>
      <c r="H82" s="323"/>
    </row>
    <row r="83" spans="2:8" ht="13.5" customHeight="1" x14ac:dyDescent="0.55000000000000004">
      <c r="B83" s="306"/>
      <c r="D83" s="440" t="s">
        <v>22</v>
      </c>
      <c r="E83" s="440"/>
      <c r="F83" s="440"/>
      <c r="G83" s="307" t="s">
        <v>23</v>
      </c>
      <c r="H83" s="307" t="s">
        <v>24</v>
      </c>
    </row>
    <row r="84" spans="2:8" ht="16.5" customHeight="1" x14ac:dyDescent="0.55000000000000004">
      <c r="B84" s="438" t="s">
        <v>38</v>
      </c>
      <c r="C84" s="439"/>
      <c r="D84" s="434" t="str">
        <f>Data!T34</f>
        <v>Jackson, Worrick</v>
      </c>
      <c r="E84" s="434"/>
      <c r="F84" s="434"/>
      <c r="G84" s="308" t="str">
        <f>Data!U34</f>
        <v>(409) 880-2100</v>
      </c>
      <c r="H84" s="309" t="str">
        <f>Data!V34</f>
        <v>jacksonwl@lamar.edu</v>
      </c>
    </row>
    <row r="85" spans="2:8" ht="13.5" customHeight="1" x14ac:dyDescent="0.55000000000000004">
      <c r="B85" s="306"/>
      <c r="C85" s="306"/>
      <c r="D85" s="306"/>
      <c r="E85" s="306"/>
      <c r="F85" s="306"/>
      <c r="G85" s="306"/>
      <c r="H85" s="296"/>
    </row>
    <row r="86" spans="2:8" ht="15" customHeight="1" x14ac:dyDescent="0.55000000000000004">
      <c r="B86" s="120" t="s">
        <v>32</v>
      </c>
      <c r="C86" s="324"/>
      <c r="D86" s="324"/>
      <c r="E86" s="324"/>
      <c r="F86" s="324"/>
      <c r="G86" s="324"/>
      <c r="H86" s="122">
        <f>H13+H14</f>
        <v>81248229</v>
      </c>
    </row>
    <row r="87" spans="2:8" ht="42.75" customHeight="1" x14ac:dyDescent="0.55000000000000004">
      <c r="B87" s="432" t="s">
        <v>8</v>
      </c>
      <c r="C87" s="432"/>
      <c r="D87" s="432"/>
      <c r="E87" s="432"/>
      <c r="F87" s="432"/>
      <c r="G87" s="432"/>
      <c r="H87" s="319"/>
    </row>
    <row r="88" spans="2:8" x14ac:dyDescent="0.55000000000000004">
      <c r="B88" s="120" t="s">
        <v>5</v>
      </c>
      <c r="C88" s="325"/>
      <c r="D88" s="325"/>
      <c r="E88" s="325"/>
      <c r="F88" s="325"/>
      <c r="G88" s="325"/>
      <c r="H88" s="122"/>
    </row>
    <row r="89" spans="2:8" ht="98.25" customHeight="1" thickBot="1" x14ac:dyDescent="0.6">
      <c r="B89" s="433" t="s">
        <v>224</v>
      </c>
      <c r="C89" s="433"/>
      <c r="D89" s="433"/>
      <c r="E89" s="433"/>
      <c r="F89" s="433"/>
      <c r="G89" s="433"/>
      <c r="H89" s="326"/>
    </row>
    <row r="90" spans="2:8" ht="19.8" thickBot="1" x14ac:dyDescent="0.6">
      <c r="B90" s="124" t="s">
        <v>31</v>
      </c>
      <c r="C90" s="125" t="s">
        <v>25</v>
      </c>
      <c r="D90" s="125" t="s">
        <v>26</v>
      </c>
      <c r="E90" s="125" t="s">
        <v>27</v>
      </c>
      <c r="F90" s="125" t="s">
        <v>28</v>
      </c>
      <c r="G90" s="125" t="s">
        <v>29</v>
      </c>
      <c r="H90" s="126" t="s">
        <v>30</v>
      </c>
    </row>
    <row r="91" spans="2:8" x14ac:dyDescent="0.55000000000000004">
      <c r="B91" s="127" t="str">
        <f>$B$32</f>
        <v>Liberal Arts</v>
      </c>
      <c r="C91" s="327">
        <f>Data!HR34</f>
        <v>0</v>
      </c>
      <c r="D91" s="327">
        <f>Data!IL34</f>
        <v>62494</v>
      </c>
      <c r="E91" s="327">
        <f>Data!JF34</f>
        <v>0</v>
      </c>
      <c r="F91" s="327">
        <f>Data!JZ34</f>
        <v>0</v>
      </c>
      <c r="G91" s="327">
        <f>Data!KT34</f>
        <v>0</v>
      </c>
      <c r="H91" s="133">
        <f t="shared" ref="H91:H111" si="2">SUM(C91:G91)</f>
        <v>62494</v>
      </c>
    </row>
    <row r="92" spans="2:8" x14ac:dyDescent="0.55000000000000004">
      <c r="B92" s="127" t="str">
        <f>$B$33</f>
        <v>Science</v>
      </c>
      <c r="C92" s="327">
        <f>Data!HS34</f>
        <v>0</v>
      </c>
      <c r="D92" s="327">
        <f>Data!IM34</f>
        <v>23720</v>
      </c>
      <c r="E92" s="327">
        <f>Data!JG34</f>
        <v>0</v>
      </c>
      <c r="F92" s="327">
        <f>Data!KA34</f>
        <v>0</v>
      </c>
      <c r="G92" s="327">
        <f>Data!KU34</f>
        <v>0</v>
      </c>
      <c r="H92" s="136">
        <f t="shared" si="2"/>
        <v>23720</v>
      </c>
    </row>
    <row r="93" spans="2:8" x14ac:dyDescent="0.55000000000000004">
      <c r="B93" s="127" t="str">
        <f>$B$34</f>
        <v>Fine Arts</v>
      </c>
      <c r="C93" s="327">
        <f>Data!HT34</f>
        <v>0</v>
      </c>
      <c r="D93" s="327">
        <f>Data!IN34</f>
        <v>8000</v>
      </c>
      <c r="E93" s="327">
        <f>Data!JH34</f>
        <v>0</v>
      </c>
      <c r="F93" s="327">
        <f>Data!KB34</f>
        <v>0</v>
      </c>
      <c r="G93" s="327">
        <f>Data!KV34</f>
        <v>0</v>
      </c>
      <c r="H93" s="136">
        <f t="shared" si="2"/>
        <v>8000</v>
      </c>
    </row>
    <row r="94" spans="2:8" x14ac:dyDescent="0.55000000000000004">
      <c r="B94" s="127" t="str">
        <f>$B$35</f>
        <v>Teacher Education</v>
      </c>
      <c r="C94" s="327">
        <f>Data!HU34</f>
        <v>0</v>
      </c>
      <c r="D94" s="327">
        <f>Data!IO34</f>
        <v>0</v>
      </c>
      <c r="E94" s="327">
        <f>Data!JI34</f>
        <v>0</v>
      </c>
      <c r="F94" s="327">
        <f>Data!KC34</f>
        <v>0</v>
      </c>
      <c r="G94" s="327">
        <f>Data!KW34</f>
        <v>0</v>
      </c>
      <c r="H94" s="136">
        <f t="shared" si="2"/>
        <v>0</v>
      </c>
    </row>
    <row r="95" spans="2:8" x14ac:dyDescent="0.55000000000000004">
      <c r="B95" s="127" t="str">
        <f>$B$36</f>
        <v>Agriculture</v>
      </c>
      <c r="C95" s="327">
        <f>Data!HV34</f>
        <v>0</v>
      </c>
      <c r="D95" s="327">
        <f>Data!IP34</f>
        <v>0</v>
      </c>
      <c r="E95" s="327">
        <f>Data!JJ34</f>
        <v>0</v>
      </c>
      <c r="F95" s="327">
        <f>Data!KD34</f>
        <v>0</v>
      </c>
      <c r="G95" s="327">
        <f>Data!KX34</f>
        <v>0</v>
      </c>
      <c r="H95" s="136">
        <f t="shared" si="2"/>
        <v>0</v>
      </c>
    </row>
    <row r="96" spans="2:8" x14ac:dyDescent="0.55000000000000004">
      <c r="B96" s="127" t="str">
        <f>$B$37</f>
        <v>Engineering</v>
      </c>
      <c r="C96" s="327">
        <f>Data!HW34</f>
        <v>0</v>
      </c>
      <c r="D96" s="327">
        <f>Data!IQ34</f>
        <v>162000</v>
      </c>
      <c r="E96" s="327">
        <f>Data!JK34</f>
        <v>0</v>
      </c>
      <c r="F96" s="327">
        <f>Data!KE34</f>
        <v>0</v>
      </c>
      <c r="G96" s="327">
        <f>Data!KY34</f>
        <v>0</v>
      </c>
      <c r="H96" s="136">
        <f t="shared" si="2"/>
        <v>162000</v>
      </c>
    </row>
    <row r="97" spans="2:8" x14ac:dyDescent="0.55000000000000004">
      <c r="B97" s="127" t="str">
        <f>$B$38</f>
        <v>Home Economics</v>
      </c>
      <c r="C97" s="327">
        <f>Data!HX34</f>
        <v>0</v>
      </c>
      <c r="D97" s="327">
        <f>Data!IR34</f>
        <v>0</v>
      </c>
      <c r="E97" s="327">
        <f>Data!JL34</f>
        <v>0</v>
      </c>
      <c r="F97" s="327">
        <f>Data!KF34</f>
        <v>0</v>
      </c>
      <c r="G97" s="327">
        <f>Data!KZ34</f>
        <v>0</v>
      </c>
      <c r="H97" s="136">
        <f t="shared" si="2"/>
        <v>0</v>
      </c>
    </row>
    <row r="98" spans="2:8" x14ac:dyDescent="0.55000000000000004">
      <c r="B98" s="127" t="str">
        <f>$B$39</f>
        <v>Law</v>
      </c>
      <c r="C98" s="327">
        <f>Data!HY34</f>
        <v>0</v>
      </c>
      <c r="D98" s="327">
        <f>Data!IS34</f>
        <v>0</v>
      </c>
      <c r="E98" s="327">
        <f>Data!JM34</f>
        <v>0</v>
      </c>
      <c r="F98" s="327">
        <f>Data!KG34</f>
        <v>0</v>
      </c>
      <c r="G98" s="327">
        <f>Data!LA34</f>
        <v>0</v>
      </c>
      <c r="H98" s="136">
        <f t="shared" si="2"/>
        <v>0</v>
      </c>
    </row>
    <row r="99" spans="2:8" x14ac:dyDescent="0.55000000000000004">
      <c r="B99" s="127" t="str">
        <f>$B$40</f>
        <v>Social Service</v>
      </c>
      <c r="C99" s="327">
        <f>Data!HZ34</f>
        <v>0</v>
      </c>
      <c r="D99" s="327">
        <f>Data!IT34</f>
        <v>0</v>
      </c>
      <c r="E99" s="327">
        <f>Data!JN34</f>
        <v>0</v>
      </c>
      <c r="F99" s="327">
        <f>Data!KH34</f>
        <v>0</v>
      </c>
      <c r="G99" s="327">
        <f>Data!LB34</f>
        <v>0</v>
      </c>
      <c r="H99" s="136">
        <f t="shared" si="2"/>
        <v>0</v>
      </c>
    </row>
    <row r="100" spans="2:8" x14ac:dyDescent="0.55000000000000004">
      <c r="B100" s="127" t="str">
        <f>$B$41</f>
        <v>Library Science</v>
      </c>
      <c r="C100" s="327">
        <f>Data!IA34</f>
        <v>0</v>
      </c>
      <c r="D100" s="327">
        <f>Data!IU34</f>
        <v>0</v>
      </c>
      <c r="E100" s="327">
        <f>Data!JO34</f>
        <v>0</v>
      </c>
      <c r="F100" s="327">
        <f>Data!KI34</f>
        <v>0</v>
      </c>
      <c r="G100" s="327">
        <f>Data!LC34</f>
        <v>0</v>
      </c>
      <c r="H100" s="136">
        <f t="shared" si="2"/>
        <v>0</v>
      </c>
    </row>
    <row r="101" spans="2:8" x14ac:dyDescent="0.55000000000000004">
      <c r="B101" s="127" t="str">
        <f>$B$42</f>
        <v>Veterinary Science</v>
      </c>
      <c r="C101" s="327">
        <f>Data!IB34</f>
        <v>0</v>
      </c>
      <c r="D101" s="327">
        <f>Data!IV34</f>
        <v>0</v>
      </c>
      <c r="E101" s="327">
        <f>Data!JP34</f>
        <v>0</v>
      </c>
      <c r="F101" s="327">
        <f>Data!KJ34</f>
        <v>0</v>
      </c>
      <c r="G101" s="327">
        <f>Data!LD34</f>
        <v>0</v>
      </c>
      <c r="H101" s="136">
        <f t="shared" si="2"/>
        <v>0</v>
      </c>
    </row>
    <row r="102" spans="2:8" x14ac:dyDescent="0.55000000000000004">
      <c r="B102" s="127" t="str">
        <f>$B$43</f>
        <v>Vocational Training</v>
      </c>
      <c r="C102" s="327">
        <f>Data!IC34</f>
        <v>0</v>
      </c>
      <c r="D102" s="327">
        <f>Data!IW34</f>
        <v>0</v>
      </c>
      <c r="E102" s="327">
        <f>Data!JQ34</f>
        <v>0</v>
      </c>
      <c r="F102" s="327">
        <f>Data!KK34</f>
        <v>0</v>
      </c>
      <c r="G102" s="327">
        <f>Data!LE34</f>
        <v>0</v>
      </c>
      <c r="H102" s="136">
        <f t="shared" si="2"/>
        <v>0</v>
      </c>
    </row>
    <row r="103" spans="2:8" x14ac:dyDescent="0.55000000000000004">
      <c r="B103" s="127" t="str">
        <f>$B$44</f>
        <v>Physical Training</v>
      </c>
      <c r="C103" s="327">
        <f>Data!ID34</f>
        <v>0</v>
      </c>
      <c r="D103" s="327">
        <f>Data!IX34</f>
        <v>0</v>
      </c>
      <c r="E103" s="327">
        <f>Data!JR34</f>
        <v>0</v>
      </c>
      <c r="F103" s="327">
        <f>Data!KL34</f>
        <v>0</v>
      </c>
      <c r="G103" s="327">
        <f>Data!LF34</f>
        <v>0</v>
      </c>
      <c r="H103" s="136">
        <f t="shared" si="2"/>
        <v>0</v>
      </c>
    </row>
    <row r="104" spans="2:8" x14ac:dyDescent="0.55000000000000004">
      <c r="B104" s="127" t="str">
        <f>$B$45</f>
        <v>Health Services</v>
      </c>
      <c r="C104" s="327">
        <f>Data!IE34</f>
        <v>0</v>
      </c>
      <c r="D104" s="327">
        <f>Data!IY34</f>
        <v>0</v>
      </c>
      <c r="E104" s="327">
        <f>Data!JS34</f>
        <v>0</v>
      </c>
      <c r="F104" s="327">
        <f>Data!KM34</f>
        <v>0</v>
      </c>
      <c r="G104" s="327">
        <f>Data!LG34</f>
        <v>0</v>
      </c>
      <c r="H104" s="136">
        <f t="shared" si="2"/>
        <v>0</v>
      </c>
    </row>
    <row r="105" spans="2:8" x14ac:dyDescent="0.55000000000000004">
      <c r="B105" s="127" t="str">
        <f>$B$46</f>
        <v>Pharmacy</v>
      </c>
      <c r="C105" s="327">
        <f>Data!IF34</f>
        <v>0</v>
      </c>
      <c r="D105" s="327">
        <f>Data!IZ34</f>
        <v>0</v>
      </c>
      <c r="E105" s="327">
        <f>Data!JT34</f>
        <v>0</v>
      </c>
      <c r="F105" s="327">
        <f>Data!KN34</f>
        <v>0</v>
      </c>
      <c r="G105" s="327">
        <f>Data!LH34</f>
        <v>0</v>
      </c>
      <c r="H105" s="136">
        <f t="shared" si="2"/>
        <v>0</v>
      </c>
    </row>
    <row r="106" spans="2:8" x14ac:dyDescent="0.55000000000000004">
      <c r="B106" s="127" t="str">
        <f>$B$47</f>
        <v>Business Administration</v>
      </c>
      <c r="C106" s="327">
        <f>Data!IG34</f>
        <v>0</v>
      </c>
      <c r="D106" s="327">
        <f>Data!JA34</f>
        <v>71130</v>
      </c>
      <c r="E106" s="327">
        <f>Data!JU34</f>
        <v>0</v>
      </c>
      <c r="F106" s="327">
        <f>Data!KO34</f>
        <v>0</v>
      </c>
      <c r="G106" s="327">
        <f>Data!LI34</f>
        <v>0</v>
      </c>
      <c r="H106" s="136">
        <f t="shared" si="2"/>
        <v>71130</v>
      </c>
    </row>
    <row r="107" spans="2:8" x14ac:dyDescent="0.55000000000000004">
      <c r="B107" s="127" t="str">
        <f>$B$48</f>
        <v>Optometry</v>
      </c>
      <c r="C107" s="327">
        <f>Data!IH34</f>
        <v>0</v>
      </c>
      <c r="D107" s="327">
        <f>Data!JB34</f>
        <v>0</v>
      </c>
      <c r="E107" s="327">
        <f>Data!JV34</f>
        <v>0</v>
      </c>
      <c r="F107" s="327">
        <f>Data!KP34</f>
        <v>0</v>
      </c>
      <c r="G107" s="327">
        <f>Data!LJ34</f>
        <v>0</v>
      </c>
      <c r="H107" s="136">
        <f t="shared" si="2"/>
        <v>0</v>
      </c>
    </row>
    <row r="108" spans="2:8" x14ac:dyDescent="0.55000000000000004">
      <c r="B108" s="127" t="str">
        <f>$B$49</f>
        <v>Teacher Ed-Practice Teaching</v>
      </c>
      <c r="C108" s="327">
        <f>Data!II34</f>
        <v>0</v>
      </c>
      <c r="D108" s="327">
        <f>Data!JC34</f>
        <v>0</v>
      </c>
      <c r="E108" s="327">
        <f>Data!JW34</f>
        <v>0</v>
      </c>
      <c r="F108" s="327">
        <f>Data!KQ34</f>
        <v>0</v>
      </c>
      <c r="G108" s="327">
        <f>Data!LK34</f>
        <v>0</v>
      </c>
      <c r="H108" s="136">
        <f t="shared" si="2"/>
        <v>0</v>
      </c>
    </row>
    <row r="109" spans="2:8" x14ac:dyDescent="0.55000000000000004">
      <c r="B109" s="127" t="str">
        <f>$B$50</f>
        <v>Technology</v>
      </c>
      <c r="C109" s="327">
        <f>Data!IJ34</f>
        <v>0</v>
      </c>
      <c r="D109" s="327">
        <f>Data!JD34</f>
        <v>0</v>
      </c>
      <c r="E109" s="327">
        <f>Data!JX34</f>
        <v>0</v>
      </c>
      <c r="F109" s="327">
        <f>Data!KR34</f>
        <v>0</v>
      </c>
      <c r="G109" s="327">
        <f>Data!LL34</f>
        <v>0</v>
      </c>
      <c r="H109" s="136">
        <f t="shared" si="2"/>
        <v>0</v>
      </c>
    </row>
    <row r="110" spans="2:8" x14ac:dyDescent="0.55000000000000004">
      <c r="B110" s="127" t="str">
        <f>$B$51</f>
        <v>Nursing</v>
      </c>
      <c r="C110" s="327">
        <f>Data!IK34</f>
        <v>0</v>
      </c>
      <c r="D110" s="327">
        <f>Data!JE34</f>
        <v>0</v>
      </c>
      <c r="E110" s="327">
        <f>Data!JY34</f>
        <v>0</v>
      </c>
      <c r="F110" s="327">
        <f>Data!KS34</f>
        <v>0</v>
      </c>
      <c r="G110" s="327">
        <f>Data!HPM34</f>
        <v>0</v>
      </c>
      <c r="H110" s="136">
        <f t="shared" si="2"/>
        <v>0</v>
      </c>
    </row>
    <row r="111" spans="2:8" x14ac:dyDescent="0.55000000000000004">
      <c r="B111" s="130" t="str">
        <f>$B$52</f>
        <v>Totals</v>
      </c>
      <c r="C111" s="133">
        <f>SUM(C91:C110)</f>
        <v>0</v>
      </c>
      <c r="D111" s="133">
        <f>SUM(D91:D110)</f>
        <v>327344</v>
      </c>
      <c r="E111" s="133">
        <f>SUM(E91:E110)</f>
        <v>0</v>
      </c>
      <c r="F111" s="133">
        <f>SUM(F91:F110)</f>
        <v>0</v>
      </c>
      <c r="G111" s="133">
        <f>SUM(G91:G110)</f>
        <v>0</v>
      </c>
      <c r="H111" s="133">
        <f t="shared" si="2"/>
        <v>327344</v>
      </c>
    </row>
    <row r="112" spans="2:8" x14ac:dyDescent="0.55000000000000004">
      <c r="B112" s="328"/>
      <c r="C112" s="329"/>
      <c r="D112" s="329"/>
      <c r="E112" s="329"/>
      <c r="F112" s="329"/>
      <c r="G112" s="329"/>
      <c r="H112" s="330"/>
    </row>
    <row r="113" spans="2:8" ht="16.5" customHeight="1" x14ac:dyDescent="0.55000000000000004">
      <c r="B113" s="445" t="s">
        <v>62</v>
      </c>
      <c r="C113" s="445"/>
      <c r="D113" s="445"/>
      <c r="E113" s="445"/>
      <c r="F113" s="445"/>
      <c r="G113" s="445"/>
      <c r="H113" s="445"/>
    </row>
    <row r="114" spans="2:8" ht="36.75" customHeight="1" thickBot="1" x14ac:dyDescent="0.6">
      <c r="B114" s="444" t="s">
        <v>36</v>
      </c>
      <c r="C114" s="444"/>
      <c r="D114" s="444"/>
      <c r="E114" s="444"/>
      <c r="F114" s="444"/>
      <c r="G114" s="444"/>
      <c r="H114" s="326"/>
    </row>
    <row r="115" spans="2:8" ht="19.8" thickBot="1" x14ac:dyDescent="0.6">
      <c r="B115" s="124" t="s">
        <v>31</v>
      </c>
      <c r="C115" s="125" t="s">
        <v>25</v>
      </c>
      <c r="D115" s="125" t="s">
        <v>26</v>
      </c>
      <c r="E115" s="125" t="s">
        <v>27</v>
      </c>
      <c r="F115" s="125" t="s">
        <v>28</v>
      </c>
      <c r="G115" s="125" t="s">
        <v>29</v>
      </c>
      <c r="H115" s="126" t="s">
        <v>30</v>
      </c>
    </row>
    <row r="116" spans="2:8" x14ac:dyDescent="0.55000000000000004">
      <c r="B116" s="127" t="str">
        <f>$B$32</f>
        <v>Liberal Arts</v>
      </c>
      <c r="C116" s="321">
        <f t="shared" ref="C116:G131" si="3">C91+C61</f>
        <v>4780086.2215019269</v>
      </c>
      <c r="D116" s="321">
        <f t="shared" si="3"/>
        <v>2494036.731671581</v>
      </c>
      <c r="E116" s="321">
        <f t="shared" si="3"/>
        <v>1383184.041694158</v>
      </c>
      <c r="F116" s="321">
        <f t="shared" si="3"/>
        <v>73389.711399854059</v>
      </c>
      <c r="G116" s="321">
        <f t="shared" si="3"/>
        <v>0</v>
      </c>
      <c r="H116" s="133">
        <f t="shared" ref="H116:H136" si="4">SUM(C116:G116)</f>
        <v>8730696.7062675189</v>
      </c>
    </row>
    <row r="117" spans="2:8" x14ac:dyDescent="0.55000000000000004">
      <c r="B117" s="127" t="str">
        <f>$B$33</f>
        <v>Science</v>
      </c>
      <c r="C117" s="141">
        <f t="shared" si="3"/>
        <v>1363004.00830168</v>
      </c>
      <c r="D117" s="141">
        <f t="shared" si="3"/>
        <v>1476110.9019417234</v>
      </c>
      <c r="E117" s="141">
        <f t="shared" si="3"/>
        <v>1372991.8539793296</v>
      </c>
      <c r="F117" s="141">
        <f t="shared" si="3"/>
        <v>0</v>
      </c>
      <c r="G117" s="141">
        <f t="shared" si="3"/>
        <v>0</v>
      </c>
      <c r="H117" s="136">
        <f t="shared" si="4"/>
        <v>4212106.7642227327</v>
      </c>
    </row>
    <row r="118" spans="2:8" x14ac:dyDescent="0.55000000000000004">
      <c r="B118" s="127" t="str">
        <f>$B$34</f>
        <v>Fine Arts</v>
      </c>
      <c r="C118" s="141">
        <f t="shared" si="3"/>
        <v>1465281.8943161545</v>
      </c>
      <c r="D118" s="141">
        <f t="shared" si="3"/>
        <v>1100527.5303685942</v>
      </c>
      <c r="E118" s="141">
        <f t="shared" si="3"/>
        <v>185817.28721397673</v>
      </c>
      <c r="F118" s="141">
        <f t="shared" si="3"/>
        <v>0</v>
      </c>
      <c r="G118" s="141">
        <f t="shared" si="3"/>
        <v>0</v>
      </c>
      <c r="H118" s="136">
        <f t="shared" si="4"/>
        <v>2751626.7118987255</v>
      </c>
    </row>
    <row r="119" spans="2:8" x14ac:dyDescent="0.55000000000000004">
      <c r="B119" s="127" t="str">
        <f>$B$35</f>
        <v>Teacher Education</v>
      </c>
      <c r="C119" s="141">
        <f t="shared" si="3"/>
        <v>80301.367805465678</v>
      </c>
      <c r="D119" s="141">
        <f t="shared" si="3"/>
        <v>320880.37084374728</v>
      </c>
      <c r="E119" s="141">
        <f t="shared" si="3"/>
        <v>2445916.5608799583</v>
      </c>
      <c r="F119" s="141">
        <f t="shared" si="3"/>
        <v>1080418.0572531233</v>
      </c>
      <c r="G119" s="141">
        <f t="shared" si="3"/>
        <v>0</v>
      </c>
      <c r="H119" s="136">
        <f t="shared" si="4"/>
        <v>3927516.3567822948</v>
      </c>
    </row>
    <row r="120" spans="2:8" x14ac:dyDescent="0.55000000000000004">
      <c r="B120" s="127" t="str">
        <f>$B$36</f>
        <v>Agriculture</v>
      </c>
      <c r="C120" s="141">
        <f t="shared" si="3"/>
        <v>0</v>
      </c>
      <c r="D120" s="141">
        <f t="shared" si="3"/>
        <v>0</v>
      </c>
      <c r="E120" s="141">
        <f t="shared" si="3"/>
        <v>0</v>
      </c>
      <c r="F120" s="141">
        <f t="shared" si="3"/>
        <v>0</v>
      </c>
      <c r="G120" s="141">
        <f t="shared" si="3"/>
        <v>0</v>
      </c>
      <c r="H120" s="136">
        <f t="shared" si="4"/>
        <v>0</v>
      </c>
    </row>
    <row r="121" spans="2:8" x14ac:dyDescent="0.55000000000000004">
      <c r="B121" s="127" t="str">
        <f>$B$37</f>
        <v>Engineering</v>
      </c>
      <c r="C121" s="141">
        <f t="shared" si="3"/>
        <v>929051.73105721467</v>
      </c>
      <c r="D121" s="141">
        <f t="shared" si="3"/>
        <v>2349969.8406721693</v>
      </c>
      <c r="E121" s="141">
        <f t="shared" si="3"/>
        <v>2158996.4849535786</v>
      </c>
      <c r="F121" s="141">
        <f t="shared" si="3"/>
        <v>1437494.555420209</v>
      </c>
      <c r="G121" s="141">
        <f t="shared" si="3"/>
        <v>0</v>
      </c>
      <c r="H121" s="136">
        <f t="shared" si="4"/>
        <v>6875512.6121031716</v>
      </c>
    </row>
    <row r="122" spans="2:8" x14ac:dyDescent="0.55000000000000004">
      <c r="B122" s="127" t="str">
        <f>$B$38</f>
        <v>Home Economics</v>
      </c>
      <c r="C122" s="141">
        <f t="shared" si="3"/>
        <v>289888.11375231936</v>
      </c>
      <c r="D122" s="141">
        <f t="shared" si="3"/>
        <v>174806.47013071101</v>
      </c>
      <c r="E122" s="141">
        <f t="shared" si="3"/>
        <v>272574.66666666663</v>
      </c>
      <c r="F122" s="141">
        <f t="shared" si="3"/>
        <v>0</v>
      </c>
      <c r="G122" s="141">
        <f t="shared" si="3"/>
        <v>0</v>
      </c>
      <c r="H122" s="136">
        <f t="shared" si="4"/>
        <v>737269.25054969697</v>
      </c>
    </row>
    <row r="123" spans="2:8" x14ac:dyDescent="0.55000000000000004">
      <c r="B123" s="127" t="str">
        <f>$B$39</f>
        <v>Law</v>
      </c>
      <c r="C123" s="141">
        <f t="shared" si="3"/>
        <v>0</v>
      </c>
      <c r="D123" s="141">
        <f t="shared" si="3"/>
        <v>0</v>
      </c>
      <c r="E123" s="141">
        <f t="shared" si="3"/>
        <v>0</v>
      </c>
      <c r="F123" s="141">
        <f t="shared" si="3"/>
        <v>0</v>
      </c>
      <c r="G123" s="141">
        <f t="shared" si="3"/>
        <v>0</v>
      </c>
      <c r="H123" s="136">
        <f t="shared" si="4"/>
        <v>0</v>
      </c>
    </row>
    <row r="124" spans="2:8" x14ac:dyDescent="0.55000000000000004">
      <c r="B124" s="127" t="str">
        <f>$B$40</f>
        <v>Social Service</v>
      </c>
      <c r="C124" s="141">
        <f t="shared" si="3"/>
        <v>65971.316681294134</v>
      </c>
      <c r="D124" s="141">
        <f t="shared" si="3"/>
        <v>265276.87617584877</v>
      </c>
      <c r="E124" s="141">
        <f t="shared" si="3"/>
        <v>0</v>
      </c>
      <c r="F124" s="141">
        <f t="shared" si="3"/>
        <v>0</v>
      </c>
      <c r="G124" s="141">
        <f t="shared" si="3"/>
        <v>0</v>
      </c>
      <c r="H124" s="136">
        <f t="shared" si="4"/>
        <v>331248.19285714289</v>
      </c>
    </row>
    <row r="125" spans="2:8" x14ac:dyDescent="0.55000000000000004">
      <c r="B125" s="127" t="str">
        <f>$B$41</f>
        <v>Library Science</v>
      </c>
      <c r="C125" s="141">
        <f t="shared" si="3"/>
        <v>0</v>
      </c>
      <c r="D125" s="141">
        <f t="shared" si="3"/>
        <v>0</v>
      </c>
      <c r="E125" s="141">
        <f t="shared" si="3"/>
        <v>0</v>
      </c>
      <c r="F125" s="141">
        <f t="shared" si="3"/>
        <v>0</v>
      </c>
      <c r="G125" s="141">
        <f t="shared" si="3"/>
        <v>0</v>
      </c>
      <c r="H125" s="136">
        <f t="shared" si="4"/>
        <v>0</v>
      </c>
    </row>
    <row r="126" spans="2:8" x14ac:dyDescent="0.55000000000000004">
      <c r="B126" s="127" t="str">
        <f>$B$42</f>
        <v>Veterinary Science</v>
      </c>
      <c r="C126" s="141">
        <f t="shared" si="3"/>
        <v>0</v>
      </c>
      <c r="D126" s="141">
        <f t="shared" si="3"/>
        <v>0</v>
      </c>
      <c r="E126" s="141">
        <f t="shared" si="3"/>
        <v>0</v>
      </c>
      <c r="F126" s="141">
        <f t="shared" si="3"/>
        <v>0</v>
      </c>
      <c r="G126" s="141">
        <f t="shared" si="3"/>
        <v>0</v>
      </c>
      <c r="H126" s="136">
        <f t="shared" si="4"/>
        <v>0</v>
      </c>
    </row>
    <row r="127" spans="2:8" x14ac:dyDescent="0.55000000000000004">
      <c r="B127" s="127" t="str">
        <f>$B$43</f>
        <v>Vocational Training</v>
      </c>
      <c r="C127" s="141">
        <f t="shared" si="3"/>
        <v>0</v>
      </c>
      <c r="D127" s="141">
        <f t="shared" si="3"/>
        <v>0</v>
      </c>
      <c r="E127" s="141">
        <f t="shared" si="3"/>
        <v>0</v>
      </c>
      <c r="F127" s="141">
        <f t="shared" si="3"/>
        <v>0</v>
      </c>
      <c r="G127" s="141">
        <f t="shared" si="3"/>
        <v>0</v>
      </c>
      <c r="H127" s="136">
        <f t="shared" si="4"/>
        <v>0</v>
      </c>
    </row>
    <row r="128" spans="2:8" x14ac:dyDescent="0.55000000000000004">
      <c r="B128" s="127" t="str">
        <f>$B$44</f>
        <v>Physical Training</v>
      </c>
      <c r="C128" s="141">
        <f t="shared" si="3"/>
        <v>0</v>
      </c>
      <c r="D128" s="141">
        <f t="shared" si="3"/>
        <v>0</v>
      </c>
      <c r="E128" s="141">
        <f t="shared" si="3"/>
        <v>0</v>
      </c>
      <c r="F128" s="141">
        <f t="shared" si="3"/>
        <v>0</v>
      </c>
      <c r="G128" s="141">
        <f t="shared" si="3"/>
        <v>0</v>
      </c>
      <c r="H128" s="136">
        <f t="shared" si="4"/>
        <v>0</v>
      </c>
    </row>
    <row r="129" spans="2:12" x14ac:dyDescent="0.55000000000000004">
      <c r="B129" s="127" t="str">
        <f>$B$45</f>
        <v>Health Services</v>
      </c>
      <c r="C129" s="141">
        <f t="shared" si="3"/>
        <v>252548.80092862441</v>
      </c>
      <c r="D129" s="141">
        <f t="shared" si="3"/>
        <v>432770.14361279621</v>
      </c>
      <c r="E129" s="141">
        <f t="shared" si="3"/>
        <v>1493187.2638698542</v>
      </c>
      <c r="F129" s="141">
        <f t="shared" si="3"/>
        <v>11333.333333333332</v>
      </c>
      <c r="G129" s="141">
        <f t="shared" si="3"/>
        <v>463775.00000000006</v>
      </c>
      <c r="H129" s="136">
        <f t="shared" si="4"/>
        <v>2653614.541744608</v>
      </c>
    </row>
    <row r="130" spans="2:12" x14ac:dyDescent="0.55000000000000004">
      <c r="B130" s="127" t="str">
        <f>$B$46</f>
        <v>Pharmacy</v>
      </c>
      <c r="C130" s="141">
        <f t="shared" si="3"/>
        <v>0</v>
      </c>
      <c r="D130" s="141">
        <f t="shared" si="3"/>
        <v>0</v>
      </c>
      <c r="E130" s="141">
        <f t="shared" si="3"/>
        <v>0</v>
      </c>
      <c r="F130" s="141">
        <f t="shared" si="3"/>
        <v>0</v>
      </c>
      <c r="G130" s="141">
        <f t="shared" si="3"/>
        <v>0</v>
      </c>
      <c r="H130" s="136">
        <f t="shared" si="4"/>
        <v>0</v>
      </c>
    </row>
    <row r="131" spans="2:12" x14ac:dyDescent="0.55000000000000004">
      <c r="B131" s="127" t="str">
        <f>$B$47</f>
        <v>Business Administration</v>
      </c>
      <c r="C131" s="141">
        <f t="shared" si="3"/>
        <v>799670.72754565394</v>
      </c>
      <c r="D131" s="141">
        <f t="shared" si="3"/>
        <v>2268833.7763635474</v>
      </c>
      <c r="E131" s="141">
        <f t="shared" si="3"/>
        <v>2076456.5648645035</v>
      </c>
      <c r="F131" s="141">
        <f t="shared" si="3"/>
        <v>1140.8266811034759</v>
      </c>
      <c r="G131" s="141">
        <f t="shared" si="3"/>
        <v>0</v>
      </c>
      <c r="H131" s="136">
        <f t="shared" si="4"/>
        <v>5146101.8954548081</v>
      </c>
    </row>
    <row r="132" spans="2:12" x14ac:dyDescent="0.55000000000000004">
      <c r="B132" s="127" t="str">
        <f>$B$48</f>
        <v>Optometry</v>
      </c>
      <c r="C132" s="141">
        <f t="shared" ref="C132:G135" si="5">C107+C77</f>
        <v>0</v>
      </c>
      <c r="D132" s="141">
        <f t="shared" si="5"/>
        <v>0</v>
      </c>
      <c r="E132" s="141">
        <f t="shared" si="5"/>
        <v>0</v>
      </c>
      <c r="F132" s="141">
        <f t="shared" si="5"/>
        <v>0</v>
      </c>
      <c r="G132" s="141">
        <f t="shared" si="5"/>
        <v>0</v>
      </c>
      <c r="H132" s="136">
        <f t="shared" si="4"/>
        <v>0</v>
      </c>
    </row>
    <row r="133" spans="2:12" x14ac:dyDescent="0.55000000000000004">
      <c r="B133" s="127" t="str">
        <f>$B$49</f>
        <v>Teacher Ed-Practice Teaching</v>
      </c>
      <c r="C133" s="141">
        <f t="shared" si="5"/>
        <v>0</v>
      </c>
      <c r="D133" s="141">
        <f t="shared" si="5"/>
        <v>11000</v>
      </c>
      <c r="E133" s="141">
        <f t="shared" si="5"/>
        <v>0</v>
      </c>
      <c r="F133" s="141">
        <f t="shared" si="5"/>
        <v>0</v>
      </c>
      <c r="G133" s="141">
        <f t="shared" si="5"/>
        <v>0</v>
      </c>
      <c r="H133" s="136">
        <f t="shared" si="4"/>
        <v>11000</v>
      </c>
    </row>
    <row r="134" spans="2:12" x14ac:dyDescent="0.55000000000000004">
      <c r="B134" s="127" t="str">
        <f>$B$50</f>
        <v>Technology</v>
      </c>
      <c r="C134" s="141">
        <f t="shared" si="5"/>
        <v>1470.5229739487386</v>
      </c>
      <c r="D134" s="141">
        <f t="shared" si="5"/>
        <v>63525.433502076805</v>
      </c>
      <c r="E134" s="141">
        <f t="shared" si="5"/>
        <v>15815.897435897434</v>
      </c>
      <c r="F134" s="141">
        <f t="shared" si="5"/>
        <v>0</v>
      </c>
      <c r="G134" s="141">
        <f t="shared" si="5"/>
        <v>0</v>
      </c>
      <c r="H134" s="136">
        <f t="shared" si="4"/>
        <v>80811.853911922983</v>
      </c>
    </row>
    <row r="135" spans="2:12" x14ac:dyDescent="0.55000000000000004">
      <c r="B135" s="127" t="str">
        <f>$B$51</f>
        <v>Nursing</v>
      </c>
      <c r="C135" s="141">
        <f t="shared" si="5"/>
        <v>92322.017319672144</v>
      </c>
      <c r="D135" s="141">
        <f t="shared" si="5"/>
        <v>2360867.1788053461</v>
      </c>
      <c r="E135" s="141">
        <f t="shared" si="5"/>
        <v>333114.87159550947</v>
      </c>
      <c r="F135" s="141">
        <f t="shared" si="5"/>
        <v>0</v>
      </c>
      <c r="G135" s="141">
        <f t="shared" si="5"/>
        <v>0</v>
      </c>
      <c r="H135" s="136">
        <f t="shared" si="4"/>
        <v>2786304.0677205278</v>
      </c>
    </row>
    <row r="136" spans="2:12" x14ac:dyDescent="0.55000000000000004">
      <c r="B136" s="130" t="str">
        <f>$B$52</f>
        <v>Totals</v>
      </c>
      <c r="C136" s="133">
        <f>SUM(C116:C135)</f>
        <v>10119596.722183954</v>
      </c>
      <c r="D136" s="133">
        <f>SUM(D116:D135)</f>
        <v>13318605.254088141</v>
      </c>
      <c r="E136" s="133">
        <f>SUM(E116:E135)</f>
        <v>11738055.493153432</v>
      </c>
      <c r="F136" s="133">
        <f>SUM(F116:F135)</f>
        <v>2603776.4840876232</v>
      </c>
      <c r="G136" s="133">
        <f>SUM(G116:G135)</f>
        <v>463775.00000000006</v>
      </c>
      <c r="H136" s="133">
        <f t="shared" si="4"/>
        <v>38243808.953513153</v>
      </c>
    </row>
    <row r="137" spans="2:12" x14ac:dyDescent="0.55000000000000004">
      <c r="B137" s="328"/>
      <c r="C137" s="331"/>
      <c r="D137" s="331"/>
      <c r="E137" s="331"/>
      <c r="F137" s="331"/>
      <c r="G137" s="331"/>
      <c r="H137" s="332"/>
    </row>
    <row r="138" spans="2:12" x14ac:dyDescent="0.55000000000000004">
      <c r="B138" s="120" t="s">
        <v>4</v>
      </c>
      <c r="C138" s="325"/>
      <c r="D138" s="325"/>
      <c r="E138" s="325"/>
      <c r="F138" s="325"/>
      <c r="G138" s="325"/>
      <c r="H138" s="122">
        <f>H86-H81-H111</f>
        <v>43004420.046486847</v>
      </c>
    </row>
    <row r="139" spans="2:12" ht="202.5" customHeight="1" thickBot="1" x14ac:dyDescent="0.6">
      <c r="B139" s="432" t="s">
        <v>850</v>
      </c>
      <c r="C139" s="432"/>
      <c r="D139" s="432"/>
      <c r="E139" s="432"/>
      <c r="F139" s="432"/>
      <c r="G139" s="432"/>
      <c r="H139" s="319"/>
    </row>
    <row r="140" spans="2:12" ht="36.75" customHeight="1" thickTop="1" x14ac:dyDescent="0.55000000000000004">
      <c r="B140" s="479" t="s">
        <v>852</v>
      </c>
      <c r="C140" s="454"/>
      <c r="D140" s="454"/>
      <c r="E140" s="454"/>
      <c r="F140" s="455"/>
      <c r="G140" s="333" t="s">
        <v>2</v>
      </c>
      <c r="H140" s="334">
        <v>1</v>
      </c>
      <c r="I140" s="446" t="str">
        <f>IF(H140+H141=1,"","Error, the two cells on the left must equal 100%")</f>
        <v/>
      </c>
      <c r="L140" s="288"/>
    </row>
    <row r="141" spans="2:12" ht="67.5" customHeight="1" thickBot="1" x14ac:dyDescent="0.6">
      <c r="B141" s="456"/>
      <c r="C141" s="457"/>
      <c r="D141" s="457"/>
      <c r="E141" s="457"/>
      <c r="F141" s="458"/>
      <c r="G141" s="333" t="s">
        <v>3</v>
      </c>
      <c r="H141" s="335">
        <f>1-H140</f>
        <v>0</v>
      </c>
      <c r="I141" s="446"/>
    </row>
    <row r="142" spans="2:12" ht="58.2" thickBot="1" x14ac:dyDescent="0.6">
      <c r="B142" s="336" t="s">
        <v>31</v>
      </c>
      <c r="C142" s="337" t="s">
        <v>25</v>
      </c>
      <c r="D142" s="337" t="s">
        <v>26</v>
      </c>
      <c r="E142" s="337" t="s">
        <v>27</v>
      </c>
      <c r="F142" s="337" t="s">
        <v>28</v>
      </c>
      <c r="G142" s="338" t="s">
        <v>29</v>
      </c>
      <c r="H142" s="339" t="s">
        <v>6</v>
      </c>
      <c r="I142" s="340" t="s">
        <v>7</v>
      </c>
    </row>
    <row r="143" spans="2:12" x14ac:dyDescent="0.55000000000000004">
      <c r="B143" s="127" t="str">
        <f>$B$32</f>
        <v>Liberal Arts</v>
      </c>
      <c r="C143" s="327">
        <f>Data!LN34</f>
        <v>0</v>
      </c>
      <c r="D143" s="327">
        <f>Data!MH34</f>
        <v>0</v>
      </c>
      <c r="E143" s="327">
        <f>Data!NB34</f>
        <v>0</v>
      </c>
      <c r="F143" s="327">
        <f>Data!NV34</f>
        <v>0</v>
      </c>
      <c r="G143" s="327">
        <f>Data!OP34</f>
        <v>0</v>
      </c>
      <c r="H143" s="341">
        <f>Data!PJ34</f>
        <v>9817499</v>
      </c>
      <c r="I143" s="342">
        <f t="shared" ref="I143:I162" si="6">SUM(C143:H143)</f>
        <v>9817499</v>
      </c>
    </row>
    <row r="144" spans="2:12" x14ac:dyDescent="0.55000000000000004">
      <c r="B144" s="127" t="str">
        <f>$B$33</f>
        <v>Science</v>
      </c>
      <c r="C144" s="327">
        <f>Data!LO34</f>
        <v>0</v>
      </c>
      <c r="D144" s="327">
        <f>Data!MI34</f>
        <v>0</v>
      </c>
      <c r="E144" s="327">
        <f>Data!NC34</f>
        <v>0</v>
      </c>
      <c r="F144" s="327">
        <f>Data!NW34</f>
        <v>0</v>
      </c>
      <c r="G144" s="327">
        <f>Data!OQ34</f>
        <v>0</v>
      </c>
      <c r="H144" s="341">
        <f>Data!PK34</f>
        <v>4736432</v>
      </c>
      <c r="I144" s="342">
        <f t="shared" si="6"/>
        <v>4736432</v>
      </c>
    </row>
    <row r="145" spans="2:9" x14ac:dyDescent="0.55000000000000004">
      <c r="B145" s="127" t="str">
        <f>$B$34</f>
        <v>Fine Arts</v>
      </c>
      <c r="C145" s="327">
        <f>Data!LP34</f>
        <v>0</v>
      </c>
      <c r="D145" s="327">
        <f>Data!MJ34</f>
        <v>0</v>
      </c>
      <c r="E145" s="327">
        <f>Data!ND34</f>
        <v>0</v>
      </c>
      <c r="F145" s="327">
        <f>Data!NX34</f>
        <v>0</v>
      </c>
      <c r="G145" s="327">
        <f>Data!OR34</f>
        <v>0</v>
      </c>
      <c r="H145" s="341">
        <f>Data!PL34</f>
        <v>3094151</v>
      </c>
      <c r="I145" s="342">
        <f t="shared" si="6"/>
        <v>3094151</v>
      </c>
    </row>
    <row r="146" spans="2:9" x14ac:dyDescent="0.55000000000000004">
      <c r="B146" s="127" t="str">
        <f>$B$35</f>
        <v>Teacher Education</v>
      </c>
      <c r="C146" s="327">
        <f>Data!LQ34</f>
        <v>0</v>
      </c>
      <c r="D146" s="327">
        <f>Data!MK34</f>
        <v>0</v>
      </c>
      <c r="E146" s="327">
        <f>Data!NE34</f>
        <v>0</v>
      </c>
      <c r="F146" s="327">
        <f>Data!NY34</f>
        <v>0</v>
      </c>
      <c r="G146" s="327">
        <f>Data!OS34</f>
        <v>0</v>
      </c>
      <c r="H146" s="341">
        <f>Data!PN34</f>
        <v>4416416</v>
      </c>
      <c r="I146" s="342">
        <f t="shared" si="6"/>
        <v>4416416</v>
      </c>
    </row>
    <row r="147" spans="2:9" x14ac:dyDescent="0.55000000000000004">
      <c r="B147" s="127" t="str">
        <f>$B$36</f>
        <v>Agriculture</v>
      </c>
      <c r="C147" s="327">
        <f>Data!LR34</f>
        <v>0</v>
      </c>
      <c r="D147" s="327">
        <f>Data!ML34</f>
        <v>0</v>
      </c>
      <c r="E147" s="327">
        <f>Data!NF34</f>
        <v>0</v>
      </c>
      <c r="F147" s="327">
        <f>Data!NZ34</f>
        <v>0</v>
      </c>
      <c r="G147" s="327">
        <f>Data!OT34</f>
        <v>0</v>
      </c>
      <c r="H147" s="341">
        <f>Data!PM34</f>
        <v>0</v>
      </c>
      <c r="I147" s="342">
        <f t="shared" si="6"/>
        <v>0</v>
      </c>
    </row>
    <row r="148" spans="2:9" x14ac:dyDescent="0.55000000000000004">
      <c r="B148" s="127" t="str">
        <f>$B$37</f>
        <v>Engineering</v>
      </c>
      <c r="C148" s="327">
        <f>Data!LS34</f>
        <v>0</v>
      </c>
      <c r="D148" s="327">
        <f>Data!MM34</f>
        <v>0</v>
      </c>
      <c r="E148" s="327">
        <f>Data!NG34</f>
        <v>0</v>
      </c>
      <c r="F148" s="327">
        <f>Data!OA34</f>
        <v>0</v>
      </c>
      <c r="G148" s="327">
        <f>Data!OU34</f>
        <v>0</v>
      </c>
      <c r="H148" s="341">
        <f>Data!PO34</f>
        <v>7731380</v>
      </c>
      <c r="I148" s="342">
        <f t="shared" si="6"/>
        <v>7731380</v>
      </c>
    </row>
    <row r="149" spans="2:9" x14ac:dyDescent="0.55000000000000004">
      <c r="B149" s="127" t="str">
        <f>$B$38</f>
        <v>Home Economics</v>
      </c>
      <c r="C149" s="327">
        <f>Data!LT34</f>
        <v>0</v>
      </c>
      <c r="D149" s="327">
        <f>Data!MN34</f>
        <v>0</v>
      </c>
      <c r="E149" s="327">
        <f>Data!NH34</f>
        <v>0</v>
      </c>
      <c r="F149" s="327">
        <f>Data!OB34</f>
        <v>0</v>
      </c>
      <c r="G149" s="327">
        <f>Data!OV34</f>
        <v>0</v>
      </c>
      <c r="H149" s="341">
        <f>Data!PP34</f>
        <v>829045</v>
      </c>
      <c r="I149" s="342">
        <f t="shared" si="6"/>
        <v>829045</v>
      </c>
    </row>
    <row r="150" spans="2:9" x14ac:dyDescent="0.55000000000000004">
      <c r="B150" s="127" t="str">
        <f>$B$39</f>
        <v>Law</v>
      </c>
      <c r="C150" s="327">
        <f>Data!LU34</f>
        <v>0</v>
      </c>
      <c r="D150" s="327">
        <f>Data!MO34</f>
        <v>0</v>
      </c>
      <c r="E150" s="327">
        <f>Data!NI34</f>
        <v>0</v>
      </c>
      <c r="F150" s="327">
        <f>Data!OC34</f>
        <v>0</v>
      </c>
      <c r="G150" s="327">
        <f>Data!OW34</f>
        <v>0</v>
      </c>
      <c r="H150" s="341">
        <f>Data!PQ34</f>
        <v>0</v>
      </c>
      <c r="I150" s="342">
        <f t="shared" si="6"/>
        <v>0</v>
      </c>
    </row>
    <row r="151" spans="2:9" x14ac:dyDescent="0.55000000000000004">
      <c r="B151" s="127" t="str">
        <f>$B$40</f>
        <v>Social Service</v>
      </c>
      <c r="C151" s="327">
        <f>Data!LV34</f>
        <v>0</v>
      </c>
      <c r="D151" s="327">
        <f>Data!MP34</f>
        <v>0</v>
      </c>
      <c r="E151" s="327">
        <f>Data!NJ34</f>
        <v>0</v>
      </c>
      <c r="F151" s="327">
        <f>Data!OD34</f>
        <v>0</v>
      </c>
      <c r="G151" s="327">
        <f>Data!OX34</f>
        <v>0</v>
      </c>
      <c r="H151" s="341">
        <f>Data!PR34</f>
        <v>372482</v>
      </c>
      <c r="I151" s="342">
        <f t="shared" si="6"/>
        <v>372482</v>
      </c>
    </row>
    <row r="152" spans="2:9" x14ac:dyDescent="0.55000000000000004">
      <c r="B152" s="127" t="str">
        <f>$B$41</f>
        <v>Library Science</v>
      </c>
      <c r="C152" s="327">
        <f>Data!LW34</f>
        <v>0</v>
      </c>
      <c r="D152" s="327">
        <f>Data!MQ34</f>
        <v>0</v>
      </c>
      <c r="E152" s="327">
        <f>Data!NK34</f>
        <v>0</v>
      </c>
      <c r="F152" s="327">
        <f>Data!OE34</f>
        <v>0</v>
      </c>
      <c r="G152" s="327">
        <f>Data!OY34</f>
        <v>0</v>
      </c>
      <c r="H152" s="341">
        <f>Data!PS34</f>
        <v>0</v>
      </c>
      <c r="I152" s="342">
        <f t="shared" si="6"/>
        <v>0</v>
      </c>
    </row>
    <row r="153" spans="2:9" x14ac:dyDescent="0.55000000000000004">
      <c r="B153" s="127" t="str">
        <f>$B$42</f>
        <v>Veterinary Science</v>
      </c>
      <c r="C153" s="327">
        <f>Data!LX34</f>
        <v>0</v>
      </c>
      <c r="D153" s="327">
        <f>Data!MR34</f>
        <v>0</v>
      </c>
      <c r="E153" s="327">
        <f>Data!NL34</f>
        <v>0</v>
      </c>
      <c r="F153" s="327">
        <f>Data!OF34</f>
        <v>0</v>
      </c>
      <c r="G153" s="327">
        <f>Data!OZ34</f>
        <v>0</v>
      </c>
      <c r="H153" s="341">
        <f>Data!PT34</f>
        <v>0</v>
      </c>
      <c r="I153" s="342">
        <f t="shared" si="6"/>
        <v>0</v>
      </c>
    </row>
    <row r="154" spans="2:9" x14ac:dyDescent="0.55000000000000004">
      <c r="B154" s="127" t="str">
        <f>$B$43</f>
        <v>Vocational Training</v>
      </c>
      <c r="C154" s="327">
        <f>Data!LY34</f>
        <v>0</v>
      </c>
      <c r="D154" s="327">
        <f>Data!MS34</f>
        <v>0</v>
      </c>
      <c r="E154" s="327">
        <f>Data!NM34</f>
        <v>0</v>
      </c>
      <c r="F154" s="327">
        <f>Data!OG34</f>
        <v>0</v>
      </c>
      <c r="G154" s="327">
        <f>Data!PA34</f>
        <v>0</v>
      </c>
      <c r="H154" s="341">
        <f>Data!PU34</f>
        <v>0</v>
      </c>
      <c r="I154" s="342">
        <f t="shared" si="6"/>
        <v>0</v>
      </c>
    </row>
    <row r="155" spans="2:9" x14ac:dyDescent="0.55000000000000004">
      <c r="B155" s="127" t="str">
        <f>$B$44</f>
        <v>Physical Training</v>
      </c>
      <c r="C155" s="327">
        <f>Data!LZ34</f>
        <v>0</v>
      </c>
      <c r="D155" s="327">
        <f>Data!MT34</f>
        <v>0</v>
      </c>
      <c r="E155" s="327">
        <f>Data!NN34</f>
        <v>0</v>
      </c>
      <c r="F155" s="327">
        <f>Data!OH34</f>
        <v>0</v>
      </c>
      <c r="G155" s="327">
        <f>Data!PB34</f>
        <v>0</v>
      </c>
      <c r="H155" s="341">
        <f>Data!PV34</f>
        <v>0</v>
      </c>
      <c r="I155" s="342">
        <f t="shared" si="6"/>
        <v>0</v>
      </c>
    </row>
    <row r="156" spans="2:9" x14ac:dyDescent="0.55000000000000004">
      <c r="B156" s="127" t="str">
        <f>$B$45</f>
        <v>Health Services</v>
      </c>
      <c r="C156" s="327">
        <f>Data!MA34</f>
        <v>0</v>
      </c>
      <c r="D156" s="327">
        <f>Data!MU34</f>
        <v>0</v>
      </c>
      <c r="E156" s="327">
        <f>Data!NO34</f>
        <v>0</v>
      </c>
      <c r="F156" s="327">
        <f>Data!OI34</f>
        <v>0</v>
      </c>
      <c r="G156" s="327">
        <f>Data!PC34</f>
        <v>0</v>
      </c>
      <c r="H156" s="341">
        <f>Data!PW34</f>
        <v>2983938</v>
      </c>
      <c r="I156" s="342">
        <f t="shared" si="6"/>
        <v>2983938</v>
      </c>
    </row>
    <row r="157" spans="2:9" x14ac:dyDescent="0.55000000000000004">
      <c r="B157" s="127" t="str">
        <f>$B$46</f>
        <v>Pharmacy</v>
      </c>
      <c r="C157" s="327">
        <f>Data!MB34</f>
        <v>0</v>
      </c>
      <c r="D157" s="327">
        <f>Data!MV34</f>
        <v>0</v>
      </c>
      <c r="E157" s="327">
        <f>Data!NP34</f>
        <v>0</v>
      </c>
      <c r="F157" s="327">
        <f>Data!OJ34</f>
        <v>0</v>
      </c>
      <c r="G157" s="327">
        <f>Data!PD34</f>
        <v>0</v>
      </c>
      <c r="H157" s="341">
        <f>Data!PX34</f>
        <v>0</v>
      </c>
      <c r="I157" s="342">
        <f t="shared" si="6"/>
        <v>0</v>
      </c>
    </row>
    <row r="158" spans="2:9" x14ac:dyDescent="0.55000000000000004">
      <c r="B158" s="127" t="str">
        <f>$B$47</f>
        <v>Business Administration</v>
      </c>
      <c r="C158" s="327">
        <f>Data!MC34</f>
        <v>0</v>
      </c>
      <c r="D158" s="327">
        <f>Data!MW34</f>
        <v>0</v>
      </c>
      <c r="E158" s="327">
        <f>Data!NQ34</f>
        <v>0</v>
      </c>
      <c r="F158" s="327">
        <f>Data!OK34</f>
        <v>0</v>
      </c>
      <c r="G158" s="327">
        <f>Data!PE34</f>
        <v>0</v>
      </c>
      <c r="H158" s="341">
        <f>Data!PY34</f>
        <v>5786692</v>
      </c>
      <c r="I158" s="342">
        <f t="shared" si="6"/>
        <v>5786692</v>
      </c>
    </row>
    <row r="159" spans="2:9" x14ac:dyDescent="0.55000000000000004">
      <c r="B159" s="127" t="str">
        <f>$B$48</f>
        <v>Optometry</v>
      </c>
      <c r="C159" s="327">
        <f>Data!MD34</f>
        <v>0</v>
      </c>
      <c r="D159" s="327">
        <f>Data!MX34</f>
        <v>0</v>
      </c>
      <c r="E159" s="327">
        <f>Data!NR34</f>
        <v>0</v>
      </c>
      <c r="F159" s="327">
        <f>Data!OL34</f>
        <v>0</v>
      </c>
      <c r="G159" s="327">
        <f>Data!PF34</f>
        <v>0</v>
      </c>
      <c r="H159" s="341">
        <f>Data!PZ34</f>
        <v>0</v>
      </c>
      <c r="I159" s="342">
        <f t="shared" si="6"/>
        <v>0</v>
      </c>
    </row>
    <row r="160" spans="2:9" x14ac:dyDescent="0.55000000000000004">
      <c r="B160" s="127" t="str">
        <f>$B$49</f>
        <v>Teacher Ed-Practice Teaching</v>
      </c>
      <c r="C160" s="327">
        <f>Data!ME34</f>
        <v>0</v>
      </c>
      <c r="D160" s="327">
        <f>Data!MY34</f>
        <v>0</v>
      </c>
      <c r="E160" s="327">
        <f>Data!NS34</f>
        <v>0</v>
      </c>
      <c r="F160" s="327">
        <f>Data!OM34</f>
        <v>0</v>
      </c>
      <c r="G160" s="327">
        <f>Data!PG34</f>
        <v>0</v>
      </c>
      <c r="H160" s="341">
        <f>Data!QA34</f>
        <v>12369</v>
      </c>
      <c r="I160" s="342">
        <f t="shared" si="6"/>
        <v>12369</v>
      </c>
    </row>
    <row r="161" spans="2:10" x14ac:dyDescent="0.55000000000000004">
      <c r="B161" s="127" t="str">
        <f>$B$50</f>
        <v>Technology</v>
      </c>
      <c r="C161" s="327">
        <f>Data!MF34</f>
        <v>0</v>
      </c>
      <c r="D161" s="327">
        <f>Data!MZ34</f>
        <v>0</v>
      </c>
      <c r="E161" s="327">
        <f>Data!NT34</f>
        <v>0</v>
      </c>
      <c r="F161" s="327">
        <f>Data!ON34</f>
        <v>0</v>
      </c>
      <c r="G161" s="327">
        <f>Data!PH34</f>
        <v>0</v>
      </c>
      <c r="H161" s="341">
        <f>Data!QB34</f>
        <v>90871</v>
      </c>
      <c r="I161" s="342">
        <f t="shared" si="6"/>
        <v>90871</v>
      </c>
    </row>
    <row r="162" spans="2:10" x14ac:dyDescent="0.55000000000000004">
      <c r="B162" s="127" t="str">
        <f>$B$51</f>
        <v>Nursing</v>
      </c>
      <c r="C162" s="327">
        <f>Data!MG34</f>
        <v>0</v>
      </c>
      <c r="D162" s="327">
        <f>Data!NA34</f>
        <v>0</v>
      </c>
      <c r="E162" s="327">
        <f>Data!NU34</f>
        <v>0</v>
      </c>
      <c r="F162" s="327">
        <f>Data!OO34</f>
        <v>0</v>
      </c>
      <c r="G162" s="327">
        <f>Data!PI34</f>
        <v>0</v>
      </c>
      <c r="H162" s="341">
        <f>Data!QC34</f>
        <v>3133145</v>
      </c>
      <c r="I162" s="342">
        <f t="shared" si="6"/>
        <v>3133145</v>
      </c>
    </row>
    <row r="163" spans="2:10" ht="19.8" thickBot="1" x14ac:dyDescent="0.6">
      <c r="B163" s="130" t="str">
        <f>$B$52</f>
        <v>Totals</v>
      </c>
      <c r="C163" s="133">
        <f t="shared" ref="C163:H163" si="7">SUM(C143:C162)</f>
        <v>0</v>
      </c>
      <c r="D163" s="133">
        <f t="shared" si="7"/>
        <v>0</v>
      </c>
      <c r="E163" s="133">
        <f t="shared" si="7"/>
        <v>0</v>
      </c>
      <c r="F163" s="133">
        <f t="shared" si="7"/>
        <v>0</v>
      </c>
      <c r="G163" s="134">
        <f t="shared" si="7"/>
        <v>0</v>
      </c>
      <c r="H163" s="343">
        <f t="shared" si="7"/>
        <v>43004420</v>
      </c>
      <c r="I163" s="342">
        <f>SUM(I143:I162)</f>
        <v>43004420</v>
      </c>
    </row>
    <row r="164" spans="2:10" ht="19.8" thickTop="1" x14ac:dyDescent="0.55000000000000004">
      <c r="B164" s="143"/>
      <c r="C164" s="329"/>
      <c r="D164" s="329"/>
      <c r="E164" s="329"/>
      <c r="F164" s="329"/>
      <c r="G164" s="329"/>
      <c r="H164" s="344"/>
      <c r="I164" s="345"/>
    </row>
    <row r="165" spans="2:10" ht="19.5" customHeight="1" x14ac:dyDescent="0.55000000000000004">
      <c r="B165" s="437" t="s">
        <v>63</v>
      </c>
      <c r="C165" s="437"/>
      <c r="D165" s="437"/>
      <c r="E165" s="437"/>
      <c r="F165" s="437"/>
      <c r="G165" s="437"/>
      <c r="H165" s="346"/>
      <c r="I165" s="346"/>
    </row>
    <row r="166" spans="2:10" ht="43.5" customHeight="1" thickBot="1" x14ac:dyDescent="0.6">
      <c r="B166" s="444" t="s">
        <v>40</v>
      </c>
      <c r="C166" s="444"/>
      <c r="D166" s="444"/>
      <c r="E166" s="444"/>
      <c r="F166" s="444"/>
      <c r="G166" s="444"/>
      <c r="H166" s="326"/>
    </row>
    <row r="167" spans="2:10" ht="19.8" thickBot="1" x14ac:dyDescent="0.6">
      <c r="B167" s="124" t="s">
        <v>31</v>
      </c>
      <c r="C167" s="125" t="s">
        <v>25</v>
      </c>
      <c r="D167" s="125" t="s">
        <v>26</v>
      </c>
      <c r="E167" s="125" t="s">
        <v>27</v>
      </c>
      <c r="F167" s="125" t="s">
        <v>28</v>
      </c>
      <c r="G167" s="125" t="s">
        <v>29</v>
      </c>
      <c r="H167" s="126" t="s">
        <v>1</v>
      </c>
    </row>
    <row r="168" spans="2:10" x14ac:dyDescent="0.55000000000000004">
      <c r="B168" s="127" t="str">
        <f>$B$32</f>
        <v>Liberal Arts</v>
      </c>
      <c r="C168" s="321">
        <f t="shared" ref="C168:G183" si="8">C143+$H$140*IF($H116=0,0,$H143*C116/$H116)+IF($H32=0,0,$H$141*$H143*C32/$H32)</f>
        <v>5375114.1837077346</v>
      </c>
      <c r="D168" s="321">
        <f t="shared" si="8"/>
        <v>2804495.9002609476</v>
      </c>
      <c r="E168" s="321">
        <f t="shared" si="8"/>
        <v>1555363.6099167301</v>
      </c>
      <c r="F168" s="321">
        <f t="shared" si="8"/>
        <v>82525.306114588413</v>
      </c>
      <c r="G168" s="321">
        <f t="shared" si="8"/>
        <v>0</v>
      </c>
      <c r="H168" s="133">
        <f t="shared" ref="H168:H188" si="9">SUM(C168:G168)</f>
        <v>9817499</v>
      </c>
      <c r="I168" s="347"/>
      <c r="J168" s="288"/>
    </row>
    <row r="169" spans="2:10" x14ac:dyDescent="0.55000000000000004">
      <c r="B169" s="127" t="str">
        <f>$B$33</f>
        <v>Science</v>
      </c>
      <c r="C169" s="141">
        <f t="shared" si="8"/>
        <v>1532671.4545517077</v>
      </c>
      <c r="D169" s="141">
        <f t="shared" si="8"/>
        <v>1659857.9530060401</v>
      </c>
      <c r="E169" s="141">
        <f t="shared" si="8"/>
        <v>1543902.5924422524</v>
      </c>
      <c r="F169" s="141">
        <f t="shared" si="8"/>
        <v>0</v>
      </c>
      <c r="G169" s="141">
        <f t="shared" si="8"/>
        <v>0</v>
      </c>
      <c r="H169" s="136">
        <f t="shared" si="9"/>
        <v>4736432</v>
      </c>
      <c r="I169" s="347"/>
      <c r="J169" s="288"/>
    </row>
    <row r="170" spans="2:10" x14ac:dyDescent="0.55000000000000004">
      <c r="B170" s="127" t="str">
        <f>$B$34</f>
        <v>Fine Arts</v>
      </c>
      <c r="C170" s="141">
        <f t="shared" si="8"/>
        <v>1647681.1403868548</v>
      </c>
      <c r="D170" s="141">
        <f t="shared" si="8"/>
        <v>1237521.9152701865</v>
      </c>
      <c r="E170" s="141">
        <f t="shared" si="8"/>
        <v>208947.94434295868</v>
      </c>
      <c r="F170" s="141">
        <f t="shared" si="8"/>
        <v>0</v>
      </c>
      <c r="G170" s="141">
        <f t="shared" si="8"/>
        <v>0</v>
      </c>
      <c r="H170" s="136">
        <f t="shared" si="9"/>
        <v>3094151</v>
      </c>
      <c r="I170" s="347"/>
      <c r="J170" s="288"/>
    </row>
    <row r="171" spans="2:10" x14ac:dyDescent="0.55000000000000004">
      <c r="B171" s="127" t="str">
        <f>$B$35</f>
        <v>Teacher Education</v>
      </c>
      <c r="C171" s="141">
        <f t="shared" si="8"/>
        <v>90297.331285589782</v>
      </c>
      <c r="D171" s="141">
        <f t="shared" si="8"/>
        <v>360823.75606992596</v>
      </c>
      <c r="E171" s="141">
        <f t="shared" si="8"/>
        <v>2750385.7534498349</v>
      </c>
      <c r="F171" s="141">
        <f t="shared" si="8"/>
        <v>1214909.1591946492</v>
      </c>
      <c r="G171" s="141">
        <f t="shared" si="8"/>
        <v>0</v>
      </c>
      <c r="H171" s="136">
        <f t="shared" si="9"/>
        <v>4416416</v>
      </c>
      <c r="I171" s="347"/>
      <c r="J171" s="288"/>
    </row>
    <row r="172" spans="2:10" x14ac:dyDescent="0.55000000000000004">
      <c r="B172" s="127" t="str">
        <f>$B$36</f>
        <v>Agriculture</v>
      </c>
      <c r="C172" s="141">
        <f t="shared" si="8"/>
        <v>0</v>
      </c>
      <c r="D172" s="141">
        <f t="shared" si="8"/>
        <v>0</v>
      </c>
      <c r="E172" s="141">
        <f t="shared" si="8"/>
        <v>0</v>
      </c>
      <c r="F172" s="141">
        <f t="shared" si="8"/>
        <v>0</v>
      </c>
      <c r="G172" s="141">
        <f t="shared" si="8"/>
        <v>0</v>
      </c>
      <c r="H172" s="136">
        <f t="shared" si="9"/>
        <v>0</v>
      </c>
      <c r="I172" s="347"/>
      <c r="J172" s="288"/>
    </row>
    <row r="173" spans="2:10" x14ac:dyDescent="0.55000000000000004">
      <c r="B173" s="127" t="str">
        <f>$B$37</f>
        <v>Engineering</v>
      </c>
      <c r="C173" s="141">
        <f t="shared" si="8"/>
        <v>1044700.5740076656</v>
      </c>
      <c r="D173" s="141">
        <f t="shared" si="8"/>
        <v>2642495.3093378698</v>
      </c>
      <c r="E173" s="141">
        <f t="shared" si="8"/>
        <v>2427749.4909189651</v>
      </c>
      <c r="F173" s="141">
        <f t="shared" si="8"/>
        <v>1616434.6257354992</v>
      </c>
      <c r="G173" s="141">
        <f t="shared" si="8"/>
        <v>0</v>
      </c>
      <c r="H173" s="136">
        <f t="shared" si="9"/>
        <v>7731380</v>
      </c>
      <c r="I173" s="347"/>
      <c r="J173" s="288"/>
    </row>
    <row r="174" spans="2:10" x14ac:dyDescent="0.55000000000000004">
      <c r="B174" s="127" t="str">
        <f>$B$38</f>
        <v>Home Economics</v>
      </c>
      <c r="C174" s="141">
        <f t="shared" si="8"/>
        <v>325973.57218764367</v>
      </c>
      <c r="D174" s="141">
        <f t="shared" si="8"/>
        <v>196566.49171447652</v>
      </c>
      <c r="E174" s="141">
        <f t="shared" si="8"/>
        <v>306504.93609787984</v>
      </c>
      <c r="F174" s="141">
        <f t="shared" si="8"/>
        <v>0</v>
      </c>
      <c r="G174" s="141">
        <f t="shared" si="8"/>
        <v>0</v>
      </c>
      <c r="H174" s="136">
        <f t="shared" si="9"/>
        <v>829045</v>
      </c>
      <c r="I174" s="347"/>
      <c r="J174" s="288"/>
    </row>
    <row r="175" spans="2:10" x14ac:dyDescent="0.55000000000000004">
      <c r="B175" s="127" t="str">
        <f>$B$39</f>
        <v>Law</v>
      </c>
      <c r="C175" s="141">
        <f t="shared" si="8"/>
        <v>0</v>
      </c>
      <c r="D175" s="141">
        <f t="shared" si="8"/>
        <v>0</v>
      </c>
      <c r="E175" s="141">
        <f t="shared" si="8"/>
        <v>0</v>
      </c>
      <c r="F175" s="141">
        <f t="shared" si="8"/>
        <v>0</v>
      </c>
      <c r="G175" s="141">
        <f t="shared" si="8"/>
        <v>0</v>
      </c>
      <c r="H175" s="136">
        <f t="shared" si="9"/>
        <v>0</v>
      </c>
      <c r="I175" s="347"/>
      <c r="J175" s="288"/>
    </row>
    <row r="176" spans="2:10" x14ac:dyDescent="0.55000000000000004">
      <c r="B176" s="127" t="str">
        <f>$B$40</f>
        <v>Social Service</v>
      </c>
      <c r="C176" s="141">
        <f t="shared" si="8"/>
        <v>74183.432574013874</v>
      </c>
      <c r="D176" s="141">
        <f t="shared" si="8"/>
        <v>298298.56742598611</v>
      </c>
      <c r="E176" s="141">
        <f t="shared" si="8"/>
        <v>0</v>
      </c>
      <c r="F176" s="141">
        <f t="shared" si="8"/>
        <v>0</v>
      </c>
      <c r="G176" s="141">
        <f t="shared" si="8"/>
        <v>0</v>
      </c>
      <c r="H176" s="136">
        <f t="shared" si="9"/>
        <v>372482</v>
      </c>
      <c r="I176" s="347"/>
      <c r="J176" s="288"/>
    </row>
    <row r="177" spans="2:10" x14ac:dyDescent="0.55000000000000004">
      <c r="B177" s="127" t="str">
        <f>$B$41</f>
        <v>Library Science</v>
      </c>
      <c r="C177" s="141">
        <f t="shared" si="8"/>
        <v>0</v>
      </c>
      <c r="D177" s="141">
        <f t="shared" si="8"/>
        <v>0</v>
      </c>
      <c r="E177" s="141">
        <f t="shared" si="8"/>
        <v>0</v>
      </c>
      <c r="F177" s="141">
        <f t="shared" si="8"/>
        <v>0</v>
      </c>
      <c r="G177" s="141">
        <f t="shared" si="8"/>
        <v>0</v>
      </c>
      <c r="H177" s="136">
        <f t="shared" si="9"/>
        <v>0</v>
      </c>
      <c r="I177" s="347"/>
      <c r="J177" s="288"/>
    </row>
    <row r="178" spans="2:10" x14ac:dyDescent="0.55000000000000004">
      <c r="B178" s="127" t="str">
        <f>$B$42</f>
        <v>Veterinary Science</v>
      </c>
      <c r="C178" s="141">
        <f t="shared" si="8"/>
        <v>0</v>
      </c>
      <c r="D178" s="141">
        <f t="shared" si="8"/>
        <v>0</v>
      </c>
      <c r="E178" s="141">
        <f t="shared" si="8"/>
        <v>0</v>
      </c>
      <c r="F178" s="141">
        <f t="shared" si="8"/>
        <v>0</v>
      </c>
      <c r="G178" s="141">
        <f t="shared" si="8"/>
        <v>0</v>
      </c>
      <c r="H178" s="136">
        <f t="shared" si="9"/>
        <v>0</v>
      </c>
      <c r="I178" s="347"/>
      <c r="J178" s="288"/>
    </row>
    <row r="179" spans="2:10" x14ac:dyDescent="0.55000000000000004">
      <c r="B179" s="127" t="str">
        <f>$B$43</f>
        <v>Vocational Training</v>
      </c>
      <c r="C179" s="141">
        <f t="shared" si="8"/>
        <v>0</v>
      </c>
      <c r="D179" s="141">
        <f t="shared" si="8"/>
        <v>0</v>
      </c>
      <c r="E179" s="141">
        <f t="shared" si="8"/>
        <v>0</v>
      </c>
      <c r="F179" s="141">
        <f t="shared" si="8"/>
        <v>0</v>
      </c>
      <c r="G179" s="141">
        <f t="shared" si="8"/>
        <v>0</v>
      </c>
      <c r="H179" s="136">
        <f t="shared" si="9"/>
        <v>0</v>
      </c>
      <c r="I179" s="347"/>
      <c r="J179" s="288"/>
    </row>
    <row r="180" spans="2:10" x14ac:dyDescent="0.55000000000000004">
      <c r="B180" s="127" t="str">
        <f>$B$44</f>
        <v>Physical Training</v>
      </c>
      <c r="C180" s="141">
        <f t="shared" si="8"/>
        <v>0</v>
      </c>
      <c r="D180" s="141">
        <f t="shared" si="8"/>
        <v>0</v>
      </c>
      <c r="E180" s="141">
        <f t="shared" si="8"/>
        <v>0</v>
      </c>
      <c r="F180" s="141">
        <f t="shared" si="8"/>
        <v>0</v>
      </c>
      <c r="G180" s="141">
        <f t="shared" si="8"/>
        <v>0</v>
      </c>
      <c r="H180" s="136">
        <f t="shared" si="9"/>
        <v>0</v>
      </c>
      <c r="I180" s="347"/>
      <c r="J180" s="288"/>
    </row>
    <row r="181" spans="2:10" x14ac:dyDescent="0.55000000000000004">
      <c r="B181" s="127" t="str">
        <f>$B$45</f>
        <v>Health Services</v>
      </c>
      <c r="C181" s="141">
        <f t="shared" si="8"/>
        <v>283986.22033850971</v>
      </c>
      <c r="D181" s="141">
        <f t="shared" si="8"/>
        <v>486641.61899816885</v>
      </c>
      <c r="E181" s="141">
        <f t="shared" si="8"/>
        <v>1679060.0698351553</v>
      </c>
      <c r="F181" s="141">
        <f t="shared" si="8"/>
        <v>12744.113158863878</v>
      </c>
      <c r="G181" s="141">
        <f t="shared" si="8"/>
        <v>521505.97766930261</v>
      </c>
      <c r="H181" s="136">
        <f t="shared" si="9"/>
        <v>2983938</v>
      </c>
      <c r="I181" s="347"/>
      <c r="J181" s="288"/>
    </row>
    <row r="182" spans="2:10" x14ac:dyDescent="0.55000000000000004">
      <c r="B182" s="127" t="str">
        <f>$B$46</f>
        <v>Pharmacy</v>
      </c>
      <c r="C182" s="141">
        <f t="shared" si="8"/>
        <v>0</v>
      </c>
      <c r="D182" s="141">
        <f t="shared" si="8"/>
        <v>0</v>
      </c>
      <c r="E182" s="141">
        <f t="shared" si="8"/>
        <v>0</v>
      </c>
      <c r="F182" s="141">
        <f t="shared" si="8"/>
        <v>0</v>
      </c>
      <c r="G182" s="141">
        <f t="shared" si="8"/>
        <v>0</v>
      </c>
      <c r="H182" s="136">
        <f t="shared" si="9"/>
        <v>0</v>
      </c>
      <c r="I182" s="347"/>
      <c r="J182" s="288"/>
    </row>
    <row r="183" spans="2:10" x14ac:dyDescent="0.55000000000000004">
      <c r="B183" s="127" t="str">
        <f>$B$47</f>
        <v>Business Administration</v>
      </c>
      <c r="C183" s="141">
        <f t="shared" si="8"/>
        <v>899214.25881786691</v>
      </c>
      <c r="D183" s="141">
        <f t="shared" si="8"/>
        <v>2551259.677661784</v>
      </c>
      <c r="E183" s="141">
        <f t="shared" si="8"/>
        <v>2334935.225993413</v>
      </c>
      <c r="F183" s="141">
        <f t="shared" si="8"/>
        <v>1282.8375269364135</v>
      </c>
      <c r="G183" s="141">
        <f t="shared" si="8"/>
        <v>0</v>
      </c>
      <c r="H183" s="136">
        <f t="shared" si="9"/>
        <v>5786692</v>
      </c>
      <c r="I183" s="347"/>
      <c r="J183" s="288"/>
    </row>
    <row r="184" spans="2:10" x14ac:dyDescent="0.55000000000000004">
      <c r="B184" s="127" t="str">
        <f>$B$48</f>
        <v>Optometry</v>
      </c>
      <c r="C184" s="141">
        <f t="shared" ref="C184:G187" si="10">C159+$H$140*IF($H132=0,0,$H159*C132/$H132)+IF($H48=0,0,$H$141*$H159*C48/$H48)</f>
        <v>0</v>
      </c>
      <c r="D184" s="141">
        <f t="shared" si="10"/>
        <v>0</v>
      </c>
      <c r="E184" s="141">
        <f t="shared" si="10"/>
        <v>0</v>
      </c>
      <c r="F184" s="141">
        <f t="shared" si="10"/>
        <v>0</v>
      </c>
      <c r="G184" s="141">
        <f t="shared" si="10"/>
        <v>0</v>
      </c>
      <c r="H184" s="136">
        <f t="shared" si="9"/>
        <v>0</v>
      </c>
      <c r="I184" s="347"/>
      <c r="J184" s="288"/>
    </row>
    <row r="185" spans="2:10" x14ac:dyDescent="0.55000000000000004">
      <c r="B185" s="127" t="str">
        <f>$B$49</f>
        <v>Teacher Ed-Practice Teaching</v>
      </c>
      <c r="C185" s="141">
        <f t="shared" si="10"/>
        <v>0</v>
      </c>
      <c r="D185" s="141">
        <f t="shared" si="10"/>
        <v>12369</v>
      </c>
      <c r="E185" s="141">
        <f t="shared" si="10"/>
        <v>0</v>
      </c>
      <c r="F185" s="141">
        <f t="shared" si="10"/>
        <v>0</v>
      </c>
      <c r="G185" s="141">
        <f t="shared" si="10"/>
        <v>0</v>
      </c>
      <c r="H185" s="136">
        <f t="shared" si="9"/>
        <v>12369</v>
      </c>
      <c r="I185" s="347"/>
      <c r="J185" s="288"/>
    </row>
    <row r="186" spans="2:10" x14ac:dyDescent="0.55000000000000004">
      <c r="B186" s="127" t="str">
        <f>$B$50</f>
        <v>Technology</v>
      </c>
      <c r="C186" s="141">
        <f t="shared" si="10"/>
        <v>1653.5679692652163</v>
      </c>
      <c r="D186" s="141">
        <f t="shared" si="10"/>
        <v>71432.833035346674</v>
      </c>
      <c r="E186" s="141">
        <f t="shared" si="10"/>
        <v>17784.598995388104</v>
      </c>
      <c r="F186" s="141">
        <f t="shared" si="10"/>
        <v>0</v>
      </c>
      <c r="G186" s="141">
        <f t="shared" si="10"/>
        <v>0</v>
      </c>
      <c r="H186" s="136">
        <f t="shared" si="9"/>
        <v>90871</v>
      </c>
      <c r="I186" s="347"/>
      <c r="J186" s="288"/>
    </row>
    <row r="187" spans="2:10" x14ac:dyDescent="0.55000000000000004">
      <c r="B187" s="127" t="str">
        <f>$B$51</f>
        <v>Nursing</v>
      </c>
      <c r="C187" s="141">
        <f t="shared" si="10"/>
        <v>103814.32174116088</v>
      </c>
      <c r="D187" s="141">
        <f t="shared" si="10"/>
        <v>2654749.4520185315</v>
      </c>
      <c r="E187" s="141">
        <f t="shared" si="10"/>
        <v>374581.22624030767</v>
      </c>
      <c r="F187" s="141">
        <f t="shared" si="10"/>
        <v>0</v>
      </c>
      <c r="G187" s="141">
        <f t="shared" si="10"/>
        <v>0</v>
      </c>
      <c r="H187" s="136">
        <f t="shared" si="9"/>
        <v>3133145</v>
      </c>
      <c r="I187" s="347"/>
      <c r="J187" s="288"/>
    </row>
    <row r="188" spans="2:10" x14ac:dyDescent="0.55000000000000004">
      <c r="B188" s="130" t="str">
        <f>$B$52</f>
        <v>Totals</v>
      </c>
      <c r="C188" s="133">
        <f>SUM(C168:C187)</f>
        <v>11379290.057568012</v>
      </c>
      <c r="D188" s="133">
        <f>SUM(D168:D187)</f>
        <v>14976512.474799262</v>
      </c>
      <c r="E188" s="133">
        <f>SUM(E168:E187)</f>
        <v>13199215.448232885</v>
      </c>
      <c r="F188" s="133">
        <f>SUM(F168:F187)</f>
        <v>2927896.0417305375</v>
      </c>
      <c r="G188" s="133">
        <f>SUM(G168:G187)</f>
        <v>521505.97766930261</v>
      </c>
      <c r="H188" s="133">
        <f t="shared" si="9"/>
        <v>43004420.000000007</v>
      </c>
      <c r="I188" s="347"/>
      <c r="J188" s="288"/>
    </row>
    <row r="189" spans="2:10" x14ac:dyDescent="0.55000000000000004">
      <c r="B189" s="328"/>
      <c r="C189" s="329"/>
      <c r="D189" s="329"/>
      <c r="E189" s="329"/>
      <c r="F189" s="329"/>
      <c r="G189" s="329"/>
      <c r="H189" s="344"/>
    </row>
    <row r="190" spans="2:10" x14ac:dyDescent="0.55000000000000004">
      <c r="B190" s="442" t="s">
        <v>34</v>
      </c>
      <c r="C190" s="442"/>
      <c r="D190" s="442"/>
      <c r="E190" s="442"/>
      <c r="F190" s="442"/>
      <c r="G190" s="442"/>
      <c r="H190" s="122">
        <f>H15</f>
        <v>52591365</v>
      </c>
    </row>
    <row r="191" spans="2:10" ht="43.5" customHeight="1" thickBot="1" x14ac:dyDescent="0.6">
      <c r="B191" s="432" t="s">
        <v>225</v>
      </c>
      <c r="C191" s="432"/>
      <c r="D191" s="432"/>
      <c r="E191" s="432"/>
      <c r="F191" s="432"/>
      <c r="G191" s="432"/>
      <c r="H191" s="432"/>
    </row>
    <row r="192" spans="2:10" ht="19.8" thickBot="1" x14ac:dyDescent="0.6">
      <c r="B192" s="124" t="s">
        <v>31</v>
      </c>
      <c r="C192" s="125" t="s">
        <v>25</v>
      </c>
      <c r="D192" s="125" t="s">
        <v>26</v>
      </c>
      <c r="E192" s="125" t="s">
        <v>27</v>
      </c>
      <c r="F192" s="125" t="s">
        <v>28</v>
      </c>
      <c r="G192" s="125" t="s">
        <v>29</v>
      </c>
      <c r="H192" s="126" t="s">
        <v>1</v>
      </c>
    </row>
    <row r="193" spans="2:8" x14ac:dyDescent="0.55000000000000004">
      <c r="B193" s="127" t="str">
        <f>$B$32</f>
        <v>Liberal Arts</v>
      </c>
      <c r="C193" s="135">
        <f t="shared" ref="C193:G208" si="11">$H$190*IF($H$136=0,0,C116/$H$136)</f>
        <v>6573384.4532079585</v>
      </c>
      <c r="D193" s="135">
        <f t="shared" si="11"/>
        <v>3429700.1179506755</v>
      </c>
      <c r="E193" s="135">
        <f t="shared" si="11"/>
        <v>1902099.6806917244</v>
      </c>
      <c r="F193" s="135">
        <f t="shared" si="11"/>
        <v>100922.61218452272</v>
      </c>
      <c r="G193" s="135">
        <f t="shared" si="11"/>
        <v>0</v>
      </c>
      <c r="H193" s="135">
        <f>SUM(C193:G193)</f>
        <v>12006106.864034882</v>
      </c>
    </row>
    <row r="194" spans="2:8" x14ac:dyDescent="0.55000000000000004">
      <c r="B194" s="127" t="str">
        <f>$B$33</f>
        <v>Science</v>
      </c>
      <c r="C194" s="138">
        <f t="shared" si="11"/>
        <v>1874348.9013918373</v>
      </c>
      <c r="D194" s="138">
        <f t="shared" si="11"/>
        <v>2029889.0029196495</v>
      </c>
      <c r="E194" s="138">
        <f t="shared" si="11"/>
        <v>1888083.7895206695</v>
      </c>
      <c r="F194" s="138">
        <f t="shared" si="11"/>
        <v>0</v>
      </c>
      <c r="G194" s="138">
        <f t="shared" si="11"/>
        <v>0</v>
      </c>
      <c r="H194" s="138">
        <f t="shared" ref="H194:H213" si="12">SUM(C194:G194)</f>
        <v>5792321.6938321562</v>
      </c>
    </row>
    <row r="195" spans="2:8" x14ac:dyDescent="0.55000000000000004">
      <c r="B195" s="127" t="str">
        <f>$B$34</f>
        <v>Fine Arts</v>
      </c>
      <c r="C195" s="138">
        <f t="shared" si="11"/>
        <v>2014997.3823356135</v>
      </c>
      <c r="D195" s="138">
        <f t="shared" si="11"/>
        <v>1513401.6884279647</v>
      </c>
      <c r="E195" s="138">
        <f t="shared" si="11"/>
        <v>255528.54285666993</v>
      </c>
      <c r="F195" s="138">
        <f t="shared" si="11"/>
        <v>0</v>
      </c>
      <c r="G195" s="138">
        <f t="shared" si="11"/>
        <v>0</v>
      </c>
      <c r="H195" s="138">
        <f t="shared" si="12"/>
        <v>3783927.6136202482</v>
      </c>
    </row>
    <row r="196" spans="2:8" x14ac:dyDescent="0.55000000000000004">
      <c r="B196" s="127" t="str">
        <f>$B$35</f>
        <v>Teacher Education</v>
      </c>
      <c r="C196" s="138">
        <f t="shared" si="11"/>
        <v>110427.24717587385</v>
      </c>
      <c r="D196" s="138">
        <f t="shared" si="11"/>
        <v>441261.92359374417</v>
      </c>
      <c r="E196" s="138">
        <f t="shared" si="11"/>
        <v>3363527.1729639266</v>
      </c>
      <c r="F196" s="138">
        <f t="shared" si="11"/>
        <v>1485747.9408146203</v>
      </c>
      <c r="G196" s="138">
        <f t="shared" si="11"/>
        <v>0</v>
      </c>
      <c r="H196" s="138">
        <f t="shared" si="12"/>
        <v>5400964.2845481653</v>
      </c>
    </row>
    <row r="197" spans="2:8" x14ac:dyDescent="0.55000000000000004">
      <c r="B197" s="127" t="str">
        <f>$B$36</f>
        <v>Agriculture</v>
      </c>
      <c r="C197" s="138">
        <f t="shared" si="11"/>
        <v>0</v>
      </c>
      <c r="D197" s="138">
        <f t="shared" si="11"/>
        <v>0</v>
      </c>
      <c r="E197" s="138">
        <f t="shared" si="11"/>
        <v>0</v>
      </c>
      <c r="F197" s="138">
        <f t="shared" si="11"/>
        <v>0</v>
      </c>
      <c r="G197" s="138">
        <f t="shared" si="11"/>
        <v>0</v>
      </c>
      <c r="H197" s="138">
        <f t="shared" si="12"/>
        <v>0</v>
      </c>
    </row>
    <row r="198" spans="2:8" x14ac:dyDescent="0.55000000000000004">
      <c r="B198" s="127" t="str">
        <f>$B$37</f>
        <v>Engineering</v>
      </c>
      <c r="C198" s="138">
        <f t="shared" si="11"/>
        <v>1277594.9893302515</v>
      </c>
      <c r="D198" s="138">
        <f t="shared" si="11"/>
        <v>3231585.0594277391</v>
      </c>
      <c r="E198" s="138">
        <f t="shared" si="11"/>
        <v>2968966.0962360869</v>
      </c>
      <c r="F198" s="138">
        <f t="shared" si="11"/>
        <v>1976785.3390730892</v>
      </c>
      <c r="G198" s="138">
        <f t="shared" si="11"/>
        <v>0</v>
      </c>
      <c r="H198" s="138">
        <f t="shared" si="12"/>
        <v>9454931.4840671681</v>
      </c>
    </row>
    <row r="199" spans="2:8" x14ac:dyDescent="0.55000000000000004">
      <c r="B199" s="127" t="str">
        <f>$B$38</f>
        <v>Home Economics</v>
      </c>
      <c r="C199" s="138">
        <f t="shared" si="11"/>
        <v>398642.60429815936</v>
      </c>
      <c r="D199" s="138">
        <f t="shared" si="11"/>
        <v>240386.90513752564</v>
      </c>
      <c r="E199" s="138">
        <f t="shared" si="11"/>
        <v>374833.84047454165</v>
      </c>
      <c r="F199" s="138">
        <f t="shared" si="11"/>
        <v>0</v>
      </c>
      <c r="G199" s="138">
        <f t="shared" si="11"/>
        <v>0</v>
      </c>
      <c r="H199" s="138">
        <f t="shared" si="12"/>
        <v>1013863.3499102267</v>
      </c>
    </row>
    <row r="200" spans="2:8" x14ac:dyDescent="0.55000000000000004">
      <c r="B200" s="127" t="str">
        <f>$B$39</f>
        <v>Law</v>
      </c>
      <c r="C200" s="138">
        <f t="shared" si="11"/>
        <v>0</v>
      </c>
      <c r="D200" s="138">
        <f t="shared" si="11"/>
        <v>0</v>
      </c>
      <c r="E200" s="138">
        <f t="shared" si="11"/>
        <v>0</v>
      </c>
      <c r="F200" s="138">
        <f t="shared" si="11"/>
        <v>0</v>
      </c>
      <c r="G200" s="138">
        <f t="shared" si="11"/>
        <v>0</v>
      </c>
      <c r="H200" s="138">
        <f t="shared" si="12"/>
        <v>0</v>
      </c>
    </row>
    <row r="201" spans="2:8" x14ac:dyDescent="0.55000000000000004">
      <c r="B201" s="127" t="str">
        <f>$B$40</f>
        <v>Social Service</v>
      </c>
      <c r="C201" s="138">
        <f t="shared" si="11"/>
        <v>90721.130819732614</v>
      </c>
      <c r="D201" s="138">
        <f t="shared" si="11"/>
        <v>364798.20924694464</v>
      </c>
      <c r="E201" s="138">
        <f t="shared" si="11"/>
        <v>0</v>
      </c>
      <c r="F201" s="138">
        <f t="shared" si="11"/>
        <v>0</v>
      </c>
      <c r="G201" s="138">
        <f t="shared" si="11"/>
        <v>0</v>
      </c>
      <c r="H201" s="138">
        <f t="shared" si="12"/>
        <v>455519.34006667725</v>
      </c>
    </row>
    <row r="202" spans="2:8" x14ac:dyDescent="0.55000000000000004">
      <c r="B202" s="127" t="str">
        <f>$B$41</f>
        <v>Library Science</v>
      </c>
      <c r="C202" s="138">
        <f t="shared" si="11"/>
        <v>0</v>
      </c>
      <c r="D202" s="138">
        <f t="shared" si="11"/>
        <v>0</v>
      </c>
      <c r="E202" s="138">
        <f t="shared" si="11"/>
        <v>0</v>
      </c>
      <c r="F202" s="138">
        <f t="shared" si="11"/>
        <v>0</v>
      </c>
      <c r="G202" s="138">
        <f t="shared" si="11"/>
        <v>0</v>
      </c>
      <c r="H202" s="138">
        <f t="shared" si="12"/>
        <v>0</v>
      </c>
    </row>
    <row r="203" spans="2:8" x14ac:dyDescent="0.55000000000000004">
      <c r="B203" s="127" t="str">
        <f>$B$42</f>
        <v>Veterinary Science</v>
      </c>
      <c r="C203" s="138">
        <f t="shared" si="11"/>
        <v>0</v>
      </c>
      <c r="D203" s="138">
        <f t="shared" si="11"/>
        <v>0</v>
      </c>
      <c r="E203" s="138">
        <f t="shared" si="11"/>
        <v>0</v>
      </c>
      <c r="F203" s="138">
        <f t="shared" si="11"/>
        <v>0</v>
      </c>
      <c r="G203" s="138">
        <f t="shared" si="11"/>
        <v>0</v>
      </c>
      <c r="H203" s="138">
        <f t="shared" si="12"/>
        <v>0</v>
      </c>
    </row>
    <row r="204" spans="2:8" x14ac:dyDescent="0.55000000000000004">
      <c r="B204" s="127" t="str">
        <f>$B$43</f>
        <v>Vocational Training</v>
      </c>
      <c r="C204" s="138">
        <f t="shared" si="11"/>
        <v>0</v>
      </c>
      <c r="D204" s="138">
        <f t="shared" si="11"/>
        <v>0</v>
      </c>
      <c r="E204" s="138">
        <f t="shared" si="11"/>
        <v>0</v>
      </c>
      <c r="F204" s="138">
        <f t="shared" si="11"/>
        <v>0</v>
      </c>
      <c r="G204" s="138">
        <f t="shared" si="11"/>
        <v>0</v>
      </c>
      <c r="H204" s="138">
        <f t="shared" si="12"/>
        <v>0</v>
      </c>
    </row>
    <row r="205" spans="2:8" x14ac:dyDescent="0.55000000000000004">
      <c r="B205" s="127" t="str">
        <f>$B$44</f>
        <v>Physical Training</v>
      </c>
      <c r="C205" s="138">
        <f t="shared" si="11"/>
        <v>0</v>
      </c>
      <c r="D205" s="138">
        <f t="shared" si="11"/>
        <v>0</v>
      </c>
      <c r="E205" s="138">
        <f t="shared" si="11"/>
        <v>0</v>
      </c>
      <c r="F205" s="138">
        <f t="shared" si="11"/>
        <v>0</v>
      </c>
      <c r="G205" s="138">
        <f t="shared" si="11"/>
        <v>0</v>
      </c>
      <c r="H205" s="138">
        <f t="shared" si="12"/>
        <v>0</v>
      </c>
    </row>
    <row r="206" spans="2:8" x14ac:dyDescent="0.55000000000000004">
      <c r="B206" s="127" t="str">
        <f>$B$45</f>
        <v>Health Services</v>
      </c>
      <c r="C206" s="138">
        <f t="shared" si="11"/>
        <v>347295.06640131684</v>
      </c>
      <c r="D206" s="138">
        <f t="shared" si="11"/>
        <v>595128.28890837263</v>
      </c>
      <c r="E206" s="138">
        <f t="shared" si="11"/>
        <v>2053371.7366642426</v>
      </c>
      <c r="F206" s="138">
        <f t="shared" si="11"/>
        <v>15585.149238782791</v>
      </c>
      <c r="G206" s="138">
        <f t="shared" si="11"/>
        <v>637764.93425439612</v>
      </c>
      <c r="H206" s="138">
        <f t="shared" si="12"/>
        <v>3649145.1754671112</v>
      </c>
    </row>
    <row r="207" spans="2:8" x14ac:dyDescent="0.55000000000000004">
      <c r="B207" s="127" t="str">
        <f>$B$46</f>
        <v>Pharmacy</v>
      </c>
      <c r="C207" s="138">
        <f t="shared" si="11"/>
        <v>0</v>
      </c>
      <c r="D207" s="138">
        <f t="shared" si="11"/>
        <v>0</v>
      </c>
      <c r="E207" s="138">
        <f t="shared" si="11"/>
        <v>0</v>
      </c>
      <c r="F207" s="138">
        <f t="shared" si="11"/>
        <v>0</v>
      </c>
      <c r="G207" s="138">
        <f t="shared" si="11"/>
        <v>0</v>
      </c>
      <c r="H207" s="138">
        <f t="shared" si="12"/>
        <v>0</v>
      </c>
    </row>
    <row r="208" spans="2:8" x14ac:dyDescent="0.55000000000000004">
      <c r="B208" s="127" t="str">
        <f>$B$47</f>
        <v>Business Administration</v>
      </c>
      <c r="C208" s="138">
        <f t="shared" si="11"/>
        <v>1099675.379178091</v>
      </c>
      <c r="D208" s="138">
        <f t="shared" si="11"/>
        <v>3120009.9708191496</v>
      </c>
      <c r="E208" s="138">
        <f t="shared" si="11"/>
        <v>2855460.4809938422</v>
      </c>
      <c r="F208" s="138">
        <f t="shared" si="11"/>
        <v>1568.8194776984944</v>
      </c>
      <c r="G208" s="138">
        <f t="shared" si="11"/>
        <v>0</v>
      </c>
      <c r="H208" s="138">
        <f t="shared" si="12"/>
        <v>7076714.6504687825</v>
      </c>
    </row>
    <row r="209" spans="2:8" x14ac:dyDescent="0.55000000000000004">
      <c r="B209" s="127" t="str">
        <f>$B$48</f>
        <v>Optometry</v>
      </c>
      <c r="C209" s="138">
        <f t="shared" ref="C209:G212" si="13">$H$190*IF($H$136=0,0,C132/$H$136)</f>
        <v>0</v>
      </c>
      <c r="D209" s="138">
        <f t="shared" si="13"/>
        <v>0</v>
      </c>
      <c r="E209" s="138">
        <f t="shared" si="13"/>
        <v>0</v>
      </c>
      <c r="F209" s="138">
        <f t="shared" si="13"/>
        <v>0</v>
      </c>
      <c r="G209" s="138">
        <f t="shared" si="13"/>
        <v>0</v>
      </c>
      <c r="H209" s="138">
        <f t="shared" si="12"/>
        <v>0</v>
      </c>
    </row>
    <row r="210" spans="2:8" x14ac:dyDescent="0.55000000000000004">
      <c r="B210" s="127" t="str">
        <f>$B$49</f>
        <v>Teacher Ed-Practice Teaching</v>
      </c>
      <c r="C210" s="138">
        <f t="shared" si="13"/>
        <v>0</v>
      </c>
      <c r="D210" s="138">
        <f t="shared" si="13"/>
        <v>15126.76249646565</v>
      </c>
      <c r="E210" s="138">
        <f t="shared" si="13"/>
        <v>0</v>
      </c>
      <c r="F210" s="138">
        <f t="shared" si="13"/>
        <v>0</v>
      </c>
      <c r="G210" s="138">
        <f t="shared" si="13"/>
        <v>0</v>
      </c>
      <c r="H210" s="138">
        <f t="shared" si="12"/>
        <v>15126.76249646565</v>
      </c>
    </row>
    <row r="211" spans="2:8" x14ac:dyDescent="0.55000000000000004">
      <c r="B211" s="127" t="str">
        <f>$B$50</f>
        <v>Technology</v>
      </c>
      <c r="C211" s="138">
        <f t="shared" si="13"/>
        <v>2022.2047065926283</v>
      </c>
      <c r="D211" s="138">
        <f t="shared" si="13"/>
        <v>87357.649551903451</v>
      </c>
      <c r="E211" s="138">
        <f t="shared" si="13"/>
        <v>21749.39310738914</v>
      </c>
      <c r="F211" s="138">
        <f t="shared" si="13"/>
        <v>0</v>
      </c>
      <c r="G211" s="138">
        <f t="shared" si="13"/>
        <v>0</v>
      </c>
      <c r="H211" s="138">
        <f t="shared" si="12"/>
        <v>111129.24736588523</v>
      </c>
    </row>
    <row r="212" spans="2:8" x14ac:dyDescent="0.55000000000000004">
      <c r="B212" s="127" t="str">
        <f>$B$51</f>
        <v>Nursing</v>
      </c>
      <c r="C212" s="138">
        <f t="shared" si="13"/>
        <v>126957.56628993353</v>
      </c>
      <c r="D212" s="138">
        <f t="shared" si="13"/>
        <v>3246570.6454081247</v>
      </c>
      <c r="E212" s="138">
        <f t="shared" si="13"/>
        <v>458086.32242417487</v>
      </c>
      <c r="F212" s="138">
        <f t="shared" si="13"/>
        <v>0</v>
      </c>
      <c r="G212" s="138">
        <f t="shared" si="13"/>
        <v>0</v>
      </c>
      <c r="H212" s="138">
        <f t="shared" si="12"/>
        <v>3831614.5341222328</v>
      </c>
    </row>
    <row r="213" spans="2:8" x14ac:dyDescent="0.55000000000000004">
      <c r="B213" s="130" t="str">
        <f>$B$52</f>
        <v>Totals</v>
      </c>
      <c r="C213" s="135">
        <f>SUM(C193:C212)</f>
        <v>13916066.925135363</v>
      </c>
      <c r="D213" s="135">
        <f>SUM(D193:D212)</f>
        <v>18315216.223888259</v>
      </c>
      <c r="E213" s="135">
        <f>SUM(E193:E212)</f>
        <v>16141707.055933271</v>
      </c>
      <c r="F213" s="135">
        <f>SUM(F193:F212)</f>
        <v>3580609.8607887137</v>
      </c>
      <c r="G213" s="135">
        <f>SUM(G193:G212)</f>
        <v>637764.93425439612</v>
      </c>
      <c r="H213" s="135">
        <f t="shared" si="12"/>
        <v>52591364.999999993</v>
      </c>
    </row>
    <row r="214" spans="2:8" x14ac:dyDescent="0.55000000000000004">
      <c r="B214" s="143"/>
      <c r="C214" s="144"/>
      <c r="D214" s="144"/>
      <c r="E214" s="144"/>
      <c r="F214" s="144"/>
      <c r="G214" s="144"/>
      <c r="H214" s="144"/>
    </row>
    <row r="215" spans="2:8" x14ac:dyDescent="0.55000000000000004">
      <c r="B215" s="442" t="s">
        <v>35</v>
      </c>
      <c r="C215" s="442"/>
      <c r="D215" s="442"/>
      <c r="E215" s="442"/>
      <c r="F215" s="442"/>
      <c r="G215" s="442"/>
      <c r="H215" s="122">
        <f>H17</f>
        <v>22740117</v>
      </c>
    </row>
    <row r="216" spans="2:8" ht="60.75" customHeight="1" thickBot="1" x14ac:dyDescent="0.6">
      <c r="B216" s="432" t="s">
        <v>226</v>
      </c>
      <c r="C216" s="432"/>
      <c r="D216" s="432"/>
      <c r="E216" s="432"/>
      <c r="F216" s="432"/>
      <c r="G216" s="432"/>
      <c r="H216" s="432"/>
    </row>
    <row r="217" spans="2:8" ht="19.8" thickBot="1" x14ac:dyDescent="0.6">
      <c r="B217" s="124" t="s">
        <v>31</v>
      </c>
      <c r="C217" s="125" t="s">
        <v>25</v>
      </c>
      <c r="D217" s="125" t="s">
        <v>26</v>
      </c>
      <c r="E217" s="125" t="s">
        <v>27</v>
      </c>
      <c r="F217" s="125" t="s">
        <v>28</v>
      </c>
      <c r="G217" s="125" t="s">
        <v>29</v>
      </c>
      <c r="H217" s="126" t="s">
        <v>1</v>
      </c>
    </row>
    <row r="218" spans="2:8" x14ac:dyDescent="0.55000000000000004">
      <c r="B218" s="127" t="str">
        <f>$B$32</f>
        <v>Liberal Arts</v>
      </c>
      <c r="C218" s="135">
        <f t="shared" ref="C218:G233" si="14">$H$215*IF($H$25=0,0,C$25/$H$25)*IF(C$52=0,0,C32/C$52)</f>
        <v>2334094.5131655284</v>
      </c>
      <c r="D218" s="135">
        <f t="shared" si="14"/>
        <v>1692118.8859630695</v>
      </c>
      <c r="E218" s="135">
        <f t="shared" si="14"/>
        <v>1108366.5866605053</v>
      </c>
      <c r="F218" s="135">
        <f t="shared" si="14"/>
        <v>14125.980374816943</v>
      </c>
      <c r="G218" s="135">
        <f t="shared" si="14"/>
        <v>0</v>
      </c>
      <c r="H218" s="135">
        <f>SUM(C218:G218)</f>
        <v>5148705.9661639202</v>
      </c>
    </row>
    <row r="219" spans="2:8" x14ac:dyDescent="0.55000000000000004">
      <c r="B219" s="127" t="str">
        <f>$B$33</f>
        <v>Science</v>
      </c>
      <c r="C219" s="138">
        <f t="shared" si="14"/>
        <v>789296.1878930633</v>
      </c>
      <c r="D219" s="138">
        <f t="shared" si="14"/>
        <v>567018.49713938159</v>
      </c>
      <c r="E219" s="138">
        <f t="shared" si="14"/>
        <v>957031.80573105684</v>
      </c>
      <c r="F219" s="138">
        <f t="shared" si="14"/>
        <v>0</v>
      </c>
      <c r="G219" s="138">
        <f t="shared" si="14"/>
        <v>0</v>
      </c>
      <c r="H219" s="138">
        <f t="shared" ref="H219:H238" si="15">SUM(C219:G219)</f>
        <v>2313346.4907635017</v>
      </c>
    </row>
    <row r="220" spans="2:8" x14ac:dyDescent="0.55000000000000004">
      <c r="B220" s="127" t="str">
        <f>$B$34</f>
        <v>Fine Arts</v>
      </c>
      <c r="C220" s="138">
        <f t="shared" si="14"/>
        <v>371226.66818590736</v>
      </c>
      <c r="D220" s="138">
        <f t="shared" si="14"/>
        <v>231439.84331613872</v>
      </c>
      <c r="E220" s="138">
        <f t="shared" si="14"/>
        <v>26936.422397094884</v>
      </c>
      <c r="F220" s="138">
        <f t="shared" si="14"/>
        <v>0</v>
      </c>
      <c r="G220" s="138">
        <f t="shared" si="14"/>
        <v>0</v>
      </c>
      <c r="H220" s="138">
        <f t="shared" si="15"/>
        <v>629602.93389914103</v>
      </c>
    </row>
    <row r="221" spans="2:8" x14ac:dyDescent="0.55000000000000004">
      <c r="B221" s="127" t="str">
        <f>$B$35</f>
        <v>Teacher Education</v>
      </c>
      <c r="C221" s="138">
        <f t="shared" si="14"/>
        <v>23558.164693338473</v>
      </c>
      <c r="D221" s="138">
        <f t="shared" si="14"/>
        <v>136784.77737360445</v>
      </c>
      <c r="E221" s="138">
        <f t="shared" si="14"/>
        <v>3935814.4820952592</v>
      </c>
      <c r="F221" s="138">
        <f t="shared" si="14"/>
        <v>329974.07281798951</v>
      </c>
      <c r="G221" s="138">
        <f t="shared" si="14"/>
        <v>0</v>
      </c>
      <c r="H221" s="138">
        <f t="shared" si="15"/>
        <v>4426131.4969801912</v>
      </c>
    </row>
    <row r="222" spans="2:8" x14ac:dyDescent="0.55000000000000004">
      <c r="B222" s="127" t="str">
        <f>$B$36</f>
        <v>Agriculture</v>
      </c>
      <c r="C222" s="138">
        <f t="shared" si="14"/>
        <v>0</v>
      </c>
      <c r="D222" s="138">
        <f t="shared" si="14"/>
        <v>0</v>
      </c>
      <c r="E222" s="138">
        <f t="shared" si="14"/>
        <v>0</v>
      </c>
      <c r="F222" s="138">
        <f t="shared" si="14"/>
        <v>0</v>
      </c>
      <c r="G222" s="138">
        <f t="shared" si="14"/>
        <v>0</v>
      </c>
      <c r="H222" s="138">
        <f t="shared" si="15"/>
        <v>0</v>
      </c>
    </row>
    <row r="223" spans="2:8" x14ac:dyDescent="0.55000000000000004">
      <c r="B223" s="127" t="str">
        <f>$B$37</f>
        <v>Engineering</v>
      </c>
      <c r="C223" s="138">
        <f t="shared" si="14"/>
        <v>307818.87167299137</v>
      </c>
      <c r="D223" s="138">
        <f t="shared" si="14"/>
        <v>1136499.1202714881</v>
      </c>
      <c r="E223" s="138">
        <f t="shared" si="14"/>
        <v>534112.44497146283</v>
      </c>
      <c r="F223" s="138">
        <f t="shared" si="14"/>
        <v>49073.067239598444</v>
      </c>
      <c r="G223" s="138">
        <f t="shared" si="14"/>
        <v>0</v>
      </c>
      <c r="H223" s="138">
        <f t="shared" si="15"/>
        <v>2027503.5041555408</v>
      </c>
    </row>
    <row r="224" spans="2:8" x14ac:dyDescent="0.55000000000000004">
      <c r="B224" s="127" t="str">
        <f>$B$38</f>
        <v>Home Economics</v>
      </c>
      <c r="C224" s="138">
        <f t="shared" si="14"/>
        <v>186707.24555466761</v>
      </c>
      <c r="D224" s="138">
        <f t="shared" si="14"/>
        <v>455493.30865410279</v>
      </c>
      <c r="E224" s="138">
        <f t="shared" si="14"/>
        <v>193872.12475826647</v>
      </c>
      <c r="F224" s="138">
        <f t="shared" si="14"/>
        <v>0</v>
      </c>
      <c r="G224" s="138">
        <f t="shared" si="14"/>
        <v>0</v>
      </c>
      <c r="H224" s="138">
        <f t="shared" si="15"/>
        <v>836072.67896703689</v>
      </c>
    </row>
    <row r="225" spans="2:10" x14ac:dyDescent="0.55000000000000004">
      <c r="B225" s="127" t="str">
        <f>$B$39</f>
        <v>Law</v>
      </c>
      <c r="C225" s="138">
        <f t="shared" si="14"/>
        <v>0</v>
      </c>
      <c r="D225" s="138">
        <f t="shared" si="14"/>
        <v>0</v>
      </c>
      <c r="E225" s="138">
        <f t="shared" si="14"/>
        <v>0</v>
      </c>
      <c r="F225" s="138">
        <f t="shared" si="14"/>
        <v>0</v>
      </c>
      <c r="G225" s="138">
        <f t="shared" si="14"/>
        <v>0</v>
      </c>
      <c r="H225" s="138">
        <f t="shared" si="15"/>
        <v>0</v>
      </c>
    </row>
    <row r="226" spans="2:10" x14ac:dyDescent="0.55000000000000004">
      <c r="B226" s="127" t="str">
        <f>$B$40</f>
        <v>Social Service</v>
      </c>
      <c r="C226" s="138">
        <f t="shared" si="14"/>
        <v>32114.115054600701</v>
      </c>
      <c r="D226" s="138">
        <f t="shared" si="14"/>
        <v>231439.84331613872</v>
      </c>
      <c r="E226" s="138">
        <f t="shared" si="14"/>
        <v>0</v>
      </c>
      <c r="F226" s="138">
        <f t="shared" si="14"/>
        <v>0</v>
      </c>
      <c r="G226" s="138">
        <f t="shared" si="14"/>
        <v>0</v>
      </c>
      <c r="H226" s="138">
        <f t="shared" si="15"/>
        <v>263553.95837073942</v>
      </c>
    </row>
    <row r="227" spans="2:10" x14ac:dyDescent="0.55000000000000004">
      <c r="B227" s="127" t="str">
        <f>$B$41</f>
        <v>Library Science</v>
      </c>
      <c r="C227" s="138">
        <f t="shared" si="14"/>
        <v>10509.363685751323</v>
      </c>
      <c r="D227" s="138">
        <f t="shared" si="14"/>
        <v>0</v>
      </c>
      <c r="E227" s="138">
        <f t="shared" si="14"/>
        <v>0</v>
      </c>
      <c r="F227" s="138">
        <f t="shared" si="14"/>
        <v>0</v>
      </c>
      <c r="G227" s="138">
        <f t="shared" si="14"/>
        <v>0</v>
      </c>
      <c r="H227" s="138">
        <f t="shared" si="15"/>
        <v>10509.363685751323</v>
      </c>
    </row>
    <row r="228" spans="2:10" x14ac:dyDescent="0.55000000000000004">
      <c r="B228" s="127" t="str">
        <f>$B$42</f>
        <v>Veterinary Science</v>
      </c>
      <c r="C228" s="138">
        <f t="shared" si="14"/>
        <v>0</v>
      </c>
      <c r="D228" s="138">
        <f t="shared" si="14"/>
        <v>0</v>
      </c>
      <c r="E228" s="138">
        <f t="shared" si="14"/>
        <v>0</v>
      </c>
      <c r="F228" s="138">
        <f t="shared" si="14"/>
        <v>0</v>
      </c>
      <c r="G228" s="138">
        <f t="shared" si="14"/>
        <v>0</v>
      </c>
      <c r="H228" s="138">
        <f t="shared" si="15"/>
        <v>0</v>
      </c>
    </row>
    <row r="229" spans="2:10" x14ac:dyDescent="0.55000000000000004">
      <c r="B229" s="127" t="str">
        <f>$B$43</f>
        <v>Vocational Training</v>
      </c>
      <c r="C229" s="138">
        <f t="shared" si="14"/>
        <v>0</v>
      </c>
      <c r="D229" s="138">
        <f t="shared" si="14"/>
        <v>0</v>
      </c>
      <c r="E229" s="138">
        <f t="shared" si="14"/>
        <v>0</v>
      </c>
      <c r="F229" s="138">
        <f t="shared" si="14"/>
        <v>0</v>
      </c>
      <c r="G229" s="138">
        <f t="shared" si="14"/>
        <v>0</v>
      </c>
      <c r="H229" s="138">
        <f t="shared" si="15"/>
        <v>0</v>
      </c>
    </row>
    <row r="230" spans="2:10" x14ac:dyDescent="0.55000000000000004">
      <c r="B230" s="127" t="str">
        <f>$B$44</f>
        <v>Physical Training</v>
      </c>
      <c r="C230" s="138">
        <f t="shared" si="14"/>
        <v>0</v>
      </c>
      <c r="D230" s="138">
        <f t="shared" si="14"/>
        <v>0</v>
      </c>
      <c r="E230" s="138">
        <f t="shared" si="14"/>
        <v>0</v>
      </c>
      <c r="F230" s="138">
        <f t="shared" si="14"/>
        <v>0</v>
      </c>
      <c r="G230" s="138">
        <f t="shared" si="14"/>
        <v>0</v>
      </c>
      <c r="H230" s="138">
        <f t="shared" si="15"/>
        <v>0</v>
      </c>
    </row>
    <row r="231" spans="2:10" x14ac:dyDescent="0.55000000000000004">
      <c r="B231" s="127" t="str">
        <f>$B$45</f>
        <v>Health Services</v>
      </c>
      <c r="C231" s="138">
        <f t="shared" si="14"/>
        <v>104624.81765963587</v>
      </c>
      <c r="D231" s="138">
        <f t="shared" si="14"/>
        <v>282323.78049911954</v>
      </c>
      <c r="E231" s="138">
        <f t="shared" si="14"/>
        <v>1375101.4418508266</v>
      </c>
      <c r="F231" s="138">
        <f t="shared" si="14"/>
        <v>1103.5922167825736</v>
      </c>
      <c r="G231" s="138">
        <f t="shared" si="14"/>
        <v>48736.348992122337</v>
      </c>
      <c r="H231" s="138">
        <f t="shared" si="15"/>
        <v>1811889.9812184868</v>
      </c>
    </row>
    <row r="232" spans="2:10" x14ac:dyDescent="0.55000000000000004">
      <c r="B232" s="127" t="str">
        <f>$B$46</f>
        <v>Pharmacy</v>
      </c>
      <c r="C232" s="138">
        <f t="shared" si="14"/>
        <v>0</v>
      </c>
      <c r="D232" s="138">
        <f t="shared" si="14"/>
        <v>0</v>
      </c>
      <c r="E232" s="138">
        <f t="shared" si="14"/>
        <v>0</v>
      </c>
      <c r="F232" s="138">
        <f t="shared" si="14"/>
        <v>0</v>
      </c>
      <c r="G232" s="138">
        <f t="shared" si="14"/>
        <v>0</v>
      </c>
      <c r="H232" s="138">
        <f t="shared" si="15"/>
        <v>0</v>
      </c>
    </row>
    <row r="233" spans="2:10" x14ac:dyDescent="0.55000000000000004">
      <c r="B233" s="127" t="str">
        <f>$B$47</f>
        <v>Business Administration</v>
      </c>
      <c r="C233" s="138">
        <f t="shared" si="14"/>
        <v>408927.54534854693</v>
      </c>
      <c r="D233" s="138">
        <f t="shared" si="14"/>
        <v>2322879.089358551</v>
      </c>
      <c r="E233" s="138">
        <f t="shared" si="14"/>
        <v>1623021.7026553247</v>
      </c>
      <c r="F233" s="138">
        <f t="shared" si="14"/>
        <v>882.87377342605896</v>
      </c>
      <c r="G233" s="138">
        <f t="shared" si="14"/>
        <v>0</v>
      </c>
      <c r="H233" s="138">
        <f t="shared" si="15"/>
        <v>4355711.2111358484</v>
      </c>
    </row>
    <row r="234" spans="2:10" x14ac:dyDescent="0.55000000000000004">
      <c r="B234" s="127" t="str">
        <f>$B$48</f>
        <v>Optometry</v>
      </c>
      <c r="C234" s="138">
        <f t="shared" ref="C234:G237" si="16">$H$215*IF($H$25=0,0,C$25/$H$25)*IF(C$52=0,0,C48/C$52)</f>
        <v>0</v>
      </c>
      <c r="D234" s="138">
        <f t="shared" si="16"/>
        <v>0</v>
      </c>
      <c r="E234" s="138">
        <f t="shared" si="16"/>
        <v>0</v>
      </c>
      <c r="F234" s="138">
        <f t="shared" si="16"/>
        <v>0</v>
      </c>
      <c r="G234" s="138">
        <f t="shared" si="16"/>
        <v>0</v>
      </c>
      <c r="H234" s="138">
        <f t="shared" si="15"/>
        <v>0</v>
      </c>
    </row>
    <row r="235" spans="2:10" x14ac:dyDescent="0.55000000000000004">
      <c r="B235" s="127" t="str">
        <f>$B$49</f>
        <v>Teacher Ed-Practice Teaching</v>
      </c>
      <c r="C235" s="138">
        <f t="shared" si="16"/>
        <v>0</v>
      </c>
      <c r="D235" s="138">
        <f t="shared" si="16"/>
        <v>32281.207460170644</v>
      </c>
      <c r="E235" s="138">
        <f t="shared" si="16"/>
        <v>0</v>
      </c>
      <c r="F235" s="138">
        <f t="shared" si="16"/>
        <v>0</v>
      </c>
      <c r="G235" s="138">
        <f t="shared" si="16"/>
        <v>0</v>
      </c>
      <c r="H235" s="138">
        <f t="shared" si="15"/>
        <v>32281.207460170644</v>
      </c>
    </row>
    <row r="236" spans="2:10" x14ac:dyDescent="0.55000000000000004">
      <c r="B236" s="127" t="str">
        <f>$B$50</f>
        <v>Technology</v>
      </c>
      <c r="C236" s="138">
        <f t="shared" si="16"/>
        <v>468.81919787738252</v>
      </c>
      <c r="D236" s="138">
        <f t="shared" si="16"/>
        <v>45686.115642783887</v>
      </c>
      <c r="E236" s="138">
        <f t="shared" si="16"/>
        <v>9115.1451061752759</v>
      </c>
      <c r="F236" s="138">
        <f t="shared" si="16"/>
        <v>0</v>
      </c>
      <c r="G236" s="138">
        <f t="shared" si="16"/>
        <v>0</v>
      </c>
      <c r="H236" s="138">
        <f t="shared" si="15"/>
        <v>55270.079946836544</v>
      </c>
    </row>
    <row r="237" spans="2:10" x14ac:dyDescent="0.55000000000000004">
      <c r="B237" s="127" t="str">
        <f>$B$51</f>
        <v>Nursing</v>
      </c>
      <c r="C237" s="138">
        <f t="shared" si="16"/>
        <v>34262.869711538704</v>
      </c>
      <c r="D237" s="138">
        <f t="shared" si="16"/>
        <v>732345.6980582783</v>
      </c>
      <c r="E237" s="138">
        <f t="shared" si="16"/>
        <v>62929.559483017772</v>
      </c>
      <c r="F237" s="138">
        <f t="shared" si="16"/>
        <v>0</v>
      </c>
      <c r="G237" s="138">
        <f t="shared" si="16"/>
        <v>0</v>
      </c>
      <c r="H237" s="138">
        <f t="shared" si="15"/>
        <v>829538.12725283473</v>
      </c>
    </row>
    <row r="238" spans="2:10" x14ac:dyDescent="0.55000000000000004">
      <c r="B238" s="130" t="str">
        <f>$B$52</f>
        <v>Totals</v>
      </c>
      <c r="C238" s="135">
        <f>SUM(C218:C237)</f>
        <v>4603609.1818234473</v>
      </c>
      <c r="D238" s="135">
        <f>SUM(D218:D237)</f>
        <v>7866310.1670528268</v>
      </c>
      <c r="E238" s="135">
        <f>SUM(E218:E237)</f>
        <v>9826301.7157089915</v>
      </c>
      <c r="F238" s="135">
        <f>SUM(F218:F237)</f>
        <v>395159.58642261347</v>
      </c>
      <c r="G238" s="135">
        <f>SUM(G218:G237)</f>
        <v>48736.348992122337</v>
      </c>
      <c r="H238" s="135">
        <f t="shared" si="15"/>
        <v>22740117.000000007</v>
      </c>
    </row>
    <row r="239" spans="2:10" x14ac:dyDescent="0.55000000000000004">
      <c r="B239" s="328"/>
      <c r="C239" s="348"/>
      <c r="D239" s="348"/>
      <c r="E239" s="348"/>
      <c r="F239" s="348"/>
      <c r="G239" s="348"/>
      <c r="H239" s="348"/>
    </row>
    <row r="240" spans="2:10" x14ac:dyDescent="0.55000000000000004">
      <c r="B240" s="120" t="s">
        <v>11</v>
      </c>
      <c r="C240" s="121"/>
      <c r="D240" s="121"/>
      <c r="E240" s="121"/>
      <c r="F240" s="121"/>
      <c r="G240" s="121"/>
      <c r="H240" s="122">
        <f>H16</f>
        <v>13587068</v>
      </c>
      <c r="J240" s="358"/>
    </row>
    <row r="241" spans="2:8" ht="61.5" customHeight="1" thickBot="1" x14ac:dyDescent="0.6">
      <c r="B241" s="444" t="s">
        <v>917</v>
      </c>
      <c r="C241" s="444"/>
      <c r="D241" s="444"/>
      <c r="E241" s="444"/>
      <c r="F241" s="444"/>
      <c r="G241" s="444"/>
      <c r="H241" s="326"/>
    </row>
    <row r="242" spans="2:8" ht="19.8" thickBot="1" x14ac:dyDescent="0.6">
      <c r="B242" s="124" t="s">
        <v>31</v>
      </c>
      <c r="C242" s="125" t="s">
        <v>25</v>
      </c>
      <c r="D242" s="125" t="s">
        <v>26</v>
      </c>
      <c r="E242" s="125" t="s">
        <v>27</v>
      </c>
      <c r="F242" s="125" t="s">
        <v>28</v>
      </c>
      <c r="G242" s="125" t="s">
        <v>29</v>
      </c>
      <c r="H242" s="126" t="s">
        <v>1</v>
      </c>
    </row>
    <row r="243" spans="2:8" x14ac:dyDescent="0.55000000000000004">
      <c r="B243" s="127" t="str">
        <f>$B$32</f>
        <v>Liberal Arts</v>
      </c>
      <c r="C243" s="135">
        <f t="shared" ref="C243:G258" si="17">$H$240*IF($H$25=0,0,C$25/$H$25)*IF(C$52=0,0,C32/C$52)</f>
        <v>1394605.8795039151</v>
      </c>
      <c r="D243" s="135">
        <f t="shared" si="17"/>
        <v>1011029.7307469646</v>
      </c>
      <c r="E243" s="135">
        <f t="shared" si="17"/>
        <v>662241.63146936207</v>
      </c>
      <c r="F243" s="135">
        <f t="shared" si="17"/>
        <v>8440.1789102185921</v>
      </c>
      <c r="G243" s="135">
        <f t="shared" si="17"/>
        <v>0</v>
      </c>
      <c r="H243" s="135">
        <f>SUM(C243:G243)</f>
        <v>3076317.4206304601</v>
      </c>
    </row>
    <row r="244" spans="2:8" x14ac:dyDescent="0.55000000000000004">
      <c r="B244" s="127" t="str">
        <f>$B$33</f>
        <v>Science</v>
      </c>
      <c r="C244" s="138">
        <f t="shared" si="17"/>
        <v>471599.19964544725</v>
      </c>
      <c r="D244" s="138">
        <f t="shared" si="17"/>
        <v>338789.76426948834</v>
      </c>
      <c r="E244" s="138">
        <f t="shared" si="17"/>
        <v>571820.11080376839</v>
      </c>
      <c r="F244" s="138">
        <f t="shared" si="17"/>
        <v>0</v>
      </c>
      <c r="G244" s="138">
        <f t="shared" si="17"/>
        <v>0</v>
      </c>
      <c r="H244" s="138">
        <f t="shared" ref="H244:H263" si="18">SUM(C244:G244)</f>
        <v>1382209.074718704</v>
      </c>
    </row>
    <row r="245" spans="2:8" x14ac:dyDescent="0.55000000000000004">
      <c r="B245" s="127" t="str">
        <f>$B$34</f>
        <v>Fine Arts</v>
      </c>
      <c r="C245" s="138">
        <f t="shared" si="17"/>
        <v>221805.45438949854</v>
      </c>
      <c r="D245" s="138">
        <f t="shared" si="17"/>
        <v>138283.76032743027</v>
      </c>
      <c r="E245" s="138">
        <f t="shared" si="17"/>
        <v>16094.332442794872</v>
      </c>
      <c r="F245" s="138">
        <f t="shared" si="17"/>
        <v>0</v>
      </c>
      <c r="G245" s="138">
        <f t="shared" si="17"/>
        <v>0</v>
      </c>
      <c r="H245" s="138">
        <f t="shared" si="18"/>
        <v>376183.54715972365</v>
      </c>
    </row>
    <row r="246" spans="2:8" x14ac:dyDescent="0.55000000000000004">
      <c r="B246" s="127" t="str">
        <f>$B$35</f>
        <v>Teacher Education</v>
      </c>
      <c r="C246" s="138">
        <f t="shared" si="17"/>
        <v>14075.846032084575</v>
      </c>
      <c r="D246" s="138">
        <f t="shared" si="17"/>
        <v>81727.990737251923</v>
      </c>
      <c r="E246" s="138">
        <f t="shared" si="17"/>
        <v>2351622.8612022121</v>
      </c>
      <c r="F246" s="138">
        <f t="shared" si="17"/>
        <v>197157.30423088741</v>
      </c>
      <c r="G246" s="138">
        <f t="shared" si="17"/>
        <v>0</v>
      </c>
      <c r="H246" s="138">
        <f t="shared" si="18"/>
        <v>2644584.0022024359</v>
      </c>
    </row>
    <row r="247" spans="2:8" x14ac:dyDescent="0.55000000000000004">
      <c r="B247" s="127" t="str">
        <f>$B$36</f>
        <v>Agriculture</v>
      </c>
      <c r="C247" s="138">
        <f t="shared" si="17"/>
        <v>0</v>
      </c>
      <c r="D247" s="138">
        <f t="shared" si="17"/>
        <v>0</v>
      </c>
      <c r="E247" s="138">
        <f t="shared" si="17"/>
        <v>0</v>
      </c>
      <c r="F247" s="138">
        <f t="shared" si="17"/>
        <v>0</v>
      </c>
      <c r="G247" s="138">
        <f t="shared" si="17"/>
        <v>0</v>
      </c>
      <c r="H247" s="138">
        <f t="shared" si="18"/>
        <v>0</v>
      </c>
    </row>
    <row r="248" spans="2:8" x14ac:dyDescent="0.55000000000000004">
      <c r="B248" s="127" t="str">
        <f>$B$37</f>
        <v>Engineering</v>
      </c>
      <c r="C248" s="138">
        <f t="shared" si="17"/>
        <v>183919.71954692266</v>
      </c>
      <c r="D248" s="138">
        <f t="shared" si="17"/>
        <v>679050.63237224717</v>
      </c>
      <c r="E248" s="138">
        <f t="shared" si="17"/>
        <v>319128.61791667662</v>
      </c>
      <c r="F248" s="138">
        <f t="shared" si="17"/>
        <v>29320.82985997813</v>
      </c>
      <c r="G248" s="138">
        <f t="shared" si="17"/>
        <v>0</v>
      </c>
      <c r="H248" s="138">
        <f t="shared" si="18"/>
        <v>1211419.7996958245</v>
      </c>
    </row>
    <row r="249" spans="2:8" x14ac:dyDescent="0.55000000000000004">
      <c r="B249" s="127" t="str">
        <f>$B$38</f>
        <v>Home Economics</v>
      </c>
      <c r="C249" s="138">
        <f t="shared" si="17"/>
        <v>111556.33198562551</v>
      </c>
      <c r="D249" s="138">
        <f t="shared" si="17"/>
        <v>272154.20915504894</v>
      </c>
      <c r="E249" s="138">
        <f t="shared" si="17"/>
        <v>115837.29944727416</v>
      </c>
      <c r="F249" s="138">
        <f t="shared" si="17"/>
        <v>0</v>
      </c>
      <c r="G249" s="138">
        <f t="shared" si="17"/>
        <v>0</v>
      </c>
      <c r="H249" s="138">
        <f t="shared" si="18"/>
        <v>499547.84058794857</v>
      </c>
    </row>
    <row r="250" spans="2:8" x14ac:dyDescent="0.55000000000000004">
      <c r="B250" s="127" t="str">
        <f>$B$39</f>
        <v>Law</v>
      </c>
      <c r="C250" s="138">
        <f t="shared" si="17"/>
        <v>0</v>
      </c>
      <c r="D250" s="138">
        <f t="shared" si="17"/>
        <v>0</v>
      </c>
      <c r="E250" s="138">
        <f t="shared" si="17"/>
        <v>0</v>
      </c>
      <c r="F250" s="138">
        <f t="shared" si="17"/>
        <v>0</v>
      </c>
      <c r="G250" s="138">
        <f t="shared" si="17"/>
        <v>0</v>
      </c>
      <c r="H250" s="138">
        <f t="shared" si="18"/>
        <v>0</v>
      </c>
    </row>
    <row r="251" spans="2:8" x14ac:dyDescent="0.55000000000000004">
      <c r="B251" s="127" t="str">
        <f>$B$40</f>
        <v>Social Service</v>
      </c>
      <c r="C251" s="138">
        <f t="shared" si="17"/>
        <v>19187.969217866535</v>
      </c>
      <c r="D251" s="138">
        <f t="shared" si="17"/>
        <v>138283.76032743027</v>
      </c>
      <c r="E251" s="138">
        <f t="shared" si="17"/>
        <v>0</v>
      </c>
      <c r="F251" s="138">
        <f t="shared" si="17"/>
        <v>0</v>
      </c>
      <c r="G251" s="138">
        <f t="shared" si="17"/>
        <v>0</v>
      </c>
      <c r="H251" s="138">
        <f t="shared" si="18"/>
        <v>157471.72954529681</v>
      </c>
    </row>
    <row r="252" spans="2:8" x14ac:dyDescent="0.55000000000000004">
      <c r="B252" s="127" t="str">
        <f>$B$41</f>
        <v>Library Science</v>
      </c>
      <c r="C252" s="138">
        <f t="shared" si="17"/>
        <v>6279.2745980609452</v>
      </c>
      <c r="D252" s="138">
        <f t="shared" si="17"/>
        <v>0</v>
      </c>
      <c r="E252" s="138">
        <f t="shared" si="17"/>
        <v>0</v>
      </c>
      <c r="F252" s="138">
        <f t="shared" si="17"/>
        <v>0</v>
      </c>
      <c r="G252" s="138">
        <f t="shared" si="17"/>
        <v>0</v>
      </c>
      <c r="H252" s="138">
        <f t="shared" si="18"/>
        <v>6279.2745980609452</v>
      </c>
    </row>
    <row r="253" spans="2:8" x14ac:dyDescent="0.55000000000000004">
      <c r="B253" s="127" t="str">
        <f>$B$42</f>
        <v>Veterinary Science</v>
      </c>
      <c r="C253" s="138">
        <f t="shared" si="17"/>
        <v>0</v>
      </c>
      <c r="D253" s="138">
        <f t="shared" si="17"/>
        <v>0</v>
      </c>
      <c r="E253" s="138">
        <f t="shared" si="17"/>
        <v>0</v>
      </c>
      <c r="F253" s="138">
        <f t="shared" si="17"/>
        <v>0</v>
      </c>
      <c r="G253" s="138">
        <f t="shared" si="17"/>
        <v>0</v>
      </c>
      <c r="H253" s="138">
        <f t="shared" si="18"/>
        <v>0</v>
      </c>
    </row>
    <row r="254" spans="2:8" x14ac:dyDescent="0.55000000000000004">
      <c r="B254" s="127" t="str">
        <f>$B$43</f>
        <v>Vocational Training</v>
      </c>
      <c r="C254" s="138">
        <f t="shared" si="17"/>
        <v>0</v>
      </c>
      <c r="D254" s="138">
        <f t="shared" si="17"/>
        <v>0</v>
      </c>
      <c r="E254" s="138">
        <f t="shared" si="17"/>
        <v>0</v>
      </c>
      <c r="F254" s="138">
        <f t="shared" si="17"/>
        <v>0</v>
      </c>
      <c r="G254" s="138">
        <f t="shared" si="17"/>
        <v>0</v>
      </c>
      <c r="H254" s="138">
        <f t="shared" si="18"/>
        <v>0</v>
      </c>
    </row>
    <row r="255" spans="2:8" x14ac:dyDescent="0.55000000000000004">
      <c r="B255" s="127" t="str">
        <f>$B$44</f>
        <v>Physical Training</v>
      </c>
      <c r="C255" s="138">
        <f t="shared" si="17"/>
        <v>0</v>
      </c>
      <c r="D255" s="138">
        <f t="shared" si="17"/>
        <v>0</v>
      </c>
      <c r="E255" s="138">
        <f t="shared" si="17"/>
        <v>0</v>
      </c>
      <c r="F255" s="138">
        <f t="shared" si="17"/>
        <v>0</v>
      </c>
      <c r="G255" s="138">
        <f t="shared" si="17"/>
        <v>0</v>
      </c>
      <c r="H255" s="138">
        <f t="shared" si="18"/>
        <v>0</v>
      </c>
    </row>
    <row r="256" spans="2:8" x14ac:dyDescent="0.55000000000000004">
      <c r="B256" s="127" t="str">
        <f>$B$45</f>
        <v>Health Services</v>
      </c>
      <c r="C256" s="138">
        <f t="shared" si="17"/>
        <v>62512.629641662505</v>
      </c>
      <c r="D256" s="138">
        <f t="shared" si="17"/>
        <v>168686.57288168799</v>
      </c>
      <c r="E256" s="138">
        <f t="shared" si="17"/>
        <v>821613.92561547621</v>
      </c>
      <c r="F256" s="138">
        <f t="shared" si="17"/>
        <v>659.38897736082743</v>
      </c>
      <c r="G256" s="138">
        <f t="shared" si="17"/>
        <v>29119.642956441148</v>
      </c>
      <c r="H256" s="138">
        <f t="shared" si="18"/>
        <v>1082592.1600726286</v>
      </c>
    </row>
    <row r="257" spans="2:10" x14ac:dyDescent="0.55000000000000004">
      <c r="B257" s="127" t="str">
        <f>$B$46</f>
        <v>Pharmacy</v>
      </c>
      <c r="C257" s="138">
        <f t="shared" si="17"/>
        <v>0</v>
      </c>
      <c r="D257" s="138">
        <f t="shared" si="17"/>
        <v>0</v>
      </c>
      <c r="E257" s="138">
        <f t="shared" si="17"/>
        <v>0</v>
      </c>
      <c r="F257" s="138">
        <f t="shared" si="17"/>
        <v>0</v>
      </c>
      <c r="G257" s="138">
        <f t="shared" si="17"/>
        <v>0</v>
      </c>
      <c r="H257" s="138">
        <f t="shared" si="18"/>
        <v>0</v>
      </c>
    </row>
    <row r="258" spans="2:10" x14ac:dyDescent="0.55000000000000004">
      <c r="B258" s="127" t="str">
        <f>$B$47</f>
        <v>Business Administration</v>
      </c>
      <c r="C258" s="138">
        <f t="shared" si="17"/>
        <v>244331.476646483</v>
      </c>
      <c r="D258" s="138">
        <f t="shared" si="17"/>
        <v>1387904.7387000124</v>
      </c>
      <c r="E258" s="138">
        <f t="shared" si="17"/>
        <v>969744.62530046247</v>
      </c>
      <c r="F258" s="138">
        <f t="shared" si="17"/>
        <v>527.51118188866201</v>
      </c>
      <c r="G258" s="138">
        <f t="shared" si="17"/>
        <v>0</v>
      </c>
      <c r="H258" s="138">
        <f t="shared" si="18"/>
        <v>2602508.3518288466</v>
      </c>
    </row>
    <row r="259" spans="2:10" x14ac:dyDescent="0.55000000000000004">
      <c r="B259" s="127" t="str">
        <f>$B$48</f>
        <v>Optometry</v>
      </c>
      <c r="C259" s="138">
        <f t="shared" ref="C259:G262" si="19">$H$240*IF($H$25=0,0,C$25/$H$25)*IF(C$52=0,0,C48/C$52)</f>
        <v>0</v>
      </c>
      <c r="D259" s="138">
        <f t="shared" si="19"/>
        <v>0</v>
      </c>
      <c r="E259" s="138">
        <f t="shared" si="19"/>
        <v>0</v>
      </c>
      <c r="F259" s="138">
        <f t="shared" si="19"/>
        <v>0</v>
      </c>
      <c r="G259" s="138">
        <f t="shared" si="19"/>
        <v>0</v>
      </c>
      <c r="H259" s="138">
        <f t="shared" si="18"/>
        <v>0</v>
      </c>
    </row>
    <row r="260" spans="2:10" x14ac:dyDescent="0.55000000000000004">
      <c r="B260" s="127" t="str">
        <f>$B$49</f>
        <v>Teacher Ed-Practice Teaching</v>
      </c>
      <c r="C260" s="138">
        <f t="shared" si="19"/>
        <v>0</v>
      </c>
      <c r="D260" s="138">
        <f t="shared" si="19"/>
        <v>19287.805813991454</v>
      </c>
      <c r="E260" s="138">
        <f t="shared" si="19"/>
        <v>0</v>
      </c>
      <c r="F260" s="138">
        <f t="shared" si="19"/>
        <v>0</v>
      </c>
      <c r="G260" s="138">
        <f t="shared" si="19"/>
        <v>0</v>
      </c>
      <c r="H260" s="138">
        <f t="shared" si="18"/>
        <v>19287.805813991454</v>
      </c>
    </row>
    <row r="261" spans="2:10" x14ac:dyDescent="0.55000000000000004">
      <c r="B261" s="127" t="str">
        <f>$B$50</f>
        <v>Technology</v>
      </c>
      <c r="C261" s="138">
        <f t="shared" si="19"/>
        <v>280.11633894695672</v>
      </c>
      <c r="D261" s="138">
        <f t="shared" si="19"/>
        <v>27297.148906242142</v>
      </c>
      <c r="E261" s="138">
        <f t="shared" si="19"/>
        <v>5446.2383103600869</v>
      </c>
      <c r="F261" s="138">
        <f t="shared" si="19"/>
        <v>0</v>
      </c>
      <c r="G261" s="138">
        <f t="shared" si="19"/>
        <v>0</v>
      </c>
      <c r="H261" s="138">
        <f t="shared" si="18"/>
        <v>33023.503555549185</v>
      </c>
    </row>
    <row r="262" spans="2:10" x14ac:dyDescent="0.55000000000000004">
      <c r="B262" s="127" t="str">
        <f>$B$51</f>
        <v>Nursing</v>
      </c>
      <c r="C262" s="138">
        <f t="shared" si="19"/>
        <v>20471.835771373419</v>
      </c>
      <c r="D262" s="138">
        <f t="shared" si="19"/>
        <v>437571.66240724683</v>
      </c>
      <c r="E262" s="138">
        <f t="shared" si="19"/>
        <v>37599.991411909061</v>
      </c>
      <c r="F262" s="138">
        <f t="shared" si="19"/>
        <v>0</v>
      </c>
      <c r="G262" s="138">
        <f t="shared" si="19"/>
        <v>0</v>
      </c>
      <c r="H262" s="138">
        <f t="shared" si="18"/>
        <v>495643.48959052929</v>
      </c>
    </row>
    <row r="263" spans="2:10" x14ac:dyDescent="0.55000000000000004">
      <c r="B263" s="130" t="str">
        <f>$B$52</f>
        <v>Totals</v>
      </c>
      <c r="C263" s="135">
        <f>SUM(C243:C262)</f>
        <v>2750625.7333178869</v>
      </c>
      <c r="D263" s="135">
        <f>SUM(D243:D262)</f>
        <v>4700067.776645042</v>
      </c>
      <c r="E263" s="135">
        <f>SUM(E243:E262)</f>
        <v>5871149.633920297</v>
      </c>
      <c r="F263" s="135">
        <f>SUM(F243:F262)</f>
        <v>236105.21316033363</v>
      </c>
      <c r="G263" s="135">
        <f>SUM(G243:G262)</f>
        <v>29119.642956441148</v>
      </c>
      <c r="H263" s="135">
        <f t="shared" si="18"/>
        <v>13587068.000000002</v>
      </c>
      <c r="I263" s="349"/>
    </row>
    <row r="264" spans="2:10" x14ac:dyDescent="0.55000000000000004">
      <c r="B264" s="451"/>
      <c r="C264" s="451"/>
      <c r="D264" s="451"/>
      <c r="E264" s="451"/>
      <c r="F264" s="451"/>
      <c r="G264" s="451"/>
      <c r="H264" s="452"/>
      <c r="I264" s="350"/>
    </row>
    <row r="265" spans="2:10" x14ac:dyDescent="0.55000000000000004">
      <c r="B265" s="120" t="s">
        <v>227</v>
      </c>
      <c r="C265" s="121"/>
      <c r="D265" s="121"/>
      <c r="E265" s="121"/>
      <c r="F265" s="121"/>
      <c r="G265" s="121"/>
      <c r="H265" s="122"/>
      <c r="J265" s="358"/>
    </row>
    <row r="266" spans="2:10" ht="45" customHeight="1" thickBot="1" x14ac:dyDescent="0.6">
      <c r="B266" s="432" t="s">
        <v>228</v>
      </c>
      <c r="C266" s="432"/>
      <c r="D266" s="432"/>
      <c r="E266" s="432"/>
      <c r="F266" s="432"/>
      <c r="G266" s="432"/>
      <c r="H266" s="432"/>
    </row>
    <row r="267" spans="2:10" ht="19.8" thickBot="1" x14ac:dyDescent="0.6">
      <c r="B267" s="124" t="s">
        <v>31</v>
      </c>
      <c r="C267" s="125" t="s">
        <v>25</v>
      </c>
      <c r="D267" s="125" t="s">
        <v>26</v>
      </c>
      <c r="E267" s="125" t="s">
        <v>27</v>
      </c>
      <c r="F267" s="125" t="s">
        <v>28</v>
      </c>
      <c r="G267" s="125" t="s">
        <v>29</v>
      </c>
      <c r="H267" s="126" t="s">
        <v>1</v>
      </c>
    </row>
    <row r="268" spans="2:10" x14ac:dyDescent="0.55000000000000004">
      <c r="B268" s="127" t="str">
        <f>$B$32</f>
        <v>Liberal Arts</v>
      </c>
      <c r="C268" s="135">
        <f t="shared" ref="C268:G283" si="20">C243+C218+C193+C168+C116</f>
        <v>20457285.251087062</v>
      </c>
      <c r="D268" s="135">
        <f t="shared" si="20"/>
        <v>11431381.366593238</v>
      </c>
      <c r="E268" s="135">
        <f t="shared" si="20"/>
        <v>6611255.550432479</v>
      </c>
      <c r="F268" s="135">
        <f t="shared" si="20"/>
        <v>279403.78898400074</v>
      </c>
      <c r="G268" s="135">
        <f t="shared" si="20"/>
        <v>0</v>
      </c>
      <c r="H268" s="135">
        <f>SUM(C268:G268)</f>
        <v>38779325.957096778</v>
      </c>
    </row>
    <row r="269" spans="2:10" x14ac:dyDescent="0.55000000000000004">
      <c r="B269" s="127" t="str">
        <f>$B$33</f>
        <v>Science</v>
      </c>
      <c r="C269" s="138">
        <f t="shared" si="20"/>
        <v>6030919.7517837361</v>
      </c>
      <c r="D269" s="138">
        <f t="shared" si="20"/>
        <v>6071666.1192762824</v>
      </c>
      <c r="E269" s="138">
        <f t="shared" si="20"/>
        <v>6333830.1524770772</v>
      </c>
      <c r="F269" s="138">
        <f t="shared" si="20"/>
        <v>0</v>
      </c>
      <c r="G269" s="138">
        <f t="shared" si="20"/>
        <v>0</v>
      </c>
      <c r="H269" s="138">
        <f t="shared" ref="H269:H288" si="21">SUM(C269:G269)</f>
        <v>18436416.023537096</v>
      </c>
    </row>
    <row r="270" spans="2:10" x14ac:dyDescent="0.55000000000000004">
      <c r="B270" s="127" t="str">
        <f>$B$34</f>
        <v>Fine Arts</v>
      </c>
      <c r="C270" s="138">
        <f t="shared" si="20"/>
        <v>5720992.5396140283</v>
      </c>
      <c r="D270" s="138">
        <f t="shared" si="20"/>
        <v>4221174.7377103148</v>
      </c>
      <c r="E270" s="138">
        <f t="shared" si="20"/>
        <v>693324.52925349516</v>
      </c>
      <c r="F270" s="138">
        <f t="shared" si="20"/>
        <v>0</v>
      </c>
      <c r="G270" s="138">
        <f t="shared" si="20"/>
        <v>0</v>
      </c>
      <c r="H270" s="138">
        <f t="shared" si="21"/>
        <v>10635491.806577839</v>
      </c>
    </row>
    <row r="271" spans="2:10" x14ac:dyDescent="0.55000000000000004">
      <c r="B271" s="127" t="str">
        <f>$B$35</f>
        <v>Teacher Education</v>
      </c>
      <c r="C271" s="138">
        <f t="shared" si="20"/>
        <v>318659.95699235238</v>
      </c>
      <c r="D271" s="138">
        <f t="shared" si="20"/>
        <v>1341478.8186182738</v>
      </c>
      <c r="E271" s="138">
        <f t="shared" si="20"/>
        <v>14847266.830591192</v>
      </c>
      <c r="F271" s="138">
        <f t="shared" si="20"/>
        <v>4308206.5343112703</v>
      </c>
      <c r="G271" s="138">
        <f t="shared" si="20"/>
        <v>0</v>
      </c>
      <c r="H271" s="138">
        <f t="shared" si="21"/>
        <v>20815612.140513089</v>
      </c>
    </row>
    <row r="272" spans="2:10" x14ac:dyDescent="0.55000000000000004">
      <c r="B272" s="127" t="str">
        <f>$B$36</f>
        <v>Agriculture</v>
      </c>
      <c r="C272" s="138">
        <f t="shared" si="20"/>
        <v>0</v>
      </c>
      <c r="D272" s="138">
        <f t="shared" si="20"/>
        <v>0</v>
      </c>
      <c r="E272" s="138">
        <f t="shared" si="20"/>
        <v>0</v>
      </c>
      <c r="F272" s="138">
        <f t="shared" si="20"/>
        <v>0</v>
      </c>
      <c r="G272" s="138">
        <f t="shared" si="20"/>
        <v>0</v>
      </c>
      <c r="H272" s="138">
        <f t="shared" si="21"/>
        <v>0</v>
      </c>
    </row>
    <row r="273" spans="2:10" x14ac:dyDescent="0.55000000000000004">
      <c r="B273" s="127" t="str">
        <f>$B$37</f>
        <v>Engineering</v>
      </c>
      <c r="C273" s="138">
        <f t="shared" si="20"/>
        <v>3743085.8856150457</v>
      </c>
      <c r="D273" s="138">
        <f t="shared" si="20"/>
        <v>10039599.962081512</v>
      </c>
      <c r="E273" s="138">
        <f t="shared" si="20"/>
        <v>8408953.1349967699</v>
      </c>
      <c r="F273" s="138">
        <f t="shared" si="20"/>
        <v>5109108.4173283735</v>
      </c>
      <c r="G273" s="138">
        <f t="shared" si="20"/>
        <v>0</v>
      </c>
      <c r="H273" s="138">
        <f t="shared" si="21"/>
        <v>27300747.400021702</v>
      </c>
    </row>
    <row r="274" spans="2:10" x14ac:dyDescent="0.55000000000000004">
      <c r="B274" s="127" t="str">
        <f>$B$38</f>
        <v>Home Economics</v>
      </c>
      <c r="C274" s="138">
        <f t="shared" si="20"/>
        <v>1312767.8677784153</v>
      </c>
      <c r="D274" s="138">
        <f t="shared" si="20"/>
        <v>1339407.384791865</v>
      </c>
      <c r="E274" s="138">
        <f t="shared" si="20"/>
        <v>1263622.8674446288</v>
      </c>
      <c r="F274" s="138">
        <f t="shared" si="20"/>
        <v>0</v>
      </c>
      <c r="G274" s="138">
        <f t="shared" si="20"/>
        <v>0</v>
      </c>
      <c r="H274" s="138">
        <f t="shared" si="21"/>
        <v>3915798.1200149092</v>
      </c>
    </row>
    <row r="275" spans="2:10" x14ac:dyDescent="0.55000000000000004">
      <c r="B275" s="127" t="str">
        <f>$B$39</f>
        <v>Law</v>
      </c>
      <c r="C275" s="138">
        <f t="shared" si="20"/>
        <v>0</v>
      </c>
      <c r="D275" s="138">
        <f t="shared" si="20"/>
        <v>0</v>
      </c>
      <c r="E275" s="138">
        <f t="shared" si="20"/>
        <v>0</v>
      </c>
      <c r="F275" s="138">
        <f t="shared" si="20"/>
        <v>0</v>
      </c>
      <c r="G275" s="138">
        <f t="shared" si="20"/>
        <v>0</v>
      </c>
      <c r="H275" s="138">
        <f t="shared" si="21"/>
        <v>0</v>
      </c>
    </row>
    <row r="276" spans="2:10" x14ac:dyDescent="0.55000000000000004">
      <c r="B276" s="127" t="str">
        <f>$B$40</f>
        <v>Social Service</v>
      </c>
      <c r="C276" s="138">
        <f t="shared" si="20"/>
        <v>282177.96434750786</v>
      </c>
      <c r="D276" s="138">
        <f t="shared" si="20"/>
        <v>1298097.2564923484</v>
      </c>
      <c r="E276" s="138">
        <f t="shared" si="20"/>
        <v>0</v>
      </c>
      <c r="F276" s="138">
        <f t="shared" si="20"/>
        <v>0</v>
      </c>
      <c r="G276" s="138">
        <f t="shared" si="20"/>
        <v>0</v>
      </c>
      <c r="H276" s="138">
        <f t="shared" si="21"/>
        <v>1580275.2208398562</v>
      </c>
    </row>
    <row r="277" spans="2:10" x14ac:dyDescent="0.55000000000000004">
      <c r="B277" s="127" t="str">
        <f>$B$41</f>
        <v>Library Science</v>
      </c>
      <c r="C277" s="138">
        <f t="shared" si="20"/>
        <v>16788.638283812266</v>
      </c>
      <c r="D277" s="138">
        <f t="shared" si="20"/>
        <v>0</v>
      </c>
      <c r="E277" s="138">
        <f t="shared" si="20"/>
        <v>0</v>
      </c>
      <c r="F277" s="138">
        <f t="shared" si="20"/>
        <v>0</v>
      </c>
      <c r="G277" s="138">
        <f t="shared" si="20"/>
        <v>0</v>
      </c>
      <c r="H277" s="138">
        <f t="shared" si="21"/>
        <v>16788.638283812266</v>
      </c>
    </row>
    <row r="278" spans="2:10" x14ac:dyDescent="0.55000000000000004">
      <c r="B278" s="127" t="str">
        <f>$B$42</f>
        <v>Veterinary Science</v>
      </c>
      <c r="C278" s="138">
        <f t="shared" si="20"/>
        <v>0</v>
      </c>
      <c r="D278" s="138">
        <f t="shared" si="20"/>
        <v>0</v>
      </c>
      <c r="E278" s="138">
        <f t="shared" si="20"/>
        <v>0</v>
      </c>
      <c r="F278" s="138">
        <f t="shared" si="20"/>
        <v>0</v>
      </c>
      <c r="G278" s="138">
        <f t="shared" si="20"/>
        <v>0</v>
      </c>
      <c r="H278" s="138">
        <f t="shared" si="21"/>
        <v>0</v>
      </c>
    </row>
    <row r="279" spans="2:10" x14ac:dyDescent="0.55000000000000004">
      <c r="B279" s="127" t="str">
        <f>$B$43</f>
        <v>Vocational Training</v>
      </c>
      <c r="C279" s="138">
        <f t="shared" si="20"/>
        <v>0</v>
      </c>
      <c r="D279" s="138">
        <f t="shared" si="20"/>
        <v>0</v>
      </c>
      <c r="E279" s="138">
        <f t="shared" si="20"/>
        <v>0</v>
      </c>
      <c r="F279" s="138">
        <f t="shared" si="20"/>
        <v>0</v>
      </c>
      <c r="G279" s="138">
        <f t="shared" si="20"/>
        <v>0</v>
      </c>
      <c r="H279" s="138">
        <f t="shared" si="21"/>
        <v>0</v>
      </c>
    </row>
    <row r="280" spans="2:10" x14ac:dyDescent="0.55000000000000004">
      <c r="B280" s="127" t="str">
        <f>$B$44</f>
        <v>Physical Training</v>
      </c>
      <c r="C280" s="138">
        <f t="shared" si="20"/>
        <v>0</v>
      </c>
      <c r="D280" s="138">
        <f t="shared" si="20"/>
        <v>0</v>
      </c>
      <c r="E280" s="138">
        <f t="shared" si="20"/>
        <v>0</v>
      </c>
      <c r="F280" s="138">
        <f t="shared" si="20"/>
        <v>0</v>
      </c>
      <c r="G280" s="138">
        <f t="shared" si="20"/>
        <v>0</v>
      </c>
      <c r="H280" s="138">
        <f t="shared" si="21"/>
        <v>0</v>
      </c>
    </row>
    <row r="281" spans="2:10" x14ac:dyDescent="0.55000000000000004">
      <c r="B281" s="127" t="str">
        <f>$B$45</f>
        <v>Health Services</v>
      </c>
      <c r="C281" s="138">
        <f t="shared" si="20"/>
        <v>1050967.5349697494</v>
      </c>
      <c r="D281" s="138">
        <f t="shared" si="20"/>
        <v>1965550.4049001453</v>
      </c>
      <c r="E281" s="138">
        <f t="shared" si="20"/>
        <v>7422334.4378355555</v>
      </c>
      <c r="F281" s="138">
        <f t="shared" si="20"/>
        <v>41425.576925123401</v>
      </c>
      <c r="G281" s="138">
        <f t="shared" si="20"/>
        <v>1700901.9038722622</v>
      </c>
      <c r="H281" s="138">
        <f t="shared" si="21"/>
        <v>12181179.858502837</v>
      </c>
    </row>
    <row r="282" spans="2:10" x14ac:dyDescent="0.55000000000000004">
      <c r="B282" s="127" t="str">
        <f>$B$46</f>
        <v>Pharmacy</v>
      </c>
      <c r="C282" s="138">
        <f t="shared" si="20"/>
        <v>0</v>
      </c>
      <c r="D282" s="138">
        <f t="shared" si="20"/>
        <v>0</v>
      </c>
      <c r="E282" s="138">
        <f t="shared" si="20"/>
        <v>0</v>
      </c>
      <c r="F282" s="138">
        <f t="shared" si="20"/>
        <v>0</v>
      </c>
      <c r="G282" s="138">
        <f t="shared" si="20"/>
        <v>0</v>
      </c>
      <c r="H282" s="138">
        <f t="shared" si="21"/>
        <v>0</v>
      </c>
    </row>
    <row r="283" spans="2:10" x14ac:dyDescent="0.55000000000000004">
      <c r="B283" s="127" t="str">
        <f>$B$47</f>
        <v>Business Administration</v>
      </c>
      <c r="C283" s="138">
        <f t="shared" si="20"/>
        <v>3451819.3875366417</v>
      </c>
      <c r="D283" s="138">
        <f t="shared" si="20"/>
        <v>11650887.252903044</v>
      </c>
      <c r="E283" s="138">
        <f t="shared" si="20"/>
        <v>9859618.5998075455</v>
      </c>
      <c r="F283" s="138">
        <f t="shared" si="20"/>
        <v>5402.8686410531045</v>
      </c>
      <c r="G283" s="138">
        <f t="shared" si="20"/>
        <v>0</v>
      </c>
      <c r="H283" s="138">
        <f t="shared" si="21"/>
        <v>24967728.108888283</v>
      </c>
    </row>
    <row r="284" spans="2:10" x14ac:dyDescent="0.55000000000000004">
      <c r="B284" s="127" t="str">
        <f>$B$48</f>
        <v>Optometry</v>
      </c>
      <c r="C284" s="138">
        <f t="shared" ref="C284:G287" si="22">C259+C234+C209+C184+C132</f>
        <v>0</v>
      </c>
      <c r="D284" s="138">
        <f t="shared" si="22"/>
        <v>0</v>
      </c>
      <c r="E284" s="138">
        <f t="shared" si="22"/>
        <v>0</v>
      </c>
      <c r="F284" s="138">
        <f t="shared" si="22"/>
        <v>0</v>
      </c>
      <c r="G284" s="138">
        <f t="shared" si="22"/>
        <v>0</v>
      </c>
      <c r="H284" s="138">
        <f t="shared" si="21"/>
        <v>0</v>
      </c>
    </row>
    <row r="285" spans="2:10" x14ac:dyDescent="0.55000000000000004">
      <c r="B285" s="127" t="str">
        <f>$B$49</f>
        <v>Teacher Ed-Practice Teaching</v>
      </c>
      <c r="C285" s="138">
        <f t="shared" si="22"/>
        <v>0</v>
      </c>
      <c r="D285" s="138">
        <f t="shared" si="22"/>
        <v>90064.775770627748</v>
      </c>
      <c r="E285" s="138">
        <f t="shared" si="22"/>
        <v>0</v>
      </c>
      <c r="F285" s="138">
        <f t="shared" si="22"/>
        <v>0</v>
      </c>
      <c r="G285" s="138">
        <f t="shared" si="22"/>
        <v>0</v>
      </c>
      <c r="H285" s="138">
        <f t="shared" si="21"/>
        <v>90064.775770627748</v>
      </c>
    </row>
    <row r="286" spans="2:10" x14ac:dyDescent="0.55000000000000004">
      <c r="B286" s="127" t="str">
        <f>$B$50</f>
        <v>Technology</v>
      </c>
      <c r="C286" s="138">
        <f t="shared" si="22"/>
        <v>5895.2311866309228</v>
      </c>
      <c r="D286" s="138">
        <f t="shared" si="22"/>
        <v>295299.18063835299</v>
      </c>
      <c r="E286" s="138">
        <f t="shared" si="22"/>
        <v>69911.27295521005</v>
      </c>
      <c r="F286" s="138">
        <f t="shared" si="22"/>
        <v>0</v>
      </c>
      <c r="G286" s="138">
        <f t="shared" si="22"/>
        <v>0</v>
      </c>
      <c r="H286" s="138">
        <f t="shared" si="21"/>
        <v>371105.68478019396</v>
      </c>
    </row>
    <row r="287" spans="2:10" x14ac:dyDescent="0.55000000000000004">
      <c r="B287" s="127" t="str">
        <f>$B$51</f>
        <v>Nursing</v>
      </c>
      <c r="C287" s="138">
        <f t="shared" si="22"/>
        <v>377828.61083367869</v>
      </c>
      <c r="D287" s="138">
        <f t="shared" si="22"/>
        <v>9432104.636697527</v>
      </c>
      <c r="E287" s="138">
        <f t="shared" si="22"/>
        <v>1266311.9711549189</v>
      </c>
      <c r="F287" s="138">
        <f t="shared" si="22"/>
        <v>0</v>
      </c>
      <c r="G287" s="138">
        <f t="shared" si="22"/>
        <v>0</v>
      </c>
      <c r="H287" s="138">
        <f t="shared" si="21"/>
        <v>11076245.218686124</v>
      </c>
    </row>
    <row r="288" spans="2:10" x14ac:dyDescent="0.55000000000000004">
      <c r="B288" s="130" t="str">
        <f>$B$52</f>
        <v>Totals</v>
      </c>
      <c r="C288" s="135">
        <f>SUM(C268:C287)</f>
        <v>42769188.62002866</v>
      </c>
      <c r="D288" s="135">
        <f>SUM(D268:D287)</f>
        <v>59176711.896473527</v>
      </c>
      <c r="E288" s="135">
        <f>SUM(E268:E287)</f>
        <v>56776429.34694887</v>
      </c>
      <c r="F288" s="135">
        <f>SUM(F268:F287)</f>
        <v>9743547.186189821</v>
      </c>
      <c r="G288" s="135">
        <f>SUM(G268:G287)</f>
        <v>1700901.9038722622</v>
      </c>
      <c r="H288" s="135">
        <f t="shared" si="21"/>
        <v>170166778.95351315</v>
      </c>
      <c r="I288" s="351"/>
      <c r="J288" s="139"/>
    </row>
    <row r="289" spans="2:10" x14ac:dyDescent="0.55000000000000004">
      <c r="H289" s="139"/>
    </row>
    <row r="290" spans="2:10" x14ac:dyDescent="0.55000000000000004">
      <c r="B290" s="120" t="s">
        <v>218</v>
      </c>
      <c r="C290" s="121"/>
      <c r="D290" s="121"/>
      <c r="E290" s="121"/>
      <c r="F290" s="121"/>
      <c r="G290" s="121"/>
      <c r="H290" s="122"/>
      <c r="J290" s="358"/>
    </row>
    <row r="291" spans="2:10" ht="30" customHeight="1" thickBot="1" x14ac:dyDescent="0.6">
      <c r="B291" s="432" t="s">
        <v>229</v>
      </c>
      <c r="C291" s="432"/>
      <c r="D291" s="432"/>
      <c r="E291" s="432"/>
      <c r="F291" s="432"/>
      <c r="G291" s="432"/>
      <c r="H291" s="432"/>
    </row>
    <row r="292" spans="2:10" ht="19.8" thickBot="1" x14ac:dyDescent="0.6">
      <c r="B292" s="124" t="s">
        <v>31</v>
      </c>
      <c r="C292" s="125" t="s">
        <v>25</v>
      </c>
      <c r="D292" s="125" t="s">
        <v>26</v>
      </c>
      <c r="E292" s="125" t="s">
        <v>27</v>
      </c>
      <c r="F292" s="125" t="s">
        <v>28</v>
      </c>
      <c r="G292" s="125" t="s">
        <v>29</v>
      </c>
      <c r="H292" s="126" t="s">
        <v>1</v>
      </c>
    </row>
    <row r="293" spans="2:10" x14ac:dyDescent="0.55000000000000004">
      <c r="B293" s="127" t="str">
        <f>$B$32</f>
        <v>Liberal Arts</v>
      </c>
      <c r="C293" s="133">
        <f t="shared" ref="C293:H308" si="23">IF(C32=0,0,C268/C32)</f>
        <v>342.41572795740262</v>
      </c>
      <c r="D293" s="133">
        <f t="shared" si="23"/>
        <v>616.04771322446857</v>
      </c>
      <c r="E293" s="133">
        <f t="shared" si="23"/>
        <v>348.5294717925288</v>
      </c>
      <c r="F293" s="133">
        <f t="shared" si="23"/>
        <v>1455.2280676250039</v>
      </c>
      <c r="G293" s="134">
        <f t="shared" si="23"/>
        <v>0</v>
      </c>
      <c r="H293" s="135">
        <f t="shared" si="23"/>
        <v>397.89583481697065</v>
      </c>
    </row>
    <row r="294" spans="2:10" x14ac:dyDescent="0.55000000000000004">
      <c r="B294" s="127" t="str">
        <f>$B$33</f>
        <v>Science</v>
      </c>
      <c r="C294" s="136">
        <f t="shared" si="23"/>
        <v>298.51604968488522</v>
      </c>
      <c r="D294" s="136">
        <f t="shared" si="23"/>
        <v>976.46608544166656</v>
      </c>
      <c r="E294" s="136">
        <f t="shared" si="23"/>
        <v>386.7043258121422</v>
      </c>
      <c r="F294" s="136">
        <f t="shared" si="23"/>
        <v>0</v>
      </c>
      <c r="G294" s="137">
        <f t="shared" si="23"/>
        <v>0</v>
      </c>
      <c r="H294" s="138">
        <f t="shared" si="23"/>
        <v>430.75738372750226</v>
      </c>
    </row>
    <row r="295" spans="2:10" x14ac:dyDescent="0.55000000000000004">
      <c r="B295" s="127" t="str">
        <f>$B$34</f>
        <v>Fine Arts</v>
      </c>
      <c r="C295" s="136">
        <f t="shared" si="23"/>
        <v>602.08298669901376</v>
      </c>
      <c r="D295" s="136">
        <f t="shared" si="23"/>
        <v>1663.189415961511</v>
      </c>
      <c r="E295" s="136">
        <f t="shared" si="23"/>
        <v>1503.9577641073647</v>
      </c>
      <c r="F295" s="136">
        <f t="shared" si="23"/>
        <v>0</v>
      </c>
      <c r="G295" s="137">
        <f t="shared" si="23"/>
        <v>0</v>
      </c>
      <c r="H295" s="138">
        <f t="shared" si="23"/>
        <v>850.77128282360127</v>
      </c>
    </row>
    <row r="296" spans="2:10" x14ac:dyDescent="0.55000000000000004">
      <c r="B296" s="127" t="str">
        <f>$B$35</f>
        <v>Teacher Education</v>
      </c>
      <c r="C296" s="136">
        <f t="shared" si="23"/>
        <v>528.45764011998733</v>
      </c>
      <c r="D296" s="136">
        <f t="shared" si="23"/>
        <v>894.31921241218254</v>
      </c>
      <c r="E296" s="136">
        <f t="shared" si="23"/>
        <v>220.41994136776367</v>
      </c>
      <c r="F296" s="136">
        <f t="shared" si="23"/>
        <v>960.58116707051738</v>
      </c>
      <c r="G296" s="137">
        <f t="shared" si="23"/>
        <v>0</v>
      </c>
      <c r="H296" s="138">
        <f t="shared" si="23"/>
        <v>281.49366628143247</v>
      </c>
    </row>
    <row r="297" spans="2:10" x14ac:dyDescent="0.55000000000000004">
      <c r="B297" s="127" t="str">
        <f>$B$36</f>
        <v>Agriculture</v>
      </c>
      <c r="C297" s="136">
        <f t="shared" si="23"/>
        <v>0</v>
      </c>
      <c r="D297" s="136">
        <f t="shared" si="23"/>
        <v>0</v>
      </c>
      <c r="E297" s="136">
        <f t="shared" si="23"/>
        <v>0</v>
      </c>
      <c r="F297" s="136">
        <f t="shared" si="23"/>
        <v>0</v>
      </c>
      <c r="G297" s="137">
        <f t="shared" si="23"/>
        <v>0</v>
      </c>
      <c r="H297" s="138">
        <f t="shared" si="23"/>
        <v>0</v>
      </c>
    </row>
    <row r="298" spans="2:10" x14ac:dyDescent="0.55000000000000004">
      <c r="B298" s="127" t="str">
        <f>$B$37</f>
        <v>Engineering</v>
      </c>
      <c r="C298" s="136">
        <f t="shared" si="23"/>
        <v>475.07118741147934</v>
      </c>
      <c r="D298" s="136">
        <f t="shared" si="23"/>
        <v>805.5524321657316</v>
      </c>
      <c r="E298" s="136">
        <f t="shared" si="23"/>
        <v>919.91610709952636</v>
      </c>
      <c r="F298" s="136">
        <f t="shared" si="23"/>
        <v>7659.8327096377416</v>
      </c>
      <c r="G298" s="137">
        <f t="shared" si="23"/>
        <v>0</v>
      </c>
      <c r="H298" s="138">
        <f t="shared" si="23"/>
        <v>905.49742620304153</v>
      </c>
    </row>
    <row r="299" spans="2:10" x14ac:dyDescent="0.55000000000000004">
      <c r="B299" s="127" t="str">
        <f>$B$38</f>
        <v>Home Economics</v>
      </c>
      <c r="C299" s="136">
        <f t="shared" si="23"/>
        <v>274.69509683582658</v>
      </c>
      <c r="D299" s="136">
        <f t="shared" si="23"/>
        <v>268.14962658495796</v>
      </c>
      <c r="E299" s="136">
        <f t="shared" si="23"/>
        <v>380.83871833774225</v>
      </c>
      <c r="F299" s="136">
        <f t="shared" si="23"/>
        <v>0</v>
      </c>
      <c r="G299" s="137">
        <f t="shared" si="23"/>
        <v>0</v>
      </c>
      <c r="H299" s="138">
        <f t="shared" si="23"/>
        <v>299.09854262258699</v>
      </c>
    </row>
    <row r="300" spans="2:10" x14ac:dyDescent="0.55000000000000004">
      <c r="B300" s="127" t="str">
        <f>$B$39</f>
        <v>Law</v>
      </c>
      <c r="C300" s="136">
        <f t="shared" si="23"/>
        <v>0</v>
      </c>
      <c r="D300" s="136">
        <f t="shared" si="23"/>
        <v>0</v>
      </c>
      <c r="E300" s="136">
        <f t="shared" si="23"/>
        <v>0</v>
      </c>
      <c r="F300" s="136">
        <f t="shared" si="23"/>
        <v>0</v>
      </c>
      <c r="G300" s="137">
        <f t="shared" si="23"/>
        <v>0</v>
      </c>
      <c r="H300" s="138">
        <f t="shared" si="23"/>
        <v>0</v>
      </c>
    </row>
    <row r="301" spans="2:10" x14ac:dyDescent="0.55000000000000004">
      <c r="B301" s="127" t="str">
        <f>$B$40</f>
        <v>Social Service</v>
      </c>
      <c r="C301" s="136">
        <f t="shared" si="23"/>
        <v>343.28219506996089</v>
      </c>
      <c r="D301" s="136">
        <f t="shared" si="23"/>
        <v>511.46464006790717</v>
      </c>
      <c r="E301" s="136">
        <f t="shared" si="23"/>
        <v>0</v>
      </c>
      <c r="F301" s="136">
        <f t="shared" si="23"/>
        <v>0</v>
      </c>
      <c r="G301" s="137">
        <f t="shared" si="23"/>
        <v>0</v>
      </c>
      <c r="H301" s="138">
        <f t="shared" si="23"/>
        <v>470.32000620233816</v>
      </c>
    </row>
    <row r="302" spans="2:10" x14ac:dyDescent="0.55000000000000004">
      <c r="B302" s="127" t="str">
        <f>$B$41</f>
        <v>Library Science</v>
      </c>
      <c r="C302" s="136">
        <f t="shared" si="23"/>
        <v>62.411294735361587</v>
      </c>
      <c r="D302" s="136">
        <f t="shared" si="23"/>
        <v>0</v>
      </c>
      <c r="E302" s="136">
        <f t="shared" si="23"/>
        <v>0</v>
      </c>
      <c r="F302" s="136">
        <f t="shared" si="23"/>
        <v>0</v>
      </c>
      <c r="G302" s="137">
        <f t="shared" si="23"/>
        <v>0</v>
      </c>
      <c r="H302" s="138">
        <f t="shared" si="23"/>
        <v>62.411294735361587</v>
      </c>
    </row>
    <row r="303" spans="2:10" x14ac:dyDescent="0.55000000000000004">
      <c r="B303" s="127" t="str">
        <f>$B$42</f>
        <v>Veterinary Science</v>
      </c>
      <c r="C303" s="136">
        <f t="shared" si="23"/>
        <v>0</v>
      </c>
      <c r="D303" s="136">
        <f t="shared" si="23"/>
        <v>0</v>
      </c>
      <c r="E303" s="136">
        <f t="shared" si="23"/>
        <v>0</v>
      </c>
      <c r="F303" s="136">
        <f t="shared" si="23"/>
        <v>0</v>
      </c>
      <c r="G303" s="137">
        <f t="shared" si="23"/>
        <v>0</v>
      </c>
      <c r="H303" s="138">
        <f t="shared" si="23"/>
        <v>0</v>
      </c>
    </row>
    <row r="304" spans="2:10" x14ac:dyDescent="0.55000000000000004">
      <c r="B304" s="127" t="str">
        <f>$B$43</f>
        <v>Vocational Training</v>
      </c>
      <c r="C304" s="136">
        <f t="shared" si="23"/>
        <v>0</v>
      </c>
      <c r="D304" s="136">
        <f t="shared" si="23"/>
        <v>0</v>
      </c>
      <c r="E304" s="136">
        <f t="shared" si="23"/>
        <v>0</v>
      </c>
      <c r="F304" s="136">
        <f t="shared" si="23"/>
        <v>0</v>
      </c>
      <c r="G304" s="137">
        <f t="shared" si="23"/>
        <v>0</v>
      </c>
      <c r="H304" s="138">
        <f t="shared" si="23"/>
        <v>0</v>
      </c>
    </row>
    <row r="305" spans="2:10" x14ac:dyDescent="0.55000000000000004">
      <c r="B305" s="127" t="str">
        <f>$B$44</f>
        <v>Physical Training</v>
      </c>
      <c r="C305" s="136">
        <f t="shared" si="23"/>
        <v>0</v>
      </c>
      <c r="D305" s="136">
        <f t="shared" si="23"/>
        <v>0</v>
      </c>
      <c r="E305" s="136">
        <f t="shared" si="23"/>
        <v>0</v>
      </c>
      <c r="F305" s="136">
        <f t="shared" si="23"/>
        <v>0</v>
      </c>
      <c r="G305" s="137">
        <f t="shared" si="23"/>
        <v>0</v>
      </c>
      <c r="H305" s="138">
        <f t="shared" si="23"/>
        <v>0</v>
      </c>
    </row>
    <row r="306" spans="2:10" x14ac:dyDescent="0.55000000000000004">
      <c r="B306" s="127" t="str">
        <f>$B$45</f>
        <v>Health Services</v>
      </c>
      <c r="C306" s="136">
        <f t="shared" si="23"/>
        <v>392.44493464142994</v>
      </c>
      <c r="D306" s="136">
        <f t="shared" si="23"/>
        <v>634.8677018411322</v>
      </c>
      <c r="E306" s="136">
        <f t="shared" si="23"/>
        <v>315.38771300397531</v>
      </c>
      <c r="F306" s="136">
        <f t="shared" si="23"/>
        <v>2761.7051283415599</v>
      </c>
      <c r="G306" s="137">
        <f t="shared" si="23"/>
        <v>1908.9808124267813</v>
      </c>
      <c r="H306" s="138">
        <f t="shared" si="23"/>
        <v>403.16342948642472</v>
      </c>
    </row>
    <row r="307" spans="2:10" x14ac:dyDescent="0.55000000000000004">
      <c r="B307" s="127" t="str">
        <f>$B$46</f>
        <v>Pharmacy</v>
      </c>
      <c r="C307" s="136">
        <f t="shared" si="23"/>
        <v>0</v>
      </c>
      <c r="D307" s="136">
        <f t="shared" si="23"/>
        <v>0</v>
      </c>
      <c r="E307" s="136">
        <f t="shared" si="23"/>
        <v>0</v>
      </c>
      <c r="F307" s="136">
        <f t="shared" si="23"/>
        <v>0</v>
      </c>
      <c r="G307" s="137">
        <f t="shared" si="23"/>
        <v>0</v>
      </c>
      <c r="H307" s="138">
        <f t="shared" si="23"/>
        <v>0</v>
      </c>
    </row>
    <row r="308" spans="2:10" x14ac:dyDescent="0.55000000000000004">
      <c r="B308" s="127" t="str">
        <f>$B$47</f>
        <v>Business Administration</v>
      </c>
      <c r="C308" s="136">
        <f t="shared" si="23"/>
        <v>329.78115864494521</v>
      </c>
      <c r="D308" s="136">
        <f t="shared" si="23"/>
        <v>457.38182596879221</v>
      </c>
      <c r="E308" s="136">
        <f t="shared" si="23"/>
        <v>354.95620836690591</v>
      </c>
      <c r="F308" s="136">
        <f t="shared" si="23"/>
        <v>450.23905342109202</v>
      </c>
      <c r="G308" s="137">
        <f t="shared" si="23"/>
        <v>0</v>
      </c>
      <c r="H308" s="138">
        <f t="shared" si="23"/>
        <v>391.77969384249371</v>
      </c>
    </row>
    <row r="309" spans="2:10" x14ac:dyDescent="0.55000000000000004">
      <c r="B309" s="127" t="str">
        <f>$B$48</f>
        <v>Optometry</v>
      </c>
      <c r="C309" s="136">
        <f t="shared" ref="C309:H313" si="24">IF(C48=0,0,C284/C48)</f>
        <v>0</v>
      </c>
      <c r="D309" s="136">
        <f t="shared" si="24"/>
        <v>0</v>
      </c>
      <c r="E309" s="136">
        <f t="shared" si="24"/>
        <v>0</v>
      </c>
      <c r="F309" s="136">
        <f t="shared" si="24"/>
        <v>0</v>
      </c>
      <c r="G309" s="137">
        <f t="shared" si="24"/>
        <v>0</v>
      </c>
      <c r="H309" s="138">
        <f t="shared" si="24"/>
        <v>0</v>
      </c>
    </row>
    <row r="310" spans="2:10" x14ac:dyDescent="0.55000000000000004">
      <c r="B310" s="127" t="str">
        <f>$B$49</f>
        <v>Teacher Ed-Practice Teaching</v>
      </c>
      <c r="C310" s="136">
        <f t="shared" si="24"/>
        <v>0</v>
      </c>
      <c r="D310" s="136">
        <f t="shared" si="24"/>
        <v>254.42027053849645</v>
      </c>
      <c r="E310" s="136">
        <f t="shared" si="24"/>
        <v>0</v>
      </c>
      <c r="F310" s="136">
        <f t="shared" si="24"/>
        <v>0</v>
      </c>
      <c r="G310" s="137">
        <f t="shared" si="24"/>
        <v>0</v>
      </c>
      <c r="H310" s="138">
        <f t="shared" si="24"/>
        <v>254.42027053849645</v>
      </c>
    </row>
    <row r="311" spans="2:10" x14ac:dyDescent="0.55000000000000004">
      <c r="B311" s="127" t="str">
        <f>$B$50</f>
        <v>Technology</v>
      </c>
      <c r="C311" s="136">
        <f t="shared" si="24"/>
        <v>491.26926555257688</v>
      </c>
      <c r="D311" s="136">
        <f t="shared" si="24"/>
        <v>589.41952223224155</v>
      </c>
      <c r="E311" s="136">
        <f t="shared" si="24"/>
        <v>448.14918561032084</v>
      </c>
      <c r="F311" s="136">
        <f t="shared" si="24"/>
        <v>0</v>
      </c>
      <c r="G311" s="137">
        <f t="shared" si="24"/>
        <v>0</v>
      </c>
      <c r="H311" s="138">
        <f t="shared" si="24"/>
        <v>554.71701760866063</v>
      </c>
    </row>
    <row r="312" spans="2:10" x14ac:dyDescent="0.55000000000000004">
      <c r="B312" s="127" t="str">
        <f>$B$51</f>
        <v>Nursing</v>
      </c>
      <c r="C312" s="136">
        <f t="shared" si="24"/>
        <v>430.8193966176496</v>
      </c>
      <c r="D312" s="136">
        <f t="shared" si="24"/>
        <v>1174.4620391853477</v>
      </c>
      <c r="E312" s="136">
        <f t="shared" si="24"/>
        <v>1175.7771319915682</v>
      </c>
      <c r="F312" s="136">
        <f t="shared" si="24"/>
        <v>0</v>
      </c>
      <c r="G312" s="137">
        <f t="shared" si="24"/>
        <v>0</v>
      </c>
      <c r="H312" s="138">
        <f t="shared" si="24"/>
        <v>1109.288454550438</v>
      </c>
    </row>
    <row r="313" spans="2:10" x14ac:dyDescent="0.55000000000000004">
      <c r="B313" s="130" t="str">
        <f>$B$52</f>
        <v>Totals</v>
      </c>
      <c r="C313" s="135">
        <f t="shared" si="24"/>
        <v>362.95827742206188</v>
      </c>
      <c r="D313" s="135">
        <f t="shared" si="24"/>
        <v>686.00340698182913</v>
      </c>
      <c r="E313" s="135">
        <f t="shared" si="24"/>
        <v>337.61129651930992</v>
      </c>
      <c r="F313" s="135">
        <f t="shared" si="24"/>
        <v>1814.102995008345</v>
      </c>
      <c r="G313" s="135">
        <f t="shared" si="24"/>
        <v>1908.9808124267813</v>
      </c>
      <c r="H313" s="135">
        <f t="shared" si="24"/>
        <v>449.54515998296876</v>
      </c>
      <c r="I313" s="349"/>
    </row>
    <row r="315" spans="2:10" x14ac:dyDescent="0.55000000000000004">
      <c r="B315" s="120" t="s">
        <v>37</v>
      </c>
      <c r="C315" s="121"/>
      <c r="D315" s="121"/>
      <c r="E315" s="121"/>
      <c r="F315" s="121"/>
      <c r="G315" s="121"/>
      <c r="H315" s="122"/>
      <c r="J315" s="358"/>
    </row>
    <row r="316" spans="2:10" ht="55.5" customHeight="1" thickBot="1" x14ac:dyDescent="0.6">
      <c r="B316" s="432" t="s">
        <v>230</v>
      </c>
      <c r="C316" s="432"/>
      <c r="D316" s="432"/>
      <c r="E316" s="432"/>
      <c r="F316" s="432"/>
      <c r="G316" s="432"/>
      <c r="H316" s="432"/>
    </row>
    <row r="317" spans="2:10" ht="19.8" thickBot="1" x14ac:dyDescent="0.6">
      <c r="B317" s="124" t="s">
        <v>31</v>
      </c>
      <c r="C317" s="125" t="s">
        <v>25</v>
      </c>
      <c r="D317" s="125" t="s">
        <v>26</v>
      </c>
      <c r="E317" s="125" t="s">
        <v>27</v>
      </c>
      <c r="F317" s="125" t="s">
        <v>28</v>
      </c>
      <c r="G317" s="125" t="s">
        <v>29</v>
      </c>
      <c r="H317" s="126" t="s">
        <v>1</v>
      </c>
    </row>
    <row r="318" spans="2:10" x14ac:dyDescent="0.55000000000000004">
      <c r="B318" s="127" t="str">
        <f>$B$32</f>
        <v>Liberal Arts</v>
      </c>
      <c r="C318" s="128">
        <f t="shared" ref="C318:H318" si="25">IF($C$293=0,"",C293/$C$293)</f>
        <v>1</v>
      </c>
      <c r="D318" s="128">
        <f t="shared" si="25"/>
        <v>1.7991221282367802</v>
      </c>
      <c r="E318" s="128">
        <f t="shared" si="25"/>
        <v>1.0178547401183824</v>
      </c>
      <c r="F318" s="128">
        <f t="shared" si="25"/>
        <v>4.2498867569717413</v>
      </c>
      <c r="G318" s="128">
        <f t="shared" si="25"/>
        <v>0</v>
      </c>
      <c r="H318" s="128">
        <f t="shared" si="25"/>
        <v>1.1620255798135239</v>
      </c>
    </row>
    <row r="319" spans="2:10" x14ac:dyDescent="0.55000000000000004">
      <c r="B319" s="127" t="str">
        <f>$B$33</f>
        <v>Science</v>
      </c>
      <c r="C319" s="128">
        <f t="shared" ref="C319:H334" si="26">IF($C$293=0,"",C294/$C$293)</f>
        <v>0.87179421186523698</v>
      </c>
      <c r="D319" s="128">
        <f t="shared" si="26"/>
        <v>2.851697529393689</v>
      </c>
      <c r="E319" s="128">
        <f t="shared" si="26"/>
        <v>1.1293415992277351</v>
      </c>
      <c r="F319" s="128">
        <f t="shared" si="26"/>
        <v>0</v>
      </c>
      <c r="G319" s="128">
        <f t="shared" si="26"/>
        <v>0</v>
      </c>
      <c r="H319" s="128">
        <f t="shared" si="26"/>
        <v>1.2579953213512713</v>
      </c>
    </row>
    <row r="320" spans="2:10" x14ac:dyDescent="0.55000000000000004">
      <c r="B320" s="127" t="str">
        <f>$B$34</f>
        <v>Fine Arts</v>
      </c>
      <c r="C320" s="128">
        <f t="shared" si="26"/>
        <v>1.7583391694376678</v>
      </c>
      <c r="D320" s="128">
        <f t="shared" si="26"/>
        <v>4.8572226103130873</v>
      </c>
      <c r="E320" s="128">
        <f t="shared" si="26"/>
        <v>4.392198258762404</v>
      </c>
      <c r="F320" s="128">
        <f t="shared" si="26"/>
        <v>0</v>
      </c>
      <c r="G320" s="128">
        <f t="shared" si="26"/>
        <v>0</v>
      </c>
      <c r="H320" s="128">
        <f t="shared" si="26"/>
        <v>2.4846150844141111</v>
      </c>
    </row>
    <row r="321" spans="2:8" x14ac:dyDescent="0.55000000000000004">
      <c r="B321" s="127" t="str">
        <f>$B$35</f>
        <v>Teacher Education</v>
      </c>
      <c r="C321" s="128">
        <f t="shared" si="26"/>
        <v>1.5433217488938733</v>
      </c>
      <c r="D321" s="128">
        <f t="shared" si="26"/>
        <v>2.6117936163359823</v>
      </c>
      <c r="E321" s="128">
        <f t="shared" si="26"/>
        <v>0.6437202598216647</v>
      </c>
      <c r="F321" s="128">
        <f t="shared" si="26"/>
        <v>2.8053067912523462</v>
      </c>
      <c r="G321" s="128">
        <f t="shared" si="26"/>
        <v>0</v>
      </c>
      <c r="H321" s="128">
        <f t="shared" si="26"/>
        <v>0.8220815905876</v>
      </c>
    </row>
    <row r="322" spans="2:8" x14ac:dyDescent="0.55000000000000004">
      <c r="B322" s="127" t="str">
        <f>$B$36</f>
        <v>Agriculture</v>
      </c>
      <c r="C322" s="128">
        <f t="shared" si="26"/>
        <v>0</v>
      </c>
      <c r="D322" s="128">
        <f t="shared" si="26"/>
        <v>0</v>
      </c>
      <c r="E322" s="128">
        <f t="shared" si="26"/>
        <v>0</v>
      </c>
      <c r="F322" s="128">
        <f t="shared" si="26"/>
        <v>0</v>
      </c>
      <c r="G322" s="128">
        <f t="shared" si="26"/>
        <v>0</v>
      </c>
      <c r="H322" s="128">
        <f t="shared" si="26"/>
        <v>0</v>
      </c>
    </row>
    <row r="323" spans="2:8" x14ac:dyDescent="0.55000000000000004">
      <c r="B323" s="127" t="str">
        <f>$B$37</f>
        <v>Engineering</v>
      </c>
      <c r="C323" s="128">
        <f t="shared" si="26"/>
        <v>1.3874105323531734</v>
      </c>
      <c r="D323" s="128">
        <f t="shared" si="26"/>
        <v>2.3525567501558933</v>
      </c>
      <c r="E323" s="128">
        <f t="shared" si="26"/>
        <v>2.6865474684444584</v>
      </c>
      <c r="F323" s="128">
        <f t="shared" si="26"/>
        <v>22.369979192634059</v>
      </c>
      <c r="G323" s="128">
        <f t="shared" si="26"/>
        <v>0</v>
      </c>
      <c r="H323" s="128">
        <f t="shared" si="26"/>
        <v>2.6444387692252493</v>
      </c>
    </row>
    <row r="324" spans="2:8" x14ac:dyDescent="0.55000000000000004">
      <c r="B324" s="127" t="str">
        <f>$B$38</f>
        <v>Home Economics</v>
      </c>
      <c r="C324" s="128">
        <f t="shared" si="26"/>
        <v>0.80222686754038164</v>
      </c>
      <c r="D324" s="128">
        <f t="shared" si="26"/>
        <v>0.78311130211377566</v>
      </c>
      <c r="E324" s="128">
        <f t="shared" si="26"/>
        <v>1.1122115231375107</v>
      </c>
      <c r="F324" s="128">
        <f t="shared" si="26"/>
        <v>0</v>
      </c>
      <c r="G324" s="128">
        <f t="shared" si="26"/>
        <v>0</v>
      </c>
      <c r="H324" s="128">
        <f t="shared" si="26"/>
        <v>0.87349533973449844</v>
      </c>
    </row>
    <row r="325" spans="2:8" x14ac:dyDescent="0.55000000000000004">
      <c r="B325" s="127" t="str">
        <f>$B$39</f>
        <v>Law</v>
      </c>
      <c r="C325" s="128">
        <f t="shared" si="26"/>
        <v>0</v>
      </c>
      <c r="D325" s="128">
        <f t="shared" si="26"/>
        <v>0</v>
      </c>
      <c r="E325" s="128">
        <f t="shared" si="26"/>
        <v>0</v>
      </c>
      <c r="F325" s="128">
        <f t="shared" si="26"/>
        <v>0</v>
      </c>
      <c r="G325" s="128">
        <f t="shared" si="26"/>
        <v>0</v>
      </c>
      <c r="H325" s="128">
        <f t="shared" si="26"/>
        <v>0</v>
      </c>
    </row>
    <row r="326" spans="2:8" x14ac:dyDescent="0.55000000000000004">
      <c r="B326" s="127" t="str">
        <f>$B$40</f>
        <v>Social Service</v>
      </c>
      <c r="C326" s="128">
        <f t="shared" si="26"/>
        <v>1.0025304536030719</v>
      </c>
      <c r="D326" s="128">
        <f t="shared" si="26"/>
        <v>1.4936949395371659</v>
      </c>
      <c r="E326" s="128">
        <f t="shared" si="26"/>
        <v>0</v>
      </c>
      <c r="F326" s="128">
        <f t="shared" si="26"/>
        <v>0</v>
      </c>
      <c r="G326" s="128">
        <f t="shared" si="26"/>
        <v>0</v>
      </c>
      <c r="H326" s="128">
        <f t="shared" si="26"/>
        <v>1.3735350563711464</v>
      </c>
    </row>
    <row r="327" spans="2:8" x14ac:dyDescent="0.55000000000000004">
      <c r="B327" s="127" t="str">
        <f>$B$41</f>
        <v>Library Science</v>
      </c>
      <c r="C327" s="128">
        <f t="shared" si="26"/>
        <v>0.18226760525184085</v>
      </c>
      <c r="D327" s="128">
        <f t="shared" si="26"/>
        <v>0</v>
      </c>
      <c r="E327" s="128">
        <f t="shared" si="26"/>
        <v>0</v>
      </c>
      <c r="F327" s="128">
        <f t="shared" si="26"/>
        <v>0</v>
      </c>
      <c r="G327" s="128">
        <f t="shared" si="26"/>
        <v>0</v>
      </c>
      <c r="H327" s="128">
        <f t="shared" si="26"/>
        <v>0.18226760525184085</v>
      </c>
    </row>
    <row r="328" spans="2:8" x14ac:dyDescent="0.55000000000000004">
      <c r="B328" s="127" t="str">
        <f>$B$42</f>
        <v>Veterinary Science</v>
      </c>
      <c r="C328" s="128">
        <f t="shared" si="26"/>
        <v>0</v>
      </c>
      <c r="D328" s="128">
        <f t="shared" si="26"/>
        <v>0</v>
      </c>
      <c r="E328" s="128">
        <f t="shared" si="26"/>
        <v>0</v>
      </c>
      <c r="F328" s="128">
        <f t="shared" si="26"/>
        <v>0</v>
      </c>
      <c r="G328" s="128">
        <f t="shared" si="26"/>
        <v>0</v>
      </c>
      <c r="H328" s="128">
        <f t="shared" si="26"/>
        <v>0</v>
      </c>
    </row>
    <row r="329" spans="2:8" x14ac:dyDescent="0.55000000000000004">
      <c r="B329" s="127" t="str">
        <f>$B$43</f>
        <v>Vocational Training</v>
      </c>
      <c r="C329" s="128">
        <f t="shared" si="26"/>
        <v>0</v>
      </c>
      <c r="D329" s="128">
        <f t="shared" si="26"/>
        <v>0</v>
      </c>
      <c r="E329" s="128">
        <f t="shared" si="26"/>
        <v>0</v>
      </c>
      <c r="F329" s="128">
        <f t="shared" si="26"/>
        <v>0</v>
      </c>
      <c r="G329" s="128">
        <f t="shared" si="26"/>
        <v>0</v>
      </c>
      <c r="H329" s="128">
        <f t="shared" si="26"/>
        <v>0</v>
      </c>
    </row>
    <row r="330" spans="2:8" x14ac:dyDescent="0.55000000000000004">
      <c r="B330" s="127" t="str">
        <f>$B$44</f>
        <v>Physical Training</v>
      </c>
      <c r="C330" s="128">
        <f t="shared" si="26"/>
        <v>0</v>
      </c>
      <c r="D330" s="128">
        <f t="shared" si="26"/>
        <v>0</v>
      </c>
      <c r="E330" s="128">
        <f t="shared" si="26"/>
        <v>0</v>
      </c>
      <c r="F330" s="128">
        <f t="shared" si="26"/>
        <v>0</v>
      </c>
      <c r="G330" s="128">
        <f t="shared" si="26"/>
        <v>0</v>
      </c>
      <c r="H330" s="128">
        <f t="shared" si="26"/>
        <v>0</v>
      </c>
    </row>
    <row r="331" spans="2:8" x14ac:dyDescent="0.55000000000000004">
      <c r="B331" s="127" t="str">
        <f>$B$45</f>
        <v>Health Services</v>
      </c>
      <c r="C331" s="128">
        <f t="shared" si="26"/>
        <v>1.1461066259498778</v>
      </c>
      <c r="D331" s="128">
        <f t="shared" si="26"/>
        <v>1.854084523594405</v>
      </c>
      <c r="E331" s="128">
        <f t="shared" si="26"/>
        <v>0.92106666619942856</v>
      </c>
      <c r="F331" s="128">
        <f t="shared" si="26"/>
        <v>8.0653571166717057</v>
      </c>
      <c r="G331" s="128">
        <f t="shared" si="26"/>
        <v>5.5750383424684955</v>
      </c>
      <c r="H331" s="128">
        <f t="shared" si="26"/>
        <v>1.1774092034013672</v>
      </c>
    </row>
    <row r="332" spans="2:8" x14ac:dyDescent="0.55000000000000004">
      <c r="B332" s="127" t="str">
        <f>$B$46</f>
        <v>Pharmacy</v>
      </c>
      <c r="C332" s="128">
        <f t="shared" si="26"/>
        <v>0</v>
      </c>
      <c r="D332" s="128">
        <f t="shared" si="26"/>
        <v>0</v>
      </c>
      <c r="E332" s="128">
        <f t="shared" si="26"/>
        <v>0</v>
      </c>
      <c r="F332" s="128">
        <f t="shared" si="26"/>
        <v>0</v>
      </c>
      <c r="G332" s="128">
        <f t="shared" si="26"/>
        <v>0</v>
      </c>
      <c r="H332" s="128">
        <f t="shared" si="26"/>
        <v>0</v>
      </c>
    </row>
    <row r="333" spans="2:8" x14ac:dyDescent="0.55000000000000004">
      <c r="B333" s="127" t="str">
        <f>$B$47</f>
        <v>Business Administration</v>
      </c>
      <c r="C333" s="128">
        <f t="shared" si="26"/>
        <v>0.96310166770718786</v>
      </c>
      <c r="D333" s="128">
        <f t="shared" si="26"/>
        <v>1.3357500506685009</v>
      </c>
      <c r="E333" s="128">
        <f t="shared" si="26"/>
        <v>1.0366235525579111</v>
      </c>
      <c r="F333" s="128">
        <f t="shared" si="26"/>
        <v>1.31489010772631</v>
      </c>
      <c r="G333" s="128">
        <f t="shared" si="26"/>
        <v>0</v>
      </c>
      <c r="H333" s="128">
        <f t="shared" si="26"/>
        <v>1.1441638390256188</v>
      </c>
    </row>
    <row r="334" spans="2:8" x14ac:dyDescent="0.55000000000000004">
      <c r="B334" s="127" t="str">
        <f>$B$48</f>
        <v>Optometry</v>
      </c>
      <c r="C334" s="128">
        <f t="shared" si="26"/>
        <v>0</v>
      </c>
      <c r="D334" s="128">
        <f t="shared" si="26"/>
        <v>0</v>
      </c>
      <c r="E334" s="128">
        <f t="shared" si="26"/>
        <v>0</v>
      </c>
      <c r="F334" s="128">
        <f t="shared" si="26"/>
        <v>0</v>
      </c>
      <c r="G334" s="128">
        <f t="shared" si="26"/>
        <v>0</v>
      </c>
      <c r="H334" s="128">
        <f t="shared" si="26"/>
        <v>0</v>
      </c>
    </row>
    <row r="335" spans="2:8" x14ac:dyDescent="0.55000000000000004">
      <c r="B335" s="127" t="str">
        <f>$B$49</f>
        <v>Teacher Ed-Practice Teaching</v>
      </c>
      <c r="C335" s="128">
        <f t="shared" ref="C335:H338" si="27">IF($C$293=0,"",C310/$C$293)</f>
        <v>0</v>
      </c>
      <c r="D335" s="128">
        <f t="shared" si="27"/>
        <v>0.74301572552224282</v>
      </c>
      <c r="E335" s="128">
        <f t="shared" si="27"/>
        <v>0</v>
      </c>
      <c r="F335" s="128">
        <f t="shared" si="27"/>
        <v>0</v>
      </c>
      <c r="G335" s="128">
        <f t="shared" si="27"/>
        <v>0</v>
      </c>
      <c r="H335" s="128">
        <f t="shared" si="27"/>
        <v>0.74301572552224282</v>
      </c>
    </row>
    <row r="336" spans="2:8" x14ac:dyDescent="0.55000000000000004">
      <c r="B336" s="127" t="str">
        <f>$B$50</f>
        <v>Technology</v>
      </c>
      <c r="C336" s="128">
        <f t="shared" si="27"/>
        <v>1.4347158306165539</v>
      </c>
      <c r="D336" s="128">
        <f t="shared" si="27"/>
        <v>1.7213564509675994</v>
      </c>
      <c r="E336" s="128">
        <f t="shared" si="27"/>
        <v>1.3087868021823803</v>
      </c>
      <c r="F336" s="128">
        <f t="shared" si="27"/>
        <v>0</v>
      </c>
      <c r="G336" s="128">
        <f t="shared" si="27"/>
        <v>0</v>
      </c>
      <c r="H336" s="128">
        <f t="shared" si="27"/>
        <v>1.6200103333970362</v>
      </c>
    </row>
    <row r="337" spans="2:10" x14ac:dyDescent="0.55000000000000004">
      <c r="B337" s="127" t="str">
        <f>$B$51</f>
        <v>Nursing</v>
      </c>
      <c r="C337" s="128">
        <f t="shared" si="27"/>
        <v>1.2581764254451671</v>
      </c>
      <c r="D337" s="128">
        <f t="shared" si="27"/>
        <v>3.4299301792920383</v>
      </c>
      <c r="E337" s="128">
        <f t="shared" si="27"/>
        <v>3.4337708113040821</v>
      </c>
      <c r="F337" s="128">
        <f t="shared" si="27"/>
        <v>0</v>
      </c>
      <c r="G337" s="128">
        <f t="shared" si="27"/>
        <v>0</v>
      </c>
      <c r="H337" s="128">
        <f t="shared" si="27"/>
        <v>3.2395955091421391</v>
      </c>
    </row>
    <row r="338" spans="2:10" x14ac:dyDescent="0.55000000000000004">
      <c r="B338" s="130" t="str">
        <f>$B$52</f>
        <v>Totals</v>
      </c>
      <c r="C338" s="128">
        <f t="shared" si="27"/>
        <v>1.0599930078772981</v>
      </c>
      <c r="D338" s="128">
        <f t="shared" si="27"/>
        <v>2.0034225970694011</v>
      </c>
      <c r="E338" s="128">
        <f t="shared" si="27"/>
        <v>0.98596901063291587</v>
      </c>
      <c r="F338" s="128">
        <f t="shared" si="27"/>
        <v>5.2979546407810565</v>
      </c>
      <c r="G338" s="128">
        <f t="shared" si="27"/>
        <v>5.5750383424684955</v>
      </c>
      <c r="H338" s="128">
        <f t="shared" si="27"/>
        <v>1.3128636428724247</v>
      </c>
      <c r="I338" s="349"/>
    </row>
    <row r="340" spans="2:10" x14ac:dyDescent="0.55000000000000004">
      <c r="B340" s="120" t="s">
        <v>231</v>
      </c>
      <c r="C340" s="121"/>
      <c r="D340" s="121"/>
      <c r="E340" s="121"/>
      <c r="F340" s="121"/>
      <c r="G340" s="121"/>
      <c r="H340" s="122"/>
      <c r="J340" s="358"/>
    </row>
    <row r="341" spans="2:10" ht="55.5" customHeight="1" thickBot="1" x14ac:dyDescent="0.6">
      <c r="B341" s="432" t="s">
        <v>232</v>
      </c>
      <c r="C341" s="432"/>
      <c r="D341" s="432"/>
      <c r="E341" s="432"/>
      <c r="F341" s="432"/>
      <c r="G341" s="432"/>
      <c r="H341" s="432"/>
    </row>
    <row r="342" spans="2:10" ht="19.8" thickBot="1" x14ac:dyDescent="0.6">
      <c r="B342" s="124" t="s">
        <v>31</v>
      </c>
      <c r="C342" s="125" t="s">
        <v>25</v>
      </c>
      <c r="D342" s="125" t="s">
        <v>26</v>
      </c>
      <c r="E342" s="125" t="s">
        <v>27</v>
      </c>
      <c r="F342" s="125" t="s">
        <v>28</v>
      </c>
      <c r="G342" s="125" t="s">
        <v>29</v>
      </c>
      <c r="H342" s="126" t="s">
        <v>1</v>
      </c>
    </row>
    <row r="343" spans="2:10" x14ac:dyDescent="0.55000000000000004">
      <c r="B343" s="127" t="str">
        <f>$B$32</f>
        <v>Liberal Arts</v>
      </c>
      <c r="C343" s="135">
        <f t="shared" ref="C343:D358" si="28">C293*30</f>
        <v>10272.471838722078</v>
      </c>
      <c r="D343" s="135">
        <f t="shared" si="28"/>
        <v>18481.431396734057</v>
      </c>
      <c r="E343" s="135">
        <f>E293*24</f>
        <v>8364.7073230206915</v>
      </c>
      <c r="F343" s="135">
        <f>F293*18</f>
        <v>26194.105217250071</v>
      </c>
      <c r="G343" s="135">
        <f>G293*24</f>
        <v>0</v>
      </c>
      <c r="H343" s="135">
        <f>IF((C32/30+D32/30+E32/24+F32/18+G32/24)=0,0,H268/(C32/30+D32/30+E32/24+F32/18+G32/24))</f>
        <v>11368.763488307857</v>
      </c>
    </row>
    <row r="344" spans="2:10" x14ac:dyDescent="0.55000000000000004">
      <c r="B344" s="127" t="str">
        <f>$B$33</f>
        <v>Science</v>
      </c>
      <c r="C344" s="138">
        <f t="shared" si="28"/>
        <v>8955.4814905465573</v>
      </c>
      <c r="D344" s="138">
        <f t="shared" si="28"/>
        <v>29293.982563249996</v>
      </c>
      <c r="E344" s="138">
        <f>E294*24</f>
        <v>9280.9038194914137</v>
      </c>
      <c r="F344" s="138">
        <f>F294*18</f>
        <v>0</v>
      </c>
      <c r="G344" s="138">
        <f>G294*24</f>
        <v>0</v>
      </c>
      <c r="H344" s="138">
        <f t="shared" ref="H344:H363" si="29">IF((C33/30+D33/30+E33/24+F33/18+G33/24)=0,0,H269/(C33/30+D33/30+E33/24+F33/18+G33/24))</f>
        <v>11794.336907779931</v>
      </c>
    </row>
    <row r="345" spans="2:10" x14ac:dyDescent="0.55000000000000004">
      <c r="B345" s="127" t="str">
        <f>$B$34</f>
        <v>Fine Arts</v>
      </c>
      <c r="C345" s="138">
        <f t="shared" si="28"/>
        <v>18062.489600970413</v>
      </c>
      <c r="D345" s="138">
        <f t="shared" si="28"/>
        <v>49895.68247884533</v>
      </c>
      <c r="E345" s="138">
        <f t="shared" ref="E345:E363" si="30">E295*24</f>
        <v>36094.986338576753</v>
      </c>
      <c r="F345" s="138">
        <f t="shared" ref="F345:F363" si="31">F295*18</f>
        <v>0</v>
      </c>
      <c r="G345" s="138">
        <f t="shared" ref="G345:G363" si="32">G295*24</f>
        <v>0</v>
      </c>
      <c r="H345" s="138">
        <f t="shared" si="29"/>
        <v>25289.983489335988</v>
      </c>
    </row>
    <row r="346" spans="2:10" x14ac:dyDescent="0.55000000000000004">
      <c r="B346" s="127" t="str">
        <f>$B$35</f>
        <v>Teacher Education</v>
      </c>
      <c r="C346" s="138">
        <f t="shared" si="28"/>
        <v>15853.72920359962</v>
      </c>
      <c r="D346" s="138">
        <f t="shared" si="28"/>
        <v>26829.576372365475</v>
      </c>
      <c r="E346" s="138">
        <f t="shared" si="30"/>
        <v>5290.0785928263285</v>
      </c>
      <c r="F346" s="138">
        <f t="shared" si="31"/>
        <v>17290.461007269314</v>
      </c>
      <c r="G346" s="138">
        <f t="shared" si="32"/>
        <v>0</v>
      </c>
      <c r="H346" s="138">
        <f t="shared" si="29"/>
        <v>6659.0958229560383</v>
      </c>
    </row>
    <row r="347" spans="2:10" x14ac:dyDescent="0.55000000000000004">
      <c r="B347" s="127" t="str">
        <f>$B$36</f>
        <v>Agriculture</v>
      </c>
      <c r="C347" s="138">
        <f t="shared" si="28"/>
        <v>0</v>
      </c>
      <c r="D347" s="138">
        <f t="shared" si="28"/>
        <v>0</v>
      </c>
      <c r="E347" s="138">
        <f t="shared" si="30"/>
        <v>0</v>
      </c>
      <c r="F347" s="138">
        <f t="shared" si="31"/>
        <v>0</v>
      </c>
      <c r="G347" s="138">
        <f t="shared" si="32"/>
        <v>0</v>
      </c>
      <c r="H347" s="138">
        <f t="shared" si="29"/>
        <v>0</v>
      </c>
    </row>
    <row r="348" spans="2:10" x14ac:dyDescent="0.55000000000000004">
      <c r="B348" s="127" t="str">
        <f>$B$37</f>
        <v>Engineering</v>
      </c>
      <c r="C348" s="138">
        <f t="shared" si="28"/>
        <v>14252.13562234438</v>
      </c>
      <c r="D348" s="138">
        <f t="shared" si="28"/>
        <v>24166.572964971947</v>
      </c>
      <c r="E348" s="138">
        <f t="shared" si="30"/>
        <v>22077.986570388632</v>
      </c>
      <c r="F348" s="138">
        <f t="shared" si="31"/>
        <v>137876.98877347936</v>
      </c>
      <c r="G348" s="138">
        <f t="shared" si="32"/>
        <v>0</v>
      </c>
      <c r="H348" s="138">
        <f t="shared" si="29"/>
        <v>24909.50419077454</v>
      </c>
    </row>
    <row r="349" spans="2:10" x14ac:dyDescent="0.55000000000000004">
      <c r="B349" s="127" t="str">
        <f>$B$38</f>
        <v>Home Economics</v>
      </c>
      <c r="C349" s="138">
        <f t="shared" si="28"/>
        <v>8240.8529050747966</v>
      </c>
      <c r="D349" s="138">
        <f t="shared" si="28"/>
        <v>8044.4887975487391</v>
      </c>
      <c r="E349" s="138">
        <f t="shared" si="30"/>
        <v>9140.1292401058145</v>
      </c>
      <c r="F349" s="138">
        <f t="shared" si="31"/>
        <v>0</v>
      </c>
      <c r="G349" s="138">
        <f t="shared" si="32"/>
        <v>0</v>
      </c>
      <c r="H349" s="138">
        <f t="shared" si="29"/>
        <v>8438.3107855078306</v>
      </c>
    </row>
    <row r="350" spans="2:10" x14ac:dyDescent="0.55000000000000004">
      <c r="B350" s="127" t="str">
        <f>$B$39</f>
        <v>Law</v>
      </c>
      <c r="C350" s="138">
        <f t="shared" si="28"/>
        <v>0</v>
      </c>
      <c r="D350" s="138">
        <f t="shared" si="28"/>
        <v>0</v>
      </c>
      <c r="E350" s="138">
        <f t="shared" si="30"/>
        <v>0</v>
      </c>
      <c r="F350" s="138">
        <f t="shared" si="31"/>
        <v>0</v>
      </c>
      <c r="G350" s="138">
        <f t="shared" si="32"/>
        <v>0</v>
      </c>
      <c r="H350" s="138">
        <f t="shared" si="29"/>
        <v>0</v>
      </c>
    </row>
    <row r="351" spans="2:10" x14ac:dyDescent="0.55000000000000004">
      <c r="B351" s="127" t="str">
        <f>$B$40</f>
        <v>Social Service</v>
      </c>
      <c r="C351" s="138">
        <f t="shared" si="28"/>
        <v>10298.465852098827</v>
      </c>
      <c r="D351" s="138">
        <f t="shared" si="28"/>
        <v>15343.939202037214</v>
      </c>
      <c r="E351" s="138">
        <f t="shared" si="30"/>
        <v>0</v>
      </c>
      <c r="F351" s="138">
        <f t="shared" si="31"/>
        <v>0</v>
      </c>
      <c r="G351" s="138">
        <f t="shared" si="32"/>
        <v>0</v>
      </c>
      <c r="H351" s="138">
        <f t="shared" si="29"/>
        <v>14109.600186070145</v>
      </c>
    </row>
    <row r="352" spans="2:10" x14ac:dyDescent="0.55000000000000004">
      <c r="B352" s="127" t="str">
        <f>$B$41</f>
        <v>Library Science</v>
      </c>
      <c r="C352" s="138">
        <f t="shared" si="28"/>
        <v>1872.3388420608476</v>
      </c>
      <c r="D352" s="138">
        <f t="shared" si="28"/>
        <v>0</v>
      </c>
      <c r="E352" s="138">
        <f t="shared" si="30"/>
        <v>0</v>
      </c>
      <c r="F352" s="138">
        <f t="shared" si="31"/>
        <v>0</v>
      </c>
      <c r="G352" s="138">
        <f t="shared" si="32"/>
        <v>0</v>
      </c>
      <c r="H352" s="138">
        <f t="shared" si="29"/>
        <v>1872.3388420608476</v>
      </c>
    </row>
    <row r="353" spans="2:9" x14ac:dyDescent="0.55000000000000004">
      <c r="B353" s="127" t="str">
        <f>$B$42</f>
        <v>Veterinary Science</v>
      </c>
      <c r="C353" s="138">
        <f t="shared" si="28"/>
        <v>0</v>
      </c>
      <c r="D353" s="138">
        <f t="shared" si="28"/>
        <v>0</v>
      </c>
      <c r="E353" s="138">
        <f t="shared" si="30"/>
        <v>0</v>
      </c>
      <c r="F353" s="138">
        <f t="shared" si="31"/>
        <v>0</v>
      </c>
      <c r="G353" s="138">
        <f t="shared" si="32"/>
        <v>0</v>
      </c>
      <c r="H353" s="138">
        <f t="shared" si="29"/>
        <v>0</v>
      </c>
    </row>
    <row r="354" spans="2:9" x14ac:dyDescent="0.55000000000000004">
      <c r="B354" s="127" t="str">
        <f>$B$43</f>
        <v>Vocational Training</v>
      </c>
      <c r="C354" s="138">
        <f t="shared" si="28"/>
        <v>0</v>
      </c>
      <c r="D354" s="138">
        <f t="shared" si="28"/>
        <v>0</v>
      </c>
      <c r="E354" s="138">
        <f t="shared" si="30"/>
        <v>0</v>
      </c>
      <c r="F354" s="138">
        <f t="shared" si="31"/>
        <v>0</v>
      </c>
      <c r="G354" s="138">
        <f t="shared" si="32"/>
        <v>0</v>
      </c>
      <c r="H354" s="138">
        <f t="shared" si="29"/>
        <v>0</v>
      </c>
    </row>
    <row r="355" spans="2:9" x14ac:dyDescent="0.55000000000000004">
      <c r="B355" s="127" t="str">
        <f>$B$44</f>
        <v>Physical Training</v>
      </c>
      <c r="C355" s="138">
        <f t="shared" si="28"/>
        <v>0</v>
      </c>
      <c r="D355" s="138">
        <f t="shared" si="28"/>
        <v>0</v>
      </c>
      <c r="E355" s="138">
        <f t="shared" si="30"/>
        <v>0</v>
      </c>
      <c r="F355" s="138">
        <f t="shared" si="31"/>
        <v>0</v>
      </c>
      <c r="G355" s="138">
        <f t="shared" si="32"/>
        <v>0</v>
      </c>
      <c r="H355" s="138">
        <f t="shared" si="29"/>
        <v>0</v>
      </c>
    </row>
    <row r="356" spans="2:9" x14ac:dyDescent="0.55000000000000004">
      <c r="B356" s="127" t="str">
        <f>$B$45</f>
        <v>Health Services</v>
      </c>
      <c r="C356" s="138">
        <f t="shared" si="28"/>
        <v>11773.348039242897</v>
      </c>
      <c r="D356" s="138">
        <f t="shared" si="28"/>
        <v>19046.031055233965</v>
      </c>
      <c r="E356" s="138">
        <f t="shared" si="30"/>
        <v>7569.3051120954078</v>
      </c>
      <c r="F356" s="138">
        <f t="shared" si="31"/>
        <v>49710.692310148079</v>
      </c>
      <c r="G356" s="138">
        <f t="shared" si="32"/>
        <v>45815.539498242753</v>
      </c>
      <c r="H356" s="138">
        <f t="shared" si="29"/>
        <v>10058.708535038573</v>
      </c>
    </row>
    <row r="357" spans="2:9" x14ac:dyDescent="0.55000000000000004">
      <c r="B357" s="127" t="str">
        <f>$B$46</f>
        <v>Pharmacy</v>
      </c>
      <c r="C357" s="138">
        <f t="shared" si="28"/>
        <v>0</v>
      </c>
      <c r="D357" s="138">
        <f t="shared" si="28"/>
        <v>0</v>
      </c>
      <c r="E357" s="138">
        <f t="shared" si="30"/>
        <v>0</v>
      </c>
      <c r="F357" s="138">
        <f t="shared" si="31"/>
        <v>0</v>
      </c>
      <c r="G357" s="138">
        <f t="shared" si="32"/>
        <v>0</v>
      </c>
      <c r="H357" s="138">
        <f t="shared" si="29"/>
        <v>0</v>
      </c>
    </row>
    <row r="358" spans="2:9" x14ac:dyDescent="0.55000000000000004">
      <c r="B358" s="127" t="str">
        <f>$B$47</f>
        <v>Business Administration</v>
      </c>
      <c r="C358" s="138">
        <f t="shared" si="28"/>
        <v>9893.4347593483562</v>
      </c>
      <c r="D358" s="138">
        <f t="shared" si="28"/>
        <v>13721.454779063766</v>
      </c>
      <c r="E358" s="138">
        <f t="shared" si="30"/>
        <v>8518.9490008057419</v>
      </c>
      <c r="F358" s="138">
        <f t="shared" si="31"/>
        <v>8104.3029615796568</v>
      </c>
      <c r="G358" s="138">
        <f t="shared" si="32"/>
        <v>0</v>
      </c>
      <c r="H358" s="138">
        <f t="shared" si="29"/>
        <v>10597.320269047994</v>
      </c>
    </row>
    <row r="359" spans="2:9" x14ac:dyDescent="0.55000000000000004">
      <c r="B359" s="127" t="str">
        <f>$B$48</f>
        <v>Optometry</v>
      </c>
      <c r="C359" s="138">
        <f t="shared" ref="C359:D363" si="33">C309*30</f>
        <v>0</v>
      </c>
      <c r="D359" s="138">
        <f t="shared" si="33"/>
        <v>0</v>
      </c>
      <c r="E359" s="138">
        <f t="shared" si="30"/>
        <v>0</v>
      </c>
      <c r="F359" s="138">
        <f t="shared" si="31"/>
        <v>0</v>
      </c>
      <c r="G359" s="138">
        <f t="shared" si="32"/>
        <v>0</v>
      </c>
      <c r="H359" s="138">
        <f t="shared" si="29"/>
        <v>0</v>
      </c>
    </row>
    <row r="360" spans="2:9" x14ac:dyDescent="0.55000000000000004">
      <c r="B360" s="127" t="str">
        <f>$B$49</f>
        <v>Teacher Ed-Practice Teaching</v>
      </c>
      <c r="C360" s="138">
        <f t="shared" si="33"/>
        <v>0</v>
      </c>
      <c r="D360" s="138">
        <f t="shared" si="33"/>
        <v>7632.6081161548937</v>
      </c>
      <c r="E360" s="138">
        <f t="shared" si="30"/>
        <v>0</v>
      </c>
      <c r="F360" s="138">
        <f t="shared" si="31"/>
        <v>0</v>
      </c>
      <c r="G360" s="138">
        <f t="shared" si="32"/>
        <v>0</v>
      </c>
      <c r="H360" s="138">
        <f t="shared" si="29"/>
        <v>7632.6081161548937</v>
      </c>
    </row>
    <row r="361" spans="2:9" x14ac:dyDescent="0.55000000000000004">
      <c r="B361" s="127" t="str">
        <f>$B$50</f>
        <v>Technology</v>
      </c>
      <c r="C361" s="138">
        <f t="shared" si="33"/>
        <v>14738.077966577306</v>
      </c>
      <c r="D361" s="138">
        <f t="shared" si="33"/>
        <v>17682.585666967247</v>
      </c>
      <c r="E361" s="138">
        <f t="shared" si="30"/>
        <v>10755.580454647701</v>
      </c>
      <c r="F361" s="138">
        <f t="shared" si="31"/>
        <v>0</v>
      </c>
      <c r="G361" s="138">
        <f t="shared" si="32"/>
        <v>0</v>
      </c>
      <c r="H361" s="138">
        <f t="shared" si="29"/>
        <v>15724.817151703135</v>
      </c>
    </row>
    <row r="362" spans="2:9" x14ac:dyDescent="0.55000000000000004">
      <c r="B362" s="127" t="str">
        <f>$B$51</f>
        <v>Nursing</v>
      </c>
      <c r="C362" s="138">
        <f t="shared" si="33"/>
        <v>12924.581898529488</v>
      </c>
      <c r="D362" s="138">
        <f t="shared" si="33"/>
        <v>35233.861175560436</v>
      </c>
      <c r="E362" s="138">
        <f t="shared" si="30"/>
        <v>28218.651167797638</v>
      </c>
      <c r="F362" s="138">
        <f t="shared" si="31"/>
        <v>0</v>
      </c>
      <c r="G362" s="138">
        <f t="shared" si="32"/>
        <v>0</v>
      </c>
      <c r="H362" s="138">
        <f t="shared" si="29"/>
        <v>32404.842534615767</v>
      </c>
    </row>
    <row r="363" spans="2:9" x14ac:dyDescent="0.55000000000000004">
      <c r="B363" s="130" t="str">
        <f>$B$52</f>
        <v>Totals</v>
      </c>
      <c r="C363" s="135">
        <f t="shared" si="33"/>
        <v>10888.748322661857</v>
      </c>
      <c r="D363" s="135">
        <f t="shared" si="33"/>
        <v>20580.102209454875</v>
      </c>
      <c r="E363" s="135">
        <f t="shared" si="30"/>
        <v>8102.671116463438</v>
      </c>
      <c r="F363" s="135">
        <f t="shared" si="31"/>
        <v>32653.85391015021</v>
      </c>
      <c r="G363" s="135">
        <f t="shared" si="32"/>
        <v>45815.539498242753</v>
      </c>
      <c r="H363" s="135">
        <f t="shared" si="29"/>
        <v>12029.401602125297</v>
      </c>
      <c r="I363" s="349"/>
    </row>
  </sheetData>
  <mergeCells count="45">
    <mergeCell ref="B316:H316"/>
    <mergeCell ref="B341:H341"/>
    <mergeCell ref="B215:G215"/>
    <mergeCell ref="B216:H216"/>
    <mergeCell ref="B241:G241"/>
    <mergeCell ref="B264:H264"/>
    <mergeCell ref="B266:H266"/>
    <mergeCell ref="B291:H291"/>
    <mergeCell ref="I140:I141"/>
    <mergeCell ref="B165:G165"/>
    <mergeCell ref="B166:G166"/>
    <mergeCell ref="B190:G190"/>
    <mergeCell ref="B191:H191"/>
    <mergeCell ref="B89:G89"/>
    <mergeCell ref="B113:H113"/>
    <mergeCell ref="B114:G114"/>
    <mergeCell ref="B139:G139"/>
    <mergeCell ref="B140:F141"/>
    <mergeCell ref="B58:G58"/>
    <mergeCell ref="D83:F83"/>
    <mergeCell ref="B84:C84"/>
    <mergeCell ref="D84:F84"/>
    <mergeCell ref="B87:G87"/>
    <mergeCell ref="D27:F27"/>
    <mergeCell ref="B28:C28"/>
    <mergeCell ref="D28:F28"/>
    <mergeCell ref="D54:F54"/>
    <mergeCell ref="B55:C55"/>
    <mergeCell ref="D55:F55"/>
    <mergeCell ref="B16:E16"/>
    <mergeCell ref="B17:E17"/>
    <mergeCell ref="B18:E18"/>
    <mergeCell ref="D20:F20"/>
    <mergeCell ref="B21:C21"/>
    <mergeCell ref="D21:F21"/>
    <mergeCell ref="B11:H11"/>
    <mergeCell ref="B12:E12"/>
    <mergeCell ref="B13:E13"/>
    <mergeCell ref="B14:E14"/>
    <mergeCell ref="B15:E15"/>
    <mergeCell ref="B1:H1"/>
    <mergeCell ref="B2:H2"/>
    <mergeCell ref="B8:H8"/>
    <mergeCell ref="B9:G9"/>
    <mergeCell ref="B10:G10"/>
  </mergeCells>
  <conditionalFormatting sqref="B7:G7">
    <cfRule type="expression" dxfId="56" priority="24" stopIfTrue="1">
      <formula>#REF!&gt;5</formula>
    </cfRule>
  </conditionalFormatting>
  <conditionalFormatting sqref="C25:G25">
    <cfRule type="expression" dxfId="55" priority="18" stopIfTrue="1">
      <formula>AND(C52=0,C25&gt;0)</formula>
    </cfRule>
    <cfRule type="expression" dxfId="54" priority="19" stopIfTrue="1">
      <formula>C52=0</formula>
    </cfRule>
  </conditionalFormatting>
  <conditionalFormatting sqref="C61:G80">
    <cfRule type="expression" dxfId="53" priority="6" stopIfTrue="1">
      <formula>C32=0</formula>
    </cfRule>
  </conditionalFormatting>
  <conditionalFormatting sqref="C91:G110">
    <cfRule type="expression" dxfId="52" priority="5" stopIfTrue="1">
      <formula>C32=0</formula>
    </cfRule>
  </conditionalFormatting>
  <conditionalFormatting sqref="C116:G135">
    <cfRule type="expression" dxfId="51" priority="17" stopIfTrue="1">
      <formula>C32=0</formula>
    </cfRule>
  </conditionalFormatting>
  <conditionalFormatting sqref="C293:G312">
    <cfRule type="expression" dxfId="50" priority="13" stopIfTrue="1">
      <formula>C32=0</formula>
    </cfRule>
  </conditionalFormatting>
  <conditionalFormatting sqref="C143:H162">
    <cfRule type="expression" dxfId="49" priority="3" stopIfTrue="1">
      <formula>C32=0</formula>
    </cfRule>
  </conditionalFormatting>
  <conditionalFormatting sqref="H138">
    <cfRule type="cellIs" dxfId="48" priority="12" operator="lessThan">
      <formula>0</formula>
    </cfRule>
  </conditionalFormatting>
  <conditionalFormatting sqref="H143:H162">
    <cfRule type="expression" dxfId="47" priority="1" stopIfTrue="1">
      <formula>OR(AND(#REF!&gt;0,H143&gt;0,H61=0),AND(#REF!&gt;0,H143&gt;0,H32=0))</formula>
    </cfRule>
    <cfRule type="expression" dxfId="46" priority="4" stopIfTrue="1">
      <formula>OR(AND(#REF!&gt;0,H143&gt;0,H61=0),AND(#REF!&gt;0,H143&gt;0,H32=0))</formula>
    </cfRule>
  </conditionalFormatting>
  <conditionalFormatting sqref="H188">
    <cfRule type="expression" dxfId="45" priority="15" stopIfTrue="1">
      <formula>$H$188&lt;&gt;$I$163</formula>
    </cfRule>
  </conditionalFormatting>
  <pageMargins left="0.25" right="0.25" top="0.5" bottom="0.5" header="0.17" footer="0.17"/>
  <pageSetup scale="69" fitToHeight="0" orientation="portrait" r:id="rId1"/>
  <headerFooter alignWithMargins="0"/>
  <rowBreaks count="6" manualBreakCount="6">
    <brk id="56" max="16383" man="1"/>
    <brk id="112" max="16383" man="1"/>
    <brk id="164" max="16383" man="1"/>
    <brk id="214" max="16383" man="1"/>
    <brk id="264" max="16383" man="1"/>
    <brk id="314" max="16383" man="1"/>
  </rowBreak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3">
    <tabColor rgb="FFFFC000"/>
    <pageSetUpPr autoPageBreaks="0"/>
  </sheetPr>
  <dimension ref="A1:E59"/>
  <sheetViews>
    <sheetView showGridLines="0" zoomScale="70" zoomScaleNormal="70" workbookViewId="0">
      <selection activeCell="B16" sqref="B16"/>
    </sheetView>
  </sheetViews>
  <sheetFormatPr defaultColWidth="9.109375" defaultRowHeight="19.2" x14ac:dyDescent="0.55000000000000004"/>
  <cols>
    <col min="1" max="1" width="40.109375" style="215" customWidth="1"/>
    <col min="2" max="2" width="15.88671875" style="197" customWidth="1"/>
    <col min="3" max="3" width="17.33203125" style="107" customWidth="1"/>
    <col min="4" max="4" width="16.109375" style="107" customWidth="1"/>
    <col min="5" max="16384" width="9.109375" style="107"/>
  </cols>
  <sheetData>
    <row r="1" spans="1:4" x14ac:dyDescent="0.55000000000000004">
      <c r="A1" s="120" t="str">
        <f>'Relative Weights'!A1</f>
        <v>THECB Texas Public University Expenditure Study - Fiscal Year 2025</v>
      </c>
      <c r="B1" s="107"/>
    </row>
    <row r="2" spans="1:4" x14ac:dyDescent="0.55000000000000004">
      <c r="A2" s="120" t="str">
        <f>'Relative Weights'!A2</f>
        <v>Institution Survey for the Year Ended August 31, 2025</v>
      </c>
      <c r="B2" s="107"/>
    </row>
    <row r="3" spans="1:4" ht="19.8" thickBot="1" x14ac:dyDescent="0.6">
      <c r="A3" s="196" t="str">
        <f>"FY "&amp;'Relative Weights'!H1&amp;" Average Total Expenditure per Full-Time Student Equivalent (FTSE)"</f>
        <v>FY 2025 Average Total Expenditure per Full-Time Student Equivalent (FTSE)</v>
      </c>
    </row>
    <row r="4" spans="1:4" s="113" customFormat="1" ht="58.2" thickBot="1" x14ac:dyDescent="0.6">
      <c r="A4" s="198" t="s">
        <v>172</v>
      </c>
      <c r="B4" s="199" t="s">
        <v>810</v>
      </c>
      <c r="C4" s="199" t="s">
        <v>219</v>
      </c>
      <c r="D4" s="200" t="s">
        <v>220</v>
      </c>
    </row>
    <row r="5" spans="1:4" x14ac:dyDescent="0.55000000000000004">
      <c r="A5" s="201" t="s">
        <v>692</v>
      </c>
      <c r="B5" s="202">
        <f>C5/D5*1000000</f>
        <v>33081.525000000001</v>
      </c>
      <c r="C5" s="203">
        <f>UTA!$H$288/1000000</f>
        <v>636.92485547000001</v>
      </c>
      <c r="D5" s="204">
        <f>UTA!$H$363</f>
        <v>19253.189067614025</v>
      </c>
    </row>
    <row r="6" spans="1:4" x14ac:dyDescent="0.55000000000000004">
      <c r="A6" s="205" t="s">
        <v>693</v>
      </c>
      <c r="B6" s="206">
        <f t="shared" ref="B6:B40" si="0">C6/D6*1000000</f>
        <v>50904.645833333328</v>
      </c>
      <c r="C6" s="135">
        <f>UT!$H$288/1000000</f>
        <v>2813.7210529499998</v>
      </c>
      <c r="D6" s="207">
        <f>UT!$H$363</f>
        <v>55274.346906614206</v>
      </c>
    </row>
    <row r="7" spans="1:4" x14ac:dyDescent="0.55000000000000004">
      <c r="A7" s="205" t="s">
        <v>694</v>
      </c>
      <c r="B7" s="206">
        <f t="shared" si="0"/>
        <v>25425.936777777777</v>
      </c>
      <c r="C7" s="135">
        <f>UTD!$H$288/1000000</f>
        <v>615.73585814337184</v>
      </c>
      <c r="D7" s="207">
        <f>UTD!$H$363</f>
        <v>24216.840603549517</v>
      </c>
    </row>
    <row r="8" spans="1:4" x14ac:dyDescent="0.55000000000000004">
      <c r="A8" s="205" t="s">
        <v>695</v>
      </c>
      <c r="B8" s="206">
        <f t="shared" si="0"/>
        <v>20516.000000000007</v>
      </c>
      <c r="C8" s="135">
        <f>UTEP!$H$288/1000000</f>
        <v>378.15060521404092</v>
      </c>
      <c r="D8" s="207">
        <f>UTEP!$H$363</f>
        <v>18431.985046502283</v>
      </c>
    </row>
    <row r="9" spans="1:4" x14ac:dyDescent="0.55000000000000004">
      <c r="A9" s="205" t="s">
        <v>782</v>
      </c>
      <c r="B9" s="206">
        <f t="shared" si="0"/>
        <v>29032.638888888894</v>
      </c>
      <c r="C9" s="135">
        <f>UTRGV!$H$288/1000000</f>
        <v>390.90184125697999</v>
      </c>
      <c r="D9" s="207">
        <f>UTRGV!$H$363</f>
        <v>13464.220140408332</v>
      </c>
    </row>
    <row r="10" spans="1:4" x14ac:dyDescent="0.55000000000000004">
      <c r="A10" s="205" t="s">
        <v>696</v>
      </c>
      <c r="B10" s="206">
        <f t="shared" si="0"/>
        <v>3635.1000000000004</v>
      </c>
      <c r="C10" s="208">
        <f>UTPB!$H$288/1000000</f>
        <v>63.794485310935045</v>
      </c>
      <c r="D10" s="209">
        <f>UTPB!$H$363</f>
        <v>17549.581940231365</v>
      </c>
    </row>
    <row r="11" spans="1:4" x14ac:dyDescent="0.55000000000000004">
      <c r="A11" s="205" t="s">
        <v>697</v>
      </c>
      <c r="B11" s="206">
        <f t="shared" si="0"/>
        <v>29168.244444444437</v>
      </c>
      <c r="C11" s="135">
        <f>UTSA!$H$288/1000000</f>
        <v>519.67866514000013</v>
      </c>
      <c r="D11" s="207">
        <f>UTSA!$H$363</f>
        <v>17816.590440669504</v>
      </c>
    </row>
    <row r="12" spans="1:4" x14ac:dyDescent="0.55000000000000004">
      <c r="A12" s="205" t="s">
        <v>698</v>
      </c>
      <c r="B12" s="206">
        <f t="shared" si="0"/>
        <v>8842.0944444444467</v>
      </c>
      <c r="C12" s="208">
        <f>UTT!$H$288/1000000</f>
        <v>149.65173370908198</v>
      </c>
      <c r="D12" s="209">
        <f>UTT!$H$363</f>
        <v>16924.91916359356</v>
      </c>
    </row>
    <row r="13" spans="1:4" x14ac:dyDescent="0.55000000000000004">
      <c r="A13" s="205" t="s">
        <v>99</v>
      </c>
      <c r="B13" s="206">
        <f t="shared" si="0"/>
        <v>62675.946111111101</v>
      </c>
      <c r="C13" s="135">
        <f>TAMU!$H$288/1000000</f>
        <v>1732.87776966</v>
      </c>
      <c r="D13" s="207">
        <f>TAMU!$H$363</f>
        <v>27648.210791871839</v>
      </c>
    </row>
    <row r="14" spans="1:4" x14ac:dyDescent="0.55000000000000004">
      <c r="A14" s="205" t="s">
        <v>685</v>
      </c>
      <c r="B14" s="206">
        <f t="shared" si="0"/>
        <v>1851.2888888888888</v>
      </c>
      <c r="C14" s="135">
        <f>TAMUG!$H$288/1000000</f>
        <v>61.965435157975584</v>
      </c>
      <c r="D14" s="207">
        <f>TAMUG!$H$363</f>
        <v>33471.510324445451</v>
      </c>
    </row>
    <row r="15" spans="1:4" x14ac:dyDescent="0.55000000000000004">
      <c r="A15" s="210" t="s">
        <v>681</v>
      </c>
      <c r="B15" s="206">
        <f t="shared" si="0"/>
        <v>8992.4000000000015</v>
      </c>
      <c r="C15" s="208">
        <f>PVAMU!$H$288/1000000</f>
        <v>205.78135791618172</v>
      </c>
      <c r="D15" s="209">
        <f>PVAMU!$H$363</f>
        <v>22883.919522728269</v>
      </c>
    </row>
    <row r="16" spans="1:4" x14ac:dyDescent="0.55000000000000004">
      <c r="A16" s="210" t="s">
        <v>684</v>
      </c>
      <c r="B16" s="206">
        <f t="shared" si="0"/>
        <v>13102.113888888889</v>
      </c>
      <c r="C16" s="208">
        <f>TAR!$H$288/1000000</f>
        <v>174.65253080623032</v>
      </c>
      <c r="D16" s="209">
        <f>TAR!$H$363</f>
        <v>13330.103240389519</v>
      </c>
    </row>
    <row r="17" spans="1:4" x14ac:dyDescent="0.55000000000000004">
      <c r="A17" s="205" t="s">
        <v>690</v>
      </c>
      <c r="B17" s="206">
        <f t="shared" si="0"/>
        <v>1764.0999999999995</v>
      </c>
      <c r="C17" s="208">
        <f>TAMUCT!$H$288/1000000</f>
        <v>41.080723231085692</v>
      </c>
      <c r="D17" s="209">
        <f>TAMUCT!$H$363</f>
        <v>23287.071725574344</v>
      </c>
    </row>
    <row r="18" spans="1:4" x14ac:dyDescent="0.55000000000000004">
      <c r="A18" s="205" t="s">
        <v>686</v>
      </c>
      <c r="B18" s="206">
        <f t="shared" si="0"/>
        <v>9445.1277777777796</v>
      </c>
      <c r="C18" s="135">
        <f>TAMUCC!$H$288/1000000</f>
        <v>186.4054971581989</v>
      </c>
      <c r="D18" s="207">
        <f>TAMUCC!$H$363</f>
        <v>19735.624709786174</v>
      </c>
    </row>
    <row r="19" spans="1:4" x14ac:dyDescent="0.55000000000000004">
      <c r="A19" s="205" t="s">
        <v>687</v>
      </c>
      <c r="B19" s="206">
        <f t="shared" si="0"/>
        <v>5568.7111111111117</v>
      </c>
      <c r="C19" s="135">
        <f>TAMUK!$H$288/1000000</f>
        <v>130.49989800400002</v>
      </c>
      <c r="D19" s="207">
        <f>TAMUK!$H$363</f>
        <v>23434.488771309541</v>
      </c>
    </row>
    <row r="20" spans="1:4" x14ac:dyDescent="0.55000000000000004">
      <c r="A20" s="205" t="s">
        <v>688</v>
      </c>
      <c r="B20" s="206">
        <f t="shared" si="0"/>
        <v>5668.7000000000007</v>
      </c>
      <c r="C20" s="135">
        <f>TAMUSA!$H$288/1000000</f>
        <v>88.849523000000005</v>
      </c>
      <c r="D20" s="207">
        <f>TAMUSA!$H$363</f>
        <v>15673.703494628398</v>
      </c>
    </row>
    <row r="21" spans="1:4" x14ac:dyDescent="0.55000000000000004">
      <c r="A21" s="205" t="s">
        <v>703</v>
      </c>
      <c r="B21" s="206">
        <f t="shared" si="0"/>
        <v>7475.6722222222215</v>
      </c>
      <c r="C21" s="135">
        <f>TAMIU!$H$288/1000000</f>
        <v>105.35639900000002</v>
      </c>
      <c r="D21" s="207">
        <f>TAMIU!$H$363</f>
        <v>14093.234142451705</v>
      </c>
    </row>
    <row r="22" spans="1:4" x14ac:dyDescent="0.55000000000000004">
      <c r="A22" s="205" t="s">
        <v>117</v>
      </c>
      <c r="B22" s="206">
        <f>C22/D22*1000000</f>
        <v>7337.1423611111113</v>
      </c>
      <c r="C22" s="135">
        <f>WTAMU!$H$288/1000000</f>
        <v>107.94859333352923</v>
      </c>
      <c r="D22" s="207">
        <f>WTAMU!$H$363</f>
        <v>14712.620802573862</v>
      </c>
    </row>
    <row r="23" spans="1:4" x14ac:dyDescent="0.55000000000000004">
      <c r="A23" s="205" t="s">
        <v>915</v>
      </c>
      <c r="B23" s="206">
        <f>C23/D23*1000000</f>
        <v>10028.116666666665</v>
      </c>
      <c r="C23" s="135">
        <f>ETAMU!$H$288/1000000</f>
        <v>125.61944142687285</v>
      </c>
      <c r="D23" s="207">
        <f>ETAMU!$H$363</f>
        <v>12526.723172700045</v>
      </c>
    </row>
    <row r="24" spans="1:4" x14ac:dyDescent="0.55000000000000004">
      <c r="A24" s="205" t="s">
        <v>689</v>
      </c>
      <c r="B24" s="206">
        <f t="shared" si="0"/>
        <v>1676.8861111111112</v>
      </c>
      <c r="C24" s="135">
        <f>TAMUT!$H$288/1000000</f>
        <v>41.336023046486602</v>
      </c>
      <c r="D24" s="207">
        <f>TAMUT!$H$363</f>
        <v>24650.465390936533</v>
      </c>
    </row>
    <row r="25" spans="1:4" x14ac:dyDescent="0.55000000000000004">
      <c r="A25" s="205" t="s">
        <v>109</v>
      </c>
      <c r="B25" s="206">
        <f t="shared" si="0"/>
        <v>40730.912499999991</v>
      </c>
      <c r="C25" s="208">
        <f>UH!$H$288/1000000</f>
        <v>842.06160703132741</v>
      </c>
      <c r="D25" s="209">
        <f>UH!$H$363</f>
        <v>20673.772212476888</v>
      </c>
    </row>
    <row r="26" spans="1:4" x14ac:dyDescent="0.55000000000000004">
      <c r="A26" s="205" t="s">
        <v>699</v>
      </c>
      <c r="B26" s="206">
        <f t="shared" si="0"/>
        <v>5987.0916666666681</v>
      </c>
      <c r="C26" s="208">
        <f>UHCL!$H$288/1000000</f>
        <v>109.33365329137288</v>
      </c>
      <c r="D26" s="209">
        <f>UHCL!$H$363</f>
        <v>18261.563272881162</v>
      </c>
    </row>
    <row r="27" spans="1:4" x14ac:dyDescent="0.55000000000000004">
      <c r="A27" s="205" t="s">
        <v>700</v>
      </c>
      <c r="B27" s="206">
        <f t="shared" si="0"/>
        <v>10258.391666666666</v>
      </c>
      <c r="C27" s="135">
        <f>UHD!$H$288/1000000</f>
        <v>130.0014701230736</v>
      </c>
      <c r="D27" s="207">
        <f>UHD!$H$363</f>
        <v>12672.695130709111</v>
      </c>
    </row>
    <row r="28" spans="1:4" x14ac:dyDescent="0.55000000000000004">
      <c r="A28" s="205" t="s">
        <v>937</v>
      </c>
      <c r="B28" s="206">
        <f t="shared" si="0"/>
        <v>2616.6166666666668</v>
      </c>
      <c r="C28" s="208">
        <f>TAMUV!$H$288/1000000</f>
        <v>35.669822297317758</v>
      </c>
      <c r="D28" s="209">
        <f>TAMUV!$H$363</f>
        <v>13632.039706740035</v>
      </c>
    </row>
    <row r="29" spans="1:4" x14ac:dyDescent="0.55000000000000004">
      <c r="A29" s="210" t="s">
        <v>680</v>
      </c>
      <c r="B29" s="206">
        <f t="shared" si="0"/>
        <v>3965.2583333333332</v>
      </c>
      <c r="C29" s="208">
        <f>MID!$H$288/1000000</f>
        <v>63.105974608778141</v>
      </c>
      <c r="D29" s="209">
        <f>MID!$H$363</f>
        <v>15914.719623255687</v>
      </c>
    </row>
    <row r="30" spans="1:4" x14ac:dyDescent="0.55000000000000004">
      <c r="A30" s="205" t="s">
        <v>87</v>
      </c>
      <c r="B30" s="206">
        <f t="shared" si="0"/>
        <v>38573.972222222226</v>
      </c>
      <c r="C30" s="208">
        <f>UNT!$H$288/1000000</f>
        <v>551.36402603500005</v>
      </c>
      <c r="D30" s="209">
        <f>UNT!$H$363</f>
        <v>14293.680278987775</v>
      </c>
    </row>
    <row r="31" spans="1:4" x14ac:dyDescent="0.55000000000000004">
      <c r="A31" s="205" t="s">
        <v>702</v>
      </c>
      <c r="B31" s="206">
        <f t="shared" si="0"/>
        <v>3171.1916666666662</v>
      </c>
      <c r="C31" s="208">
        <f>UNTD!$H$288/1000000</f>
        <v>47.468156999999998</v>
      </c>
      <c r="D31" s="209">
        <f>UNTD!$H$363</f>
        <v>14968.555038458204</v>
      </c>
    </row>
    <row r="32" spans="1:4" x14ac:dyDescent="0.55000000000000004">
      <c r="A32" s="205" t="s">
        <v>93</v>
      </c>
      <c r="B32" s="206">
        <f t="shared" si="0"/>
        <v>8859.6027777777781</v>
      </c>
      <c r="C32" s="208">
        <f>SFASU!$H$288/1000000</f>
        <v>146.678777999527</v>
      </c>
      <c r="D32" s="209">
        <f>SFASU!$H$363</f>
        <v>16555.909071616177</v>
      </c>
    </row>
    <row r="33" spans="1:5" x14ac:dyDescent="0.55000000000000004">
      <c r="A33" s="205" t="s">
        <v>103</v>
      </c>
      <c r="B33" s="206">
        <f t="shared" si="0"/>
        <v>7994.5138888888896</v>
      </c>
      <c r="C33" s="135">
        <f>TSU!$H$288/1000000</f>
        <v>160.85339698792521</v>
      </c>
      <c r="D33" s="207">
        <f>TSU!$H$363</f>
        <v>20120.472516970171</v>
      </c>
    </row>
    <row r="34" spans="1:5" x14ac:dyDescent="0.55000000000000004">
      <c r="A34" s="205" t="s">
        <v>105</v>
      </c>
      <c r="B34" s="206">
        <f t="shared" si="0"/>
        <v>38245.182222222225</v>
      </c>
      <c r="C34" s="135">
        <f>TTU!$H$288/1000000</f>
        <v>835.62484926622108</v>
      </c>
      <c r="D34" s="207">
        <f>TTU!$H$363</f>
        <v>21849.153297554021</v>
      </c>
    </row>
    <row r="35" spans="1:5" x14ac:dyDescent="0.55000000000000004">
      <c r="A35" s="210" t="s">
        <v>678</v>
      </c>
      <c r="B35" s="206">
        <f>C35/D35*1000000</f>
        <v>7972.8760555555573</v>
      </c>
      <c r="C35" s="135">
        <f>ASU!$H$288/1000000</f>
        <v>101.15820484284959</v>
      </c>
      <c r="D35" s="207">
        <f>ASU!$H$363</f>
        <v>12687.793481043998</v>
      </c>
    </row>
    <row r="36" spans="1:5" x14ac:dyDescent="0.55000000000000004">
      <c r="A36" s="205" t="s">
        <v>107</v>
      </c>
      <c r="B36" s="206">
        <f t="shared" si="0"/>
        <v>12587.81388888889</v>
      </c>
      <c r="C36" s="135">
        <f>TWU!$H$288/1000000</f>
        <v>188.86638693091405</v>
      </c>
      <c r="D36" s="207">
        <f>TWU!$H$363</f>
        <v>15003.906841808657</v>
      </c>
    </row>
    <row r="37" spans="1:5" x14ac:dyDescent="0.55000000000000004">
      <c r="A37" s="210" t="s">
        <v>679</v>
      </c>
      <c r="B37" s="206">
        <f t="shared" si="0"/>
        <v>14145.905555555557</v>
      </c>
      <c r="C37" s="135">
        <f>LU!$H$288/1000000</f>
        <v>170.16677895351316</v>
      </c>
      <c r="D37" s="207">
        <f>LU!$H$363</f>
        <v>12029.401602125297</v>
      </c>
    </row>
    <row r="38" spans="1:5" x14ac:dyDescent="0.55000000000000004">
      <c r="A38" s="210" t="s">
        <v>682</v>
      </c>
      <c r="B38" s="206">
        <f t="shared" si="0"/>
        <v>17134.541666666668</v>
      </c>
      <c r="C38" s="135">
        <f>SHSU!$H$288/1000000</f>
        <v>251.38208799999998</v>
      </c>
      <c r="D38" s="207">
        <f>SHSU!$H$363</f>
        <v>14671.071621894367</v>
      </c>
    </row>
    <row r="39" spans="1:5" x14ac:dyDescent="0.55000000000000004">
      <c r="A39" s="205" t="s">
        <v>691</v>
      </c>
      <c r="B39" s="206">
        <f t="shared" si="0"/>
        <v>35159.64166666667</v>
      </c>
      <c r="C39" s="135">
        <f>TXST!$H$288/1000000</f>
        <v>533.98945210183115</v>
      </c>
      <c r="D39" s="207">
        <f>TXST!$H$363</f>
        <v>15187.568097660203</v>
      </c>
    </row>
    <row r="40" spans="1:5" x14ac:dyDescent="0.55000000000000004">
      <c r="A40" s="210" t="s">
        <v>683</v>
      </c>
      <c r="B40" s="206">
        <f t="shared" si="0"/>
        <v>1538.666666666667</v>
      </c>
      <c r="C40" s="208">
        <f>SRSU!$H$288/1000000</f>
        <v>43.102741803516025</v>
      </c>
      <c r="D40" s="209">
        <f>SRSU!$H$363</f>
        <v>28013.047099338834</v>
      </c>
    </row>
    <row r="41" spans="1:5" ht="19.8" thickBot="1" x14ac:dyDescent="0.6">
      <c r="A41" s="211" t="s">
        <v>175</v>
      </c>
      <c r="B41" s="212">
        <f>SUM(B5:B40)</f>
        <v>585134.56963888882</v>
      </c>
      <c r="C41" s="213">
        <f>SUM(C5:C40)</f>
        <v>12781.759676208134</v>
      </c>
      <c r="D41" s="214">
        <f>C41/B41*1000000</f>
        <v>21844.136954848345</v>
      </c>
    </row>
    <row r="42" spans="1:5" x14ac:dyDescent="0.55000000000000004">
      <c r="B42" s="216"/>
      <c r="C42" s="217"/>
    </row>
    <row r="43" spans="1:5" x14ac:dyDescent="0.55000000000000004">
      <c r="B43" s="216"/>
      <c r="C43" s="217"/>
      <c r="D43" s="218"/>
      <c r="E43" s="107" t="s">
        <v>861</v>
      </c>
    </row>
    <row r="44" spans="1:5" x14ac:dyDescent="0.55000000000000004">
      <c r="B44" s="219"/>
      <c r="C44" s="217"/>
      <c r="E44" s="220" t="s">
        <v>861</v>
      </c>
    </row>
    <row r="45" spans="1:5" x14ac:dyDescent="0.55000000000000004">
      <c r="B45" s="216"/>
      <c r="C45" s="221"/>
    </row>
    <row r="46" spans="1:5" x14ac:dyDescent="0.55000000000000004">
      <c r="B46" s="216"/>
      <c r="C46" s="217"/>
    </row>
    <row r="47" spans="1:5" x14ac:dyDescent="0.55000000000000004">
      <c r="B47" s="216"/>
    </row>
    <row r="48" spans="1:5" x14ac:dyDescent="0.55000000000000004">
      <c r="B48" s="216"/>
      <c r="C48" s="217"/>
    </row>
    <row r="49" spans="2:3" x14ac:dyDescent="0.55000000000000004">
      <c r="B49" s="216"/>
    </row>
    <row r="50" spans="2:3" x14ac:dyDescent="0.55000000000000004">
      <c r="B50" s="216"/>
      <c r="C50" s="217"/>
    </row>
    <row r="51" spans="2:3" x14ac:dyDescent="0.55000000000000004">
      <c r="B51" s="216"/>
    </row>
    <row r="52" spans="2:3" x14ac:dyDescent="0.55000000000000004">
      <c r="B52" s="216"/>
      <c r="C52" s="222"/>
    </row>
    <row r="53" spans="2:3" x14ac:dyDescent="0.55000000000000004">
      <c r="B53" s="216"/>
    </row>
    <row r="54" spans="2:3" x14ac:dyDescent="0.55000000000000004">
      <c r="B54" s="216"/>
      <c r="C54" s="217"/>
    </row>
    <row r="55" spans="2:3" x14ac:dyDescent="0.55000000000000004">
      <c r="B55" s="216"/>
    </row>
    <row r="56" spans="2:3" x14ac:dyDescent="0.55000000000000004">
      <c r="B56" s="216"/>
    </row>
    <row r="57" spans="2:3" x14ac:dyDescent="0.55000000000000004">
      <c r="B57" s="216"/>
    </row>
    <row r="58" spans="2:3" x14ac:dyDescent="0.55000000000000004">
      <c r="B58" s="216"/>
    </row>
    <row r="59" spans="2:3" x14ac:dyDescent="0.55000000000000004">
      <c r="B59" s="216"/>
    </row>
  </sheetData>
  <dataConsolidate/>
  <pageMargins left="0.75" right="0.75" top="1" bottom="1" header="0.5" footer="0.5"/>
  <pageSetup orientation="portrait" r:id="rId1"/>
  <headerFooter alignWithMargins="0"/>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700-000000000000}">
  <sheetPr codeName="Sheet40">
    <tabColor rgb="FFFFC000"/>
    <pageSetUpPr fitToPage="1"/>
  </sheetPr>
  <dimension ref="B1:W363"/>
  <sheetViews>
    <sheetView showGridLines="0" showZeros="0" topLeftCell="A8" zoomScale="70" zoomScaleNormal="70" workbookViewId="0">
      <selection activeCell="L9" sqref="L9"/>
    </sheetView>
  </sheetViews>
  <sheetFormatPr defaultColWidth="9.109375" defaultRowHeight="19.2" x14ac:dyDescent="0.55000000000000004"/>
  <cols>
    <col min="1" max="1" width="1.88671875" style="107" customWidth="1"/>
    <col min="2" max="2" width="30.5546875" style="107" customWidth="1"/>
    <col min="3" max="5" width="15.88671875" style="107" bestFit="1" customWidth="1"/>
    <col min="6" max="6" width="16.6640625" style="107" bestFit="1" customWidth="1"/>
    <col min="7" max="7" width="17.5546875" style="107" bestFit="1" customWidth="1"/>
    <col min="8" max="8" width="21.33203125" style="107" bestFit="1" customWidth="1"/>
    <col min="9" max="9" width="16.33203125" style="107" bestFit="1" customWidth="1"/>
    <col min="10" max="10" width="15.88671875" style="107" bestFit="1" customWidth="1"/>
    <col min="11" max="16384" width="9.109375" style="107"/>
  </cols>
  <sheetData>
    <row r="1" spans="2:8" x14ac:dyDescent="0.55000000000000004">
      <c r="B1" s="442" t="str">
        <f>'Relative Weights'!A1</f>
        <v>THECB Texas Public University Expenditure Study - Fiscal Year 2025</v>
      </c>
      <c r="C1" s="442"/>
      <c r="D1" s="442"/>
      <c r="E1" s="442"/>
      <c r="F1" s="442"/>
      <c r="G1" s="442"/>
      <c r="H1" s="442"/>
    </row>
    <row r="2" spans="2:8" x14ac:dyDescent="0.55000000000000004">
      <c r="B2" s="443" t="str">
        <f>'Relative Weights'!A2</f>
        <v>Institution Survey for the Year Ended August 31, 2025</v>
      </c>
      <c r="C2" s="443"/>
      <c r="D2" s="443"/>
      <c r="E2" s="443"/>
      <c r="F2" s="443"/>
      <c r="G2" s="443"/>
      <c r="H2" s="443"/>
    </row>
    <row r="3" spans="2:8" x14ac:dyDescent="0.55000000000000004">
      <c r="B3" s="119" t="s">
        <v>90</v>
      </c>
      <c r="C3" s="119"/>
      <c r="D3" s="119"/>
      <c r="E3" s="119"/>
      <c r="F3" s="119"/>
      <c r="G3" s="119"/>
      <c r="H3" s="119"/>
    </row>
    <row r="4" spans="2:8" x14ac:dyDescent="0.55000000000000004">
      <c r="B4" s="292" t="s">
        <v>156</v>
      </c>
      <c r="C4" s="119"/>
      <c r="D4" s="119"/>
      <c r="E4" s="119"/>
      <c r="F4" s="119"/>
      <c r="G4" s="119"/>
      <c r="H4" s="119"/>
    </row>
    <row r="5" spans="2:8" ht="16.5" customHeight="1" x14ac:dyDescent="0.55000000000000004">
      <c r="B5" s="119"/>
      <c r="C5" s="119"/>
      <c r="D5" s="119"/>
      <c r="E5" s="119"/>
      <c r="F5" s="119"/>
      <c r="G5" s="119"/>
      <c r="H5" s="244"/>
    </row>
    <row r="6" spans="2:8" x14ac:dyDescent="0.55000000000000004">
      <c r="B6" s="293" t="s">
        <v>10</v>
      </c>
      <c r="C6" s="293"/>
      <c r="D6" s="293"/>
      <c r="E6" s="293"/>
      <c r="F6" s="293"/>
      <c r="G6" s="293"/>
      <c r="H6" s="294"/>
    </row>
    <row r="7" spans="2:8" x14ac:dyDescent="0.55000000000000004">
      <c r="B7" s="119"/>
      <c r="C7" s="119"/>
      <c r="D7" s="119"/>
      <c r="E7" s="119"/>
      <c r="F7" s="119"/>
      <c r="G7" s="119"/>
      <c r="H7" s="295"/>
    </row>
    <row r="8" spans="2:8" ht="171" customHeight="1" x14ac:dyDescent="0.55000000000000004">
      <c r="B8" s="431" t="s">
        <v>223</v>
      </c>
      <c r="C8" s="431"/>
      <c r="D8" s="431"/>
      <c r="E8" s="431"/>
      <c r="F8" s="431"/>
      <c r="G8" s="431"/>
      <c r="H8" s="431"/>
    </row>
    <row r="9" spans="2:8" ht="99.75" customHeight="1" x14ac:dyDescent="0.55000000000000004">
      <c r="B9" s="432" t="s">
        <v>41</v>
      </c>
      <c r="C9" s="432"/>
      <c r="D9" s="432"/>
      <c r="E9" s="432"/>
      <c r="F9" s="432"/>
      <c r="G9" s="432"/>
      <c r="H9" s="296"/>
    </row>
    <row r="10" spans="2:8" x14ac:dyDescent="0.55000000000000004">
      <c r="B10" s="442" t="s">
        <v>20</v>
      </c>
      <c r="C10" s="442"/>
      <c r="D10" s="442"/>
      <c r="E10" s="442"/>
      <c r="F10" s="442"/>
      <c r="G10" s="442"/>
      <c r="H10" s="296"/>
    </row>
    <row r="11" spans="2:8" ht="21" customHeight="1" thickBot="1" x14ac:dyDescent="0.6">
      <c r="B11" s="432" t="s">
        <v>851</v>
      </c>
      <c r="C11" s="432"/>
      <c r="D11" s="432"/>
      <c r="E11" s="432"/>
      <c r="F11" s="432"/>
      <c r="G11" s="432"/>
      <c r="H11" s="432"/>
    </row>
    <row r="12" spans="2:8" ht="19.8" thickBot="1" x14ac:dyDescent="0.6">
      <c r="B12" s="447" t="s">
        <v>16</v>
      </c>
      <c r="C12" s="448"/>
      <c r="D12" s="448"/>
      <c r="E12" s="448"/>
      <c r="F12" s="297"/>
      <c r="G12" s="298"/>
      <c r="H12" s="299" t="s">
        <v>17</v>
      </c>
    </row>
    <row r="13" spans="2:8" x14ac:dyDescent="0.55000000000000004">
      <c r="B13" s="449" t="s">
        <v>12</v>
      </c>
      <c r="C13" s="449"/>
      <c r="D13" s="449"/>
      <c r="E13" s="449"/>
      <c r="F13" s="352"/>
      <c r="G13" s="301"/>
      <c r="H13" s="353">
        <f>Data!$G35</f>
        <v>98404444</v>
      </c>
    </row>
    <row r="14" spans="2:8" x14ac:dyDescent="0.55000000000000004">
      <c r="B14" s="435" t="s">
        <v>13</v>
      </c>
      <c r="C14" s="435"/>
      <c r="D14" s="435"/>
      <c r="E14" s="435"/>
      <c r="F14" s="354"/>
      <c r="G14" s="301"/>
      <c r="H14" s="355">
        <f>Data!$H35</f>
        <v>27647457</v>
      </c>
    </row>
    <row r="15" spans="2:8" x14ac:dyDescent="0.55000000000000004">
      <c r="B15" s="435" t="s">
        <v>14</v>
      </c>
      <c r="C15" s="435"/>
      <c r="D15" s="435"/>
      <c r="E15" s="435"/>
      <c r="F15" s="354"/>
      <c r="G15" s="301"/>
      <c r="H15" s="355">
        <f>Data!$I35</f>
        <v>61163368</v>
      </c>
    </row>
    <row r="16" spans="2:8" x14ac:dyDescent="0.55000000000000004">
      <c r="B16" s="435" t="s">
        <v>18</v>
      </c>
      <c r="C16" s="435"/>
      <c r="D16" s="435"/>
      <c r="E16" s="435"/>
      <c r="F16" s="354"/>
      <c r="G16" s="301"/>
      <c r="H16" s="355">
        <f>Data!$J35</f>
        <v>32017067</v>
      </c>
    </row>
    <row r="17" spans="2:23" x14ac:dyDescent="0.55000000000000004">
      <c r="B17" s="435" t="s">
        <v>15</v>
      </c>
      <c r="C17" s="435"/>
      <c r="D17" s="435"/>
      <c r="E17" s="435"/>
      <c r="F17" s="354"/>
      <c r="G17" s="301"/>
      <c r="H17" s="355">
        <f>Data!$K35</f>
        <v>32149752</v>
      </c>
    </row>
    <row r="18" spans="2:23" x14ac:dyDescent="0.55000000000000004">
      <c r="B18" s="435" t="s">
        <v>1</v>
      </c>
      <c r="C18" s="435"/>
      <c r="D18" s="435"/>
      <c r="E18" s="435"/>
      <c r="F18" s="356"/>
      <c r="G18" s="301"/>
      <c r="H18" s="357">
        <f>SUM(H13:H17)</f>
        <v>251382088</v>
      </c>
    </row>
    <row r="19" spans="2:23" ht="13.5" customHeight="1" x14ac:dyDescent="0.55000000000000004">
      <c r="B19" s="306"/>
      <c r="D19" s="306"/>
      <c r="E19" s="306"/>
      <c r="F19" s="306"/>
      <c r="G19" s="306"/>
      <c r="H19" s="296"/>
    </row>
    <row r="20" spans="2:23" ht="13.5" customHeight="1" x14ac:dyDescent="0.55000000000000004">
      <c r="B20" s="306"/>
      <c r="D20" s="440" t="s">
        <v>22</v>
      </c>
      <c r="E20" s="440"/>
      <c r="F20" s="440"/>
      <c r="G20" s="307" t="s">
        <v>23</v>
      </c>
      <c r="H20" s="307" t="s">
        <v>24</v>
      </c>
    </row>
    <row r="21" spans="2:23" ht="17.25" customHeight="1" x14ac:dyDescent="0.55000000000000004">
      <c r="B21" s="438" t="s">
        <v>21</v>
      </c>
      <c r="C21" s="439"/>
      <c r="D21" s="434" t="str">
        <f>Data!L35</f>
        <v>Amanda Withers</v>
      </c>
      <c r="E21" s="434"/>
      <c r="F21" s="434"/>
      <c r="G21" s="308" t="str">
        <f>Data!M35</f>
        <v>936-294-1074</v>
      </c>
      <c r="H21" s="309" t="str">
        <f>Data!N35</f>
        <v>withers@shsu.edu</v>
      </c>
    </row>
    <row r="22" spans="2:23" ht="13.5" customHeight="1" x14ac:dyDescent="0.55000000000000004">
      <c r="B22" s="306"/>
      <c r="C22" s="306"/>
      <c r="D22" s="306"/>
      <c r="E22" s="306"/>
      <c r="F22" s="306"/>
      <c r="G22" s="306"/>
      <c r="H22" s="296"/>
    </row>
    <row r="23" spans="2:23" ht="15.75" customHeight="1" thickBot="1" x14ac:dyDescent="0.6">
      <c r="B23" s="117" t="s">
        <v>900</v>
      </c>
      <c r="C23" s="306"/>
      <c r="D23" s="306"/>
      <c r="E23" s="306"/>
      <c r="F23" s="306"/>
      <c r="G23" s="306"/>
      <c r="H23" s="296"/>
    </row>
    <row r="24" spans="2:23" s="313" customFormat="1" x14ac:dyDescent="0.55000000000000004">
      <c r="B24" s="310"/>
      <c r="C24" s="123" t="s">
        <v>25</v>
      </c>
      <c r="D24" s="311" t="s">
        <v>26</v>
      </c>
      <c r="E24" s="311" t="s">
        <v>27</v>
      </c>
      <c r="F24" s="311" t="s">
        <v>28</v>
      </c>
      <c r="G24" s="311" t="s">
        <v>29</v>
      </c>
      <c r="H24" s="312" t="s">
        <v>30</v>
      </c>
      <c r="J24" s="107"/>
    </row>
    <row r="25" spans="2:23" s="313" customFormat="1" ht="19.8" thickBot="1" x14ac:dyDescent="0.6">
      <c r="B25" s="314" t="s">
        <v>675</v>
      </c>
      <c r="C25" s="315">
        <f>Data!O35</f>
        <v>7757</v>
      </c>
      <c r="D25" s="316">
        <f>Data!P35</f>
        <v>10164</v>
      </c>
      <c r="E25" s="316">
        <f>Data!Q35</f>
        <v>2043</v>
      </c>
      <c r="F25" s="316">
        <f>Data!R35</f>
        <v>372</v>
      </c>
      <c r="G25" s="316">
        <f>Data!S35</f>
        <v>0</v>
      </c>
      <c r="H25" s="317">
        <f>SUM(C25:G25)</f>
        <v>20336</v>
      </c>
    </row>
    <row r="26" spans="2:23" x14ac:dyDescent="0.55000000000000004">
      <c r="C26" s="318"/>
      <c r="D26" s="318"/>
      <c r="E26" s="318"/>
      <c r="F26" s="318"/>
      <c r="G26" s="318"/>
      <c r="H26" s="318"/>
      <c r="I26" s="318"/>
    </row>
    <row r="27" spans="2:23" ht="13.5" customHeight="1" x14ac:dyDescent="0.55000000000000004">
      <c r="B27" s="306"/>
      <c r="D27" s="440" t="s">
        <v>22</v>
      </c>
      <c r="E27" s="440"/>
      <c r="F27" s="440"/>
      <c r="G27" s="307" t="s">
        <v>23</v>
      </c>
      <c r="H27" s="307" t="s">
        <v>24</v>
      </c>
    </row>
    <row r="28" spans="2:23" ht="17.25" customHeight="1" x14ac:dyDescent="0.55000000000000004">
      <c r="B28" s="438" t="s">
        <v>893</v>
      </c>
      <c r="C28" s="439"/>
      <c r="D28" s="434" t="str">
        <f>Data!T35</f>
        <v>House, Shanna</v>
      </c>
      <c r="E28" s="434"/>
      <c r="F28" s="434"/>
      <c r="G28" s="308" t="str">
        <f>Data!U35</f>
        <v>(936) 294-1061</v>
      </c>
      <c r="H28" s="309" t="str">
        <f>Data!V35</f>
        <v>shouse@shsu.edu</v>
      </c>
    </row>
    <row r="29" spans="2:23" ht="13.5" customHeight="1" x14ac:dyDescent="0.55000000000000004">
      <c r="B29" s="306"/>
      <c r="C29" s="306"/>
      <c r="D29" s="306"/>
      <c r="E29" s="306"/>
      <c r="F29" s="306"/>
      <c r="G29" s="306"/>
      <c r="H29" s="296"/>
    </row>
    <row r="30" spans="2:23" ht="19.8" thickBot="1" x14ac:dyDescent="0.6">
      <c r="B30" s="117" t="s">
        <v>901</v>
      </c>
    </row>
    <row r="31" spans="2:23" ht="19.8" thickBot="1" x14ac:dyDescent="0.6">
      <c r="B31" s="124" t="s">
        <v>31</v>
      </c>
      <c r="C31" s="125" t="s">
        <v>25</v>
      </c>
      <c r="D31" s="125" t="s">
        <v>26</v>
      </c>
      <c r="E31" s="125" t="s">
        <v>27</v>
      </c>
      <c r="F31" s="125" t="s">
        <v>28</v>
      </c>
      <c r="G31" s="125" t="s">
        <v>29</v>
      </c>
      <c r="H31" s="126" t="s">
        <v>30</v>
      </c>
    </row>
    <row r="32" spans="2:23" x14ac:dyDescent="0.55000000000000004">
      <c r="B32" s="127" t="s">
        <v>42</v>
      </c>
      <c r="C32" s="140">
        <f>Data!W35</f>
        <v>140171</v>
      </c>
      <c r="D32" s="140">
        <f>Data!AQ35</f>
        <v>64930</v>
      </c>
      <c r="E32" s="140">
        <f>Data!BK35</f>
        <v>17430</v>
      </c>
      <c r="F32" s="140">
        <f>Data!CE35</f>
        <v>1121</v>
      </c>
      <c r="G32" s="140">
        <f>Data!CY35</f>
        <v>0</v>
      </c>
      <c r="H32" s="141">
        <f>SUM(C32:G32)</f>
        <v>223652</v>
      </c>
      <c r="W32" s="144"/>
    </row>
    <row r="33" spans="2:23" x14ac:dyDescent="0.55000000000000004">
      <c r="B33" s="129" t="s">
        <v>43</v>
      </c>
      <c r="C33" s="140">
        <f>Data!X35</f>
        <v>52752</v>
      </c>
      <c r="D33" s="140">
        <f>Data!AR35</f>
        <v>24454</v>
      </c>
      <c r="E33" s="140">
        <f>Data!BL35</f>
        <v>4516.9999999999991</v>
      </c>
      <c r="F33" s="140">
        <f>Data!CF35</f>
        <v>591</v>
      </c>
      <c r="G33" s="140">
        <f>Data!CZ35</f>
        <v>0</v>
      </c>
      <c r="H33" s="141">
        <f t="shared" ref="H33:H52" si="0">SUM(C33:G33)</f>
        <v>82314</v>
      </c>
      <c r="W33" s="144"/>
    </row>
    <row r="34" spans="2:23" x14ac:dyDescent="0.55000000000000004">
      <c r="B34" s="129" t="s">
        <v>44</v>
      </c>
      <c r="C34" s="140">
        <f>Data!Y35</f>
        <v>23235</v>
      </c>
      <c r="D34" s="140">
        <f>Data!AS35</f>
        <v>11994</v>
      </c>
      <c r="E34" s="140">
        <f>Data!BM35</f>
        <v>1022</v>
      </c>
      <c r="F34" s="140">
        <f>Data!CG35</f>
        <v>0</v>
      </c>
      <c r="G34" s="140">
        <f>Data!DA35</f>
        <v>0</v>
      </c>
      <c r="H34" s="141">
        <f t="shared" si="0"/>
        <v>36251</v>
      </c>
      <c r="W34" s="144"/>
    </row>
    <row r="35" spans="2:23" x14ac:dyDescent="0.55000000000000004">
      <c r="B35" s="129" t="s">
        <v>45</v>
      </c>
      <c r="C35" s="140">
        <f>Data!Z35</f>
        <v>2852</v>
      </c>
      <c r="D35" s="140">
        <f>Data!AT35</f>
        <v>12065</v>
      </c>
      <c r="E35" s="140">
        <f>Data!BN35</f>
        <v>5941</v>
      </c>
      <c r="F35" s="140">
        <f>Data!CH35</f>
        <v>2825</v>
      </c>
      <c r="G35" s="140">
        <f>Data!DB35</f>
        <v>0</v>
      </c>
      <c r="H35" s="141">
        <f t="shared" si="0"/>
        <v>23683</v>
      </c>
      <c r="W35" s="144"/>
    </row>
    <row r="36" spans="2:23" x14ac:dyDescent="0.55000000000000004">
      <c r="B36" s="129" t="s">
        <v>46</v>
      </c>
      <c r="C36" s="140">
        <f>Data!AA35</f>
        <v>6509</v>
      </c>
      <c r="D36" s="140">
        <f>Data!AU35</f>
        <v>6995</v>
      </c>
      <c r="E36" s="140">
        <f>Data!BO35</f>
        <v>516</v>
      </c>
      <c r="F36" s="140">
        <f>Data!CI35</f>
        <v>0</v>
      </c>
      <c r="G36" s="140">
        <f>Data!DC35</f>
        <v>0</v>
      </c>
      <c r="H36" s="141">
        <f t="shared" si="0"/>
        <v>14020</v>
      </c>
      <c r="W36" s="144"/>
    </row>
    <row r="37" spans="2:23" x14ac:dyDescent="0.55000000000000004">
      <c r="B37" s="129" t="s">
        <v>47</v>
      </c>
      <c r="C37" s="140">
        <f>Data!AB35</f>
        <v>7062</v>
      </c>
      <c r="D37" s="140">
        <f>Data!AV35</f>
        <v>6177</v>
      </c>
      <c r="E37" s="140">
        <f>Data!BP35</f>
        <v>1405</v>
      </c>
      <c r="F37" s="140">
        <f>Data!CJ35</f>
        <v>362</v>
      </c>
      <c r="G37" s="140">
        <f>Data!DD35</f>
        <v>0</v>
      </c>
      <c r="H37" s="141">
        <f t="shared" si="0"/>
        <v>15006</v>
      </c>
      <c r="W37" s="144"/>
    </row>
    <row r="38" spans="2:23" x14ac:dyDescent="0.55000000000000004">
      <c r="B38" s="129" t="s">
        <v>48</v>
      </c>
      <c r="C38" s="140">
        <f>Data!AC35</f>
        <v>1254</v>
      </c>
      <c r="D38" s="140">
        <f>Data!AW35</f>
        <v>144</v>
      </c>
      <c r="E38" s="140">
        <f>Data!BQ35</f>
        <v>318</v>
      </c>
      <c r="F38" s="140">
        <f>Data!CK35</f>
        <v>0</v>
      </c>
      <c r="G38" s="140">
        <f>Data!DE35</f>
        <v>0</v>
      </c>
      <c r="H38" s="141">
        <f t="shared" si="0"/>
        <v>1716</v>
      </c>
      <c r="W38" s="144"/>
    </row>
    <row r="39" spans="2:23" x14ac:dyDescent="0.55000000000000004">
      <c r="B39" s="129" t="s">
        <v>49</v>
      </c>
      <c r="C39" s="140">
        <f>Data!AD35</f>
        <v>0</v>
      </c>
      <c r="D39" s="140">
        <f>Data!AX35</f>
        <v>0</v>
      </c>
      <c r="E39" s="140">
        <f>Data!BR35</f>
        <v>0</v>
      </c>
      <c r="F39" s="140">
        <f>Data!CL35</f>
        <v>0</v>
      </c>
      <c r="G39" s="140">
        <f>Data!DF35</f>
        <v>0</v>
      </c>
      <c r="H39" s="141">
        <f t="shared" si="0"/>
        <v>0</v>
      </c>
      <c r="W39" s="144"/>
    </row>
    <row r="40" spans="2:23" x14ac:dyDescent="0.55000000000000004">
      <c r="B40" s="129" t="s">
        <v>50</v>
      </c>
      <c r="C40" s="140">
        <f>Data!AE35</f>
        <v>0</v>
      </c>
      <c r="D40" s="140">
        <f>Data!AY35</f>
        <v>0</v>
      </c>
      <c r="E40" s="140">
        <f>Data!BS35</f>
        <v>0</v>
      </c>
      <c r="F40" s="140">
        <f>Data!CM35</f>
        <v>0</v>
      </c>
      <c r="G40" s="140">
        <f>Data!DG35</f>
        <v>0</v>
      </c>
      <c r="H40" s="141">
        <f t="shared" si="0"/>
        <v>0</v>
      </c>
      <c r="W40" s="144"/>
    </row>
    <row r="41" spans="2:23" x14ac:dyDescent="0.55000000000000004">
      <c r="B41" s="129" t="s">
        <v>51</v>
      </c>
      <c r="C41" s="140">
        <f>Data!AF35</f>
        <v>220</v>
      </c>
      <c r="D41" s="140">
        <f>Data!AZ35</f>
        <v>0</v>
      </c>
      <c r="E41" s="140">
        <f>Data!BT35</f>
        <v>1209</v>
      </c>
      <c r="F41" s="140">
        <f>Data!CN35</f>
        <v>0</v>
      </c>
      <c r="G41" s="140">
        <f>Data!DH35</f>
        <v>0</v>
      </c>
      <c r="H41" s="141">
        <f t="shared" si="0"/>
        <v>1429</v>
      </c>
      <c r="W41" s="144"/>
    </row>
    <row r="42" spans="2:23" x14ac:dyDescent="0.55000000000000004">
      <c r="B42" s="129" t="s">
        <v>52</v>
      </c>
      <c r="C42" s="140">
        <f>Data!AG35</f>
        <v>0</v>
      </c>
      <c r="D42" s="140">
        <f>Data!BA35</f>
        <v>0</v>
      </c>
      <c r="E42" s="140">
        <f>Data!BU35</f>
        <v>0</v>
      </c>
      <c r="F42" s="140">
        <f>Data!CO35</f>
        <v>0</v>
      </c>
      <c r="G42" s="140">
        <f>Data!DI35</f>
        <v>0</v>
      </c>
      <c r="H42" s="141">
        <f t="shared" si="0"/>
        <v>0</v>
      </c>
      <c r="W42" s="144"/>
    </row>
    <row r="43" spans="2:23" x14ac:dyDescent="0.55000000000000004">
      <c r="B43" s="129" t="s">
        <v>53</v>
      </c>
      <c r="C43" s="140">
        <f>Data!AH35</f>
        <v>231</v>
      </c>
      <c r="D43" s="140">
        <f>Data!BB35</f>
        <v>441</v>
      </c>
      <c r="E43" s="140">
        <f>Data!BV35</f>
        <v>0</v>
      </c>
      <c r="F43" s="140">
        <f>Data!CP35</f>
        <v>0</v>
      </c>
      <c r="G43" s="140">
        <f>Data!DJ35</f>
        <v>0</v>
      </c>
      <c r="H43" s="141">
        <f t="shared" si="0"/>
        <v>672</v>
      </c>
      <c r="W43" s="144"/>
    </row>
    <row r="44" spans="2:23" x14ac:dyDescent="0.55000000000000004">
      <c r="B44" s="129" t="s">
        <v>54</v>
      </c>
      <c r="C44" s="140">
        <f>Data!AI35</f>
        <v>0</v>
      </c>
      <c r="D44" s="140">
        <f>Data!BC35</f>
        <v>0</v>
      </c>
      <c r="E44" s="140">
        <f>Data!BW35</f>
        <v>0</v>
      </c>
      <c r="F44" s="140">
        <f>Data!CQ35</f>
        <v>0</v>
      </c>
      <c r="G44" s="140">
        <f>Data!DK35</f>
        <v>0</v>
      </c>
      <c r="H44" s="141">
        <f t="shared" si="0"/>
        <v>0</v>
      </c>
      <c r="W44" s="144"/>
    </row>
    <row r="45" spans="2:23" x14ac:dyDescent="0.55000000000000004">
      <c r="B45" s="129" t="s">
        <v>55</v>
      </c>
      <c r="C45" s="140">
        <f>Data!AJ35</f>
        <v>3929</v>
      </c>
      <c r="D45" s="140">
        <f>Data!BD35</f>
        <v>6025</v>
      </c>
      <c r="E45" s="140">
        <f>Data!BX35</f>
        <v>963</v>
      </c>
      <c r="F45" s="140">
        <f>Data!CR35</f>
        <v>0</v>
      </c>
      <c r="G45" s="140">
        <f>Data!DL35</f>
        <v>0</v>
      </c>
      <c r="H45" s="141">
        <f t="shared" si="0"/>
        <v>10917</v>
      </c>
      <c r="W45" s="144"/>
    </row>
    <row r="46" spans="2:23" x14ac:dyDescent="0.55000000000000004">
      <c r="B46" s="129" t="s">
        <v>56</v>
      </c>
      <c r="C46" s="140">
        <f>Data!AK35</f>
        <v>0</v>
      </c>
      <c r="D46" s="140">
        <f>Data!BE35</f>
        <v>0</v>
      </c>
      <c r="E46" s="140">
        <f>Data!BY35</f>
        <v>0</v>
      </c>
      <c r="F46" s="140">
        <f>Data!CS35</f>
        <v>0</v>
      </c>
      <c r="G46" s="140">
        <f>Data!DM35</f>
        <v>0</v>
      </c>
      <c r="H46" s="141">
        <f t="shared" si="0"/>
        <v>0</v>
      </c>
      <c r="W46" s="144"/>
    </row>
    <row r="47" spans="2:23" x14ac:dyDescent="0.55000000000000004">
      <c r="B47" s="129" t="s">
        <v>57</v>
      </c>
      <c r="C47" s="140">
        <f>Data!AL35</f>
        <v>14078</v>
      </c>
      <c r="D47" s="140">
        <f>Data!BF35</f>
        <v>37263</v>
      </c>
      <c r="E47" s="140">
        <f>Data!BZ35</f>
        <v>5004</v>
      </c>
      <c r="F47" s="140">
        <f>Data!CT35</f>
        <v>96</v>
      </c>
      <c r="G47" s="140">
        <f>Data!DN35</f>
        <v>0</v>
      </c>
      <c r="H47" s="141">
        <f t="shared" si="0"/>
        <v>56441</v>
      </c>
      <c r="W47" s="144"/>
    </row>
    <row r="48" spans="2:23" x14ac:dyDescent="0.55000000000000004">
      <c r="B48" s="129" t="s">
        <v>58</v>
      </c>
      <c r="C48" s="140">
        <f>Data!AM35</f>
        <v>0</v>
      </c>
      <c r="D48" s="140">
        <f>Data!BG35</f>
        <v>0</v>
      </c>
      <c r="E48" s="140">
        <f>Data!CA35</f>
        <v>0</v>
      </c>
      <c r="F48" s="140">
        <f>Data!CU35</f>
        <v>0</v>
      </c>
      <c r="G48" s="140">
        <f>Data!DO35</f>
        <v>0</v>
      </c>
      <c r="H48" s="141">
        <f t="shared" si="0"/>
        <v>0</v>
      </c>
      <c r="W48" s="144"/>
    </row>
    <row r="49" spans="2:23" x14ac:dyDescent="0.55000000000000004">
      <c r="B49" s="129" t="s">
        <v>59</v>
      </c>
      <c r="C49" s="140">
        <f>Data!AN35</f>
        <v>0</v>
      </c>
      <c r="D49" s="140">
        <f>Data!BH35</f>
        <v>1551</v>
      </c>
      <c r="E49" s="140">
        <f>Data!CB35</f>
        <v>0</v>
      </c>
      <c r="F49" s="140">
        <f>Data!CV35</f>
        <v>0</v>
      </c>
      <c r="G49" s="140">
        <f>Data!DP35</f>
        <v>0</v>
      </c>
      <c r="H49" s="141">
        <f t="shared" si="0"/>
        <v>1551</v>
      </c>
      <c r="W49" s="144"/>
    </row>
    <row r="50" spans="2:23" x14ac:dyDescent="0.55000000000000004">
      <c r="B50" s="129" t="s">
        <v>60</v>
      </c>
      <c r="C50" s="140">
        <f>Data!AO35</f>
        <v>7106</v>
      </c>
      <c r="D50" s="140">
        <f>Data!BI35</f>
        <v>15352</v>
      </c>
      <c r="E50" s="140">
        <f>Data!CC35</f>
        <v>1716</v>
      </c>
      <c r="F50" s="140">
        <f>Data!CW35</f>
        <v>144</v>
      </c>
      <c r="G50" s="140">
        <f>Data!DQ35</f>
        <v>0</v>
      </c>
      <c r="H50" s="141">
        <f t="shared" si="0"/>
        <v>24318</v>
      </c>
      <c r="W50" s="144"/>
    </row>
    <row r="51" spans="2:23" x14ac:dyDescent="0.55000000000000004">
      <c r="B51" s="129" t="s">
        <v>0</v>
      </c>
      <c r="C51" s="140">
        <f>Data!AP35</f>
        <v>90</v>
      </c>
      <c r="D51" s="140">
        <f>Data!BJ35</f>
        <v>8540</v>
      </c>
      <c r="E51" s="140">
        <f>Data!CD35</f>
        <v>0</v>
      </c>
      <c r="F51" s="140">
        <f>Data!CX35</f>
        <v>0</v>
      </c>
      <c r="G51" s="140">
        <f>Data!DR35</f>
        <v>0</v>
      </c>
      <c r="H51" s="141">
        <f t="shared" si="0"/>
        <v>8630</v>
      </c>
      <c r="W51" s="144"/>
    </row>
    <row r="52" spans="2:23" x14ac:dyDescent="0.55000000000000004">
      <c r="B52" s="142" t="s">
        <v>33</v>
      </c>
      <c r="C52" s="141">
        <f>SUM(C32:C51)</f>
        <v>259489</v>
      </c>
      <c r="D52" s="141">
        <f>SUM(D32:D51)</f>
        <v>195931</v>
      </c>
      <c r="E52" s="141">
        <f>SUM(E32:E51)</f>
        <v>40041</v>
      </c>
      <c r="F52" s="141">
        <f>SUM(F32:F51)</f>
        <v>5139</v>
      </c>
      <c r="G52" s="141">
        <f>SUM(G32:G51)</f>
        <v>0</v>
      </c>
      <c r="H52" s="141">
        <f t="shared" si="0"/>
        <v>500600</v>
      </c>
    </row>
    <row r="53" spans="2:23" x14ac:dyDescent="0.55000000000000004">
      <c r="B53" s="143"/>
      <c r="C53" s="144"/>
      <c r="D53" s="144"/>
      <c r="E53" s="144"/>
      <c r="F53" s="144"/>
      <c r="G53" s="144"/>
      <c r="H53" s="144"/>
    </row>
    <row r="54" spans="2:23" ht="13.5" customHeight="1" x14ac:dyDescent="0.55000000000000004">
      <c r="B54" s="306"/>
      <c r="D54" s="440" t="s">
        <v>22</v>
      </c>
      <c r="E54" s="440"/>
      <c r="F54" s="440"/>
      <c r="G54" s="307" t="s">
        <v>23</v>
      </c>
      <c r="H54" s="307" t="s">
        <v>24</v>
      </c>
    </row>
    <row r="55" spans="2:23" x14ac:dyDescent="0.55000000000000004">
      <c r="B55" s="438" t="s">
        <v>894</v>
      </c>
      <c r="C55" s="439"/>
      <c r="D55" s="434" t="str">
        <f>Data!T35</f>
        <v>House, Shanna</v>
      </c>
      <c r="E55" s="434"/>
      <c r="F55" s="434"/>
      <c r="G55" s="308" t="str">
        <f>Data!U35</f>
        <v>(936) 294-1061</v>
      </c>
      <c r="H55" s="309" t="str">
        <f>Data!V35</f>
        <v>shouse@shsu.edu</v>
      </c>
    </row>
    <row r="56" spans="2:23" ht="13.5" customHeight="1" x14ac:dyDescent="0.55000000000000004">
      <c r="B56" s="306"/>
      <c r="C56" s="306"/>
      <c r="D56" s="306"/>
      <c r="E56" s="306"/>
      <c r="F56" s="306"/>
      <c r="G56" s="306"/>
      <c r="H56" s="296"/>
    </row>
    <row r="57" spans="2:23" ht="16.5" customHeight="1" x14ac:dyDescent="0.55000000000000004">
      <c r="B57" s="117" t="s">
        <v>9</v>
      </c>
    </row>
    <row r="58" spans="2:23" ht="39.75" customHeight="1" x14ac:dyDescent="0.55000000000000004">
      <c r="B58" s="441" t="s">
        <v>39</v>
      </c>
      <c r="C58" s="441"/>
      <c r="D58" s="441"/>
      <c r="E58" s="441"/>
      <c r="F58" s="441"/>
      <c r="G58" s="441"/>
      <c r="H58" s="319"/>
    </row>
    <row r="59" spans="2:23" ht="8.25" customHeight="1" thickBot="1" x14ac:dyDescent="0.6">
      <c r="B59" s="318"/>
    </row>
    <row r="60" spans="2:23" ht="19.8" thickBot="1" x14ac:dyDescent="0.6">
      <c r="B60" s="124" t="s">
        <v>31</v>
      </c>
      <c r="C60" s="125" t="s">
        <v>25</v>
      </c>
      <c r="D60" s="125" t="s">
        <v>26</v>
      </c>
      <c r="E60" s="125" t="s">
        <v>27</v>
      </c>
      <c r="F60" s="125" t="s">
        <v>28</v>
      </c>
      <c r="G60" s="125" t="s">
        <v>29</v>
      </c>
      <c r="H60" s="126" t="s">
        <v>30</v>
      </c>
    </row>
    <row r="61" spans="2:23" x14ac:dyDescent="0.55000000000000004">
      <c r="B61" s="127" t="str">
        <f>$B$32</f>
        <v>Liberal Arts</v>
      </c>
      <c r="C61" s="320">
        <f>Data!DS35</f>
        <v>9702218.1010134853</v>
      </c>
      <c r="D61" s="320">
        <f>Data!EM35</f>
        <v>6433834.3242367329</v>
      </c>
      <c r="E61" s="320">
        <f>Data!FG35</f>
        <v>4232495.425788858</v>
      </c>
      <c r="F61" s="320">
        <f>Data!GA35</f>
        <v>632963.72759317746</v>
      </c>
      <c r="G61" s="320">
        <f>Data!GU35</f>
        <v>0</v>
      </c>
      <c r="H61" s="321">
        <f>SUM(C61:G61)</f>
        <v>21001511.57863225</v>
      </c>
    </row>
    <row r="62" spans="2:23" x14ac:dyDescent="0.55000000000000004">
      <c r="B62" s="127" t="str">
        <f>$B$33</f>
        <v>Science</v>
      </c>
      <c r="C62" s="320">
        <f>Data!DT35</f>
        <v>3058391.9007961815</v>
      </c>
      <c r="D62" s="320">
        <f>Data!EN35</f>
        <v>3680104.2076153038</v>
      </c>
      <c r="E62" s="320">
        <f>Data!FH35</f>
        <v>1627428.3102533096</v>
      </c>
      <c r="F62" s="320">
        <f>Data!GB35</f>
        <v>263465.11681547621</v>
      </c>
      <c r="G62" s="320">
        <f>Data!GV35</f>
        <v>0</v>
      </c>
      <c r="H62" s="141">
        <f t="shared" ref="H62:H81" si="1">SUM(C62:G62)</f>
        <v>8629389.5354802702</v>
      </c>
    </row>
    <row r="63" spans="2:23" x14ac:dyDescent="0.55000000000000004">
      <c r="B63" s="127" t="str">
        <f>$B$34</f>
        <v>Fine Arts</v>
      </c>
      <c r="C63" s="320">
        <f>Data!DU35</f>
        <v>2718263.5994719304</v>
      </c>
      <c r="D63" s="320">
        <f>Data!EO35</f>
        <v>2466536.6163122454</v>
      </c>
      <c r="E63" s="320">
        <f>Data!FI35</f>
        <v>515020.70235601737</v>
      </c>
      <c r="F63" s="320">
        <f>Data!GC35</f>
        <v>0</v>
      </c>
      <c r="G63" s="320">
        <f>Data!GW35</f>
        <v>0</v>
      </c>
      <c r="H63" s="141">
        <f t="shared" si="1"/>
        <v>5699820.9181401925</v>
      </c>
    </row>
    <row r="64" spans="2:23" x14ac:dyDescent="0.55000000000000004">
      <c r="B64" s="127" t="str">
        <f>$B$35</f>
        <v>Teacher Education</v>
      </c>
      <c r="C64" s="320">
        <f>Data!DV35</f>
        <v>296124.74734374549</v>
      </c>
      <c r="D64" s="320">
        <f>Data!EP35</f>
        <v>1651816.2209025917</v>
      </c>
      <c r="E64" s="320">
        <f>Data!FJ35</f>
        <v>1257915.5413149341</v>
      </c>
      <c r="F64" s="320">
        <f>Data!GD35</f>
        <v>924848.30064935086</v>
      </c>
      <c r="G64" s="320">
        <f>Data!GX35</f>
        <v>0</v>
      </c>
      <c r="H64" s="141">
        <f t="shared" si="1"/>
        <v>4130704.8102106224</v>
      </c>
    </row>
    <row r="65" spans="2:8" x14ac:dyDescent="0.55000000000000004">
      <c r="B65" s="127" t="str">
        <f>$B$36</f>
        <v>Agriculture</v>
      </c>
      <c r="C65" s="320">
        <f>Data!DW35</f>
        <v>501084.61210971471</v>
      </c>
      <c r="D65" s="320">
        <f>Data!EQ35</f>
        <v>918098.05390760128</v>
      </c>
      <c r="E65" s="320">
        <f>Data!FK35</f>
        <v>147863.70064935065</v>
      </c>
      <c r="F65" s="320">
        <f>Data!GE35</f>
        <v>0</v>
      </c>
      <c r="G65" s="320">
        <f>Data!GY35</f>
        <v>0</v>
      </c>
      <c r="H65" s="141">
        <f t="shared" si="1"/>
        <v>1567046.3666666667</v>
      </c>
    </row>
    <row r="66" spans="2:8" x14ac:dyDescent="0.55000000000000004">
      <c r="B66" s="127" t="str">
        <f>$B$37</f>
        <v>Engineering</v>
      </c>
      <c r="C66" s="320">
        <f>Data!DX35</f>
        <v>748024.6425049298</v>
      </c>
      <c r="D66" s="320">
        <f>Data!ER35</f>
        <v>872923.04940940568</v>
      </c>
      <c r="E66" s="320">
        <f>Data!FL35</f>
        <v>342586.8125</v>
      </c>
      <c r="F66" s="320">
        <f>Data!GF35</f>
        <v>194049.46193181816</v>
      </c>
      <c r="G66" s="320">
        <f>Data!GZ35</f>
        <v>0</v>
      </c>
      <c r="H66" s="141">
        <f t="shared" si="1"/>
        <v>2157583.9663461535</v>
      </c>
    </row>
    <row r="67" spans="2:8" x14ac:dyDescent="0.55000000000000004">
      <c r="B67" s="127" t="str">
        <f>$B$38</f>
        <v>Home Economics</v>
      </c>
      <c r="C67" s="320">
        <f>Data!DY35</f>
        <v>57215.21875</v>
      </c>
      <c r="D67" s="320">
        <f>Data!ES35</f>
        <v>38389.884615384617</v>
      </c>
      <c r="E67" s="320">
        <f>Data!FM35</f>
        <v>88592.92857142858</v>
      </c>
      <c r="F67" s="320">
        <f>Data!GG35</f>
        <v>0</v>
      </c>
      <c r="G67" s="320">
        <f>Data!HA35</f>
        <v>0</v>
      </c>
      <c r="H67" s="141">
        <f t="shared" si="1"/>
        <v>184198.0319368132</v>
      </c>
    </row>
    <row r="68" spans="2:8" x14ac:dyDescent="0.55000000000000004">
      <c r="B68" s="127" t="str">
        <f>$B$39</f>
        <v>Law</v>
      </c>
      <c r="C68" s="320">
        <f>Data!DZ35</f>
        <v>0</v>
      </c>
      <c r="D68" s="320">
        <f>Data!ET35</f>
        <v>0</v>
      </c>
      <c r="E68" s="320">
        <f>Data!FN35</f>
        <v>0</v>
      </c>
      <c r="F68" s="320">
        <f>Data!GH35</f>
        <v>0</v>
      </c>
      <c r="G68" s="320">
        <f>Data!HB35</f>
        <v>0</v>
      </c>
      <c r="H68" s="141">
        <f t="shared" si="1"/>
        <v>0</v>
      </c>
    </row>
    <row r="69" spans="2:8" x14ac:dyDescent="0.55000000000000004">
      <c r="B69" s="127" t="str">
        <f>$B$40</f>
        <v>Social Service</v>
      </c>
      <c r="C69" s="320">
        <f>Data!EA35</f>
        <v>0</v>
      </c>
      <c r="D69" s="320">
        <f>Data!EU35</f>
        <v>0</v>
      </c>
      <c r="E69" s="320">
        <f>Data!FO35</f>
        <v>0</v>
      </c>
      <c r="F69" s="320">
        <f>Data!GI35</f>
        <v>0</v>
      </c>
      <c r="G69" s="320">
        <f>Data!HC35</f>
        <v>0</v>
      </c>
      <c r="H69" s="141">
        <f t="shared" si="1"/>
        <v>0</v>
      </c>
    </row>
    <row r="70" spans="2:8" x14ac:dyDescent="0.55000000000000004">
      <c r="B70" s="127" t="str">
        <f>$B$41</f>
        <v>Library Science</v>
      </c>
      <c r="C70" s="320">
        <f>Data!EB35</f>
        <v>16800</v>
      </c>
      <c r="D70" s="320">
        <f>Data!EV35</f>
        <v>0</v>
      </c>
      <c r="E70" s="320">
        <f>Data!FP35</f>
        <v>288430.25</v>
      </c>
      <c r="F70" s="320">
        <f>Data!GJ35</f>
        <v>0</v>
      </c>
      <c r="G70" s="320">
        <f>Data!HD35</f>
        <v>0</v>
      </c>
      <c r="H70" s="141">
        <f t="shared" si="1"/>
        <v>305230.25</v>
      </c>
    </row>
    <row r="71" spans="2:8" x14ac:dyDescent="0.55000000000000004">
      <c r="B71" s="127" t="str">
        <f>$B$42</f>
        <v>Veterinary Science</v>
      </c>
      <c r="C71" s="320">
        <f>Data!EC35</f>
        <v>0</v>
      </c>
      <c r="D71" s="320">
        <f>Data!EW35</f>
        <v>0</v>
      </c>
      <c r="E71" s="320">
        <f>Data!FQ35</f>
        <v>0</v>
      </c>
      <c r="F71" s="320">
        <f>Data!GK35</f>
        <v>0</v>
      </c>
      <c r="G71" s="320">
        <f>Data!HE35</f>
        <v>0</v>
      </c>
      <c r="H71" s="141">
        <f t="shared" si="1"/>
        <v>0</v>
      </c>
    </row>
    <row r="72" spans="2:8" x14ac:dyDescent="0.55000000000000004">
      <c r="B72" s="127" t="str">
        <f>$B$43</f>
        <v>Vocational Training</v>
      </c>
      <c r="C72" s="320">
        <f>Data!ED35</f>
        <v>23887.989473684211</v>
      </c>
      <c r="D72" s="320">
        <f>Data!EX35</f>
        <v>48233.210526315786</v>
      </c>
      <c r="E72" s="320">
        <f>Data!FR35</f>
        <v>0</v>
      </c>
      <c r="F72" s="320">
        <f>Data!GL35</f>
        <v>0</v>
      </c>
      <c r="G72" s="320">
        <f>Data!HF35</f>
        <v>0</v>
      </c>
      <c r="H72" s="141">
        <f t="shared" si="1"/>
        <v>72121.2</v>
      </c>
    </row>
    <row r="73" spans="2:8" x14ac:dyDescent="0.55000000000000004">
      <c r="B73" s="127" t="str">
        <f>$B$44</f>
        <v>Physical Training</v>
      </c>
      <c r="C73" s="320">
        <f>Data!EE35</f>
        <v>0</v>
      </c>
      <c r="D73" s="320">
        <f>Data!EY35</f>
        <v>0</v>
      </c>
      <c r="E73" s="320">
        <f>Data!FS35</f>
        <v>0</v>
      </c>
      <c r="F73" s="320">
        <f>Data!GM35</f>
        <v>0</v>
      </c>
      <c r="G73" s="320">
        <f>Data!HG35</f>
        <v>0</v>
      </c>
      <c r="H73" s="141">
        <f t="shared" si="1"/>
        <v>0</v>
      </c>
    </row>
    <row r="74" spans="2:8" x14ac:dyDescent="0.55000000000000004">
      <c r="B74" s="127" t="str">
        <f>$B$45</f>
        <v>Health Services</v>
      </c>
      <c r="C74" s="320">
        <f>Data!EF35</f>
        <v>265749.51780491357</v>
      </c>
      <c r="D74" s="320">
        <f>Data!EZ35</f>
        <v>653129.21037817805</v>
      </c>
      <c r="E74" s="320">
        <f>Data!FT35</f>
        <v>317067.625</v>
      </c>
      <c r="F74" s="320">
        <f>Data!GN35</f>
        <v>0</v>
      </c>
      <c r="G74" s="320">
        <f>Data!HH35</f>
        <v>0</v>
      </c>
      <c r="H74" s="141">
        <f t="shared" si="1"/>
        <v>1235946.3531830916</v>
      </c>
    </row>
    <row r="75" spans="2:8" x14ac:dyDescent="0.55000000000000004">
      <c r="B75" s="127" t="str">
        <f>$B$46</f>
        <v>Pharmacy</v>
      </c>
      <c r="C75" s="320">
        <f>Data!EG35</f>
        <v>0</v>
      </c>
      <c r="D75" s="320">
        <f>Data!FA35</f>
        <v>0</v>
      </c>
      <c r="E75" s="320">
        <f>Data!FU35</f>
        <v>0</v>
      </c>
      <c r="F75" s="320">
        <f>Data!GO35</f>
        <v>0</v>
      </c>
      <c r="G75" s="320">
        <f>Data!HI35</f>
        <v>0</v>
      </c>
      <c r="H75" s="141">
        <f t="shared" si="1"/>
        <v>0</v>
      </c>
    </row>
    <row r="76" spans="2:8" x14ac:dyDescent="0.55000000000000004">
      <c r="B76" s="127" t="str">
        <f>$B$47</f>
        <v>Business Administration</v>
      </c>
      <c r="C76" s="320">
        <f>Data!EH35</f>
        <v>1356345.88939904</v>
      </c>
      <c r="D76" s="320">
        <f>Data!FB35</f>
        <v>5028815.0552438162</v>
      </c>
      <c r="E76" s="320">
        <f>Data!FV35</f>
        <v>1373716.9577380952</v>
      </c>
      <c r="F76" s="320">
        <f>Data!GP35</f>
        <v>55282.75</v>
      </c>
      <c r="G76" s="320">
        <f>Data!HJ35</f>
        <v>0</v>
      </c>
      <c r="H76" s="141">
        <f t="shared" si="1"/>
        <v>7814160.6523809517</v>
      </c>
    </row>
    <row r="77" spans="2:8" x14ac:dyDescent="0.55000000000000004">
      <c r="B77" s="127" t="str">
        <f>$B$48</f>
        <v>Optometry</v>
      </c>
      <c r="C77" s="320">
        <f>Data!EI35</f>
        <v>0</v>
      </c>
      <c r="D77" s="320">
        <f>Data!FC35</f>
        <v>0</v>
      </c>
      <c r="E77" s="320">
        <f>Data!FW35</f>
        <v>0</v>
      </c>
      <c r="F77" s="320">
        <f>Data!GQ35</f>
        <v>0</v>
      </c>
      <c r="G77" s="320">
        <f>Data!HK35</f>
        <v>0</v>
      </c>
      <c r="H77" s="141">
        <f t="shared" si="1"/>
        <v>0</v>
      </c>
    </row>
    <row r="78" spans="2:8" x14ac:dyDescent="0.55000000000000004">
      <c r="B78" s="127" t="str">
        <f>$B$49</f>
        <v>Teacher Ed-Practice Teaching</v>
      </c>
      <c r="C78" s="320">
        <f>Data!EJ35</f>
        <v>0</v>
      </c>
      <c r="D78" s="320">
        <f>Data!FD35</f>
        <v>400436.60780885775</v>
      </c>
      <c r="E78" s="320">
        <f>Data!FX35</f>
        <v>0</v>
      </c>
      <c r="F78" s="320">
        <f>Data!GR35</f>
        <v>0</v>
      </c>
      <c r="G78" s="320">
        <f>Data!HL35</f>
        <v>0</v>
      </c>
      <c r="H78" s="141">
        <f t="shared" si="1"/>
        <v>400436.60780885775</v>
      </c>
    </row>
    <row r="79" spans="2:8" x14ac:dyDescent="0.55000000000000004">
      <c r="B79" s="127" t="str">
        <f>$B$50</f>
        <v>Technology</v>
      </c>
      <c r="C79" s="320">
        <f>Data!EK35</f>
        <v>720000.93065232236</v>
      </c>
      <c r="D79" s="320">
        <f>Data!FE35</f>
        <v>1834856.3260921589</v>
      </c>
      <c r="E79" s="320">
        <f>Data!FY35</f>
        <v>572570.55817907583</v>
      </c>
      <c r="F79" s="320">
        <f>Data!GS35</f>
        <v>31155</v>
      </c>
      <c r="G79" s="320">
        <f>Data!HM35</f>
        <v>0</v>
      </c>
      <c r="H79" s="141">
        <f t="shared" si="1"/>
        <v>3158582.814923557</v>
      </c>
    </row>
    <row r="80" spans="2:8" x14ac:dyDescent="0.55000000000000004">
      <c r="B80" s="127" t="str">
        <f>$B$51</f>
        <v>Nursing</v>
      </c>
      <c r="C80" s="320">
        <f>Data!EL35</f>
        <v>18059.281406597216</v>
      </c>
      <c r="D80" s="320">
        <f>Data!FF35</f>
        <v>2337468.7702955306</v>
      </c>
      <c r="E80" s="320">
        <f>Data!FZ35</f>
        <v>0</v>
      </c>
      <c r="F80" s="320">
        <f>Data!GT35</f>
        <v>0</v>
      </c>
      <c r="G80" s="320">
        <f>Data!HN35</f>
        <v>0</v>
      </c>
      <c r="H80" s="141">
        <f t="shared" si="1"/>
        <v>2355528.0517021278</v>
      </c>
    </row>
    <row r="81" spans="2:8" x14ac:dyDescent="0.55000000000000004">
      <c r="B81" s="130" t="str">
        <f>$B$52</f>
        <v>Totals</v>
      </c>
      <c r="C81" s="321">
        <f>SUM(C61:C80)</f>
        <v>19482166.430726547</v>
      </c>
      <c r="D81" s="321">
        <f>SUM(D61:D80)</f>
        <v>26364641.53734412</v>
      </c>
      <c r="E81" s="321">
        <f>SUM(E61:E80)</f>
        <v>10763688.81235107</v>
      </c>
      <c r="F81" s="321">
        <f>SUM(F61:F80)</f>
        <v>2101764.3569898228</v>
      </c>
      <c r="G81" s="321">
        <f>SUM(G61:G80)</f>
        <v>0</v>
      </c>
      <c r="H81" s="321">
        <f t="shared" si="1"/>
        <v>58712261.137411565</v>
      </c>
    </row>
    <row r="82" spans="2:8" x14ac:dyDescent="0.55000000000000004">
      <c r="B82" s="143"/>
      <c r="C82" s="322"/>
      <c r="D82" s="322"/>
      <c r="E82" s="322"/>
      <c r="F82" s="322"/>
      <c r="G82" s="322"/>
      <c r="H82" s="323"/>
    </row>
    <row r="83" spans="2:8" ht="13.5" customHeight="1" x14ac:dyDescent="0.55000000000000004">
      <c r="B83" s="306"/>
      <c r="D83" s="440" t="s">
        <v>22</v>
      </c>
      <c r="E83" s="440"/>
      <c r="F83" s="440"/>
      <c r="G83" s="307" t="s">
        <v>23</v>
      </c>
      <c r="H83" s="307" t="s">
        <v>24</v>
      </c>
    </row>
    <row r="84" spans="2:8" ht="16.5" customHeight="1" x14ac:dyDescent="0.55000000000000004">
      <c r="B84" s="438" t="s">
        <v>38</v>
      </c>
      <c r="C84" s="439"/>
      <c r="D84" s="434" t="str">
        <f>Data!T35</f>
        <v>House, Shanna</v>
      </c>
      <c r="E84" s="434"/>
      <c r="F84" s="434"/>
      <c r="G84" s="308" t="str">
        <f>Data!U35</f>
        <v>(936) 294-1061</v>
      </c>
      <c r="H84" s="309" t="str">
        <f>Data!V35</f>
        <v>shouse@shsu.edu</v>
      </c>
    </row>
    <row r="85" spans="2:8" ht="13.5" customHeight="1" x14ac:dyDescent="0.55000000000000004">
      <c r="B85" s="306"/>
      <c r="C85" s="306"/>
      <c r="D85" s="306"/>
      <c r="E85" s="306"/>
      <c r="F85" s="306"/>
      <c r="G85" s="306"/>
      <c r="H85" s="296"/>
    </row>
    <row r="86" spans="2:8" ht="15" customHeight="1" x14ac:dyDescent="0.55000000000000004">
      <c r="B86" s="120" t="s">
        <v>32</v>
      </c>
      <c r="C86" s="324"/>
      <c r="D86" s="324"/>
      <c r="E86" s="324"/>
      <c r="F86" s="324"/>
      <c r="G86" s="324"/>
      <c r="H86" s="122">
        <f>H13+H14</f>
        <v>126051901</v>
      </c>
    </row>
    <row r="87" spans="2:8" ht="42.75" customHeight="1" x14ac:dyDescent="0.55000000000000004">
      <c r="B87" s="432" t="s">
        <v>8</v>
      </c>
      <c r="C87" s="432"/>
      <c r="D87" s="432"/>
      <c r="E87" s="432"/>
      <c r="F87" s="432"/>
      <c r="G87" s="432"/>
      <c r="H87" s="319"/>
    </row>
    <row r="88" spans="2:8" x14ac:dyDescent="0.55000000000000004">
      <c r="B88" s="120" t="s">
        <v>5</v>
      </c>
      <c r="C88" s="325"/>
      <c r="D88" s="325"/>
      <c r="E88" s="325"/>
      <c r="F88" s="325"/>
      <c r="G88" s="325"/>
      <c r="H88" s="122"/>
    </row>
    <row r="89" spans="2:8" ht="98.25" customHeight="1" thickBot="1" x14ac:dyDescent="0.6">
      <c r="B89" s="433" t="s">
        <v>224</v>
      </c>
      <c r="C89" s="433"/>
      <c r="D89" s="433"/>
      <c r="E89" s="433"/>
      <c r="F89" s="433"/>
      <c r="G89" s="433"/>
      <c r="H89" s="326"/>
    </row>
    <row r="90" spans="2:8" ht="19.8" thickBot="1" x14ac:dyDescent="0.6">
      <c r="B90" s="124" t="s">
        <v>31</v>
      </c>
      <c r="C90" s="125" t="s">
        <v>25</v>
      </c>
      <c r="D90" s="125" t="s">
        <v>26</v>
      </c>
      <c r="E90" s="125" t="s">
        <v>27</v>
      </c>
      <c r="F90" s="125" t="s">
        <v>28</v>
      </c>
      <c r="G90" s="125" t="s">
        <v>29</v>
      </c>
      <c r="H90" s="126" t="s">
        <v>30</v>
      </c>
    </row>
    <row r="91" spans="2:8" x14ac:dyDescent="0.55000000000000004">
      <c r="B91" s="127" t="str">
        <f>$B$32</f>
        <v>Liberal Arts</v>
      </c>
      <c r="C91" s="327">
        <f>Data!HR35</f>
        <v>0</v>
      </c>
      <c r="D91" s="327">
        <f>Data!IL35</f>
        <v>0</v>
      </c>
      <c r="E91" s="327">
        <f>Data!JF35</f>
        <v>0</v>
      </c>
      <c r="F91" s="327">
        <f>Data!JZ35</f>
        <v>0</v>
      </c>
      <c r="G91" s="327">
        <f>Data!KT35</f>
        <v>0</v>
      </c>
      <c r="H91" s="133">
        <f t="shared" ref="H91:H111" si="2">SUM(C91:G91)</f>
        <v>0</v>
      </c>
    </row>
    <row r="92" spans="2:8" x14ac:dyDescent="0.55000000000000004">
      <c r="B92" s="127" t="str">
        <f>$B$33</f>
        <v>Science</v>
      </c>
      <c r="C92" s="327">
        <f>Data!HS35</f>
        <v>0</v>
      </c>
      <c r="D92" s="327">
        <f>Data!IM35</f>
        <v>0</v>
      </c>
      <c r="E92" s="327">
        <f>Data!JG35</f>
        <v>0</v>
      </c>
      <c r="F92" s="327">
        <f>Data!KA35</f>
        <v>0</v>
      </c>
      <c r="G92" s="327">
        <f>Data!KU35</f>
        <v>0</v>
      </c>
      <c r="H92" s="136">
        <f t="shared" si="2"/>
        <v>0</v>
      </c>
    </row>
    <row r="93" spans="2:8" x14ac:dyDescent="0.55000000000000004">
      <c r="B93" s="127" t="str">
        <f>$B$34</f>
        <v>Fine Arts</v>
      </c>
      <c r="C93" s="327">
        <f>Data!HT35</f>
        <v>0</v>
      </c>
      <c r="D93" s="327">
        <f>Data!IN35</f>
        <v>0</v>
      </c>
      <c r="E93" s="327">
        <f>Data!JH35</f>
        <v>0</v>
      </c>
      <c r="F93" s="327">
        <f>Data!KB35</f>
        <v>0</v>
      </c>
      <c r="G93" s="327">
        <f>Data!KV35</f>
        <v>0</v>
      </c>
      <c r="H93" s="136">
        <f t="shared" si="2"/>
        <v>0</v>
      </c>
    </row>
    <row r="94" spans="2:8" x14ac:dyDescent="0.55000000000000004">
      <c r="B94" s="127" t="str">
        <f>$B$35</f>
        <v>Teacher Education</v>
      </c>
      <c r="C94" s="327">
        <f>Data!HU35</f>
        <v>0</v>
      </c>
      <c r="D94" s="327">
        <f>Data!IO35</f>
        <v>0</v>
      </c>
      <c r="E94" s="327">
        <f>Data!JI35</f>
        <v>0</v>
      </c>
      <c r="F94" s="327">
        <f>Data!KC35</f>
        <v>0</v>
      </c>
      <c r="G94" s="327">
        <f>Data!KW35</f>
        <v>0</v>
      </c>
      <c r="H94" s="136">
        <f t="shared" si="2"/>
        <v>0</v>
      </c>
    </row>
    <row r="95" spans="2:8" x14ac:dyDescent="0.55000000000000004">
      <c r="B95" s="127" t="str">
        <f>$B$36</f>
        <v>Agriculture</v>
      </c>
      <c r="C95" s="327">
        <f>Data!HV35</f>
        <v>0</v>
      </c>
      <c r="D95" s="327">
        <f>Data!IP35</f>
        <v>0</v>
      </c>
      <c r="E95" s="327">
        <f>Data!JJ35</f>
        <v>0</v>
      </c>
      <c r="F95" s="327">
        <f>Data!KD35</f>
        <v>0</v>
      </c>
      <c r="G95" s="327">
        <f>Data!KX35</f>
        <v>0</v>
      </c>
      <c r="H95" s="136">
        <f t="shared" si="2"/>
        <v>0</v>
      </c>
    </row>
    <row r="96" spans="2:8" x14ac:dyDescent="0.55000000000000004">
      <c r="B96" s="127" t="str">
        <f>$B$37</f>
        <v>Engineering</v>
      </c>
      <c r="C96" s="327">
        <f>Data!HW35</f>
        <v>0</v>
      </c>
      <c r="D96" s="327">
        <f>Data!IQ35</f>
        <v>0</v>
      </c>
      <c r="E96" s="327">
        <f>Data!JK35</f>
        <v>0</v>
      </c>
      <c r="F96" s="327">
        <f>Data!KE35</f>
        <v>0</v>
      </c>
      <c r="G96" s="327">
        <f>Data!KY35</f>
        <v>0</v>
      </c>
      <c r="H96" s="136">
        <f t="shared" si="2"/>
        <v>0</v>
      </c>
    </row>
    <row r="97" spans="2:8" x14ac:dyDescent="0.55000000000000004">
      <c r="B97" s="127" t="str">
        <f>$B$38</f>
        <v>Home Economics</v>
      </c>
      <c r="C97" s="327">
        <f>Data!HX35</f>
        <v>0</v>
      </c>
      <c r="D97" s="327">
        <f>Data!IR35</f>
        <v>0</v>
      </c>
      <c r="E97" s="327">
        <f>Data!JL35</f>
        <v>0</v>
      </c>
      <c r="F97" s="327">
        <f>Data!KF35</f>
        <v>0</v>
      </c>
      <c r="G97" s="327">
        <f>Data!KZ35</f>
        <v>0</v>
      </c>
      <c r="H97" s="136">
        <f t="shared" si="2"/>
        <v>0</v>
      </c>
    </row>
    <row r="98" spans="2:8" x14ac:dyDescent="0.55000000000000004">
      <c r="B98" s="127" t="str">
        <f>$B$39</f>
        <v>Law</v>
      </c>
      <c r="C98" s="327">
        <f>Data!HY35</f>
        <v>0</v>
      </c>
      <c r="D98" s="327">
        <f>Data!IS35</f>
        <v>0</v>
      </c>
      <c r="E98" s="327">
        <f>Data!JM35</f>
        <v>0</v>
      </c>
      <c r="F98" s="327">
        <f>Data!KG35</f>
        <v>0</v>
      </c>
      <c r="G98" s="327">
        <f>Data!LA35</f>
        <v>0</v>
      </c>
      <c r="H98" s="136">
        <f t="shared" si="2"/>
        <v>0</v>
      </c>
    </row>
    <row r="99" spans="2:8" x14ac:dyDescent="0.55000000000000004">
      <c r="B99" s="127" t="str">
        <f>$B$40</f>
        <v>Social Service</v>
      </c>
      <c r="C99" s="327">
        <f>Data!HZ35</f>
        <v>0</v>
      </c>
      <c r="D99" s="327">
        <f>Data!IT35</f>
        <v>0</v>
      </c>
      <c r="E99" s="327">
        <f>Data!JN35</f>
        <v>0</v>
      </c>
      <c r="F99" s="327">
        <f>Data!KH35</f>
        <v>0</v>
      </c>
      <c r="G99" s="327">
        <f>Data!LB35</f>
        <v>0</v>
      </c>
      <c r="H99" s="136">
        <f t="shared" si="2"/>
        <v>0</v>
      </c>
    </row>
    <row r="100" spans="2:8" x14ac:dyDescent="0.55000000000000004">
      <c r="B100" s="127" t="str">
        <f>$B$41</f>
        <v>Library Science</v>
      </c>
      <c r="C100" s="327">
        <f>Data!IA35</f>
        <v>0</v>
      </c>
      <c r="D100" s="327">
        <f>Data!IU35</f>
        <v>0</v>
      </c>
      <c r="E100" s="327">
        <f>Data!JO35</f>
        <v>0</v>
      </c>
      <c r="F100" s="327">
        <f>Data!KI35</f>
        <v>0</v>
      </c>
      <c r="G100" s="327">
        <f>Data!LC35</f>
        <v>0</v>
      </c>
      <c r="H100" s="136">
        <f t="shared" si="2"/>
        <v>0</v>
      </c>
    </row>
    <row r="101" spans="2:8" x14ac:dyDescent="0.55000000000000004">
      <c r="B101" s="127" t="str">
        <f>$B$42</f>
        <v>Veterinary Science</v>
      </c>
      <c r="C101" s="327">
        <f>Data!IB35</f>
        <v>0</v>
      </c>
      <c r="D101" s="327">
        <f>Data!IV35</f>
        <v>0</v>
      </c>
      <c r="E101" s="327">
        <f>Data!JP35</f>
        <v>0</v>
      </c>
      <c r="F101" s="327">
        <f>Data!KJ35</f>
        <v>0</v>
      </c>
      <c r="G101" s="327">
        <f>Data!LD35</f>
        <v>0</v>
      </c>
      <c r="H101" s="136">
        <f t="shared" si="2"/>
        <v>0</v>
      </c>
    </row>
    <row r="102" spans="2:8" x14ac:dyDescent="0.55000000000000004">
      <c r="B102" s="127" t="str">
        <f>$B$43</f>
        <v>Vocational Training</v>
      </c>
      <c r="C102" s="327">
        <f>Data!IC35</f>
        <v>0</v>
      </c>
      <c r="D102" s="327">
        <f>Data!IW35</f>
        <v>0</v>
      </c>
      <c r="E102" s="327">
        <f>Data!JQ35</f>
        <v>0</v>
      </c>
      <c r="F102" s="327">
        <f>Data!KK35</f>
        <v>0</v>
      </c>
      <c r="G102" s="327">
        <f>Data!LE35</f>
        <v>0</v>
      </c>
      <c r="H102" s="136">
        <f t="shared" si="2"/>
        <v>0</v>
      </c>
    </row>
    <row r="103" spans="2:8" x14ac:dyDescent="0.55000000000000004">
      <c r="B103" s="127" t="str">
        <f>$B$44</f>
        <v>Physical Training</v>
      </c>
      <c r="C103" s="327">
        <f>Data!ID35</f>
        <v>0</v>
      </c>
      <c r="D103" s="327">
        <f>Data!IX35</f>
        <v>0</v>
      </c>
      <c r="E103" s="327">
        <f>Data!JR35</f>
        <v>0</v>
      </c>
      <c r="F103" s="327">
        <f>Data!KL35</f>
        <v>0</v>
      </c>
      <c r="G103" s="327">
        <f>Data!LF35</f>
        <v>0</v>
      </c>
      <c r="H103" s="136">
        <f t="shared" si="2"/>
        <v>0</v>
      </c>
    </row>
    <row r="104" spans="2:8" x14ac:dyDescent="0.55000000000000004">
      <c r="B104" s="127" t="str">
        <f>$B$45</f>
        <v>Health Services</v>
      </c>
      <c r="C104" s="327">
        <f>Data!IE35</f>
        <v>0</v>
      </c>
      <c r="D104" s="327">
        <f>Data!IY35</f>
        <v>0</v>
      </c>
      <c r="E104" s="327">
        <f>Data!JS35</f>
        <v>0</v>
      </c>
      <c r="F104" s="327">
        <f>Data!KM35</f>
        <v>0</v>
      </c>
      <c r="G104" s="327">
        <f>Data!LG35</f>
        <v>0</v>
      </c>
      <c r="H104" s="136">
        <f t="shared" si="2"/>
        <v>0</v>
      </c>
    </row>
    <row r="105" spans="2:8" x14ac:dyDescent="0.55000000000000004">
      <c r="B105" s="127" t="str">
        <f>$B$46</f>
        <v>Pharmacy</v>
      </c>
      <c r="C105" s="327">
        <f>Data!IF35</f>
        <v>0</v>
      </c>
      <c r="D105" s="327">
        <f>Data!IZ35</f>
        <v>0</v>
      </c>
      <c r="E105" s="327">
        <f>Data!JT35</f>
        <v>0</v>
      </c>
      <c r="F105" s="327">
        <f>Data!KN35</f>
        <v>0</v>
      </c>
      <c r="G105" s="327">
        <f>Data!LH35</f>
        <v>0</v>
      </c>
      <c r="H105" s="136">
        <f t="shared" si="2"/>
        <v>0</v>
      </c>
    </row>
    <row r="106" spans="2:8" x14ac:dyDescent="0.55000000000000004">
      <c r="B106" s="127" t="str">
        <f>$B$47</f>
        <v>Business Administration</v>
      </c>
      <c r="C106" s="327">
        <f>Data!IG35</f>
        <v>0</v>
      </c>
      <c r="D106" s="327">
        <f>Data!JA35</f>
        <v>0</v>
      </c>
      <c r="E106" s="327">
        <f>Data!JU35</f>
        <v>0</v>
      </c>
      <c r="F106" s="327">
        <f>Data!KO35</f>
        <v>0</v>
      </c>
      <c r="G106" s="327">
        <f>Data!LI35</f>
        <v>0</v>
      </c>
      <c r="H106" s="136">
        <f t="shared" si="2"/>
        <v>0</v>
      </c>
    </row>
    <row r="107" spans="2:8" x14ac:dyDescent="0.55000000000000004">
      <c r="B107" s="127" t="str">
        <f>$B$48</f>
        <v>Optometry</v>
      </c>
      <c r="C107" s="327">
        <f>Data!IH35</f>
        <v>0</v>
      </c>
      <c r="D107" s="327">
        <f>Data!JB35</f>
        <v>0</v>
      </c>
      <c r="E107" s="327">
        <f>Data!JV35</f>
        <v>0</v>
      </c>
      <c r="F107" s="327">
        <f>Data!KP35</f>
        <v>0</v>
      </c>
      <c r="G107" s="327">
        <f>Data!LJ35</f>
        <v>0</v>
      </c>
      <c r="H107" s="136">
        <f t="shared" si="2"/>
        <v>0</v>
      </c>
    </row>
    <row r="108" spans="2:8" x14ac:dyDescent="0.55000000000000004">
      <c r="B108" s="127" t="str">
        <f>$B$49</f>
        <v>Teacher Ed-Practice Teaching</v>
      </c>
      <c r="C108" s="327">
        <f>Data!II35</f>
        <v>0</v>
      </c>
      <c r="D108" s="327">
        <f>Data!JC35</f>
        <v>0</v>
      </c>
      <c r="E108" s="327">
        <f>Data!JW35</f>
        <v>0</v>
      </c>
      <c r="F108" s="327">
        <f>Data!KQ35</f>
        <v>0</v>
      </c>
      <c r="G108" s="327">
        <f>Data!LK35</f>
        <v>0</v>
      </c>
      <c r="H108" s="136">
        <f t="shared" si="2"/>
        <v>0</v>
      </c>
    </row>
    <row r="109" spans="2:8" x14ac:dyDescent="0.55000000000000004">
      <c r="B109" s="127" t="str">
        <f>$B$50</f>
        <v>Technology</v>
      </c>
      <c r="C109" s="327">
        <f>Data!IJ35</f>
        <v>0</v>
      </c>
      <c r="D109" s="327">
        <f>Data!JD35</f>
        <v>0</v>
      </c>
      <c r="E109" s="327">
        <f>Data!JX35</f>
        <v>0</v>
      </c>
      <c r="F109" s="327">
        <f>Data!KR35</f>
        <v>0</v>
      </c>
      <c r="G109" s="327">
        <f>Data!LL35</f>
        <v>0</v>
      </c>
      <c r="H109" s="136">
        <f t="shared" si="2"/>
        <v>0</v>
      </c>
    </row>
    <row r="110" spans="2:8" x14ac:dyDescent="0.55000000000000004">
      <c r="B110" s="127" t="str">
        <f>$B$51</f>
        <v>Nursing</v>
      </c>
      <c r="C110" s="327">
        <f>Data!IK35</f>
        <v>0</v>
      </c>
      <c r="D110" s="327">
        <f>Data!JE35</f>
        <v>0</v>
      </c>
      <c r="E110" s="327">
        <f>Data!JY35</f>
        <v>0</v>
      </c>
      <c r="F110" s="327">
        <f>Data!KS35</f>
        <v>0</v>
      </c>
      <c r="G110" s="327">
        <f>Data!HPM35</f>
        <v>0</v>
      </c>
      <c r="H110" s="136">
        <f t="shared" si="2"/>
        <v>0</v>
      </c>
    </row>
    <row r="111" spans="2:8" x14ac:dyDescent="0.55000000000000004">
      <c r="B111" s="130" t="str">
        <f>$B$52</f>
        <v>Totals</v>
      </c>
      <c r="C111" s="133">
        <f>SUM(C91:C110)</f>
        <v>0</v>
      </c>
      <c r="D111" s="133">
        <f>SUM(D91:D110)</f>
        <v>0</v>
      </c>
      <c r="E111" s="133">
        <f>SUM(E91:E110)</f>
        <v>0</v>
      </c>
      <c r="F111" s="133">
        <f>SUM(F91:F110)</f>
        <v>0</v>
      </c>
      <c r="G111" s="133">
        <f>SUM(G91:G110)</f>
        <v>0</v>
      </c>
      <c r="H111" s="133">
        <f t="shared" si="2"/>
        <v>0</v>
      </c>
    </row>
    <row r="112" spans="2:8" x14ac:dyDescent="0.55000000000000004">
      <c r="B112" s="328"/>
      <c r="C112" s="329"/>
      <c r="D112" s="329"/>
      <c r="E112" s="329"/>
      <c r="F112" s="329"/>
      <c r="G112" s="329"/>
      <c r="H112" s="330"/>
    </row>
    <row r="113" spans="2:8" ht="16.5" customHeight="1" x14ac:dyDescent="0.55000000000000004">
      <c r="B113" s="445" t="s">
        <v>62</v>
      </c>
      <c r="C113" s="445"/>
      <c r="D113" s="445"/>
      <c r="E113" s="445"/>
      <c r="F113" s="445"/>
      <c r="G113" s="445"/>
      <c r="H113" s="445"/>
    </row>
    <row r="114" spans="2:8" ht="36.75" customHeight="1" thickBot="1" x14ac:dyDescent="0.6">
      <c r="B114" s="444" t="s">
        <v>36</v>
      </c>
      <c r="C114" s="444"/>
      <c r="D114" s="444"/>
      <c r="E114" s="444"/>
      <c r="F114" s="444"/>
      <c r="G114" s="444"/>
      <c r="H114" s="326"/>
    </row>
    <row r="115" spans="2:8" ht="19.8" thickBot="1" x14ac:dyDescent="0.6">
      <c r="B115" s="124" t="s">
        <v>31</v>
      </c>
      <c r="C115" s="125" t="s">
        <v>25</v>
      </c>
      <c r="D115" s="125" t="s">
        <v>26</v>
      </c>
      <c r="E115" s="125" t="s">
        <v>27</v>
      </c>
      <c r="F115" s="125" t="s">
        <v>28</v>
      </c>
      <c r="G115" s="125" t="s">
        <v>29</v>
      </c>
      <c r="H115" s="126" t="s">
        <v>30</v>
      </c>
    </row>
    <row r="116" spans="2:8" x14ac:dyDescent="0.55000000000000004">
      <c r="B116" s="127" t="str">
        <f>$B$32</f>
        <v>Liberal Arts</v>
      </c>
      <c r="C116" s="321">
        <f t="shared" ref="C116:G131" si="3">C91+C61</f>
        <v>9702218.1010134853</v>
      </c>
      <c r="D116" s="321">
        <f t="shared" si="3"/>
        <v>6433834.3242367329</v>
      </c>
      <c r="E116" s="321">
        <f t="shared" si="3"/>
        <v>4232495.425788858</v>
      </c>
      <c r="F116" s="321">
        <f t="shared" si="3"/>
        <v>632963.72759317746</v>
      </c>
      <c r="G116" s="321">
        <f t="shared" si="3"/>
        <v>0</v>
      </c>
      <c r="H116" s="133">
        <f t="shared" ref="H116:H136" si="4">SUM(C116:G116)</f>
        <v>21001511.57863225</v>
      </c>
    </row>
    <row r="117" spans="2:8" x14ac:dyDescent="0.55000000000000004">
      <c r="B117" s="127" t="str">
        <f>$B$33</f>
        <v>Science</v>
      </c>
      <c r="C117" s="141">
        <f t="shared" si="3"/>
        <v>3058391.9007961815</v>
      </c>
      <c r="D117" s="141">
        <f t="shared" si="3"/>
        <v>3680104.2076153038</v>
      </c>
      <c r="E117" s="141">
        <f t="shared" si="3"/>
        <v>1627428.3102533096</v>
      </c>
      <c r="F117" s="141">
        <f t="shared" si="3"/>
        <v>263465.11681547621</v>
      </c>
      <c r="G117" s="141">
        <f t="shared" si="3"/>
        <v>0</v>
      </c>
      <c r="H117" s="136">
        <f t="shared" si="4"/>
        <v>8629389.5354802702</v>
      </c>
    </row>
    <row r="118" spans="2:8" x14ac:dyDescent="0.55000000000000004">
      <c r="B118" s="127" t="str">
        <f>$B$34</f>
        <v>Fine Arts</v>
      </c>
      <c r="C118" s="141">
        <f t="shared" si="3"/>
        <v>2718263.5994719304</v>
      </c>
      <c r="D118" s="141">
        <f t="shared" si="3"/>
        <v>2466536.6163122454</v>
      </c>
      <c r="E118" s="141">
        <f t="shared" si="3"/>
        <v>515020.70235601737</v>
      </c>
      <c r="F118" s="141">
        <f t="shared" si="3"/>
        <v>0</v>
      </c>
      <c r="G118" s="141">
        <f t="shared" si="3"/>
        <v>0</v>
      </c>
      <c r="H118" s="136">
        <f t="shared" si="4"/>
        <v>5699820.9181401925</v>
      </c>
    </row>
    <row r="119" spans="2:8" x14ac:dyDescent="0.55000000000000004">
      <c r="B119" s="127" t="str">
        <f>$B$35</f>
        <v>Teacher Education</v>
      </c>
      <c r="C119" s="141">
        <f t="shared" si="3"/>
        <v>296124.74734374549</v>
      </c>
      <c r="D119" s="141">
        <f t="shared" si="3"/>
        <v>1651816.2209025917</v>
      </c>
      <c r="E119" s="141">
        <f t="shared" si="3"/>
        <v>1257915.5413149341</v>
      </c>
      <c r="F119" s="141">
        <f t="shared" si="3"/>
        <v>924848.30064935086</v>
      </c>
      <c r="G119" s="141">
        <f t="shared" si="3"/>
        <v>0</v>
      </c>
      <c r="H119" s="136">
        <f t="shared" si="4"/>
        <v>4130704.8102106224</v>
      </c>
    </row>
    <row r="120" spans="2:8" x14ac:dyDescent="0.55000000000000004">
      <c r="B120" s="127" t="str">
        <f>$B$36</f>
        <v>Agriculture</v>
      </c>
      <c r="C120" s="141">
        <f t="shared" si="3"/>
        <v>501084.61210971471</v>
      </c>
      <c r="D120" s="141">
        <f t="shared" si="3"/>
        <v>918098.05390760128</v>
      </c>
      <c r="E120" s="141">
        <f t="shared" si="3"/>
        <v>147863.70064935065</v>
      </c>
      <c r="F120" s="141">
        <f t="shared" si="3"/>
        <v>0</v>
      </c>
      <c r="G120" s="141">
        <f t="shared" si="3"/>
        <v>0</v>
      </c>
      <c r="H120" s="136">
        <f t="shared" si="4"/>
        <v>1567046.3666666667</v>
      </c>
    </row>
    <row r="121" spans="2:8" x14ac:dyDescent="0.55000000000000004">
      <c r="B121" s="127" t="str">
        <f>$B$37</f>
        <v>Engineering</v>
      </c>
      <c r="C121" s="141">
        <f t="shared" si="3"/>
        <v>748024.6425049298</v>
      </c>
      <c r="D121" s="141">
        <f t="shared" si="3"/>
        <v>872923.04940940568</v>
      </c>
      <c r="E121" s="141">
        <f t="shared" si="3"/>
        <v>342586.8125</v>
      </c>
      <c r="F121" s="141">
        <f t="shared" si="3"/>
        <v>194049.46193181816</v>
      </c>
      <c r="G121" s="141">
        <f t="shared" si="3"/>
        <v>0</v>
      </c>
      <c r="H121" s="136">
        <f t="shared" si="4"/>
        <v>2157583.9663461535</v>
      </c>
    </row>
    <row r="122" spans="2:8" x14ac:dyDescent="0.55000000000000004">
      <c r="B122" s="127" t="str">
        <f>$B$38</f>
        <v>Home Economics</v>
      </c>
      <c r="C122" s="141">
        <f t="shared" si="3"/>
        <v>57215.21875</v>
      </c>
      <c r="D122" s="141">
        <f t="shared" si="3"/>
        <v>38389.884615384617</v>
      </c>
      <c r="E122" s="141">
        <f t="shared" si="3"/>
        <v>88592.92857142858</v>
      </c>
      <c r="F122" s="141">
        <f t="shared" si="3"/>
        <v>0</v>
      </c>
      <c r="G122" s="141">
        <f t="shared" si="3"/>
        <v>0</v>
      </c>
      <c r="H122" s="136">
        <f t="shared" si="4"/>
        <v>184198.0319368132</v>
      </c>
    </row>
    <row r="123" spans="2:8" x14ac:dyDescent="0.55000000000000004">
      <c r="B123" s="127" t="str">
        <f>$B$39</f>
        <v>Law</v>
      </c>
      <c r="C123" s="141">
        <f t="shared" si="3"/>
        <v>0</v>
      </c>
      <c r="D123" s="141">
        <f t="shared" si="3"/>
        <v>0</v>
      </c>
      <c r="E123" s="141">
        <f t="shared" si="3"/>
        <v>0</v>
      </c>
      <c r="F123" s="141">
        <f t="shared" si="3"/>
        <v>0</v>
      </c>
      <c r="G123" s="141">
        <f t="shared" si="3"/>
        <v>0</v>
      </c>
      <c r="H123" s="136">
        <f t="shared" si="4"/>
        <v>0</v>
      </c>
    </row>
    <row r="124" spans="2:8" x14ac:dyDescent="0.55000000000000004">
      <c r="B124" s="127" t="str">
        <f>$B$40</f>
        <v>Social Service</v>
      </c>
      <c r="C124" s="141">
        <f t="shared" si="3"/>
        <v>0</v>
      </c>
      <c r="D124" s="141">
        <f t="shared" si="3"/>
        <v>0</v>
      </c>
      <c r="E124" s="141">
        <f t="shared" si="3"/>
        <v>0</v>
      </c>
      <c r="F124" s="141">
        <f t="shared" si="3"/>
        <v>0</v>
      </c>
      <c r="G124" s="141">
        <f t="shared" si="3"/>
        <v>0</v>
      </c>
      <c r="H124" s="136">
        <f t="shared" si="4"/>
        <v>0</v>
      </c>
    </row>
    <row r="125" spans="2:8" x14ac:dyDescent="0.55000000000000004">
      <c r="B125" s="127" t="str">
        <f>$B$41</f>
        <v>Library Science</v>
      </c>
      <c r="C125" s="141">
        <f t="shared" si="3"/>
        <v>16800</v>
      </c>
      <c r="D125" s="141">
        <f t="shared" si="3"/>
        <v>0</v>
      </c>
      <c r="E125" s="141">
        <f t="shared" si="3"/>
        <v>288430.25</v>
      </c>
      <c r="F125" s="141">
        <f t="shared" si="3"/>
        <v>0</v>
      </c>
      <c r="G125" s="141">
        <f t="shared" si="3"/>
        <v>0</v>
      </c>
      <c r="H125" s="136">
        <f t="shared" si="4"/>
        <v>305230.25</v>
      </c>
    </row>
    <row r="126" spans="2:8" x14ac:dyDescent="0.55000000000000004">
      <c r="B126" s="127" t="str">
        <f>$B$42</f>
        <v>Veterinary Science</v>
      </c>
      <c r="C126" s="141">
        <f t="shared" si="3"/>
        <v>0</v>
      </c>
      <c r="D126" s="141">
        <f t="shared" si="3"/>
        <v>0</v>
      </c>
      <c r="E126" s="141">
        <f t="shared" si="3"/>
        <v>0</v>
      </c>
      <c r="F126" s="141">
        <f t="shared" si="3"/>
        <v>0</v>
      </c>
      <c r="G126" s="141">
        <f t="shared" si="3"/>
        <v>0</v>
      </c>
      <c r="H126" s="136">
        <f t="shared" si="4"/>
        <v>0</v>
      </c>
    </row>
    <row r="127" spans="2:8" x14ac:dyDescent="0.55000000000000004">
      <c r="B127" s="127" t="str">
        <f>$B$43</f>
        <v>Vocational Training</v>
      </c>
      <c r="C127" s="141">
        <f t="shared" si="3"/>
        <v>23887.989473684211</v>
      </c>
      <c r="D127" s="141">
        <f t="shared" si="3"/>
        <v>48233.210526315786</v>
      </c>
      <c r="E127" s="141">
        <f t="shared" si="3"/>
        <v>0</v>
      </c>
      <c r="F127" s="141">
        <f t="shared" si="3"/>
        <v>0</v>
      </c>
      <c r="G127" s="141">
        <f t="shared" si="3"/>
        <v>0</v>
      </c>
      <c r="H127" s="136">
        <f t="shared" si="4"/>
        <v>72121.2</v>
      </c>
    </row>
    <row r="128" spans="2:8" x14ac:dyDescent="0.55000000000000004">
      <c r="B128" s="127" t="str">
        <f>$B$44</f>
        <v>Physical Training</v>
      </c>
      <c r="C128" s="141">
        <f t="shared" si="3"/>
        <v>0</v>
      </c>
      <c r="D128" s="141">
        <f t="shared" si="3"/>
        <v>0</v>
      </c>
      <c r="E128" s="141">
        <f t="shared" si="3"/>
        <v>0</v>
      </c>
      <c r="F128" s="141">
        <f t="shared" si="3"/>
        <v>0</v>
      </c>
      <c r="G128" s="141">
        <f t="shared" si="3"/>
        <v>0</v>
      </c>
      <c r="H128" s="136">
        <f t="shared" si="4"/>
        <v>0</v>
      </c>
    </row>
    <row r="129" spans="2:12" x14ac:dyDescent="0.55000000000000004">
      <c r="B129" s="127" t="str">
        <f>$B$45</f>
        <v>Health Services</v>
      </c>
      <c r="C129" s="141">
        <f t="shared" si="3"/>
        <v>265749.51780491357</v>
      </c>
      <c r="D129" s="141">
        <f t="shared" si="3"/>
        <v>653129.21037817805</v>
      </c>
      <c r="E129" s="141">
        <f t="shared" si="3"/>
        <v>317067.625</v>
      </c>
      <c r="F129" s="141">
        <f t="shared" si="3"/>
        <v>0</v>
      </c>
      <c r="G129" s="141">
        <f t="shared" si="3"/>
        <v>0</v>
      </c>
      <c r="H129" s="136">
        <f t="shared" si="4"/>
        <v>1235946.3531830916</v>
      </c>
    </row>
    <row r="130" spans="2:12" x14ac:dyDescent="0.55000000000000004">
      <c r="B130" s="127" t="str">
        <f>$B$46</f>
        <v>Pharmacy</v>
      </c>
      <c r="C130" s="141">
        <f t="shared" si="3"/>
        <v>0</v>
      </c>
      <c r="D130" s="141">
        <f t="shared" si="3"/>
        <v>0</v>
      </c>
      <c r="E130" s="141">
        <f t="shared" si="3"/>
        <v>0</v>
      </c>
      <c r="F130" s="141">
        <f t="shared" si="3"/>
        <v>0</v>
      </c>
      <c r="G130" s="141">
        <f t="shared" si="3"/>
        <v>0</v>
      </c>
      <c r="H130" s="136">
        <f t="shared" si="4"/>
        <v>0</v>
      </c>
    </row>
    <row r="131" spans="2:12" x14ac:dyDescent="0.55000000000000004">
      <c r="B131" s="127" t="str">
        <f>$B$47</f>
        <v>Business Administration</v>
      </c>
      <c r="C131" s="141">
        <f t="shared" si="3"/>
        <v>1356345.88939904</v>
      </c>
      <c r="D131" s="141">
        <f t="shared" si="3"/>
        <v>5028815.0552438162</v>
      </c>
      <c r="E131" s="141">
        <f t="shared" si="3"/>
        <v>1373716.9577380952</v>
      </c>
      <c r="F131" s="141">
        <f t="shared" si="3"/>
        <v>55282.75</v>
      </c>
      <c r="G131" s="141">
        <f t="shared" si="3"/>
        <v>0</v>
      </c>
      <c r="H131" s="136">
        <f t="shared" si="4"/>
        <v>7814160.6523809517</v>
      </c>
    </row>
    <row r="132" spans="2:12" x14ac:dyDescent="0.55000000000000004">
      <c r="B132" s="127" t="str">
        <f>$B$48</f>
        <v>Optometry</v>
      </c>
      <c r="C132" s="141">
        <f t="shared" ref="C132:G135" si="5">C107+C77</f>
        <v>0</v>
      </c>
      <c r="D132" s="141">
        <f t="shared" si="5"/>
        <v>0</v>
      </c>
      <c r="E132" s="141">
        <f t="shared" si="5"/>
        <v>0</v>
      </c>
      <c r="F132" s="141">
        <f t="shared" si="5"/>
        <v>0</v>
      </c>
      <c r="G132" s="141">
        <f t="shared" si="5"/>
        <v>0</v>
      </c>
      <c r="H132" s="136">
        <f t="shared" si="4"/>
        <v>0</v>
      </c>
    </row>
    <row r="133" spans="2:12" x14ac:dyDescent="0.55000000000000004">
      <c r="B133" s="127" t="str">
        <f>$B$49</f>
        <v>Teacher Ed-Practice Teaching</v>
      </c>
      <c r="C133" s="141">
        <f t="shared" si="5"/>
        <v>0</v>
      </c>
      <c r="D133" s="141">
        <f t="shared" si="5"/>
        <v>400436.60780885775</v>
      </c>
      <c r="E133" s="141">
        <f t="shared" si="5"/>
        <v>0</v>
      </c>
      <c r="F133" s="141">
        <f t="shared" si="5"/>
        <v>0</v>
      </c>
      <c r="G133" s="141">
        <f t="shared" si="5"/>
        <v>0</v>
      </c>
      <c r="H133" s="136">
        <f t="shared" si="4"/>
        <v>400436.60780885775</v>
      </c>
    </row>
    <row r="134" spans="2:12" x14ac:dyDescent="0.55000000000000004">
      <c r="B134" s="127" t="str">
        <f>$B$50</f>
        <v>Technology</v>
      </c>
      <c r="C134" s="141">
        <f t="shared" si="5"/>
        <v>720000.93065232236</v>
      </c>
      <c r="D134" s="141">
        <f t="shared" si="5"/>
        <v>1834856.3260921589</v>
      </c>
      <c r="E134" s="141">
        <f t="shared" si="5"/>
        <v>572570.55817907583</v>
      </c>
      <c r="F134" s="141">
        <f t="shared" si="5"/>
        <v>31155</v>
      </c>
      <c r="G134" s="141">
        <f t="shared" si="5"/>
        <v>0</v>
      </c>
      <c r="H134" s="136">
        <f t="shared" si="4"/>
        <v>3158582.814923557</v>
      </c>
    </row>
    <row r="135" spans="2:12" x14ac:dyDescent="0.55000000000000004">
      <c r="B135" s="127" t="str">
        <f>$B$51</f>
        <v>Nursing</v>
      </c>
      <c r="C135" s="141">
        <f t="shared" si="5"/>
        <v>18059.281406597216</v>
      </c>
      <c r="D135" s="141">
        <f t="shared" si="5"/>
        <v>2337468.7702955306</v>
      </c>
      <c r="E135" s="141">
        <f t="shared" si="5"/>
        <v>0</v>
      </c>
      <c r="F135" s="141">
        <f t="shared" si="5"/>
        <v>0</v>
      </c>
      <c r="G135" s="141">
        <f t="shared" si="5"/>
        <v>0</v>
      </c>
      <c r="H135" s="136">
        <f t="shared" si="4"/>
        <v>2355528.0517021278</v>
      </c>
    </row>
    <row r="136" spans="2:12" x14ac:dyDescent="0.55000000000000004">
      <c r="B136" s="130" t="str">
        <f>$B$52</f>
        <v>Totals</v>
      </c>
      <c r="C136" s="133">
        <f>SUM(C116:C135)</f>
        <v>19482166.430726547</v>
      </c>
      <c r="D136" s="133">
        <f>SUM(D116:D135)</f>
        <v>26364641.53734412</v>
      </c>
      <c r="E136" s="133">
        <f>SUM(E116:E135)</f>
        <v>10763688.81235107</v>
      </c>
      <c r="F136" s="133">
        <f>SUM(F116:F135)</f>
        <v>2101764.3569898228</v>
      </c>
      <c r="G136" s="133">
        <f>SUM(G116:G135)</f>
        <v>0</v>
      </c>
      <c r="H136" s="133">
        <f t="shared" si="4"/>
        <v>58712261.137411565</v>
      </c>
    </row>
    <row r="137" spans="2:12" x14ac:dyDescent="0.55000000000000004">
      <c r="B137" s="328"/>
      <c r="C137" s="331"/>
      <c r="D137" s="331"/>
      <c r="E137" s="331"/>
      <c r="F137" s="331"/>
      <c r="G137" s="331"/>
      <c r="H137" s="332"/>
    </row>
    <row r="138" spans="2:12" x14ac:dyDescent="0.55000000000000004">
      <c r="B138" s="120" t="s">
        <v>4</v>
      </c>
      <c r="C138" s="325"/>
      <c r="D138" s="325"/>
      <c r="E138" s="325"/>
      <c r="F138" s="325"/>
      <c r="G138" s="325"/>
      <c r="H138" s="122">
        <f>H86-H81-H111</f>
        <v>67339639.862588435</v>
      </c>
    </row>
    <row r="139" spans="2:12" ht="202.5" customHeight="1" thickBot="1" x14ac:dyDescent="0.6">
      <c r="B139" s="432" t="s">
        <v>850</v>
      </c>
      <c r="C139" s="432"/>
      <c r="D139" s="432"/>
      <c r="E139" s="432"/>
      <c r="F139" s="432"/>
      <c r="G139" s="432"/>
      <c r="H139" s="319"/>
    </row>
    <row r="140" spans="2:12" ht="36.75" customHeight="1" thickTop="1" x14ac:dyDescent="0.55000000000000004">
      <c r="B140" s="479" t="s">
        <v>852</v>
      </c>
      <c r="C140" s="454"/>
      <c r="D140" s="454"/>
      <c r="E140" s="454"/>
      <c r="F140" s="455"/>
      <c r="G140" s="333" t="s">
        <v>2</v>
      </c>
      <c r="H140" s="334">
        <v>1</v>
      </c>
      <c r="I140" s="446" t="str">
        <f>IF(H140+H141=1,"","Error, the two cells on the left must equal 100%")</f>
        <v/>
      </c>
      <c r="L140" s="288"/>
    </row>
    <row r="141" spans="2:12" ht="67.5" customHeight="1" thickBot="1" x14ac:dyDescent="0.6">
      <c r="B141" s="456"/>
      <c r="C141" s="457"/>
      <c r="D141" s="457"/>
      <c r="E141" s="457"/>
      <c r="F141" s="458"/>
      <c r="G141" s="333" t="s">
        <v>3</v>
      </c>
      <c r="H141" s="335">
        <f>1-H140</f>
        <v>0</v>
      </c>
      <c r="I141" s="446"/>
    </row>
    <row r="142" spans="2:12" ht="58.2" thickBot="1" x14ac:dyDescent="0.6">
      <c r="B142" s="336" t="s">
        <v>31</v>
      </c>
      <c r="C142" s="337" t="s">
        <v>25</v>
      </c>
      <c r="D142" s="337" t="s">
        <v>26</v>
      </c>
      <c r="E142" s="337" t="s">
        <v>27</v>
      </c>
      <c r="F142" s="337" t="s">
        <v>28</v>
      </c>
      <c r="G142" s="338" t="s">
        <v>29</v>
      </c>
      <c r="H142" s="339" t="s">
        <v>6</v>
      </c>
      <c r="I142" s="340" t="s">
        <v>7</v>
      </c>
    </row>
    <row r="143" spans="2:12" x14ac:dyDescent="0.55000000000000004">
      <c r="B143" s="127" t="str">
        <f>$B$32</f>
        <v>Liberal Arts</v>
      </c>
      <c r="C143" s="327">
        <f>Data!LN35</f>
        <v>0</v>
      </c>
      <c r="D143" s="327">
        <f>Data!MH35</f>
        <v>0</v>
      </c>
      <c r="E143" s="327">
        <f>Data!NB35</f>
        <v>0</v>
      </c>
      <c r="F143" s="327">
        <f>Data!NV35</f>
        <v>0</v>
      </c>
      <c r="G143" s="327">
        <f>Data!OP35</f>
        <v>0</v>
      </c>
      <c r="H143" s="341">
        <f>Data!PJ35</f>
        <v>24087544.89909986</v>
      </c>
      <c r="I143" s="342">
        <f t="shared" ref="I143:I162" si="6">SUM(C143:H143)</f>
        <v>24087544.89909986</v>
      </c>
    </row>
    <row r="144" spans="2:12" x14ac:dyDescent="0.55000000000000004">
      <c r="B144" s="127" t="str">
        <f>$B$33</f>
        <v>Science</v>
      </c>
      <c r="C144" s="327">
        <f>Data!LO35</f>
        <v>0</v>
      </c>
      <c r="D144" s="327">
        <f>Data!MI35</f>
        <v>0</v>
      </c>
      <c r="E144" s="327">
        <f>Data!NC35</f>
        <v>0</v>
      </c>
      <c r="F144" s="327">
        <f>Data!NW35</f>
        <v>0</v>
      </c>
      <c r="G144" s="327">
        <f>Data!OQ35</f>
        <v>0</v>
      </c>
      <c r="H144" s="341">
        <f>Data!PK35</f>
        <v>9897421.2931982055</v>
      </c>
      <c r="I144" s="342">
        <f t="shared" si="6"/>
        <v>9897421.2931982055</v>
      </c>
    </row>
    <row r="145" spans="2:9" x14ac:dyDescent="0.55000000000000004">
      <c r="B145" s="127" t="str">
        <f>$B$34</f>
        <v>Fine Arts</v>
      </c>
      <c r="C145" s="327">
        <f>Data!LP35</f>
        <v>0</v>
      </c>
      <c r="D145" s="327">
        <f>Data!MJ35</f>
        <v>0</v>
      </c>
      <c r="E145" s="327">
        <f>Data!ND35</f>
        <v>0</v>
      </c>
      <c r="F145" s="327">
        <f>Data!NX35</f>
        <v>0</v>
      </c>
      <c r="G145" s="327">
        <f>Data!OR35</f>
        <v>0</v>
      </c>
      <c r="H145" s="341">
        <f>Data!PL35</f>
        <v>6537371.9300385695</v>
      </c>
      <c r="I145" s="342">
        <f t="shared" si="6"/>
        <v>6537371.9300385695</v>
      </c>
    </row>
    <row r="146" spans="2:9" x14ac:dyDescent="0.55000000000000004">
      <c r="B146" s="127" t="str">
        <f>$B$35</f>
        <v>Teacher Education</v>
      </c>
      <c r="C146" s="327">
        <f>Data!LQ35</f>
        <v>0</v>
      </c>
      <c r="D146" s="327">
        <f>Data!MK35</f>
        <v>0</v>
      </c>
      <c r="E146" s="327">
        <f>Data!NE35</f>
        <v>0</v>
      </c>
      <c r="F146" s="327">
        <f>Data!NY35</f>
        <v>0</v>
      </c>
      <c r="G146" s="327">
        <f>Data!OS35</f>
        <v>0</v>
      </c>
      <c r="H146" s="341">
        <f>Data!PN35</f>
        <v>4737684.5808617789</v>
      </c>
      <c r="I146" s="342">
        <f t="shared" si="6"/>
        <v>4737684.5808617789</v>
      </c>
    </row>
    <row r="147" spans="2:9" x14ac:dyDescent="0.55000000000000004">
      <c r="B147" s="127" t="str">
        <f>$B$36</f>
        <v>Agriculture</v>
      </c>
      <c r="C147" s="327">
        <f>Data!LR35</f>
        <v>0</v>
      </c>
      <c r="D147" s="327">
        <f>Data!ML35</f>
        <v>0</v>
      </c>
      <c r="E147" s="327">
        <f>Data!NF35</f>
        <v>0</v>
      </c>
      <c r="F147" s="327">
        <f>Data!NZ35</f>
        <v>0</v>
      </c>
      <c r="G147" s="327">
        <f>Data!OT35</f>
        <v>0</v>
      </c>
      <c r="H147" s="341">
        <f>Data!PM35</f>
        <v>1797313.4731149152</v>
      </c>
      <c r="I147" s="342">
        <f t="shared" si="6"/>
        <v>1797313.4731149152</v>
      </c>
    </row>
    <row r="148" spans="2:9" x14ac:dyDescent="0.55000000000000004">
      <c r="B148" s="127" t="str">
        <f>$B$37</f>
        <v>Engineering</v>
      </c>
      <c r="C148" s="327">
        <f>Data!LS35</f>
        <v>0</v>
      </c>
      <c r="D148" s="327">
        <f>Data!MM35</f>
        <v>0</v>
      </c>
      <c r="E148" s="327">
        <f>Data!NG35</f>
        <v>0</v>
      </c>
      <c r="F148" s="327">
        <f>Data!OA35</f>
        <v>0</v>
      </c>
      <c r="G148" s="327">
        <f>Data!OU35</f>
        <v>0</v>
      </c>
      <c r="H148" s="341">
        <f>Data!PO35</f>
        <v>2474626.6700068451</v>
      </c>
      <c r="I148" s="342">
        <f t="shared" si="6"/>
        <v>2474626.6700068451</v>
      </c>
    </row>
    <row r="149" spans="2:9" x14ac:dyDescent="0.55000000000000004">
      <c r="B149" s="127" t="str">
        <f>$B$38</f>
        <v>Home Economics</v>
      </c>
      <c r="C149" s="327">
        <f>Data!LT35</f>
        <v>0</v>
      </c>
      <c r="D149" s="327">
        <f>Data!MN35</f>
        <v>0</v>
      </c>
      <c r="E149" s="327">
        <f>Data!NH35</f>
        <v>0</v>
      </c>
      <c r="F149" s="327">
        <f>Data!OB35</f>
        <v>0</v>
      </c>
      <c r="G149" s="327">
        <f>Data!OV35</f>
        <v>0</v>
      </c>
      <c r="H149" s="341">
        <f>Data!PP35</f>
        <v>211264.71530354366</v>
      </c>
      <c r="I149" s="342">
        <f t="shared" si="6"/>
        <v>211264.71530354366</v>
      </c>
    </row>
    <row r="150" spans="2:9" x14ac:dyDescent="0.55000000000000004">
      <c r="B150" s="127" t="str">
        <f>$B$39</f>
        <v>Law</v>
      </c>
      <c r="C150" s="327">
        <f>Data!LU35</f>
        <v>0</v>
      </c>
      <c r="D150" s="327">
        <f>Data!MO35</f>
        <v>0</v>
      </c>
      <c r="E150" s="327">
        <f>Data!NI35</f>
        <v>0</v>
      </c>
      <c r="F150" s="327">
        <f>Data!OC35</f>
        <v>0</v>
      </c>
      <c r="G150" s="327">
        <f>Data!OW35</f>
        <v>0</v>
      </c>
      <c r="H150" s="341">
        <f>Data!PQ35</f>
        <v>0</v>
      </c>
      <c r="I150" s="342">
        <f t="shared" si="6"/>
        <v>0</v>
      </c>
    </row>
    <row r="151" spans="2:9" x14ac:dyDescent="0.55000000000000004">
      <c r="B151" s="127" t="str">
        <f>$B$40</f>
        <v>Social Service</v>
      </c>
      <c r="C151" s="327">
        <f>Data!LV35</f>
        <v>0</v>
      </c>
      <c r="D151" s="327">
        <f>Data!MP35</f>
        <v>0</v>
      </c>
      <c r="E151" s="327">
        <f>Data!NJ35</f>
        <v>0</v>
      </c>
      <c r="F151" s="327">
        <f>Data!OD35</f>
        <v>0</v>
      </c>
      <c r="G151" s="327">
        <f>Data!OX35</f>
        <v>0</v>
      </c>
      <c r="H151" s="341">
        <f>Data!PR35</f>
        <v>0</v>
      </c>
      <c r="I151" s="342">
        <f t="shared" si="6"/>
        <v>0</v>
      </c>
    </row>
    <row r="152" spans="2:9" x14ac:dyDescent="0.55000000000000004">
      <c r="B152" s="127" t="str">
        <f>$B$41</f>
        <v>Library Science</v>
      </c>
      <c r="C152" s="327">
        <f>Data!LW35</f>
        <v>0</v>
      </c>
      <c r="D152" s="327">
        <f>Data!MQ35</f>
        <v>0</v>
      </c>
      <c r="E152" s="327">
        <f>Data!NK35</f>
        <v>0</v>
      </c>
      <c r="F152" s="327">
        <f>Data!OE35</f>
        <v>0</v>
      </c>
      <c r="G152" s="327">
        <f>Data!OY35</f>
        <v>0</v>
      </c>
      <c r="H152" s="341">
        <f>Data!PS35</f>
        <v>350081.81786871643</v>
      </c>
      <c r="I152" s="342">
        <f t="shared" si="6"/>
        <v>350081.81786871643</v>
      </c>
    </row>
    <row r="153" spans="2:9" x14ac:dyDescent="0.55000000000000004">
      <c r="B153" s="127" t="str">
        <f>$B$42</f>
        <v>Veterinary Science</v>
      </c>
      <c r="C153" s="327">
        <f>Data!LX35</f>
        <v>0</v>
      </c>
      <c r="D153" s="327">
        <f>Data!MR35</f>
        <v>0</v>
      </c>
      <c r="E153" s="327">
        <f>Data!NL35</f>
        <v>0</v>
      </c>
      <c r="F153" s="327">
        <f>Data!OF35</f>
        <v>0</v>
      </c>
      <c r="G153" s="327">
        <f>Data!OZ35</f>
        <v>0</v>
      </c>
      <c r="H153" s="341">
        <f>Data!PT35</f>
        <v>0</v>
      </c>
      <c r="I153" s="342">
        <f t="shared" si="6"/>
        <v>0</v>
      </c>
    </row>
    <row r="154" spans="2:9" x14ac:dyDescent="0.55000000000000004">
      <c r="B154" s="127" t="str">
        <f>$B$43</f>
        <v>Vocational Training</v>
      </c>
      <c r="C154" s="327">
        <f>Data!LY35</f>
        <v>0</v>
      </c>
      <c r="D154" s="327">
        <f>Data!MS35</f>
        <v>0</v>
      </c>
      <c r="E154" s="327">
        <f>Data!NM35</f>
        <v>0</v>
      </c>
      <c r="F154" s="327">
        <f>Data!OG35</f>
        <v>0</v>
      </c>
      <c r="G154" s="327">
        <f>Data!PA35</f>
        <v>0</v>
      </c>
      <c r="H154" s="341">
        <f>Data!PU35</f>
        <v>82718.933666873694</v>
      </c>
      <c r="I154" s="342">
        <f t="shared" si="6"/>
        <v>82718.933666873694</v>
      </c>
    </row>
    <row r="155" spans="2:9" x14ac:dyDescent="0.55000000000000004">
      <c r="B155" s="127" t="str">
        <f>$B$44</f>
        <v>Physical Training</v>
      </c>
      <c r="C155" s="327">
        <f>Data!LZ35</f>
        <v>0</v>
      </c>
      <c r="D155" s="327">
        <f>Data!MT35</f>
        <v>0</v>
      </c>
      <c r="E155" s="327">
        <f>Data!NN35</f>
        <v>0</v>
      </c>
      <c r="F155" s="327">
        <f>Data!OH35</f>
        <v>0</v>
      </c>
      <c r="G155" s="327">
        <f>Data!PB35</f>
        <v>0</v>
      </c>
      <c r="H155" s="341">
        <f>Data!PV35</f>
        <v>0</v>
      </c>
      <c r="I155" s="342">
        <f t="shared" si="6"/>
        <v>0</v>
      </c>
    </row>
    <row r="156" spans="2:9" x14ac:dyDescent="0.55000000000000004">
      <c r="B156" s="127" t="str">
        <f>$B$45</f>
        <v>Health Services</v>
      </c>
      <c r="C156" s="327">
        <f>Data!MA35</f>
        <v>0</v>
      </c>
      <c r="D156" s="327">
        <f>Data!MU35</f>
        <v>0</v>
      </c>
      <c r="E156" s="327">
        <f>Data!NO35</f>
        <v>0</v>
      </c>
      <c r="F156" s="327">
        <f>Data!OI35</f>
        <v>0</v>
      </c>
      <c r="G156" s="327">
        <f>Data!PC35</f>
        <v>0</v>
      </c>
      <c r="H156" s="341">
        <f>Data!PW35</f>
        <v>1417560.5010006295</v>
      </c>
      <c r="I156" s="342">
        <f t="shared" si="6"/>
        <v>1417560.5010006295</v>
      </c>
    </row>
    <row r="157" spans="2:9" x14ac:dyDescent="0.55000000000000004">
      <c r="B157" s="127" t="str">
        <f>$B$46</f>
        <v>Pharmacy</v>
      </c>
      <c r="C157" s="327">
        <f>Data!MB35</f>
        <v>0</v>
      </c>
      <c r="D157" s="327">
        <f>Data!MV35</f>
        <v>0</v>
      </c>
      <c r="E157" s="327">
        <f>Data!NP35</f>
        <v>0</v>
      </c>
      <c r="F157" s="327">
        <f>Data!OJ35</f>
        <v>0</v>
      </c>
      <c r="G157" s="327">
        <f>Data!PD35</f>
        <v>0</v>
      </c>
      <c r="H157" s="341">
        <f>Data!PX35</f>
        <v>0</v>
      </c>
      <c r="I157" s="342">
        <f t="shared" si="6"/>
        <v>0</v>
      </c>
    </row>
    <row r="158" spans="2:9" x14ac:dyDescent="0.55000000000000004">
      <c r="B158" s="127" t="str">
        <f>$B$47</f>
        <v>Business Administration</v>
      </c>
      <c r="C158" s="327">
        <f>Data!MC35</f>
        <v>0</v>
      </c>
      <c r="D158" s="327">
        <f>Data!MW35</f>
        <v>0</v>
      </c>
      <c r="E158" s="327">
        <f>Data!NQ35</f>
        <v>0</v>
      </c>
      <c r="F158" s="327">
        <f>Data!OK35</f>
        <v>0</v>
      </c>
      <c r="G158" s="327">
        <f>Data!PE35</f>
        <v>0</v>
      </c>
      <c r="H158" s="341">
        <f>Data!PY35</f>
        <v>8962399.9138477221</v>
      </c>
      <c r="I158" s="342">
        <f t="shared" si="6"/>
        <v>8962399.9138477221</v>
      </c>
    </row>
    <row r="159" spans="2:9" x14ac:dyDescent="0.55000000000000004">
      <c r="B159" s="127" t="str">
        <f>$B$48</f>
        <v>Optometry</v>
      </c>
      <c r="C159" s="327">
        <f>Data!MD35</f>
        <v>0</v>
      </c>
      <c r="D159" s="327">
        <f>Data!MX35</f>
        <v>0</v>
      </c>
      <c r="E159" s="327">
        <f>Data!NR35</f>
        <v>0</v>
      </c>
      <c r="F159" s="327">
        <f>Data!OL35</f>
        <v>0</v>
      </c>
      <c r="G159" s="327">
        <f>Data!PF35</f>
        <v>0</v>
      </c>
      <c r="H159" s="341">
        <f>Data!PZ35</f>
        <v>0</v>
      </c>
      <c r="I159" s="342">
        <f t="shared" si="6"/>
        <v>0</v>
      </c>
    </row>
    <row r="160" spans="2:9" x14ac:dyDescent="0.55000000000000004">
      <c r="B160" s="127" t="str">
        <f>$B$49</f>
        <v>Teacher Ed-Practice Teaching</v>
      </c>
      <c r="C160" s="327">
        <f>Data!ME35</f>
        <v>0</v>
      </c>
      <c r="D160" s="327">
        <f>Data!MY35</f>
        <v>0</v>
      </c>
      <c r="E160" s="327">
        <f>Data!NS35</f>
        <v>0</v>
      </c>
      <c r="F160" s="327">
        <f>Data!OM35</f>
        <v>0</v>
      </c>
      <c r="G160" s="327">
        <f>Data!PG35</f>
        <v>0</v>
      </c>
      <c r="H160" s="341">
        <f>Data!QA35</f>
        <v>459278.12070693244</v>
      </c>
      <c r="I160" s="342">
        <f t="shared" si="6"/>
        <v>459278.12070693244</v>
      </c>
    </row>
    <row r="161" spans="2:10" x14ac:dyDescent="0.55000000000000004">
      <c r="B161" s="127" t="str">
        <f>$B$50</f>
        <v>Technology</v>
      </c>
      <c r="C161" s="327">
        <f>Data!MF35</f>
        <v>0</v>
      </c>
      <c r="D161" s="327">
        <f>Data!MZ35</f>
        <v>0</v>
      </c>
      <c r="E161" s="327">
        <f>Data!NT35</f>
        <v>0</v>
      </c>
      <c r="F161" s="327">
        <f>Data!ON35</f>
        <v>0</v>
      </c>
      <c r="G161" s="327">
        <f>Data!PH35</f>
        <v>0</v>
      </c>
      <c r="H161" s="341">
        <f>Data!QB35</f>
        <v>3622715.6834465996</v>
      </c>
      <c r="I161" s="342">
        <f t="shared" si="6"/>
        <v>3622715.6834465996</v>
      </c>
    </row>
    <row r="162" spans="2:10" x14ac:dyDescent="0.55000000000000004">
      <c r="B162" s="127" t="str">
        <f>$B$51</f>
        <v>Nursing</v>
      </c>
      <c r="C162" s="327">
        <f>Data!MG35</f>
        <v>0</v>
      </c>
      <c r="D162" s="327">
        <f>Data!NA35</f>
        <v>0</v>
      </c>
      <c r="E162" s="327">
        <f>Data!NU35</f>
        <v>0</v>
      </c>
      <c r="F162" s="327">
        <f>Data!OO35</f>
        <v>0</v>
      </c>
      <c r="G162" s="327">
        <f>Data!PI35</f>
        <v>0</v>
      </c>
      <c r="H162" s="341">
        <f>Data!QC35</f>
        <v>2701657.3304272322</v>
      </c>
      <c r="I162" s="342">
        <f t="shared" si="6"/>
        <v>2701657.3304272322</v>
      </c>
    </row>
    <row r="163" spans="2:10" ht="19.8" thickBot="1" x14ac:dyDescent="0.6">
      <c r="B163" s="130" t="str">
        <f>$B$52</f>
        <v>Totals</v>
      </c>
      <c r="C163" s="133">
        <f t="shared" ref="C163:H163" si="7">SUM(C143:C162)</f>
        <v>0</v>
      </c>
      <c r="D163" s="133">
        <f t="shared" si="7"/>
        <v>0</v>
      </c>
      <c r="E163" s="133">
        <f t="shared" si="7"/>
        <v>0</v>
      </c>
      <c r="F163" s="133">
        <f t="shared" si="7"/>
        <v>0</v>
      </c>
      <c r="G163" s="134">
        <f t="shared" si="7"/>
        <v>0</v>
      </c>
      <c r="H163" s="343">
        <f t="shared" si="7"/>
        <v>67339639.862588421</v>
      </c>
      <c r="I163" s="342">
        <f>SUM(I143:I162)</f>
        <v>67339639.862588421</v>
      </c>
    </row>
    <row r="164" spans="2:10" ht="19.8" thickTop="1" x14ac:dyDescent="0.55000000000000004">
      <c r="B164" s="143"/>
      <c r="C164" s="329"/>
      <c r="D164" s="329"/>
      <c r="E164" s="329"/>
      <c r="F164" s="329"/>
      <c r="G164" s="329"/>
      <c r="H164" s="344"/>
      <c r="I164" s="345"/>
    </row>
    <row r="165" spans="2:10" ht="19.5" customHeight="1" x14ac:dyDescent="0.55000000000000004">
      <c r="B165" s="437" t="s">
        <v>63</v>
      </c>
      <c r="C165" s="437"/>
      <c r="D165" s="437"/>
      <c r="E165" s="437"/>
      <c r="F165" s="437"/>
      <c r="G165" s="437"/>
      <c r="H165" s="346"/>
      <c r="I165" s="346"/>
    </row>
    <row r="166" spans="2:10" ht="43.5" customHeight="1" thickBot="1" x14ac:dyDescent="0.6">
      <c r="B166" s="444" t="s">
        <v>40</v>
      </c>
      <c r="C166" s="444"/>
      <c r="D166" s="444"/>
      <c r="E166" s="444"/>
      <c r="F166" s="444"/>
      <c r="G166" s="444"/>
      <c r="H166" s="326"/>
    </row>
    <row r="167" spans="2:10" ht="19.8" thickBot="1" x14ac:dyDescent="0.6">
      <c r="B167" s="124" t="s">
        <v>31</v>
      </c>
      <c r="C167" s="125" t="s">
        <v>25</v>
      </c>
      <c r="D167" s="125" t="s">
        <v>26</v>
      </c>
      <c r="E167" s="125" t="s">
        <v>27</v>
      </c>
      <c r="F167" s="125" t="s">
        <v>28</v>
      </c>
      <c r="G167" s="125" t="s">
        <v>29</v>
      </c>
      <c r="H167" s="126" t="s">
        <v>1</v>
      </c>
    </row>
    <row r="168" spans="2:10" x14ac:dyDescent="0.55000000000000004">
      <c r="B168" s="127" t="str">
        <f>$B$32</f>
        <v>Liberal Arts</v>
      </c>
      <c r="C168" s="321">
        <f t="shared" ref="C168:G183" si="8">C143+$H$140*IF($H116=0,0,$H143*C116/$H116)+IF($H32=0,0,$H$141*$H143*C32/$H32)</f>
        <v>11127894.925753811</v>
      </c>
      <c r="D168" s="321">
        <f t="shared" si="8"/>
        <v>7379243.7548209606</v>
      </c>
      <c r="E168" s="321">
        <f t="shared" si="8"/>
        <v>4854432.6546310214</v>
      </c>
      <c r="F168" s="321">
        <f t="shared" si="8"/>
        <v>725973.56389407208</v>
      </c>
      <c r="G168" s="321">
        <f t="shared" si="8"/>
        <v>0</v>
      </c>
      <c r="H168" s="133">
        <f t="shared" ref="H168:H188" si="9">SUM(C168:G168)</f>
        <v>24087544.899099864</v>
      </c>
      <c r="I168" s="347"/>
      <c r="J168" s="288"/>
    </row>
    <row r="169" spans="2:10" x14ac:dyDescent="0.55000000000000004">
      <c r="B169" s="127" t="str">
        <f>$B$33</f>
        <v>Science</v>
      </c>
      <c r="C169" s="141">
        <f t="shared" si="8"/>
        <v>3507802.3766834592</v>
      </c>
      <c r="D169" s="141">
        <f t="shared" si="8"/>
        <v>4220871.1978851305</v>
      </c>
      <c r="E169" s="141">
        <f t="shared" si="8"/>
        <v>1866568.1442271599</v>
      </c>
      <c r="F169" s="141">
        <f t="shared" si="8"/>
        <v>302179.57440245728</v>
      </c>
      <c r="G169" s="141">
        <f t="shared" si="8"/>
        <v>0</v>
      </c>
      <c r="H169" s="136">
        <f t="shared" si="9"/>
        <v>9897421.2931982074</v>
      </c>
      <c r="I169" s="347"/>
      <c r="J169" s="288"/>
    </row>
    <row r="170" spans="2:10" x14ac:dyDescent="0.55000000000000004">
      <c r="B170" s="127" t="str">
        <f>$B$34</f>
        <v>Fine Arts</v>
      </c>
      <c r="C170" s="141">
        <f t="shared" si="8"/>
        <v>3117694.469501283</v>
      </c>
      <c r="D170" s="141">
        <f t="shared" si="8"/>
        <v>2828977.8699140851</v>
      </c>
      <c r="E170" s="141">
        <f t="shared" si="8"/>
        <v>590699.59062320238</v>
      </c>
      <c r="F170" s="141">
        <f t="shared" si="8"/>
        <v>0</v>
      </c>
      <c r="G170" s="141">
        <f t="shared" si="8"/>
        <v>0</v>
      </c>
      <c r="H170" s="136">
        <f t="shared" si="9"/>
        <v>6537371.9300385704</v>
      </c>
      <c r="I170" s="347"/>
      <c r="J170" s="288"/>
    </row>
    <row r="171" spans="2:10" x14ac:dyDescent="0.55000000000000004">
      <c r="B171" s="127" t="str">
        <f>$B$35</f>
        <v>Teacher Education</v>
      </c>
      <c r="C171" s="141">
        <f t="shared" si="8"/>
        <v>339638.32177843701</v>
      </c>
      <c r="D171" s="141">
        <f t="shared" si="8"/>
        <v>1894539.697158498</v>
      </c>
      <c r="E171" s="141">
        <f t="shared" si="8"/>
        <v>1442757.9161267357</v>
      </c>
      <c r="F171" s="141">
        <f t="shared" si="8"/>
        <v>1060748.6457981081</v>
      </c>
      <c r="G171" s="141">
        <f t="shared" si="8"/>
        <v>0</v>
      </c>
      <c r="H171" s="136">
        <f t="shared" si="9"/>
        <v>4737684.5808617789</v>
      </c>
      <c r="I171" s="347"/>
      <c r="J171" s="288"/>
    </row>
    <row r="172" spans="2:10" x14ac:dyDescent="0.55000000000000004">
      <c r="B172" s="127" t="str">
        <f>$B$36</f>
        <v>Agriculture</v>
      </c>
      <c r="C172" s="141">
        <f t="shared" si="8"/>
        <v>574715.68402348575</v>
      </c>
      <c r="D172" s="141">
        <f t="shared" si="8"/>
        <v>1053006.4949122961</v>
      </c>
      <c r="E172" s="141">
        <f t="shared" si="8"/>
        <v>169591.29417913323</v>
      </c>
      <c r="F172" s="141">
        <f t="shared" si="8"/>
        <v>0</v>
      </c>
      <c r="G172" s="141">
        <f t="shared" si="8"/>
        <v>0</v>
      </c>
      <c r="H172" s="136">
        <f t="shared" si="9"/>
        <v>1797313.473114915</v>
      </c>
      <c r="I172" s="347"/>
      <c r="J172" s="288"/>
    </row>
    <row r="173" spans="2:10" x14ac:dyDescent="0.55000000000000004">
      <c r="B173" s="127" t="str">
        <f>$B$37</f>
        <v>Engineering</v>
      </c>
      <c r="C173" s="141">
        <f t="shared" si="8"/>
        <v>857941.91977604618</v>
      </c>
      <c r="D173" s="141">
        <f t="shared" si="8"/>
        <v>1001193.3220798007</v>
      </c>
      <c r="E173" s="141">
        <f t="shared" si="8"/>
        <v>392927.68032607873</v>
      </c>
      <c r="F173" s="141">
        <f t="shared" si="8"/>
        <v>222563.74782491967</v>
      </c>
      <c r="G173" s="141">
        <f t="shared" si="8"/>
        <v>0</v>
      </c>
      <c r="H173" s="136">
        <f t="shared" si="9"/>
        <v>2474626.6700068451</v>
      </c>
      <c r="I173" s="347"/>
      <c r="J173" s="288"/>
    </row>
    <row r="174" spans="2:10" x14ac:dyDescent="0.55000000000000004">
      <c r="B174" s="127" t="str">
        <f>$B$38</f>
        <v>Home Economics</v>
      </c>
      <c r="C174" s="141">
        <f t="shared" si="8"/>
        <v>65622.616990800467</v>
      </c>
      <c r="D174" s="141">
        <f t="shared" si="8"/>
        <v>44031.024428031356</v>
      </c>
      <c r="E174" s="141">
        <f t="shared" si="8"/>
        <v>101611.07388471183</v>
      </c>
      <c r="F174" s="141">
        <f t="shared" si="8"/>
        <v>0</v>
      </c>
      <c r="G174" s="141">
        <f t="shared" si="8"/>
        <v>0</v>
      </c>
      <c r="H174" s="136">
        <f t="shared" si="9"/>
        <v>211264.71530354366</v>
      </c>
      <c r="I174" s="347"/>
      <c r="J174" s="288"/>
    </row>
    <row r="175" spans="2:10" x14ac:dyDescent="0.55000000000000004">
      <c r="B175" s="127" t="str">
        <f>$B$39</f>
        <v>Law</v>
      </c>
      <c r="C175" s="141">
        <f t="shared" si="8"/>
        <v>0</v>
      </c>
      <c r="D175" s="141">
        <f t="shared" si="8"/>
        <v>0</v>
      </c>
      <c r="E175" s="141">
        <f t="shared" si="8"/>
        <v>0</v>
      </c>
      <c r="F175" s="141">
        <f t="shared" si="8"/>
        <v>0</v>
      </c>
      <c r="G175" s="141">
        <f t="shared" si="8"/>
        <v>0</v>
      </c>
      <c r="H175" s="136">
        <f t="shared" si="9"/>
        <v>0</v>
      </c>
      <c r="I175" s="347"/>
      <c r="J175" s="288"/>
    </row>
    <row r="176" spans="2:10" x14ac:dyDescent="0.55000000000000004">
      <c r="B176" s="127" t="str">
        <f>$B$40</f>
        <v>Social Service</v>
      </c>
      <c r="C176" s="141">
        <f t="shared" si="8"/>
        <v>0</v>
      </c>
      <c r="D176" s="141">
        <f t="shared" si="8"/>
        <v>0</v>
      </c>
      <c r="E176" s="141">
        <f t="shared" si="8"/>
        <v>0</v>
      </c>
      <c r="F176" s="141">
        <f t="shared" si="8"/>
        <v>0</v>
      </c>
      <c r="G176" s="141">
        <f t="shared" si="8"/>
        <v>0</v>
      </c>
      <c r="H176" s="136">
        <f t="shared" si="9"/>
        <v>0</v>
      </c>
      <c r="I176" s="347"/>
      <c r="J176" s="288"/>
    </row>
    <row r="177" spans="2:10" x14ac:dyDescent="0.55000000000000004">
      <c r="B177" s="127" t="str">
        <f>$B$41</f>
        <v>Library Science</v>
      </c>
      <c r="C177" s="141">
        <f t="shared" si="8"/>
        <v>19268.648963182502</v>
      </c>
      <c r="D177" s="141">
        <f t="shared" si="8"/>
        <v>0</v>
      </c>
      <c r="E177" s="141">
        <f t="shared" si="8"/>
        <v>330813.16890553397</v>
      </c>
      <c r="F177" s="141">
        <f t="shared" si="8"/>
        <v>0</v>
      </c>
      <c r="G177" s="141">
        <f t="shared" si="8"/>
        <v>0</v>
      </c>
      <c r="H177" s="136">
        <f t="shared" si="9"/>
        <v>350081.81786871649</v>
      </c>
      <c r="I177" s="347"/>
      <c r="J177" s="288"/>
    </row>
    <row r="178" spans="2:10" x14ac:dyDescent="0.55000000000000004">
      <c r="B178" s="127" t="str">
        <f>$B$42</f>
        <v>Veterinary Science</v>
      </c>
      <c r="C178" s="141">
        <f t="shared" si="8"/>
        <v>0</v>
      </c>
      <c r="D178" s="141">
        <f t="shared" si="8"/>
        <v>0</v>
      </c>
      <c r="E178" s="141">
        <f t="shared" si="8"/>
        <v>0</v>
      </c>
      <c r="F178" s="141">
        <f t="shared" si="8"/>
        <v>0</v>
      </c>
      <c r="G178" s="141">
        <f t="shared" si="8"/>
        <v>0</v>
      </c>
      <c r="H178" s="136">
        <f t="shared" si="9"/>
        <v>0</v>
      </c>
      <c r="I178" s="347"/>
      <c r="J178" s="288"/>
    </row>
    <row r="179" spans="2:10" x14ac:dyDescent="0.55000000000000004">
      <c r="B179" s="127" t="str">
        <f>$B$43</f>
        <v>Vocational Training</v>
      </c>
      <c r="C179" s="141">
        <f t="shared" si="8"/>
        <v>27398.171643132137</v>
      </c>
      <c r="D179" s="141">
        <f t="shared" si="8"/>
        <v>55320.762023741554</v>
      </c>
      <c r="E179" s="141">
        <f t="shared" si="8"/>
        <v>0</v>
      </c>
      <c r="F179" s="141">
        <f t="shared" si="8"/>
        <v>0</v>
      </c>
      <c r="G179" s="141">
        <f t="shared" si="8"/>
        <v>0</v>
      </c>
      <c r="H179" s="136">
        <f t="shared" si="9"/>
        <v>82718.933666873694</v>
      </c>
      <c r="I179" s="347"/>
      <c r="J179" s="288"/>
    </row>
    <row r="180" spans="2:10" x14ac:dyDescent="0.55000000000000004">
      <c r="B180" s="127" t="str">
        <f>$B$44</f>
        <v>Physical Training</v>
      </c>
      <c r="C180" s="141">
        <f t="shared" si="8"/>
        <v>0</v>
      </c>
      <c r="D180" s="141">
        <f t="shared" si="8"/>
        <v>0</v>
      </c>
      <c r="E180" s="141">
        <f t="shared" si="8"/>
        <v>0</v>
      </c>
      <c r="F180" s="141">
        <f t="shared" si="8"/>
        <v>0</v>
      </c>
      <c r="G180" s="141">
        <f t="shared" si="8"/>
        <v>0</v>
      </c>
      <c r="H180" s="136">
        <f t="shared" si="9"/>
        <v>0</v>
      </c>
      <c r="I180" s="347"/>
      <c r="J180" s="288"/>
    </row>
    <row r="181" spans="2:10" x14ac:dyDescent="0.55000000000000004">
      <c r="B181" s="127" t="str">
        <f>$B$45</f>
        <v>Health Services</v>
      </c>
      <c r="C181" s="141">
        <f t="shared" si="8"/>
        <v>304799.65301892249</v>
      </c>
      <c r="D181" s="141">
        <f t="shared" si="8"/>
        <v>749102.23109390994</v>
      </c>
      <c r="E181" s="141">
        <f t="shared" si="8"/>
        <v>363658.61688779696</v>
      </c>
      <c r="F181" s="141">
        <f t="shared" si="8"/>
        <v>0</v>
      </c>
      <c r="G181" s="141">
        <f t="shared" si="8"/>
        <v>0</v>
      </c>
      <c r="H181" s="136">
        <f t="shared" si="9"/>
        <v>1417560.5010006293</v>
      </c>
      <c r="I181" s="347"/>
      <c r="J181" s="288"/>
    </row>
    <row r="182" spans="2:10" x14ac:dyDescent="0.55000000000000004">
      <c r="B182" s="127" t="str">
        <f>$B$46</f>
        <v>Pharmacy</v>
      </c>
      <c r="C182" s="141">
        <f t="shared" si="8"/>
        <v>0</v>
      </c>
      <c r="D182" s="141">
        <f t="shared" si="8"/>
        <v>0</v>
      </c>
      <c r="E182" s="141">
        <f t="shared" si="8"/>
        <v>0</v>
      </c>
      <c r="F182" s="141">
        <f t="shared" si="8"/>
        <v>0</v>
      </c>
      <c r="G182" s="141">
        <f t="shared" si="8"/>
        <v>0</v>
      </c>
      <c r="H182" s="136">
        <f t="shared" si="9"/>
        <v>0</v>
      </c>
      <c r="I182" s="347"/>
      <c r="J182" s="288"/>
    </row>
    <row r="183" spans="2:10" x14ac:dyDescent="0.55000000000000004">
      <c r="B183" s="127" t="str">
        <f>$B$47</f>
        <v>Business Administration</v>
      </c>
      <c r="C183" s="141">
        <f t="shared" si="8"/>
        <v>1555651.953302718</v>
      </c>
      <c r="D183" s="141">
        <f t="shared" si="8"/>
        <v>5767766.1904916856</v>
      </c>
      <c r="E183" s="141">
        <f t="shared" si="8"/>
        <v>1575575.585322998</v>
      </c>
      <c r="F183" s="141">
        <f t="shared" si="8"/>
        <v>63406.184730320085</v>
      </c>
      <c r="G183" s="141">
        <f t="shared" si="8"/>
        <v>0</v>
      </c>
      <c r="H183" s="136">
        <f t="shared" si="9"/>
        <v>8962399.9138477203</v>
      </c>
      <c r="I183" s="347"/>
      <c r="J183" s="288"/>
    </row>
    <row r="184" spans="2:10" x14ac:dyDescent="0.55000000000000004">
      <c r="B184" s="127" t="str">
        <f>$B$48</f>
        <v>Optometry</v>
      </c>
      <c r="C184" s="141">
        <f t="shared" ref="C184:G187" si="10">C159+$H$140*IF($H132=0,0,$H159*C132/$H132)+IF($H48=0,0,$H$141*$H159*C48/$H48)</f>
        <v>0</v>
      </c>
      <c r="D184" s="141">
        <f t="shared" si="10"/>
        <v>0</v>
      </c>
      <c r="E184" s="141">
        <f t="shared" si="10"/>
        <v>0</v>
      </c>
      <c r="F184" s="141">
        <f t="shared" si="10"/>
        <v>0</v>
      </c>
      <c r="G184" s="141">
        <f t="shared" si="10"/>
        <v>0</v>
      </c>
      <c r="H184" s="136">
        <f t="shared" si="9"/>
        <v>0</v>
      </c>
      <c r="I184" s="347"/>
      <c r="J184" s="288"/>
    </row>
    <row r="185" spans="2:10" x14ac:dyDescent="0.55000000000000004">
      <c r="B185" s="127" t="str">
        <f>$B$49</f>
        <v>Teacher Ed-Practice Teaching</v>
      </c>
      <c r="C185" s="141">
        <f t="shared" si="10"/>
        <v>0</v>
      </c>
      <c r="D185" s="141">
        <f t="shared" si="10"/>
        <v>459278.1207069325</v>
      </c>
      <c r="E185" s="141">
        <f t="shared" si="10"/>
        <v>0</v>
      </c>
      <c r="F185" s="141">
        <f t="shared" si="10"/>
        <v>0</v>
      </c>
      <c r="G185" s="141">
        <f t="shared" si="10"/>
        <v>0</v>
      </c>
      <c r="H185" s="136">
        <f t="shared" si="9"/>
        <v>459278.1207069325</v>
      </c>
      <c r="I185" s="347"/>
      <c r="J185" s="288"/>
    </row>
    <row r="186" spans="2:10" x14ac:dyDescent="0.55000000000000004">
      <c r="B186" s="127" t="str">
        <f>$B$50</f>
        <v>Technology</v>
      </c>
      <c r="C186" s="141">
        <f t="shared" si="10"/>
        <v>825800.30868478038</v>
      </c>
      <c r="D186" s="141">
        <f t="shared" si="10"/>
        <v>2104476.3360324129</v>
      </c>
      <c r="E186" s="141">
        <f t="shared" si="10"/>
        <v>656706.01739321894</v>
      </c>
      <c r="F186" s="141">
        <f t="shared" si="10"/>
        <v>35733.021336187558</v>
      </c>
      <c r="G186" s="141">
        <f t="shared" si="10"/>
        <v>0</v>
      </c>
      <c r="H186" s="136">
        <f t="shared" si="9"/>
        <v>3622715.6834465996</v>
      </c>
      <c r="I186" s="347"/>
      <c r="J186" s="288"/>
    </row>
    <row r="187" spans="2:10" x14ac:dyDescent="0.55000000000000004">
      <c r="B187" s="127" t="str">
        <f>$B$51</f>
        <v>Nursing</v>
      </c>
      <c r="C187" s="141">
        <f t="shared" si="10"/>
        <v>20712.973449467288</v>
      </c>
      <c r="D187" s="141">
        <f t="shared" si="10"/>
        <v>2680944.356977765</v>
      </c>
      <c r="E187" s="141">
        <f t="shared" si="10"/>
        <v>0</v>
      </c>
      <c r="F187" s="141">
        <f t="shared" si="10"/>
        <v>0</v>
      </c>
      <c r="G187" s="141">
        <f t="shared" si="10"/>
        <v>0</v>
      </c>
      <c r="H187" s="136">
        <f t="shared" si="9"/>
        <v>2701657.3304272322</v>
      </c>
      <c r="I187" s="347"/>
      <c r="J187" s="288"/>
    </row>
    <row r="188" spans="2:10" x14ac:dyDescent="0.55000000000000004">
      <c r="B188" s="130" t="str">
        <f>$B$52</f>
        <v>Totals</v>
      </c>
      <c r="C188" s="133">
        <f>SUM(C168:C187)</f>
        <v>22344942.023569524</v>
      </c>
      <c r="D188" s="133">
        <f>SUM(D168:D187)</f>
        <v>30238751.35852525</v>
      </c>
      <c r="E188" s="133">
        <f>SUM(E168:E187)</f>
        <v>12345341.742507592</v>
      </c>
      <c r="F188" s="133">
        <f>SUM(F168:F187)</f>
        <v>2410604.737986065</v>
      </c>
      <c r="G188" s="133">
        <f>SUM(G168:G187)</f>
        <v>0</v>
      </c>
      <c r="H188" s="133">
        <f t="shared" si="9"/>
        <v>67339639.862588421</v>
      </c>
      <c r="I188" s="347"/>
      <c r="J188" s="288"/>
    </row>
    <row r="189" spans="2:10" x14ac:dyDescent="0.55000000000000004">
      <c r="B189" s="328"/>
      <c r="C189" s="329"/>
      <c r="D189" s="329"/>
      <c r="E189" s="329"/>
      <c r="F189" s="329"/>
      <c r="G189" s="329"/>
      <c r="H189" s="344"/>
    </row>
    <row r="190" spans="2:10" x14ac:dyDescent="0.55000000000000004">
      <c r="B190" s="442" t="s">
        <v>34</v>
      </c>
      <c r="C190" s="442"/>
      <c r="D190" s="442"/>
      <c r="E190" s="442"/>
      <c r="F190" s="442"/>
      <c r="G190" s="442"/>
      <c r="H190" s="122">
        <f>H15</f>
        <v>61163368</v>
      </c>
    </row>
    <row r="191" spans="2:10" ht="43.5" customHeight="1" thickBot="1" x14ac:dyDescent="0.6">
      <c r="B191" s="432" t="s">
        <v>225</v>
      </c>
      <c r="C191" s="432"/>
      <c r="D191" s="432"/>
      <c r="E191" s="432"/>
      <c r="F191" s="432"/>
      <c r="G191" s="432"/>
      <c r="H191" s="432"/>
    </row>
    <row r="192" spans="2:10" ht="19.8" thickBot="1" x14ac:dyDescent="0.6">
      <c r="B192" s="124" t="s">
        <v>31</v>
      </c>
      <c r="C192" s="125" t="s">
        <v>25</v>
      </c>
      <c r="D192" s="125" t="s">
        <v>26</v>
      </c>
      <c r="E192" s="125" t="s">
        <v>27</v>
      </c>
      <c r="F192" s="125" t="s">
        <v>28</v>
      </c>
      <c r="G192" s="125" t="s">
        <v>29</v>
      </c>
      <c r="H192" s="126" t="s">
        <v>1</v>
      </c>
    </row>
    <row r="193" spans="2:8" x14ac:dyDescent="0.55000000000000004">
      <c r="B193" s="127" t="str">
        <f>$B$32</f>
        <v>Liberal Arts</v>
      </c>
      <c r="C193" s="135">
        <f t="shared" ref="C193:G208" si="11">$H$190*IF($H$136=0,0,C116/$H$136)</f>
        <v>10107264.217600035</v>
      </c>
      <c r="D193" s="135">
        <f t="shared" si="11"/>
        <v>6702432.6571809398</v>
      </c>
      <c r="E193" s="135">
        <f t="shared" si="11"/>
        <v>4409192.7353975782</v>
      </c>
      <c r="F193" s="135">
        <f t="shared" si="11"/>
        <v>659388.56128919404</v>
      </c>
      <c r="G193" s="135">
        <f t="shared" si="11"/>
        <v>0</v>
      </c>
      <c r="H193" s="135">
        <f>SUM(C193:G193)</f>
        <v>21878278.171467748</v>
      </c>
    </row>
    <row r="194" spans="2:8" x14ac:dyDescent="0.55000000000000004">
      <c r="B194" s="127" t="str">
        <f>$B$33</f>
        <v>Science</v>
      </c>
      <c r="C194" s="138">
        <f t="shared" si="11"/>
        <v>3186072.9887205856</v>
      </c>
      <c r="D194" s="138">
        <f t="shared" si="11"/>
        <v>3833740.4073388171</v>
      </c>
      <c r="E194" s="138">
        <f t="shared" si="11"/>
        <v>1695369.837667773</v>
      </c>
      <c r="F194" s="138">
        <f t="shared" si="11"/>
        <v>274464.20190211042</v>
      </c>
      <c r="G194" s="138">
        <f t="shared" si="11"/>
        <v>0</v>
      </c>
      <c r="H194" s="138">
        <f t="shared" ref="H194:H213" si="12">SUM(C194:G194)</f>
        <v>8989647.4356292859</v>
      </c>
    </row>
    <row r="195" spans="2:8" x14ac:dyDescent="0.55000000000000004">
      <c r="B195" s="127" t="str">
        <f>$B$34</f>
        <v>Fine Arts</v>
      </c>
      <c r="C195" s="138">
        <f t="shared" si="11"/>
        <v>2831745.0841552801</v>
      </c>
      <c r="D195" s="138">
        <f t="shared" si="11"/>
        <v>2569509.0569906756</v>
      </c>
      <c r="E195" s="138">
        <f t="shared" si="11"/>
        <v>536521.67597659503</v>
      </c>
      <c r="F195" s="138">
        <f t="shared" si="11"/>
        <v>0</v>
      </c>
      <c r="G195" s="138">
        <f t="shared" si="11"/>
        <v>0</v>
      </c>
      <c r="H195" s="138">
        <f t="shared" si="12"/>
        <v>5937775.8171225507</v>
      </c>
    </row>
    <row r="196" spans="2:8" x14ac:dyDescent="0.55000000000000004">
      <c r="B196" s="127" t="str">
        <f>$B$35</f>
        <v>Teacher Education</v>
      </c>
      <c r="C196" s="138">
        <f t="shared" si="11"/>
        <v>308487.29966816993</v>
      </c>
      <c r="D196" s="138">
        <f t="shared" si="11"/>
        <v>1720775.8895706639</v>
      </c>
      <c r="E196" s="138">
        <f t="shared" si="11"/>
        <v>1310430.7290481657</v>
      </c>
      <c r="F196" s="138">
        <f t="shared" si="11"/>
        <v>963458.66878471116</v>
      </c>
      <c r="G196" s="138">
        <f t="shared" si="11"/>
        <v>0</v>
      </c>
      <c r="H196" s="138">
        <f t="shared" si="12"/>
        <v>4303152.5870717112</v>
      </c>
    </row>
    <row r="197" spans="2:8" x14ac:dyDescent="0.55000000000000004">
      <c r="B197" s="127" t="str">
        <f>$B$36</f>
        <v>Agriculture</v>
      </c>
      <c r="C197" s="138">
        <f t="shared" si="11"/>
        <v>522003.78482910717</v>
      </c>
      <c r="D197" s="138">
        <f t="shared" si="11"/>
        <v>956426.61419239792</v>
      </c>
      <c r="E197" s="138">
        <f t="shared" si="11"/>
        <v>154036.68265290707</v>
      </c>
      <c r="F197" s="138">
        <f t="shared" si="11"/>
        <v>0</v>
      </c>
      <c r="G197" s="138">
        <f t="shared" si="11"/>
        <v>0</v>
      </c>
      <c r="H197" s="138">
        <f t="shared" si="12"/>
        <v>1632467.0816744121</v>
      </c>
    </row>
    <row r="198" spans="2:8" x14ac:dyDescent="0.55000000000000004">
      <c r="B198" s="127" t="str">
        <f>$B$37</f>
        <v>Engineering</v>
      </c>
      <c r="C198" s="138">
        <f t="shared" si="11"/>
        <v>779253.01455379289</v>
      </c>
      <c r="D198" s="138">
        <f t="shared" si="11"/>
        <v>909365.65331306693</v>
      </c>
      <c r="E198" s="138">
        <f t="shared" si="11"/>
        <v>356889.05313736456</v>
      </c>
      <c r="F198" s="138">
        <f t="shared" si="11"/>
        <v>202150.59717356064</v>
      </c>
      <c r="G198" s="138">
        <f t="shared" si="11"/>
        <v>0</v>
      </c>
      <c r="H198" s="138">
        <f t="shared" si="12"/>
        <v>2247658.3181777848</v>
      </c>
    </row>
    <row r="199" spans="2:8" x14ac:dyDescent="0.55000000000000004">
      <c r="B199" s="127" t="str">
        <f>$B$38</f>
        <v>Home Economics</v>
      </c>
      <c r="C199" s="138">
        <f t="shared" si="11"/>
        <v>59603.827408665027</v>
      </c>
      <c r="D199" s="138">
        <f t="shared" si="11"/>
        <v>39992.577269556445</v>
      </c>
      <c r="E199" s="138">
        <f t="shared" si="11"/>
        <v>92291.487117658151</v>
      </c>
      <c r="F199" s="138">
        <f t="shared" si="11"/>
        <v>0</v>
      </c>
      <c r="G199" s="138">
        <f t="shared" si="11"/>
        <v>0</v>
      </c>
      <c r="H199" s="138">
        <f t="shared" si="12"/>
        <v>191887.89179587964</v>
      </c>
    </row>
    <row r="200" spans="2:8" x14ac:dyDescent="0.55000000000000004">
      <c r="B200" s="127" t="str">
        <f>$B$39</f>
        <v>Law</v>
      </c>
      <c r="C200" s="138">
        <f t="shared" si="11"/>
        <v>0</v>
      </c>
      <c r="D200" s="138">
        <f t="shared" si="11"/>
        <v>0</v>
      </c>
      <c r="E200" s="138">
        <f t="shared" si="11"/>
        <v>0</v>
      </c>
      <c r="F200" s="138">
        <f t="shared" si="11"/>
        <v>0</v>
      </c>
      <c r="G200" s="138">
        <f t="shared" si="11"/>
        <v>0</v>
      </c>
      <c r="H200" s="138">
        <f t="shared" si="12"/>
        <v>0</v>
      </c>
    </row>
    <row r="201" spans="2:8" x14ac:dyDescent="0.55000000000000004">
      <c r="B201" s="127" t="str">
        <f>$B$40</f>
        <v>Social Service</v>
      </c>
      <c r="C201" s="138">
        <f t="shared" si="11"/>
        <v>0</v>
      </c>
      <c r="D201" s="138">
        <f t="shared" si="11"/>
        <v>0</v>
      </c>
      <c r="E201" s="138">
        <f t="shared" si="11"/>
        <v>0</v>
      </c>
      <c r="F201" s="138">
        <f t="shared" si="11"/>
        <v>0</v>
      </c>
      <c r="G201" s="138">
        <f t="shared" si="11"/>
        <v>0</v>
      </c>
      <c r="H201" s="138">
        <f t="shared" si="12"/>
        <v>0</v>
      </c>
    </row>
    <row r="202" spans="2:8" x14ac:dyDescent="0.55000000000000004">
      <c r="B202" s="127" t="str">
        <f>$B$41</f>
        <v>Library Science</v>
      </c>
      <c r="C202" s="138">
        <f t="shared" si="11"/>
        <v>17501.362790220435</v>
      </c>
      <c r="D202" s="138">
        <f t="shared" si="11"/>
        <v>0</v>
      </c>
      <c r="E202" s="138">
        <f t="shared" si="11"/>
        <v>300471.57410261768</v>
      </c>
      <c r="F202" s="138">
        <f t="shared" si="11"/>
        <v>0</v>
      </c>
      <c r="G202" s="138">
        <f t="shared" si="11"/>
        <v>0</v>
      </c>
      <c r="H202" s="138">
        <f t="shared" si="12"/>
        <v>317972.9368928381</v>
      </c>
    </row>
    <row r="203" spans="2:8" x14ac:dyDescent="0.55000000000000004">
      <c r="B203" s="127" t="str">
        <f>$B$42</f>
        <v>Veterinary Science</v>
      </c>
      <c r="C203" s="138">
        <f t="shared" si="11"/>
        <v>0</v>
      </c>
      <c r="D203" s="138">
        <f t="shared" si="11"/>
        <v>0</v>
      </c>
      <c r="E203" s="138">
        <f t="shared" si="11"/>
        <v>0</v>
      </c>
      <c r="F203" s="138">
        <f t="shared" si="11"/>
        <v>0</v>
      </c>
      <c r="G203" s="138">
        <f t="shared" si="11"/>
        <v>0</v>
      </c>
      <c r="H203" s="138">
        <f t="shared" si="12"/>
        <v>0</v>
      </c>
    </row>
    <row r="204" spans="2:8" x14ac:dyDescent="0.55000000000000004">
      <c r="B204" s="127" t="str">
        <f>$B$43</f>
        <v>Vocational Training</v>
      </c>
      <c r="C204" s="138">
        <f t="shared" si="11"/>
        <v>24885.260125471086</v>
      </c>
      <c r="D204" s="138">
        <f t="shared" si="11"/>
        <v>50246.840235603071</v>
      </c>
      <c r="E204" s="138">
        <f t="shared" si="11"/>
        <v>0</v>
      </c>
      <c r="F204" s="138">
        <f t="shared" si="11"/>
        <v>0</v>
      </c>
      <c r="G204" s="138">
        <f t="shared" si="11"/>
        <v>0</v>
      </c>
      <c r="H204" s="138">
        <f t="shared" si="12"/>
        <v>75132.100361074161</v>
      </c>
    </row>
    <row r="205" spans="2:8" x14ac:dyDescent="0.55000000000000004">
      <c r="B205" s="127" t="str">
        <f>$B$44</f>
        <v>Physical Training</v>
      </c>
      <c r="C205" s="138">
        <f t="shared" si="11"/>
        <v>0</v>
      </c>
      <c r="D205" s="138">
        <f t="shared" si="11"/>
        <v>0</v>
      </c>
      <c r="E205" s="138">
        <f t="shared" si="11"/>
        <v>0</v>
      </c>
      <c r="F205" s="138">
        <f t="shared" si="11"/>
        <v>0</v>
      </c>
      <c r="G205" s="138">
        <f t="shared" si="11"/>
        <v>0</v>
      </c>
      <c r="H205" s="138">
        <f t="shared" si="12"/>
        <v>0</v>
      </c>
    </row>
    <row r="206" spans="2:8" x14ac:dyDescent="0.55000000000000004">
      <c r="B206" s="127" t="str">
        <f>$B$45</f>
        <v>Health Services</v>
      </c>
      <c r="C206" s="138">
        <f t="shared" si="11"/>
        <v>276843.97157321055</v>
      </c>
      <c r="D206" s="138">
        <f t="shared" si="11"/>
        <v>680395.90831658919</v>
      </c>
      <c r="E206" s="138">
        <f t="shared" si="11"/>
        <v>330304.49608086701</v>
      </c>
      <c r="F206" s="138">
        <f t="shared" si="11"/>
        <v>0</v>
      </c>
      <c r="G206" s="138">
        <f t="shared" si="11"/>
        <v>0</v>
      </c>
      <c r="H206" s="138">
        <f t="shared" si="12"/>
        <v>1287544.3759706668</v>
      </c>
    </row>
    <row r="207" spans="2:8" x14ac:dyDescent="0.55000000000000004">
      <c r="B207" s="127" t="str">
        <f>$B$46</f>
        <v>Pharmacy</v>
      </c>
      <c r="C207" s="138">
        <f t="shared" si="11"/>
        <v>0</v>
      </c>
      <c r="D207" s="138">
        <f t="shared" si="11"/>
        <v>0</v>
      </c>
      <c r="E207" s="138">
        <f t="shared" si="11"/>
        <v>0</v>
      </c>
      <c r="F207" s="138">
        <f t="shared" si="11"/>
        <v>0</v>
      </c>
      <c r="G207" s="138">
        <f t="shared" si="11"/>
        <v>0</v>
      </c>
      <c r="H207" s="138">
        <f t="shared" si="12"/>
        <v>0</v>
      </c>
    </row>
    <row r="208" spans="2:8" x14ac:dyDescent="0.55000000000000004">
      <c r="B208" s="127" t="str">
        <f>$B$47</f>
        <v>Business Administration</v>
      </c>
      <c r="C208" s="138">
        <f t="shared" si="11"/>
        <v>1412970.3261545715</v>
      </c>
      <c r="D208" s="138">
        <f t="shared" si="11"/>
        <v>5238756.9456395498</v>
      </c>
      <c r="E208" s="138">
        <f t="shared" si="11"/>
        <v>1431066.5981221616</v>
      </c>
      <c r="F208" s="138">
        <f t="shared" si="11"/>
        <v>57590.682368515401</v>
      </c>
      <c r="G208" s="138">
        <f t="shared" si="11"/>
        <v>0</v>
      </c>
      <c r="H208" s="138">
        <f t="shared" si="12"/>
        <v>8140384.5522847986</v>
      </c>
    </row>
    <row r="209" spans="2:8" x14ac:dyDescent="0.55000000000000004">
      <c r="B209" s="127" t="str">
        <f>$B$48</f>
        <v>Optometry</v>
      </c>
      <c r="C209" s="138">
        <f t="shared" ref="C209:G212" si="13">$H$190*IF($H$136=0,0,C132/$H$136)</f>
        <v>0</v>
      </c>
      <c r="D209" s="138">
        <f t="shared" si="13"/>
        <v>0</v>
      </c>
      <c r="E209" s="138">
        <f t="shared" si="13"/>
        <v>0</v>
      </c>
      <c r="F209" s="138">
        <f t="shared" si="13"/>
        <v>0</v>
      </c>
      <c r="G209" s="138">
        <f t="shared" si="13"/>
        <v>0</v>
      </c>
      <c r="H209" s="138">
        <f t="shared" si="12"/>
        <v>0</v>
      </c>
    </row>
    <row r="210" spans="2:8" x14ac:dyDescent="0.55000000000000004">
      <c r="B210" s="127" t="str">
        <f>$B$49</f>
        <v>Teacher Ed-Practice Teaching</v>
      </c>
      <c r="C210" s="138">
        <f t="shared" si="13"/>
        <v>0</v>
      </c>
      <c r="D210" s="138">
        <f t="shared" si="13"/>
        <v>417153.9492707164</v>
      </c>
      <c r="E210" s="138">
        <f t="shared" si="13"/>
        <v>0</v>
      </c>
      <c r="F210" s="138">
        <f t="shared" si="13"/>
        <v>0</v>
      </c>
      <c r="G210" s="138">
        <f t="shared" si="13"/>
        <v>0</v>
      </c>
      <c r="H210" s="138">
        <f t="shared" si="12"/>
        <v>417153.9492707164</v>
      </c>
    </row>
    <row r="211" spans="2:8" x14ac:dyDescent="0.55000000000000004">
      <c r="B211" s="127" t="str">
        <f>$B$50</f>
        <v>Technology</v>
      </c>
      <c r="C211" s="138">
        <f t="shared" si="13"/>
        <v>750059.37480015703</v>
      </c>
      <c r="D211" s="138">
        <f t="shared" si="13"/>
        <v>1911457.5137422546</v>
      </c>
      <c r="E211" s="138">
        <f t="shared" si="13"/>
        <v>596474.11081494181</v>
      </c>
      <c r="F211" s="138">
        <f t="shared" si="13"/>
        <v>32455.652245792717</v>
      </c>
      <c r="G211" s="138">
        <f t="shared" si="13"/>
        <v>0</v>
      </c>
      <c r="H211" s="138">
        <f t="shared" si="12"/>
        <v>3290446.6516031465</v>
      </c>
    </row>
    <row r="212" spans="2:8" x14ac:dyDescent="0.55000000000000004">
      <c r="B212" s="127" t="str">
        <f>$B$51</f>
        <v>Nursing</v>
      </c>
      <c r="C212" s="138">
        <f t="shared" si="13"/>
        <v>18813.216406401207</v>
      </c>
      <c r="D212" s="138">
        <f t="shared" si="13"/>
        <v>2435052.9142709831</v>
      </c>
      <c r="E212" s="138">
        <f t="shared" si="13"/>
        <v>0</v>
      </c>
      <c r="F212" s="138">
        <f t="shared" si="13"/>
        <v>0</v>
      </c>
      <c r="G212" s="138">
        <f t="shared" si="13"/>
        <v>0</v>
      </c>
      <c r="H212" s="138">
        <f t="shared" si="12"/>
        <v>2453866.1306773843</v>
      </c>
    </row>
    <row r="213" spans="2:8" x14ac:dyDescent="0.55000000000000004">
      <c r="B213" s="130" t="str">
        <f>$B$52</f>
        <v>Totals</v>
      </c>
      <c r="C213" s="135">
        <f>SUM(C193:C212)</f>
        <v>20295503.728785664</v>
      </c>
      <c r="D213" s="135">
        <f>SUM(D193:D212)</f>
        <v>27465306.927331816</v>
      </c>
      <c r="E213" s="135">
        <f>SUM(E193:E212)</f>
        <v>11213048.98011863</v>
      </c>
      <c r="F213" s="135">
        <f>SUM(F193:F212)</f>
        <v>2189508.3637638842</v>
      </c>
      <c r="G213" s="135">
        <f>SUM(G193:G212)</f>
        <v>0</v>
      </c>
      <c r="H213" s="135">
        <f t="shared" si="12"/>
        <v>61163368</v>
      </c>
    </row>
    <row r="214" spans="2:8" x14ac:dyDescent="0.55000000000000004">
      <c r="B214" s="143"/>
      <c r="C214" s="144"/>
      <c r="D214" s="144"/>
      <c r="E214" s="144"/>
      <c r="F214" s="144"/>
      <c r="G214" s="144"/>
      <c r="H214" s="144"/>
    </row>
    <row r="215" spans="2:8" x14ac:dyDescent="0.55000000000000004">
      <c r="B215" s="442" t="s">
        <v>35</v>
      </c>
      <c r="C215" s="442"/>
      <c r="D215" s="442"/>
      <c r="E215" s="442"/>
      <c r="F215" s="442"/>
      <c r="G215" s="442"/>
      <c r="H215" s="122">
        <f>H17</f>
        <v>32149752</v>
      </c>
    </row>
    <row r="216" spans="2:8" ht="60.75" customHeight="1" thickBot="1" x14ac:dyDescent="0.6">
      <c r="B216" s="432" t="s">
        <v>226</v>
      </c>
      <c r="C216" s="432"/>
      <c r="D216" s="432"/>
      <c r="E216" s="432"/>
      <c r="F216" s="432"/>
      <c r="G216" s="432"/>
      <c r="H216" s="432"/>
    </row>
    <row r="217" spans="2:8" ht="19.8" thickBot="1" x14ac:dyDescent="0.6">
      <c r="B217" s="124" t="s">
        <v>31</v>
      </c>
      <c r="C217" s="125" t="s">
        <v>25</v>
      </c>
      <c r="D217" s="125" t="s">
        <v>26</v>
      </c>
      <c r="E217" s="125" t="s">
        <v>27</v>
      </c>
      <c r="F217" s="125" t="s">
        <v>28</v>
      </c>
      <c r="G217" s="125" t="s">
        <v>29</v>
      </c>
      <c r="H217" s="126" t="s">
        <v>1</v>
      </c>
    </row>
    <row r="218" spans="2:8" x14ac:dyDescent="0.55000000000000004">
      <c r="B218" s="127" t="str">
        <f>$B$32</f>
        <v>Liberal Arts</v>
      </c>
      <c r="C218" s="135">
        <f t="shared" ref="C218:G233" si="14">$H$215*IF($H$25=0,0,C$25/$H$25)*IF(C$52=0,0,C32/C$52)</f>
        <v>6624377.977133885</v>
      </c>
      <c r="D218" s="135">
        <f t="shared" si="14"/>
        <v>5324992.4721324751</v>
      </c>
      <c r="E218" s="135">
        <f t="shared" si="14"/>
        <v>1405959.8946810244</v>
      </c>
      <c r="F218" s="135">
        <f t="shared" si="14"/>
        <v>128286.81671009354</v>
      </c>
      <c r="G218" s="135">
        <f t="shared" si="14"/>
        <v>0</v>
      </c>
      <c r="H218" s="135">
        <f>SUM(C218:G218)</f>
        <v>13483617.160657478</v>
      </c>
    </row>
    <row r="219" spans="2:8" x14ac:dyDescent="0.55000000000000004">
      <c r="B219" s="127" t="str">
        <f>$B$33</f>
        <v>Science</v>
      </c>
      <c r="C219" s="138">
        <f t="shared" si="14"/>
        <v>2493020.5752243097</v>
      </c>
      <c r="D219" s="138">
        <f t="shared" si="14"/>
        <v>2005503.8643697449</v>
      </c>
      <c r="E219" s="138">
        <f t="shared" si="14"/>
        <v>364355.75698647078</v>
      </c>
      <c r="F219" s="138">
        <f t="shared" si="14"/>
        <v>67633.816838238432</v>
      </c>
      <c r="G219" s="138">
        <f t="shared" si="14"/>
        <v>0</v>
      </c>
      <c r="H219" s="138">
        <f t="shared" ref="H219:H238" si="15">SUM(C219:G219)</f>
        <v>4930514.0134187639</v>
      </c>
    </row>
    <row r="220" spans="2:8" x14ac:dyDescent="0.55000000000000004">
      <c r="B220" s="127" t="str">
        <f>$B$34</f>
        <v>Fine Arts</v>
      </c>
      <c r="C220" s="138">
        <f t="shared" si="14"/>
        <v>1098068.9464918266</v>
      </c>
      <c r="D220" s="138">
        <f t="shared" si="14"/>
        <v>983643.30372334679</v>
      </c>
      <c r="E220" s="138">
        <f t="shared" si="14"/>
        <v>82437.809085714689</v>
      </c>
      <c r="F220" s="138">
        <f t="shared" si="14"/>
        <v>0</v>
      </c>
      <c r="G220" s="138">
        <f t="shared" si="14"/>
        <v>0</v>
      </c>
      <c r="H220" s="138">
        <f t="shared" si="15"/>
        <v>2164150.0593008879</v>
      </c>
    </row>
    <row r="221" spans="2:8" x14ac:dyDescent="0.55000000000000004">
      <c r="B221" s="127" t="str">
        <f>$B$35</f>
        <v>Teacher Education</v>
      </c>
      <c r="C221" s="138">
        <f t="shared" si="14"/>
        <v>134783.41447792939</v>
      </c>
      <c r="D221" s="138">
        <f t="shared" si="14"/>
        <v>989466.10467085033</v>
      </c>
      <c r="E221" s="138">
        <f t="shared" si="14"/>
        <v>479220.17982214381</v>
      </c>
      <c r="F221" s="138">
        <f t="shared" si="14"/>
        <v>323291.9332792277</v>
      </c>
      <c r="G221" s="138">
        <f t="shared" si="14"/>
        <v>0</v>
      </c>
      <c r="H221" s="138">
        <f t="shared" si="15"/>
        <v>1926761.6322501514</v>
      </c>
    </row>
    <row r="222" spans="2:8" x14ac:dyDescent="0.55000000000000004">
      <c r="B222" s="127" t="str">
        <f>$B$36</f>
        <v>Agriculture</v>
      </c>
      <c r="C222" s="138">
        <f t="shared" si="14"/>
        <v>307610.5346552743</v>
      </c>
      <c r="D222" s="138">
        <f t="shared" si="14"/>
        <v>573668.91025052615</v>
      </c>
      <c r="E222" s="138">
        <f t="shared" si="14"/>
        <v>41622.22063427473</v>
      </c>
      <c r="F222" s="138">
        <f t="shared" si="14"/>
        <v>0</v>
      </c>
      <c r="G222" s="138">
        <f t="shared" si="14"/>
        <v>0</v>
      </c>
      <c r="H222" s="138">
        <f t="shared" si="15"/>
        <v>922901.66554007528</v>
      </c>
    </row>
    <row r="223" spans="2:8" x14ac:dyDescent="0.55000000000000004">
      <c r="B223" s="127" t="str">
        <f>$B$37</f>
        <v>Engineering</v>
      </c>
      <c r="C223" s="138">
        <f t="shared" si="14"/>
        <v>333744.90639661194</v>
      </c>
      <c r="D223" s="138">
        <f t="shared" si="14"/>
        <v>506583.6824328092</v>
      </c>
      <c r="E223" s="138">
        <f t="shared" si="14"/>
        <v>113331.82168828681</v>
      </c>
      <c r="F223" s="138">
        <f t="shared" si="14"/>
        <v>41427.143308701037</v>
      </c>
      <c r="G223" s="138">
        <f t="shared" si="14"/>
        <v>0</v>
      </c>
      <c r="H223" s="138">
        <f t="shared" si="15"/>
        <v>995087.55382640904</v>
      </c>
    </row>
    <row r="224" spans="2:8" x14ac:dyDescent="0.55000000000000004">
      <c r="B224" s="127" t="str">
        <f>$B$38</f>
        <v>Home Economics</v>
      </c>
      <c r="C224" s="138">
        <f t="shared" si="14"/>
        <v>59263.114219959134</v>
      </c>
      <c r="D224" s="138">
        <f t="shared" si="14"/>
        <v>11809.624456908616</v>
      </c>
      <c r="E224" s="138">
        <f t="shared" si="14"/>
        <v>25650.903414146058</v>
      </c>
      <c r="F224" s="138">
        <f t="shared" si="14"/>
        <v>0</v>
      </c>
      <c r="G224" s="138">
        <f t="shared" si="14"/>
        <v>0</v>
      </c>
      <c r="H224" s="138">
        <f t="shared" si="15"/>
        <v>96723.642091013811</v>
      </c>
    </row>
    <row r="225" spans="2:10" x14ac:dyDescent="0.55000000000000004">
      <c r="B225" s="127" t="str">
        <f>$B$39</f>
        <v>Law</v>
      </c>
      <c r="C225" s="138">
        <f t="shared" si="14"/>
        <v>0</v>
      </c>
      <c r="D225" s="138">
        <f t="shared" si="14"/>
        <v>0</v>
      </c>
      <c r="E225" s="138">
        <f t="shared" si="14"/>
        <v>0</v>
      </c>
      <c r="F225" s="138">
        <f t="shared" si="14"/>
        <v>0</v>
      </c>
      <c r="G225" s="138">
        <f t="shared" si="14"/>
        <v>0</v>
      </c>
      <c r="H225" s="138">
        <f t="shared" si="15"/>
        <v>0</v>
      </c>
    </row>
    <row r="226" spans="2:10" x14ac:dyDescent="0.55000000000000004">
      <c r="B226" s="127" t="str">
        <f>$B$40</f>
        <v>Social Service</v>
      </c>
      <c r="C226" s="138">
        <f t="shared" si="14"/>
        <v>0</v>
      </c>
      <c r="D226" s="138">
        <f t="shared" si="14"/>
        <v>0</v>
      </c>
      <c r="E226" s="138">
        <f t="shared" si="14"/>
        <v>0</v>
      </c>
      <c r="F226" s="138">
        <f t="shared" si="14"/>
        <v>0</v>
      </c>
      <c r="G226" s="138">
        <f t="shared" si="14"/>
        <v>0</v>
      </c>
      <c r="H226" s="138">
        <f t="shared" si="15"/>
        <v>0</v>
      </c>
    </row>
    <row r="227" spans="2:10" x14ac:dyDescent="0.55000000000000004">
      <c r="B227" s="127" t="str">
        <f>$B$41</f>
        <v>Library Science</v>
      </c>
      <c r="C227" s="138">
        <f t="shared" si="14"/>
        <v>10397.037582448971</v>
      </c>
      <c r="D227" s="138">
        <f t="shared" si="14"/>
        <v>0</v>
      </c>
      <c r="E227" s="138">
        <f t="shared" si="14"/>
        <v>97521.830904725095</v>
      </c>
      <c r="F227" s="138">
        <f t="shared" si="14"/>
        <v>0</v>
      </c>
      <c r="G227" s="138">
        <f t="shared" si="14"/>
        <v>0</v>
      </c>
      <c r="H227" s="138">
        <f t="shared" si="15"/>
        <v>107918.86848717407</v>
      </c>
    </row>
    <row r="228" spans="2:10" x14ac:dyDescent="0.55000000000000004">
      <c r="B228" s="127" t="str">
        <f>$B$42</f>
        <v>Veterinary Science</v>
      </c>
      <c r="C228" s="138">
        <f t="shared" si="14"/>
        <v>0</v>
      </c>
      <c r="D228" s="138">
        <f t="shared" si="14"/>
        <v>0</v>
      </c>
      <c r="E228" s="138">
        <f t="shared" si="14"/>
        <v>0</v>
      </c>
      <c r="F228" s="138">
        <f t="shared" si="14"/>
        <v>0</v>
      </c>
      <c r="G228" s="138">
        <f t="shared" si="14"/>
        <v>0</v>
      </c>
      <c r="H228" s="138">
        <f t="shared" si="15"/>
        <v>0</v>
      </c>
    </row>
    <row r="229" spans="2:10" x14ac:dyDescent="0.55000000000000004">
      <c r="B229" s="127" t="str">
        <f>$B$43</f>
        <v>Vocational Training</v>
      </c>
      <c r="C229" s="138">
        <f t="shared" si="14"/>
        <v>10916.889461571418</v>
      </c>
      <c r="D229" s="138">
        <f t="shared" si="14"/>
        <v>36166.974899282635</v>
      </c>
      <c r="E229" s="138">
        <f t="shared" si="14"/>
        <v>0</v>
      </c>
      <c r="F229" s="138">
        <f t="shared" si="14"/>
        <v>0</v>
      </c>
      <c r="G229" s="138">
        <f t="shared" si="14"/>
        <v>0</v>
      </c>
      <c r="H229" s="138">
        <f t="shared" si="15"/>
        <v>47083.864360854051</v>
      </c>
    </row>
    <row r="230" spans="2:10" x14ac:dyDescent="0.55000000000000004">
      <c r="B230" s="127" t="str">
        <f>$B$44</f>
        <v>Physical Training</v>
      </c>
      <c r="C230" s="138">
        <f t="shared" si="14"/>
        <v>0</v>
      </c>
      <c r="D230" s="138">
        <f t="shared" si="14"/>
        <v>0</v>
      </c>
      <c r="E230" s="138">
        <f t="shared" si="14"/>
        <v>0</v>
      </c>
      <c r="F230" s="138">
        <f t="shared" si="14"/>
        <v>0</v>
      </c>
      <c r="G230" s="138">
        <f t="shared" si="14"/>
        <v>0</v>
      </c>
      <c r="H230" s="138">
        <f t="shared" si="15"/>
        <v>0</v>
      </c>
    </row>
    <row r="231" spans="2:10" x14ac:dyDescent="0.55000000000000004">
      <c r="B231" s="127" t="str">
        <f>$B$45</f>
        <v>Health Services</v>
      </c>
      <c r="C231" s="138">
        <f t="shared" si="14"/>
        <v>185681.63937019094</v>
      </c>
      <c r="D231" s="138">
        <f t="shared" si="14"/>
        <v>494117.96772829449</v>
      </c>
      <c r="E231" s="138">
        <f t="shared" si="14"/>
        <v>77678.679206989473</v>
      </c>
      <c r="F231" s="138">
        <f t="shared" si="14"/>
        <v>0</v>
      </c>
      <c r="G231" s="138">
        <f t="shared" si="14"/>
        <v>0</v>
      </c>
      <c r="H231" s="138">
        <f t="shared" si="15"/>
        <v>757478.28630547493</v>
      </c>
    </row>
    <row r="232" spans="2:10" x14ac:dyDescent="0.55000000000000004">
      <c r="B232" s="127" t="str">
        <f>$B$46</f>
        <v>Pharmacy</v>
      </c>
      <c r="C232" s="138">
        <f t="shared" si="14"/>
        <v>0</v>
      </c>
      <c r="D232" s="138">
        <f t="shared" si="14"/>
        <v>0</v>
      </c>
      <c r="E232" s="138">
        <f t="shared" si="14"/>
        <v>0</v>
      </c>
      <c r="F232" s="138">
        <f t="shared" si="14"/>
        <v>0</v>
      </c>
      <c r="G232" s="138">
        <f t="shared" si="14"/>
        <v>0</v>
      </c>
      <c r="H232" s="138">
        <f t="shared" si="15"/>
        <v>0</v>
      </c>
    </row>
    <row r="233" spans="2:10" x14ac:dyDescent="0.55000000000000004">
      <c r="B233" s="127" t="str">
        <f>$B$47</f>
        <v>Business Administration</v>
      </c>
      <c r="C233" s="138">
        <f t="shared" si="14"/>
        <v>665315.88675325736</v>
      </c>
      <c r="D233" s="138">
        <f t="shared" si="14"/>
        <v>3055986.3620679565</v>
      </c>
      <c r="E233" s="138">
        <f t="shared" si="14"/>
        <v>403638.74429052469</v>
      </c>
      <c r="F233" s="138">
        <f t="shared" si="14"/>
        <v>10986.203750373756</v>
      </c>
      <c r="G233" s="138">
        <f t="shared" si="14"/>
        <v>0</v>
      </c>
      <c r="H233" s="138">
        <f t="shared" si="15"/>
        <v>4135927.1968621123</v>
      </c>
    </row>
    <row r="234" spans="2:10" x14ac:dyDescent="0.55000000000000004">
      <c r="B234" s="127" t="str">
        <f>$B$48</f>
        <v>Optometry</v>
      </c>
      <c r="C234" s="138">
        <f t="shared" ref="C234:G237" si="16">$H$215*IF($H$25=0,0,C$25/$H$25)*IF(C$52=0,0,C48/C$52)</f>
        <v>0</v>
      </c>
      <c r="D234" s="138">
        <f t="shared" si="16"/>
        <v>0</v>
      </c>
      <c r="E234" s="138">
        <f t="shared" si="16"/>
        <v>0</v>
      </c>
      <c r="F234" s="138">
        <f t="shared" si="16"/>
        <v>0</v>
      </c>
      <c r="G234" s="138">
        <f t="shared" si="16"/>
        <v>0</v>
      </c>
      <c r="H234" s="138">
        <f t="shared" si="15"/>
        <v>0</v>
      </c>
    </row>
    <row r="235" spans="2:10" x14ac:dyDescent="0.55000000000000004">
      <c r="B235" s="127" t="str">
        <f>$B$49</f>
        <v>Teacher Ed-Practice Teaching</v>
      </c>
      <c r="C235" s="138">
        <f t="shared" si="16"/>
        <v>0</v>
      </c>
      <c r="D235" s="138">
        <f t="shared" si="16"/>
        <v>127199.49675461987</v>
      </c>
      <c r="E235" s="138">
        <f t="shared" si="16"/>
        <v>0</v>
      </c>
      <c r="F235" s="138">
        <f t="shared" si="16"/>
        <v>0</v>
      </c>
      <c r="G235" s="138">
        <f t="shared" si="16"/>
        <v>0</v>
      </c>
      <c r="H235" s="138">
        <f t="shared" si="15"/>
        <v>127199.49675461987</v>
      </c>
    </row>
    <row r="236" spans="2:10" x14ac:dyDescent="0.55000000000000004">
      <c r="B236" s="127" t="str">
        <f>$B$50</f>
        <v>Technology</v>
      </c>
      <c r="C236" s="138">
        <f t="shared" si="16"/>
        <v>335824.31391310174</v>
      </c>
      <c r="D236" s="138">
        <f t="shared" si="16"/>
        <v>1259037.1851559796</v>
      </c>
      <c r="E236" s="138">
        <f t="shared" si="16"/>
        <v>138418.08257444852</v>
      </c>
      <c r="F236" s="138">
        <f t="shared" si="16"/>
        <v>16479.305625560632</v>
      </c>
      <c r="G236" s="138">
        <f t="shared" si="16"/>
        <v>0</v>
      </c>
      <c r="H236" s="138">
        <f t="shared" si="15"/>
        <v>1749758.8872690906</v>
      </c>
    </row>
    <row r="237" spans="2:10" x14ac:dyDescent="0.55000000000000004">
      <c r="B237" s="127" t="str">
        <f>$B$51</f>
        <v>Nursing</v>
      </c>
      <c r="C237" s="138">
        <f t="shared" si="16"/>
        <v>4253.3335564563977</v>
      </c>
      <c r="D237" s="138">
        <f t="shared" si="16"/>
        <v>700376.33931944147</v>
      </c>
      <c r="E237" s="138">
        <f t="shared" si="16"/>
        <v>0</v>
      </c>
      <c r="F237" s="138">
        <f t="shared" si="16"/>
        <v>0</v>
      </c>
      <c r="G237" s="138">
        <f t="shared" si="16"/>
        <v>0</v>
      </c>
      <c r="H237" s="138">
        <f t="shared" si="15"/>
        <v>704629.67287589784</v>
      </c>
    </row>
    <row r="238" spans="2:10" x14ac:dyDescent="0.55000000000000004">
      <c r="B238" s="130" t="str">
        <f>$B$52</f>
        <v>Totals</v>
      </c>
      <c r="C238" s="135">
        <f>SUM(C218:C237)</f>
        <v>12263258.569236826</v>
      </c>
      <c r="D238" s="135">
        <f>SUM(D218:D237)</f>
        <v>16068552.287962237</v>
      </c>
      <c r="E238" s="135">
        <f>SUM(E218:E237)</f>
        <v>3229835.9232887491</v>
      </c>
      <c r="F238" s="135">
        <f>SUM(F218:F237)</f>
        <v>588105.21951219509</v>
      </c>
      <c r="G238" s="135">
        <f>SUM(G218:G237)</f>
        <v>0</v>
      </c>
      <c r="H238" s="135">
        <f t="shared" si="15"/>
        <v>32149752.000000007</v>
      </c>
    </row>
    <row r="239" spans="2:10" x14ac:dyDescent="0.55000000000000004">
      <c r="B239" s="328"/>
      <c r="C239" s="348"/>
      <c r="D239" s="348"/>
      <c r="E239" s="348"/>
      <c r="F239" s="348"/>
      <c r="G239" s="348"/>
      <c r="H239" s="348"/>
    </row>
    <row r="240" spans="2:10" x14ac:dyDescent="0.55000000000000004">
      <c r="B240" s="120" t="s">
        <v>11</v>
      </c>
      <c r="C240" s="121"/>
      <c r="D240" s="121"/>
      <c r="E240" s="121"/>
      <c r="F240" s="121"/>
      <c r="G240" s="121"/>
      <c r="H240" s="122">
        <f>H16</f>
        <v>32017067</v>
      </c>
      <c r="J240" s="358"/>
    </row>
    <row r="241" spans="2:8" ht="61.5" customHeight="1" thickBot="1" x14ac:dyDescent="0.6">
      <c r="B241" s="444" t="s">
        <v>917</v>
      </c>
      <c r="C241" s="444"/>
      <c r="D241" s="444"/>
      <c r="E241" s="444"/>
      <c r="F241" s="444"/>
      <c r="G241" s="444"/>
      <c r="H241" s="326"/>
    </row>
    <row r="242" spans="2:8" ht="19.8" thickBot="1" x14ac:dyDescent="0.6">
      <c r="B242" s="124" t="s">
        <v>31</v>
      </c>
      <c r="C242" s="125" t="s">
        <v>25</v>
      </c>
      <c r="D242" s="125" t="s">
        <v>26</v>
      </c>
      <c r="E242" s="125" t="s">
        <v>27</v>
      </c>
      <c r="F242" s="125" t="s">
        <v>28</v>
      </c>
      <c r="G242" s="125" t="s">
        <v>29</v>
      </c>
      <c r="H242" s="126" t="s">
        <v>1</v>
      </c>
    </row>
    <row r="243" spans="2:8" x14ac:dyDescent="0.55000000000000004">
      <c r="B243" s="127" t="str">
        <f>$B$32</f>
        <v>Liberal Arts</v>
      </c>
      <c r="C243" s="135">
        <f t="shared" ref="C243:G258" si="17">$H$240*IF($H$25=0,0,C$25/$H$25)*IF(C$52=0,0,C32/C$52)</f>
        <v>6597038.556540655</v>
      </c>
      <c r="D243" s="135">
        <f t="shared" si="17"/>
        <v>5303015.7356971549</v>
      </c>
      <c r="E243" s="135">
        <f t="shared" si="17"/>
        <v>1400157.3681599568</v>
      </c>
      <c r="F243" s="135">
        <f t="shared" si="17"/>
        <v>127757.36515242122</v>
      </c>
      <c r="G243" s="135">
        <f t="shared" si="17"/>
        <v>0</v>
      </c>
      <c r="H243" s="135">
        <f>SUM(C243:G243)</f>
        <v>13427969.025550188</v>
      </c>
    </row>
    <row r="244" spans="2:8" x14ac:dyDescent="0.55000000000000004">
      <c r="B244" s="127" t="str">
        <f>$B$33</f>
        <v>Science</v>
      </c>
      <c r="C244" s="138">
        <f t="shared" si="17"/>
        <v>2482731.6487335656</v>
      </c>
      <c r="D244" s="138">
        <f t="shared" si="17"/>
        <v>1997226.9644345944</v>
      </c>
      <c r="E244" s="138">
        <f t="shared" si="17"/>
        <v>362852.02707851538</v>
      </c>
      <c r="F244" s="138">
        <f t="shared" si="17"/>
        <v>67354.685820768005</v>
      </c>
      <c r="G244" s="138">
        <f t="shared" si="17"/>
        <v>0</v>
      </c>
      <c r="H244" s="138">
        <f t="shared" ref="H244:H263" si="18">SUM(C244:G244)</f>
        <v>4910165.3260674421</v>
      </c>
    </row>
    <row r="245" spans="2:8" x14ac:dyDescent="0.55000000000000004">
      <c r="B245" s="127" t="str">
        <f>$B$34</f>
        <v>Fine Arts</v>
      </c>
      <c r="C245" s="138">
        <f t="shared" si="17"/>
        <v>1093537.1143904384</v>
      </c>
      <c r="D245" s="138">
        <f t="shared" si="17"/>
        <v>979583.71683276875</v>
      </c>
      <c r="E245" s="138">
        <f t="shared" si="17"/>
        <v>82097.580623033602</v>
      </c>
      <c r="F245" s="138">
        <f t="shared" si="17"/>
        <v>0</v>
      </c>
      <c r="G245" s="138">
        <f t="shared" si="17"/>
        <v>0</v>
      </c>
      <c r="H245" s="138">
        <f t="shared" si="18"/>
        <v>2155218.4118462405</v>
      </c>
    </row>
    <row r="246" spans="2:8" x14ac:dyDescent="0.55000000000000004">
      <c r="B246" s="127" t="str">
        <f>$B$35</f>
        <v>Teacher Education</v>
      </c>
      <c r="C246" s="138">
        <f t="shared" si="17"/>
        <v>134227.15086040585</v>
      </c>
      <c r="D246" s="138">
        <f t="shared" si="17"/>
        <v>985382.48654221743</v>
      </c>
      <c r="E246" s="138">
        <f t="shared" si="17"/>
        <v>477242.39381745853</v>
      </c>
      <c r="F246" s="138">
        <f t="shared" si="17"/>
        <v>321957.67756966094</v>
      </c>
      <c r="G246" s="138">
        <f t="shared" si="17"/>
        <v>0</v>
      </c>
      <c r="H246" s="138">
        <f t="shared" si="18"/>
        <v>1918809.7087897426</v>
      </c>
    </row>
    <row r="247" spans="2:8" x14ac:dyDescent="0.55000000000000004">
      <c r="B247" s="127" t="str">
        <f>$B$36</f>
        <v>Agriculture</v>
      </c>
      <c r="C247" s="138">
        <f t="shared" si="17"/>
        <v>306340.99752818432</v>
      </c>
      <c r="D247" s="138">
        <f t="shared" si="17"/>
        <v>571301.32559990138</v>
      </c>
      <c r="E247" s="138">
        <f t="shared" si="17"/>
        <v>41450.441880122642</v>
      </c>
      <c r="F247" s="138">
        <f t="shared" si="17"/>
        <v>0</v>
      </c>
      <c r="G247" s="138">
        <f t="shared" si="17"/>
        <v>0</v>
      </c>
      <c r="H247" s="138">
        <f t="shared" si="18"/>
        <v>919092.76500820834</v>
      </c>
    </row>
    <row r="248" spans="2:8" x14ac:dyDescent="0.55000000000000004">
      <c r="B248" s="127" t="str">
        <f>$B$37</f>
        <v>Engineering</v>
      </c>
      <c r="C248" s="138">
        <f t="shared" si="17"/>
        <v>332367.5103002055</v>
      </c>
      <c r="D248" s="138">
        <f t="shared" si="17"/>
        <v>504492.96472202876</v>
      </c>
      <c r="E248" s="138">
        <f t="shared" si="17"/>
        <v>112864.0907782409</v>
      </c>
      <c r="F248" s="138">
        <f t="shared" si="17"/>
        <v>41256.169656714075</v>
      </c>
      <c r="G248" s="138">
        <f t="shared" si="17"/>
        <v>0</v>
      </c>
      <c r="H248" s="138">
        <f t="shared" si="18"/>
        <v>990980.73545718926</v>
      </c>
    </row>
    <row r="249" spans="2:8" x14ac:dyDescent="0.55000000000000004">
      <c r="B249" s="127" t="str">
        <f>$B$38</f>
        <v>Home Economics</v>
      </c>
      <c r="C249" s="138">
        <f t="shared" si="17"/>
        <v>59018.529866391633</v>
      </c>
      <c r="D249" s="138">
        <f t="shared" si="17"/>
        <v>11760.885044515482</v>
      </c>
      <c r="E249" s="138">
        <f t="shared" si="17"/>
        <v>25545.039763331395</v>
      </c>
      <c r="F249" s="138">
        <f t="shared" si="17"/>
        <v>0</v>
      </c>
      <c r="G249" s="138">
        <f t="shared" si="17"/>
        <v>0</v>
      </c>
      <c r="H249" s="138">
        <f t="shared" si="18"/>
        <v>96324.454674238514</v>
      </c>
    </row>
    <row r="250" spans="2:8" x14ac:dyDescent="0.55000000000000004">
      <c r="B250" s="127" t="str">
        <f>$B$39</f>
        <v>Law</v>
      </c>
      <c r="C250" s="138">
        <f t="shared" si="17"/>
        <v>0</v>
      </c>
      <c r="D250" s="138">
        <f t="shared" si="17"/>
        <v>0</v>
      </c>
      <c r="E250" s="138">
        <f t="shared" si="17"/>
        <v>0</v>
      </c>
      <c r="F250" s="138">
        <f t="shared" si="17"/>
        <v>0</v>
      </c>
      <c r="G250" s="138">
        <f t="shared" si="17"/>
        <v>0</v>
      </c>
      <c r="H250" s="138">
        <f t="shared" si="18"/>
        <v>0</v>
      </c>
    </row>
    <row r="251" spans="2:8" x14ac:dyDescent="0.55000000000000004">
      <c r="B251" s="127" t="str">
        <f>$B$40</f>
        <v>Social Service</v>
      </c>
      <c r="C251" s="138">
        <f t="shared" si="17"/>
        <v>0</v>
      </c>
      <c r="D251" s="138">
        <f t="shared" si="17"/>
        <v>0</v>
      </c>
      <c r="E251" s="138">
        <f t="shared" si="17"/>
        <v>0</v>
      </c>
      <c r="F251" s="138">
        <f t="shared" si="17"/>
        <v>0</v>
      </c>
      <c r="G251" s="138">
        <f t="shared" si="17"/>
        <v>0</v>
      </c>
      <c r="H251" s="138">
        <f t="shared" si="18"/>
        <v>0</v>
      </c>
    </row>
    <row r="252" spans="2:8" x14ac:dyDescent="0.55000000000000004">
      <c r="B252" s="127" t="str">
        <f>$B$41</f>
        <v>Library Science</v>
      </c>
      <c r="C252" s="138">
        <f t="shared" si="17"/>
        <v>10354.128046735374</v>
      </c>
      <c r="D252" s="138">
        <f t="shared" si="17"/>
        <v>0</v>
      </c>
      <c r="E252" s="138">
        <f t="shared" si="17"/>
        <v>97119.349288892001</v>
      </c>
      <c r="F252" s="138">
        <f t="shared" si="17"/>
        <v>0</v>
      </c>
      <c r="G252" s="138">
        <f t="shared" si="17"/>
        <v>0</v>
      </c>
      <c r="H252" s="138">
        <f t="shared" si="18"/>
        <v>107473.47733562738</v>
      </c>
    </row>
    <row r="253" spans="2:8" x14ac:dyDescent="0.55000000000000004">
      <c r="B253" s="127" t="str">
        <f>$B$42</f>
        <v>Veterinary Science</v>
      </c>
      <c r="C253" s="138">
        <f t="shared" si="17"/>
        <v>0</v>
      </c>
      <c r="D253" s="138">
        <f t="shared" si="17"/>
        <v>0</v>
      </c>
      <c r="E253" s="138">
        <f t="shared" si="17"/>
        <v>0</v>
      </c>
      <c r="F253" s="138">
        <f t="shared" si="17"/>
        <v>0</v>
      </c>
      <c r="G253" s="138">
        <f t="shared" si="17"/>
        <v>0</v>
      </c>
      <c r="H253" s="138">
        <f t="shared" si="18"/>
        <v>0</v>
      </c>
    </row>
    <row r="254" spans="2:8" x14ac:dyDescent="0.55000000000000004">
      <c r="B254" s="127" t="str">
        <f>$B$43</f>
        <v>Vocational Training</v>
      </c>
      <c r="C254" s="138">
        <f t="shared" si="17"/>
        <v>10871.834449072143</v>
      </c>
      <c r="D254" s="138">
        <f t="shared" si="17"/>
        <v>36017.710448828671</v>
      </c>
      <c r="E254" s="138">
        <f t="shared" si="17"/>
        <v>0</v>
      </c>
      <c r="F254" s="138">
        <f t="shared" si="17"/>
        <v>0</v>
      </c>
      <c r="G254" s="138">
        <f t="shared" si="17"/>
        <v>0</v>
      </c>
      <c r="H254" s="138">
        <f t="shared" si="18"/>
        <v>46889.544897900814</v>
      </c>
    </row>
    <row r="255" spans="2:8" x14ac:dyDescent="0.55000000000000004">
      <c r="B255" s="127" t="str">
        <f>$B$44</f>
        <v>Physical Training</v>
      </c>
      <c r="C255" s="138">
        <f t="shared" si="17"/>
        <v>0</v>
      </c>
      <c r="D255" s="138">
        <f t="shared" si="17"/>
        <v>0</v>
      </c>
      <c r="E255" s="138">
        <f t="shared" si="17"/>
        <v>0</v>
      </c>
      <c r="F255" s="138">
        <f t="shared" si="17"/>
        <v>0</v>
      </c>
      <c r="G255" s="138">
        <f t="shared" si="17"/>
        <v>0</v>
      </c>
      <c r="H255" s="138">
        <f t="shared" si="18"/>
        <v>0</v>
      </c>
    </row>
    <row r="256" spans="2:8" x14ac:dyDescent="0.55000000000000004">
      <c r="B256" s="127" t="str">
        <f>$B$45</f>
        <v>Health Services</v>
      </c>
      <c r="C256" s="138">
        <f t="shared" si="17"/>
        <v>184915.31407101493</v>
      </c>
      <c r="D256" s="138">
        <f t="shared" si="17"/>
        <v>492078.69717504014</v>
      </c>
      <c r="E256" s="138">
        <f t="shared" si="17"/>
        <v>77358.092113484687</v>
      </c>
      <c r="F256" s="138">
        <f t="shared" si="17"/>
        <v>0</v>
      </c>
      <c r="G256" s="138">
        <f t="shared" si="17"/>
        <v>0</v>
      </c>
      <c r="H256" s="138">
        <f t="shared" si="18"/>
        <v>754352.10335953976</v>
      </c>
    </row>
    <row r="257" spans="2:10" x14ac:dyDescent="0.55000000000000004">
      <c r="B257" s="127" t="str">
        <f>$B$46</f>
        <v>Pharmacy</v>
      </c>
      <c r="C257" s="138">
        <f t="shared" si="17"/>
        <v>0</v>
      </c>
      <c r="D257" s="138">
        <f t="shared" si="17"/>
        <v>0</v>
      </c>
      <c r="E257" s="138">
        <f t="shared" si="17"/>
        <v>0</v>
      </c>
      <c r="F257" s="138">
        <f t="shared" si="17"/>
        <v>0</v>
      </c>
      <c r="G257" s="138">
        <f t="shared" si="17"/>
        <v>0</v>
      </c>
      <c r="H257" s="138">
        <f t="shared" si="18"/>
        <v>0</v>
      </c>
    </row>
    <row r="258" spans="2:10" x14ac:dyDescent="0.55000000000000004">
      <c r="B258" s="127" t="str">
        <f>$B$47</f>
        <v>Business Administration</v>
      </c>
      <c r="C258" s="138">
        <f t="shared" si="17"/>
        <v>662570.06655427546</v>
      </c>
      <c r="D258" s="138">
        <f t="shared" si="17"/>
        <v>3043374.0237068087</v>
      </c>
      <c r="E258" s="138">
        <f t="shared" si="17"/>
        <v>401972.88986072422</v>
      </c>
      <c r="F258" s="138">
        <f t="shared" si="17"/>
        <v>10940.862671393788</v>
      </c>
      <c r="G258" s="138">
        <f t="shared" si="17"/>
        <v>0</v>
      </c>
      <c r="H258" s="138">
        <f t="shared" si="18"/>
        <v>4118857.842793202</v>
      </c>
    </row>
    <row r="259" spans="2:10" x14ac:dyDescent="0.55000000000000004">
      <c r="B259" s="127" t="str">
        <f>$B$48</f>
        <v>Optometry</v>
      </c>
      <c r="C259" s="138">
        <f t="shared" ref="C259:G262" si="19">$H$240*IF($H$25=0,0,C$25/$H$25)*IF(C$52=0,0,C48/C$52)</f>
        <v>0</v>
      </c>
      <c r="D259" s="138">
        <f t="shared" si="19"/>
        <v>0</v>
      </c>
      <c r="E259" s="138">
        <f t="shared" si="19"/>
        <v>0</v>
      </c>
      <c r="F259" s="138">
        <f t="shared" si="19"/>
        <v>0</v>
      </c>
      <c r="G259" s="138">
        <f t="shared" si="19"/>
        <v>0</v>
      </c>
      <c r="H259" s="138">
        <f t="shared" si="18"/>
        <v>0</v>
      </c>
    </row>
    <row r="260" spans="2:10" x14ac:dyDescent="0.55000000000000004">
      <c r="B260" s="127" t="str">
        <f>$B$49</f>
        <v>Teacher Ed-Practice Teaching</v>
      </c>
      <c r="C260" s="138">
        <f t="shared" si="19"/>
        <v>0</v>
      </c>
      <c r="D260" s="138">
        <f t="shared" si="19"/>
        <v>126674.53266696884</v>
      </c>
      <c r="E260" s="138">
        <f t="shared" si="19"/>
        <v>0</v>
      </c>
      <c r="F260" s="138">
        <f t="shared" si="19"/>
        <v>0</v>
      </c>
      <c r="G260" s="138">
        <f t="shared" si="19"/>
        <v>0</v>
      </c>
      <c r="H260" s="138">
        <f t="shared" si="18"/>
        <v>126674.53266696884</v>
      </c>
    </row>
    <row r="261" spans="2:10" x14ac:dyDescent="0.55000000000000004">
      <c r="B261" s="127" t="str">
        <f>$B$50</f>
        <v>Technology</v>
      </c>
      <c r="C261" s="138">
        <f t="shared" si="19"/>
        <v>334438.33590955258</v>
      </c>
      <c r="D261" s="138">
        <f t="shared" si="19"/>
        <v>1253841.0222458451</v>
      </c>
      <c r="E261" s="138">
        <f t="shared" si="19"/>
        <v>137846.81834552414</v>
      </c>
      <c r="F261" s="138">
        <f t="shared" si="19"/>
        <v>16411.294007090681</v>
      </c>
      <c r="G261" s="138">
        <f t="shared" si="19"/>
        <v>0</v>
      </c>
      <c r="H261" s="138">
        <f t="shared" si="18"/>
        <v>1742537.4705080125</v>
      </c>
    </row>
    <row r="262" spans="2:10" x14ac:dyDescent="0.55000000000000004">
      <c r="B262" s="127" t="str">
        <f>$B$51</f>
        <v>Nursing</v>
      </c>
      <c r="C262" s="138">
        <f t="shared" si="19"/>
        <v>4235.7796554826537</v>
      </c>
      <c r="D262" s="138">
        <f t="shared" si="19"/>
        <v>697485.82139001542</v>
      </c>
      <c r="E262" s="138">
        <f t="shared" si="19"/>
        <v>0</v>
      </c>
      <c r="F262" s="138">
        <f t="shared" si="19"/>
        <v>0</v>
      </c>
      <c r="G262" s="138">
        <f t="shared" si="19"/>
        <v>0</v>
      </c>
      <c r="H262" s="138">
        <f t="shared" si="18"/>
        <v>701721.60104549804</v>
      </c>
    </row>
    <row r="263" spans="2:10" x14ac:dyDescent="0.55000000000000004">
      <c r="B263" s="130" t="str">
        <f>$B$52</f>
        <v>Totals</v>
      </c>
      <c r="C263" s="135">
        <f>SUM(C243:C262)</f>
        <v>12212646.966905981</v>
      </c>
      <c r="D263" s="135">
        <f>SUM(D243:D262)</f>
        <v>16002235.88650669</v>
      </c>
      <c r="E263" s="135">
        <f>SUM(E243:E262)</f>
        <v>3216506.0917092841</v>
      </c>
      <c r="F263" s="135">
        <f>SUM(F243:F262)</f>
        <v>585678.05487804883</v>
      </c>
      <c r="G263" s="135">
        <f>SUM(G243:G262)</f>
        <v>0</v>
      </c>
      <c r="H263" s="135">
        <f t="shared" si="18"/>
        <v>32017067.000000007</v>
      </c>
      <c r="I263" s="349"/>
    </row>
    <row r="264" spans="2:10" x14ac:dyDescent="0.55000000000000004">
      <c r="B264" s="451"/>
      <c r="C264" s="451"/>
      <c r="D264" s="451"/>
      <c r="E264" s="451"/>
      <c r="F264" s="451"/>
      <c r="G264" s="451"/>
      <c r="H264" s="452"/>
      <c r="I264" s="350"/>
    </row>
    <row r="265" spans="2:10" x14ac:dyDescent="0.55000000000000004">
      <c r="B265" s="120" t="s">
        <v>227</v>
      </c>
      <c r="C265" s="121"/>
      <c r="D265" s="121"/>
      <c r="E265" s="121"/>
      <c r="F265" s="121"/>
      <c r="G265" s="121"/>
      <c r="H265" s="122"/>
      <c r="J265" s="358"/>
    </row>
    <row r="266" spans="2:10" ht="45" customHeight="1" thickBot="1" x14ac:dyDescent="0.6">
      <c r="B266" s="432" t="s">
        <v>228</v>
      </c>
      <c r="C266" s="432"/>
      <c r="D266" s="432"/>
      <c r="E266" s="432"/>
      <c r="F266" s="432"/>
      <c r="G266" s="432"/>
      <c r="H266" s="432"/>
    </row>
    <row r="267" spans="2:10" ht="19.8" thickBot="1" x14ac:dyDescent="0.6">
      <c r="B267" s="124" t="s">
        <v>31</v>
      </c>
      <c r="C267" s="125" t="s">
        <v>25</v>
      </c>
      <c r="D267" s="125" t="s">
        <v>26</v>
      </c>
      <c r="E267" s="125" t="s">
        <v>27</v>
      </c>
      <c r="F267" s="125" t="s">
        <v>28</v>
      </c>
      <c r="G267" s="125" t="s">
        <v>29</v>
      </c>
      <c r="H267" s="126" t="s">
        <v>1</v>
      </c>
    </row>
    <row r="268" spans="2:10" x14ac:dyDescent="0.55000000000000004">
      <c r="B268" s="127" t="str">
        <f>$B$32</f>
        <v>Liberal Arts</v>
      </c>
      <c r="C268" s="135">
        <f t="shared" ref="C268:G283" si="20">C243+C218+C193+C168+C116</f>
        <v>44158793.778041869</v>
      </c>
      <c r="D268" s="135">
        <f t="shared" si="20"/>
        <v>31143518.944068264</v>
      </c>
      <c r="E268" s="135">
        <f t="shared" si="20"/>
        <v>16302238.078658439</v>
      </c>
      <c r="F268" s="135">
        <f t="shared" si="20"/>
        <v>2274370.0346389581</v>
      </c>
      <c r="G268" s="135">
        <f t="shared" si="20"/>
        <v>0</v>
      </c>
      <c r="H268" s="135">
        <f>SUM(C268:G268)</f>
        <v>93878920.83540754</v>
      </c>
    </row>
    <row r="269" spans="2:10" x14ac:dyDescent="0.55000000000000004">
      <c r="B269" s="127" t="str">
        <f>$B$33</f>
        <v>Science</v>
      </c>
      <c r="C269" s="138">
        <f t="shared" si="20"/>
        <v>14728019.490158103</v>
      </c>
      <c r="D269" s="138">
        <f t="shared" si="20"/>
        <v>15737446.641643591</v>
      </c>
      <c r="E269" s="138">
        <f t="shared" si="20"/>
        <v>5916574.0762132294</v>
      </c>
      <c r="F269" s="138">
        <f t="shared" si="20"/>
        <v>975097.39577905042</v>
      </c>
      <c r="G269" s="138">
        <f t="shared" si="20"/>
        <v>0</v>
      </c>
      <c r="H269" s="138">
        <f t="shared" ref="H269:H288" si="21">SUM(C269:G269)</f>
        <v>37357137.603793971</v>
      </c>
    </row>
    <row r="270" spans="2:10" x14ac:dyDescent="0.55000000000000004">
      <c r="B270" s="127" t="str">
        <f>$B$34</f>
        <v>Fine Arts</v>
      </c>
      <c r="C270" s="138">
        <f t="shared" si="20"/>
        <v>10859309.214010758</v>
      </c>
      <c r="D270" s="138">
        <f t="shared" si="20"/>
        <v>9828250.5637731217</v>
      </c>
      <c r="E270" s="138">
        <f t="shared" si="20"/>
        <v>1806777.3586645632</v>
      </c>
      <c r="F270" s="138">
        <f t="shared" si="20"/>
        <v>0</v>
      </c>
      <c r="G270" s="138">
        <f t="shared" si="20"/>
        <v>0</v>
      </c>
      <c r="H270" s="138">
        <f t="shared" si="21"/>
        <v>22494337.136448443</v>
      </c>
    </row>
    <row r="271" spans="2:10" x14ac:dyDescent="0.55000000000000004">
      <c r="B271" s="127" t="str">
        <f>$B$35</f>
        <v>Teacher Education</v>
      </c>
      <c r="C271" s="138">
        <f t="shared" si="20"/>
        <v>1213260.9341286877</v>
      </c>
      <c r="D271" s="138">
        <f t="shared" si="20"/>
        <v>7241980.3988448214</v>
      </c>
      <c r="E271" s="138">
        <f t="shared" si="20"/>
        <v>4967566.7601294378</v>
      </c>
      <c r="F271" s="138">
        <f t="shared" si="20"/>
        <v>3594305.2260810588</v>
      </c>
      <c r="G271" s="138">
        <f t="shared" si="20"/>
        <v>0</v>
      </c>
      <c r="H271" s="138">
        <f t="shared" si="21"/>
        <v>17017113.319184005</v>
      </c>
    </row>
    <row r="272" spans="2:10" x14ac:dyDescent="0.55000000000000004">
      <c r="B272" s="127" t="str">
        <f>$B$36</f>
        <v>Agriculture</v>
      </c>
      <c r="C272" s="138">
        <f t="shared" si="20"/>
        <v>2211755.6131457663</v>
      </c>
      <c r="D272" s="138">
        <f t="shared" si="20"/>
        <v>4072501.3988627228</v>
      </c>
      <c r="E272" s="138">
        <f t="shared" si="20"/>
        <v>554564.33999578829</v>
      </c>
      <c r="F272" s="138">
        <f t="shared" si="20"/>
        <v>0</v>
      </c>
      <c r="G272" s="138">
        <f t="shared" si="20"/>
        <v>0</v>
      </c>
      <c r="H272" s="138">
        <f t="shared" si="21"/>
        <v>6838821.3520042775</v>
      </c>
    </row>
    <row r="273" spans="2:10" x14ac:dyDescent="0.55000000000000004">
      <c r="B273" s="127" t="str">
        <f>$B$37</f>
        <v>Engineering</v>
      </c>
      <c r="C273" s="138">
        <f t="shared" si="20"/>
        <v>3051331.9935315866</v>
      </c>
      <c r="D273" s="138">
        <f t="shared" si="20"/>
        <v>3794558.6719571115</v>
      </c>
      <c r="E273" s="138">
        <f t="shared" si="20"/>
        <v>1318599.458429971</v>
      </c>
      <c r="F273" s="138">
        <f t="shared" si="20"/>
        <v>701447.11989571364</v>
      </c>
      <c r="G273" s="138">
        <f t="shared" si="20"/>
        <v>0</v>
      </c>
      <c r="H273" s="138">
        <f t="shared" si="21"/>
        <v>8865937.2438143827</v>
      </c>
    </row>
    <row r="274" spans="2:10" x14ac:dyDescent="0.55000000000000004">
      <c r="B274" s="127" t="str">
        <f>$B$38</f>
        <v>Home Economics</v>
      </c>
      <c r="C274" s="138">
        <f t="shared" si="20"/>
        <v>300723.30723581626</v>
      </c>
      <c r="D274" s="138">
        <f t="shared" si="20"/>
        <v>145983.99581439653</v>
      </c>
      <c r="E274" s="138">
        <f t="shared" si="20"/>
        <v>333691.43275127601</v>
      </c>
      <c r="F274" s="138">
        <f t="shared" si="20"/>
        <v>0</v>
      </c>
      <c r="G274" s="138">
        <f t="shared" si="20"/>
        <v>0</v>
      </c>
      <c r="H274" s="138">
        <f t="shared" si="21"/>
        <v>780398.73580148886</v>
      </c>
    </row>
    <row r="275" spans="2:10" x14ac:dyDescent="0.55000000000000004">
      <c r="B275" s="127" t="str">
        <f>$B$39</f>
        <v>Law</v>
      </c>
      <c r="C275" s="138">
        <f t="shared" si="20"/>
        <v>0</v>
      </c>
      <c r="D275" s="138">
        <f t="shared" si="20"/>
        <v>0</v>
      </c>
      <c r="E275" s="138">
        <f t="shared" si="20"/>
        <v>0</v>
      </c>
      <c r="F275" s="138">
        <f t="shared" si="20"/>
        <v>0</v>
      </c>
      <c r="G275" s="138">
        <f t="shared" si="20"/>
        <v>0</v>
      </c>
      <c r="H275" s="138">
        <f t="shared" si="21"/>
        <v>0</v>
      </c>
    </row>
    <row r="276" spans="2:10" x14ac:dyDescent="0.55000000000000004">
      <c r="B276" s="127" t="str">
        <f>$B$40</f>
        <v>Social Service</v>
      </c>
      <c r="C276" s="138">
        <f t="shared" si="20"/>
        <v>0</v>
      </c>
      <c r="D276" s="138">
        <f t="shared" si="20"/>
        <v>0</v>
      </c>
      <c r="E276" s="138">
        <f t="shared" si="20"/>
        <v>0</v>
      </c>
      <c r="F276" s="138">
        <f t="shared" si="20"/>
        <v>0</v>
      </c>
      <c r="G276" s="138">
        <f t="shared" si="20"/>
        <v>0</v>
      </c>
      <c r="H276" s="138">
        <f t="shared" si="21"/>
        <v>0</v>
      </c>
    </row>
    <row r="277" spans="2:10" x14ac:dyDescent="0.55000000000000004">
      <c r="B277" s="127" t="str">
        <f>$B$41</f>
        <v>Library Science</v>
      </c>
      <c r="C277" s="138">
        <f t="shared" si="20"/>
        <v>74321.177382587281</v>
      </c>
      <c r="D277" s="138">
        <f t="shared" si="20"/>
        <v>0</v>
      </c>
      <c r="E277" s="138">
        <f t="shared" si="20"/>
        <v>1114356.1732017687</v>
      </c>
      <c r="F277" s="138">
        <f t="shared" si="20"/>
        <v>0</v>
      </c>
      <c r="G277" s="138">
        <f t="shared" si="20"/>
        <v>0</v>
      </c>
      <c r="H277" s="138">
        <f t="shared" si="21"/>
        <v>1188677.3505843559</v>
      </c>
    </row>
    <row r="278" spans="2:10" x14ac:dyDescent="0.55000000000000004">
      <c r="B278" s="127" t="str">
        <f>$B$42</f>
        <v>Veterinary Science</v>
      </c>
      <c r="C278" s="138">
        <f t="shared" si="20"/>
        <v>0</v>
      </c>
      <c r="D278" s="138">
        <f t="shared" si="20"/>
        <v>0</v>
      </c>
      <c r="E278" s="138">
        <f t="shared" si="20"/>
        <v>0</v>
      </c>
      <c r="F278" s="138">
        <f t="shared" si="20"/>
        <v>0</v>
      </c>
      <c r="G278" s="138">
        <f t="shared" si="20"/>
        <v>0</v>
      </c>
      <c r="H278" s="138">
        <f t="shared" si="21"/>
        <v>0</v>
      </c>
    </row>
    <row r="279" spans="2:10" x14ac:dyDescent="0.55000000000000004">
      <c r="B279" s="127" t="str">
        <f>$B$43</f>
        <v>Vocational Training</v>
      </c>
      <c r="C279" s="138">
        <f t="shared" si="20"/>
        <v>97960.145152931</v>
      </c>
      <c r="D279" s="138">
        <f t="shared" si="20"/>
        <v>225985.4981337717</v>
      </c>
      <c r="E279" s="138">
        <f t="shared" si="20"/>
        <v>0</v>
      </c>
      <c r="F279" s="138">
        <f t="shared" si="20"/>
        <v>0</v>
      </c>
      <c r="G279" s="138">
        <f t="shared" si="20"/>
        <v>0</v>
      </c>
      <c r="H279" s="138">
        <f t="shared" si="21"/>
        <v>323945.64328670269</v>
      </c>
    </row>
    <row r="280" spans="2:10" x14ac:dyDescent="0.55000000000000004">
      <c r="B280" s="127" t="str">
        <f>$B$44</f>
        <v>Physical Training</v>
      </c>
      <c r="C280" s="138">
        <f t="shared" si="20"/>
        <v>0</v>
      </c>
      <c r="D280" s="138">
        <f t="shared" si="20"/>
        <v>0</v>
      </c>
      <c r="E280" s="138">
        <f t="shared" si="20"/>
        <v>0</v>
      </c>
      <c r="F280" s="138">
        <f t="shared" si="20"/>
        <v>0</v>
      </c>
      <c r="G280" s="138">
        <f t="shared" si="20"/>
        <v>0</v>
      </c>
      <c r="H280" s="138">
        <f t="shared" si="21"/>
        <v>0</v>
      </c>
    </row>
    <row r="281" spans="2:10" x14ac:dyDescent="0.55000000000000004">
      <c r="B281" s="127" t="str">
        <f>$B$45</f>
        <v>Health Services</v>
      </c>
      <c r="C281" s="138">
        <f t="shared" si="20"/>
        <v>1217990.0958382525</v>
      </c>
      <c r="D281" s="138">
        <f t="shared" si="20"/>
        <v>3068824.0146920118</v>
      </c>
      <c r="E281" s="138">
        <f t="shared" si="20"/>
        <v>1166067.509289138</v>
      </c>
      <c r="F281" s="138">
        <f t="shared" si="20"/>
        <v>0</v>
      </c>
      <c r="G281" s="138">
        <f t="shared" si="20"/>
        <v>0</v>
      </c>
      <c r="H281" s="138">
        <f t="shared" si="21"/>
        <v>5452881.6198194027</v>
      </c>
    </row>
    <row r="282" spans="2:10" x14ac:dyDescent="0.55000000000000004">
      <c r="B282" s="127" t="str">
        <f>$B$46</f>
        <v>Pharmacy</v>
      </c>
      <c r="C282" s="138">
        <f t="shared" si="20"/>
        <v>0</v>
      </c>
      <c r="D282" s="138">
        <f t="shared" si="20"/>
        <v>0</v>
      </c>
      <c r="E282" s="138">
        <f t="shared" si="20"/>
        <v>0</v>
      </c>
      <c r="F282" s="138">
        <f t="shared" si="20"/>
        <v>0</v>
      </c>
      <c r="G282" s="138">
        <f t="shared" si="20"/>
        <v>0</v>
      </c>
      <c r="H282" s="138">
        <f t="shared" si="21"/>
        <v>0</v>
      </c>
    </row>
    <row r="283" spans="2:10" x14ac:dyDescent="0.55000000000000004">
      <c r="B283" s="127" t="str">
        <f>$B$47</f>
        <v>Business Administration</v>
      </c>
      <c r="C283" s="138">
        <f t="shared" si="20"/>
        <v>5652854.122163862</v>
      </c>
      <c r="D283" s="138">
        <f t="shared" si="20"/>
        <v>22134698.57714982</v>
      </c>
      <c r="E283" s="138">
        <f t="shared" si="20"/>
        <v>5185970.7753345035</v>
      </c>
      <c r="F283" s="138">
        <f t="shared" si="20"/>
        <v>198206.68352060302</v>
      </c>
      <c r="G283" s="138">
        <f t="shared" si="20"/>
        <v>0</v>
      </c>
      <c r="H283" s="138">
        <f t="shared" si="21"/>
        <v>33171730.158168789</v>
      </c>
    </row>
    <row r="284" spans="2:10" x14ac:dyDescent="0.55000000000000004">
      <c r="B284" s="127" t="str">
        <f>$B$48</f>
        <v>Optometry</v>
      </c>
      <c r="C284" s="138">
        <f t="shared" ref="C284:G287" si="22">C259+C234+C209+C184+C132</f>
        <v>0</v>
      </c>
      <c r="D284" s="138">
        <f t="shared" si="22"/>
        <v>0</v>
      </c>
      <c r="E284" s="138">
        <f t="shared" si="22"/>
        <v>0</v>
      </c>
      <c r="F284" s="138">
        <f t="shared" si="22"/>
        <v>0</v>
      </c>
      <c r="G284" s="138">
        <f t="shared" si="22"/>
        <v>0</v>
      </c>
      <c r="H284" s="138">
        <f t="shared" si="21"/>
        <v>0</v>
      </c>
    </row>
    <row r="285" spans="2:10" x14ac:dyDescent="0.55000000000000004">
      <c r="B285" s="127" t="str">
        <f>$B$49</f>
        <v>Teacher Ed-Practice Teaching</v>
      </c>
      <c r="C285" s="138">
        <f t="shared" si="22"/>
        <v>0</v>
      </c>
      <c r="D285" s="138">
        <f t="shared" si="22"/>
        <v>1530742.7072080951</v>
      </c>
      <c r="E285" s="138">
        <f t="shared" si="22"/>
        <v>0</v>
      </c>
      <c r="F285" s="138">
        <f t="shared" si="22"/>
        <v>0</v>
      </c>
      <c r="G285" s="138">
        <f t="shared" si="22"/>
        <v>0</v>
      </c>
      <c r="H285" s="138">
        <f t="shared" si="21"/>
        <v>1530742.7072080951</v>
      </c>
    </row>
    <row r="286" spans="2:10" x14ac:dyDescent="0.55000000000000004">
      <c r="B286" s="127" t="str">
        <f>$B$50</f>
        <v>Technology</v>
      </c>
      <c r="C286" s="138">
        <f t="shared" si="22"/>
        <v>2966123.263959914</v>
      </c>
      <c r="D286" s="138">
        <f t="shared" si="22"/>
        <v>8363668.3832686506</v>
      </c>
      <c r="E286" s="138">
        <f t="shared" si="22"/>
        <v>2102015.5873072091</v>
      </c>
      <c r="F286" s="138">
        <f t="shared" si="22"/>
        <v>132234.2732146316</v>
      </c>
      <c r="G286" s="138">
        <f t="shared" si="22"/>
        <v>0</v>
      </c>
      <c r="H286" s="138">
        <f t="shared" si="21"/>
        <v>13564041.507750405</v>
      </c>
    </row>
    <row r="287" spans="2:10" x14ac:dyDescent="0.55000000000000004">
      <c r="B287" s="127" t="str">
        <f>$B$51</f>
        <v>Nursing</v>
      </c>
      <c r="C287" s="138">
        <f t="shared" si="22"/>
        <v>66074.584474404764</v>
      </c>
      <c r="D287" s="138">
        <f t="shared" si="22"/>
        <v>8851328.2022537366</v>
      </c>
      <c r="E287" s="138">
        <f t="shared" si="22"/>
        <v>0</v>
      </c>
      <c r="F287" s="138">
        <f t="shared" si="22"/>
        <v>0</v>
      </c>
      <c r="G287" s="138">
        <f t="shared" si="22"/>
        <v>0</v>
      </c>
      <c r="H287" s="138">
        <f t="shared" si="21"/>
        <v>8917402.7867281418</v>
      </c>
    </row>
    <row r="288" spans="2:10" x14ac:dyDescent="0.55000000000000004">
      <c r="B288" s="130" t="str">
        <f>$B$52</f>
        <v>Totals</v>
      </c>
      <c r="C288" s="135">
        <f>SUM(C268:C287)</f>
        <v>86598517.719224527</v>
      </c>
      <c r="D288" s="135">
        <f>SUM(D268:D287)</f>
        <v>116139487.99767011</v>
      </c>
      <c r="E288" s="135">
        <f>SUM(E268:E287)</f>
        <v>40768421.549975321</v>
      </c>
      <c r="F288" s="135">
        <f>SUM(F268:F287)</f>
        <v>7875660.7331300154</v>
      </c>
      <c r="G288" s="135">
        <f>SUM(G268:G287)</f>
        <v>0</v>
      </c>
      <c r="H288" s="135">
        <f t="shared" si="21"/>
        <v>251382087.99999997</v>
      </c>
      <c r="I288" s="351"/>
      <c r="J288" s="139"/>
    </row>
    <row r="289" spans="2:10" x14ac:dyDescent="0.55000000000000004">
      <c r="H289" s="139"/>
    </row>
    <row r="290" spans="2:10" x14ac:dyDescent="0.55000000000000004">
      <c r="B290" s="120" t="s">
        <v>218</v>
      </c>
      <c r="C290" s="121"/>
      <c r="D290" s="121"/>
      <c r="E290" s="121"/>
      <c r="F290" s="121"/>
      <c r="G290" s="121"/>
      <c r="H290" s="122"/>
      <c r="J290" s="358"/>
    </row>
    <row r="291" spans="2:10" ht="30" customHeight="1" thickBot="1" x14ac:dyDescent="0.6">
      <c r="B291" s="432" t="s">
        <v>229</v>
      </c>
      <c r="C291" s="432"/>
      <c r="D291" s="432"/>
      <c r="E291" s="432"/>
      <c r="F291" s="432"/>
      <c r="G291" s="432"/>
      <c r="H291" s="432"/>
    </row>
    <row r="292" spans="2:10" ht="19.8" thickBot="1" x14ac:dyDescent="0.6">
      <c r="B292" s="124" t="s">
        <v>31</v>
      </c>
      <c r="C292" s="125" t="s">
        <v>25</v>
      </c>
      <c r="D292" s="125" t="s">
        <v>26</v>
      </c>
      <c r="E292" s="125" t="s">
        <v>27</v>
      </c>
      <c r="F292" s="125" t="s">
        <v>28</v>
      </c>
      <c r="G292" s="125" t="s">
        <v>29</v>
      </c>
      <c r="H292" s="126" t="s">
        <v>1</v>
      </c>
    </row>
    <row r="293" spans="2:10" x14ac:dyDescent="0.55000000000000004">
      <c r="B293" s="127" t="str">
        <f>$B$32</f>
        <v>Liberal Arts</v>
      </c>
      <c r="C293" s="133">
        <f t="shared" ref="C293:H308" si="23">IF(C32=0,0,C268/C32)</f>
        <v>315.03516260882685</v>
      </c>
      <c r="D293" s="133">
        <f t="shared" si="23"/>
        <v>479.64760425178292</v>
      </c>
      <c r="E293" s="133">
        <f t="shared" si="23"/>
        <v>935.29765224661151</v>
      </c>
      <c r="F293" s="133">
        <f t="shared" si="23"/>
        <v>2028.8760344682944</v>
      </c>
      <c r="G293" s="134">
        <f t="shared" si="23"/>
        <v>0</v>
      </c>
      <c r="H293" s="135">
        <f t="shared" si="23"/>
        <v>419.75444366876906</v>
      </c>
    </row>
    <row r="294" spans="2:10" x14ac:dyDescent="0.55000000000000004">
      <c r="B294" s="127" t="str">
        <f>$B$33</f>
        <v>Science</v>
      </c>
      <c r="C294" s="136">
        <f t="shared" si="23"/>
        <v>279.19357541246023</v>
      </c>
      <c r="D294" s="136">
        <f t="shared" si="23"/>
        <v>643.55306459653195</v>
      </c>
      <c r="E294" s="136">
        <f t="shared" si="23"/>
        <v>1309.8459323031284</v>
      </c>
      <c r="F294" s="136">
        <f t="shared" si="23"/>
        <v>1649.9109911659059</v>
      </c>
      <c r="G294" s="137">
        <f t="shared" si="23"/>
        <v>0</v>
      </c>
      <c r="H294" s="138">
        <f t="shared" si="23"/>
        <v>453.8369852490946</v>
      </c>
    </row>
    <row r="295" spans="2:10" x14ac:dyDescent="0.55000000000000004">
      <c r="B295" s="127" t="str">
        <f>$B$34</f>
        <v>Fine Arts</v>
      </c>
      <c r="C295" s="136">
        <f t="shared" si="23"/>
        <v>467.36859109148946</v>
      </c>
      <c r="D295" s="136">
        <f t="shared" si="23"/>
        <v>819.43059561223288</v>
      </c>
      <c r="E295" s="136">
        <f t="shared" si="23"/>
        <v>1767.8839125876352</v>
      </c>
      <c r="F295" s="136">
        <f t="shared" si="23"/>
        <v>0</v>
      </c>
      <c r="G295" s="137">
        <f t="shared" si="23"/>
        <v>0</v>
      </c>
      <c r="H295" s="138">
        <f t="shared" si="23"/>
        <v>620.51632055525204</v>
      </c>
    </row>
    <row r="296" spans="2:10" x14ac:dyDescent="0.55000000000000004">
      <c r="B296" s="127" t="str">
        <f>$B$35</f>
        <v>Teacher Education</v>
      </c>
      <c r="C296" s="136">
        <f t="shared" si="23"/>
        <v>425.40705965241506</v>
      </c>
      <c r="D296" s="136">
        <f t="shared" si="23"/>
        <v>600.24702849936352</v>
      </c>
      <c r="E296" s="136">
        <f t="shared" si="23"/>
        <v>836.14993437627299</v>
      </c>
      <c r="F296" s="136">
        <f t="shared" si="23"/>
        <v>1272.3204340109942</v>
      </c>
      <c r="G296" s="137">
        <f t="shared" si="23"/>
        <v>0</v>
      </c>
      <c r="H296" s="138">
        <f t="shared" si="23"/>
        <v>718.53706537111032</v>
      </c>
    </row>
    <row r="297" spans="2:10" x14ac:dyDescent="0.55000000000000004">
      <c r="B297" s="127" t="str">
        <f>$B$36</f>
        <v>Agriculture</v>
      </c>
      <c r="C297" s="136">
        <f t="shared" si="23"/>
        <v>339.79960257270955</v>
      </c>
      <c r="D297" s="136">
        <f t="shared" si="23"/>
        <v>582.20177253219765</v>
      </c>
      <c r="E297" s="136">
        <f t="shared" si="23"/>
        <v>1074.7370930150937</v>
      </c>
      <c r="F297" s="136">
        <f t="shared" si="23"/>
        <v>0</v>
      </c>
      <c r="G297" s="137">
        <f t="shared" si="23"/>
        <v>0</v>
      </c>
      <c r="H297" s="138">
        <f t="shared" si="23"/>
        <v>487.79039600601124</v>
      </c>
    </row>
    <row r="298" spans="2:10" x14ac:dyDescent="0.55000000000000004">
      <c r="B298" s="127" t="str">
        <f>$B$37</f>
        <v>Engineering</v>
      </c>
      <c r="C298" s="136">
        <f t="shared" si="23"/>
        <v>432.0775974981006</v>
      </c>
      <c r="D298" s="136">
        <f t="shared" si="23"/>
        <v>614.30446364855288</v>
      </c>
      <c r="E298" s="136">
        <f t="shared" si="23"/>
        <v>938.5049526191965</v>
      </c>
      <c r="F298" s="136">
        <f t="shared" si="23"/>
        <v>1937.6992262312531</v>
      </c>
      <c r="G298" s="137">
        <f t="shared" si="23"/>
        <v>0</v>
      </c>
      <c r="H298" s="138">
        <f t="shared" si="23"/>
        <v>590.82615245997488</v>
      </c>
    </row>
    <row r="299" spans="2:10" x14ac:dyDescent="0.55000000000000004">
      <c r="B299" s="127" t="str">
        <f>$B$38</f>
        <v>Home Economics</v>
      </c>
      <c r="C299" s="136">
        <f t="shared" si="23"/>
        <v>239.81124978932715</v>
      </c>
      <c r="D299" s="136">
        <f t="shared" si="23"/>
        <v>1013.777748711087</v>
      </c>
      <c r="E299" s="136">
        <f t="shared" si="23"/>
        <v>1049.3441281486666</v>
      </c>
      <c r="F299" s="136">
        <f t="shared" si="23"/>
        <v>0</v>
      </c>
      <c r="G299" s="137">
        <f t="shared" si="23"/>
        <v>0</v>
      </c>
      <c r="H299" s="138">
        <f t="shared" si="23"/>
        <v>454.77781806613569</v>
      </c>
    </row>
    <row r="300" spans="2:10" x14ac:dyDescent="0.55000000000000004">
      <c r="B300" s="127" t="str">
        <f>$B$39</f>
        <v>Law</v>
      </c>
      <c r="C300" s="136">
        <f t="shared" si="23"/>
        <v>0</v>
      </c>
      <c r="D300" s="136">
        <f t="shared" si="23"/>
        <v>0</v>
      </c>
      <c r="E300" s="136">
        <f t="shared" si="23"/>
        <v>0</v>
      </c>
      <c r="F300" s="136">
        <f t="shared" si="23"/>
        <v>0</v>
      </c>
      <c r="G300" s="137">
        <f t="shared" si="23"/>
        <v>0</v>
      </c>
      <c r="H300" s="138">
        <f t="shared" si="23"/>
        <v>0</v>
      </c>
    </row>
    <row r="301" spans="2:10" x14ac:dyDescent="0.55000000000000004">
      <c r="B301" s="127" t="str">
        <f>$B$40</f>
        <v>Social Service</v>
      </c>
      <c r="C301" s="136">
        <f t="shared" si="23"/>
        <v>0</v>
      </c>
      <c r="D301" s="136">
        <f t="shared" si="23"/>
        <v>0</v>
      </c>
      <c r="E301" s="136">
        <f t="shared" si="23"/>
        <v>0</v>
      </c>
      <c r="F301" s="136">
        <f t="shared" si="23"/>
        <v>0</v>
      </c>
      <c r="G301" s="137">
        <f t="shared" si="23"/>
        <v>0</v>
      </c>
      <c r="H301" s="138">
        <f t="shared" si="23"/>
        <v>0</v>
      </c>
    </row>
    <row r="302" spans="2:10" x14ac:dyDescent="0.55000000000000004">
      <c r="B302" s="127" t="str">
        <f>$B$41</f>
        <v>Library Science</v>
      </c>
      <c r="C302" s="136">
        <f t="shared" si="23"/>
        <v>337.82353355721489</v>
      </c>
      <c r="D302" s="136">
        <f t="shared" si="23"/>
        <v>0</v>
      </c>
      <c r="E302" s="136">
        <f t="shared" si="23"/>
        <v>921.71726484844385</v>
      </c>
      <c r="F302" s="136">
        <f t="shared" si="23"/>
        <v>0</v>
      </c>
      <c r="G302" s="137">
        <f t="shared" si="23"/>
        <v>0</v>
      </c>
      <c r="H302" s="138">
        <f t="shared" si="23"/>
        <v>831.82459802964024</v>
      </c>
    </row>
    <row r="303" spans="2:10" x14ac:dyDescent="0.55000000000000004">
      <c r="B303" s="127" t="str">
        <f>$B$42</f>
        <v>Veterinary Science</v>
      </c>
      <c r="C303" s="136">
        <f t="shared" si="23"/>
        <v>0</v>
      </c>
      <c r="D303" s="136">
        <f t="shared" si="23"/>
        <v>0</v>
      </c>
      <c r="E303" s="136">
        <f t="shared" si="23"/>
        <v>0</v>
      </c>
      <c r="F303" s="136">
        <f t="shared" si="23"/>
        <v>0</v>
      </c>
      <c r="G303" s="137">
        <f t="shared" si="23"/>
        <v>0</v>
      </c>
      <c r="H303" s="138">
        <f t="shared" si="23"/>
        <v>0</v>
      </c>
    </row>
    <row r="304" spans="2:10" x14ac:dyDescent="0.55000000000000004">
      <c r="B304" s="127" t="str">
        <f>$B$43</f>
        <v>Vocational Training</v>
      </c>
      <c r="C304" s="136">
        <f t="shared" si="23"/>
        <v>424.06989243693073</v>
      </c>
      <c r="D304" s="136">
        <f t="shared" si="23"/>
        <v>512.43877127839392</v>
      </c>
      <c r="E304" s="136">
        <f t="shared" si="23"/>
        <v>0</v>
      </c>
      <c r="F304" s="136">
        <f t="shared" si="23"/>
        <v>0</v>
      </c>
      <c r="G304" s="137">
        <f t="shared" si="23"/>
        <v>0</v>
      </c>
      <c r="H304" s="138">
        <f t="shared" si="23"/>
        <v>482.0619691766409</v>
      </c>
    </row>
    <row r="305" spans="2:10" x14ac:dyDescent="0.55000000000000004">
      <c r="B305" s="127" t="str">
        <f>$B$44</f>
        <v>Physical Training</v>
      </c>
      <c r="C305" s="136">
        <f t="shared" si="23"/>
        <v>0</v>
      </c>
      <c r="D305" s="136">
        <f t="shared" si="23"/>
        <v>0</v>
      </c>
      <c r="E305" s="136">
        <f t="shared" si="23"/>
        <v>0</v>
      </c>
      <c r="F305" s="136">
        <f t="shared" si="23"/>
        <v>0</v>
      </c>
      <c r="G305" s="137">
        <f t="shared" si="23"/>
        <v>0</v>
      </c>
      <c r="H305" s="138">
        <f t="shared" si="23"/>
        <v>0</v>
      </c>
    </row>
    <row r="306" spans="2:10" x14ac:dyDescent="0.55000000000000004">
      <c r="B306" s="127" t="str">
        <f>$B$45</f>
        <v>Health Services</v>
      </c>
      <c r="C306" s="136">
        <f t="shared" si="23"/>
        <v>310.00002439253052</v>
      </c>
      <c r="D306" s="136">
        <f t="shared" si="23"/>
        <v>509.34838418124679</v>
      </c>
      <c r="E306" s="136">
        <f t="shared" si="23"/>
        <v>1210.8696877353459</v>
      </c>
      <c r="F306" s="136">
        <f t="shared" si="23"/>
        <v>0</v>
      </c>
      <c r="G306" s="137">
        <f t="shared" si="23"/>
        <v>0</v>
      </c>
      <c r="H306" s="138">
        <f t="shared" si="23"/>
        <v>499.4853549344511</v>
      </c>
    </row>
    <row r="307" spans="2:10" x14ac:dyDescent="0.55000000000000004">
      <c r="B307" s="127" t="str">
        <f>$B$46</f>
        <v>Pharmacy</v>
      </c>
      <c r="C307" s="136">
        <f t="shared" si="23"/>
        <v>0</v>
      </c>
      <c r="D307" s="136">
        <f t="shared" si="23"/>
        <v>0</v>
      </c>
      <c r="E307" s="136">
        <f t="shared" si="23"/>
        <v>0</v>
      </c>
      <c r="F307" s="136">
        <f t="shared" si="23"/>
        <v>0</v>
      </c>
      <c r="G307" s="137">
        <f t="shared" si="23"/>
        <v>0</v>
      </c>
      <c r="H307" s="138">
        <f t="shared" si="23"/>
        <v>0</v>
      </c>
    </row>
    <row r="308" spans="2:10" x14ac:dyDescent="0.55000000000000004">
      <c r="B308" s="127" t="str">
        <f>$B$47</f>
        <v>Business Administration</v>
      </c>
      <c r="C308" s="136">
        <f t="shared" si="23"/>
        <v>401.53815330045899</v>
      </c>
      <c r="D308" s="136">
        <f t="shared" si="23"/>
        <v>594.01278955397629</v>
      </c>
      <c r="E308" s="136">
        <f t="shared" si="23"/>
        <v>1036.3650630164875</v>
      </c>
      <c r="F308" s="136">
        <f t="shared" si="23"/>
        <v>2064.6529533396147</v>
      </c>
      <c r="G308" s="137">
        <f t="shared" si="23"/>
        <v>0</v>
      </c>
      <c r="H308" s="138">
        <f t="shared" si="23"/>
        <v>587.7239977705708</v>
      </c>
    </row>
    <row r="309" spans="2:10" x14ac:dyDescent="0.55000000000000004">
      <c r="B309" s="127" t="str">
        <f>$B$48</f>
        <v>Optometry</v>
      </c>
      <c r="C309" s="136">
        <f t="shared" ref="C309:H313" si="24">IF(C48=0,0,C284/C48)</f>
        <v>0</v>
      </c>
      <c r="D309" s="136">
        <f t="shared" si="24"/>
        <v>0</v>
      </c>
      <c r="E309" s="136">
        <f t="shared" si="24"/>
        <v>0</v>
      </c>
      <c r="F309" s="136">
        <f t="shared" si="24"/>
        <v>0</v>
      </c>
      <c r="G309" s="137">
        <f t="shared" si="24"/>
        <v>0</v>
      </c>
      <c r="H309" s="138">
        <f t="shared" si="24"/>
        <v>0</v>
      </c>
    </row>
    <row r="310" spans="2:10" x14ac:dyDescent="0.55000000000000004">
      <c r="B310" s="127" t="str">
        <f>$B$49</f>
        <v>Teacher Ed-Practice Teaching</v>
      </c>
      <c r="C310" s="136">
        <f t="shared" si="24"/>
        <v>0</v>
      </c>
      <c r="D310" s="136">
        <f t="shared" si="24"/>
        <v>986.9392051631819</v>
      </c>
      <c r="E310" s="136">
        <f t="shared" si="24"/>
        <v>0</v>
      </c>
      <c r="F310" s="136">
        <f t="shared" si="24"/>
        <v>0</v>
      </c>
      <c r="G310" s="137">
        <f t="shared" si="24"/>
        <v>0</v>
      </c>
      <c r="H310" s="138">
        <f t="shared" si="24"/>
        <v>986.9392051631819</v>
      </c>
    </row>
    <row r="311" spans="2:10" x14ac:dyDescent="0.55000000000000004">
      <c r="B311" s="127" t="str">
        <f>$B$50</f>
        <v>Technology</v>
      </c>
      <c r="C311" s="136">
        <f t="shared" si="24"/>
        <v>417.41109822120939</v>
      </c>
      <c r="D311" s="136">
        <f t="shared" si="24"/>
        <v>544.79340693516485</v>
      </c>
      <c r="E311" s="136">
        <f t="shared" si="24"/>
        <v>1224.9508084540846</v>
      </c>
      <c r="F311" s="136">
        <f t="shared" si="24"/>
        <v>918.2935639904972</v>
      </c>
      <c r="G311" s="137">
        <f t="shared" si="24"/>
        <v>0</v>
      </c>
      <c r="H311" s="138">
        <f t="shared" si="24"/>
        <v>557.77783977919262</v>
      </c>
    </row>
    <row r="312" spans="2:10" x14ac:dyDescent="0.55000000000000004">
      <c r="B312" s="127" t="str">
        <f>$B$51</f>
        <v>Nursing</v>
      </c>
      <c r="C312" s="136">
        <f t="shared" si="24"/>
        <v>734.16204971560853</v>
      </c>
      <c r="D312" s="136">
        <f t="shared" si="24"/>
        <v>1036.4552930039504</v>
      </c>
      <c r="E312" s="136">
        <f t="shared" si="24"/>
        <v>0</v>
      </c>
      <c r="F312" s="136">
        <f t="shared" si="24"/>
        <v>0</v>
      </c>
      <c r="G312" s="137">
        <f t="shared" si="24"/>
        <v>0</v>
      </c>
      <c r="H312" s="138">
        <f t="shared" si="24"/>
        <v>1033.302756283678</v>
      </c>
    </row>
    <row r="313" spans="2:10" x14ac:dyDescent="0.55000000000000004">
      <c r="B313" s="130" t="str">
        <f>$B$52</f>
        <v>Totals</v>
      </c>
      <c r="C313" s="135">
        <f t="shared" si="24"/>
        <v>333.72712415256342</v>
      </c>
      <c r="D313" s="135">
        <f t="shared" si="24"/>
        <v>592.75708283870404</v>
      </c>
      <c r="E313" s="135">
        <f t="shared" si="24"/>
        <v>1018.1669176587827</v>
      </c>
      <c r="F313" s="135">
        <f t="shared" si="24"/>
        <v>1532.5278717902345</v>
      </c>
      <c r="G313" s="135">
        <f t="shared" si="24"/>
        <v>0</v>
      </c>
      <c r="H313" s="135">
        <f t="shared" si="24"/>
        <v>502.16158210147819</v>
      </c>
      <c r="I313" s="349"/>
    </row>
    <row r="315" spans="2:10" x14ac:dyDescent="0.55000000000000004">
      <c r="B315" s="120" t="s">
        <v>37</v>
      </c>
      <c r="C315" s="121"/>
      <c r="D315" s="121"/>
      <c r="E315" s="121"/>
      <c r="F315" s="121"/>
      <c r="G315" s="121"/>
      <c r="H315" s="122"/>
      <c r="J315" s="358"/>
    </row>
    <row r="316" spans="2:10" ht="55.5" customHeight="1" thickBot="1" x14ac:dyDescent="0.6">
      <c r="B316" s="432" t="s">
        <v>230</v>
      </c>
      <c r="C316" s="432"/>
      <c r="D316" s="432"/>
      <c r="E316" s="432"/>
      <c r="F316" s="432"/>
      <c r="G316" s="432"/>
      <c r="H316" s="432"/>
    </row>
    <row r="317" spans="2:10" ht="19.8" thickBot="1" x14ac:dyDescent="0.6">
      <c r="B317" s="124" t="s">
        <v>31</v>
      </c>
      <c r="C317" s="125" t="s">
        <v>25</v>
      </c>
      <c r="D317" s="125" t="s">
        <v>26</v>
      </c>
      <c r="E317" s="125" t="s">
        <v>27</v>
      </c>
      <c r="F317" s="125" t="s">
        <v>28</v>
      </c>
      <c r="G317" s="125" t="s">
        <v>29</v>
      </c>
      <c r="H317" s="126" t="s">
        <v>1</v>
      </c>
    </row>
    <row r="318" spans="2:10" x14ac:dyDescent="0.55000000000000004">
      <c r="B318" s="127" t="str">
        <f>$B$32</f>
        <v>Liberal Arts</v>
      </c>
      <c r="C318" s="128">
        <f t="shared" ref="C318:H318" si="25">IF($C$293=0,"",C293/$C$293)</f>
        <v>1</v>
      </c>
      <c r="D318" s="128">
        <f t="shared" si="25"/>
        <v>1.5225208522115108</v>
      </c>
      <c r="E318" s="128">
        <f t="shared" si="25"/>
        <v>2.9688674892711986</v>
      </c>
      <c r="F318" s="128">
        <f t="shared" si="25"/>
        <v>6.440157402326264</v>
      </c>
      <c r="G318" s="128">
        <f t="shared" si="25"/>
        <v>0</v>
      </c>
      <c r="H318" s="128">
        <f t="shared" si="25"/>
        <v>1.3324050566062371</v>
      </c>
    </row>
    <row r="319" spans="2:10" x14ac:dyDescent="0.55000000000000004">
      <c r="B319" s="127" t="str">
        <f>$B$33</f>
        <v>Science</v>
      </c>
      <c r="C319" s="128">
        <f t="shared" ref="C319:H334" si="26">IF($C$293=0,"",C294/$C$293)</f>
        <v>0.88622988335790809</v>
      </c>
      <c r="D319" s="128">
        <f t="shared" si="26"/>
        <v>2.0427975698560972</v>
      </c>
      <c r="E319" s="128">
        <f t="shared" si="26"/>
        <v>4.1577769333943815</v>
      </c>
      <c r="F319" s="128">
        <f t="shared" si="26"/>
        <v>5.2372280525858912</v>
      </c>
      <c r="G319" s="128">
        <f t="shared" si="26"/>
        <v>0</v>
      </c>
      <c r="H319" s="128">
        <f t="shared" si="26"/>
        <v>1.4405915247391459</v>
      </c>
    </row>
    <row r="320" spans="2:10" x14ac:dyDescent="0.55000000000000004">
      <c r="B320" s="127" t="str">
        <f>$B$34</f>
        <v>Fine Arts</v>
      </c>
      <c r="C320" s="128">
        <f t="shared" si="26"/>
        <v>1.4835442089104578</v>
      </c>
      <c r="D320" s="128">
        <f t="shared" si="26"/>
        <v>2.6010766189604815</v>
      </c>
      <c r="E320" s="128">
        <f t="shared" si="26"/>
        <v>5.6117034617585944</v>
      </c>
      <c r="F320" s="128">
        <f t="shared" si="26"/>
        <v>0</v>
      </c>
      <c r="G320" s="128">
        <f t="shared" si="26"/>
        <v>0</v>
      </c>
      <c r="H320" s="128">
        <f t="shared" si="26"/>
        <v>1.9696732117669522</v>
      </c>
    </row>
    <row r="321" spans="2:8" x14ac:dyDescent="0.55000000000000004">
      <c r="B321" s="127" t="str">
        <f>$B$35</f>
        <v>Teacher Education</v>
      </c>
      <c r="C321" s="128">
        <f t="shared" si="26"/>
        <v>1.3503478663447956</v>
      </c>
      <c r="D321" s="128">
        <f t="shared" si="26"/>
        <v>1.9053334349368449</v>
      </c>
      <c r="E321" s="128">
        <f t="shared" si="26"/>
        <v>2.6541479606659157</v>
      </c>
      <c r="F321" s="128">
        <f t="shared" si="26"/>
        <v>4.0386616639070549</v>
      </c>
      <c r="G321" s="128">
        <f t="shared" si="26"/>
        <v>0</v>
      </c>
      <c r="H321" s="128">
        <f t="shared" si="26"/>
        <v>2.2808154474594446</v>
      </c>
    </row>
    <row r="322" spans="2:8" x14ac:dyDescent="0.55000000000000004">
      <c r="B322" s="127" t="str">
        <f>$B$36</f>
        <v>Agriculture</v>
      </c>
      <c r="C322" s="128">
        <f t="shared" si="26"/>
        <v>1.0786084948702448</v>
      </c>
      <c r="D322" s="128">
        <f t="shared" si="26"/>
        <v>1.848053302085223</v>
      </c>
      <c r="E322" s="128">
        <f t="shared" si="26"/>
        <v>3.4114829726152642</v>
      </c>
      <c r="F322" s="128">
        <f t="shared" si="26"/>
        <v>0</v>
      </c>
      <c r="G322" s="128">
        <f t="shared" si="26"/>
        <v>0</v>
      </c>
      <c r="H322" s="128">
        <f t="shared" si="26"/>
        <v>1.5483680995054234</v>
      </c>
    </row>
    <row r="323" spans="2:8" x14ac:dyDescent="0.55000000000000004">
      <c r="B323" s="127" t="str">
        <f>$B$37</f>
        <v>Engineering</v>
      </c>
      <c r="C323" s="128">
        <f t="shared" si="26"/>
        <v>1.3715218133748552</v>
      </c>
      <c r="D323" s="128">
        <f t="shared" si="26"/>
        <v>1.9499552321761715</v>
      </c>
      <c r="E323" s="128">
        <f t="shared" si="26"/>
        <v>2.9790482587638007</v>
      </c>
      <c r="F323" s="128">
        <f t="shared" si="26"/>
        <v>6.1507395243916223</v>
      </c>
      <c r="G323" s="128">
        <f t="shared" si="26"/>
        <v>0</v>
      </c>
      <c r="H323" s="128">
        <f t="shared" si="26"/>
        <v>1.8754292300811908</v>
      </c>
    </row>
    <row r="324" spans="2:8" x14ac:dyDescent="0.55000000000000004">
      <c r="B324" s="127" t="str">
        <f>$B$38</f>
        <v>Home Economics</v>
      </c>
      <c r="C324" s="128">
        <f t="shared" si="26"/>
        <v>0.76122058186595576</v>
      </c>
      <c r="D324" s="128">
        <f t="shared" si="26"/>
        <v>3.2179828445686094</v>
      </c>
      <c r="E324" s="128">
        <f t="shared" si="26"/>
        <v>3.3308793833011499</v>
      </c>
      <c r="F324" s="128">
        <f t="shared" si="26"/>
        <v>0</v>
      </c>
      <c r="G324" s="128">
        <f t="shared" si="26"/>
        <v>0</v>
      </c>
      <c r="H324" s="128">
        <f t="shared" si="26"/>
        <v>1.4435779622188545</v>
      </c>
    </row>
    <row r="325" spans="2:8" x14ac:dyDescent="0.55000000000000004">
      <c r="B325" s="127" t="str">
        <f>$B$39</f>
        <v>Law</v>
      </c>
      <c r="C325" s="128">
        <f t="shared" si="26"/>
        <v>0</v>
      </c>
      <c r="D325" s="128">
        <f t="shared" si="26"/>
        <v>0</v>
      </c>
      <c r="E325" s="128">
        <f t="shared" si="26"/>
        <v>0</v>
      </c>
      <c r="F325" s="128">
        <f t="shared" si="26"/>
        <v>0</v>
      </c>
      <c r="G325" s="128">
        <f t="shared" si="26"/>
        <v>0</v>
      </c>
      <c r="H325" s="128">
        <f t="shared" si="26"/>
        <v>0</v>
      </c>
    </row>
    <row r="326" spans="2:8" x14ac:dyDescent="0.55000000000000004">
      <c r="B326" s="127" t="str">
        <f>$B$40</f>
        <v>Social Service</v>
      </c>
      <c r="C326" s="128">
        <f t="shared" si="26"/>
        <v>0</v>
      </c>
      <c r="D326" s="128">
        <f t="shared" si="26"/>
        <v>0</v>
      </c>
      <c r="E326" s="128">
        <f t="shared" si="26"/>
        <v>0</v>
      </c>
      <c r="F326" s="128">
        <f t="shared" si="26"/>
        <v>0</v>
      </c>
      <c r="G326" s="128">
        <f t="shared" si="26"/>
        <v>0</v>
      </c>
      <c r="H326" s="128">
        <f t="shared" si="26"/>
        <v>0</v>
      </c>
    </row>
    <row r="327" spans="2:8" x14ac:dyDescent="0.55000000000000004">
      <c r="B327" s="127" t="str">
        <f>$B$41</f>
        <v>Library Science</v>
      </c>
      <c r="C327" s="128">
        <f t="shared" si="26"/>
        <v>1.0723359600867282</v>
      </c>
      <c r="D327" s="128">
        <f t="shared" si="26"/>
        <v>0</v>
      </c>
      <c r="E327" s="128">
        <f t="shared" si="26"/>
        <v>2.9257599603029791</v>
      </c>
      <c r="F327" s="128">
        <f t="shared" si="26"/>
        <v>0</v>
      </c>
      <c r="G327" s="128">
        <f t="shared" si="26"/>
        <v>0</v>
      </c>
      <c r="H327" s="128">
        <f t="shared" si="26"/>
        <v>2.6404182667777341</v>
      </c>
    </row>
    <row r="328" spans="2:8" x14ac:dyDescent="0.55000000000000004">
      <c r="B328" s="127" t="str">
        <f>$B$42</f>
        <v>Veterinary Science</v>
      </c>
      <c r="C328" s="128">
        <f t="shared" si="26"/>
        <v>0</v>
      </c>
      <c r="D328" s="128">
        <f t="shared" si="26"/>
        <v>0</v>
      </c>
      <c r="E328" s="128">
        <f t="shared" si="26"/>
        <v>0</v>
      </c>
      <c r="F328" s="128">
        <f t="shared" si="26"/>
        <v>0</v>
      </c>
      <c r="G328" s="128">
        <f t="shared" si="26"/>
        <v>0</v>
      </c>
      <c r="H328" s="128">
        <f t="shared" si="26"/>
        <v>0</v>
      </c>
    </row>
    <row r="329" spans="2:8" x14ac:dyDescent="0.55000000000000004">
      <c r="B329" s="127" t="str">
        <f>$B$43</f>
        <v>Vocational Training</v>
      </c>
      <c r="C329" s="128">
        <f t="shared" si="26"/>
        <v>1.3461033648599101</v>
      </c>
      <c r="D329" s="128">
        <f t="shared" si="26"/>
        <v>1.6266081761631142</v>
      </c>
      <c r="E329" s="128">
        <f t="shared" si="26"/>
        <v>0</v>
      </c>
      <c r="F329" s="128">
        <f t="shared" si="26"/>
        <v>0</v>
      </c>
      <c r="G329" s="128">
        <f t="shared" si="26"/>
        <v>0</v>
      </c>
      <c r="H329" s="128">
        <f t="shared" si="26"/>
        <v>1.5301846472776375</v>
      </c>
    </row>
    <row r="330" spans="2:8" x14ac:dyDescent="0.55000000000000004">
      <c r="B330" s="127" t="str">
        <f>$B$44</f>
        <v>Physical Training</v>
      </c>
      <c r="C330" s="128">
        <f t="shared" si="26"/>
        <v>0</v>
      </c>
      <c r="D330" s="128">
        <f t="shared" si="26"/>
        <v>0</v>
      </c>
      <c r="E330" s="128">
        <f t="shared" si="26"/>
        <v>0</v>
      </c>
      <c r="F330" s="128">
        <f t="shared" si="26"/>
        <v>0</v>
      </c>
      <c r="G330" s="128">
        <f t="shared" si="26"/>
        <v>0</v>
      </c>
      <c r="H330" s="128">
        <f t="shared" si="26"/>
        <v>0</v>
      </c>
    </row>
    <row r="331" spans="2:8" x14ac:dyDescent="0.55000000000000004">
      <c r="B331" s="127" t="str">
        <f>$B$45</f>
        <v>Health Services</v>
      </c>
      <c r="C331" s="128">
        <f t="shared" si="26"/>
        <v>0.98401721834921529</v>
      </c>
      <c r="D331" s="128">
        <f t="shared" si="26"/>
        <v>1.6167985184996474</v>
      </c>
      <c r="E331" s="128">
        <f t="shared" si="26"/>
        <v>3.8436017037211165</v>
      </c>
      <c r="F331" s="128">
        <f t="shared" si="26"/>
        <v>0</v>
      </c>
      <c r="G331" s="128">
        <f t="shared" si="26"/>
        <v>0</v>
      </c>
      <c r="H331" s="128">
        <f t="shared" si="26"/>
        <v>1.5854908093375359</v>
      </c>
    </row>
    <row r="332" spans="2:8" x14ac:dyDescent="0.55000000000000004">
      <c r="B332" s="127" t="str">
        <f>$B$46</f>
        <v>Pharmacy</v>
      </c>
      <c r="C332" s="128">
        <f t="shared" si="26"/>
        <v>0</v>
      </c>
      <c r="D332" s="128">
        <f t="shared" si="26"/>
        <v>0</v>
      </c>
      <c r="E332" s="128">
        <f t="shared" si="26"/>
        <v>0</v>
      </c>
      <c r="F332" s="128">
        <f t="shared" si="26"/>
        <v>0</v>
      </c>
      <c r="G332" s="128">
        <f t="shared" si="26"/>
        <v>0</v>
      </c>
      <c r="H332" s="128">
        <f t="shared" si="26"/>
        <v>0</v>
      </c>
    </row>
    <row r="333" spans="2:8" x14ac:dyDescent="0.55000000000000004">
      <c r="B333" s="127" t="str">
        <f>$B$47</f>
        <v>Business Administration</v>
      </c>
      <c r="C333" s="128">
        <f t="shared" si="26"/>
        <v>1.2745820180048957</v>
      </c>
      <c r="D333" s="128">
        <f t="shared" si="26"/>
        <v>1.8855444091856839</v>
      </c>
      <c r="E333" s="128">
        <f t="shared" si="26"/>
        <v>3.2896806008392221</v>
      </c>
      <c r="F333" s="128">
        <f t="shared" si="26"/>
        <v>6.5537222456124837</v>
      </c>
      <c r="G333" s="128">
        <f t="shared" si="26"/>
        <v>0</v>
      </c>
      <c r="H333" s="128">
        <f t="shared" si="26"/>
        <v>1.8655822191516331</v>
      </c>
    </row>
    <row r="334" spans="2:8" x14ac:dyDescent="0.55000000000000004">
      <c r="B334" s="127" t="str">
        <f>$B$48</f>
        <v>Optometry</v>
      </c>
      <c r="C334" s="128">
        <f t="shared" si="26"/>
        <v>0</v>
      </c>
      <c r="D334" s="128">
        <f t="shared" si="26"/>
        <v>0</v>
      </c>
      <c r="E334" s="128">
        <f t="shared" si="26"/>
        <v>0</v>
      </c>
      <c r="F334" s="128">
        <f t="shared" si="26"/>
        <v>0</v>
      </c>
      <c r="G334" s="128">
        <f t="shared" si="26"/>
        <v>0</v>
      </c>
      <c r="H334" s="128">
        <f t="shared" si="26"/>
        <v>0</v>
      </c>
    </row>
    <row r="335" spans="2:8" x14ac:dyDescent="0.55000000000000004">
      <c r="B335" s="127" t="str">
        <f>$B$49</f>
        <v>Teacher Ed-Practice Teaching</v>
      </c>
      <c r="C335" s="128">
        <f t="shared" ref="C335:H338" si="27">IF($C$293=0,"",C310/$C$293)</f>
        <v>0</v>
      </c>
      <c r="D335" s="128">
        <f t="shared" si="27"/>
        <v>3.132790628799254</v>
      </c>
      <c r="E335" s="128">
        <f t="shared" si="27"/>
        <v>0</v>
      </c>
      <c r="F335" s="128">
        <f t="shared" si="27"/>
        <v>0</v>
      </c>
      <c r="G335" s="128">
        <f t="shared" si="27"/>
        <v>0</v>
      </c>
      <c r="H335" s="128">
        <f t="shared" si="27"/>
        <v>3.132790628799254</v>
      </c>
    </row>
    <row r="336" spans="2:8" x14ac:dyDescent="0.55000000000000004">
      <c r="B336" s="127" t="str">
        <f>$B$50</f>
        <v>Technology</v>
      </c>
      <c r="C336" s="128">
        <f t="shared" si="27"/>
        <v>1.3249666950336614</v>
      </c>
      <c r="D336" s="128">
        <f t="shared" si="27"/>
        <v>1.729309840919645</v>
      </c>
      <c r="E336" s="128">
        <f t="shared" si="27"/>
        <v>3.8882986848521499</v>
      </c>
      <c r="F336" s="128">
        <f t="shared" si="27"/>
        <v>2.9148922818203782</v>
      </c>
      <c r="G336" s="128">
        <f t="shared" si="27"/>
        <v>0</v>
      </c>
      <c r="H336" s="128">
        <f t="shared" si="27"/>
        <v>1.770525661834691</v>
      </c>
    </row>
    <row r="337" spans="2:10" x14ac:dyDescent="0.55000000000000004">
      <c r="B337" s="127" t="str">
        <f>$B$51</f>
        <v>Nursing</v>
      </c>
      <c r="C337" s="128">
        <f t="shared" si="27"/>
        <v>2.3304130359162589</v>
      </c>
      <c r="D337" s="128">
        <f t="shared" si="27"/>
        <v>3.289967013272411</v>
      </c>
      <c r="E337" s="128">
        <f t="shared" si="27"/>
        <v>0</v>
      </c>
      <c r="F337" s="128">
        <f t="shared" si="27"/>
        <v>0</v>
      </c>
      <c r="G337" s="128">
        <f t="shared" si="27"/>
        <v>0</v>
      </c>
      <c r="H337" s="128">
        <f t="shared" si="27"/>
        <v>3.2799600772397279</v>
      </c>
    </row>
    <row r="338" spans="2:10" x14ac:dyDescent="0.55000000000000004">
      <c r="B338" s="130" t="str">
        <f>$B$52</f>
        <v>Totals</v>
      </c>
      <c r="C338" s="128">
        <f t="shared" si="27"/>
        <v>1.0593329372789602</v>
      </c>
      <c r="D338" s="128">
        <f t="shared" si="27"/>
        <v>1.8815584835992394</v>
      </c>
      <c r="E338" s="128">
        <f t="shared" si="27"/>
        <v>3.2319151590167765</v>
      </c>
      <c r="F338" s="128">
        <f t="shared" si="27"/>
        <v>4.8646248218747097</v>
      </c>
      <c r="G338" s="128">
        <f t="shared" si="27"/>
        <v>0</v>
      </c>
      <c r="H338" s="128">
        <f t="shared" si="27"/>
        <v>1.5939858203225481</v>
      </c>
      <c r="I338" s="349"/>
    </row>
    <row r="340" spans="2:10" x14ac:dyDescent="0.55000000000000004">
      <c r="B340" s="120" t="s">
        <v>231</v>
      </c>
      <c r="C340" s="121"/>
      <c r="D340" s="121"/>
      <c r="E340" s="121"/>
      <c r="F340" s="121"/>
      <c r="G340" s="121"/>
      <c r="H340" s="122"/>
      <c r="J340" s="358"/>
    </row>
    <row r="341" spans="2:10" ht="55.5" customHeight="1" thickBot="1" x14ac:dyDescent="0.6">
      <c r="B341" s="432" t="s">
        <v>232</v>
      </c>
      <c r="C341" s="432"/>
      <c r="D341" s="432"/>
      <c r="E341" s="432"/>
      <c r="F341" s="432"/>
      <c r="G341" s="432"/>
      <c r="H341" s="432"/>
    </row>
    <row r="342" spans="2:10" ht="19.8" thickBot="1" x14ac:dyDescent="0.6">
      <c r="B342" s="124" t="s">
        <v>31</v>
      </c>
      <c r="C342" s="125" t="s">
        <v>25</v>
      </c>
      <c r="D342" s="125" t="s">
        <v>26</v>
      </c>
      <c r="E342" s="125" t="s">
        <v>27</v>
      </c>
      <c r="F342" s="125" t="s">
        <v>28</v>
      </c>
      <c r="G342" s="125" t="s">
        <v>29</v>
      </c>
      <c r="H342" s="126" t="s">
        <v>1</v>
      </c>
    </row>
    <row r="343" spans="2:10" x14ac:dyDescent="0.55000000000000004">
      <c r="B343" s="127" t="str">
        <f>$B$32</f>
        <v>Liberal Arts</v>
      </c>
      <c r="C343" s="135">
        <f t="shared" ref="C343:D358" si="28">C293*30</f>
        <v>9451.0548782648057</v>
      </c>
      <c r="D343" s="135">
        <f t="shared" si="28"/>
        <v>14389.428127553489</v>
      </c>
      <c r="E343" s="135">
        <f>E293*24</f>
        <v>22447.143653918676</v>
      </c>
      <c r="F343" s="135">
        <f>F293*18</f>
        <v>36519.768620429299</v>
      </c>
      <c r="G343" s="135">
        <f>G293*24</f>
        <v>0</v>
      </c>
      <c r="H343" s="135">
        <f>IF((C32/30+D32/30+E32/24+F32/18+G32/24)=0,0,H268/(C32/30+D32/30+E32/24+F32/18+G32/24))</f>
        <v>12311.621838891047</v>
      </c>
    </row>
    <row r="344" spans="2:10" x14ac:dyDescent="0.55000000000000004">
      <c r="B344" s="127" t="str">
        <f>$B$33</f>
        <v>Science</v>
      </c>
      <c r="C344" s="138">
        <f t="shared" si="28"/>
        <v>8375.8072623738062</v>
      </c>
      <c r="D344" s="138">
        <f t="shared" si="28"/>
        <v>19306.591937895959</v>
      </c>
      <c r="E344" s="138">
        <f>E294*24</f>
        <v>31436.302375275081</v>
      </c>
      <c r="F344" s="138">
        <f>F294*18</f>
        <v>29698.397840986305</v>
      </c>
      <c r="G344" s="138">
        <f>G294*24</f>
        <v>0</v>
      </c>
      <c r="H344" s="138">
        <f t="shared" ref="H344:H363" si="29">IF((C33/30+D33/30+E33/24+F33/18+G33/24)=0,0,H269/(C33/30+D33/30+E33/24+F33/18+G33/24))</f>
        <v>13367.734844759567</v>
      </c>
    </row>
    <row r="345" spans="2:10" x14ac:dyDescent="0.55000000000000004">
      <c r="B345" s="127" t="str">
        <f>$B$34</f>
        <v>Fine Arts</v>
      </c>
      <c r="C345" s="138">
        <f t="shared" si="28"/>
        <v>14021.057732744684</v>
      </c>
      <c r="D345" s="138">
        <f t="shared" si="28"/>
        <v>24582.917868366985</v>
      </c>
      <c r="E345" s="138">
        <f t="shared" ref="E345:E363" si="30">E295*24</f>
        <v>42429.213902103249</v>
      </c>
      <c r="F345" s="138">
        <f t="shared" ref="F345:F363" si="31">F295*18</f>
        <v>0</v>
      </c>
      <c r="G345" s="138">
        <f t="shared" ref="G345:G363" si="32">G295*24</f>
        <v>0</v>
      </c>
      <c r="H345" s="138">
        <f t="shared" si="29"/>
        <v>18485.204390819534</v>
      </c>
    </row>
    <row r="346" spans="2:10" x14ac:dyDescent="0.55000000000000004">
      <c r="B346" s="127" t="str">
        <f>$B$35</f>
        <v>Teacher Education</v>
      </c>
      <c r="C346" s="138">
        <f t="shared" si="28"/>
        <v>12762.211789572451</v>
      </c>
      <c r="D346" s="138">
        <f t="shared" si="28"/>
        <v>18007.410854980906</v>
      </c>
      <c r="E346" s="138">
        <f t="shared" si="30"/>
        <v>20067.598425030552</v>
      </c>
      <c r="F346" s="138">
        <f t="shared" si="31"/>
        <v>22901.767812197897</v>
      </c>
      <c r="G346" s="138">
        <f t="shared" si="32"/>
        <v>0</v>
      </c>
      <c r="H346" s="138">
        <f t="shared" si="29"/>
        <v>18871.84913669946</v>
      </c>
    </row>
    <row r="347" spans="2:10" x14ac:dyDescent="0.55000000000000004">
      <c r="B347" s="127" t="str">
        <f>$B$36</f>
        <v>Agriculture</v>
      </c>
      <c r="C347" s="138">
        <f t="shared" si="28"/>
        <v>10193.988077181286</v>
      </c>
      <c r="D347" s="138">
        <f t="shared" si="28"/>
        <v>17466.053175965928</v>
      </c>
      <c r="E347" s="138">
        <f t="shared" si="30"/>
        <v>25793.690232362249</v>
      </c>
      <c r="F347" s="138">
        <f t="shared" si="31"/>
        <v>0</v>
      </c>
      <c r="G347" s="138">
        <f t="shared" si="32"/>
        <v>0</v>
      </c>
      <c r="H347" s="138">
        <f t="shared" si="29"/>
        <v>14500.292639771596</v>
      </c>
    </row>
    <row r="348" spans="2:10" x14ac:dyDescent="0.55000000000000004">
      <c r="B348" s="127" t="str">
        <f>$B$37</f>
        <v>Engineering</v>
      </c>
      <c r="C348" s="138">
        <f t="shared" si="28"/>
        <v>12962.327924943018</v>
      </c>
      <c r="D348" s="138">
        <f t="shared" si="28"/>
        <v>18429.133909456585</v>
      </c>
      <c r="E348" s="138">
        <f t="shared" si="30"/>
        <v>22524.118862860716</v>
      </c>
      <c r="F348" s="138">
        <f t="shared" si="31"/>
        <v>34878.586072162558</v>
      </c>
      <c r="G348" s="138">
        <f t="shared" si="32"/>
        <v>0</v>
      </c>
      <c r="H348" s="138">
        <f t="shared" si="29"/>
        <v>17051.427788705052</v>
      </c>
    </row>
    <row r="349" spans="2:10" x14ac:dyDescent="0.55000000000000004">
      <c r="B349" s="127" t="str">
        <f>$B$38</f>
        <v>Home Economics</v>
      </c>
      <c r="C349" s="138">
        <f t="shared" si="28"/>
        <v>7194.3374936798145</v>
      </c>
      <c r="D349" s="138">
        <f t="shared" si="28"/>
        <v>30413.332461332611</v>
      </c>
      <c r="E349" s="138">
        <f t="shared" si="30"/>
        <v>25184.259075567999</v>
      </c>
      <c r="F349" s="138">
        <f t="shared" si="31"/>
        <v>0</v>
      </c>
      <c r="G349" s="138">
        <f t="shared" si="32"/>
        <v>0</v>
      </c>
      <c r="H349" s="138">
        <f t="shared" si="29"/>
        <v>13039.243705956373</v>
      </c>
    </row>
    <row r="350" spans="2:10" x14ac:dyDescent="0.55000000000000004">
      <c r="B350" s="127" t="str">
        <f>$B$39</f>
        <v>Law</v>
      </c>
      <c r="C350" s="138">
        <f t="shared" si="28"/>
        <v>0</v>
      </c>
      <c r="D350" s="138">
        <f t="shared" si="28"/>
        <v>0</v>
      </c>
      <c r="E350" s="138">
        <f t="shared" si="30"/>
        <v>0</v>
      </c>
      <c r="F350" s="138">
        <f t="shared" si="31"/>
        <v>0</v>
      </c>
      <c r="G350" s="138">
        <f t="shared" si="32"/>
        <v>0</v>
      </c>
      <c r="H350" s="138">
        <f t="shared" si="29"/>
        <v>0</v>
      </c>
    </row>
    <row r="351" spans="2:10" x14ac:dyDescent="0.55000000000000004">
      <c r="B351" s="127" t="str">
        <f>$B$40</f>
        <v>Social Service</v>
      </c>
      <c r="C351" s="138">
        <f t="shared" si="28"/>
        <v>0</v>
      </c>
      <c r="D351" s="138">
        <f t="shared" si="28"/>
        <v>0</v>
      </c>
      <c r="E351" s="138">
        <f t="shared" si="30"/>
        <v>0</v>
      </c>
      <c r="F351" s="138">
        <f t="shared" si="31"/>
        <v>0</v>
      </c>
      <c r="G351" s="138">
        <f t="shared" si="32"/>
        <v>0</v>
      </c>
      <c r="H351" s="138">
        <f t="shared" si="29"/>
        <v>0</v>
      </c>
    </row>
    <row r="352" spans="2:10" x14ac:dyDescent="0.55000000000000004">
      <c r="B352" s="127" t="str">
        <f>$B$41</f>
        <v>Library Science</v>
      </c>
      <c r="C352" s="138">
        <f t="shared" si="28"/>
        <v>10134.706006716446</v>
      </c>
      <c r="D352" s="138">
        <f t="shared" si="28"/>
        <v>0</v>
      </c>
      <c r="E352" s="138">
        <f t="shared" si="30"/>
        <v>22121.214356362652</v>
      </c>
      <c r="F352" s="138">
        <f t="shared" si="31"/>
        <v>0</v>
      </c>
      <c r="G352" s="138">
        <f t="shared" si="32"/>
        <v>0</v>
      </c>
      <c r="H352" s="138">
        <f t="shared" si="29"/>
        <v>20598.019071497863</v>
      </c>
    </row>
    <row r="353" spans="2:9" x14ac:dyDescent="0.55000000000000004">
      <c r="B353" s="127" t="str">
        <f>$B$42</f>
        <v>Veterinary Science</v>
      </c>
      <c r="C353" s="138">
        <f t="shared" si="28"/>
        <v>0</v>
      </c>
      <c r="D353" s="138">
        <f t="shared" si="28"/>
        <v>0</v>
      </c>
      <c r="E353" s="138">
        <f t="shared" si="30"/>
        <v>0</v>
      </c>
      <c r="F353" s="138">
        <f t="shared" si="31"/>
        <v>0</v>
      </c>
      <c r="G353" s="138">
        <f t="shared" si="32"/>
        <v>0</v>
      </c>
      <c r="H353" s="138">
        <f t="shared" si="29"/>
        <v>0</v>
      </c>
    </row>
    <row r="354" spans="2:9" x14ac:dyDescent="0.55000000000000004">
      <c r="B354" s="127" t="str">
        <f>$B$43</f>
        <v>Vocational Training</v>
      </c>
      <c r="C354" s="138">
        <f t="shared" si="28"/>
        <v>12722.096773107922</v>
      </c>
      <c r="D354" s="138">
        <f t="shared" si="28"/>
        <v>15373.163138351818</v>
      </c>
      <c r="E354" s="138">
        <f t="shared" si="30"/>
        <v>0</v>
      </c>
      <c r="F354" s="138">
        <f t="shared" si="31"/>
        <v>0</v>
      </c>
      <c r="G354" s="138">
        <f t="shared" si="32"/>
        <v>0</v>
      </c>
      <c r="H354" s="138">
        <f t="shared" si="29"/>
        <v>14461.859075299228</v>
      </c>
    </row>
    <row r="355" spans="2:9" x14ac:dyDescent="0.55000000000000004">
      <c r="B355" s="127" t="str">
        <f>$B$44</f>
        <v>Physical Training</v>
      </c>
      <c r="C355" s="138">
        <f t="shared" si="28"/>
        <v>0</v>
      </c>
      <c r="D355" s="138">
        <f t="shared" si="28"/>
        <v>0</v>
      </c>
      <c r="E355" s="138">
        <f t="shared" si="30"/>
        <v>0</v>
      </c>
      <c r="F355" s="138">
        <f t="shared" si="31"/>
        <v>0</v>
      </c>
      <c r="G355" s="138">
        <f t="shared" si="32"/>
        <v>0</v>
      </c>
      <c r="H355" s="138">
        <f t="shared" si="29"/>
        <v>0</v>
      </c>
    </row>
    <row r="356" spans="2:9" x14ac:dyDescent="0.55000000000000004">
      <c r="B356" s="127" t="str">
        <f>$B$45</f>
        <v>Health Services</v>
      </c>
      <c r="C356" s="138">
        <f t="shared" si="28"/>
        <v>9300.0007317759155</v>
      </c>
      <c r="D356" s="138">
        <f t="shared" si="28"/>
        <v>15280.451525437404</v>
      </c>
      <c r="E356" s="138">
        <f t="shared" si="30"/>
        <v>29060.872505648302</v>
      </c>
      <c r="F356" s="138">
        <f t="shared" si="31"/>
        <v>0</v>
      </c>
      <c r="G356" s="138">
        <f t="shared" si="32"/>
        <v>0</v>
      </c>
      <c r="H356" s="138">
        <f t="shared" si="29"/>
        <v>14661.239819370579</v>
      </c>
    </row>
    <row r="357" spans="2:9" x14ac:dyDescent="0.55000000000000004">
      <c r="B357" s="127" t="str">
        <f>$B$46</f>
        <v>Pharmacy</v>
      </c>
      <c r="C357" s="138">
        <f t="shared" si="28"/>
        <v>0</v>
      </c>
      <c r="D357" s="138">
        <f t="shared" si="28"/>
        <v>0</v>
      </c>
      <c r="E357" s="138">
        <f t="shared" si="30"/>
        <v>0</v>
      </c>
      <c r="F357" s="138">
        <f t="shared" si="31"/>
        <v>0</v>
      </c>
      <c r="G357" s="138">
        <f t="shared" si="32"/>
        <v>0</v>
      </c>
      <c r="H357" s="138">
        <f t="shared" si="29"/>
        <v>0</v>
      </c>
    </row>
    <row r="358" spans="2:9" x14ac:dyDescent="0.55000000000000004">
      <c r="B358" s="127" t="str">
        <f>$B$47</f>
        <v>Business Administration</v>
      </c>
      <c r="C358" s="138">
        <f t="shared" si="28"/>
        <v>12046.144599013769</v>
      </c>
      <c r="D358" s="138">
        <f t="shared" si="28"/>
        <v>17820.383686619287</v>
      </c>
      <c r="E358" s="138">
        <f t="shared" si="30"/>
        <v>24872.7615123957</v>
      </c>
      <c r="F358" s="138">
        <f t="shared" si="31"/>
        <v>37163.753160113061</v>
      </c>
      <c r="G358" s="138">
        <f t="shared" si="32"/>
        <v>0</v>
      </c>
      <c r="H358" s="138">
        <f t="shared" si="29"/>
        <v>17230.277455936419</v>
      </c>
    </row>
    <row r="359" spans="2:9" x14ac:dyDescent="0.55000000000000004">
      <c r="B359" s="127" t="str">
        <f>$B$48</f>
        <v>Optometry</v>
      </c>
      <c r="C359" s="138">
        <f t="shared" ref="C359:D363" si="33">C309*30</f>
        <v>0</v>
      </c>
      <c r="D359" s="138">
        <f t="shared" si="33"/>
        <v>0</v>
      </c>
      <c r="E359" s="138">
        <f t="shared" si="30"/>
        <v>0</v>
      </c>
      <c r="F359" s="138">
        <f t="shared" si="31"/>
        <v>0</v>
      </c>
      <c r="G359" s="138">
        <f t="shared" si="32"/>
        <v>0</v>
      </c>
      <c r="H359" s="138">
        <f t="shared" si="29"/>
        <v>0</v>
      </c>
    </row>
    <row r="360" spans="2:9" x14ac:dyDescent="0.55000000000000004">
      <c r="B360" s="127" t="str">
        <f>$B$49</f>
        <v>Teacher Ed-Practice Teaching</v>
      </c>
      <c r="C360" s="138">
        <f t="shared" si="33"/>
        <v>0</v>
      </c>
      <c r="D360" s="138">
        <f t="shared" si="33"/>
        <v>29608.176154895456</v>
      </c>
      <c r="E360" s="138">
        <f t="shared" si="30"/>
        <v>0</v>
      </c>
      <c r="F360" s="138">
        <f t="shared" si="31"/>
        <v>0</v>
      </c>
      <c r="G360" s="138">
        <f t="shared" si="32"/>
        <v>0</v>
      </c>
      <c r="H360" s="138">
        <f t="shared" si="29"/>
        <v>29608.176154895456</v>
      </c>
    </row>
    <row r="361" spans="2:9" x14ac:dyDescent="0.55000000000000004">
      <c r="B361" s="127" t="str">
        <f>$B$50</f>
        <v>Technology</v>
      </c>
      <c r="C361" s="138">
        <f t="shared" si="33"/>
        <v>12522.332946636281</v>
      </c>
      <c r="D361" s="138">
        <f t="shared" si="33"/>
        <v>16343.802208054945</v>
      </c>
      <c r="E361" s="138">
        <f t="shared" si="30"/>
        <v>29398.819402898029</v>
      </c>
      <c r="F361" s="138">
        <f t="shared" si="31"/>
        <v>16529.28415182895</v>
      </c>
      <c r="G361" s="138">
        <f t="shared" si="32"/>
        <v>0</v>
      </c>
      <c r="H361" s="138">
        <f t="shared" si="29"/>
        <v>16379.71441583191</v>
      </c>
    </row>
    <row r="362" spans="2:9" x14ac:dyDescent="0.55000000000000004">
      <c r="B362" s="127" t="str">
        <f>$B$51</f>
        <v>Nursing</v>
      </c>
      <c r="C362" s="138">
        <f t="shared" si="33"/>
        <v>22024.861491468255</v>
      </c>
      <c r="D362" s="138">
        <f t="shared" si="33"/>
        <v>31093.658790118512</v>
      </c>
      <c r="E362" s="138">
        <f t="shared" si="30"/>
        <v>0</v>
      </c>
      <c r="F362" s="138">
        <f t="shared" si="31"/>
        <v>0</v>
      </c>
      <c r="G362" s="138">
        <f t="shared" si="32"/>
        <v>0</v>
      </c>
      <c r="H362" s="138">
        <f t="shared" si="29"/>
        <v>30999.082688510342</v>
      </c>
    </row>
    <row r="363" spans="2:9" x14ac:dyDescent="0.55000000000000004">
      <c r="B363" s="130" t="str">
        <f>$B$52</f>
        <v>Totals</v>
      </c>
      <c r="C363" s="135">
        <f t="shared" si="33"/>
        <v>10011.813724576903</v>
      </c>
      <c r="D363" s="135">
        <f t="shared" si="33"/>
        <v>17782.712485161122</v>
      </c>
      <c r="E363" s="135">
        <f t="shared" si="30"/>
        <v>24436.006023810784</v>
      </c>
      <c r="F363" s="135">
        <f t="shared" si="31"/>
        <v>27585.501692224221</v>
      </c>
      <c r="G363" s="135">
        <f t="shared" si="32"/>
        <v>0</v>
      </c>
      <c r="H363" s="135">
        <f t="shared" si="29"/>
        <v>14671.071621894367</v>
      </c>
      <c r="I363" s="349"/>
    </row>
  </sheetData>
  <mergeCells count="45">
    <mergeCell ref="B316:H316"/>
    <mergeCell ref="B341:H341"/>
    <mergeCell ref="B215:G215"/>
    <mergeCell ref="B216:H216"/>
    <mergeCell ref="B241:G241"/>
    <mergeCell ref="B264:H264"/>
    <mergeCell ref="B266:H266"/>
    <mergeCell ref="B291:H291"/>
    <mergeCell ref="I140:I141"/>
    <mergeCell ref="B165:G165"/>
    <mergeCell ref="B166:G166"/>
    <mergeCell ref="B190:G190"/>
    <mergeCell ref="B191:H191"/>
    <mergeCell ref="B89:G89"/>
    <mergeCell ref="B113:H113"/>
    <mergeCell ref="B114:G114"/>
    <mergeCell ref="B139:G139"/>
    <mergeCell ref="B140:F141"/>
    <mergeCell ref="B58:G58"/>
    <mergeCell ref="D83:F83"/>
    <mergeCell ref="B84:C84"/>
    <mergeCell ref="D84:F84"/>
    <mergeCell ref="B87:G87"/>
    <mergeCell ref="D27:F27"/>
    <mergeCell ref="B28:C28"/>
    <mergeCell ref="D28:F28"/>
    <mergeCell ref="D54:F54"/>
    <mergeCell ref="B55:C55"/>
    <mergeCell ref="D55:F55"/>
    <mergeCell ref="B16:E16"/>
    <mergeCell ref="B17:E17"/>
    <mergeCell ref="B18:E18"/>
    <mergeCell ref="D20:F20"/>
    <mergeCell ref="B21:C21"/>
    <mergeCell ref="D21:F21"/>
    <mergeCell ref="B11:H11"/>
    <mergeCell ref="B12:E12"/>
    <mergeCell ref="B13:E13"/>
    <mergeCell ref="B14:E14"/>
    <mergeCell ref="B15:E15"/>
    <mergeCell ref="B1:H1"/>
    <mergeCell ref="B2:H2"/>
    <mergeCell ref="B8:H8"/>
    <mergeCell ref="B9:G9"/>
    <mergeCell ref="B10:G10"/>
  </mergeCells>
  <conditionalFormatting sqref="B7:G7">
    <cfRule type="expression" dxfId="44" priority="24" stopIfTrue="1">
      <formula>#REF!&gt;5</formula>
    </cfRule>
  </conditionalFormatting>
  <conditionalFormatting sqref="C25:G25">
    <cfRule type="expression" dxfId="43" priority="18" stopIfTrue="1">
      <formula>AND(C52=0,C25&gt;0)</formula>
    </cfRule>
    <cfRule type="expression" dxfId="42" priority="19" stopIfTrue="1">
      <formula>C52=0</formula>
    </cfRule>
  </conditionalFormatting>
  <conditionalFormatting sqref="C61:G80">
    <cfRule type="expression" dxfId="41" priority="6" stopIfTrue="1">
      <formula>C32=0</formula>
    </cfRule>
  </conditionalFormatting>
  <conditionalFormatting sqref="C91:G110">
    <cfRule type="expression" dxfId="40" priority="5" stopIfTrue="1">
      <formula>C32=0</formula>
    </cfRule>
  </conditionalFormatting>
  <conditionalFormatting sqref="C116:G135">
    <cfRule type="expression" dxfId="39" priority="17" stopIfTrue="1">
      <formula>C32=0</formula>
    </cfRule>
  </conditionalFormatting>
  <conditionalFormatting sqref="C293:G312">
    <cfRule type="expression" dxfId="38" priority="13" stopIfTrue="1">
      <formula>C32=0</formula>
    </cfRule>
  </conditionalFormatting>
  <conditionalFormatting sqref="C143:H162">
    <cfRule type="expression" dxfId="37" priority="3" stopIfTrue="1">
      <formula>C32=0</formula>
    </cfRule>
  </conditionalFormatting>
  <conditionalFormatting sqref="H138">
    <cfRule type="cellIs" dxfId="36" priority="12" operator="lessThan">
      <formula>0</formula>
    </cfRule>
  </conditionalFormatting>
  <conditionalFormatting sqref="H143:H162">
    <cfRule type="expression" dxfId="35" priority="1" stopIfTrue="1">
      <formula>OR(AND(#REF!&gt;0,H143&gt;0,H61=0),AND(#REF!&gt;0,H143&gt;0,H32=0))</formula>
    </cfRule>
    <cfRule type="expression" dxfId="34" priority="4" stopIfTrue="1">
      <formula>OR(AND(#REF!&gt;0,H143&gt;0,H61=0),AND(#REF!&gt;0,H143&gt;0,H32=0))</formula>
    </cfRule>
  </conditionalFormatting>
  <conditionalFormatting sqref="H188">
    <cfRule type="expression" dxfId="33" priority="15" stopIfTrue="1">
      <formula>$H$188&lt;&gt;$I$163</formula>
    </cfRule>
  </conditionalFormatting>
  <pageMargins left="0.25" right="0.25" top="0.5" bottom="0.5" header="0.17" footer="0.17"/>
  <pageSetup scale="68" fitToHeight="0" orientation="portrait" r:id="rId1"/>
  <headerFooter alignWithMargins="0"/>
  <rowBreaks count="6" manualBreakCount="6">
    <brk id="56" max="16383" man="1"/>
    <brk id="112" max="16383" man="1"/>
    <brk id="164" max="16383" man="1"/>
    <brk id="214" max="16383" man="1"/>
    <brk id="264" max="16383" man="1"/>
    <brk id="314" max="16383" man="1"/>
  </rowBreaks>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800-000000000000}">
  <sheetPr codeName="Sheet41">
    <tabColor rgb="FFFFC000"/>
    <pageSetUpPr fitToPage="1"/>
  </sheetPr>
  <dimension ref="B1:W363"/>
  <sheetViews>
    <sheetView showGridLines="0" showZeros="0" zoomScale="70" zoomScaleNormal="70" workbookViewId="0">
      <selection activeCell="B242" sqref="B242"/>
    </sheetView>
  </sheetViews>
  <sheetFormatPr defaultColWidth="9.109375" defaultRowHeight="19.2" x14ac:dyDescent="0.55000000000000004"/>
  <cols>
    <col min="1" max="1" width="1.88671875" style="107" customWidth="1"/>
    <col min="2" max="2" width="30.5546875" style="107" customWidth="1"/>
    <col min="3" max="5" width="15.88671875" style="107" bestFit="1" customWidth="1"/>
    <col min="6" max="6" width="16.6640625" style="107" bestFit="1" customWidth="1"/>
    <col min="7" max="7" width="17.5546875" style="107" bestFit="1" customWidth="1"/>
    <col min="8" max="8" width="21.33203125" style="107" bestFit="1" customWidth="1"/>
    <col min="9" max="9" width="16.33203125" style="107" bestFit="1" customWidth="1"/>
    <col min="10" max="10" width="15.88671875" style="107" bestFit="1" customWidth="1"/>
    <col min="11" max="16384" width="9.109375" style="107"/>
  </cols>
  <sheetData>
    <row r="1" spans="2:8" x14ac:dyDescent="0.55000000000000004">
      <c r="B1" s="442" t="str">
        <f>'Relative Weights'!A1</f>
        <v>THECB Texas Public University Expenditure Study - Fiscal Year 2025</v>
      </c>
      <c r="C1" s="442"/>
      <c r="D1" s="442"/>
      <c r="E1" s="442"/>
      <c r="F1" s="442"/>
      <c r="G1" s="442"/>
      <c r="H1" s="442"/>
    </row>
    <row r="2" spans="2:8" x14ac:dyDescent="0.55000000000000004">
      <c r="B2" s="443" t="str">
        <f>'Relative Weights'!A2</f>
        <v>Institution Survey for the Year Ended August 31, 2025</v>
      </c>
      <c r="C2" s="443"/>
      <c r="D2" s="443"/>
      <c r="E2" s="443"/>
      <c r="F2" s="443"/>
      <c r="G2" s="443"/>
      <c r="H2" s="443"/>
    </row>
    <row r="3" spans="2:8" x14ac:dyDescent="0.55000000000000004">
      <c r="B3" s="119" t="s">
        <v>92</v>
      </c>
      <c r="C3" s="119"/>
      <c r="D3" s="119"/>
      <c r="E3" s="119"/>
      <c r="F3" s="119"/>
      <c r="G3" s="119"/>
      <c r="H3" s="119"/>
    </row>
    <row r="4" spans="2:8" x14ac:dyDescent="0.55000000000000004">
      <c r="B4" s="292" t="s">
        <v>157</v>
      </c>
      <c r="C4" s="119"/>
      <c r="D4" s="119"/>
      <c r="E4" s="119"/>
      <c r="F4" s="119"/>
      <c r="G4" s="119"/>
      <c r="H4" s="119"/>
    </row>
    <row r="5" spans="2:8" ht="16.5" customHeight="1" x14ac:dyDescent="0.55000000000000004">
      <c r="B5" s="119"/>
      <c r="C5" s="119"/>
      <c r="D5" s="119"/>
      <c r="E5" s="119"/>
      <c r="F5" s="119"/>
      <c r="G5" s="119"/>
      <c r="H5" s="244"/>
    </row>
    <row r="6" spans="2:8" x14ac:dyDescent="0.55000000000000004">
      <c r="B6" s="293" t="s">
        <v>10</v>
      </c>
      <c r="C6" s="293"/>
      <c r="D6" s="293"/>
      <c r="E6" s="293"/>
      <c r="F6" s="293"/>
      <c r="G6" s="293"/>
      <c r="H6" s="294"/>
    </row>
    <row r="7" spans="2:8" x14ac:dyDescent="0.55000000000000004">
      <c r="B7" s="119"/>
      <c r="C7" s="119"/>
      <c r="D7" s="119"/>
      <c r="E7" s="119"/>
      <c r="F7" s="119"/>
      <c r="G7" s="119"/>
      <c r="H7" s="295"/>
    </row>
    <row r="8" spans="2:8" ht="171" customHeight="1" x14ac:dyDescent="0.55000000000000004">
      <c r="B8" s="431" t="s">
        <v>223</v>
      </c>
      <c r="C8" s="431"/>
      <c r="D8" s="431"/>
      <c r="E8" s="431"/>
      <c r="F8" s="431"/>
      <c r="G8" s="431"/>
      <c r="H8" s="431"/>
    </row>
    <row r="9" spans="2:8" ht="99.75" customHeight="1" x14ac:dyDescent="0.55000000000000004">
      <c r="B9" s="432" t="s">
        <v>41</v>
      </c>
      <c r="C9" s="432"/>
      <c r="D9" s="432"/>
      <c r="E9" s="432"/>
      <c r="F9" s="432"/>
      <c r="G9" s="432"/>
      <c r="H9" s="296"/>
    </row>
    <row r="10" spans="2:8" x14ac:dyDescent="0.55000000000000004">
      <c r="B10" s="442" t="s">
        <v>20</v>
      </c>
      <c r="C10" s="442"/>
      <c r="D10" s="442"/>
      <c r="E10" s="442"/>
      <c r="F10" s="442"/>
      <c r="G10" s="442"/>
      <c r="H10" s="296"/>
    </row>
    <row r="11" spans="2:8" ht="21" customHeight="1" thickBot="1" x14ac:dyDescent="0.6">
      <c r="B11" s="432" t="s">
        <v>851</v>
      </c>
      <c r="C11" s="432"/>
      <c r="D11" s="432"/>
      <c r="E11" s="432"/>
      <c r="F11" s="432"/>
      <c r="G11" s="432"/>
      <c r="H11" s="432"/>
    </row>
    <row r="12" spans="2:8" ht="19.8" thickBot="1" x14ac:dyDescent="0.6">
      <c r="B12" s="447" t="s">
        <v>16</v>
      </c>
      <c r="C12" s="448"/>
      <c r="D12" s="448"/>
      <c r="E12" s="448"/>
      <c r="F12" s="297"/>
      <c r="G12" s="298"/>
      <c r="H12" s="299" t="s">
        <v>17</v>
      </c>
    </row>
    <row r="13" spans="2:8" x14ac:dyDescent="0.55000000000000004">
      <c r="B13" s="449" t="s">
        <v>12</v>
      </c>
      <c r="C13" s="449"/>
      <c r="D13" s="449"/>
      <c r="E13" s="449"/>
      <c r="F13" s="352"/>
      <c r="G13" s="301"/>
      <c r="H13" s="353">
        <f>Data!$G36</f>
        <v>214098050</v>
      </c>
    </row>
    <row r="14" spans="2:8" x14ac:dyDescent="0.55000000000000004">
      <c r="B14" s="435" t="s">
        <v>13</v>
      </c>
      <c r="C14" s="435"/>
      <c r="D14" s="435"/>
      <c r="E14" s="435"/>
      <c r="F14" s="354"/>
      <c r="G14" s="301"/>
      <c r="H14" s="355">
        <f>Data!$H36</f>
        <v>171927622</v>
      </c>
    </row>
    <row r="15" spans="2:8" x14ac:dyDescent="0.55000000000000004">
      <c r="B15" s="435" t="s">
        <v>14</v>
      </c>
      <c r="C15" s="435"/>
      <c r="D15" s="435"/>
      <c r="E15" s="435"/>
      <c r="F15" s="354"/>
      <c r="G15" s="301"/>
      <c r="H15" s="355">
        <f>Data!$I36</f>
        <v>71562526</v>
      </c>
    </row>
    <row r="16" spans="2:8" x14ac:dyDescent="0.55000000000000004">
      <c r="B16" s="435" t="s">
        <v>18</v>
      </c>
      <c r="C16" s="435"/>
      <c r="D16" s="435"/>
      <c r="E16" s="435"/>
      <c r="F16" s="354"/>
      <c r="G16" s="301"/>
      <c r="H16" s="355">
        <f>Data!$J36</f>
        <v>30264952</v>
      </c>
    </row>
    <row r="17" spans="2:23" x14ac:dyDescent="0.55000000000000004">
      <c r="B17" s="435" t="s">
        <v>15</v>
      </c>
      <c r="C17" s="435"/>
      <c r="D17" s="435"/>
      <c r="E17" s="435"/>
      <c r="F17" s="354"/>
      <c r="G17" s="301"/>
      <c r="H17" s="355">
        <f>Data!$K36</f>
        <v>46136302</v>
      </c>
    </row>
    <row r="18" spans="2:23" x14ac:dyDescent="0.55000000000000004">
      <c r="B18" s="435" t="s">
        <v>1</v>
      </c>
      <c r="C18" s="435"/>
      <c r="D18" s="435"/>
      <c r="E18" s="435"/>
      <c r="F18" s="356"/>
      <c r="G18" s="301"/>
      <c r="H18" s="357">
        <f>SUM(H13:H17)</f>
        <v>533989452</v>
      </c>
    </row>
    <row r="19" spans="2:23" ht="13.5" customHeight="1" x14ac:dyDescent="0.55000000000000004">
      <c r="B19" s="306"/>
      <c r="D19" s="306"/>
      <c r="E19" s="306"/>
      <c r="F19" s="306"/>
      <c r="G19" s="306"/>
      <c r="H19" s="296"/>
    </row>
    <row r="20" spans="2:23" ht="13.5" customHeight="1" x14ac:dyDescent="0.55000000000000004">
      <c r="B20" s="306"/>
      <c r="D20" s="440" t="s">
        <v>22</v>
      </c>
      <c r="E20" s="440"/>
      <c r="F20" s="440"/>
      <c r="G20" s="307" t="s">
        <v>23</v>
      </c>
      <c r="H20" s="307" t="s">
        <v>24</v>
      </c>
    </row>
    <row r="21" spans="2:23" ht="17.25" customHeight="1" x14ac:dyDescent="0.55000000000000004">
      <c r="B21" s="438" t="s">
        <v>21</v>
      </c>
      <c r="C21" s="439"/>
      <c r="D21" s="434" t="str">
        <f>Data!L36</f>
        <v>Cindy Haley</v>
      </c>
      <c r="E21" s="434"/>
      <c r="F21" s="434"/>
      <c r="G21" s="308" t="str">
        <f>Data!M36</f>
        <v>(512) 245-2087</v>
      </c>
      <c r="H21" s="309" t="str">
        <f>Data!N36</f>
        <v>clj12@txstate.edu</v>
      </c>
    </row>
    <row r="22" spans="2:23" ht="13.5" customHeight="1" x14ac:dyDescent="0.55000000000000004">
      <c r="B22" s="306"/>
      <c r="C22" s="306"/>
      <c r="D22" s="306"/>
      <c r="E22" s="306"/>
      <c r="F22" s="306"/>
      <c r="G22" s="306"/>
      <c r="H22" s="296"/>
    </row>
    <row r="23" spans="2:23" ht="15.75" customHeight="1" thickBot="1" x14ac:dyDescent="0.6">
      <c r="B23" s="117" t="s">
        <v>900</v>
      </c>
      <c r="C23" s="306"/>
      <c r="D23" s="306"/>
      <c r="E23" s="306"/>
      <c r="F23" s="306"/>
      <c r="G23" s="306"/>
      <c r="H23" s="296"/>
    </row>
    <row r="24" spans="2:23" s="313" customFormat="1" x14ac:dyDescent="0.55000000000000004">
      <c r="B24" s="310"/>
      <c r="C24" s="123" t="s">
        <v>25</v>
      </c>
      <c r="D24" s="311" t="s">
        <v>26</v>
      </c>
      <c r="E24" s="311" t="s">
        <v>27</v>
      </c>
      <c r="F24" s="311" t="s">
        <v>28</v>
      </c>
      <c r="G24" s="311" t="s">
        <v>29</v>
      </c>
      <c r="H24" s="312" t="s">
        <v>30</v>
      </c>
      <c r="J24" s="107"/>
    </row>
    <row r="25" spans="2:23" s="313" customFormat="1" ht="19.8" thickBot="1" x14ac:dyDescent="0.6">
      <c r="B25" s="314" t="s">
        <v>675</v>
      </c>
      <c r="C25" s="315">
        <f>Data!O36</f>
        <v>18076</v>
      </c>
      <c r="D25" s="316">
        <f>Data!P36</f>
        <v>18478</v>
      </c>
      <c r="E25" s="316">
        <f>Data!Q36</f>
        <v>3230</v>
      </c>
      <c r="F25" s="316">
        <f>Data!R36</f>
        <v>570</v>
      </c>
      <c r="G25" s="316">
        <f>Data!S36</f>
        <v>133</v>
      </c>
      <c r="H25" s="317">
        <f>SUM(C25:G25)</f>
        <v>40487</v>
      </c>
    </row>
    <row r="26" spans="2:23" x14ac:dyDescent="0.55000000000000004">
      <c r="C26" s="318"/>
      <c r="D26" s="318"/>
      <c r="E26" s="318"/>
      <c r="F26" s="318"/>
      <c r="G26" s="318"/>
      <c r="H26" s="318"/>
      <c r="I26" s="318"/>
    </row>
    <row r="27" spans="2:23" ht="13.5" customHeight="1" x14ac:dyDescent="0.55000000000000004">
      <c r="B27" s="306"/>
      <c r="D27" s="440" t="s">
        <v>22</v>
      </c>
      <c r="E27" s="440"/>
      <c r="F27" s="440"/>
      <c r="G27" s="307" t="s">
        <v>23</v>
      </c>
      <c r="H27" s="307" t="s">
        <v>24</v>
      </c>
    </row>
    <row r="28" spans="2:23" ht="17.25" customHeight="1" x14ac:dyDescent="0.55000000000000004">
      <c r="B28" s="438" t="s">
        <v>893</v>
      </c>
      <c r="C28" s="439"/>
      <c r="D28" s="434" t="str">
        <f>Data!T36</f>
        <v>Proff, Kate</v>
      </c>
      <c r="E28" s="434"/>
      <c r="F28" s="434"/>
      <c r="G28" s="308" t="str">
        <f>Data!U36</f>
        <v>(512) 245-2386</v>
      </c>
      <c r="H28" s="309" t="str">
        <f>Data!V36</f>
        <v>kproff@txstate.edu</v>
      </c>
    </row>
    <row r="29" spans="2:23" ht="13.5" customHeight="1" x14ac:dyDescent="0.55000000000000004">
      <c r="B29" s="306"/>
      <c r="C29" s="306"/>
      <c r="D29" s="306"/>
      <c r="E29" s="306"/>
      <c r="F29" s="306"/>
      <c r="G29" s="306"/>
      <c r="H29" s="296"/>
    </row>
    <row r="30" spans="2:23" ht="19.8" thickBot="1" x14ac:dyDescent="0.6">
      <c r="B30" s="117" t="s">
        <v>901</v>
      </c>
    </row>
    <row r="31" spans="2:23" ht="19.8" thickBot="1" x14ac:dyDescent="0.6">
      <c r="B31" s="124" t="s">
        <v>31</v>
      </c>
      <c r="C31" s="125" t="s">
        <v>25</v>
      </c>
      <c r="D31" s="125" t="s">
        <v>26</v>
      </c>
      <c r="E31" s="125" t="s">
        <v>27</v>
      </c>
      <c r="F31" s="125" t="s">
        <v>28</v>
      </c>
      <c r="G31" s="125" t="s">
        <v>29</v>
      </c>
      <c r="H31" s="126" t="s">
        <v>30</v>
      </c>
    </row>
    <row r="32" spans="2:23" x14ac:dyDescent="0.55000000000000004">
      <c r="B32" s="127" t="s">
        <v>42</v>
      </c>
      <c r="C32" s="140">
        <f>Data!W36</f>
        <v>353968</v>
      </c>
      <c r="D32" s="140">
        <f>Data!AQ36</f>
        <v>115095</v>
      </c>
      <c r="E32" s="140">
        <f>Data!BK36</f>
        <v>16852</v>
      </c>
      <c r="F32" s="140">
        <f>Data!CE36</f>
        <v>1976</v>
      </c>
      <c r="G32" s="140">
        <f>Data!CY36</f>
        <v>0</v>
      </c>
      <c r="H32" s="141">
        <f>SUM(C32:G32)</f>
        <v>487891</v>
      </c>
      <c r="W32" s="144"/>
    </row>
    <row r="33" spans="2:23" x14ac:dyDescent="0.55000000000000004">
      <c r="B33" s="129" t="s">
        <v>43</v>
      </c>
      <c r="C33" s="140">
        <f>Data!X36</f>
        <v>103899</v>
      </c>
      <c r="D33" s="140">
        <f>Data!AR36</f>
        <v>30002</v>
      </c>
      <c r="E33" s="140">
        <f>Data!BL36</f>
        <v>5642</v>
      </c>
      <c r="F33" s="140">
        <f>Data!CF36</f>
        <v>1323</v>
      </c>
      <c r="G33" s="140">
        <f>Data!CZ36</f>
        <v>0</v>
      </c>
      <c r="H33" s="141">
        <f t="shared" ref="H33:H52" si="0">SUM(C33:G33)</f>
        <v>140866</v>
      </c>
      <c r="W33" s="144"/>
    </row>
    <row r="34" spans="2:23" x14ac:dyDescent="0.55000000000000004">
      <c r="B34" s="129" t="s">
        <v>44</v>
      </c>
      <c r="C34" s="140">
        <f>Data!Y36</f>
        <v>52239</v>
      </c>
      <c r="D34" s="140">
        <f>Data!AS36</f>
        <v>27609</v>
      </c>
      <c r="E34" s="140">
        <f>Data!BM36</f>
        <v>1444</v>
      </c>
      <c r="F34" s="140">
        <f>Data!CG36</f>
        <v>0</v>
      </c>
      <c r="G34" s="140">
        <f>Data!DA36</f>
        <v>0</v>
      </c>
      <c r="H34" s="141">
        <f t="shared" si="0"/>
        <v>81292</v>
      </c>
      <c r="W34" s="144"/>
    </row>
    <row r="35" spans="2:23" x14ac:dyDescent="0.55000000000000004">
      <c r="B35" s="129" t="s">
        <v>45</v>
      </c>
      <c r="C35" s="140">
        <f>Data!Z36</f>
        <v>4982</v>
      </c>
      <c r="D35" s="140">
        <f>Data!AT36</f>
        <v>13922</v>
      </c>
      <c r="E35" s="140">
        <f>Data!BN36</f>
        <v>8610</v>
      </c>
      <c r="F35" s="140">
        <f>Data!CH36</f>
        <v>2768</v>
      </c>
      <c r="G35" s="140">
        <f>Data!DB36</f>
        <v>0</v>
      </c>
      <c r="H35" s="141">
        <f t="shared" si="0"/>
        <v>30282</v>
      </c>
      <c r="W35" s="144"/>
    </row>
    <row r="36" spans="2:23" x14ac:dyDescent="0.55000000000000004">
      <c r="B36" s="129" t="s">
        <v>46</v>
      </c>
      <c r="C36" s="140">
        <f>Data!AA36</f>
        <v>3971</v>
      </c>
      <c r="D36" s="140">
        <f>Data!AU36</f>
        <v>6764</v>
      </c>
      <c r="E36" s="140">
        <f>Data!BO36</f>
        <v>481</v>
      </c>
      <c r="F36" s="140">
        <f>Data!CI36</f>
        <v>30</v>
      </c>
      <c r="G36" s="140">
        <f>Data!DC36</f>
        <v>0</v>
      </c>
      <c r="H36" s="141">
        <f t="shared" si="0"/>
        <v>11246</v>
      </c>
      <c r="W36" s="144"/>
    </row>
    <row r="37" spans="2:23" x14ac:dyDescent="0.55000000000000004">
      <c r="B37" s="129" t="s">
        <v>47</v>
      </c>
      <c r="C37" s="140">
        <f>Data!AB36</f>
        <v>21120</v>
      </c>
      <c r="D37" s="140">
        <f>Data!AV36</f>
        <v>32087</v>
      </c>
      <c r="E37" s="140">
        <f>Data!BP36</f>
        <v>6254</v>
      </c>
      <c r="F37" s="140">
        <f>Data!CJ36</f>
        <v>2358</v>
      </c>
      <c r="G37" s="140">
        <f>Data!DD36</f>
        <v>0</v>
      </c>
      <c r="H37" s="141">
        <f t="shared" si="0"/>
        <v>61819</v>
      </c>
      <c r="W37" s="144"/>
    </row>
    <row r="38" spans="2:23" x14ac:dyDescent="0.55000000000000004">
      <c r="B38" s="129" t="s">
        <v>48</v>
      </c>
      <c r="C38" s="140">
        <f>Data!AC36</f>
        <v>14910</v>
      </c>
      <c r="D38" s="140">
        <f>Data!AW36</f>
        <v>9025</v>
      </c>
      <c r="E38" s="140">
        <f>Data!BQ36</f>
        <v>1129</v>
      </c>
      <c r="F38" s="140">
        <f>Data!CK36</f>
        <v>0</v>
      </c>
      <c r="G38" s="140">
        <f>Data!DE36</f>
        <v>0</v>
      </c>
      <c r="H38" s="141">
        <f t="shared" si="0"/>
        <v>25064</v>
      </c>
      <c r="W38" s="144"/>
    </row>
    <row r="39" spans="2:23" x14ac:dyDescent="0.55000000000000004">
      <c r="B39" s="129" t="s">
        <v>49</v>
      </c>
      <c r="C39" s="140">
        <f>Data!AD36</f>
        <v>0</v>
      </c>
      <c r="D39" s="140">
        <f>Data!AX36</f>
        <v>0</v>
      </c>
      <c r="E39" s="140">
        <f>Data!BR36</f>
        <v>0</v>
      </c>
      <c r="F39" s="140">
        <f>Data!CL36</f>
        <v>0</v>
      </c>
      <c r="G39" s="140">
        <f>Data!DF36</f>
        <v>0</v>
      </c>
      <c r="H39" s="141">
        <f t="shared" si="0"/>
        <v>0</v>
      </c>
      <c r="W39" s="144"/>
    </row>
    <row r="40" spans="2:23" x14ac:dyDescent="0.55000000000000004">
      <c r="B40" s="129" t="s">
        <v>50</v>
      </c>
      <c r="C40" s="140">
        <f>Data!AE36</f>
        <v>1484</v>
      </c>
      <c r="D40" s="140">
        <f>Data!AY36</f>
        <v>4201</v>
      </c>
      <c r="E40" s="140">
        <f>Data!BS36</f>
        <v>5405</v>
      </c>
      <c r="F40" s="140">
        <f>Data!CM36</f>
        <v>0</v>
      </c>
      <c r="G40" s="140">
        <f>Data!DG36</f>
        <v>0</v>
      </c>
      <c r="H40" s="141">
        <f t="shared" si="0"/>
        <v>11090</v>
      </c>
      <c r="W40" s="144"/>
    </row>
    <row r="41" spans="2:23" x14ac:dyDescent="0.55000000000000004">
      <c r="B41" s="129" t="s">
        <v>51</v>
      </c>
      <c r="C41" s="140">
        <f>Data!AF36</f>
        <v>0</v>
      </c>
      <c r="D41" s="140">
        <f>Data!AZ36</f>
        <v>0</v>
      </c>
      <c r="E41" s="140">
        <f>Data!BT36</f>
        <v>0</v>
      </c>
      <c r="F41" s="140">
        <f>Data!CN36</f>
        <v>0</v>
      </c>
      <c r="G41" s="140">
        <f>Data!DH36</f>
        <v>0</v>
      </c>
      <c r="H41" s="141">
        <f t="shared" si="0"/>
        <v>0</v>
      </c>
      <c r="W41" s="144"/>
    </row>
    <row r="42" spans="2:23" x14ac:dyDescent="0.55000000000000004">
      <c r="B42" s="129" t="s">
        <v>52</v>
      </c>
      <c r="C42" s="140">
        <f>Data!AG36</f>
        <v>0</v>
      </c>
      <c r="D42" s="140">
        <f>Data!BA36</f>
        <v>0</v>
      </c>
      <c r="E42" s="140">
        <f>Data!BU36</f>
        <v>0</v>
      </c>
      <c r="F42" s="140">
        <f>Data!CO36</f>
        <v>0</v>
      </c>
      <c r="G42" s="140">
        <f>Data!DI36</f>
        <v>0</v>
      </c>
      <c r="H42" s="141">
        <f t="shared" si="0"/>
        <v>0</v>
      </c>
      <c r="W42" s="144"/>
    </row>
    <row r="43" spans="2:23" x14ac:dyDescent="0.55000000000000004">
      <c r="B43" s="129" t="s">
        <v>53</v>
      </c>
      <c r="C43" s="140">
        <f>Data!AH36</f>
        <v>8928</v>
      </c>
      <c r="D43" s="140">
        <f>Data!BB36</f>
        <v>0</v>
      </c>
      <c r="E43" s="140">
        <f>Data!BV36</f>
        <v>0</v>
      </c>
      <c r="F43" s="140">
        <f>Data!CP36</f>
        <v>0</v>
      </c>
      <c r="G43" s="140">
        <f>Data!DJ36</f>
        <v>0</v>
      </c>
      <c r="H43" s="141">
        <f t="shared" si="0"/>
        <v>8928</v>
      </c>
      <c r="W43" s="144"/>
    </row>
    <row r="44" spans="2:23" x14ac:dyDescent="0.55000000000000004">
      <c r="B44" s="129" t="s">
        <v>54</v>
      </c>
      <c r="C44" s="140">
        <f>Data!AI36</f>
        <v>0</v>
      </c>
      <c r="D44" s="140">
        <f>Data!BC36</f>
        <v>0</v>
      </c>
      <c r="E44" s="140">
        <f>Data!BW36</f>
        <v>0</v>
      </c>
      <c r="F44" s="140">
        <f>Data!CQ36</f>
        <v>0</v>
      </c>
      <c r="G44" s="140">
        <f>Data!DK36</f>
        <v>0</v>
      </c>
      <c r="H44" s="141">
        <f t="shared" si="0"/>
        <v>0</v>
      </c>
      <c r="W44" s="144"/>
    </row>
    <row r="45" spans="2:23" x14ac:dyDescent="0.55000000000000004">
      <c r="B45" s="129" t="s">
        <v>55</v>
      </c>
      <c r="C45" s="140">
        <f>Data!AJ36</f>
        <v>14831</v>
      </c>
      <c r="D45" s="140">
        <f>Data!BD36</f>
        <v>26162</v>
      </c>
      <c r="E45" s="140">
        <f>Data!BX36</f>
        <v>8830</v>
      </c>
      <c r="F45" s="140">
        <f>Data!CR36</f>
        <v>0</v>
      </c>
      <c r="G45" s="140">
        <f>Data!DL36</f>
        <v>4394</v>
      </c>
      <c r="H45" s="141">
        <f t="shared" si="0"/>
        <v>54217</v>
      </c>
      <c r="W45" s="144"/>
    </row>
    <row r="46" spans="2:23" x14ac:dyDescent="0.55000000000000004">
      <c r="B46" s="129" t="s">
        <v>56</v>
      </c>
      <c r="C46" s="140">
        <f>Data!AK36</f>
        <v>0</v>
      </c>
      <c r="D46" s="140">
        <f>Data!BE36</f>
        <v>0</v>
      </c>
      <c r="E46" s="140">
        <f>Data!BY36</f>
        <v>0</v>
      </c>
      <c r="F46" s="140">
        <f>Data!CS36</f>
        <v>0</v>
      </c>
      <c r="G46" s="140">
        <f>Data!DM36</f>
        <v>0</v>
      </c>
      <c r="H46" s="141">
        <f t="shared" si="0"/>
        <v>0</v>
      </c>
      <c r="W46" s="144"/>
    </row>
    <row r="47" spans="2:23" x14ac:dyDescent="0.55000000000000004">
      <c r="B47" s="129" t="s">
        <v>57</v>
      </c>
      <c r="C47" s="140">
        <f>Data!AL36</f>
        <v>29945</v>
      </c>
      <c r="D47" s="140">
        <f>Data!BF36</f>
        <v>56439</v>
      </c>
      <c r="E47" s="140">
        <f>Data!BZ36</f>
        <v>5970</v>
      </c>
      <c r="F47" s="140">
        <f>Data!CT36</f>
        <v>233</v>
      </c>
      <c r="G47" s="140">
        <f>Data!DN36</f>
        <v>0</v>
      </c>
      <c r="H47" s="141">
        <f t="shared" si="0"/>
        <v>92587</v>
      </c>
      <c r="W47" s="144"/>
    </row>
    <row r="48" spans="2:23" x14ac:dyDescent="0.55000000000000004">
      <c r="B48" s="129" t="s">
        <v>58</v>
      </c>
      <c r="C48" s="140">
        <f>Data!AM36</f>
        <v>0</v>
      </c>
      <c r="D48" s="140">
        <f>Data!BG36</f>
        <v>0</v>
      </c>
      <c r="E48" s="140">
        <f>Data!CA36</f>
        <v>0</v>
      </c>
      <c r="F48" s="140">
        <f>Data!CU36</f>
        <v>0</v>
      </c>
      <c r="G48" s="140">
        <f>Data!DO36</f>
        <v>0</v>
      </c>
      <c r="H48" s="141">
        <f t="shared" si="0"/>
        <v>0</v>
      </c>
      <c r="W48" s="144"/>
    </row>
    <row r="49" spans="2:23" x14ac:dyDescent="0.55000000000000004">
      <c r="B49" s="129" t="s">
        <v>59</v>
      </c>
      <c r="C49" s="140">
        <f>Data!AN36</f>
        <v>0</v>
      </c>
      <c r="D49" s="140">
        <f>Data!BH36</f>
        <v>3368</v>
      </c>
      <c r="E49" s="140">
        <f>Data!CB36</f>
        <v>0</v>
      </c>
      <c r="F49" s="140">
        <f>Data!CV36</f>
        <v>0</v>
      </c>
      <c r="G49" s="140">
        <f>Data!DP36</f>
        <v>0</v>
      </c>
      <c r="H49" s="141">
        <f t="shared" si="0"/>
        <v>3368</v>
      </c>
      <c r="W49" s="144"/>
    </row>
    <row r="50" spans="2:23" x14ac:dyDescent="0.55000000000000004">
      <c r="B50" s="129" t="s">
        <v>60</v>
      </c>
      <c r="C50" s="140">
        <f>Data!AO36</f>
        <v>5875</v>
      </c>
      <c r="D50" s="140">
        <f>Data!BI36</f>
        <v>7482</v>
      </c>
      <c r="E50" s="140">
        <f>Data!CC36</f>
        <v>1941</v>
      </c>
      <c r="F50" s="140">
        <f>Data!CW36</f>
        <v>0</v>
      </c>
      <c r="G50" s="140">
        <f>Data!DQ36</f>
        <v>0</v>
      </c>
      <c r="H50" s="141">
        <f t="shared" si="0"/>
        <v>15298</v>
      </c>
      <c r="W50" s="144"/>
    </row>
    <row r="51" spans="2:23" x14ac:dyDescent="0.55000000000000004">
      <c r="B51" s="129" t="s">
        <v>0</v>
      </c>
      <c r="C51" s="140">
        <f>Data!AP36</f>
        <v>15</v>
      </c>
      <c r="D51" s="140">
        <f>Data!BJ36</f>
        <v>6870</v>
      </c>
      <c r="E51" s="140">
        <f>Data!CD36</f>
        <v>1141</v>
      </c>
      <c r="F51" s="140">
        <f>Data!CX36</f>
        <v>0</v>
      </c>
      <c r="G51" s="140">
        <f>Data!DR36</f>
        <v>0</v>
      </c>
      <c r="H51" s="141">
        <f t="shared" si="0"/>
        <v>8026</v>
      </c>
      <c r="W51" s="144"/>
    </row>
    <row r="52" spans="2:23" x14ac:dyDescent="0.55000000000000004">
      <c r="B52" s="142" t="s">
        <v>33</v>
      </c>
      <c r="C52" s="141">
        <f>SUM(C32:C51)</f>
        <v>616167</v>
      </c>
      <c r="D52" s="141">
        <f>SUM(D32:D51)</f>
        <v>339026</v>
      </c>
      <c r="E52" s="141">
        <f>SUM(E32:E51)</f>
        <v>63699</v>
      </c>
      <c r="F52" s="141">
        <f>SUM(F32:F51)</f>
        <v>8688</v>
      </c>
      <c r="G52" s="141">
        <f>SUM(G32:G51)</f>
        <v>4394</v>
      </c>
      <c r="H52" s="141">
        <f t="shared" si="0"/>
        <v>1031974</v>
      </c>
    </row>
    <row r="53" spans="2:23" x14ac:dyDescent="0.55000000000000004">
      <c r="B53" s="143"/>
      <c r="C53" s="144"/>
      <c r="D53" s="144"/>
      <c r="E53" s="144"/>
      <c r="F53" s="144"/>
      <c r="G53" s="144"/>
      <c r="H53" s="144"/>
    </row>
    <row r="54" spans="2:23" ht="13.5" customHeight="1" x14ac:dyDescent="0.55000000000000004">
      <c r="B54" s="306"/>
      <c r="D54" s="440" t="s">
        <v>22</v>
      </c>
      <c r="E54" s="440"/>
      <c r="F54" s="440"/>
      <c r="G54" s="307" t="s">
        <v>23</v>
      </c>
      <c r="H54" s="307" t="s">
        <v>24</v>
      </c>
    </row>
    <row r="55" spans="2:23" x14ac:dyDescent="0.55000000000000004">
      <c r="B55" s="438" t="s">
        <v>894</v>
      </c>
      <c r="C55" s="439"/>
      <c r="D55" s="434" t="str">
        <f>Data!T36</f>
        <v>Proff, Kate</v>
      </c>
      <c r="E55" s="434"/>
      <c r="F55" s="434"/>
      <c r="G55" s="308" t="str">
        <f>Data!U36</f>
        <v>(512) 245-2386</v>
      </c>
      <c r="H55" s="309" t="str">
        <f>Data!V36</f>
        <v>kproff@txstate.edu</v>
      </c>
    </row>
    <row r="56" spans="2:23" ht="13.5" customHeight="1" x14ac:dyDescent="0.55000000000000004">
      <c r="B56" s="306"/>
      <c r="C56" s="306"/>
      <c r="D56" s="306"/>
      <c r="E56" s="306"/>
      <c r="F56" s="306"/>
      <c r="G56" s="306"/>
      <c r="H56" s="296"/>
    </row>
    <row r="57" spans="2:23" ht="16.5" customHeight="1" x14ac:dyDescent="0.55000000000000004">
      <c r="B57" s="117" t="s">
        <v>9</v>
      </c>
    </row>
    <row r="58" spans="2:23" ht="39.75" customHeight="1" x14ac:dyDescent="0.55000000000000004">
      <c r="B58" s="441" t="s">
        <v>39</v>
      </c>
      <c r="C58" s="441"/>
      <c r="D58" s="441"/>
      <c r="E58" s="441"/>
      <c r="F58" s="441"/>
      <c r="G58" s="441"/>
      <c r="H58" s="319"/>
    </row>
    <row r="59" spans="2:23" ht="8.25" customHeight="1" thickBot="1" x14ac:dyDescent="0.6">
      <c r="B59" s="318"/>
    </row>
    <row r="60" spans="2:23" ht="19.8" thickBot="1" x14ac:dyDescent="0.6">
      <c r="B60" s="124" t="s">
        <v>31</v>
      </c>
      <c r="C60" s="125" t="s">
        <v>25</v>
      </c>
      <c r="D60" s="125" t="s">
        <v>26</v>
      </c>
      <c r="E60" s="125" t="s">
        <v>27</v>
      </c>
      <c r="F60" s="125" t="s">
        <v>28</v>
      </c>
      <c r="G60" s="125" t="s">
        <v>29</v>
      </c>
      <c r="H60" s="126" t="s">
        <v>30</v>
      </c>
    </row>
    <row r="61" spans="2:23" x14ac:dyDescent="0.55000000000000004">
      <c r="B61" s="127" t="str">
        <f>$B$32</f>
        <v>Liberal Arts</v>
      </c>
      <c r="C61" s="320">
        <f>Data!DS36</f>
        <v>19678124.490555808</v>
      </c>
      <c r="D61" s="320">
        <f>Data!EM36</f>
        <v>12996950.328154052</v>
      </c>
      <c r="E61" s="320">
        <f>Data!FG36</f>
        <v>7171193.7270509107</v>
      </c>
      <c r="F61" s="320">
        <f>Data!GA36</f>
        <v>1483779.4180633405</v>
      </c>
      <c r="G61" s="320">
        <f>Data!GU36</f>
        <v>0</v>
      </c>
      <c r="H61" s="321">
        <f>SUM(C61:G61)</f>
        <v>41330047.963824108</v>
      </c>
    </row>
    <row r="62" spans="2:23" x14ac:dyDescent="0.55000000000000004">
      <c r="B62" s="127" t="str">
        <f>$B$33</f>
        <v>Science</v>
      </c>
      <c r="C62" s="320">
        <f>Data!DT36</f>
        <v>3670604.3244240801</v>
      </c>
      <c r="D62" s="320">
        <f>Data!EN36</f>
        <v>3053023.1774584414</v>
      </c>
      <c r="E62" s="320">
        <f>Data!FH36</f>
        <v>2455353.9401965332</v>
      </c>
      <c r="F62" s="320">
        <f>Data!GB36</f>
        <v>1222446.1843117515</v>
      </c>
      <c r="G62" s="320">
        <f>Data!GV36</f>
        <v>0</v>
      </c>
      <c r="H62" s="141">
        <f t="shared" ref="H62:H81" si="1">SUM(C62:G62)</f>
        <v>10401427.626390805</v>
      </c>
    </row>
    <row r="63" spans="2:23" x14ac:dyDescent="0.55000000000000004">
      <c r="B63" s="127" t="str">
        <f>$B$34</f>
        <v>Fine Arts</v>
      </c>
      <c r="C63" s="320">
        <f>Data!DU36</f>
        <v>6264564.3441349417</v>
      </c>
      <c r="D63" s="320">
        <f>Data!EO36</f>
        <v>5783146.1709913043</v>
      </c>
      <c r="E63" s="320">
        <f>Data!FI36</f>
        <v>1179237.8640584133</v>
      </c>
      <c r="F63" s="320">
        <f>Data!GC36</f>
        <v>0</v>
      </c>
      <c r="G63" s="320">
        <f>Data!GW36</f>
        <v>0</v>
      </c>
      <c r="H63" s="141">
        <f t="shared" si="1"/>
        <v>13226948.37918466</v>
      </c>
    </row>
    <row r="64" spans="2:23" x14ac:dyDescent="0.55000000000000004">
      <c r="B64" s="127" t="str">
        <f>$B$35</f>
        <v>Teacher Education</v>
      </c>
      <c r="C64" s="320">
        <f>Data!DV36</f>
        <v>459471.03302604228</v>
      </c>
      <c r="D64" s="320">
        <f>Data!EP36</f>
        <v>1577104.9422572688</v>
      </c>
      <c r="E64" s="320">
        <f>Data!FJ36</f>
        <v>2141869.4364587893</v>
      </c>
      <c r="F64" s="320">
        <f>Data!GD36</f>
        <v>1388348.3882615534</v>
      </c>
      <c r="G64" s="320">
        <f>Data!GX36</f>
        <v>0</v>
      </c>
      <c r="H64" s="141">
        <f t="shared" si="1"/>
        <v>5566793.8000036534</v>
      </c>
    </row>
    <row r="65" spans="2:8" x14ac:dyDescent="0.55000000000000004">
      <c r="B65" s="127" t="str">
        <f>$B$36</f>
        <v>Agriculture</v>
      </c>
      <c r="C65" s="320">
        <f>Data!DW36</f>
        <v>233094.54050103575</v>
      </c>
      <c r="D65" s="320">
        <f>Data!EQ36</f>
        <v>726135.5514479737</v>
      </c>
      <c r="E65" s="320">
        <f>Data!FK36</f>
        <v>377944.56694932445</v>
      </c>
      <c r="F65" s="320">
        <f>Data!GE36</f>
        <v>20131.715949248119</v>
      </c>
      <c r="G65" s="320">
        <f>Data!GY36</f>
        <v>0</v>
      </c>
      <c r="H65" s="141">
        <f t="shared" si="1"/>
        <v>1357306.3748475821</v>
      </c>
    </row>
    <row r="66" spans="2:8" x14ac:dyDescent="0.55000000000000004">
      <c r="B66" s="127" t="str">
        <f>$B$37</f>
        <v>Engineering</v>
      </c>
      <c r="C66" s="320">
        <f>Data!DX36</f>
        <v>1898381.1049701872</v>
      </c>
      <c r="D66" s="320">
        <f>Data!ER36</f>
        <v>3881890.5224149744</v>
      </c>
      <c r="E66" s="320">
        <f>Data!FL36</f>
        <v>2157176.2599156401</v>
      </c>
      <c r="F66" s="320">
        <f>Data!GF36</f>
        <v>1738246.7282660003</v>
      </c>
      <c r="G66" s="320">
        <f>Data!GZ36</f>
        <v>0</v>
      </c>
      <c r="H66" s="141">
        <f t="shared" si="1"/>
        <v>9675694.6155668031</v>
      </c>
    </row>
    <row r="67" spans="2:8" x14ac:dyDescent="0.55000000000000004">
      <c r="B67" s="127" t="str">
        <f>$B$38</f>
        <v>Home Economics</v>
      </c>
      <c r="C67" s="320">
        <f>Data!DY36</f>
        <v>696213.53016228997</v>
      </c>
      <c r="D67" s="320">
        <f>Data!ES36</f>
        <v>726400.07760512107</v>
      </c>
      <c r="E67" s="320">
        <f>Data!FM36</f>
        <v>482595.40785593324</v>
      </c>
      <c r="F67" s="320">
        <f>Data!GG36</f>
        <v>0</v>
      </c>
      <c r="G67" s="320">
        <f>Data!HA36</f>
        <v>0</v>
      </c>
      <c r="H67" s="141">
        <f t="shared" si="1"/>
        <v>1905209.0156233443</v>
      </c>
    </row>
    <row r="68" spans="2:8" x14ac:dyDescent="0.55000000000000004">
      <c r="B68" s="127" t="str">
        <f>$B$39</f>
        <v>Law</v>
      </c>
      <c r="C68" s="320">
        <f>Data!DZ36</f>
        <v>0</v>
      </c>
      <c r="D68" s="320">
        <f>Data!ET36</f>
        <v>0</v>
      </c>
      <c r="E68" s="320">
        <f>Data!FN36</f>
        <v>0</v>
      </c>
      <c r="F68" s="320">
        <f>Data!GH36</f>
        <v>0</v>
      </c>
      <c r="G68" s="320">
        <f>Data!HB36</f>
        <v>0</v>
      </c>
      <c r="H68" s="141">
        <f t="shared" si="1"/>
        <v>0</v>
      </c>
    </row>
    <row r="69" spans="2:8" x14ac:dyDescent="0.55000000000000004">
      <c r="B69" s="127" t="str">
        <f>$B$40</f>
        <v>Social Service</v>
      </c>
      <c r="C69" s="320">
        <f>Data!EA36</f>
        <v>176820.94337020599</v>
      </c>
      <c r="D69" s="320">
        <f>Data!EU36</f>
        <v>689464.74604568817</v>
      </c>
      <c r="E69" s="320">
        <f>Data!FO36</f>
        <v>1022500.0687738046</v>
      </c>
      <c r="F69" s="320">
        <f>Data!GI36</f>
        <v>0</v>
      </c>
      <c r="G69" s="320">
        <f>Data!HC36</f>
        <v>0</v>
      </c>
      <c r="H69" s="141">
        <f t="shared" si="1"/>
        <v>1888785.7581896987</v>
      </c>
    </row>
    <row r="70" spans="2:8" x14ac:dyDescent="0.55000000000000004">
      <c r="B70" s="127" t="str">
        <f>$B$41</f>
        <v>Library Science</v>
      </c>
      <c r="C70" s="320">
        <f>Data!EB36</f>
        <v>0</v>
      </c>
      <c r="D70" s="320">
        <f>Data!EV36</f>
        <v>0</v>
      </c>
      <c r="E70" s="320">
        <f>Data!FP36</f>
        <v>0</v>
      </c>
      <c r="F70" s="320">
        <f>Data!GJ36</f>
        <v>0</v>
      </c>
      <c r="G70" s="320">
        <f>Data!HD36</f>
        <v>0</v>
      </c>
      <c r="H70" s="141">
        <f t="shared" si="1"/>
        <v>0</v>
      </c>
    </row>
    <row r="71" spans="2:8" x14ac:dyDescent="0.55000000000000004">
      <c r="B71" s="127" t="str">
        <f>$B$42</f>
        <v>Veterinary Science</v>
      </c>
      <c r="C71" s="320">
        <f>Data!EC36</f>
        <v>0</v>
      </c>
      <c r="D71" s="320">
        <f>Data!EW36</f>
        <v>0</v>
      </c>
      <c r="E71" s="320">
        <f>Data!FQ36</f>
        <v>0</v>
      </c>
      <c r="F71" s="320">
        <f>Data!GK36</f>
        <v>0</v>
      </c>
      <c r="G71" s="320">
        <f>Data!HE36</f>
        <v>0</v>
      </c>
      <c r="H71" s="141">
        <f t="shared" si="1"/>
        <v>0</v>
      </c>
    </row>
    <row r="72" spans="2:8" x14ac:dyDescent="0.55000000000000004">
      <c r="B72" s="127" t="str">
        <f>$B$43</f>
        <v>Vocational Training</v>
      </c>
      <c r="C72" s="320">
        <f>Data!ED36</f>
        <v>183131.58333333331</v>
      </c>
      <c r="D72" s="320">
        <f>Data!EX36</f>
        <v>0</v>
      </c>
      <c r="E72" s="320">
        <f>Data!FR36</f>
        <v>0</v>
      </c>
      <c r="F72" s="320">
        <f>Data!GL36</f>
        <v>0</v>
      </c>
      <c r="G72" s="320">
        <f>Data!HF36</f>
        <v>0</v>
      </c>
      <c r="H72" s="141">
        <f t="shared" si="1"/>
        <v>183131.58333333331</v>
      </c>
    </row>
    <row r="73" spans="2:8" x14ac:dyDescent="0.55000000000000004">
      <c r="B73" s="127" t="str">
        <f>$B$44</f>
        <v>Physical Training</v>
      </c>
      <c r="C73" s="320">
        <f>Data!EE36</f>
        <v>0</v>
      </c>
      <c r="D73" s="320">
        <f>Data!EY36</f>
        <v>0</v>
      </c>
      <c r="E73" s="320">
        <f>Data!FS36</f>
        <v>0</v>
      </c>
      <c r="F73" s="320">
        <f>Data!GM36</f>
        <v>0</v>
      </c>
      <c r="G73" s="320">
        <f>Data!HG36</f>
        <v>0</v>
      </c>
      <c r="H73" s="141">
        <f t="shared" si="1"/>
        <v>0</v>
      </c>
    </row>
    <row r="74" spans="2:8" x14ac:dyDescent="0.55000000000000004">
      <c r="B74" s="127" t="str">
        <f>$B$45</f>
        <v>Health Services</v>
      </c>
      <c r="C74" s="320">
        <f>Data!EF36</f>
        <v>919075.46082823642</v>
      </c>
      <c r="D74" s="320">
        <f>Data!EZ36</f>
        <v>3409347.0300979502</v>
      </c>
      <c r="E74" s="320">
        <f>Data!FT36</f>
        <v>2092949.8580165904</v>
      </c>
      <c r="F74" s="320">
        <f>Data!GN36</f>
        <v>0</v>
      </c>
      <c r="G74" s="320">
        <f>Data!HH36</f>
        <v>1427662.2650000006</v>
      </c>
      <c r="H74" s="141">
        <f t="shared" si="1"/>
        <v>7849034.6139427777</v>
      </c>
    </row>
    <row r="75" spans="2:8" x14ac:dyDescent="0.55000000000000004">
      <c r="B75" s="127" t="str">
        <f>$B$46</f>
        <v>Pharmacy</v>
      </c>
      <c r="C75" s="320">
        <f>Data!EG36</f>
        <v>0</v>
      </c>
      <c r="D75" s="320">
        <f>Data!FA36</f>
        <v>0</v>
      </c>
      <c r="E75" s="320">
        <f>Data!FU36</f>
        <v>0</v>
      </c>
      <c r="F75" s="320">
        <f>Data!GO36</f>
        <v>0</v>
      </c>
      <c r="G75" s="320">
        <f>Data!HI36</f>
        <v>0</v>
      </c>
      <c r="H75" s="141">
        <f t="shared" si="1"/>
        <v>0</v>
      </c>
    </row>
    <row r="76" spans="2:8" x14ac:dyDescent="0.55000000000000004">
      <c r="B76" s="127" t="str">
        <f>$B$47</f>
        <v>Business Administration</v>
      </c>
      <c r="C76" s="320">
        <f>Data!EH36</f>
        <v>1350576.2154500391</v>
      </c>
      <c r="D76" s="320">
        <f>Data!FB36</f>
        <v>6615972.9874523235</v>
      </c>
      <c r="E76" s="320">
        <f>Data!FV36</f>
        <v>1856413.6070032835</v>
      </c>
      <c r="F76" s="320">
        <f>Data!GP36</f>
        <v>48448.107240497993</v>
      </c>
      <c r="G76" s="320">
        <f>Data!HJ36</f>
        <v>0</v>
      </c>
      <c r="H76" s="141">
        <f t="shared" si="1"/>
        <v>9871410.9171461444</v>
      </c>
    </row>
    <row r="77" spans="2:8" x14ac:dyDescent="0.55000000000000004">
      <c r="B77" s="127" t="str">
        <f>$B$48</f>
        <v>Optometry</v>
      </c>
      <c r="C77" s="320">
        <f>Data!EI36</f>
        <v>0</v>
      </c>
      <c r="D77" s="320">
        <f>Data!FC36</f>
        <v>0</v>
      </c>
      <c r="E77" s="320">
        <f>Data!FW36</f>
        <v>0</v>
      </c>
      <c r="F77" s="320">
        <f>Data!GQ36</f>
        <v>0</v>
      </c>
      <c r="G77" s="320">
        <f>Data!HK36</f>
        <v>0</v>
      </c>
      <c r="H77" s="141">
        <f t="shared" si="1"/>
        <v>0</v>
      </c>
    </row>
    <row r="78" spans="2:8" x14ac:dyDescent="0.55000000000000004">
      <c r="B78" s="127" t="str">
        <f>$B$49</f>
        <v>Teacher Ed-Practice Teaching</v>
      </c>
      <c r="C78" s="320">
        <f>Data!EJ36</f>
        <v>0</v>
      </c>
      <c r="D78" s="320">
        <f>Data!FD36</f>
        <v>689237.30165546504</v>
      </c>
      <c r="E78" s="320">
        <f>Data!FX36</f>
        <v>0</v>
      </c>
      <c r="F78" s="320">
        <f>Data!GR36</f>
        <v>0</v>
      </c>
      <c r="G78" s="320">
        <f>Data!HL36</f>
        <v>0</v>
      </c>
      <c r="H78" s="141">
        <f t="shared" si="1"/>
        <v>689237.30165546504</v>
      </c>
    </row>
    <row r="79" spans="2:8" x14ac:dyDescent="0.55000000000000004">
      <c r="B79" s="127" t="str">
        <f>$B$50</f>
        <v>Technology</v>
      </c>
      <c r="C79" s="320">
        <f>Data!EK36</f>
        <v>964368.40988217772</v>
      </c>
      <c r="D79" s="320">
        <f>Data!FE36</f>
        <v>1173268.1610980523</v>
      </c>
      <c r="E79" s="320">
        <f>Data!FY36</f>
        <v>419961.39361071732</v>
      </c>
      <c r="F79" s="320">
        <f>Data!GS36</f>
        <v>0</v>
      </c>
      <c r="G79" s="320">
        <f>Data!HM36</f>
        <v>0</v>
      </c>
      <c r="H79" s="141">
        <f t="shared" si="1"/>
        <v>2557597.9645909471</v>
      </c>
    </row>
    <row r="80" spans="2:8" x14ac:dyDescent="0.55000000000000004">
      <c r="B80" s="127" t="str">
        <f>$B$51</f>
        <v>Nursing</v>
      </c>
      <c r="C80" s="320">
        <f>Data!EL36</f>
        <v>6356.4645818892641</v>
      </c>
      <c r="D80" s="320">
        <f>Data!FF36</f>
        <v>2348651.7778582731</v>
      </c>
      <c r="E80" s="320">
        <f>Data!FZ36</f>
        <v>667064.13729892718</v>
      </c>
      <c r="F80" s="320">
        <f>Data!GT36</f>
        <v>0</v>
      </c>
      <c r="G80" s="320">
        <f>Data!HN36</f>
        <v>0</v>
      </c>
      <c r="H80" s="141">
        <f t="shared" si="1"/>
        <v>3022072.3797390894</v>
      </c>
    </row>
    <row r="81" spans="2:8" x14ac:dyDescent="0.55000000000000004">
      <c r="B81" s="130" t="str">
        <f>$B$52</f>
        <v>Totals</v>
      </c>
      <c r="C81" s="321">
        <f>SUM(C61:C80)</f>
        <v>36500782.445220269</v>
      </c>
      <c r="D81" s="321">
        <f>SUM(D61:D80)</f>
        <v>43670592.774536893</v>
      </c>
      <c r="E81" s="321">
        <f>SUM(E61:E80)</f>
        <v>22024260.267188866</v>
      </c>
      <c r="F81" s="321">
        <f>SUM(F61:F80)</f>
        <v>5901400.5420923922</v>
      </c>
      <c r="G81" s="321">
        <f>SUM(G61:G80)</f>
        <v>1427662.2650000006</v>
      </c>
      <c r="H81" s="321">
        <f t="shared" si="1"/>
        <v>109524698.29403843</v>
      </c>
    </row>
    <row r="82" spans="2:8" x14ac:dyDescent="0.55000000000000004">
      <c r="B82" s="143"/>
      <c r="C82" s="322"/>
      <c r="D82" s="322"/>
      <c r="E82" s="322"/>
      <c r="F82" s="322"/>
      <c r="G82" s="322"/>
      <c r="H82" s="323"/>
    </row>
    <row r="83" spans="2:8" ht="13.5" customHeight="1" x14ac:dyDescent="0.55000000000000004">
      <c r="B83" s="306"/>
      <c r="D83" s="440" t="s">
        <v>22</v>
      </c>
      <c r="E83" s="440"/>
      <c r="F83" s="440"/>
      <c r="G83" s="307" t="s">
        <v>23</v>
      </c>
      <c r="H83" s="307" t="s">
        <v>24</v>
      </c>
    </row>
    <row r="84" spans="2:8" ht="16.5" customHeight="1" x14ac:dyDescent="0.55000000000000004">
      <c r="B84" s="438" t="s">
        <v>38</v>
      </c>
      <c r="C84" s="439"/>
      <c r="D84" s="434" t="str">
        <f>Data!T36</f>
        <v>Proff, Kate</v>
      </c>
      <c r="E84" s="434"/>
      <c r="F84" s="434"/>
      <c r="G84" s="308" t="str">
        <f>Data!U36</f>
        <v>(512) 245-2386</v>
      </c>
      <c r="H84" s="309" t="str">
        <f>Data!V36</f>
        <v>kproff@txstate.edu</v>
      </c>
    </row>
    <row r="85" spans="2:8" ht="13.5" customHeight="1" x14ac:dyDescent="0.55000000000000004">
      <c r="B85" s="306"/>
      <c r="C85" s="306"/>
      <c r="D85" s="306"/>
      <c r="E85" s="306"/>
      <c r="F85" s="306"/>
      <c r="G85" s="306"/>
      <c r="H85" s="296"/>
    </row>
    <row r="86" spans="2:8" ht="15" customHeight="1" x14ac:dyDescent="0.55000000000000004">
      <c r="B86" s="120" t="s">
        <v>32</v>
      </c>
      <c r="C86" s="324"/>
      <c r="D86" s="324"/>
      <c r="E86" s="324"/>
      <c r="F86" s="324"/>
      <c r="G86" s="324"/>
      <c r="H86" s="122">
        <f>H13+H14</f>
        <v>386025672</v>
      </c>
    </row>
    <row r="87" spans="2:8" ht="42.75" customHeight="1" x14ac:dyDescent="0.55000000000000004">
      <c r="B87" s="432" t="s">
        <v>8</v>
      </c>
      <c r="C87" s="432"/>
      <c r="D87" s="432"/>
      <c r="E87" s="432"/>
      <c r="F87" s="432"/>
      <c r="G87" s="432"/>
      <c r="H87" s="319"/>
    </row>
    <row r="88" spans="2:8" x14ac:dyDescent="0.55000000000000004">
      <c r="B88" s="120" t="s">
        <v>5</v>
      </c>
      <c r="C88" s="325"/>
      <c r="D88" s="325"/>
      <c r="E88" s="325"/>
      <c r="F88" s="325"/>
      <c r="G88" s="325"/>
      <c r="H88" s="122"/>
    </row>
    <row r="89" spans="2:8" ht="98.25" customHeight="1" thickBot="1" x14ac:dyDescent="0.6">
      <c r="B89" s="433" t="s">
        <v>224</v>
      </c>
      <c r="C89" s="433"/>
      <c r="D89" s="433"/>
      <c r="E89" s="433"/>
      <c r="F89" s="433"/>
      <c r="G89" s="433"/>
      <c r="H89" s="326"/>
    </row>
    <row r="90" spans="2:8" ht="19.8" thickBot="1" x14ac:dyDescent="0.6">
      <c r="B90" s="124" t="s">
        <v>31</v>
      </c>
      <c r="C90" s="125" t="s">
        <v>25</v>
      </c>
      <c r="D90" s="125" t="s">
        <v>26</v>
      </c>
      <c r="E90" s="125" t="s">
        <v>27</v>
      </c>
      <c r="F90" s="125" t="s">
        <v>28</v>
      </c>
      <c r="G90" s="125" t="s">
        <v>29</v>
      </c>
      <c r="H90" s="126" t="s">
        <v>30</v>
      </c>
    </row>
    <row r="91" spans="2:8" x14ac:dyDescent="0.55000000000000004">
      <c r="B91" s="127" t="str">
        <f>$B$32</f>
        <v>Liberal Arts</v>
      </c>
      <c r="C91" s="327">
        <f>Data!HR36</f>
        <v>4224191.5857836958</v>
      </c>
      <c r="D91" s="327">
        <f>Data!IL36</f>
        <v>1424334.1251243367</v>
      </c>
      <c r="E91" s="327">
        <f>Data!JF36</f>
        <v>207592.87620515726</v>
      </c>
      <c r="F91" s="327">
        <f>Data!JZ36</f>
        <v>25287.517498078647</v>
      </c>
      <c r="G91" s="327">
        <f>Data!KT36</f>
        <v>0</v>
      </c>
      <c r="H91" s="133">
        <f t="shared" ref="H91:H111" si="2">SUM(C91:G91)</f>
        <v>5881406.1046112692</v>
      </c>
    </row>
    <row r="92" spans="2:8" x14ac:dyDescent="0.55000000000000004">
      <c r="B92" s="127" t="str">
        <f>$B$33</f>
        <v>Science</v>
      </c>
      <c r="C92" s="327">
        <f>Data!HS36</f>
        <v>2566956.2285967497</v>
      </c>
      <c r="D92" s="327">
        <f>Data!IM36</f>
        <v>753406.53854545706</v>
      </c>
      <c r="E92" s="327">
        <f>Data!JG36</f>
        <v>137490.58646915705</v>
      </c>
      <c r="F92" s="327">
        <f>Data!KA36</f>
        <v>31755.440022064195</v>
      </c>
      <c r="G92" s="327">
        <f>Data!KU36</f>
        <v>0</v>
      </c>
      <c r="H92" s="136">
        <f t="shared" si="2"/>
        <v>3489608.7936334284</v>
      </c>
    </row>
    <row r="93" spans="2:8" x14ac:dyDescent="0.55000000000000004">
      <c r="B93" s="127" t="str">
        <f>$B$34</f>
        <v>Fine Arts</v>
      </c>
      <c r="C93" s="327">
        <f>Data!HT36</f>
        <v>397394.61806930217</v>
      </c>
      <c r="D93" s="327">
        <f>Data!IN36</f>
        <v>214302.78823614976</v>
      </c>
      <c r="E93" s="327">
        <f>Data!JH36</f>
        <v>11276</v>
      </c>
      <c r="F93" s="327">
        <f>Data!KB36</f>
        <v>0</v>
      </c>
      <c r="G93" s="327">
        <f>Data!KV36</f>
        <v>0</v>
      </c>
      <c r="H93" s="136">
        <f t="shared" si="2"/>
        <v>622973.40630545188</v>
      </c>
    </row>
    <row r="94" spans="2:8" x14ac:dyDescent="0.55000000000000004">
      <c r="B94" s="127" t="str">
        <f>$B$35</f>
        <v>Teacher Education</v>
      </c>
      <c r="C94" s="327">
        <f>Data!HU36</f>
        <v>49649.977008811678</v>
      </c>
      <c r="D94" s="327">
        <f>Data!IO36</f>
        <v>139349.93547186116</v>
      </c>
      <c r="E94" s="327">
        <f>Data!JI36</f>
        <v>83789.961199764948</v>
      </c>
      <c r="F94" s="327">
        <f>Data!KC36</f>
        <v>27179.987413887236</v>
      </c>
      <c r="G94" s="327">
        <f>Data!KW36</f>
        <v>0</v>
      </c>
      <c r="H94" s="136">
        <f t="shared" si="2"/>
        <v>299969.86109432502</v>
      </c>
    </row>
    <row r="95" spans="2:8" x14ac:dyDescent="0.55000000000000004">
      <c r="B95" s="127" t="str">
        <f>$B$36</f>
        <v>Agriculture</v>
      </c>
      <c r="C95" s="327">
        <f>Data!HV36</f>
        <v>59600.944736823061</v>
      </c>
      <c r="D95" s="327">
        <f>Data!IP36</f>
        <v>105474.45724120327</v>
      </c>
      <c r="E95" s="327">
        <f>Data!JJ36</f>
        <v>7582.112632799448</v>
      </c>
      <c r="F95" s="327">
        <f>Data!KD36</f>
        <v>450.07974532599462</v>
      </c>
      <c r="G95" s="327">
        <f>Data!KX36</f>
        <v>0</v>
      </c>
      <c r="H95" s="136">
        <f t="shared" si="2"/>
        <v>173107.59435615176</v>
      </c>
    </row>
    <row r="96" spans="2:8" x14ac:dyDescent="0.55000000000000004">
      <c r="B96" s="127" t="str">
        <f>$B$37</f>
        <v>Engineering</v>
      </c>
      <c r="C96" s="327">
        <f>Data!HW36</f>
        <v>1250940.375673295</v>
      </c>
      <c r="D96" s="327">
        <f>Data!IQ36</f>
        <v>1962893.952550692</v>
      </c>
      <c r="E96" s="327">
        <f>Data!JK36</f>
        <v>368623.8216747652</v>
      </c>
      <c r="F96" s="327">
        <f>Data!KE36</f>
        <v>136885.53620213279</v>
      </c>
      <c r="G96" s="327">
        <f>Data!KY36</f>
        <v>0</v>
      </c>
      <c r="H96" s="136">
        <f t="shared" si="2"/>
        <v>3719343.6861008848</v>
      </c>
    </row>
    <row r="97" spans="2:8" x14ac:dyDescent="0.55000000000000004">
      <c r="B97" s="127" t="str">
        <f>$B$38</f>
        <v>Home Economics</v>
      </c>
      <c r="C97" s="327">
        <f>Data!HX36</f>
        <v>167247.71305001507</v>
      </c>
      <c r="D97" s="327">
        <f>Data!IR36</f>
        <v>103389.49534000931</v>
      </c>
      <c r="E97" s="327">
        <f>Data!JL36</f>
        <v>13556.016843646079</v>
      </c>
      <c r="F97" s="327">
        <f>Data!KF36</f>
        <v>0</v>
      </c>
      <c r="G97" s="327">
        <f>Data!KZ36</f>
        <v>0</v>
      </c>
      <c r="H97" s="136">
        <f t="shared" si="2"/>
        <v>284193.22523367044</v>
      </c>
    </row>
    <row r="98" spans="2:8" x14ac:dyDescent="0.55000000000000004">
      <c r="B98" s="127" t="str">
        <f>$B$39</f>
        <v>Law</v>
      </c>
      <c r="C98" s="327">
        <f>Data!HY36</f>
        <v>0</v>
      </c>
      <c r="D98" s="327">
        <f>Data!IS36</f>
        <v>0</v>
      </c>
      <c r="E98" s="327">
        <f>Data!JM36</f>
        <v>0</v>
      </c>
      <c r="F98" s="327">
        <f>Data!KG36</f>
        <v>0</v>
      </c>
      <c r="G98" s="327">
        <f>Data!LA36</f>
        <v>0</v>
      </c>
      <c r="H98" s="136">
        <f t="shared" si="2"/>
        <v>0</v>
      </c>
    </row>
    <row r="99" spans="2:8" x14ac:dyDescent="0.55000000000000004">
      <c r="B99" s="127" t="str">
        <f>$B$40</f>
        <v>Social Service</v>
      </c>
      <c r="C99" s="327">
        <f>Data!HZ36</f>
        <v>18546.544040515026</v>
      </c>
      <c r="D99" s="327">
        <f>Data!IT36</f>
        <v>54759.168315640076</v>
      </c>
      <c r="E99" s="327">
        <f>Data!JN36</f>
        <v>68704.578918845102</v>
      </c>
      <c r="F99" s="327">
        <f>Data!KH36</f>
        <v>0</v>
      </c>
      <c r="G99" s="327">
        <f>Data!LB36</f>
        <v>0</v>
      </c>
      <c r="H99" s="136">
        <f t="shared" si="2"/>
        <v>142010.2912750002</v>
      </c>
    </row>
    <row r="100" spans="2:8" x14ac:dyDescent="0.55000000000000004">
      <c r="B100" s="127" t="str">
        <f>$B$41</f>
        <v>Library Science</v>
      </c>
      <c r="C100" s="327">
        <f>Data!IA36</f>
        <v>0</v>
      </c>
      <c r="D100" s="327">
        <f>Data!IU36</f>
        <v>0</v>
      </c>
      <c r="E100" s="327">
        <f>Data!JO36</f>
        <v>0</v>
      </c>
      <c r="F100" s="327">
        <f>Data!KI36</f>
        <v>0</v>
      </c>
      <c r="G100" s="327">
        <f>Data!LC36</f>
        <v>0</v>
      </c>
      <c r="H100" s="136">
        <f t="shared" si="2"/>
        <v>0</v>
      </c>
    </row>
    <row r="101" spans="2:8" x14ac:dyDescent="0.55000000000000004">
      <c r="B101" s="127" t="str">
        <f>$B$42</f>
        <v>Veterinary Science</v>
      </c>
      <c r="C101" s="327">
        <f>Data!IB36</f>
        <v>0</v>
      </c>
      <c r="D101" s="327">
        <f>Data!IV36</f>
        <v>0</v>
      </c>
      <c r="E101" s="327">
        <f>Data!JP36</f>
        <v>0</v>
      </c>
      <c r="F101" s="327">
        <f>Data!KJ36</f>
        <v>0</v>
      </c>
      <c r="G101" s="327">
        <f>Data!LD36</f>
        <v>0</v>
      </c>
      <c r="H101" s="136">
        <f t="shared" si="2"/>
        <v>0</v>
      </c>
    </row>
    <row r="102" spans="2:8" x14ac:dyDescent="0.55000000000000004">
      <c r="B102" s="127" t="str">
        <f>$B$43</f>
        <v>Vocational Training</v>
      </c>
      <c r="C102" s="327">
        <f>Data!IC36</f>
        <v>25606</v>
      </c>
      <c r="D102" s="327">
        <f>Data!IW36</f>
        <v>0</v>
      </c>
      <c r="E102" s="327">
        <f>Data!JQ36</f>
        <v>0</v>
      </c>
      <c r="F102" s="327">
        <f>Data!KK36</f>
        <v>0</v>
      </c>
      <c r="G102" s="327">
        <f>Data!LE36</f>
        <v>0</v>
      </c>
      <c r="H102" s="136">
        <f t="shared" si="2"/>
        <v>25606</v>
      </c>
    </row>
    <row r="103" spans="2:8" x14ac:dyDescent="0.55000000000000004">
      <c r="B103" s="127" t="str">
        <f>$B$44</f>
        <v>Physical Training</v>
      </c>
      <c r="C103" s="327">
        <f>Data!ID36</f>
        <v>0</v>
      </c>
      <c r="D103" s="327">
        <f>Data!IX36</f>
        <v>0</v>
      </c>
      <c r="E103" s="327">
        <f>Data!JR36</f>
        <v>0</v>
      </c>
      <c r="F103" s="327">
        <f>Data!KL36</f>
        <v>0</v>
      </c>
      <c r="G103" s="327">
        <f>Data!LF36</f>
        <v>0</v>
      </c>
      <c r="H103" s="136">
        <f t="shared" si="2"/>
        <v>0</v>
      </c>
    </row>
    <row r="104" spans="2:8" x14ac:dyDescent="0.55000000000000004">
      <c r="B104" s="127" t="str">
        <f>$B$45</f>
        <v>Health Services</v>
      </c>
      <c r="C104" s="327">
        <f>Data!IE36</f>
        <v>182226.87832198065</v>
      </c>
      <c r="D104" s="327">
        <f>Data!IY36</f>
        <v>348466.4606421105</v>
      </c>
      <c r="E104" s="327">
        <f>Data!JS36</f>
        <v>119551.01877490191</v>
      </c>
      <c r="F104" s="327">
        <f>Data!KM36</f>
        <v>0</v>
      </c>
      <c r="G104" s="327">
        <f>Data!LG36</f>
        <v>57158.120219006356</v>
      </c>
      <c r="H104" s="136">
        <f t="shared" si="2"/>
        <v>707402.47795799933</v>
      </c>
    </row>
    <row r="105" spans="2:8" x14ac:dyDescent="0.55000000000000004">
      <c r="B105" s="127" t="str">
        <f>$B$46</f>
        <v>Pharmacy</v>
      </c>
      <c r="C105" s="327">
        <f>Data!IF36</f>
        <v>0</v>
      </c>
      <c r="D105" s="327">
        <f>Data!IZ36</f>
        <v>0</v>
      </c>
      <c r="E105" s="327">
        <f>Data!JT36</f>
        <v>0</v>
      </c>
      <c r="F105" s="327">
        <f>Data!KN36</f>
        <v>0</v>
      </c>
      <c r="G105" s="327">
        <f>Data!LH36</f>
        <v>0</v>
      </c>
      <c r="H105" s="136">
        <f t="shared" si="2"/>
        <v>0</v>
      </c>
    </row>
    <row r="106" spans="2:8" x14ac:dyDescent="0.55000000000000004">
      <c r="B106" s="127" t="str">
        <f>$B$47</f>
        <v>Business Administration</v>
      </c>
      <c r="C106" s="327">
        <f>Data!IG36</f>
        <v>394638.7443154935</v>
      </c>
      <c r="D106" s="327">
        <f>Data!JA36</f>
        <v>755816.84696832672</v>
      </c>
      <c r="E106" s="327">
        <f>Data!JU36</f>
        <v>76639.631455284441</v>
      </c>
      <c r="F106" s="327">
        <f>Data!KO36</f>
        <v>3075.4266234062775</v>
      </c>
      <c r="G106" s="327">
        <f>Data!LI36</f>
        <v>0</v>
      </c>
      <c r="H106" s="136">
        <f t="shared" si="2"/>
        <v>1230170.649362511</v>
      </c>
    </row>
    <row r="107" spans="2:8" x14ac:dyDescent="0.55000000000000004">
      <c r="B107" s="127" t="str">
        <f>$B$48</f>
        <v>Optometry</v>
      </c>
      <c r="C107" s="327">
        <f>Data!IH36</f>
        <v>0</v>
      </c>
      <c r="D107" s="327">
        <f>Data!JB36</f>
        <v>0</v>
      </c>
      <c r="E107" s="327">
        <f>Data!JV36</f>
        <v>0</v>
      </c>
      <c r="F107" s="327">
        <f>Data!KP36</f>
        <v>0</v>
      </c>
      <c r="G107" s="327">
        <f>Data!LJ36</f>
        <v>0</v>
      </c>
      <c r="H107" s="136">
        <f t="shared" si="2"/>
        <v>0</v>
      </c>
    </row>
    <row r="108" spans="2:8" x14ac:dyDescent="0.55000000000000004">
      <c r="B108" s="127" t="str">
        <f>$B$49</f>
        <v>Teacher Ed-Practice Teaching</v>
      </c>
      <c r="C108" s="327">
        <f>Data!II36</f>
        <v>0</v>
      </c>
      <c r="D108" s="327">
        <f>Data!JC36</f>
        <v>40629</v>
      </c>
      <c r="E108" s="327">
        <f>Data!JW36</f>
        <v>0</v>
      </c>
      <c r="F108" s="327">
        <f>Data!KQ36</f>
        <v>0</v>
      </c>
      <c r="G108" s="327">
        <f>Data!LK36</f>
        <v>0</v>
      </c>
      <c r="H108" s="136">
        <f t="shared" si="2"/>
        <v>40629</v>
      </c>
    </row>
    <row r="109" spans="2:8" x14ac:dyDescent="0.55000000000000004">
      <c r="B109" s="127" t="str">
        <f>$B$50</f>
        <v>Technology</v>
      </c>
      <c r="C109" s="327">
        <f>Data!IJ36</f>
        <v>102214.82211044006</v>
      </c>
      <c r="D109" s="327">
        <f>Data!JD36</f>
        <v>135087.2407203801</v>
      </c>
      <c r="E109" s="327">
        <f>Data!JX36</f>
        <v>37293.855031160027</v>
      </c>
      <c r="F109" s="327">
        <f>Data!KR36</f>
        <v>0</v>
      </c>
      <c r="G109" s="327">
        <f>Data!LL36</f>
        <v>0</v>
      </c>
      <c r="H109" s="136">
        <f t="shared" si="2"/>
        <v>274595.91786198015</v>
      </c>
    </row>
    <row r="110" spans="2:8" x14ac:dyDescent="0.55000000000000004">
      <c r="B110" s="127" t="str">
        <f>$B$51</f>
        <v>Nursing</v>
      </c>
      <c r="C110" s="327">
        <f>Data!IK36</f>
        <v>391.85798</v>
      </c>
      <c r="D110" s="327">
        <f>Data!JE36</f>
        <v>108089.59957999999</v>
      </c>
      <c r="E110" s="327">
        <f>Data!JY36</f>
        <v>17924.34244</v>
      </c>
      <c r="F110" s="327">
        <f>Data!KS36</f>
        <v>0</v>
      </c>
      <c r="G110" s="327">
        <f>Data!HPM36</f>
        <v>0</v>
      </c>
      <c r="H110" s="136">
        <f t="shared" si="2"/>
        <v>126405.79999999999</v>
      </c>
    </row>
    <row r="111" spans="2:8" x14ac:dyDescent="0.55000000000000004">
      <c r="B111" s="130" t="str">
        <f>$B$52</f>
        <v>Totals</v>
      </c>
      <c r="C111" s="133">
        <f>SUM(C91:C110)</f>
        <v>9439606.2896871231</v>
      </c>
      <c r="D111" s="133">
        <f>SUM(D91:D110)</f>
        <v>6145999.6087361667</v>
      </c>
      <c r="E111" s="133">
        <f>SUM(E91:E110)</f>
        <v>1150024.8016454813</v>
      </c>
      <c r="F111" s="133">
        <f>SUM(F91:F110)</f>
        <v>224633.98750489511</v>
      </c>
      <c r="G111" s="133">
        <f>SUM(G91:G110)</f>
        <v>57158.120219006356</v>
      </c>
      <c r="H111" s="133">
        <f t="shared" si="2"/>
        <v>17017422.807792675</v>
      </c>
    </row>
    <row r="112" spans="2:8" x14ac:dyDescent="0.55000000000000004">
      <c r="B112" s="328"/>
      <c r="C112" s="329"/>
      <c r="D112" s="329"/>
      <c r="E112" s="329"/>
      <c r="F112" s="329"/>
      <c r="G112" s="329"/>
      <c r="H112" s="330"/>
    </row>
    <row r="113" spans="2:8" ht="16.5" customHeight="1" x14ac:dyDescent="0.55000000000000004">
      <c r="B113" s="445" t="s">
        <v>62</v>
      </c>
      <c r="C113" s="445"/>
      <c r="D113" s="445"/>
      <c r="E113" s="445"/>
      <c r="F113" s="445"/>
      <c r="G113" s="445"/>
      <c r="H113" s="445"/>
    </row>
    <row r="114" spans="2:8" ht="36.75" customHeight="1" thickBot="1" x14ac:dyDescent="0.6">
      <c r="B114" s="444" t="s">
        <v>36</v>
      </c>
      <c r="C114" s="444"/>
      <c r="D114" s="444"/>
      <c r="E114" s="444"/>
      <c r="F114" s="444"/>
      <c r="G114" s="444"/>
      <c r="H114" s="326"/>
    </row>
    <row r="115" spans="2:8" ht="19.8" thickBot="1" x14ac:dyDescent="0.6">
      <c r="B115" s="124" t="s">
        <v>31</v>
      </c>
      <c r="C115" s="125" t="s">
        <v>25</v>
      </c>
      <c r="D115" s="125" t="s">
        <v>26</v>
      </c>
      <c r="E115" s="125" t="s">
        <v>27</v>
      </c>
      <c r="F115" s="125" t="s">
        <v>28</v>
      </c>
      <c r="G115" s="125" t="s">
        <v>29</v>
      </c>
      <c r="H115" s="126" t="s">
        <v>30</v>
      </c>
    </row>
    <row r="116" spans="2:8" x14ac:dyDescent="0.55000000000000004">
      <c r="B116" s="127" t="str">
        <f>$B$32</f>
        <v>Liberal Arts</v>
      </c>
      <c r="C116" s="321">
        <f t="shared" ref="C116:G131" si="3">C91+C61</f>
        <v>23902316.076339506</v>
      </c>
      <c r="D116" s="321">
        <f t="shared" si="3"/>
        <v>14421284.453278389</v>
      </c>
      <c r="E116" s="321">
        <f t="shared" si="3"/>
        <v>7378786.6032560682</v>
      </c>
      <c r="F116" s="321">
        <f t="shared" si="3"/>
        <v>1509066.9355614192</v>
      </c>
      <c r="G116" s="321">
        <f t="shared" si="3"/>
        <v>0</v>
      </c>
      <c r="H116" s="133">
        <f t="shared" ref="H116:H136" si="4">SUM(C116:G116)</f>
        <v>47211454.068435378</v>
      </c>
    </row>
    <row r="117" spans="2:8" x14ac:dyDescent="0.55000000000000004">
      <c r="B117" s="127" t="str">
        <f>$B$33</f>
        <v>Science</v>
      </c>
      <c r="C117" s="141">
        <f t="shared" si="3"/>
        <v>6237560.5530208293</v>
      </c>
      <c r="D117" s="141">
        <f t="shared" si="3"/>
        <v>3806429.7160038985</v>
      </c>
      <c r="E117" s="141">
        <f t="shared" si="3"/>
        <v>2592844.5266656904</v>
      </c>
      <c r="F117" s="141">
        <f t="shared" si="3"/>
        <v>1254201.6243338156</v>
      </c>
      <c r="G117" s="141">
        <f t="shared" si="3"/>
        <v>0</v>
      </c>
      <c r="H117" s="136">
        <f t="shared" si="4"/>
        <v>13891036.420024233</v>
      </c>
    </row>
    <row r="118" spans="2:8" x14ac:dyDescent="0.55000000000000004">
      <c r="B118" s="127" t="str">
        <f>$B$34</f>
        <v>Fine Arts</v>
      </c>
      <c r="C118" s="141">
        <f t="shared" si="3"/>
        <v>6661958.962204244</v>
      </c>
      <c r="D118" s="141">
        <f t="shared" si="3"/>
        <v>5997448.9592274539</v>
      </c>
      <c r="E118" s="141">
        <f t="shared" si="3"/>
        <v>1190513.8640584133</v>
      </c>
      <c r="F118" s="141">
        <f t="shared" si="3"/>
        <v>0</v>
      </c>
      <c r="G118" s="141">
        <f t="shared" si="3"/>
        <v>0</v>
      </c>
      <c r="H118" s="136">
        <f t="shared" si="4"/>
        <v>13849921.785490111</v>
      </c>
    </row>
    <row r="119" spans="2:8" x14ac:dyDescent="0.55000000000000004">
      <c r="B119" s="127" t="str">
        <f>$B$35</f>
        <v>Teacher Education</v>
      </c>
      <c r="C119" s="141">
        <f t="shared" si="3"/>
        <v>509121.01003485394</v>
      </c>
      <c r="D119" s="141">
        <f t="shared" si="3"/>
        <v>1716454.87772913</v>
      </c>
      <c r="E119" s="141">
        <f t="shared" si="3"/>
        <v>2225659.3976585544</v>
      </c>
      <c r="F119" s="141">
        <f t="shared" si="3"/>
        <v>1415528.3756754405</v>
      </c>
      <c r="G119" s="141">
        <f t="shared" si="3"/>
        <v>0</v>
      </c>
      <c r="H119" s="136">
        <f t="shared" si="4"/>
        <v>5866763.6610979792</v>
      </c>
    </row>
    <row r="120" spans="2:8" x14ac:dyDescent="0.55000000000000004">
      <c r="B120" s="127" t="str">
        <f>$B$36</f>
        <v>Agriculture</v>
      </c>
      <c r="C120" s="141">
        <f t="shared" si="3"/>
        <v>292695.48523785884</v>
      </c>
      <c r="D120" s="141">
        <f t="shared" si="3"/>
        <v>831610.00868917699</v>
      </c>
      <c r="E120" s="141">
        <f t="shared" si="3"/>
        <v>385526.67958212388</v>
      </c>
      <c r="F120" s="141">
        <f t="shared" si="3"/>
        <v>20581.795694574113</v>
      </c>
      <c r="G120" s="141">
        <f t="shared" si="3"/>
        <v>0</v>
      </c>
      <c r="H120" s="136">
        <f t="shared" si="4"/>
        <v>1530413.9692037338</v>
      </c>
    </row>
    <row r="121" spans="2:8" x14ac:dyDescent="0.55000000000000004">
      <c r="B121" s="127" t="str">
        <f>$B$37</f>
        <v>Engineering</v>
      </c>
      <c r="C121" s="141">
        <f t="shared" si="3"/>
        <v>3149321.4806434819</v>
      </c>
      <c r="D121" s="141">
        <f t="shared" si="3"/>
        <v>5844784.4749656664</v>
      </c>
      <c r="E121" s="141">
        <f t="shared" si="3"/>
        <v>2525800.0815904052</v>
      </c>
      <c r="F121" s="141">
        <f t="shared" si="3"/>
        <v>1875132.264468133</v>
      </c>
      <c r="G121" s="141">
        <f t="shared" si="3"/>
        <v>0</v>
      </c>
      <c r="H121" s="136">
        <f t="shared" si="4"/>
        <v>13395038.301667687</v>
      </c>
    </row>
    <row r="122" spans="2:8" x14ac:dyDescent="0.55000000000000004">
      <c r="B122" s="127" t="str">
        <f>$B$38</f>
        <v>Home Economics</v>
      </c>
      <c r="C122" s="141">
        <f t="shared" si="3"/>
        <v>863461.24321230501</v>
      </c>
      <c r="D122" s="141">
        <f t="shared" si="3"/>
        <v>829789.57294513041</v>
      </c>
      <c r="E122" s="141">
        <f t="shared" si="3"/>
        <v>496151.42469957931</v>
      </c>
      <c r="F122" s="141">
        <f t="shared" si="3"/>
        <v>0</v>
      </c>
      <c r="G122" s="141">
        <f t="shared" si="3"/>
        <v>0</v>
      </c>
      <c r="H122" s="136">
        <f t="shared" si="4"/>
        <v>2189402.2408570149</v>
      </c>
    </row>
    <row r="123" spans="2:8" x14ac:dyDescent="0.55000000000000004">
      <c r="B123" s="127" t="str">
        <f>$B$39</f>
        <v>Law</v>
      </c>
      <c r="C123" s="141">
        <f t="shared" si="3"/>
        <v>0</v>
      </c>
      <c r="D123" s="141">
        <f t="shared" si="3"/>
        <v>0</v>
      </c>
      <c r="E123" s="141">
        <f t="shared" si="3"/>
        <v>0</v>
      </c>
      <c r="F123" s="141">
        <f t="shared" si="3"/>
        <v>0</v>
      </c>
      <c r="G123" s="141">
        <f t="shared" si="3"/>
        <v>0</v>
      </c>
      <c r="H123" s="136">
        <f t="shared" si="4"/>
        <v>0</v>
      </c>
    </row>
    <row r="124" spans="2:8" x14ac:dyDescent="0.55000000000000004">
      <c r="B124" s="127" t="str">
        <f>$B$40</f>
        <v>Social Service</v>
      </c>
      <c r="C124" s="141">
        <f t="shared" si="3"/>
        <v>195367.48741072102</v>
      </c>
      <c r="D124" s="141">
        <f t="shared" si="3"/>
        <v>744223.91436132824</v>
      </c>
      <c r="E124" s="141">
        <f t="shared" si="3"/>
        <v>1091204.6476926496</v>
      </c>
      <c r="F124" s="141">
        <f t="shared" si="3"/>
        <v>0</v>
      </c>
      <c r="G124" s="141">
        <f t="shared" si="3"/>
        <v>0</v>
      </c>
      <c r="H124" s="136">
        <f t="shared" si="4"/>
        <v>2030796.0494646989</v>
      </c>
    </row>
    <row r="125" spans="2:8" x14ac:dyDescent="0.55000000000000004">
      <c r="B125" s="127" t="str">
        <f>$B$41</f>
        <v>Library Science</v>
      </c>
      <c r="C125" s="141">
        <f t="shared" si="3"/>
        <v>0</v>
      </c>
      <c r="D125" s="141">
        <f t="shared" si="3"/>
        <v>0</v>
      </c>
      <c r="E125" s="141">
        <f t="shared" si="3"/>
        <v>0</v>
      </c>
      <c r="F125" s="141">
        <f t="shared" si="3"/>
        <v>0</v>
      </c>
      <c r="G125" s="141">
        <f t="shared" si="3"/>
        <v>0</v>
      </c>
      <c r="H125" s="136">
        <f t="shared" si="4"/>
        <v>0</v>
      </c>
    </row>
    <row r="126" spans="2:8" x14ac:dyDescent="0.55000000000000004">
      <c r="B126" s="127" t="str">
        <f>$B$42</f>
        <v>Veterinary Science</v>
      </c>
      <c r="C126" s="141">
        <f t="shared" si="3"/>
        <v>0</v>
      </c>
      <c r="D126" s="141">
        <f t="shared" si="3"/>
        <v>0</v>
      </c>
      <c r="E126" s="141">
        <f t="shared" si="3"/>
        <v>0</v>
      </c>
      <c r="F126" s="141">
        <f t="shared" si="3"/>
        <v>0</v>
      </c>
      <c r="G126" s="141">
        <f t="shared" si="3"/>
        <v>0</v>
      </c>
      <c r="H126" s="136">
        <f t="shared" si="4"/>
        <v>0</v>
      </c>
    </row>
    <row r="127" spans="2:8" x14ac:dyDescent="0.55000000000000004">
      <c r="B127" s="127" t="str">
        <f>$B$43</f>
        <v>Vocational Training</v>
      </c>
      <c r="C127" s="141">
        <f t="shared" si="3"/>
        <v>208737.58333333331</v>
      </c>
      <c r="D127" s="141">
        <f t="shared" si="3"/>
        <v>0</v>
      </c>
      <c r="E127" s="141">
        <f t="shared" si="3"/>
        <v>0</v>
      </c>
      <c r="F127" s="141">
        <f t="shared" si="3"/>
        <v>0</v>
      </c>
      <c r="G127" s="141">
        <f t="shared" si="3"/>
        <v>0</v>
      </c>
      <c r="H127" s="136">
        <f t="shared" si="4"/>
        <v>208737.58333333331</v>
      </c>
    </row>
    <row r="128" spans="2:8" x14ac:dyDescent="0.55000000000000004">
      <c r="B128" s="127" t="str">
        <f>$B$44</f>
        <v>Physical Training</v>
      </c>
      <c r="C128" s="141">
        <f t="shared" si="3"/>
        <v>0</v>
      </c>
      <c r="D128" s="141">
        <f t="shared" si="3"/>
        <v>0</v>
      </c>
      <c r="E128" s="141">
        <f t="shared" si="3"/>
        <v>0</v>
      </c>
      <c r="F128" s="141">
        <f t="shared" si="3"/>
        <v>0</v>
      </c>
      <c r="G128" s="141">
        <f t="shared" si="3"/>
        <v>0</v>
      </c>
      <c r="H128" s="136">
        <f t="shared" si="4"/>
        <v>0</v>
      </c>
    </row>
    <row r="129" spans="2:12" x14ac:dyDescent="0.55000000000000004">
      <c r="B129" s="127" t="str">
        <f>$B$45</f>
        <v>Health Services</v>
      </c>
      <c r="C129" s="141">
        <f t="shared" si="3"/>
        <v>1101302.3391502171</v>
      </c>
      <c r="D129" s="141">
        <f t="shared" si="3"/>
        <v>3757813.4907400608</v>
      </c>
      <c r="E129" s="141">
        <f t="shared" si="3"/>
        <v>2212500.8767914921</v>
      </c>
      <c r="F129" s="141">
        <f t="shared" si="3"/>
        <v>0</v>
      </c>
      <c r="G129" s="141">
        <f t="shared" si="3"/>
        <v>1484820.385219007</v>
      </c>
      <c r="H129" s="136">
        <f t="shared" si="4"/>
        <v>8556437.0919007771</v>
      </c>
    </row>
    <row r="130" spans="2:12" x14ac:dyDescent="0.55000000000000004">
      <c r="B130" s="127" t="str">
        <f>$B$46</f>
        <v>Pharmacy</v>
      </c>
      <c r="C130" s="141">
        <f t="shared" si="3"/>
        <v>0</v>
      </c>
      <c r="D130" s="141">
        <f t="shared" si="3"/>
        <v>0</v>
      </c>
      <c r="E130" s="141">
        <f t="shared" si="3"/>
        <v>0</v>
      </c>
      <c r="F130" s="141">
        <f t="shared" si="3"/>
        <v>0</v>
      </c>
      <c r="G130" s="141">
        <f t="shared" si="3"/>
        <v>0</v>
      </c>
      <c r="H130" s="136">
        <f t="shared" si="4"/>
        <v>0</v>
      </c>
    </row>
    <row r="131" spans="2:12" x14ac:dyDescent="0.55000000000000004">
      <c r="B131" s="127" t="str">
        <f>$B$47</f>
        <v>Business Administration</v>
      </c>
      <c r="C131" s="141">
        <f t="shared" si="3"/>
        <v>1745214.9597655325</v>
      </c>
      <c r="D131" s="141">
        <f t="shared" si="3"/>
        <v>7371789.8344206503</v>
      </c>
      <c r="E131" s="141">
        <f t="shared" si="3"/>
        <v>1933053.238458568</v>
      </c>
      <c r="F131" s="141">
        <f t="shared" si="3"/>
        <v>51523.533863904267</v>
      </c>
      <c r="G131" s="141">
        <f t="shared" si="3"/>
        <v>0</v>
      </c>
      <c r="H131" s="136">
        <f t="shared" si="4"/>
        <v>11101581.566508655</v>
      </c>
    </row>
    <row r="132" spans="2:12" x14ac:dyDescent="0.55000000000000004">
      <c r="B132" s="127" t="str">
        <f>$B$48</f>
        <v>Optometry</v>
      </c>
      <c r="C132" s="141">
        <f t="shared" ref="C132:G135" si="5">C107+C77</f>
        <v>0</v>
      </c>
      <c r="D132" s="141">
        <f t="shared" si="5"/>
        <v>0</v>
      </c>
      <c r="E132" s="141">
        <f t="shared" si="5"/>
        <v>0</v>
      </c>
      <c r="F132" s="141">
        <f t="shared" si="5"/>
        <v>0</v>
      </c>
      <c r="G132" s="141">
        <f t="shared" si="5"/>
        <v>0</v>
      </c>
      <c r="H132" s="136">
        <f t="shared" si="4"/>
        <v>0</v>
      </c>
    </row>
    <row r="133" spans="2:12" x14ac:dyDescent="0.55000000000000004">
      <c r="B133" s="127" t="str">
        <f>$B$49</f>
        <v>Teacher Ed-Practice Teaching</v>
      </c>
      <c r="C133" s="141">
        <f t="shared" si="5"/>
        <v>0</v>
      </c>
      <c r="D133" s="141">
        <f t="shared" si="5"/>
        <v>729866.30165546504</v>
      </c>
      <c r="E133" s="141">
        <f t="shared" si="5"/>
        <v>0</v>
      </c>
      <c r="F133" s="141">
        <f t="shared" si="5"/>
        <v>0</v>
      </c>
      <c r="G133" s="141">
        <f t="shared" si="5"/>
        <v>0</v>
      </c>
      <c r="H133" s="136">
        <f t="shared" si="4"/>
        <v>729866.30165546504</v>
      </c>
    </row>
    <row r="134" spans="2:12" x14ac:dyDescent="0.55000000000000004">
      <c r="B134" s="127" t="str">
        <f>$B$50</f>
        <v>Technology</v>
      </c>
      <c r="C134" s="141">
        <f t="shared" si="5"/>
        <v>1066583.2319926177</v>
      </c>
      <c r="D134" s="141">
        <f t="shared" si="5"/>
        <v>1308355.4018184324</v>
      </c>
      <c r="E134" s="141">
        <f t="shared" si="5"/>
        <v>457255.24864187732</v>
      </c>
      <c r="F134" s="141">
        <f t="shared" si="5"/>
        <v>0</v>
      </c>
      <c r="G134" s="141">
        <f t="shared" si="5"/>
        <v>0</v>
      </c>
      <c r="H134" s="136">
        <f t="shared" si="4"/>
        <v>2832193.8824529275</v>
      </c>
    </row>
    <row r="135" spans="2:12" x14ac:dyDescent="0.55000000000000004">
      <c r="B135" s="127" t="str">
        <f>$B$51</f>
        <v>Nursing</v>
      </c>
      <c r="C135" s="141">
        <f t="shared" si="5"/>
        <v>6748.3225618892639</v>
      </c>
      <c r="D135" s="141">
        <f t="shared" si="5"/>
        <v>2456741.3774382733</v>
      </c>
      <c r="E135" s="141">
        <f t="shared" si="5"/>
        <v>684988.47973892721</v>
      </c>
      <c r="F135" s="141">
        <f t="shared" si="5"/>
        <v>0</v>
      </c>
      <c r="G135" s="141">
        <f t="shared" si="5"/>
        <v>0</v>
      </c>
      <c r="H135" s="136">
        <f t="shared" si="4"/>
        <v>3148478.1797390897</v>
      </c>
    </row>
    <row r="136" spans="2:12" x14ac:dyDescent="0.55000000000000004">
      <c r="B136" s="130" t="str">
        <f>$B$52</f>
        <v>Totals</v>
      </c>
      <c r="C136" s="133">
        <f>SUM(C116:C135)</f>
        <v>45940388.734907396</v>
      </c>
      <c r="D136" s="133">
        <f>SUM(D116:D135)</f>
        <v>49816592.38327305</v>
      </c>
      <c r="E136" s="133">
        <f>SUM(E116:E135)</f>
        <v>23174285.06883435</v>
      </c>
      <c r="F136" s="133">
        <f>SUM(F116:F135)</f>
        <v>6126034.5295972861</v>
      </c>
      <c r="G136" s="133">
        <f>SUM(G116:G135)</f>
        <v>1484820.385219007</v>
      </c>
      <c r="H136" s="133">
        <f t="shared" si="4"/>
        <v>126542121.10183109</v>
      </c>
    </row>
    <row r="137" spans="2:12" x14ac:dyDescent="0.55000000000000004">
      <c r="B137" s="328"/>
      <c r="C137" s="331"/>
      <c r="D137" s="331"/>
      <c r="E137" s="331"/>
      <c r="F137" s="331"/>
      <c r="G137" s="331"/>
      <c r="H137" s="332"/>
    </row>
    <row r="138" spans="2:12" x14ac:dyDescent="0.55000000000000004">
      <c r="B138" s="120" t="s">
        <v>4</v>
      </c>
      <c r="C138" s="325"/>
      <c r="D138" s="325"/>
      <c r="E138" s="325"/>
      <c r="F138" s="325"/>
      <c r="G138" s="325"/>
      <c r="H138" s="122">
        <f>H86-H81-H111</f>
        <v>259483550.89816892</v>
      </c>
    </row>
    <row r="139" spans="2:12" ht="202.5" customHeight="1" thickBot="1" x14ac:dyDescent="0.6">
      <c r="B139" s="432" t="s">
        <v>850</v>
      </c>
      <c r="C139" s="432"/>
      <c r="D139" s="432"/>
      <c r="E139" s="432"/>
      <c r="F139" s="432"/>
      <c r="G139" s="432"/>
      <c r="H139" s="319"/>
    </row>
    <row r="140" spans="2:12" ht="36.75" customHeight="1" thickTop="1" x14ac:dyDescent="0.55000000000000004">
      <c r="B140" s="479" t="s">
        <v>852</v>
      </c>
      <c r="C140" s="454"/>
      <c r="D140" s="454"/>
      <c r="E140" s="454"/>
      <c r="F140" s="455"/>
      <c r="G140" s="333" t="s">
        <v>2</v>
      </c>
      <c r="H140" s="334">
        <v>1</v>
      </c>
      <c r="I140" s="446" t="str">
        <f>IF(H140+H141=1,"","Error, the two cells on the left must equal 100%")</f>
        <v/>
      </c>
      <c r="L140" s="288"/>
    </row>
    <row r="141" spans="2:12" ht="67.5" customHeight="1" thickBot="1" x14ac:dyDescent="0.6">
      <c r="B141" s="456"/>
      <c r="C141" s="457"/>
      <c r="D141" s="457"/>
      <c r="E141" s="457"/>
      <c r="F141" s="458"/>
      <c r="G141" s="333" t="s">
        <v>3</v>
      </c>
      <c r="H141" s="335">
        <f>1-H140</f>
        <v>0</v>
      </c>
      <c r="I141" s="446"/>
    </row>
    <row r="142" spans="2:12" ht="58.2" thickBot="1" x14ac:dyDescent="0.6">
      <c r="B142" s="336" t="s">
        <v>31</v>
      </c>
      <c r="C142" s="337" t="s">
        <v>25</v>
      </c>
      <c r="D142" s="337" t="s">
        <v>26</v>
      </c>
      <c r="E142" s="337" t="s">
        <v>27</v>
      </c>
      <c r="F142" s="337" t="s">
        <v>28</v>
      </c>
      <c r="G142" s="338" t="s">
        <v>29</v>
      </c>
      <c r="H142" s="339" t="s">
        <v>6</v>
      </c>
      <c r="I142" s="340" t="s">
        <v>7</v>
      </c>
    </row>
    <row r="143" spans="2:12" x14ac:dyDescent="0.55000000000000004">
      <c r="B143" s="127" t="str">
        <f>$B$32</f>
        <v>Liberal Arts</v>
      </c>
      <c r="C143" s="327">
        <f>Data!LN36</f>
        <v>0</v>
      </c>
      <c r="D143" s="327">
        <f>Data!MH36</f>
        <v>0</v>
      </c>
      <c r="E143" s="327">
        <f>Data!NB36</f>
        <v>0</v>
      </c>
      <c r="F143" s="327">
        <f>Data!NV36</f>
        <v>0</v>
      </c>
      <c r="G143" s="327">
        <f>Data!OP36</f>
        <v>0</v>
      </c>
      <c r="H143" s="341">
        <f>Data!PJ36</f>
        <v>119649373.613471</v>
      </c>
      <c r="I143" s="342">
        <f t="shared" ref="I143:I162" si="6">SUM(C143:H143)</f>
        <v>119649373.613471</v>
      </c>
    </row>
    <row r="144" spans="2:12" x14ac:dyDescent="0.55000000000000004">
      <c r="B144" s="127" t="str">
        <f>$B$33</f>
        <v>Science</v>
      </c>
      <c r="C144" s="327">
        <f>Data!LO36</f>
        <v>0</v>
      </c>
      <c r="D144" s="327">
        <f>Data!MI36</f>
        <v>0</v>
      </c>
      <c r="E144" s="327">
        <f>Data!NC36</f>
        <v>0</v>
      </c>
      <c r="F144" s="327">
        <f>Data!NW36</f>
        <v>0</v>
      </c>
      <c r="G144" s="327">
        <f>Data!OQ36</f>
        <v>0</v>
      </c>
      <c r="H144" s="341">
        <f>Data!PK36</f>
        <v>39918532.000441268</v>
      </c>
      <c r="I144" s="342">
        <f t="shared" si="6"/>
        <v>39918532.000441268</v>
      </c>
    </row>
    <row r="145" spans="2:9" x14ac:dyDescent="0.55000000000000004">
      <c r="B145" s="127" t="str">
        <f>$B$34</f>
        <v>Fine Arts</v>
      </c>
      <c r="C145" s="327">
        <f>Data!LP36</f>
        <v>0</v>
      </c>
      <c r="D145" s="327">
        <f>Data!MJ36</f>
        <v>0</v>
      </c>
      <c r="E145" s="327">
        <f>Data!ND36</f>
        <v>0</v>
      </c>
      <c r="F145" s="327">
        <f>Data!NX36</f>
        <v>0</v>
      </c>
      <c r="G145" s="327">
        <f>Data!OR36</f>
        <v>0</v>
      </c>
      <c r="H145" s="341">
        <f>Data!PL36</f>
        <v>14939081.750636132</v>
      </c>
      <c r="I145" s="342">
        <f t="shared" si="6"/>
        <v>14939081.750636132</v>
      </c>
    </row>
    <row r="146" spans="2:9" x14ac:dyDescent="0.55000000000000004">
      <c r="B146" s="127" t="str">
        <f>$B$35</f>
        <v>Teacher Education</v>
      </c>
      <c r="C146" s="327">
        <f>Data!LQ36</f>
        <v>0</v>
      </c>
      <c r="D146" s="327">
        <f>Data!MK36</f>
        <v>0</v>
      </c>
      <c r="E146" s="327">
        <f>Data!NE36</f>
        <v>0</v>
      </c>
      <c r="F146" s="327">
        <f>Data!NY36</f>
        <v>0</v>
      </c>
      <c r="G146" s="327">
        <f>Data!OS36</f>
        <v>0</v>
      </c>
      <c r="H146" s="341">
        <f>Data!PN36</f>
        <v>7880887.3583908966</v>
      </c>
      <c r="I146" s="342">
        <f t="shared" si="6"/>
        <v>7880887.3583908966</v>
      </c>
    </row>
    <row r="147" spans="2:9" x14ac:dyDescent="0.55000000000000004">
      <c r="B147" s="127" t="str">
        <f>$B$36</f>
        <v>Agriculture</v>
      </c>
      <c r="C147" s="327">
        <f>Data!LR36</f>
        <v>0</v>
      </c>
      <c r="D147" s="327">
        <f>Data!ML36</f>
        <v>0</v>
      </c>
      <c r="E147" s="327">
        <f>Data!NF36</f>
        <v>0</v>
      </c>
      <c r="F147" s="327">
        <f>Data!NZ36</f>
        <v>0</v>
      </c>
      <c r="G147" s="327">
        <f>Data!OT36</f>
        <v>0</v>
      </c>
      <c r="H147" s="341">
        <f>Data!PM36</f>
        <v>4513497.4513672153</v>
      </c>
      <c r="I147" s="342">
        <f t="shared" si="6"/>
        <v>4513497.4513672153</v>
      </c>
    </row>
    <row r="148" spans="2:9" x14ac:dyDescent="0.55000000000000004">
      <c r="B148" s="127" t="str">
        <f>$B$37</f>
        <v>Engineering</v>
      </c>
      <c r="C148" s="327">
        <f>Data!LS36</f>
        <v>0</v>
      </c>
      <c r="D148" s="327">
        <f>Data!MM36</f>
        <v>0</v>
      </c>
      <c r="E148" s="327">
        <f>Data!NG36</f>
        <v>0</v>
      </c>
      <c r="F148" s="327">
        <f>Data!OA36</f>
        <v>0</v>
      </c>
      <c r="G148" s="327">
        <f>Data!OU36</f>
        <v>0</v>
      </c>
      <c r="H148" s="341">
        <f>Data!PO36</f>
        <v>27715333.893696241</v>
      </c>
      <c r="I148" s="342">
        <f t="shared" si="6"/>
        <v>27715333.893696241</v>
      </c>
    </row>
    <row r="149" spans="2:9" x14ac:dyDescent="0.55000000000000004">
      <c r="B149" s="127" t="str">
        <f>$B$38</f>
        <v>Home Economics</v>
      </c>
      <c r="C149" s="327">
        <f>Data!LT36</f>
        <v>0</v>
      </c>
      <c r="D149" s="327">
        <f>Data!MN36</f>
        <v>0</v>
      </c>
      <c r="E149" s="327">
        <f>Data!NH36</f>
        <v>0</v>
      </c>
      <c r="F149" s="327">
        <f>Data!OB36</f>
        <v>0</v>
      </c>
      <c r="G149" s="327">
        <f>Data!OV36</f>
        <v>0</v>
      </c>
      <c r="H149" s="341">
        <f>Data!PP36</f>
        <v>5645957.0323118865</v>
      </c>
      <c r="I149" s="342">
        <f t="shared" si="6"/>
        <v>5645957.0323118865</v>
      </c>
    </row>
    <row r="150" spans="2:9" x14ac:dyDescent="0.55000000000000004">
      <c r="B150" s="127" t="str">
        <f>$B$39</f>
        <v>Law</v>
      </c>
      <c r="C150" s="327">
        <f>Data!LU36</f>
        <v>0</v>
      </c>
      <c r="D150" s="327">
        <f>Data!MO36</f>
        <v>0</v>
      </c>
      <c r="E150" s="327">
        <f>Data!NI36</f>
        <v>0</v>
      </c>
      <c r="F150" s="327">
        <f>Data!OC36</f>
        <v>0</v>
      </c>
      <c r="G150" s="327">
        <f>Data!OW36</f>
        <v>0</v>
      </c>
      <c r="H150" s="341">
        <f>Data!PQ36</f>
        <v>0</v>
      </c>
      <c r="I150" s="342">
        <f t="shared" si="6"/>
        <v>0</v>
      </c>
    </row>
    <row r="151" spans="2:9" x14ac:dyDescent="0.55000000000000004">
      <c r="B151" s="127" t="str">
        <f>$B$40</f>
        <v>Social Service</v>
      </c>
      <c r="C151" s="327">
        <f>Data!LV36</f>
        <v>0</v>
      </c>
      <c r="D151" s="327">
        <f>Data!MP36</f>
        <v>0</v>
      </c>
      <c r="E151" s="327">
        <f>Data!NJ36</f>
        <v>0</v>
      </c>
      <c r="F151" s="327">
        <f>Data!OD36</f>
        <v>0</v>
      </c>
      <c r="G151" s="327">
        <f>Data!OX36</f>
        <v>0</v>
      </c>
      <c r="H151" s="341">
        <f>Data!PR36</f>
        <v>3150084.5599322338</v>
      </c>
      <c r="I151" s="342">
        <f t="shared" si="6"/>
        <v>3150084.5599322338</v>
      </c>
    </row>
    <row r="152" spans="2:9" x14ac:dyDescent="0.55000000000000004">
      <c r="B152" s="127" t="str">
        <f>$B$41</f>
        <v>Library Science</v>
      </c>
      <c r="C152" s="327">
        <f>Data!LW36</f>
        <v>0</v>
      </c>
      <c r="D152" s="327">
        <f>Data!MQ36</f>
        <v>0</v>
      </c>
      <c r="E152" s="327">
        <f>Data!NK36</f>
        <v>0</v>
      </c>
      <c r="F152" s="327">
        <f>Data!OE36</f>
        <v>0</v>
      </c>
      <c r="G152" s="327">
        <f>Data!OY36</f>
        <v>0</v>
      </c>
      <c r="H152" s="341">
        <f>Data!PS36</f>
        <v>0</v>
      </c>
      <c r="I152" s="342">
        <f t="shared" si="6"/>
        <v>0</v>
      </c>
    </row>
    <row r="153" spans="2:9" x14ac:dyDescent="0.55000000000000004">
      <c r="B153" s="127" t="str">
        <f>$B$42</f>
        <v>Veterinary Science</v>
      </c>
      <c r="C153" s="327">
        <f>Data!LX36</f>
        <v>0</v>
      </c>
      <c r="D153" s="327">
        <f>Data!MR36</f>
        <v>0</v>
      </c>
      <c r="E153" s="327">
        <f>Data!NL36</f>
        <v>0</v>
      </c>
      <c r="F153" s="327">
        <f>Data!OF36</f>
        <v>0</v>
      </c>
      <c r="G153" s="327">
        <f>Data!OZ36</f>
        <v>0</v>
      </c>
      <c r="H153" s="341">
        <f>Data!PT36</f>
        <v>0</v>
      </c>
      <c r="I153" s="342">
        <f t="shared" si="6"/>
        <v>0</v>
      </c>
    </row>
    <row r="154" spans="2:9" x14ac:dyDescent="0.55000000000000004">
      <c r="B154" s="127" t="str">
        <f>$B$43</f>
        <v>Vocational Training</v>
      </c>
      <c r="C154" s="327">
        <f>Data!LY36</f>
        <v>0</v>
      </c>
      <c r="D154" s="327">
        <f>Data!MS36</f>
        <v>0</v>
      </c>
      <c r="E154" s="327">
        <f>Data!NM36</f>
        <v>0</v>
      </c>
      <c r="F154" s="327">
        <f>Data!OG36</f>
        <v>0</v>
      </c>
      <c r="G154" s="327">
        <f>Data!PA36</f>
        <v>0</v>
      </c>
      <c r="H154" s="341">
        <f>Data!PU36</f>
        <v>1019916.9453716514</v>
      </c>
      <c r="I154" s="342">
        <f t="shared" si="6"/>
        <v>1019916.9453716514</v>
      </c>
    </row>
    <row r="155" spans="2:9" x14ac:dyDescent="0.55000000000000004">
      <c r="B155" s="127" t="str">
        <f>$B$44</f>
        <v>Physical Training</v>
      </c>
      <c r="C155" s="327">
        <f>Data!LZ36</f>
        <v>0</v>
      </c>
      <c r="D155" s="327">
        <f>Data!MT36</f>
        <v>0</v>
      </c>
      <c r="E155" s="327">
        <f>Data!NN36</f>
        <v>0</v>
      </c>
      <c r="F155" s="327">
        <f>Data!OH36</f>
        <v>0</v>
      </c>
      <c r="G155" s="327">
        <f>Data!PB36</f>
        <v>0</v>
      </c>
      <c r="H155" s="341">
        <f>Data!PV36</f>
        <v>0</v>
      </c>
      <c r="I155" s="342">
        <f t="shared" si="6"/>
        <v>0</v>
      </c>
    </row>
    <row r="156" spans="2:9" x14ac:dyDescent="0.55000000000000004">
      <c r="B156" s="127" t="str">
        <f>$B$45</f>
        <v>Health Services</v>
      </c>
      <c r="C156" s="327">
        <f>Data!MA36</f>
        <v>0</v>
      </c>
      <c r="D156" s="327">
        <f>Data!MU36</f>
        <v>0</v>
      </c>
      <c r="E156" s="327">
        <f>Data!NO36</f>
        <v>0</v>
      </c>
      <c r="F156" s="327">
        <f>Data!OI36</f>
        <v>0</v>
      </c>
      <c r="G156" s="327">
        <f>Data!PC36</f>
        <v>0</v>
      </c>
      <c r="H156" s="341">
        <f>Data!PW36</f>
        <v>13248961.56787424</v>
      </c>
      <c r="I156" s="342">
        <f t="shared" si="6"/>
        <v>13248961.56787424</v>
      </c>
    </row>
    <row r="157" spans="2:9" x14ac:dyDescent="0.55000000000000004">
      <c r="B157" s="127" t="str">
        <f>$B$46</f>
        <v>Pharmacy</v>
      </c>
      <c r="C157" s="327">
        <f>Data!MB36</f>
        <v>0</v>
      </c>
      <c r="D157" s="327">
        <f>Data!MV36</f>
        <v>0</v>
      </c>
      <c r="E157" s="327">
        <f>Data!NP36</f>
        <v>0</v>
      </c>
      <c r="F157" s="327">
        <f>Data!OJ36</f>
        <v>0</v>
      </c>
      <c r="G157" s="327">
        <f>Data!PD36</f>
        <v>0</v>
      </c>
      <c r="H157" s="341">
        <f>Data!PX36</f>
        <v>0</v>
      </c>
      <c r="I157" s="342">
        <f t="shared" si="6"/>
        <v>0</v>
      </c>
    </row>
    <row r="158" spans="2:9" x14ac:dyDescent="0.55000000000000004">
      <c r="B158" s="127" t="str">
        <f>$B$47</f>
        <v>Business Administration</v>
      </c>
      <c r="C158" s="327">
        <f>Data!MC36</f>
        <v>0</v>
      </c>
      <c r="D158" s="327">
        <f>Data!MW36</f>
        <v>0</v>
      </c>
      <c r="E158" s="327">
        <f>Data!NQ36</f>
        <v>0</v>
      </c>
      <c r="F158" s="327">
        <f>Data!OK36</f>
        <v>0</v>
      </c>
      <c r="G158" s="327">
        <f>Data!PE36</f>
        <v>0</v>
      </c>
      <c r="H158" s="341">
        <f>Data!PY36</f>
        <v>13357792.021428587</v>
      </c>
      <c r="I158" s="342">
        <f t="shared" si="6"/>
        <v>13357792.021428587</v>
      </c>
    </row>
    <row r="159" spans="2:9" x14ac:dyDescent="0.55000000000000004">
      <c r="B159" s="127" t="str">
        <f>$B$48</f>
        <v>Optometry</v>
      </c>
      <c r="C159" s="327">
        <f>Data!MD36</f>
        <v>0</v>
      </c>
      <c r="D159" s="327">
        <f>Data!MX36</f>
        <v>0</v>
      </c>
      <c r="E159" s="327">
        <f>Data!NR36</f>
        <v>0</v>
      </c>
      <c r="F159" s="327">
        <f>Data!OL36</f>
        <v>0</v>
      </c>
      <c r="G159" s="327">
        <f>Data!PF36</f>
        <v>0</v>
      </c>
      <c r="H159" s="341">
        <f>Data!PZ36</f>
        <v>0</v>
      </c>
      <c r="I159" s="342">
        <f t="shared" si="6"/>
        <v>0</v>
      </c>
    </row>
    <row r="160" spans="2:9" x14ac:dyDescent="0.55000000000000004">
      <c r="B160" s="127" t="str">
        <f>$B$49</f>
        <v>Teacher Ed-Practice Teaching</v>
      </c>
      <c r="C160" s="327">
        <f>Data!ME36</f>
        <v>0</v>
      </c>
      <c r="D160" s="327">
        <f>Data!MY36</f>
        <v>0</v>
      </c>
      <c r="E160" s="327">
        <f>Data!NS36</f>
        <v>0</v>
      </c>
      <c r="F160" s="327">
        <f>Data!OM36</f>
        <v>0</v>
      </c>
      <c r="G160" s="327">
        <f>Data!PG36</f>
        <v>0</v>
      </c>
      <c r="H160" s="341">
        <f>Data!QA36</f>
        <v>1071861.8005907177</v>
      </c>
      <c r="I160" s="342">
        <f t="shared" si="6"/>
        <v>1071861.8005907177</v>
      </c>
    </row>
    <row r="161" spans="2:10" x14ac:dyDescent="0.55000000000000004">
      <c r="B161" s="127" t="str">
        <f>$B$50</f>
        <v>Technology</v>
      </c>
      <c r="C161" s="327">
        <f>Data!MF36</f>
        <v>0</v>
      </c>
      <c r="D161" s="327">
        <f>Data!MZ36</f>
        <v>0</v>
      </c>
      <c r="E161" s="327">
        <f>Data!NT36</f>
        <v>0</v>
      </c>
      <c r="F161" s="327">
        <f>Data!ON36</f>
        <v>0</v>
      </c>
      <c r="G161" s="327">
        <f>Data!PH36</f>
        <v>0</v>
      </c>
      <c r="H161" s="341">
        <f>Data!QB36</f>
        <v>4554874.6996202357</v>
      </c>
      <c r="I161" s="342">
        <f t="shared" si="6"/>
        <v>4554874.6996202357</v>
      </c>
    </row>
    <row r="162" spans="2:10" x14ac:dyDescent="0.55000000000000004">
      <c r="B162" s="127" t="str">
        <f>$B$51</f>
        <v>Nursing</v>
      </c>
      <c r="C162" s="327">
        <f>Data!MG36</f>
        <v>0</v>
      </c>
      <c r="D162" s="327">
        <f>Data!NA36</f>
        <v>0</v>
      </c>
      <c r="E162" s="327">
        <f>Data!NU36</f>
        <v>0</v>
      </c>
      <c r="F162" s="327">
        <f>Data!OO36</f>
        <v>0</v>
      </c>
      <c r="G162" s="327">
        <f>Data!PI36</f>
        <v>0</v>
      </c>
      <c r="H162" s="341">
        <f>Data!QC36</f>
        <v>2817396.3048676909</v>
      </c>
      <c r="I162" s="342">
        <f t="shared" si="6"/>
        <v>2817396.3048676909</v>
      </c>
    </row>
    <row r="163" spans="2:10" ht="19.8" thickBot="1" x14ac:dyDescent="0.6">
      <c r="B163" s="130" t="str">
        <f>$B$52</f>
        <v>Totals</v>
      </c>
      <c r="C163" s="133">
        <f t="shared" ref="C163:H163" si="7">SUM(C143:C162)</f>
        <v>0</v>
      </c>
      <c r="D163" s="133">
        <f t="shared" si="7"/>
        <v>0</v>
      </c>
      <c r="E163" s="133">
        <f t="shared" si="7"/>
        <v>0</v>
      </c>
      <c r="F163" s="133">
        <f t="shared" si="7"/>
        <v>0</v>
      </c>
      <c r="G163" s="134">
        <f t="shared" si="7"/>
        <v>0</v>
      </c>
      <c r="H163" s="343">
        <f t="shared" si="7"/>
        <v>259483551.00000006</v>
      </c>
      <c r="I163" s="342">
        <f>SUM(I143:I162)</f>
        <v>259483551.00000006</v>
      </c>
    </row>
    <row r="164" spans="2:10" ht="19.8" thickTop="1" x14ac:dyDescent="0.55000000000000004">
      <c r="B164" s="143"/>
      <c r="C164" s="329"/>
      <c r="D164" s="329"/>
      <c r="E164" s="329"/>
      <c r="F164" s="329"/>
      <c r="G164" s="329"/>
      <c r="H164" s="344"/>
      <c r="I164" s="345"/>
    </row>
    <row r="165" spans="2:10" ht="19.5" customHeight="1" x14ac:dyDescent="0.55000000000000004">
      <c r="B165" s="437" t="s">
        <v>63</v>
      </c>
      <c r="C165" s="437"/>
      <c r="D165" s="437"/>
      <c r="E165" s="437"/>
      <c r="F165" s="437"/>
      <c r="G165" s="437"/>
      <c r="H165" s="346"/>
      <c r="I165" s="346"/>
    </row>
    <row r="166" spans="2:10" ht="43.5" customHeight="1" thickBot="1" x14ac:dyDescent="0.6">
      <c r="B166" s="444" t="s">
        <v>40</v>
      </c>
      <c r="C166" s="444"/>
      <c r="D166" s="444"/>
      <c r="E166" s="444"/>
      <c r="F166" s="444"/>
      <c r="G166" s="444"/>
      <c r="H166" s="326"/>
    </row>
    <row r="167" spans="2:10" ht="19.8" thickBot="1" x14ac:dyDescent="0.6">
      <c r="B167" s="124" t="s">
        <v>31</v>
      </c>
      <c r="C167" s="125" t="s">
        <v>25</v>
      </c>
      <c r="D167" s="125" t="s">
        <v>26</v>
      </c>
      <c r="E167" s="125" t="s">
        <v>27</v>
      </c>
      <c r="F167" s="125" t="s">
        <v>28</v>
      </c>
      <c r="G167" s="125" t="s">
        <v>29</v>
      </c>
      <c r="H167" s="126" t="s">
        <v>1</v>
      </c>
    </row>
    <row r="168" spans="2:10" x14ac:dyDescent="0.55000000000000004">
      <c r="B168" s="127" t="str">
        <f>$B$32</f>
        <v>Liberal Arts</v>
      </c>
      <c r="C168" s="321">
        <f t="shared" ref="C168:G183" si="8">C143+$H$140*IF($H116=0,0,$H143*C116/$H116)+IF($H32=0,0,$H$141*$H143*C32/$H32)</f>
        <v>60576341.120518237</v>
      </c>
      <c r="D168" s="321">
        <f t="shared" si="8"/>
        <v>36548284.427657135</v>
      </c>
      <c r="E168" s="321">
        <f t="shared" si="8"/>
        <v>18700275.442211535</v>
      </c>
      <c r="F168" s="321">
        <f t="shared" si="8"/>
        <v>3824472.6230841102</v>
      </c>
      <c r="G168" s="321">
        <f t="shared" si="8"/>
        <v>0</v>
      </c>
      <c r="H168" s="133">
        <f t="shared" ref="H168:H188" si="9">SUM(C168:G168)</f>
        <v>119649373.61347102</v>
      </c>
      <c r="I168" s="347"/>
      <c r="J168" s="288"/>
    </row>
    <row r="169" spans="2:10" x14ac:dyDescent="0.55000000000000004">
      <c r="B169" s="127" t="str">
        <f>$B$33</f>
        <v>Science</v>
      </c>
      <c r="C169" s="141">
        <f t="shared" si="8"/>
        <v>17924815.183805969</v>
      </c>
      <c r="D169" s="141">
        <f t="shared" si="8"/>
        <v>10938498.887433419</v>
      </c>
      <c r="E169" s="141">
        <f t="shared" si="8"/>
        <v>7451031.3039473547</v>
      </c>
      <c r="F169" s="141">
        <f t="shared" si="8"/>
        <v>3604186.6252545249</v>
      </c>
      <c r="G169" s="141">
        <f t="shared" si="8"/>
        <v>0</v>
      </c>
      <c r="H169" s="136">
        <f t="shared" si="9"/>
        <v>39918532.000441268</v>
      </c>
      <c r="I169" s="347"/>
      <c r="J169" s="288"/>
    </row>
    <row r="170" spans="2:10" x14ac:dyDescent="0.55000000000000004">
      <c r="B170" s="127" t="str">
        <f>$B$34</f>
        <v>Fine Arts</v>
      </c>
      <c r="C170" s="141">
        <f t="shared" si="8"/>
        <v>7185856.4327791538</v>
      </c>
      <c r="D170" s="141">
        <f t="shared" si="8"/>
        <v>6469089.2616471155</v>
      </c>
      <c r="E170" s="141">
        <f t="shared" si="8"/>
        <v>1284136.0562098639</v>
      </c>
      <c r="F170" s="141">
        <f t="shared" si="8"/>
        <v>0</v>
      </c>
      <c r="G170" s="141">
        <f t="shared" si="8"/>
        <v>0</v>
      </c>
      <c r="H170" s="136">
        <f t="shared" si="9"/>
        <v>14939081.750636132</v>
      </c>
      <c r="I170" s="347"/>
      <c r="J170" s="288"/>
    </row>
    <row r="171" spans="2:10" x14ac:dyDescent="0.55000000000000004">
      <c r="B171" s="127" t="str">
        <f>$B$35</f>
        <v>Teacher Education</v>
      </c>
      <c r="C171" s="141">
        <f t="shared" si="8"/>
        <v>683907.78351619653</v>
      </c>
      <c r="D171" s="141">
        <f t="shared" si="8"/>
        <v>2305732.4836249235</v>
      </c>
      <c r="E171" s="141">
        <f t="shared" si="8"/>
        <v>2989752.4468896901</v>
      </c>
      <c r="F171" s="141">
        <f t="shared" si="8"/>
        <v>1901494.6443600862</v>
      </c>
      <c r="G171" s="141">
        <f t="shared" si="8"/>
        <v>0</v>
      </c>
      <c r="H171" s="136">
        <f t="shared" si="9"/>
        <v>7880887.3583908956</v>
      </c>
      <c r="I171" s="347"/>
      <c r="J171" s="288"/>
    </row>
    <row r="172" spans="2:10" x14ac:dyDescent="0.55000000000000004">
      <c r="B172" s="127" t="str">
        <f>$B$36</f>
        <v>Agriculture</v>
      </c>
      <c r="C172" s="141">
        <f t="shared" si="8"/>
        <v>863217.63472605869</v>
      </c>
      <c r="D172" s="141">
        <f t="shared" si="8"/>
        <v>2452584.5492007486</v>
      </c>
      <c r="E172" s="141">
        <f t="shared" si="8"/>
        <v>1136995.4278667048</v>
      </c>
      <c r="F172" s="141">
        <f t="shared" si="8"/>
        <v>60699.83957370319</v>
      </c>
      <c r="G172" s="141">
        <f t="shared" si="8"/>
        <v>0</v>
      </c>
      <c r="H172" s="136">
        <f t="shared" si="9"/>
        <v>4513497.4513672153</v>
      </c>
      <c r="I172" s="347"/>
      <c r="J172" s="288"/>
    </row>
    <row r="173" spans="2:10" x14ac:dyDescent="0.55000000000000004">
      <c r="B173" s="127" t="str">
        <f>$B$37</f>
        <v>Engineering</v>
      </c>
      <c r="C173" s="141">
        <f t="shared" si="8"/>
        <v>6516181.1716325572</v>
      </c>
      <c r="D173" s="141">
        <f t="shared" si="8"/>
        <v>12093295.264426209</v>
      </c>
      <c r="E173" s="141">
        <f t="shared" si="8"/>
        <v>5226068.8647144698</v>
      </c>
      <c r="F173" s="141">
        <f t="shared" si="8"/>
        <v>3879788.5929230051</v>
      </c>
      <c r="G173" s="141">
        <f t="shared" si="8"/>
        <v>0</v>
      </c>
      <c r="H173" s="136">
        <f t="shared" si="9"/>
        <v>27715333.893696241</v>
      </c>
      <c r="I173" s="347"/>
      <c r="J173" s="288"/>
    </row>
    <row r="174" spans="2:10" x14ac:dyDescent="0.55000000000000004">
      <c r="B174" s="127" t="str">
        <f>$B$38</f>
        <v>Home Economics</v>
      </c>
      <c r="C174" s="141">
        <f t="shared" si="8"/>
        <v>2226664.8801523983</v>
      </c>
      <c r="D174" s="141">
        <f t="shared" si="8"/>
        <v>2139833.5067359605</v>
      </c>
      <c r="E174" s="141">
        <f t="shared" si="8"/>
        <v>1279458.6454235271</v>
      </c>
      <c r="F174" s="141">
        <f t="shared" si="8"/>
        <v>0</v>
      </c>
      <c r="G174" s="141">
        <f t="shared" si="8"/>
        <v>0</v>
      </c>
      <c r="H174" s="136">
        <f t="shared" si="9"/>
        <v>5645957.0323118856</v>
      </c>
      <c r="I174" s="347"/>
      <c r="J174" s="288"/>
    </row>
    <row r="175" spans="2:10" x14ac:dyDescent="0.55000000000000004">
      <c r="B175" s="127" t="str">
        <f>$B$39</f>
        <v>Law</v>
      </c>
      <c r="C175" s="141">
        <f t="shared" si="8"/>
        <v>0</v>
      </c>
      <c r="D175" s="141">
        <f t="shared" si="8"/>
        <v>0</v>
      </c>
      <c r="E175" s="141">
        <f t="shared" si="8"/>
        <v>0</v>
      </c>
      <c r="F175" s="141">
        <f t="shared" si="8"/>
        <v>0</v>
      </c>
      <c r="G175" s="141">
        <f t="shared" si="8"/>
        <v>0</v>
      </c>
      <c r="H175" s="136">
        <f t="shared" si="9"/>
        <v>0</v>
      </c>
      <c r="I175" s="347"/>
      <c r="J175" s="288"/>
    </row>
    <row r="176" spans="2:10" x14ac:dyDescent="0.55000000000000004">
      <c r="B176" s="127" t="str">
        <f>$B$40</f>
        <v>Social Service</v>
      </c>
      <c r="C176" s="141">
        <f t="shared" si="8"/>
        <v>303045.74689688219</v>
      </c>
      <c r="D176" s="141">
        <f t="shared" si="8"/>
        <v>1154408.5199397081</v>
      </c>
      <c r="E176" s="141">
        <f t="shared" si="8"/>
        <v>1692630.2930956434</v>
      </c>
      <c r="F176" s="141">
        <f t="shared" si="8"/>
        <v>0</v>
      </c>
      <c r="G176" s="141">
        <f t="shared" si="8"/>
        <v>0</v>
      </c>
      <c r="H176" s="136">
        <f t="shared" si="9"/>
        <v>3150084.5599322338</v>
      </c>
      <c r="I176" s="347"/>
      <c r="J176" s="288"/>
    </row>
    <row r="177" spans="2:10" x14ac:dyDescent="0.55000000000000004">
      <c r="B177" s="127" t="str">
        <f>$B$41</f>
        <v>Library Science</v>
      </c>
      <c r="C177" s="141">
        <f t="shared" si="8"/>
        <v>0</v>
      </c>
      <c r="D177" s="141">
        <f t="shared" si="8"/>
        <v>0</v>
      </c>
      <c r="E177" s="141">
        <f t="shared" si="8"/>
        <v>0</v>
      </c>
      <c r="F177" s="141">
        <f t="shared" si="8"/>
        <v>0</v>
      </c>
      <c r="G177" s="141">
        <f t="shared" si="8"/>
        <v>0</v>
      </c>
      <c r="H177" s="136">
        <f t="shared" si="9"/>
        <v>0</v>
      </c>
      <c r="I177" s="347"/>
      <c r="J177" s="288"/>
    </row>
    <row r="178" spans="2:10" x14ac:dyDescent="0.55000000000000004">
      <c r="B178" s="127" t="str">
        <f>$B$42</f>
        <v>Veterinary Science</v>
      </c>
      <c r="C178" s="141">
        <f t="shared" si="8"/>
        <v>0</v>
      </c>
      <c r="D178" s="141">
        <f t="shared" si="8"/>
        <v>0</v>
      </c>
      <c r="E178" s="141">
        <f t="shared" si="8"/>
        <v>0</v>
      </c>
      <c r="F178" s="141">
        <f t="shared" si="8"/>
        <v>0</v>
      </c>
      <c r="G178" s="141">
        <f t="shared" si="8"/>
        <v>0</v>
      </c>
      <c r="H178" s="136">
        <f t="shared" si="9"/>
        <v>0</v>
      </c>
      <c r="I178" s="347"/>
      <c r="J178" s="288"/>
    </row>
    <row r="179" spans="2:10" x14ac:dyDescent="0.55000000000000004">
      <c r="B179" s="127" t="str">
        <f>$B$43</f>
        <v>Vocational Training</v>
      </c>
      <c r="C179" s="141">
        <f t="shared" si="8"/>
        <v>1019916.9453716514</v>
      </c>
      <c r="D179" s="141">
        <f t="shared" si="8"/>
        <v>0</v>
      </c>
      <c r="E179" s="141">
        <f t="shared" si="8"/>
        <v>0</v>
      </c>
      <c r="F179" s="141">
        <f t="shared" si="8"/>
        <v>0</v>
      </c>
      <c r="G179" s="141">
        <f t="shared" si="8"/>
        <v>0</v>
      </c>
      <c r="H179" s="136">
        <f t="shared" si="9"/>
        <v>1019916.9453716514</v>
      </c>
      <c r="I179" s="347"/>
      <c r="J179" s="288"/>
    </row>
    <row r="180" spans="2:10" x14ac:dyDescent="0.55000000000000004">
      <c r="B180" s="127" t="str">
        <f>$B$44</f>
        <v>Physical Training</v>
      </c>
      <c r="C180" s="141">
        <f t="shared" si="8"/>
        <v>0</v>
      </c>
      <c r="D180" s="141">
        <f t="shared" si="8"/>
        <v>0</v>
      </c>
      <c r="E180" s="141">
        <f t="shared" si="8"/>
        <v>0</v>
      </c>
      <c r="F180" s="141">
        <f t="shared" si="8"/>
        <v>0</v>
      </c>
      <c r="G180" s="141">
        <f t="shared" si="8"/>
        <v>0</v>
      </c>
      <c r="H180" s="136">
        <f t="shared" si="9"/>
        <v>0</v>
      </c>
      <c r="I180" s="347"/>
      <c r="J180" s="288"/>
    </row>
    <row r="181" spans="2:10" x14ac:dyDescent="0.55000000000000004">
      <c r="B181" s="127" t="str">
        <f>$B$45</f>
        <v>Health Services</v>
      </c>
      <c r="C181" s="141">
        <f t="shared" si="8"/>
        <v>1705278.9857851772</v>
      </c>
      <c r="D181" s="141">
        <f t="shared" si="8"/>
        <v>5818674.9909236347</v>
      </c>
      <c r="E181" s="141">
        <f t="shared" si="8"/>
        <v>3425881.4469921733</v>
      </c>
      <c r="F181" s="141">
        <f t="shared" si="8"/>
        <v>0</v>
      </c>
      <c r="G181" s="141">
        <f t="shared" si="8"/>
        <v>2299126.1441732543</v>
      </c>
      <c r="H181" s="136">
        <f t="shared" si="9"/>
        <v>13248961.567874238</v>
      </c>
      <c r="I181" s="347"/>
      <c r="J181" s="288"/>
    </row>
    <row r="182" spans="2:10" x14ac:dyDescent="0.55000000000000004">
      <c r="B182" s="127" t="str">
        <f>$B$46</f>
        <v>Pharmacy</v>
      </c>
      <c r="C182" s="141">
        <f t="shared" si="8"/>
        <v>0</v>
      </c>
      <c r="D182" s="141">
        <f t="shared" si="8"/>
        <v>0</v>
      </c>
      <c r="E182" s="141">
        <f t="shared" si="8"/>
        <v>0</v>
      </c>
      <c r="F182" s="141">
        <f t="shared" si="8"/>
        <v>0</v>
      </c>
      <c r="G182" s="141">
        <f t="shared" si="8"/>
        <v>0</v>
      </c>
      <c r="H182" s="136">
        <f t="shared" si="9"/>
        <v>0</v>
      </c>
      <c r="I182" s="347"/>
      <c r="J182" s="288"/>
    </row>
    <row r="183" spans="2:10" x14ac:dyDescent="0.55000000000000004">
      <c r="B183" s="127" t="str">
        <f>$B$47</f>
        <v>Business Administration</v>
      </c>
      <c r="C183" s="141">
        <f t="shared" si="8"/>
        <v>2099900.6606015796</v>
      </c>
      <c r="D183" s="141">
        <f t="shared" si="8"/>
        <v>8869982.609589627</v>
      </c>
      <c r="E183" s="141">
        <f t="shared" si="8"/>
        <v>2325913.9223528779</v>
      </c>
      <c r="F183" s="141">
        <f t="shared" si="8"/>
        <v>61994.828884503833</v>
      </c>
      <c r="G183" s="141">
        <f t="shared" si="8"/>
        <v>0</v>
      </c>
      <c r="H183" s="136">
        <f t="shared" si="9"/>
        <v>13357792.021428591</v>
      </c>
      <c r="I183" s="347"/>
      <c r="J183" s="288"/>
    </row>
    <row r="184" spans="2:10" x14ac:dyDescent="0.55000000000000004">
      <c r="B184" s="127" t="str">
        <f>$B$48</f>
        <v>Optometry</v>
      </c>
      <c r="C184" s="141">
        <f t="shared" ref="C184:G187" si="10">C159+$H$140*IF($H132=0,0,$H159*C132/$H132)+IF($H48=0,0,$H$141*$H159*C48/$H48)</f>
        <v>0</v>
      </c>
      <c r="D184" s="141">
        <f t="shared" si="10"/>
        <v>0</v>
      </c>
      <c r="E184" s="141">
        <f t="shared" si="10"/>
        <v>0</v>
      </c>
      <c r="F184" s="141">
        <f t="shared" si="10"/>
        <v>0</v>
      </c>
      <c r="G184" s="141">
        <f t="shared" si="10"/>
        <v>0</v>
      </c>
      <c r="H184" s="136">
        <f t="shared" si="9"/>
        <v>0</v>
      </c>
      <c r="I184" s="347"/>
      <c r="J184" s="288"/>
    </row>
    <row r="185" spans="2:10" x14ac:dyDescent="0.55000000000000004">
      <c r="B185" s="127" t="str">
        <f>$B$49</f>
        <v>Teacher Ed-Practice Teaching</v>
      </c>
      <c r="C185" s="141">
        <f t="shared" si="10"/>
        <v>0</v>
      </c>
      <c r="D185" s="141">
        <f t="shared" si="10"/>
        <v>1071861.8005907177</v>
      </c>
      <c r="E185" s="141">
        <f t="shared" si="10"/>
        <v>0</v>
      </c>
      <c r="F185" s="141">
        <f t="shared" si="10"/>
        <v>0</v>
      </c>
      <c r="G185" s="141">
        <f t="shared" si="10"/>
        <v>0</v>
      </c>
      <c r="H185" s="136">
        <f t="shared" si="9"/>
        <v>1071861.8005907177</v>
      </c>
      <c r="I185" s="347"/>
      <c r="J185" s="288"/>
    </row>
    <row r="186" spans="2:10" x14ac:dyDescent="0.55000000000000004">
      <c r="B186" s="127" t="str">
        <f>$B$50</f>
        <v>Technology</v>
      </c>
      <c r="C186" s="141">
        <f t="shared" si="10"/>
        <v>1715332.0641434228</v>
      </c>
      <c r="D186" s="141">
        <f t="shared" si="10"/>
        <v>2104162.0613532602</v>
      </c>
      <c r="E186" s="141">
        <f t="shared" si="10"/>
        <v>735380.57412355253</v>
      </c>
      <c r="F186" s="141">
        <f t="shared" si="10"/>
        <v>0</v>
      </c>
      <c r="G186" s="141">
        <f t="shared" si="10"/>
        <v>0</v>
      </c>
      <c r="H186" s="136">
        <f t="shared" si="9"/>
        <v>4554874.6996202357</v>
      </c>
      <c r="I186" s="347"/>
      <c r="J186" s="288"/>
    </row>
    <row r="187" spans="2:10" x14ac:dyDescent="0.55000000000000004">
      <c r="B187" s="127" t="str">
        <f>$B$51</f>
        <v>Nursing</v>
      </c>
      <c r="C187" s="141">
        <f t="shared" si="10"/>
        <v>6038.6948755978483</v>
      </c>
      <c r="D187" s="141">
        <f t="shared" si="10"/>
        <v>2198399.8883497859</v>
      </c>
      <c r="E187" s="141">
        <f t="shared" si="10"/>
        <v>612957.72164230712</v>
      </c>
      <c r="F187" s="141">
        <f t="shared" si="10"/>
        <v>0</v>
      </c>
      <c r="G187" s="141">
        <f t="shared" si="10"/>
        <v>0</v>
      </c>
      <c r="H187" s="136">
        <f t="shared" si="9"/>
        <v>2817396.3048676909</v>
      </c>
      <c r="I187" s="347"/>
      <c r="J187" s="288"/>
    </row>
    <row r="188" spans="2:10" x14ac:dyDescent="0.55000000000000004">
      <c r="B188" s="130" t="str">
        <f>$B$52</f>
        <v>Totals</v>
      </c>
      <c r="C188" s="133">
        <f>SUM(C168:C187)</f>
        <v>102826497.30480489</v>
      </c>
      <c r="D188" s="133">
        <f>SUM(D168:D187)</f>
        <v>94164808.25147225</v>
      </c>
      <c r="E188" s="133">
        <f>SUM(E168:E187)</f>
        <v>46860482.145469695</v>
      </c>
      <c r="F188" s="133">
        <f>SUM(F168:F187)</f>
        <v>13332637.154079936</v>
      </c>
      <c r="G188" s="133">
        <f>SUM(G168:G187)</f>
        <v>2299126.1441732543</v>
      </c>
      <c r="H188" s="133">
        <f t="shared" si="9"/>
        <v>259483551.00000006</v>
      </c>
      <c r="I188" s="347"/>
      <c r="J188" s="288"/>
    </row>
    <row r="189" spans="2:10" x14ac:dyDescent="0.55000000000000004">
      <c r="B189" s="328"/>
      <c r="C189" s="329"/>
      <c r="D189" s="329"/>
      <c r="E189" s="329"/>
      <c r="F189" s="329"/>
      <c r="G189" s="329"/>
      <c r="H189" s="344"/>
    </row>
    <row r="190" spans="2:10" x14ac:dyDescent="0.55000000000000004">
      <c r="B190" s="442" t="s">
        <v>34</v>
      </c>
      <c r="C190" s="442"/>
      <c r="D190" s="442"/>
      <c r="E190" s="442"/>
      <c r="F190" s="442"/>
      <c r="G190" s="442"/>
      <c r="H190" s="122">
        <f>H15</f>
        <v>71562526</v>
      </c>
    </row>
    <row r="191" spans="2:10" ht="43.5" customHeight="1" thickBot="1" x14ac:dyDescent="0.6">
      <c r="B191" s="432" t="s">
        <v>225</v>
      </c>
      <c r="C191" s="432"/>
      <c r="D191" s="432"/>
      <c r="E191" s="432"/>
      <c r="F191" s="432"/>
      <c r="G191" s="432"/>
      <c r="H191" s="432"/>
    </row>
    <row r="192" spans="2:10" ht="19.8" thickBot="1" x14ac:dyDescent="0.6">
      <c r="B192" s="124" t="s">
        <v>31</v>
      </c>
      <c r="C192" s="125" t="s">
        <v>25</v>
      </c>
      <c r="D192" s="125" t="s">
        <v>26</v>
      </c>
      <c r="E192" s="125" t="s">
        <v>27</v>
      </c>
      <c r="F192" s="125" t="s">
        <v>28</v>
      </c>
      <c r="G192" s="125" t="s">
        <v>29</v>
      </c>
      <c r="H192" s="126" t="s">
        <v>1</v>
      </c>
    </row>
    <row r="193" spans="2:8" x14ac:dyDescent="0.55000000000000004">
      <c r="B193" s="127" t="str">
        <f>$B$32</f>
        <v>Liberal Arts</v>
      </c>
      <c r="C193" s="135">
        <f t="shared" ref="C193:G208" si="11">$H$190*IF($H$136=0,0,C116/$H$136)</f>
        <v>13517318.192388924</v>
      </c>
      <c r="D193" s="135">
        <f t="shared" si="11"/>
        <v>8155573.2957142349</v>
      </c>
      <c r="E193" s="135">
        <f t="shared" si="11"/>
        <v>4172876.2213416314</v>
      </c>
      <c r="F193" s="135">
        <f t="shared" si="11"/>
        <v>853412.6097424149</v>
      </c>
      <c r="G193" s="135">
        <f t="shared" si="11"/>
        <v>0</v>
      </c>
      <c r="H193" s="135">
        <f>SUM(C193:G193)</f>
        <v>26699180.319187205</v>
      </c>
    </row>
    <row r="194" spans="2:8" x14ac:dyDescent="0.55000000000000004">
      <c r="B194" s="127" t="str">
        <f>$B$33</f>
        <v>Science</v>
      </c>
      <c r="C194" s="138">
        <f t="shared" si="11"/>
        <v>3527486.2264472372</v>
      </c>
      <c r="D194" s="138">
        <f t="shared" si="11"/>
        <v>2152624.9374269415</v>
      </c>
      <c r="E194" s="138">
        <f t="shared" si="11"/>
        <v>1466314.1587784418</v>
      </c>
      <c r="F194" s="138">
        <f t="shared" si="11"/>
        <v>709280.32159666531</v>
      </c>
      <c r="G194" s="138">
        <f t="shared" si="11"/>
        <v>0</v>
      </c>
      <c r="H194" s="138">
        <f t="shared" ref="H194:H213" si="12">SUM(C194:G194)</f>
        <v>7855705.6442492865</v>
      </c>
    </row>
    <row r="195" spans="2:8" x14ac:dyDescent="0.55000000000000004">
      <c r="B195" s="127" t="str">
        <f>$B$34</f>
        <v>Fine Arts</v>
      </c>
      <c r="C195" s="138">
        <f t="shared" si="11"/>
        <v>3767493.4424406104</v>
      </c>
      <c r="D195" s="138">
        <f t="shared" si="11"/>
        <v>3391697.5102148582</v>
      </c>
      <c r="E195" s="138">
        <f t="shared" si="11"/>
        <v>673263.40516673913</v>
      </c>
      <c r="F195" s="138">
        <f t="shared" si="11"/>
        <v>0</v>
      </c>
      <c r="G195" s="138">
        <f t="shared" si="11"/>
        <v>0</v>
      </c>
      <c r="H195" s="138">
        <f t="shared" si="12"/>
        <v>7832454.3578222077</v>
      </c>
    </row>
    <row r="196" spans="2:8" x14ac:dyDescent="0.55000000000000004">
      <c r="B196" s="127" t="str">
        <f>$B$35</f>
        <v>Teacher Education</v>
      </c>
      <c r="C196" s="138">
        <f t="shared" si="11"/>
        <v>287919.82622486865</v>
      </c>
      <c r="D196" s="138">
        <f t="shared" si="11"/>
        <v>970695.33642849815</v>
      </c>
      <c r="E196" s="138">
        <f t="shared" si="11"/>
        <v>1258662.3894498628</v>
      </c>
      <c r="F196" s="138">
        <f t="shared" si="11"/>
        <v>800514.36870174017</v>
      </c>
      <c r="G196" s="138">
        <f t="shared" si="11"/>
        <v>0</v>
      </c>
      <c r="H196" s="138">
        <f t="shared" si="12"/>
        <v>3317791.92080497</v>
      </c>
    </row>
    <row r="197" spans="2:8" x14ac:dyDescent="0.55000000000000004">
      <c r="B197" s="127" t="str">
        <f>$B$36</f>
        <v>Agriculture</v>
      </c>
      <c r="C197" s="138">
        <f t="shared" si="11"/>
        <v>165526.13540878758</v>
      </c>
      <c r="D197" s="138">
        <f t="shared" si="11"/>
        <v>470294.88956320565</v>
      </c>
      <c r="E197" s="138">
        <f t="shared" si="11"/>
        <v>218024.34470880846</v>
      </c>
      <c r="F197" s="138">
        <f t="shared" si="11"/>
        <v>11639.486336208845</v>
      </c>
      <c r="G197" s="138">
        <f t="shared" si="11"/>
        <v>0</v>
      </c>
      <c r="H197" s="138">
        <f t="shared" si="12"/>
        <v>865484.85601701052</v>
      </c>
    </row>
    <row r="198" spans="2:8" x14ac:dyDescent="0.55000000000000004">
      <c r="B198" s="127" t="str">
        <f>$B$37</f>
        <v>Engineering</v>
      </c>
      <c r="C198" s="138">
        <f t="shared" si="11"/>
        <v>1781014.8777223749</v>
      </c>
      <c r="D198" s="138">
        <f t="shared" si="11"/>
        <v>3305362.1775277355</v>
      </c>
      <c r="E198" s="138">
        <f t="shared" si="11"/>
        <v>1428398.9586689484</v>
      </c>
      <c r="F198" s="138">
        <f t="shared" si="11"/>
        <v>1060431.1059513122</v>
      </c>
      <c r="G198" s="138">
        <f t="shared" si="11"/>
        <v>0</v>
      </c>
      <c r="H198" s="138">
        <f t="shared" si="12"/>
        <v>7575207.1198703703</v>
      </c>
    </row>
    <row r="199" spans="2:8" x14ac:dyDescent="0.55000000000000004">
      <c r="B199" s="127" t="str">
        <f>$B$38</f>
        <v>Home Economics</v>
      </c>
      <c r="C199" s="138">
        <f t="shared" si="11"/>
        <v>488307.50685495476</v>
      </c>
      <c r="D199" s="138">
        <f t="shared" si="11"/>
        <v>469265.3906174766</v>
      </c>
      <c r="E199" s="138">
        <f t="shared" si="11"/>
        <v>280585.22269773227</v>
      </c>
      <c r="F199" s="138">
        <f t="shared" si="11"/>
        <v>0</v>
      </c>
      <c r="G199" s="138">
        <f t="shared" si="11"/>
        <v>0</v>
      </c>
      <c r="H199" s="138">
        <f t="shared" si="12"/>
        <v>1238158.1201701637</v>
      </c>
    </row>
    <row r="200" spans="2:8" x14ac:dyDescent="0.55000000000000004">
      <c r="B200" s="127" t="str">
        <f>$B$39</f>
        <v>Law</v>
      </c>
      <c r="C200" s="138">
        <f t="shared" si="11"/>
        <v>0</v>
      </c>
      <c r="D200" s="138">
        <f t="shared" si="11"/>
        <v>0</v>
      </c>
      <c r="E200" s="138">
        <f t="shared" si="11"/>
        <v>0</v>
      </c>
      <c r="F200" s="138">
        <f t="shared" si="11"/>
        <v>0</v>
      </c>
      <c r="G200" s="138">
        <f t="shared" si="11"/>
        <v>0</v>
      </c>
      <c r="H200" s="138">
        <f t="shared" si="12"/>
        <v>0</v>
      </c>
    </row>
    <row r="201" spans="2:8" x14ac:dyDescent="0.55000000000000004">
      <c r="B201" s="127" t="str">
        <f>$B$40</f>
        <v>Social Service</v>
      </c>
      <c r="C201" s="138">
        <f t="shared" si="11"/>
        <v>110484.87867635473</v>
      </c>
      <c r="D201" s="138">
        <f t="shared" si="11"/>
        <v>420876.01154121687</v>
      </c>
      <c r="E201" s="138">
        <f t="shared" si="11"/>
        <v>617101.72306173015</v>
      </c>
      <c r="F201" s="138">
        <f t="shared" si="11"/>
        <v>0</v>
      </c>
      <c r="G201" s="138">
        <f t="shared" si="11"/>
        <v>0</v>
      </c>
      <c r="H201" s="138">
        <f t="shared" si="12"/>
        <v>1148462.6132793017</v>
      </c>
    </row>
    <row r="202" spans="2:8" x14ac:dyDescent="0.55000000000000004">
      <c r="B202" s="127" t="str">
        <f>$B$41</f>
        <v>Library Science</v>
      </c>
      <c r="C202" s="138">
        <f t="shared" si="11"/>
        <v>0</v>
      </c>
      <c r="D202" s="138">
        <f t="shared" si="11"/>
        <v>0</v>
      </c>
      <c r="E202" s="138">
        <f t="shared" si="11"/>
        <v>0</v>
      </c>
      <c r="F202" s="138">
        <f t="shared" si="11"/>
        <v>0</v>
      </c>
      <c r="G202" s="138">
        <f t="shared" si="11"/>
        <v>0</v>
      </c>
      <c r="H202" s="138">
        <f t="shared" si="12"/>
        <v>0</v>
      </c>
    </row>
    <row r="203" spans="2:8" x14ac:dyDescent="0.55000000000000004">
      <c r="B203" s="127" t="str">
        <f>$B$42</f>
        <v>Veterinary Science</v>
      </c>
      <c r="C203" s="138">
        <f t="shared" si="11"/>
        <v>0</v>
      </c>
      <c r="D203" s="138">
        <f t="shared" si="11"/>
        <v>0</v>
      </c>
      <c r="E203" s="138">
        <f t="shared" si="11"/>
        <v>0</v>
      </c>
      <c r="F203" s="138">
        <f t="shared" si="11"/>
        <v>0</v>
      </c>
      <c r="G203" s="138">
        <f t="shared" si="11"/>
        <v>0</v>
      </c>
      <c r="H203" s="138">
        <f t="shared" si="12"/>
        <v>0</v>
      </c>
    </row>
    <row r="204" spans="2:8" x14ac:dyDescent="0.55000000000000004">
      <c r="B204" s="127" t="str">
        <f>$B$43</f>
        <v>Vocational Training</v>
      </c>
      <c r="C204" s="138">
        <f t="shared" si="11"/>
        <v>118045.98029811813</v>
      </c>
      <c r="D204" s="138">
        <f t="shared" si="11"/>
        <v>0</v>
      </c>
      <c r="E204" s="138">
        <f t="shared" si="11"/>
        <v>0</v>
      </c>
      <c r="F204" s="138">
        <f t="shared" si="11"/>
        <v>0</v>
      </c>
      <c r="G204" s="138">
        <f t="shared" si="11"/>
        <v>0</v>
      </c>
      <c r="H204" s="138">
        <f t="shared" si="12"/>
        <v>118045.98029811813</v>
      </c>
    </row>
    <row r="205" spans="2:8" x14ac:dyDescent="0.55000000000000004">
      <c r="B205" s="127" t="str">
        <f>$B$44</f>
        <v>Physical Training</v>
      </c>
      <c r="C205" s="138">
        <f t="shared" si="11"/>
        <v>0</v>
      </c>
      <c r="D205" s="138">
        <f t="shared" si="11"/>
        <v>0</v>
      </c>
      <c r="E205" s="138">
        <f t="shared" si="11"/>
        <v>0</v>
      </c>
      <c r="F205" s="138">
        <f t="shared" si="11"/>
        <v>0</v>
      </c>
      <c r="G205" s="138">
        <f t="shared" si="11"/>
        <v>0</v>
      </c>
      <c r="H205" s="138">
        <f t="shared" si="12"/>
        <v>0</v>
      </c>
    </row>
    <row r="206" spans="2:8" x14ac:dyDescent="0.55000000000000004">
      <c r="B206" s="127" t="str">
        <f>$B$45</f>
        <v>Health Services</v>
      </c>
      <c r="C206" s="138">
        <f t="shared" si="11"/>
        <v>622812.20350239414</v>
      </c>
      <c r="D206" s="138">
        <f t="shared" si="11"/>
        <v>2125131.3261758266</v>
      </c>
      <c r="E206" s="138">
        <f t="shared" si="11"/>
        <v>1251220.9384652306</v>
      </c>
      <c r="F206" s="138">
        <f t="shared" si="11"/>
        <v>0</v>
      </c>
      <c r="G206" s="138">
        <f t="shared" si="11"/>
        <v>839700.61902990832</v>
      </c>
      <c r="H206" s="138">
        <f t="shared" si="12"/>
        <v>4838865.0871733595</v>
      </c>
    </row>
    <row r="207" spans="2:8" x14ac:dyDescent="0.55000000000000004">
      <c r="B207" s="127" t="str">
        <f>$B$46</f>
        <v>Pharmacy</v>
      </c>
      <c r="C207" s="138">
        <f t="shared" si="11"/>
        <v>0</v>
      </c>
      <c r="D207" s="138">
        <f t="shared" si="11"/>
        <v>0</v>
      </c>
      <c r="E207" s="138">
        <f t="shared" si="11"/>
        <v>0</v>
      </c>
      <c r="F207" s="138">
        <f t="shared" si="11"/>
        <v>0</v>
      </c>
      <c r="G207" s="138">
        <f t="shared" si="11"/>
        <v>0</v>
      </c>
      <c r="H207" s="138">
        <f t="shared" si="12"/>
        <v>0</v>
      </c>
    </row>
    <row r="208" spans="2:8" x14ac:dyDescent="0.55000000000000004">
      <c r="B208" s="127" t="str">
        <f>$B$47</f>
        <v>Business Administration</v>
      </c>
      <c r="C208" s="138">
        <f t="shared" si="11"/>
        <v>986959.83476763975</v>
      </c>
      <c r="D208" s="138">
        <f t="shared" si="11"/>
        <v>4168919.3850934254</v>
      </c>
      <c r="E208" s="138">
        <f t="shared" si="11"/>
        <v>1093186.7700024964</v>
      </c>
      <c r="F208" s="138">
        <f t="shared" si="11"/>
        <v>29137.762190507296</v>
      </c>
      <c r="G208" s="138">
        <f t="shared" si="11"/>
        <v>0</v>
      </c>
      <c r="H208" s="138">
        <f t="shared" si="12"/>
        <v>6278203.7520540692</v>
      </c>
    </row>
    <row r="209" spans="2:8" x14ac:dyDescent="0.55000000000000004">
      <c r="B209" s="127" t="str">
        <f>$B$48</f>
        <v>Optometry</v>
      </c>
      <c r="C209" s="138">
        <f t="shared" ref="C209:G212" si="13">$H$190*IF($H$136=0,0,C132/$H$136)</f>
        <v>0</v>
      </c>
      <c r="D209" s="138">
        <f t="shared" si="13"/>
        <v>0</v>
      </c>
      <c r="E209" s="138">
        <f t="shared" si="13"/>
        <v>0</v>
      </c>
      <c r="F209" s="138">
        <f t="shared" si="13"/>
        <v>0</v>
      </c>
      <c r="G209" s="138">
        <f t="shared" si="13"/>
        <v>0</v>
      </c>
      <c r="H209" s="138">
        <f t="shared" si="12"/>
        <v>0</v>
      </c>
    </row>
    <row r="210" spans="2:8" x14ac:dyDescent="0.55000000000000004">
      <c r="B210" s="127" t="str">
        <f>$B$49</f>
        <v>Teacher Ed-Practice Teaching</v>
      </c>
      <c r="C210" s="138">
        <f t="shared" si="13"/>
        <v>0</v>
      </c>
      <c r="D210" s="138">
        <f t="shared" si="13"/>
        <v>412756.44610628596</v>
      </c>
      <c r="E210" s="138">
        <f t="shared" si="13"/>
        <v>0</v>
      </c>
      <c r="F210" s="138">
        <f t="shared" si="13"/>
        <v>0</v>
      </c>
      <c r="G210" s="138">
        <f t="shared" si="13"/>
        <v>0</v>
      </c>
      <c r="H210" s="138">
        <f t="shared" si="12"/>
        <v>412756.44610628596</v>
      </c>
    </row>
    <row r="211" spans="2:8" x14ac:dyDescent="0.55000000000000004">
      <c r="B211" s="127" t="str">
        <f>$B$50</f>
        <v>Technology</v>
      </c>
      <c r="C211" s="138">
        <f t="shared" si="13"/>
        <v>603177.73723117448</v>
      </c>
      <c r="D211" s="138">
        <f t="shared" si="13"/>
        <v>739905.54800742294</v>
      </c>
      <c r="E211" s="138">
        <f t="shared" si="13"/>
        <v>258588.52637090266</v>
      </c>
      <c r="F211" s="138">
        <f t="shared" si="13"/>
        <v>0</v>
      </c>
      <c r="G211" s="138">
        <f t="shared" si="13"/>
        <v>0</v>
      </c>
      <c r="H211" s="138">
        <f t="shared" si="12"/>
        <v>1601671.8116095001</v>
      </c>
    </row>
    <row r="212" spans="2:8" x14ac:dyDescent="0.55000000000000004">
      <c r="B212" s="127" t="str">
        <f>$B$51</f>
        <v>Nursing</v>
      </c>
      <c r="C212" s="138">
        <f t="shared" si="13"/>
        <v>3816.334075852621</v>
      </c>
      <c r="D212" s="138">
        <f t="shared" si="13"/>
        <v>1389344.6479905592</v>
      </c>
      <c r="E212" s="138">
        <f t="shared" si="13"/>
        <v>387376.98929173494</v>
      </c>
      <c r="F212" s="138">
        <f t="shared" si="13"/>
        <v>0</v>
      </c>
      <c r="G212" s="138">
        <f t="shared" si="13"/>
        <v>0</v>
      </c>
      <c r="H212" s="138">
        <f t="shared" si="12"/>
        <v>1780537.9713581468</v>
      </c>
    </row>
    <row r="213" spans="2:8" x14ac:dyDescent="0.55000000000000004">
      <c r="B213" s="130" t="str">
        <f>$B$52</f>
        <v>Totals</v>
      </c>
      <c r="C213" s="135">
        <f>SUM(C193:C212)</f>
        <v>25980363.176039293</v>
      </c>
      <c r="D213" s="135">
        <f>SUM(D193:D212)</f>
        <v>28172446.902407683</v>
      </c>
      <c r="E213" s="135">
        <f>SUM(E193:E212)</f>
        <v>13105599.648004258</v>
      </c>
      <c r="F213" s="135">
        <f>SUM(F193:F212)</f>
        <v>3464415.6545188488</v>
      </c>
      <c r="G213" s="135">
        <f>SUM(G193:G212)</f>
        <v>839700.61902990832</v>
      </c>
      <c r="H213" s="135">
        <f t="shared" si="12"/>
        <v>71562525.999999985</v>
      </c>
    </row>
    <row r="214" spans="2:8" x14ac:dyDescent="0.55000000000000004">
      <c r="B214" s="143"/>
      <c r="C214" s="144"/>
      <c r="D214" s="144"/>
      <c r="E214" s="144"/>
      <c r="F214" s="144"/>
      <c r="G214" s="144"/>
      <c r="H214" s="144"/>
    </row>
    <row r="215" spans="2:8" x14ac:dyDescent="0.55000000000000004">
      <c r="B215" s="442" t="s">
        <v>35</v>
      </c>
      <c r="C215" s="442"/>
      <c r="D215" s="442"/>
      <c r="E215" s="442"/>
      <c r="F215" s="442"/>
      <c r="G215" s="442"/>
      <c r="H215" s="122">
        <f>H17</f>
        <v>46136302</v>
      </c>
    </row>
    <row r="216" spans="2:8" ht="60.75" customHeight="1" thickBot="1" x14ac:dyDescent="0.6">
      <c r="B216" s="432" t="s">
        <v>226</v>
      </c>
      <c r="C216" s="432"/>
      <c r="D216" s="432"/>
      <c r="E216" s="432"/>
      <c r="F216" s="432"/>
      <c r="G216" s="432"/>
      <c r="H216" s="432"/>
    </row>
    <row r="217" spans="2:8" ht="19.8" thickBot="1" x14ac:dyDescent="0.6">
      <c r="B217" s="124" t="s">
        <v>31</v>
      </c>
      <c r="C217" s="125" t="s">
        <v>25</v>
      </c>
      <c r="D217" s="125" t="s">
        <v>26</v>
      </c>
      <c r="E217" s="125" t="s">
        <v>27</v>
      </c>
      <c r="F217" s="125" t="s">
        <v>28</v>
      </c>
      <c r="G217" s="125" t="s">
        <v>29</v>
      </c>
      <c r="H217" s="126" t="s">
        <v>1</v>
      </c>
    </row>
    <row r="218" spans="2:8" x14ac:dyDescent="0.55000000000000004">
      <c r="B218" s="127" t="str">
        <f>$B$32</f>
        <v>Liberal Arts</v>
      </c>
      <c r="C218" s="135">
        <f t="shared" ref="C218:G233" si="14">$H$215*IF($H$25=0,0,C$25/$H$25)*IF(C$52=0,0,C32/C$52)</f>
        <v>11833005.954983823</v>
      </c>
      <c r="D218" s="135">
        <f t="shared" si="14"/>
        <v>7148346.535362144</v>
      </c>
      <c r="E218" s="135">
        <f t="shared" si="14"/>
        <v>973752.40176340111</v>
      </c>
      <c r="F218" s="135">
        <f t="shared" si="14"/>
        <v>147730.15967474453</v>
      </c>
      <c r="G218" s="135">
        <f t="shared" si="14"/>
        <v>0</v>
      </c>
      <c r="H218" s="135">
        <f>SUM(C218:G218)</f>
        <v>20102835.051784113</v>
      </c>
    </row>
    <row r="219" spans="2:8" x14ac:dyDescent="0.55000000000000004">
      <c r="B219" s="127" t="str">
        <f>$B$33</f>
        <v>Science</v>
      </c>
      <c r="C219" s="138">
        <f t="shared" si="14"/>
        <v>3473301.2185193701</v>
      </c>
      <c r="D219" s="138">
        <f t="shared" si="14"/>
        <v>1863371.0652411925</v>
      </c>
      <c r="E219" s="138">
        <f t="shared" si="14"/>
        <v>326009.43809334852</v>
      </c>
      <c r="F219" s="138">
        <f t="shared" si="14"/>
        <v>98910.425733647266</v>
      </c>
      <c r="G219" s="138">
        <f t="shared" si="14"/>
        <v>0</v>
      </c>
      <c r="H219" s="138">
        <f t="shared" ref="H219:H238" si="15">SUM(C219:G219)</f>
        <v>5761592.1475875583</v>
      </c>
    </row>
    <row r="220" spans="2:8" x14ac:dyDescent="0.55000000000000004">
      <c r="B220" s="127" t="str">
        <f>$B$34</f>
        <v>Fine Arts</v>
      </c>
      <c r="C220" s="138">
        <f t="shared" si="14"/>
        <v>1746328.4762532206</v>
      </c>
      <c r="D220" s="138">
        <f t="shared" si="14"/>
        <v>1714746.0749364737</v>
      </c>
      <c r="E220" s="138">
        <f t="shared" si="14"/>
        <v>83438.076676142373</v>
      </c>
      <c r="F220" s="138">
        <f t="shared" si="14"/>
        <v>0</v>
      </c>
      <c r="G220" s="138">
        <f t="shared" si="14"/>
        <v>0</v>
      </c>
      <c r="H220" s="138">
        <f t="shared" si="15"/>
        <v>3544512.627865837</v>
      </c>
    </row>
    <row r="221" spans="2:8" x14ac:dyDescent="0.55000000000000004">
      <c r="B221" s="127" t="str">
        <f>$B$35</f>
        <v>Teacher Education</v>
      </c>
      <c r="C221" s="138">
        <f t="shared" si="14"/>
        <v>166546.22922899647</v>
      </c>
      <c r="D221" s="138">
        <f t="shared" si="14"/>
        <v>864670.75429264316</v>
      </c>
      <c r="E221" s="138">
        <f t="shared" si="14"/>
        <v>497508.19957173528</v>
      </c>
      <c r="F221" s="138">
        <f t="shared" si="14"/>
        <v>206941.84310713204</v>
      </c>
      <c r="G221" s="138">
        <f t="shared" si="14"/>
        <v>0</v>
      </c>
      <c r="H221" s="138">
        <f t="shared" si="15"/>
        <v>1735667.0262005068</v>
      </c>
    </row>
    <row r="222" spans="2:8" x14ac:dyDescent="0.55000000000000004">
      <c r="B222" s="127" t="str">
        <f>$B$36</f>
        <v>Agriculture</v>
      </c>
      <c r="C222" s="138">
        <f t="shared" si="14"/>
        <v>132748.91133447309</v>
      </c>
      <c r="D222" s="138">
        <f t="shared" si="14"/>
        <v>420100.05617263605</v>
      </c>
      <c r="E222" s="138">
        <f t="shared" si="14"/>
        <v>27793.431358188696</v>
      </c>
      <c r="F222" s="138">
        <f t="shared" si="14"/>
        <v>2242.8667966813441</v>
      </c>
      <c r="G222" s="138">
        <f t="shared" si="14"/>
        <v>0</v>
      </c>
      <c r="H222" s="138">
        <f t="shared" si="15"/>
        <v>582885.26566197921</v>
      </c>
    </row>
    <row r="223" spans="2:8" x14ac:dyDescent="0.55000000000000004">
      <c r="B223" s="127" t="str">
        <f>$B$37</f>
        <v>Engineering</v>
      </c>
      <c r="C223" s="138">
        <f t="shared" si="14"/>
        <v>706032.99103099259</v>
      </c>
      <c r="D223" s="138">
        <f t="shared" si="14"/>
        <v>1992866.7212317225</v>
      </c>
      <c r="E223" s="138">
        <f t="shared" si="14"/>
        <v>361372.39025802934</v>
      </c>
      <c r="F223" s="138">
        <f t="shared" si="14"/>
        <v>176289.33021915366</v>
      </c>
      <c r="G223" s="138">
        <f t="shared" si="14"/>
        <v>0</v>
      </c>
      <c r="H223" s="138">
        <f t="shared" si="15"/>
        <v>3236561.4327398981</v>
      </c>
    </row>
    <row r="224" spans="2:8" x14ac:dyDescent="0.55000000000000004">
      <c r="B224" s="127" t="str">
        <f>$B$38</f>
        <v>Home Economics</v>
      </c>
      <c r="C224" s="138">
        <f t="shared" si="14"/>
        <v>498435.2223613683</v>
      </c>
      <c r="D224" s="138">
        <f t="shared" si="14"/>
        <v>560526.76034270262</v>
      </c>
      <c r="E224" s="138">
        <f t="shared" si="14"/>
        <v>65236.557179615462</v>
      </c>
      <c r="F224" s="138">
        <f t="shared" si="14"/>
        <v>0</v>
      </c>
      <c r="G224" s="138">
        <f t="shared" si="14"/>
        <v>0</v>
      </c>
      <c r="H224" s="138">
        <f t="shared" si="15"/>
        <v>1124198.5398836862</v>
      </c>
    </row>
    <row r="225" spans="2:10" x14ac:dyDescent="0.55000000000000004">
      <c r="B225" s="127" t="str">
        <f>$B$39</f>
        <v>Law</v>
      </c>
      <c r="C225" s="138">
        <f t="shared" si="14"/>
        <v>0</v>
      </c>
      <c r="D225" s="138">
        <f t="shared" si="14"/>
        <v>0</v>
      </c>
      <c r="E225" s="138">
        <f t="shared" si="14"/>
        <v>0</v>
      </c>
      <c r="F225" s="138">
        <f t="shared" si="14"/>
        <v>0</v>
      </c>
      <c r="G225" s="138">
        <f t="shared" si="14"/>
        <v>0</v>
      </c>
      <c r="H225" s="138">
        <f t="shared" si="15"/>
        <v>0</v>
      </c>
    </row>
    <row r="226" spans="2:10" x14ac:dyDescent="0.55000000000000004">
      <c r="B226" s="127" t="str">
        <f>$B$40</f>
        <v>Social Service</v>
      </c>
      <c r="C226" s="138">
        <f t="shared" si="14"/>
        <v>49609.515089488297</v>
      </c>
      <c r="D226" s="138">
        <f t="shared" si="14"/>
        <v>260916.66705813777</v>
      </c>
      <c r="E226" s="138">
        <f t="shared" si="14"/>
        <v>312314.96151977114</v>
      </c>
      <c r="F226" s="138">
        <f t="shared" si="14"/>
        <v>0</v>
      </c>
      <c r="G226" s="138">
        <f t="shared" si="14"/>
        <v>0</v>
      </c>
      <c r="H226" s="138">
        <f t="shared" si="15"/>
        <v>622841.14366739721</v>
      </c>
    </row>
    <row r="227" spans="2:10" x14ac:dyDescent="0.55000000000000004">
      <c r="B227" s="127" t="str">
        <f>$B$41</f>
        <v>Library Science</v>
      </c>
      <c r="C227" s="138">
        <f t="shared" si="14"/>
        <v>0</v>
      </c>
      <c r="D227" s="138">
        <f t="shared" si="14"/>
        <v>0</v>
      </c>
      <c r="E227" s="138">
        <f t="shared" si="14"/>
        <v>0</v>
      </c>
      <c r="F227" s="138">
        <f t="shared" si="14"/>
        <v>0</v>
      </c>
      <c r="G227" s="138">
        <f t="shared" si="14"/>
        <v>0</v>
      </c>
      <c r="H227" s="138">
        <f t="shared" si="15"/>
        <v>0</v>
      </c>
    </row>
    <row r="228" spans="2:10" x14ac:dyDescent="0.55000000000000004">
      <c r="B228" s="127" t="str">
        <f>$B$42</f>
        <v>Veterinary Science</v>
      </c>
      <c r="C228" s="138">
        <f t="shared" si="14"/>
        <v>0</v>
      </c>
      <c r="D228" s="138">
        <f t="shared" si="14"/>
        <v>0</v>
      </c>
      <c r="E228" s="138">
        <f t="shared" si="14"/>
        <v>0</v>
      </c>
      <c r="F228" s="138">
        <f t="shared" si="14"/>
        <v>0</v>
      </c>
      <c r="G228" s="138">
        <f t="shared" si="14"/>
        <v>0</v>
      </c>
      <c r="H228" s="138">
        <f t="shared" si="15"/>
        <v>0</v>
      </c>
    </row>
    <row r="229" spans="2:10" x14ac:dyDescent="0.55000000000000004">
      <c r="B229" s="127" t="str">
        <f>$B$43</f>
        <v>Vocational Training</v>
      </c>
      <c r="C229" s="138">
        <f t="shared" si="14"/>
        <v>298459.40075401048</v>
      </c>
      <c r="D229" s="138">
        <f t="shared" si="14"/>
        <v>0</v>
      </c>
      <c r="E229" s="138">
        <f t="shared" si="14"/>
        <v>0</v>
      </c>
      <c r="F229" s="138">
        <f t="shared" si="14"/>
        <v>0</v>
      </c>
      <c r="G229" s="138">
        <f t="shared" si="14"/>
        <v>0</v>
      </c>
      <c r="H229" s="138">
        <f t="shared" si="15"/>
        <v>298459.40075401048</v>
      </c>
    </row>
    <row r="230" spans="2:10" x14ac:dyDescent="0.55000000000000004">
      <c r="B230" s="127" t="str">
        <f>$B$44</f>
        <v>Physical Training</v>
      </c>
      <c r="C230" s="138">
        <f t="shared" si="14"/>
        <v>0</v>
      </c>
      <c r="D230" s="138">
        <f t="shared" si="14"/>
        <v>0</v>
      </c>
      <c r="E230" s="138">
        <f t="shared" si="14"/>
        <v>0</v>
      </c>
      <c r="F230" s="138">
        <f t="shared" si="14"/>
        <v>0</v>
      </c>
      <c r="G230" s="138">
        <f t="shared" si="14"/>
        <v>0</v>
      </c>
      <c r="H230" s="138">
        <f t="shared" si="15"/>
        <v>0</v>
      </c>
    </row>
    <row r="231" spans="2:10" x14ac:dyDescent="0.55000000000000004">
      <c r="B231" s="127" t="str">
        <f>$B$45</f>
        <v>Health Services</v>
      </c>
      <c r="C231" s="138">
        <f t="shared" si="14"/>
        <v>495794.28456347773</v>
      </c>
      <c r="D231" s="138">
        <f t="shared" si="14"/>
        <v>1624875.4685967627</v>
      </c>
      <c r="E231" s="138">
        <f t="shared" si="14"/>
        <v>510220.371918516</v>
      </c>
      <c r="F231" s="138">
        <f t="shared" si="14"/>
        <v>0</v>
      </c>
      <c r="G231" s="138">
        <f t="shared" si="14"/>
        <v>151557.98567441403</v>
      </c>
      <c r="H231" s="138">
        <f t="shared" si="15"/>
        <v>2782448.1107531702</v>
      </c>
    </row>
    <row r="232" spans="2:10" x14ac:dyDescent="0.55000000000000004">
      <c r="B232" s="127" t="str">
        <f>$B$46</f>
        <v>Pharmacy</v>
      </c>
      <c r="C232" s="138">
        <f t="shared" si="14"/>
        <v>0</v>
      </c>
      <c r="D232" s="138">
        <f t="shared" si="14"/>
        <v>0</v>
      </c>
      <c r="E232" s="138">
        <f t="shared" si="14"/>
        <v>0</v>
      </c>
      <c r="F232" s="138">
        <f t="shared" si="14"/>
        <v>0</v>
      </c>
      <c r="G232" s="138">
        <f t="shared" si="14"/>
        <v>0</v>
      </c>
      <c r="H232" s="138">
        <f t="shared" si="15"/>
        <v>0</v>
      </c>
    </row>
    <row r="233" spans="2:10" x14ac:dyDescent="0.55000000000000004">
      <c r="B233" s="127" t="str">
        <f>$B$47</f>
        <v>Business Administration</v>
      </c>
      <c r="C233" s="138">
        <f t="shared" si="14"/>
        <v>1001049.1437700317</v>
      </c>
      <c r="D233" s="138">
        <f t="shared" si="14"/>
        <v>3505326.2966184807</v>
      </c>
      <c r="E233" s="138">
        <f t="shared" si="14"/>
        <v>344962.13141036697</v>
      </c>
      <c r="F233" s="138">
        <f t="shared" si="14"/>
        <v>17419.59878755844</v>
      </c>
      <c r="G233" s="138">
        <f t="shared" si="14"/>
        <v>0</v>
      </c>
      <c r="H233" s="138">
        <f t="shared" si="15"/>
        <v>4868757.1705864379</v>
      </c>
    </row>
    <row r="234" spans="2:10" x14ac:dyDescent="0.55000000000000004">
      <c r="B234" s="127" t="str">
        <f>$B$48</f>
        <v>Optometry</v>
      </c>
      <c r="C234" s="138">
        <f t="shared" ref="C234:G237" si="16">$H$215*IF($H$25=0,0,C$25/$H$25)*IF(C$52=0,0,C48/C$52)</f>
        <v>0</v>
      </c>
      <c r="D234" s="138">
        <f t="shared" si="16"/>
        <v>0</v>
      </c>
      <c r="E234" s="138">
        <f t="shared" si="16"/>
        <v>0</v>
      </c>
      <c r="F234" s="138">
        <f t="shared" si="16"/>
        <v>0</v>
      </c>
      <c r="G234" s="138">
        <f t="shared" si="16"/>
        <v>0</v>
      </c>
      <c r="H234" s="138">
        <f t="shared" si="15"/>
        <v>0</v>
      </c>
    </row>
    <row r="235" spans="2:10" x14ac:dyDescent="0.55000000000000004">
      <c r="B235" s="127" t="str">
        <f>$B$49</f>
        <v>Teacher Ed-Practice Teaching</v>
      </c>
      <c r="C235" s="138">
        <f t="shared" si="16"/>
        <v>0</v>
      </c>
      <c r="D235" s="138">
        <f t="shared" si="16"/>
        <v>209180.51289021852</v>
      </c>
      <c r="E235" s="138">
        <f t="shared" si="16"/>
        <v>0</v>
      </c>
      <c r="F235" s="138">
        <f t="shared" si="16"/>
        <v>0</v>
      </c>
      <c r="G235" s="138">
        <f t="shared" si="16"/>
        <v>0</v>
      </c>
      <c r="H235" s="138">
        <f t="shared" si="15"/>
        <v>209180.51289021852</v>
      </c>
    </row>
    <row r="236" spans="2:10" x14ac:dyDescent="0.55000000000000004">
      <c r="B236" s="127" t="str">
        <f>$B$50</f>
        <v>Technology</v>
      </c>
      <c r="C236" s="138">
        <f t="shared" si="16"/>
        <v>196398.85522287316</v>
      </c>
      <c r="D236" s="138">
        <f t="shared" si="16"/>
        <v>464693.76408688095</v>
      </c>
      <c r="E236" s="138">
        <f t="shared" si="16"/>
        <v>112156.02965955148</v>
      </c>
      <c r="F236" s="138">
        <f t="shared" si="16"/>
        <v>0</v>
      </c>
      <c r="G236" s="138">
        <f t="shared" si="16"/>
        <v>0</v>
      </c>
      <c r="H236" s="138">
        <f t="shared" si="15"/>
        <v>773248.64896930556</v>
      </c>
    </row>
    <row r="237" spans="2:10" x14ac:dyDescent="0.55000000000000004">
      <c r="B237" s="127" t="str">
        <f>$B$51</f>
        <v>Nursing</v>
      </c>
      <c r="C237" s="138">
        <f t="shared" si="16"/>
        <v>501.44388567542086</v>
      </c>
      <c r="D237" s="138">
        <f t="shared" si="16"/>
        <v>426683.52837167494</v>
      </c>
      <c r="E237" s="138">
        <f t="shared" si="16"/>
        <v>65929.948398530774</v>
      </c>
      <c r="F237" s="138">
        <f t="shared" si="16"/>
        <v>0</v>
      </c>
      <c r="G237" s="138">
        <f t="shared" si="16"/>
        <v>0</v>
      </c>
      <c r="H237" s="138">
        <f t="shared" si="15"/>
        <v>493114.92065588111</v>
      </c>
    </row>
    <row r="238" spans="2:10" x14ac:dyDescent="0.55000000000000004">
      <c r="B238" s="130" t="str">
        <f>$B$52</f>
        <v>Totals</v>
      </c>
      <c r="C238" s="135">
        <f>SUM(C218:C237)</f>
        <v>20598211.646997802</v>
      </c>
      <c r="D238" s="135">
        <f>SUM(D218:D237)</f>
        <v>21056304.205201671</v>
      </c>
      <c r="E238" s="135">
        <f>SUM(E218:E237)</f>
        <v>3680693.9378071972</v>
      </c>
      <c r="F238" s="135">
        <f>SUM(F218:F237)</f>
        <v>649534.22431891738</v>
      </c>
      <c r="G238" s="135">
        <f>SUM(G218:G237)</f>
        <v>151557.98567441403</v>
      </c>
      <c r="H238" s="135">
        <f t="shared" si="15"/>
        <v>46136301.999999993</v>
      </c>
    </row>
    <row r="239" spans="2:10" x14ac:dyDescent="0.55000000000000004">
      <c r="B239" s="328"/>
      <c r="C239" s="348"/>
      <c r="D239" s="348"/>
      <c r="E239" s="348"/>
      <c r="F239" s="348"/>
      <c r="G239" s="348"/>
      <c r="H239" s="348"/>
    </row>
    <row r="240" spans="2:10" x14ac:dyDescent="0.55000000000000004">
      <c r="B240" s="120" t="s">
        <v>11</v>
      </c>
      <c r="C240" s="121"/>
      <c r="D240" s="121"/>
      <c r="E240" s="121"/>
      <c r="F240" s="121"/>
      <c r="G240" s="121"/>
      <c r="H240" s="122">
        <f>H16</f>
        <v>30264952</v>
      </c>
      <c r="J240" s="358"/>
    </row>
    <row r="241" spans="2:8" ht="61.5" customHeight="1" thickBot="1" x14ac:dyDescent="0.6">
      <c r="B241" s="444" t="s">
        <v>917</v>
      </c>
      <c r="C241" s="444"/>
      <c r="D241" s="444"/>
      <c r="E241" s="444"/>
      <c r="F241" s="444"/>
      <c r="G241" s="444"/>
      <c r="H241" s="326"/>
    </row>
    <row r="242" spans="2:8" ht="19.8" thickBot="1" x14ac:dyDescent="0.6">
      <c r="B242" s="124" t="s">
        <v>31</v>
      </c>
      <c r="C242" s="125" t="s">
        <v>25</v>
      </c>
      <c r="D242" s="125" t="s">
        <v>26</v>
      </c>
      <c r="E242" s="125" t="s">
        <v>27</v>
      </c>
      <c r="F242" s="125" t="s">
        <v>28</v>
      </c>
      <c r="G242" s="125" t="s">
        <v>29</v>
      </c>
      <c r="H242" s="126" t="s">
        <v>1</v>
      </c>
    </row>
    <row r="243" spans="2:8" x14ac:dyDescent="0.55000000000000004">
      <c r="B243" s="127" t="str">
        <f>$B$32</f>
        <v>Liberal Arts</v>
      </c>
      <c r="C243" s="135">
        <f t="shared" ref="C243:G258" si="17">$H$240*IF($H$25=0,0,C$25/$H$25)*IF(C$52=0,0,C32/C$52)</f>
        <v>7762333.3843119806</v>
      </c>
      <c r="D243" s="135">
        <f t="shared" si="17"/>
        <v>4689243.7276854478</v>
      </c>
      <c r="E243" s="135">
        <f t="shared" si="17"/>
        <v>638771.82222480793</v>
      </c>
      <c r="F243" s="135">
        <f t="shared" si="17"/>
        <v>96909.505046773775</v>
      </c>
      <c r="G243" s="135">
        <f t="shared" si="17"/>
        <v>0</v>
      </c>
      <c r="H243" s="135">
        <f>SUM(C243:G243)</f>
        <v>13187258.43926901</v>
      </c>
    </row>
    <row r="244" spans="2:8" x14ac:dyDescent="0.55000000000000004">
      <c r="B244" s="127" t="str">
        <f>$B$33</f>
        <v>Science</v>
      </c>
      <c r="C244" s="138">
        <f t="shared" si="17"/>
        <v>2278450.8099507033</v>
      </c>
      <c r="D244" s="138">
        <f t="shared" si="17"/>
        <v>1222352.7548374715</v>
      </c>
      <c r="E244" s="138">
        <f t="shared" si="17"/>
        <v>213858.92600239537</v>
      </c>
      <c r="F244" s="138">
        <f t="shared" si="17"/>
        <v>64884.248571296404</v>
      </c>
      <c r="G244" s="138">
        <f t="shared" si="17"/>
        <v>0</v>
      </c>
      <c r="H244" s="138">
        <f t="shared" ref="H244:H263" si="18">SUM(C244:G244)</f>
        <v>3779546.7393618664</v>
      </c>
    </row>
    <row r="245" spans="2:8" x14ac:dyDescent="0.55000000000000004">
      <c r="B245" s="127" t="str">
        <f>$B$34</f>
        <v>Fine Arts</v>
      </c>
      <c r="C245" s="138">
        <f t="shared" si="17"/>
        <v>1145573.9887873298</v>
      </c>
      <c r="D245" s="138">
        <f t="shared" si="17"/>
        <v>1124856.2498602679</v>
      </c>
      <c r="E245" s="138">
        <f t="shared" si="17"/>
        <v>54734.542564242976</v>
      </c>
      <c r="F245" s="138">
        <f t="shared" si="17"/>
        <v>0</v>
      </c>
      <c r="G245" s="138">
        <f t="shared" si="17"/>
        <v>0</v>
      </c>
      <c r="H245" s="138">
        <f t="shared" si="18"/>
        <v>2325164.7812118409</v>
      </c>
    </row>
    <row r="246" spans="2:8" x14ac:dyDescent="0.55000000000000004">
      <c r="B246" s="127" t="str">
        <f>$B$35</f>
        <v>Teacher Education</v>
      </c>
      <c r="C246" s="138">
        <f t="shared" si="17"/>
        <v>109252.65820820608</v>
      </c>
      <c r="D246" s="138">
        <f t="shared" si="17"/>
        <v>567215.35407130455</v>
      </c>
      <c r="E246" s="138">
        <f t="shared" si="17"/>
        <v>326360.39576047927</v>
      </c>
      <c r="F246" s="138">
        <f t="shared" si="17"/>
        <v>135751.77630033897</v>
      </c>
      <c r="G246" s="138">
        <f t="shared" si="17"/>
        <v>0</v>
      </c>
      <c r="H246" s="138">
        <f t="shared" si="18"/>
        <v>1138580.1843403289</v>
      </c>
    </row>
    <row r="247" spans="2:8" x14ac:dyDescent="0.55000000000000004">
      <c r="B247" s="127" t="str">
        <f>$B$36</f>
        <v>Agriculture</v>
      </c>
      <c r="C247" s="138">
        <f t="shared" si="17"/>
        <v>87081.956191245743</v>
      </c>
      <c r="D247" s="138">
        <f t="shared" si="17"/>
        <v>275581.42902875337</v>
      </c>
      <c r="E247" s="138">
        <f t="shared" si="17"/>
        <v>18232.21258545767</v>
      </c>
      <c r="F247" s="138">
        <f t="shared" si="17"/>
        <v>1471.2981535441361</v>
      </c>
      <c r="G247" s="138">
        <f t="shared" si="17"/>
        <v>0</v>
      </c>
      <c r="H247" s="138">
        <f t="shared" si="18"/>
        <v>382366.89595900092</v>
      </c>
    </row>
    <row r="248" spans="2:8" x14ac:dyDescent="0.55000000000000004">
      <c r="B248" s="127" t="str">
        <f>$B$37</f>
        <v>Engineering</v>
      </c>
      <c r="C248" s="138">
        <f t="shared" si="17"/>
        <v>463150.57032463118</v>
      </c>
      <c r="D248" s="138">
        <f t="shared" si="17"/>
        <v>1307300.6081084579</v>
      </c>
      <c r="E248" s="138">
        <f t="shared" si="17"/>
        <v>237056.66841881967</v>
      </c>
      <c r="F248" s="138">
        <f t="shared" si="17"/>
        <v>115644.03486856911</v>
      </c>
      <c r="G248" s="138">
        <f t="shared" si="17"/>
        <v>0</v>
      </c>
      <c r="H248" s="138">
        <f t="shared" si="18"/>
        <v>2123151.8817204777</v>
      </c>
    </row>
    <row r="249" spans="2:8" x14ac:dyDescent="0.55000000000000004">
      <c r="B249" s="127" t="str">
        <f>$B$38</f>
        <v>Home Economics</v>
      </c>
      <c r="C249" s="138">
        <f t="shared" si="17"/>
        <v>326968.51342520124</v>
      </c>
      <c r="D249" s="138">
        <f t="shared" si="17"/>
        <v>367699.94041757821</v>
      </c>
      <c r="E249" s="138">
        <f t="shared" si="17"/>
        <v>42794.528085201055</v>
      </c>
      <c r="F249" s="138">
        <f t="shared" si="17"/>
        <v>0</v>
      </c>
      <c r="G249" s="138">
        <f t="shared" si="17"/>
        <v>0</v>
      </c>
      <c r="H249" s="138">
        <f t="shared" si="18"/>
        <v>737462.98192798044</v>
      </c>
    </row>
    <row r="250" spans="2:8" x14ac:dyDescent="0.55000000000000004">
      <c r="B250" s="127" t="str">
        <f>$B$39</f>
        <v>Law</v>
      </c>
      <c r="C250" s="138">
        <f t="shared" si="17"/>
        <v>0</v>
      </c>
      <c r="D250" s="138">
        <f t="shared" si="17"/>
        <v>0</v>
      </c>
      <c r="E250" s="138">
        <f t="shared" si="17"/>
        <v>0</v>
      </c>
      <c r="F250" s="138">
        <f t="shared" si="17"/>
        <v>0</v>
      </c>
      <c r="G250" s="138">
        <f t="shared" si="17"/>
        <v>0</v>
      </c>
      <c r="H250" s="138">
        <f t="shared" si="18"/>
        <v>0</v>
      </c>
    </row>
    <row r="251" spans="2:8" x14ac:dyDescent="0.55000000000000004">
      <c r="B251" s="127" t="str">
        <f>$B$40</f>
        <v>Social Service</v>
      </c>
      <c r="C251" s="138">
        <f t="shared" si="17"/>
        <v>32543.344998189041</v>
      </c>
      <c r="D251" s="138">
        <f t="shared" si="17"/>
        <v>171158.72018772809</v>
      </c>
      <c r="E251" s="138">
        <f t="shared" si="17"/>
        <v>204875.48653721143</v>
      </c>
      <c r="F251" s="138">
        <f t="shared" si="17"/>
        <v>0</v>
      </c>
      <c r="G251" s="138">
        <f t="shared" si="17"/>
        <v>0</v>
      </c>
      <c r="H251" s="138">
        <f t="shared" si="18"/>
        <v>408577.55172312853</v>
      </c>
    </row>
    <row r="252" spans="2:8" x14ac:dyDescent="0.55000000000000004">
      <c r="B252" s="127" t="str">
        <f>$B$41</f>
        <v>Library Science</v>
      </c>
      <c r="C252" s="138">
        <f t="shared" si="17"/>
        <v>0</v>
      </c>
      <c r="D252" s="138">
        <f t="shared" si="17"/>
        <v>0</v>
      </c>
      <c r="E252" s="138">
        <f t="shared" si="17"/>
        <v>0</v>
      </c>
      <c r="F252" s="138">
        <f t="shared" si="17"/>
        <v>0</v>
      </c>
      <c r="G252" s="138">
        <f t="shared" si="17"/>
        <v>0</v>
      </c>
      <c r="H252" s="138">
        <f t="shared" si="18"/>
        <v>0</v>
      </c>
    </row>
    <row r="253" spans="2:8" x14ac:dyDescent="0.55000000000000004">
      <c r="B253" s="127" t="str">
        <f>$B$42</f>
        <v>Veterinary Science</v>
      </c>
      <c r="C253" s="138">
        <f t="shared" si="17"/>
        <v>0</v>
      </c>
      <c r="D253" s="138">
        <f t="shared" si="17"/>
        <v>0</v>
      </c>
      <c r="E253" s="138">
        <f t="shared" si="17"/>
        <v>0</v>
      </c>
      <c r="F253" s="138">
        <f t="shared" si="17"/>
        <v>0</v>
      </c>
      <c r="G253" s="138">
        <f t="shared" si="17"/>
        <v>0</v>
      </c>
      <c r="H253" s="138">
        <f t="shared" si="18"/>
        <v>0</v>
      </c>
    </row>
    <row r="254" spans="2:8" x14ac:dyDescent="0.55000000000000004">
      <c r="B254" s="127" t="str">
        <f>$B$43</f>
        <v>Vocational Training</v>
      </c>
      <c r="C254" s="138">
        <f t="shared" si="17"/>
        <v>195786.37745541224</v>
      </c>
      <c r="D254" s="138">
        <f t="shared" si="17"/>
        <v>0</v>
      </c>
      <c r="E254" s="138">
        <f t="shared" si="17"/>
        <v>0</v>
      </c>
      <c r="F254" s="138">
        <f t="shared" si="17"/>
        <v>0</v>
      </c>
      <c r="G254" s="138">
        <f t="shared" si="17"/>
        <v>0</v>
      </c>
      <c r="H254" s="138">
        <f t="shared" si="18"/>
        <v>195786.37745541224</v>
      </c>
    </row>
    <row r="255" spans="2:8" x14ac:dyDescent="0.55000000000000004">
      <c r="B255" s="127" t="str">
        <f>$B$44</f>
        <v>Physical Training</v>
      </c>
      <c r="C255" s="138">
        <f t="shared" si="17"/>
        <v>0</v>
      </c>
      <c r="D255" s="138">
        <f t="shared" si="17"/>
        <v>0</v>
      </c>
      <c r="E255" s="138">
        <f t="shared" si="17"/>
        <v>0</v>
      </c>
      <c r="F255" s="138">
        <f t="shared" si="17"/>
        <v>0</v>
      </c>
      <c r="G255" s="138">
        <f t="shared" si="17"/>
        <v>0</v>
      </c>
      <c r="H255" s="138">
        <f t="shared" si="18"/>
        <v>0</v>
      </c>
    </row>
    <row r="256" spans="2:8" x14ac:dyDescent="0.55000000000000004">
      <c r="B256" s="127" t="str">
        <f>$B$45</f>
        <v>Health Services</v>
      </c>
      <c r="C256" s="138">
        <f t="shared" si="17"/>
        <v>325236.08468203619</v>
      </c>
      <c r="D256" s="138">
        <f t="shared" si="17"/>
        <v>1065902.0322664466</v>
      </c>
      <c r="E256" s="138">
        <f t="shared" si="17"/>
        <v>334699.45349187363</v>
      </c>
      <c r="F256" s="138">
        <f t="shared" si="17"/>
        <v>0</v>
      </c>
      <c r="G256" s="138">
        <f t="shared" si="17"/>
        <v>99420.520562155754</v>
      </c>
      <c r="H256" s="138">
        <f t="shared" si="18"/>
        <v>1825258.0910025123</v>
      </c>
    </row>
    <row r="257" spans="2:10" x14ac:dyDescent="0.55000000000000004">
      <c r="B257" s="127" t="str">
        <f>$B$46</f>
        <v>Pharmacy</v>
      </c>
      <c r="C257" s="138">
        <f t="shared" si="17"/>
        <v>0</v>
      </c>
      <c r="D257" s="138">
        <f t="shared" si="17"/>
        <v>0</v>
      </c>
      <c r="E257" s="138">
        <f t="shared" si="17"/>
        <v>0</v>
      </c>
      <c r="F257" s="138">
        <f t="shared" si="17"/>
        <v>0</v>
      </c>
      <c r="G257" s="138">
        <f t="shared" si="17"/>
        <v>0</v>
      </c>
      <c r="H257" s="138">
        <f t="shared" si="18"/>
        <v>0</v>
      </c>
    </row>
    <row r="258" spans="2:10" x14ac:dyDescent="0.55000000000000004">
      <c r="B258" s="127" t="str">
        <f>$B$47</f>
        <v>Business Administration</v>
      </c>
      <c r="C258" s="138">
        <f t="shared" si="17"/>
        <v>656678.21157060028</v>
      </c>
      <c r="D258" s="138">
        <f t="shared" si="17"/>
        <v>2299458.940413041</v>
      </c>
      <c r="E258" s="138">
        <f t="shared" si="17"/>
        <v>226291.70298374695</v>
      </c>
      <c r="F258" s="138">
        <f t="shared" si="17"/>
        <v>11427.082325859457</v>
      </c>
      <c r="G258" s="138">
        <f t="shared" si="17"/>
        <v>0</v>
      </c>
      <c r="H258" s="138">
        <f t="shared" si="18"/>
        <v>3193855.9372932473</v>
      </c>
    </row>
    <row r="259" spans="2:10" x14ac:dyDescent="0.55000000000000004">
      <c r="B259" s="127" t="str">
        <f>$B$48</f>
        <v>Optometry</v>
      </c>
      <c r="C259" s="138">
        <f t="shared" ref="C259:G262" si="19">$H$240*IF($H$25=0,0,C$25/$H$25)*IF(C$52=0,0,C48/C$52)</f>
        <v>0</v>
      </c>
      <c r="D259" s="138">
        <f t="shared" si="19"/>
        <v>0</v>
      </c>
      <c r="E259" s="138">
        <f t="shared" si="19"/>
        <v>0</v>
      </c>
      <c r="F259" s="138">
        <f t="shared" si="19"/>
        <v>0</v>
      </c>
      <c r="G259" s="138">
        <f t="shared" si="19"/>
        <v>0</v>
      </c>
      <c r="H259" s="138">
        <f t="shared" si="18"/>
        <v>0</v>
      </c>
    </row>
    <row r="260" spans="2:10" x14ac:dyDescent="0.55000000000000004">
      <c r="B260" s="127" t="str">
        <f>$B$49</f>
        <v>Teacher Ed-Practice Teaching</v>
      </c>
      <c r="C260" s="138">
        <f t="shared" si="19"/>
        <v>0</v>
      </c>
      <c r="D260" s="138">
        <f t="shared" si="19"/>
        <v>137220.32125500313</v>
      </c>
      <c r="E260" s="138">
        <f t="shared" si="19"/>
        <v>0</v>
      </c>
      <c r="F260" s="138">
        <f t="shared" si="19"/>
        <v>0</v>
      </c>
      <c r="G260" s="138">
        <f t="shared" si="19"/>
        <v>0</v>
      </c>
      <c r="H260" s="138">
        <f t="shared" si="18"/>
        <v>137220.32125500313</v>
      </c>
    </row>
    <row r="261" spans="2:10" x14ac:dyDescent="0.55000000000000004">
      <c r="B261" s="127" t="str">
        <f>$B$50</f>
        <v>Technology</v>
      </c>
      <c r="C261" s="138">
        <f t="shared" si="19"/>
        <v>128835.68184929961</v>
      </c>
      <c r="D261" s="138">
        <f t="shared" si="19"/>
        <v>304834.45475948148</v>
      </c>
      <c r="E261" s="138">
        <f t="shared" si="19"/>
        <v>73573.232075620239</v>
      </c>
      <c r="F261" s="138">
        <f t="shared" si="19"/>
        <v>0</v>
      </c>
      <c r="G261" s="138">
        <f t="shared" si="19"/>
        <v>0</v>
      </c>
      <c r="H261" s="138">
        <f t="shared" si="18"/>
        <v>507243.36868440127</v>
      </c>
    </row>
    <row r="262" spans="2:10" x14ac:dyDescent="0.55000000000000004">
      <c r="B262" s="127" t="str">
        <f>$B$51</f>
        <v>Nursing</v>
      </c>
      <c r="C262" s="138">
        <f t="shared" si="19"/>
        <v>328.94216642374374</v>
      </c>
      <c r="D262" s="138">
        <f t="shared" si="19"/>
        <v>279900.12084972434</v>
      </c>
      <c r="E262" s="138">
        <f t="shared" si="19"/>
        <v>43249.385779640746</v>
      </c>
      <c r="F262" s="138">
        <f t="shared" si="19"/>
        <v>0</v>
      </c>
      <c r="G262" s="138">
        <f t="shared" si="19"/>
        <v>0</v>
      </c>
      <c r="H262" s="138">
        <f t="shared" si="18"/>
        <v>323478.44879578881</v>
      </c>
    </row>
    <row r="263" spans="2:10" x14ac:dyDescent="0.55000000000000004">
      <c r="B263" s="130" t="str">
        <f>$B$52</f>
        <v>Totals</v>
      </c>
      <c r="C263" s="135">
        <f>SUM(C243:C262)</f>
        <v>13512220.523921257</v>
      </c>
      <c r="D263" s="135">
        <f>SUM(D243:D262)</f>
        <v>13812724.653740708</v>
      </c>
      <c r="E263" s="135">
        <f>SUM(E243:E262)</f>
        <v>2414498.3565094969</v>
      </c>
      <c r="F263" s="135">
        <f>SUM(F243:F262)</f>
        <v>426087.9452663819</v>
      </c>
      <c r="G263" s="135">
        <f>SUM(G243:G262)</f>
        <v>99420.520562155754</v>
      </c>
      <c r="H263" s="135">
        <f t="shared" si="18"/>
        <v>30264951.999999996</v>
      </c>
      <c r="I263" s="349"/>
    </row>
    <row r="264" spans="2:10" x14ac:dyDescent="0.55000000000000004">
      <c r="B264" s="451"/>
      <c r="C264" s="451"/>
      <c r="D264" s="451"/>
      <c r="E264" s="451"/>
      <c r="F264" s="451"/>
      <c r="G264" s="451"/>
      <c r="H264" s="452"/>
      <c r="I264" s="350"/>
    </row>
    <row r="265" spans="2:10" x14ac:dyDescent="0.55000000000000004">
      <c r="B265" s="120" t="s">
        <v>227</v>
      </c>
      <c r="C265" s="121"/>
      <c r="D265" s="121"/>
      <c r="E265" s="121"/>
      <c r="F265" s="121"/>
      <c r="G265" s="121"/>
      <c r="H265" s="122"/>
      <c r="J265" s="358"/>
    </row>
    <row r="266" spans="2:10" ht="45" customHeight="1" thickBot="1" x14ac:dyDescent="0.6">
      <c r="B266" s="432" t="s">
        <v>228</v>
      </c>
      <c r="C266" s="432"/>
      <c r="D266" s="432"/>
      <c r="E266" s="432"/>
      <c r="F266" s="432"/>
      <c r="G266" s="432"/>
      <c r="H266" s="432"/>
    </row>
    <row r="267" spans="2:10" ht="19.8" thickBot="1" x14ac:dyDescent="0.6">
      <c r="B267" s="124" t="s">
        <v>31</v>
      </c>
      <c r="C267" s="125" t="s">
        <v>25</v>
      </c>
      <c r="D267" s="125" t="s">
        <v>26</v>
      </c>
      <c r="E267" s="125" t="s">
        <v>27</v>
      </c>
      <c r="F267" s="125" t="s">
        <v>28</v>
      </c>
      <c r="G267" s="125" t="s">
        <v>29</v>
      </c>
      <c r="H267" s="126" t="s">
        <v>1</v>
      </c>
    </row>
    <row r="268" spans="2:10" x14ac:dyDescent="0.55000000000000004">
      <c r="B268" s="127" t="str">
        <f>$B$32</f>
        <v>Liberal Arts</v>
      </c>
      <c r="C268" s="135">
        <f t="shared" ref="C268:G283" si="20">C243+C218+C193+C168+C116</f>
        <v>117591314.72854248</v>
      </c>
      <c r="D268" s="135">
        <f t="shared" si="20"/>
        <v>70962732.439697355</v>
      </c>
      <c r="E268" s="135">
        <f t="shared" si="20"/>
        <v>31864462.490797445</v>
      </c>
      <c r="F268" s="135">
        <f t="shared" si="20"/>
        <v>6431591.8331094626</v>
      </c>
      <c r="G268" s="135">
        <f t="shared" si="20"/>
        <v>0</v>
      </c>
      <c r="H268" s="135">
        <f>SUM(C268:G268)</f>
        <v>226850101.49214676</v>
      </c>
    </row>
    <row r="269" spans="2:10" x14ac:dyDescent="0.55000000000000004">
      <c r="B269" s="127" t="str">
        <f>$B$33</f>
        <v>Science</v>
      </c>
      <c r="C269" s="138">
        <f t="shared" si="20"/>
        <v>33441613.991744108</v>
      </c>
      <c r="D269" s="138">
        <f t="shared" si="20"/>
        <v>19983277.360942923</v>
      </c>
      <c r="E269" s="138">
        <f t="shared" si="20"/>
        <v>12050058.353487231</v>
      </c>
      <c r="F269" s="138">
        <f t="shared" si="20"/>
        <v>5731463.2454899494</v>
      </c>
      <c r="G269" s="138">
        <f t="shared" si="20"/>
        <v>0</v>
      </c>
      <c r="H269" s="138">
        <f t="shared" ref="H269:H288" si="21">SUM(C269:G269)</f>
        <v>71206412.951664209</v>
      </c>
    </row>
    <row r="270" spans="2:10" x14ac:dyDescent="0.55000000000000004">
      <c r="B270" s="127" t="str">
        <f>$B$34</f>
        <v>Fine Arts</v>
      </c>
      <c r="C270" s="138">
        <f t="shared" si="20"/>
        <v>20507211.30246456</v>
      </c>
      <c r="D270" s="138">
        <f t="shared" si="20"/>
        <v>18697838.055886168</v>
      </c>
      <c r="E270" s="138">
        <f t="shared" si="20"/>
        <v>3286085.9446754018</v>
      </c>
      <c r="F270" s="138">
        <f t="shared" si="20"/>
        <v>0</v>
      </c>
      <c r="G270" s="138">
        <f t="shared" si="20"/>
        <v>0</v>
      </c>
      <c r="H270" s="138">
        <f t="shared" si="21"/>
        <v>42491135.303026125</v>
      </c>
    </row>
    <row r="271" spans="2:10" x14ac:dyDescent="0.55000000000000004">
      <c r="B271" s="127" t="str">
        <f>$B$35</f>
        <v>Teacher Education</v>
      </c>
      <c r="C271" s="138">
        <f t="shared" si="20"/>
        <v>1756747.5072131217</v>
      </c>
      <c r="D271" s="138">
        <f t="shared" si="20"/>
        <v>6424768.8061464997</v>
      </c>
      <c r="E271" s="138">
        <f t="shared" si="20"/>
        <v>7297942.8293303214</v>
      </c>
      <c r="F271" s="138">
        <f t="shared" si="20"/>
        <v>4460231.0081447382</v>
      </c>
      <c r="G271" s="138">
        <f t="shared" si="20"/>
        <v>0</v>
      </c>
      <c r="H271" s="138">
        <f t="shared" si="21"/>
        <v>19939690.15083468</v>
      </c>
    </row>
    <row r="272" spans="2:10" x14ac:dyDescent="0.55000000000000004">
      <c r="B272" s="127" t="str">
        <f>$B$36</f>
        <v>Agriculture</v>
      </c>
      <c r="C272" s="138">
        <f t="shared" si="20"/>
        <v>1541270.122898424</v>
      </c>
      <c r="D272" s="138">
        <f t="shared" si="20"/>
        <v>4450170.9326545205</v>
      </c>
      <c r="E272" s="138">
        <f t="shared" si="20"/>
        <v>1786572.0961012833</v>
      </c>
      <c r="F272" s="138">
        <f t="shared" si="20"/>
        <v>96635.286554711638</v>
      </c>
      <c r="G272" s="138">
        <f t="shared" si="20"/>
        <v>0</v>
      </c>
      <c r="H272" s="138">
        <f t="shared" si="21"/>
        <v>7874648.4382089395</v>
      </c>
    </row>
    <row r="273" spans="2:10" x14ac:dyDescent="0.55000000000000004">
      <c r="B273" s="127" t="str">
        <f>$B$37</f>
        <v>Engineering</v>
      </c>
      <c r="C273" s="138">
        <f t="shared" si="20"/>
        <v>12615701.091354039</v>
      </c>
      <c r="D273" s="138">
        <f t="shared" si="20"/>
        <v>24543609.24625979</v>
      </c>
      <c r="E273" s="138">
        <f t="shared" si="20"/>
        <v>9778696.9636506718</v>
      </c>
      <c r="F273" s="138">
        <f t="shared" si="20"/>
        <v>7107285.3284301739</v>
      </c>
      <c r="G273" s="138">
        <f t="shared" si="20"/>
        <v>0</v>
      </c>
      <c r="H273" s="138">
        <f t="shared" si="21"/>
        <v>54045292.629694678</v>
      </c>
    </row>
    <row r="274" spans="2:10" x14ac:dyDescent="0.55000000000000004">
      <c r="B274" s="127" t="str">
        <f>$B$38</f>
        <v>Home Economics</v>
      </c>
      <c r="C274" s="138">
        <f t="shared" si="20"/>
        <v>4403837.3660062272</v>
      </c>
      <c r="D274" s="138">
        <f t="shared" si="20"/>
        <v>4367115.1710588485</v>
      </c>
      <c r="E274" s="138">
        <f t="shared" si="20"/>
        <v>2164226.3780856552</v>
      </c>
      <c r="F274" s="138">
        <f t="shared" si="20"/>
        <v>0</v>
      </c>
      <c r="G274" s="138">
        <f t="shared" si="20"/>
        <v>0</v>
      </c>
      <c r="H274" s="138">
        <f t="shared" si="21"/>
        <v>10935178.915150732</v>
      </c>
    </row>
    <row r="275" spans="2:10" x14ac:dyDescent="0.55000000000000004">
      <c r="B275" s="127" t="str">
        <f>$B$39</f>
        <v>Law</v>
      </c>
      <c r="C275" s="138">
        <f t="shared" si="20"/>
        <v>0</v>
      </c>
      <c r="D275" s="138">
        <f t="shared" si="20"/>
        <v>0</v>
      </c>
      <c r="E275" s="138">
        <f t="shared" si="20"/>
        <v>0</v>
      </c>
      <c r="F275" s="138">
        <f t="shared" si="20"/>
        <v>0</v>
      </c>
      <c r="G275" s="138">
        <f t="shared" si="20"/>
        <v>0</v>
      </c>
      <c r="H275" s="138">
        <f t="shared" si="21"/>
        <v>0</v>
      </c>
    </row>
    <row r="276" spans="2:10" x14ac:dyDescent="0.55000000000000004">
      <c r="B276" s="127" t="str">
        <f>$B$40</f>
        <v>Social Service</v>
      </c>
      <c r="C276" s="138">
        <f t="shared" si="20"/>
        <v>691050.97307163524</v>
      </c>
      <c r="D276" s="138">
        <f t="shared" si="20"/>
        <v>2751583.833088119</v>
      </c>
      <c r="E276" s="138">
        <f t="shared" si="20"/>
        <v>3918127.1119070058</v>
      </c>
      <c r="F276" s="138">
        <f t="shared" si="20"/>
        <v>0</v>
      </c>
      <c r="G276" s="138">
        <f t="shared" si="20"/>
        <v>0</v>
      </c>
      <c r="H276" s="138">
        <f t="shared" si="21"/>
        <v>7360761.9180667605</v>
      </c>
    </row>
    <row r="277" spans="2:10" x14ac:dyDescent="0.55000000000000004">
      <c r="B277" s="127" t="str">
        <f>$B$41</f>
        <v>Library Science</v>
      </c>
      <c r="C277" s="138">
        <f t="shared" si="20"/>
        <v>0</v>
      </c>
      <c r="D277" s="138">
        <f t="shared" si="20"/>
        <v>0</v>
      </c>
      <c r="E277" s="138">
        <f t="shared" si="20"/>
        <v>0</v>
      </c>
      <c r="F277" s="138">
        <f t="shared" si="20"/>
        <v>0</v>
      </c>
      <c r="G277" s="138">
        <f t="shared" si="20"/>
        <v>0</v>
      </c>
      <c r="H277" s="138">
        <f t="shared" si="21"/>
        <v>0</v>
      </c>
    </row>
    <row r="278" spans="2:10" x14ac:dyDescent="0.55000000000000004">
      <c r="B278" s="127" t="str">
        <f>$B$42</f>
        <v>Veterinary Science</v>
      </c>
      <c r="C278" s="138">
        <f t="shared" si="20"/>
        <v>0</v>
      </c>
      <c r="D278" s="138">
        <f t="shared" si="20"/>
        <v>0</v>
      </c>
      <c r="E278" s="138">
        <f t="shared" si="20"/>
        <v>0</v>
      </c>
      <c r="F278" s="138">
        <f t="shared" si="20"/>
        <v>0</v>
      </c>
      <c r="G278" s="138">
        <f t="shared" si="20"/>
        <v>0</v>
      </c>
      <c r="H278" s="138">
        <f t="shared" si="21"/>
        <v>0</v>
      </c>
    </row>
    <row r="279" spans="2:10" x14ac:dyDescent="0.55000000000000004">
      <c r="B279" s="127" t="str">
        <f>$B$43</f>
        <v>Vocational Training</v>
      </c>
      <c r="C279" s="138">
        <f t="shared" si="20"/>
        <v>1840946.2872125255</v>
      </c>
      <c r="D279" s="138">
        <f t="shared" si="20"/>
        <v>0</v>
      </c>
      <c r="E279" s="138">
        <f t="shared" si="20"/>
        <v>0</v>
      </c>
      <c r="F279" s="138">
        <f t="shared" si="20"/>
        <v>0</v>
      </c>
      <c r="G279" s="138">
        <f t="shared" si="20"/>
        <v>0</v>
      </c>
      <c r="H279" s="138">
        <f t="shared" si="21"/>
        <v>1840946.2872125255</v>
      </c>
    </row>
    <row r="280" spans="2:10" x14ac:dyDescent="0.55000000000000004">
      <c r="B280" s="127" t="str">
        <f>$B$44</f>
        <v>Physical Training</v>
      </c>
      <c r="C280" s="138">
        <f t="shared" si="20"/>
        <v>0</v>
      </c>
      <c r="D280" s="138">
        <f t="shared" si="20"/>
        <v>0</v>
      </c>
      <c r="E280" s="138">
        <f t="shared" si="20"/>
        <v>0</v>
      </c>
      <c r="F280" s="138">
        <f t="shared" si="20"/>
        <v>0</v>
      </c>
      <c r="G280" s="138">
        <f t="shared" si="20"/>
        <v>0</v>
      </c>
      <c r="H280" s="138">
        <f t="shared" si="21"/>
        <v>0</v>
      </c>
    </row>
    <row r="281" spans="2:10" x14ac:dyDescent="0.55000000000000004">
      <c r="B281" s="127" t="str">
        <f>$B$45</f>
        <v>Health Services</v>
      </c>
      <c r="C281" s="138">
        <f t="shared" si="20"/>
        <v>4250423.8976833029</v>
      </c>
      <c r="D281" s="138">
        <f t="shared" si="20"/>
        <v>14392397.308702732</v>
      </c>
      <c r="E281" s="138">
        <f t="shared" si="20"/>
        <v>7734523.0876592854</v>
      </c>
      <c r="F281" s="138">
        <f t="shared" si="20"/>
        <v>0</v>
      </c>
      <c r="G281" s="138">
        <f t="shared" si="20"/>
        <v>4874625.6546587395</v>
      </c>
      <c r="H281" s="138">
        <f t="shared" si="21"/>
        <v>31251969.948704056</v>
      </c>
    </row>
    <row r="282" spans="2:10" x14ac:dyDescent="0.55000000000000004">
      <c r="B282" s="127" t="str">
        <f>$B$46</f>
        <v>Pharmacy</v>
      </c>
      <c r="C282" s="138">
        <f t="shared" si="20"/>
        <v>0</v>
      </c>
      <c r="D282" s="138">
        <f t="shared" si="20"/>
        <v>0</v>
      </c>
      <c r="E282" s="138">
        <f t="shared" si="20"/>
        <v>0</v>
      </c>
      <c r="F282" s="138">
        <f t="shared" si="20"/>
        <v>0</v>
      </c>
      <c r="G282" s="138">
        <f t="shared" si="20"/>
        <v>0</v>
      </c>
      <c r="H282" s="138">
        <f t="shared" si="21"/>
        <v>0</v>
      </c>
    </row>
    <row r="283" spans="2:10" x14ac:dyDescent="0.55000000000000004">
      <c r="B283" s="127" t="str">
        <f>$B$47</f>
        <v>Business Administration</v>
      </c>
      <c r="C283" s="138">
        <f t="shared" si="20"/>
        <v>6489802.8104753848</v>
      </c>
      <c r="D283" s="138">
        <f t="shared" si="20"/>
        <v>26215477.066135228</v>
      </c>
      <c r="E283" s="138">
        <f t="shared" si="20"/>
        <v>5923407.7652080562</v>
      </c>
      <c r="F283" s="138">
        <f t="shared" si="20"/>
        <v>171502.8060523333</v>
      </c>
      <c r="G283" s="138">
        <f t="shared" si="20"/>
        <v>0</v>
      </c>
      <c r="H283" s="138">
        <f t="shared" si="21"/>
        <v>38800190.447871007</v>
      </c>
    </row>
    <row r="284" spans="2:10" x14ac:dyDescent="0.55000000000000004">
      <c r="B284" s="127" t="str">
        <f>$B$48</f>
        <v>Optometry</v>
      </c>
      <c r="C284" s="138">
        <f t="shared" ref="C284:G287" si="22">C259+C234+C209+C184+C132</f>
        <v>0</v>
      </c>
      <c r="D284" s="138">
        <f t="shared" si="22"/>
        <v>0</v>
      </c>
      <c r="E284" s="138">
        <f t="shared" si="22"/>
        <v>0</v>
      </c>
      <c r="F284" s="138">
        <f t="shared" si="22"/>
        <v>0</v>
      </c>
      <c r="G284" s="138">
        <f t="shared" si="22"/>
        <v>0</v>
      </c>
      <c r="H284" s="138">
        <f t="shared" si="21"/>
        <v>0</v>
      </c>
    </row>
    <row r="285" spans="2:10" x14ac:dyDescent="0.55000000000000004">
      <c r="B285" s="127" t="str">
        <f>$B$49</f>
        <v>Teacher Ed-Practice Teaching</v>
      </c>
      <c r="C285" s="138">
        <f t="shared" si="22"/>
        <v>0</v>
      </c>
      <c r="D285" s="138">
        <f t="shared" si="22"/>
        <v>2560885.3824976906</v>
      </c>
      <c r="E285" s="138">
        <f t="shared" si="22"/>
        <v>0</v>
      </c>
      <c r="F285" s="138">
        <f t="shared" si="22"/>
        <v>0</v>
      </c>
      <c r="G285" s="138">
        <f t="shared" si="22"/>
        <v>0</v>
      </c>
      <c r="H285" s="138">
        <f t="shared" si="21"/>
        <v>2560885.3824976906</v>
      </c>
    </row>
    <row r="286" spans="2:10" x14ac:dyDescent="0.55000000000000004">
      <c r="B286" s="127" t="str">
        <f>$B$50</f>
        <v>Technology</v>
      </c>
      <c r="C286" s="138">
        <f t="shared" si="22"/>
        <v>3710327.5704393876</v>
      </c>
      <c r="D286" s="138">
        <f t="shared" si="22"/>
        <v>4921951.2300254777</v>
      </c>
      <c r="E286" s="138">
        <f t="shared" si="22"/>
        <v>1636953.6108715041</v>
      </c>
      <c r="F286" s="138">
        <f t="shared" si="22"/>
        <v>0</v>
      </c>
      <c r="G286" s="138">
        <f t="shared" si="22"/>
        <v>0</v>
      </c>
      <c r="H286" s="138">
        <f t="shared" si="21"/>
        <v>10269232.41133637</v>
      </c>
    </row>
    <row r="287" spans="2:10" x14ac:dyDescent="0.55000000000000004">
      <c r="B287" s="127" t="str">
        <f>$B$51</f>
        <v>Nursing</v>
      </c>
      <c r="C287" s="138">
        <f t="shared" si="22"/>
        <v>17433.7375654389</v>
      </c>
      <c r="D287" s="138">
        <f t="shared" si="22"/>
        <v>6751069.5630000178</v>
      </c>
      <c r="E287" s="138">
        <f t="shared" si="22"/>
        <v>1794502.5248511408</v>
      </c>
      <c r="F287" s="138">
        <f t="shared" si="22"/>
        <v>0</v>
      </c>
      <c r="G287" s="138">
        <f t="shared" si="22"/>
        <v>0</v>
      </c>
      <c r="H287" s="138">
        <f t="shared" si="21"/>
        <v>8563005.8254165985</v>
      </c>
    </row>
    <row r="288" spans="2:10" x14ac:dyDescent="0.55000000000000004">
      <c r="B288" s="130" t="str">
        <f>$B$52</f>
        <v>Totals</v>
      </c>
      <c r="C288" s="135">
        <f>SUM(C268:C287)</f>
        <v>208857681.38667062</v>
      </c>
      <c r="D288" s="135">
        <f>SUM(D268:D287)</f>
        <v>207022876.39609537</v>
      </c>
      <c r="E288" s="135">
        <f>SUM(E268:E287)</f>
        <v>89235559.156625003</v>
      </c>
      <c r="F288" s="135">
        <f>SUM(F268:F287)</f>
        <v>23998709.507781371</v>
      </c>
      <c r="G288" s="135">
        <f>SUM(G268:G287)</f>
        <v>4874625.6546587395</v>
      </c>
      <c r="H288" s="135">
        <f t="shared" si="21"/>
        <v>533989452.10183114</v>
      </c>
      <c r="I288" s="351"/>
      <c r="J288" s="139"/>
    </row>
    <row r="289" spans="2:10" x14ac:dyDescent="0.55000000000000004">
      <c r="H289" s="139"/>
    </row>
    <row r="290" spans="2:10" x14ac:dyDescent="0.55000000000000004">
      <c r="B290" s="120" t="s">
        <v>218</v>
      </c>
      <c r="C290" s="121"/>
      <c r="D290" s="121"/>
      <c r="E290" s="121"/>
      <c r="F290" s="121"/>
      <c r="G290" s="121"/>
      <c r="H290" s="122"/>
      <c r="J290" s="358"/>
    </row>
    <row r="291" spans="2:10" ht="30" customHeight="1" thickBot="1" x14ac:dyDescent="0.6">
      <c r="B291" s="432" t="s">
        <v>229</v>
      </c>
      <c r="C291" s="432"/>
      <c r="D291" s="432"/>
      <c r="E291" s="432"/>
      <c r="F291" s="432"/>
      <c r="G291" s="432"/>
      <c r="H291" s="432"/>
    </row>
    <row r="292" spans="2:10" ht="19.8" thickBot="1" x14ac:dyDescent="0.6">
      <c r="B292" s="124" t="s">
        <v>31</v>
      </c>
      <c r="C292" s="125" t="s">
        <v>25</v>
      </c>
      <c r="D292" s="125" t="s">
        <v>26</v>
      </c>
      <c r="E292" s="125" t="s">
        <v>27</v>
      </c>
      <c r="F292" s="125" t="s">
        <v>28</v>
      </c>
      <c r="G292" s="125" t="s">
        <v>29</v>
      </c>
      <c r="H292" s="126" t="s">
        <v>1</v>
      </c>
    </row>
    <row r="293" spans="2:10" x14ac:dyDescent="0.55000000000000004">
      <c r="B293" s="127" t="str">
        <f>$B$32</f>
        <v>Liberal Arts</v>
      </c>
      <c r="C293" s="133">
        <f t="shared" ref="C293:H308" si="23">IF(C32=0,0,C268/C32)</f>
        <v>332.20888534710053</v>
      </c>
      <c r="D293" s="133">
        <f t="shared" si="23"/>
        <v>616.55790816019248</v>
      </c>
      <c r="E293" s="133">
        <f t="shared" si="23"/>
        <v>1890.8415909564114</v>
      </c>
      <c r="F293" s="133">
        <f t="shared" si="23"/>
        <v>3254.8541665533717</v>
      </c>
      <c r="G293" s="134">
        <f t="shared" si="23"/>
        <v>0</v>
      </c>
      <c r="H293" s="135">
        <f t="shared" si="23"/>
        <v>464.96061926157023</v>
      </c>
    </row>
    <row r="294" spans="2:10" x14ac:dyDescent="0.55000000000000004">
      <c r="B294" s="127" t="str">
        <f>$B$33</f>
        <v>Science</v>
      </c>
      <c r="C294" s="136">
        <f t="shared" si="23"/>
        <v>321.86656264010344</v>
      </c>
      <c r="D294" s="136">
        <f t="shared" si="23"/>
        <v>666.06484104202798</v>
      </c>
      <c r="E294" s="136">
        <f t="shared" si="23"/>
        <v>2135.7778010434654</v>
      </c>
      <c r="F294" s="136">
        <f t="shared" si="23"/>
        <v>4332.1717652985253</v>
      </c>
      <c r="G294" s="137">
        <f t="shared" si="23"/>
        <v>0</v>
      </c>
      <c r="H294" s="138">
        <f t="shared" si="23"/>
        <v>505.49041608098628</v>
      </c>
    </row>
    <row r="295" spans="2:10" x14ac:dyDescent="0.55000000000000004">
      <c r="B295" s="127" t="str">
        <f>$B$34</f>
        <v>Fine Arts</v>
      </c>
      <c r="C295" s="136">
        <f t="shared" si="23"/>
        <v>392.56515826230515</v>
      </c>
      <c r="D295" s="136">
        <f t="shared" si="23"/>
        <v>677.23706240306308</v>
      </c>
      <c r="E295" s="136">
        <f t="shared" si="23"/>
        <v>2275.6827871713308</v>
      </c>
      <c r="F295" s="136">
        <f t="shared" si="23"/>
        <v>0</v>
      </c>
      <c r="G295" s="137">
        <f t="shared" si="23"/>
        <v>0</v>
      </c>
      <c r="H295" s="138">
        <f t="shared" si="23"/>
        <v>522.69762464973337</v>
      </c>
    </row>
    <row r="296" spans="2:10" x14ac:dyDescent="0.55000000000000004">
      <c r="B296" s="127" t="str">
        <f>$B$35</f>
        <v>Teacher Education</v>
      </c>
      <c r="C296" s="136">
        <f t="shared" si="23"/>
        <v>352.6189295891453</v>
      </c>
      <c r="D296" s="136">
        <f t="shared" si="23"/>
        <v>461.48317814584829</v>
      </c>
      <c r="E296" s="136">
        <f t="shared" si="23"/>
        <v>847.61240758772601</v>
      </c>
      <c r="F296" s="136">
        <f t="shared" si="23"/>
        <v>1611.3551330002667</v>
      </c>
      <c r="G296" s="137">
        <f t="shared" si="23"/>
        <v>0</v>
      </c>
      <c r="H296" s="138">
        <f t="shared" si="23"/>
        <v>658.46675090267092</v>
      </c>
    </row>
    <row r="297" spans="2:10" x14ac:dyDescent="0.55000000000000004">
      <c r="B297" s="127" t="str">
        <f>$B$36</f>
        <v>Agriculture</v>
      </c>
      <c r="C297" s="136">
        <f t="shared" si="23"/>
        <v>388.13148398348631</v>
      </c>
      <c r="D297" s="136">
        <f t="shared" si="23"/>
        <v>657.92000778452405</v>
      </c>
      <c r="E297" s="136">
        <f t="shared" si="23"/>
        <v>3714.2871020816701</v>
      </c>
      <c r="F297" s="136">
        <f t="shared" si="23"/>
        <v>3221.1762184903878</v>
      </c>
      <c r="G297" s="137">
        <f t="shared" si="23"/>
        <v>0</v>
      </c>
      <c r="H297" s="138">
        <f t="shared" si="23"/>
        <v>700.21771636216783</v>
      </c>
    </row>
    <row r="298" spans="2:10" x14ac:dyDescent="0.55000000000000004">
      <c r="B298" s="127" t="str">
        <f>$B$37</f>
        <v>Engineering</v>
      </c>
      <c r="C298" s="136">
        <f t="shared" si="23"/>
        <v>597.33433197699048</v>
      </c>
      <c r="D298" s="136">
        <f t="shared" si="23"/>
        <v>764.90819479103027</v>
      </c>
      <c r="E298" s="136">
        <f t="shared" si="23"/>
        <v>1563.5908160618278</v>
      </c>
      <c r="F298" s="136">
        <f t="shared" si="23"/>
        <v>3014.1159153647895</v>
      </c>
      <c r="G298" s="137">
        <f t="shared" si="23"/>
        <v>0</v>
      </c>
      <c r="H298" s="138">
        <f t="shared" si="23"/>
        <v>874.25051569411801</v>
      </c>
    </row>
    <row r="299" spans="2:10" x14ac:dyDescent="0.55000000000000004">
      <c r="B299" s="127" t="str">
        <f>$B$38</f>
        <v>Home Economics</v>
      </c>
      <c r="C299" s="136">
        <f t="shared" si="23"/>
        <v>295.36132568787576</v>
      </c>
      <c r="D299" s="136">
        <f t="shared" si="23"/>
        <v>483.89087767965083</v>
      </c>
      <c r="E299" s="136">
        <f t="shared" si="23"/>
        <v>1916.9409903327326</v>
      </c>
      <c r="F299" s="136">
        <f t="shared" si="23"/>
        <v>0</v>
      </c>
      <c r="G299" s="137">
        <f t="shared" si="23"/>
        <v>0</v>
      </c>
      <c r="H299" s="138">
        <f t="shared" si="23"/>
        <v>436.29025355692357</v>
      </c>
    </row>
    <row r="300" spans="2:10" x14ac:dyDescent="0.55000000000000004">
      <c r="B300" s="127" t="str">
        <f>$B$39</f>
        <v>Law</v>
      </c>
      <c r="C300" s="136">
        <f t="shared" si="23"/>
        <v>0</v>
      </c>
      <c r="D300" s="136">
        <f t="shared" si="23"/>
        <v>0</v>
      </c>
      <c r="E300" s="136">
        <f t="shared" si="23"/>
        <v>0</v>
      </c>
      <c r="F300" s="136">
        <f t="shared" si="23"/>
        <v>0</v>
      </c>
      <c r="G300" s="137">
        <f t="shared" si="23"/>
        <v>0</v>
      </c>
      <c r="H300" s="138">
        <f t="shared" si="23"/>
        <v>0</v>
      </c>
    </row>
    <row r="301" spans="2:10" x14ac:dyDescent="0.55000000000000004">
      <c r="B301" s="127" t="str">
        <f>$B$40</f>
        <v>Social Service</v>
      </c>
      <c r="C301" s="136">
        <f t="shared" si="23"/>
        <v>465.66777161161406</v>
      </c>
      <c r="D301" s="136">
        <f t="shared" si="23"/>
        <v>654.98305953061629</v>
      </c>
      <c r="E301" s="136">
        <f t="shared" si="23"/>
        <v>724.90788379408059</v>
      </c>
      <c r="F301" s="136">
        <f t="shared" si="23"/>
        <v>0</v>
      </c>
      <c r="G301" s="137">
        <f t="shared" si="23"/>
        <v>0</v>
      </c>
      <c r="H301" s="138">
        <f t="shared" si="23"/>
        <v>663.72965897806682</v>
      </c>
    </row>
    <row r="302" spans="2:10" x14ac:dyDescent="0.55000000000000004">
      <c r="B302" s="127" t="str">
        <f>$B$41</f>
        <v>Library Science</v>
      </c>
      <c r="C302" s="136">
        <f t="shared" si="23"/>
        <v>0</v>
      </c>
      <c r="D302" s="136">
        <f t="shared" si="23"/>
        <v>0</v>
      </c>
      <c r="E302" s="136">
        <f t="shared" si="23"/>
        <v>0</v>
      </c>
      <c r="F302" s="136">
        <f t="shared" si="23"/>
        <v>0</v>
      </c>
      <c r="G302" s="137">
        <f t="shared" si="23"/>
        <v>0</v>
      </c>
      <c r="H302" s="138">
        <f t="shared" si="23"/>
        <v>0</v>
      </c>
    </row>
    <row r="303" spans="2:10" x14ac:dyDescent="0.55000000000000004">
      <c r="B303" s="127" t="str">
        <f>$B$42</f>
        <v>Veterinary Science</v>
      </c>
      <c r="C303" s="136">
        <f t="shared" si="23"/>
        <v>0</v>
      </c>
      <c r="D303" s="136">
        <f t="shared" si="23"/>
        <v>0</v>
      </c>
      <c r="E303" s="136">
        <f t="shared" si="23"/>
        <v>0</v>
      </c>
      <c r="F303" s="136">
        <f t="shared" si="23"/>
        <v>0</v>
      </c>
      <c r="G303" s="137">
        <f t="shared" si="23"/>
        <v>0</v>
      </c>
      <c r="H303" s="138">
        <f t="shared" si="23"/>
        <v>0</v>
      </c>
    </row>
    <row r="304" spans="2:10" x14ac:dyDescent="0.55000000000000004">
      <c r="B304" s="127" t="str">
        <f>$B$43</f>
        <v>Vocational Training</v>
      </c>
      <c r="C304" s="136">
        <f t="shared" si="23"/>
        <v>206.19918091538145</v>
      </c>
      <c r="D304" s="136">
        <f t="shared" si="23"/>
        <v>0</v>
      </c>
      <c r="E304" s="136">
        <f t="shared" si="23"/>
        <v>0</v>
      </c>
      <c r="F304" s="136">
        <f t="shared" si="23"/>
        <v>0</v>
      </c>
      <c r="G304" s="137">
        <f t="shared" si="23"/>
        <v>0</v>
      </c>
      <c r="H304" s="138">
        <f t="shared" si="23"/>
        <v>206.19918091538145</v>
      </c>
    </row>
    <row r="305" spans="2:10" x14ac:dyDescent="0.55000000000000004">
      <c r="B305" s="127" t="str">
        <f>$B$44</f>
        <v>Physical Training</v>
      </c>
      <c r="C305" s="136">
        <f t="shared" si="23"/>
        <v>0</v>
      </c>
      <c r="D305" s="136">
        <f t="shared" si="23"/>
        <v>0</v>
      </c>
      <c r="E305" s="136">
        <f t="shared" si="23"/>
        <v>0</v>
      </c>
      <c r="F305" s="136">
        <f t="shared" si="23"/>
        <v>0</v>
      </c>
      <c r="G305" s="137">
        <f t="shared" si="23"/>
        <v>0</v>
      </c>
      <c r="H305" s="138">
        <f t="shared" si="23"/>
        <v>0</v>
      </c>
    </row>
    <row r="306" spans="2:10" x14ac:dyDescent="0.55000000000000004">
      <c r="B306" s="127" t="str">
        <f>$B$45</f>
        <v>Health Services</v>
      </c>
      <c r="C306" s="136">
        <f t="shared" si="23"/>
        <v>286.5905129582161</v>
      </c>
      <c r="D306" s="136">
        <f t="shared" si="23"/>
        <v>550.12603427500699</v>
      </c>
      <c r="E306" s="136">
        <f t="shared" si="23"/>
        <v>875.93692951973787</v>
      </c>
      <c r="F306" s="136">
        <f t="shared" si="23"/>
        <v>0</v>
      </c>
      <c r="G306" s="137">
        <f t="shared" si="23"/>
        <v>1109.3822609601136</v>
      </c>
      <c r="H306" s="138">
        <f t="shared" si="23"/>
        <v>576.42381446232832</v>
      </c>
    </row>
    <row r="307" spans="2:10" x14ac:dyDescent="0.55000000000000004">
      <c r="B307" s="127" t="str">
        <f>$B$46</f>
        <v>Pharmacy</v>
      </c>
      <c r="C307" s="136">
        <f t="shared" si="23"/>
        <v>0</v>
      </c>
      <c r="D307" s="136">
        <f t="shared" si="23"/>
        <v>0</v>
      </c>
      <c r="E307" s="136">
        <f t="shared" si="23"/>
        <v>0</v>
      </c>
      <c r="F307" s="136">
        <f t="shared" si="23"/>
        <v>0</v>
      </c>
      <c r="G307" s="137">
        <f t="shared" si="23"/>
        <v>0</v>
      </c>
      <c r="H307" s="138">
        <f t="shared" si="23"/>
        <v>0</v>
      </c>
    </row>
    <row r="308" spans="2:10" x14ac:dyDescent="0.55000000000000004">
      <c r="B308" s="127" t="str">
        <f>$B$47</f>
        <v>Business Administration</v>
      </c>
      <c r="C308" s="136">
        <f t="shared" si="23"/>
        <v>216.72408784355935</v>
      </c>
      <c r="D308" s="136">
        <f t="shared" si="23"/>
        <v>464.49223172159725</v>
      </c>
      <c r="E308" s="136">
        <f t="shared" si="23"/>
        <v>992.19560556248848</v>
      </c>
      <c r="F308" s="136">
        <f t="shared" si="23"/>
        <v>736.06354528898407</v>
      </c>
      <c r="G308" s="137">
        <f t="shared" si="23"/>
        <v>0</v>
      </c>
      <c r="H308" s="138">
        <f t="shared" si="23"/>
        <v>419.06736850606467</v>
      </c>
    </row>
    <row r="309" spans="2:10" x14ac:dyDescent="0.55000000000000004">
      <c r="B309" s="127" t="str">
        <f>$B$48</f>
        <v>Optometry</v>
      </c>
      <c r="C309" s="136">
        <f t="shared" ref="C309:H313" si="24">IF(C48=0,0,C284/C48)</f>
        <v>0</v>
      </c>
      <c r="D309" s="136">
        <f t="shared" si="24"/>
        <v>0</v>
      </c>
      <c r="E309" s="136">
        <f t="shared" si="24"/>
        <v>0</v>
      </c>
      <c r="F309" s="136">
        <f t="shared" si="24"/>
        <v>0</v>
      </c>
      <c r="G309" s="137">
        <f t="shared" si="24"/>
        <v>0</v>
      </c>
      <c r="H309" s="138">
        <f t="shared" si="24"/>
        <v>0</v>
      </c>
    </row>
    <row r="310" spans="2:10" x14ac:dyDescent="0.55000000000000004">
      <c r="B310" s="127" t="str">
        <f>$B$49</f>
        <v>Teacher Ed-Practice Teaching</v>
      </c>
      <c r="C310" s="136">
        <f t="shared" si="24"/>
        <v>0</v>
      </c>
      <c r="D310" s="136">
        <f t="shared" si="24"/>
        <v>760.35789266558515</v>
      </c>
      <c r="E310" s="136">
        <f t="shared" si="24"/>
        <v>0</v>
      </c>
      <c r="F310" s="136">
        <f t="shared" si="24"/>
        <v>0</v>
      </c>
      <c r="G310" s="137">
        <f t="shared" si="24"/>
        <v>0</v>
      </c>
      <c r="H310" s="138">
        <f t="shared" si="24"/>
        <v>760.35789266558515</v>
      </c>
    </row>
    <row r="311" spans="2:10" x14ac:dyDescent="0.55000000000000004">
      <c r="B311" s="127" t="str">
        <f>$B$50</f>
        <v>Technology</v>
      </c>
      <c r="C311" s="136">
        <f t="shared" si="24"/>
        <v>631.5451183726617</v>
      </c>
      <c r="D311" s="136">
        <f t="shared" si="24"/>
        <v>657.8389775495159</v>
      </c>
      <c r="E311" s="136">
        <f t="shared" si="24"/>
        <v>843.35580158243386</v>
      </c>
      <c r="F311" s="136">
        <f t="shared" si="24"/>
        <v>0</v>
      </c>
      <c r="G311" s="137">
        <f t="shared" si="24"/>
        <v>0</v>
      </c>
      <c r="H311" s="138">
        <f t="shared" si="24"/>
        <v>671.27940981411757</v>
      </c>
    </row>
    <row r="312" spans="2:10" x14ac:dyDescent="0.55000000000000004">
      <c r="B312" s="127" t="str">
        <f>$B$51</f>
        <v>Nursing</v>
      </c>
      <c r="C312" s="136">
        <f t="shared" si="24"/>
        <v>1162.24917102926</v>
      </c>
      <c r="D312" s="136">
        <f t="shared" si="24"/>
        <v>982.68843711790657</v>
      </c>
      <c r="E312" s="136">
        <f t="shared" si="24"/>
        <v>1572.7454205531471</v>
      </c>
      <c r="F312" s="136">
        <f t="shared" si="24"/>
        <v>0</v>
      </c>
      <c r="G312" s="137">
        <f t="shared" si="24"/>
        <v>0</v>
      </c>
      <c r="H312" s="138">
        <f t="shared" si="24"/>
        <v>1066.9082762791675</v>
      </c>
    </row>
    <row r="313" spans="2:10" x14ac:dyDescent="0.55000000000000004">
      <c r="B313" s="130" t="str">
        <f>$B$52</f>
        <v>Totals</v>
      </c>
      <c r="C313" s="135">
        <f t="shared" si="24"/>
        <v>338.96278344453793</v>
      </c>
      <c r="D313" s="135">
        <f t="shared" si="24"/>
        <v>610.64011726562376</v>
      </c>
      <c r="E313" s="135">
        <f t="shared" si="24"/>
        <v>1400.8941923205232</v>
      </c>
      <c r="F313" s="135">
        <f t="shared" si="24"/>
        <v>2762.2824019085374</v>
      </c>
      <c r="G313" s="135">
        <f t="shared" si="24"/>
        <v>1109.3822609601136</v>
      </c>
      <c r="H313" s="135">
        <f t="shared" si="24"/>
        <v>517.44467603043404</v>
      </c>
      <c r="I313" s="349"/>
    </row>
    <row r="315" spans="2:10" x14ac:dyDescent="0.55000000000000004">
      <c r="B315" s="120" t="s">
        <v>37</v>
      </c>
      <c r="C315" s="121"/>
      <c r="D315" s="121"/>
      <c r="E315" s="121"/>
      <c r="F315" s="121"/>
      <c r="G315" s="121"/>
      <c r="H315" s="122"/>
      <c r="J315" s="358"/>
    </row>
    <row r="316" spans="2:10" ht="55.5" customHeight="1" thickBot="1" x14ac:dyDescent="0.6">
      <c r="B316" s="432" t="s">
        <v>230</v>
      </c>
      <c r="C316" s="432"/>
      <c r="D316" s="432"/>
      <c r="E316" s="432"/>
      <c r="F316" s="432"/>
      <c r="G316" s="432"/>
      <c r="H316" s="432"/>
    </row>
    <row r="317" spans="2:10" ht="19.8" thickBot="1" x14ac:dyDescent="0.6">
      <c r="B317" s="124" t="s">
        <v>31</v>
      </c>
      <c r="C317" s="125" t="s">
        <v>25</v>
      </c>
      <c r="D317" s="125" t="s">
        <v>26</v>
      </c>
      <c r="E317" s="125" t="s">
        <v>27</v>
      </c>
      <c r="F317" s="125" t="s">
        <v>28</v>
      </c>
      <c r="G317" s="125" t="s">
        <v>29</v>
      </c>
      <c r="H317" s="126" t="s">
        <v>1</v>
      </c>
    </row>
    <row r="318" spans="2:10" x14ac:dyDescent="0.55000000000000004">
      <c r="B318" s="127" t="str">
        <f>$B$32</f>
        <v>Liberal Arts</v>
      </c>
      <c r="C318" s="128">
        <f t="shared" ref="C318:H318" si="25">IF($C$293=0,"",C293/$C$293)</f>
        <v>1</v>
      </c>
      <c r="D318" s="128">
        <f t="shared" si="25"/>
        <v>1.8559344296766676</v>
      </c>
      <c r="E318" s="128">
        <f t="shared" si="25"/>
        <v>5.6917249187384336</v>
      </c>
      <c r="F318" s="128">
        <f t="shared" si="25"/>
        <v>9.7976132190221676</v>
      </c>
      <c r="G318" s="128">
        <f t="shared" si="25"/>
        <v>0</v>
      </c>
      <c r="H318" s="128">
        <f t="shared" si="25"/>
        <v>1.3996032007866592</v>
      </c>
    </row>
    <row r="319" spans="2:10" x14ac:dyDescent="0.55000000000000004">
      <c r="B319" s="127" t="str">
        <f>$B$33</f>
        <v>Science</v>
      </c>
      <c r="C319" s="128">
        <f t="shared" ref="C319:H334" si="26">IF($C$293=0,"",C294/$C$293)</f>
        <v>0.96886801297866798</v>
      </c>
      <c r="D319" s="128">
        <f t="shared" si="26"/>
        <v>2.0049579358664835</v>
      </c>
      <c r="E319" s="128">
        <f t="shared" si="26"/>
        <v>6.4290207012733838</v>
      </c>
      <c r="F319" s="128">
        <f t="shared" si="26"/>
        <v>13.040505406025366</v>
      </c>
      <c r="G319" s="128">
        <f t="shared" si="26"/>
        <v>0</v>
      </c>
      <c r="H319" s="128">
        <f t="shared" si="26"/>
        <v>1.5216041423842011</v>
      </c>
    </row>
    <row r="320" spans="2:10" x14ac:dyDescent="0.55000000000000004">
      <c r="B320" s="127" t="str">
        <f>$B$34</f>
        <v>Fine Arts</v>
      </c>
      <c r="C320" s="128">
        <f t="shared" si="26"/>
        <v>1.1816816935890886</v>
      </c>
      <c r="D320" s="128">
        <f t="shared" si="26"/>
        <v>2.0385880458780266</v>
      </c>
      <c r="E320" s="128">
        <f t="shared" si="26"/>
        <v>6.8501562948674231</v>
      </c>
      <c r="F320" s="128">
        <f t="shared" si="26"/>
        <v>0</v>
      </c>
      <c r="G320" s="128">
        <f t="shared" si="26"/>
        <v>0</v>
      </c>
      <c r="H320" s="128">
        <f t="shared" si="26"/>
        <v>1.5734004950036338</v>
      </c>
    </row>
    <row r="321" spans="2:8" x14ac:dyDescent="0.55000000000000004">
      <c r="B321" s="127" t="str">
        <f>$B$35</f>
        <v>Teacher Education</v>
      </c>
      <c r="C321" s="128">
        <f t="shared" si="26"/>
        <v>1.0614373821480416</v>
      </c>
      <c r="D321" s="128">
        <f t="shared" si="26"/>
        <v>1.3891355665086398</v>
      </c>
      <c r="E321" s="128">
        <f t="shared" si="26"/>
        <v>2.5514441213759782</v>
      </c>
      <c r="F321" s="128">
        <f t="shared" si="26"/>
        <v>4.8504275595057633</v>
      </c>
      <c r="G321" s="128">
        <f t="shared" si="26"/>
        <v>0</v>
      </c>
      <c r="H321" s="128">
        <f t="shared" si="26"/>
        <v>1.9820865122697957</v>
      </c>
    </row>
    <row r="322" spans="2:8" x14ac:dyDescent="0.55000000000000004">
      <c r="B322" s="127" t="str">
        <f>$B$36</f>
        <v>Agriculture</v>
      </c>
      <c r="C322" s="128">
        <f t="shared" si="26"/>
        <v>1.1683356499569733</v>
      </c>
      <c r="D322" s="128">
        <f t="shared" si="26"/>
        <v>1.980440731129488</v>
      </c>
      <c r="E322" s="128">
        <f t="shared" si="26"/>
        <v>11.180577238928711</v>
      </c>
      <c r="F322" s="128">
        <f t="shared" si="26"/>
        <v>9.6962373993242785</v>
      </c>
      <c r="G322" s="128">
        <f t="shared" si="26"/>
        <v>0</v>
      </c>
      <c r="H322" s="128">
        <f t="shared" si="26"/>
        <v>2.1077633598829304</v>
      </c>
    </row>
    <row r="323" spans="2:8" x14ac:dyDescent="0.55000000000000004">
      <c r="B323" s="127" t="str">
        <f>$B$37</f>
        <v>Engineering</v>
      </c>
      <c r="C323" s="128">
        <f t="shared" si="26"/>
        <v>1.7980684994408862</v>
      </c>
      <c r="D323" s="128">
        <f t="shared" si="26"/>
        <v>2.3024916807743843</v>
      </c>
      <c r="E323" s="128">
        <f t="shared" si="26"/>
        <v>4.7066495961664216</v>
      </c>
      <c r="F323" s="128">
        <f t="shared" si="26"/>
        <v>9.0729539404569586</v>
      </c>
      <c r="G323" s="128">
        <f t="shared" si="26"/>
        <v>0</v>
      </c>
      <c r="H323" s="128">
        <f t="shared" si="26"/>
        <v>2.6316289366573629</v>
      </c>
    </row>
    <row r="324" spans="2:8" x14ac:dyDescent="0.55000000000000004">
      <c r="B324" s="127" t="str">
        <f>$B$38</f>
        <v>Home Economics</v>
      </c>
      <c r="C324" s="128">
        <f t="shared" si="26"/>
        <v>0.88908316037144675</v>
      </c>
      <c r="D324" s="128">
        <f t="shared" si="26"/>
        <v>1.4565861992946667</v>
      </c>
      <c r="E324" s="128">
        <f t="shared" si="26"/>
        <v>5.7702881376272117</v>
      </c>
      <c r="F324" s="128">
        <f t="shared" si="26"/>
        <v>0</v>
      </c>
      <c r="G324" s="128">
        <f t="shared" si="26"/>
        <v>0</v>
      </c>
      <c r="H324" s="128">
        <f t="shared" si="26"/>
        <v>1.3133009765860901</v>
      </c>
    </row>
    <row r="325" spans="2:8" x14ac:dyDescent="0.55000000000000004">
      <c r="B325" s="127" t="str">
        <f>$B$39</f>
        <v>Law</v>
      </c>
      <c r="C325" s="128">
        <f t="shared" si="26"/>
        <v>0</v>
      </c>
      <c r="D325" s="128">
        <f t="shared" si="26"/>
        <v>0</v>
      </c>
      <c r="E325" s="128">
        <f t="shared" si="26"/>
        <v>0</v>
      </c>
      <c r="F325" s="128">
        <f t="shared" si="26"/>
        <v>0</v>
      </c>
      <c r="G325" s="128">
        <f t="shared" si="26"/>
        <v>0</v>
      </c>
      <c r="H325" s="128">
        <f t="shared" si="26"/>
        <v>0</v>
      </c>
    </row>
    <row r="326" spans="2:8" x14ac:dyDescent="0.55000000000000004">
      <c r="B326" s="127" t="str">
        <f>$B$40</f>
        <v>Social Service</v>
      </c>
      <c r="C326" s="128">
        <f t="shared" si="26"/>
        <v>1.4017318384638393</v>
      </c>
      <c r="D326" s="128">
        <f t="shared" si="26"/>
        <v>1.9716000637558893</v>
      </c>
      <c r="E326" s="128">
        <f t="shared" si="26"/>
        <v>2.1820845731945968</v>
      </c>
      <c r="F326" s="128">
        <f t="shared" si="26"/>
        <v>0</v>
      </c>
      <c r="G326" s="128">
        <f t="shared" si="26"/>
        <v>0</v>
      </c>
      <c r="H326" s="128">
        <f t="shared" si="26"/>
        <v>1.9979286775685867</v>
      </c>
    </row>
    <row r="327" spans="2:8" x14ac:dyDescent="0.55000000000000004">
      <c r="B327" s="127" t="str">
        <f>$B$41</f>
        <v>Library Science</v>
      </c>
      <c r="C327" s="128">
        <f t="shared" si="26"/>
        <v>0</v>
      </c>
      <c r="D327" s="128">
        <f t="shared" si="26"/>
        <v>0</v>
      </c>
      <c r="E327" s="128">
        <f t="shared" si="26"/>
        <v>0</v>
      </c>
      <c r="F327" s="128">
        <f t="shared" si="26"/>
        <v>0</v>
      </c>
      <c r="G327" s="128">
        <f t="shared" si="26"/>
        <v>0</v>
      </c>
      <c r="H327" s="128">
        <f t="shared" si="26"/>
        <v>0</v>
      </c>
    </row>
    <row r="328" spans="2:8" x14ac:dyDescent="0.55000000000000004">
      <c r="B328" s="127" t="str">
        <f>$B$42</f>
        <v>Veterinary Science</v>
      </c>
      <c r="C328" s="128">
        <f t="shared" si="26"/>
        <v>0</v>
      </c>
      <c r="D328" s="128">
        <f t="shared" si="26"/>
        <v>0</v>
      </c>
      <c r="E328" s="128">
        <f t="shared" si="26"/>
        <v>0</v>
      </c>
      <c r="F328" s="128">
        <f t="shared" si="26"/>
        <v>0</v>
      </c>
      <c r="G328" s="128">
        <f t="shared" si="26"/>
        <v>0</v>
      </c>
      <c r="H328" s="128">
        <f t="shared" si="26"/>
        <v>0</v>
      </c>
    </row>
    <row r="329" spans="2:8" x14ac:dyDescent="0.55000000000000004">
      <c r="B329" s="127" t="str">
        <f>$B$43</f>
        <v>Vocational Training</v>
      </c>
      <c r="C329" s="128">
        <f t="shared" si="26"/>
        <v>0.62069134815566163</v>
      </c>
      <c r="D329" s="128">
        <f t="shared" si="26"/>
        <v>0</v>
      </c>
      <c r="E329" s="128">
        <f t="shared" si="26"/>
        <v>0</v>
      </c>
      <c r="F329" s="128">
        <f t="shared" si="26"/>
        <v>0</v>
      </c>
      <c r="G329" s="128">
        <f t="shared" si="26"/>
        <v>0</v>
      </c>
      <c r="H329" s="128">
        <f t="shared" si="26"/>
        <v>0.62069134815566163</v>
      </c>
    </row>
    <row r="330" spans="2:8" x14ac:dyDescent="0.55000000000000004">
      <c r="B330" s="127" t="str">
        <f>$B$44</f>
        <v>Physical Training</v>
      </c>
      <c r="C330" s="128">
        <f t="shared" si="26"/>
        <v>0</v>
      </c>
      <c r="D330" s="128">
        <f t="shared" si="26"/>
        <v>0</v>
      </c>
      <c r="E330" s="128">
        <f t="shared" si="26"/>
        <v>0</v>
      </c>
      <c r="F330" s="128">
        <f t="shared" si="26"/>
        <v>0</v>
      </c>
      <c r="G330" s="128">
        <f t="shared" si="26"/>
        <v>0</v>
      </c>
      <c r="H330" s="128">
        <f t="shared" si="26"/>
        <v>0</v>
      </c>
    </row>
    <row r="331" spans="2:8" x14ac:dyDescent="0.55000000000000004">
      <c r="B331" s="127" t="str">
        <f>$B$45</f>
        <v>Health Services</v>
      </c>
      <c r="C331" s="128">
        <f t="shared" si="26"/>
        <v>0.8626816608435347</v>
      </c>
      <c r="D331" s="128">
        <f t="shared" si="26"/>
        <v>1.6559642397891343</v>
      </c>
      <c r="E331" s="128">
        <f t="shared" si="26"/>
        <v>2.6367053024621425</v>
      </c>
      <c r="F331" s="128">
        <f t="shared" si="26"/>
        <v>0</v>
      </c>
      <c r="G331" s="128">
        <f t="shared" si="26"/>
        <v>3.3394117673914772</v>
      </c>
      <c r="H331" s="128">
        <f t="shared" si="26"/>
        <v>1.7351246155263598</v>
      </c>
    </row>
    <row r="332" spans="2:8" x14ac:dyDescent="0.55000000000000004">
      <c r="B332" s="127" t="str">
        <f>$B$46</f>
        <v>Pharmacy</v>
      </c>
      <c r="C332" s="128">
        <f t="shared" si="26"/>
        <v>0</v>
      </c>
      <c r="D332" s="128">
        <f t="shared" si="26"/>
        <v>0</v>
      </c>
      <c r="E332" s="128">
        <f t="shared" si="26"/>
        <v>0</v>
      </c>
      <c r="F332" s="128">
        <f t="shared" si="26"/>
        <v>0</v>
      </c>
      <c r="G332" s="128">
        <f t="shared" si="26"/>
        <v>0</v>
      </c>
      <c r="H332" s="128">
        <f t="shared" si="26"/>
        <v>0</v>
      </c>
    </row>
    <row r="333" spans="2:8" x14ac:dyDescent="0.55000000000000004">
      <c r="B333" s="127" t="str">
        <f>$B$47</f>
        <v>Business Administration</v>
      </c>
      <c r="C333" s="128">
        <f t="shared" si="26"/>
        <v>0.65237294185289585</v>
      </c>
      <c r="D333" s="128">
        <f t="shared" si="26"/>
        <v>1.3981932820258063</v>
      </c>
      <c r="E333" s="128">
        <f t="shared" si="26"/>
        <v>2.9866618544107166</v>
      </c>
      <c r="F333" s="128">
        <f t="shared" si="26"/>
        <v>2.215664835454132</v>
      </c>
      <c r="G333" s="128">
        <f t="shared" si="26"/>
        <v>0</v>
      </c>
      <c r="H333" s="128">
        <f t="shared" si="26"/>
        <v>1.2614574353368426</v>
      </c>
    </row>
    <row r="334" spans="2:8" x14ac:dyDescent="0.55000000000000004">
      <c r="B334" s="127" t="str">
        <f>$B$48</f>
        <v>Optometry</v>
      </c>
      <c r="C334" s="128">
        <f t="shared" si="26"/>
        <v>0</v>
      </c>
      <c r="D334" s="128">
        <f t="shared" si="26"/>
        <v>0</v>
      </c>
      <c r="E334" s="128">
        <f t="shared" si="26"/>
        <v>0</v>
      </c>
      <c r="F334" s="128">
        <f t="shared" si="26"/>
        <v>0</v>
      </c>
      <c r="G334" s="128">
        <f t="shared" si="26"/>
        <v>0</v>
      </c>
      <c r="H334" s="128">
        <f t="shared" si="26"/>
        <v>0</v>
      </c>
    </row>
    <row r="335" spans="2:8" x14ac:dyDescent="0.55000000000000004">
      <c r="B335" s="127" t="str">
        <f>$B$49</f>
        <v>Teacher Ed-Practice Teaching</v>
      </c>
      <c r="C335" s="128">
        <f t="shared" ref="C335:H338" si="27">IF($C$293=0,"",C310/$C$293)</f>
        <v>0</v>
      </c>
      <c r="D335" s="128">
        <f t="shared" si="27"/>
        <v>2.2887945693299061</v>
      </c>
      <c r="E335" s="128">
        <f t="shared" si="27"/>
        <v>0</v>
      </c>
      <c r="F335" s="128">
        <f t="shared" si="27"/>
        <v>0</v>
      </c>
      <c r="G335" s="128">
        <f t="shared" si="27"/>
        <v>0</v>
      </c>
      <c r="H335" s="128">
        <f t="shared" si="27"/>
        <v>2.2887945693299061</v>
      </c>
    </row>
    <row r="336" spans="2:8" x14ac:dyDescent="0.55000000000000004">
      <c r="B336" s="127" t="str">
        <f>$B$50</f>
        <v>Technology</v>
      </c>
      <c r="C336" s="128">
        <f t="shared" si="27"/>
        <v>1.9010482447295376</v>
      </c>
      <c r="D336" s="128">
        <f t="shared" si="27"/>
        <v>1.9801968176203009</v>
      </c>
      <c r="E336" s="128">
        <f t="shared" si="27"/>
        <v>2.5386310805662937</v>
      </c>
      <c r="F336" s="128">
        <f t="shared" si="27"/>
        <v>0</v>
      </c>
      <c r="G336" s="128">
        <f t="shared" si="27"/>
        <v>0</v>
      </c>
      <c r="H336" s="128">
        <f t="shared" si="27"/>
        <v>2.0206545924042558</v>
      </c>
    </row>
    <row r="337" spans="2:10" x14ac:dyDescent="0.55000000000000004">
      <c r="B337" s="127" t="str">
        <f>$B$51</f>
        <v>Nursing</v>
      </c>
      <c r="C337" s="128">
        <f t="shared" si="27"/>
        <v>3.4985493233117819</v>
      </c>
      <c r="D337" s="128">
        <f t="shared" si="27"/>
        <v>2.9580438105716769</v>
      </c>
      <c r="E337" s="128">
        <f t="shared" si="27"/>
        <v>4.7342063681105389</v>
      </c>
      <c r="F337" s="128">
        <f t="shared" si="27"/>
        <v>0</v>
      </c>
      <c r="G337" s="128">
        <f t="shared" si="27"/>
        <v>0</v>
      </c>
      <c r="H337" s="128">
        <f t="shared" si="27"/>
        <v>3.2115585203701995</v>
      </c>
    </row>
    <row r="338" spans="2:10" x14ac:dyDescent="0.55000000000000004">
      <c r="B338" s="130" t="str">
        <f>$B$52</f>
        <v>Totals</v>
      </c>
      <c r="C338" s="128">
        <f t="shared" si="27"/>
        <v>1.0203302753036865</v>
      </c>
      <c r="D338" s="128">
        <f t="shared" si="27"/>
        <v>1.8381209660530633</v>
      </c>
      <c r="E338" s="128">
        <f t="shared" si="27"/>
        <v>4.2169076569304647</v>
      </c>
      <c r="F338" s="128">
        <f t="shared" si="27"/>
        <v>8.3148962106249282</v>
      </c>
      <c r="G338" s="128">
        <f t="shared" si="27"/>
        <v>3.3394117673914772</v>
      </c>
      <c r="H338" s="128">
        <f t="shared" si="27"/>
        <v>1.5575883092042957</v>
      </c>
      <c r="I338" s="349"/>
    </row>
    <row r="340" spans="2:10" x14ac:dyDescent="0.55000000000000004">
      <c r="B340" s="120" t="s">
        <v>231</v>
      </c>
      <c r="C340" s="121"/>
      <c r="D340" s="121"/>
      <c r="E340" s="121"/>
      <c r="F340" s="121"/>
      <c r="G340" s="121"/>
      <c r="H340" s="122"/>
      <c r="J340" s="358"/>
    </row>
    <row r="341" spans="2:10" ht="55.5" customHeight="1" thickBot="1" x14ac:dyDescent="0.6">
      <c r="B341" s="432" t="s">
        <v>232</v>
      </c>
      <c r="C341" s="432"/>
      <c r="D341" s="432"/>
      <c r="E341" s="432"/>
      <c r="F341" s="432"/>
      <c r="G341" s="432"/>
      <c r="H341" s="432"/>
    </row>
    <row r="342" spans="2:10" ht="19.8" thickBot="1" x14ac:dyDescent="0.6">
      <c r="B342" s="124" t="s">
        <v>31</v>
      </c>
      <c r="C342" s="125" t="s">
        <v>25</v>
      </c>
      <c r="D342" s="125" t="s">
        <v>26</v>
      </c>
      <c r="E342" s="125" t="s">
        <v>27</v>
      </c>
      <c r="F342" s="125" t="s">
        <v>28</v>
      </c>
      <c r="G342" s="125" t="s">
        <v>29</v>
      </c>
      <c r="H342" s="126" t="s">
        <v>1</v>
      </c>
    </row>
    <row r="343" spans="2:10" x14ac:dyDescent="0.55000000000000004">
      <c r="B343" s="127" t="str">
        <f>$B$32</f>
        <v>Liberal Arts</v>
      </c>
      <c r="C343" s="135">
        <f t="shared" ref="C343:D358" si="28">C293*30</f>
        <v>9966.2665604130161</v>
      </c>
      <c r="D343" s="135">
        <f t="shared" si="28"/>
        <v>18496.737244805776</v>
      </c>
      <c r="E343" s="135">
        <f>E293*24</f>
        <v>45380.198182953871</v>
      </c>
      <c r="F343" s="135">
        <f>F293*18</f>
        <v>58587.374997960687</v>
      </c>
      <c r="G343" s="135">
        <f>G293*24</f>
        <v>0</v>
      </c>
      <c r="H343" s="135">
        <f>IF((C32/30+D32/30+E32/24+F32/18+G32/24)=0,0,H268/(C32/30+D32/30+E32/24+F32/18+G32/24))</f>
        <v>13792.478324334856</v>
      </c>
    </row>
    <row r="344" spans="2:10" x14ac:dyDescent="0.55000000000000004">
      <c r="B344" s="127" t="str">
        <f>$B$33</f>
        <v>Science</v>
      </c>
      <c r="C344" s="138">
        <f t="shared" si="28"/>
        <v>9655.9968792031032</v>
      </c>
      <c r="D344" s="138">
        <f t="shared" si="28"/>
        <v>19981.945231260841</v>
      </c>
      <c r="E344" s="138">
        <f>E294*24</f>
        <v>51258.667225043173</v>
      </c>
      <c r="F344" s="138">
        <f>F294*18</f>
        <v>77979.091775373454</v>
      </c>
      <c r="G344" s="138">
        <f>G294*24</f>
        <v>0</v>
      </c>
      <c r="H344" s="138">
        <f t="shared" ref="H344:H363" si="29">IF((C33/30+D33/30+E33/24+F33/18+G33/24)=0,0,H269/(C33/30+D33/30+E33/24+F33/18+G33/24))</f>
        <v>14921.869037115688</v>
      </c>
    </row>
    <row r="345" spans="2:10" x14ac:dyDescent="0.55000000000000004">
      <c r="B345" s="127" t="str">
        <f>$B$34</f>
        <v>Fine Arts</v>
      </c>
      <c r="C345" s="138">
        <f t="shared" si="28"/>
        <v>11776.954747869155</v>
      </c>
      <c r="D345" s="138">
        <f t="shared" si="28"/>
        <v>20317.111872091893</v>
      </c>
      <c r="E345" s="138">
        <f t="shared" ref="E345:E363" si="30">E295*24</f>
        <v>54616.386892111943</v>
      </c>
      <c r="F345" s="138">
        <f t="shared" ref="F345:F363" si="31">F295*18</f>
        <v>0</v>
      </c>
      <c r="G345" s="138">
        <f t="shared" ref="G345:G363" si="32">G295*24</f>
        <v>0</v>
      </c>
      <c r="H345" s="138">
        <f t="shared" si="29"/>
        <v>15611.601032304799</v>
      </c>
    </row>
    <row r="346" spans="2:10" x14ac:dyDescent="0.55000000000000004">
      <c r="B346" s="127" t="str">
        <f>$B$35</f>
        <v>Teacher Education</v>
      </c>
      <c r="C346" s="138">
        <f t="shared" si="28"/>
        <v>10578.567887674359</v>
      </c>
      <c r="D346" s="138">
        <f t="shared" si="28"/>
        <v>13844.495344375449</v>
      </c>
      <c r="E346" s="138">
        <f t="shared" si="30"/>
        <v>20342.697782105424</v>
      </c>
      <c r="F346" s="138">
        <f t="shared" si="31"/>
        <v>29004.392394004801</v>
      </c>
      <c r="G346" s="138">
        <f t="shared" si="32"/>
        <v>0</v>
      </c>
      <c r="H346" s="138">
        <f t="shared" si="29"/>
        <v>17450.222079795421</v>
      </c>
    </row>
    <row r="347" spans="2:10" x14ac:dyDescent="0.55000000000000004">
      <c r="B347" s="127" t="str">
        <f>$B$36</f>
        <v>Agriculture</v>
      </c>
      <c r="C347" s="138">
        <f t="shared" si="28"/>
        <v>11643.944519504588</v>
      </c>
      <c r="D347" s="138">
        <f t="shared" si="28"/>
        <v>19737.600233535723</v>
      </c>
      <c r="E347" s="138">
        <f t="shared" si="30"/>
        <v>89142.890449960076</v>
      </c>
      <c r="F347" s="138">
        <f t="shared" si="31"/>
        <v>57981.171932826983</v>
      </c>
      <c r="G347" s="138">
        <f t="shared" si="32"/>
        <v>0</v>
      </c>
      <c r="H347" s="138">
        <f t="shared" si="29"/>
        <v>20747.783787135199</v>
      </c>
    </row>
    <row r="348" spans="2:10" x14ac:dyDescent="0.55000000000000004">
      <c r="B348" s="127" t="str">
        <f>$B$37</f>
        <v>Engineering</v>
      </c>
      <c r="C348" s="138">
        <f t="shared" si="28"/>
        <v>17920.029959309715</v>
      </c>
      <c r="D348" s="138">
        <f t="shared" si="28"/>
        <v>22947.245843730907</v>
      </c>
      <c r="E348" s="138">
        <f t="shared" si="30"/>
        <v>37526.179585483871</v>
      </c>
      <c r="F348" s="138">
        <f t="shared" si="31"/>
        <v>54254.086476566212</v>
      </c>
      <c r="G348" s="138">
        <f t="shared" si="32"/>
        <v>0</v>
      </c>
      <c r="H348" s="138">
        <f t="shared" si="29"/>
        <v>24961.454231667409</v>
      </c>
    </row>
    <row r="349" spans="2:10" x14ac:dyDescent="0.55000000000000004">
      <c r="B349" s="127" t="str">
        <f>$B$38</f>
        <v>Home Economics</v>
      </c>
      <c r="C349" s="138">
        <f t="shared" si="28"/>
        <v>8860.8397706362721</v>
      </c>
      <c r="D349" s="138">
        <f t="shared" si="28"/>
        <v>14516.726330389525</v>
      </c>
      <c r="E349" s="138">
        <f t="shared" si="30"/>
        <v>46006.583767985583</v>
      </c>
      <c r="F349" s="138">
        <f t="shared" si="31"/>
        <v>0</v>
      </c>
      <c r="G349" s="138">
        <f t="shared" si="32"/>
        <v>0</v>
      </c>
      <c r="H349" s="138">
        <f t="shared" si="29"/>
        <v>12942.954774553316</v>
      </c>
    </row>
    <row r="350" spans="2:10" x14ac:dyDescent="0.55000000000000004">
      <c r="B350" s="127" t="str">
        <f>$B$39</f>
        <v>Law</v>
      </c>
      <c r="C350" s="138">
        <f t="shared" si="28"/>
        <v>0</v>
      </c>
      <c r="D350" s="138">
        <f t="shared" si="28"/>
        <v>0</v>
      </c>
      <c r="E350" s="138">
        <f t="shared" si="30"/>
        <v>0</v>
      </c>
      <c r="F350" s="138">
        <f t="shared" si="31"/>
        <v>0</v>
      </c>
      <c r="G350" s="138">
        <f t="shared" si="32"/>
        <v>0</v>
      </c>
      <c r="H350" s="138">
        <f t="shared" si="29"/>
        <v>0</v>
      </c>
    </row>
    <row r="351" spans="2:10" x14ac:dyDescent="0.55000000000000004">
      <c r="B351" s="127" t="str">
        <f>$B$40</f>
        <v>Social Service</v>
      </c>
      <c r="C351" s="138">
        <f t="shared" si="28"/>
        <v>13970.033148348422</v>
      </c>
      <c r="D351" s="138">
        <f t="shared" si="28"/>
        <v>19649.49178591849</v>
      </c>
      <c r="E351" s="138">
        <f t="shared" si="30"/>
        <v>17397.789211057934</v>
      </c>
      <c r="F351" s="138">
        <f t="shared" si="31"/>
        <v>0</v>
      </c>
      <c r="G351" s="138">
        <f t="shared" si="32"/>
        <v>0</v>
      </c>
      <c r="H351" s="138">
        <f t="shared" si="29"/>
        <v>17749.250078730256</v>
      </c>
    </row>
    <row r="352" spans="2:10" x14ac:dyDescent="0.55000000000000004">
      <c r="B352" s="127" t="str">
        <f>$B$41</f>
        <v>Library Science</v>
      </c>
      <c r="C352" s="138">
        <f t="shared" si="28"/>
        <v>0</v>
      </c>
      <c r="D352" s="138">
        <f t="shared" si="28"/>
        <v>0</v>
      </c>
      <c r="E352" s="138">
        <f t="shared" si="30"/>
        <v>0</v>
      </c>
      <c r="F352" s="138">
        <f t="shared" si="31"/>
        <v>0</v>
      </c>
      <c r="G352" s="138">
        <f t="shared" si="32"/>
        <v>0</v>
      </c>
      <c r="H352" s="138">
        <f t="shared" si="29"/>
        <v>0</v>
      </c>
    </row>
    <row r="353" spans="2:9" x14ac:dyDescent="0.55000000000000004">
      <c r="B353" s="127" t="str">
        <f>$B$42</f>
        <v>Veterinary Science</v>
      </c>
      <c r="C353" s="138">
        <f t="shared" si="28"/>
        <v>0</v>
      </c>
      <c r="D353" s="138">
        <f t="shared" si="28"/>
        <v>0</v>
      </c>
      <c r="E353" s="138">
        <f t="shared" si="30"/>
        <v>0</v>
      </c>
      <c r="F353" s="138">
        <f t="shared" si="31"/>
        <v>0</v>
      </c>
      <c r="G353" s="138">
        <f t="shared" si="32"/>
        <v>0</v>
      </c>
      <c r="H353" s="138">
        <f t="shared" si="29"/>
        <v>0</v>
      </c>
    </row>
    <row r="354" spans="2:9" x14ac:dyDescent="0.55000000000000004">
      <c r="B354" s="127" t="str">
        <f>$B$43</f>
        <v>Vocational Training</v>
      </c>
      <c r="C354" s="138">
        <f t="shared" si="28"/>
        <v>6185.9754274614434</v>
      </c>
      <c r="D354" s="138">
        <f t="shared" si="28"/>
        <v>0</v>
      </c>
      <c r="E354" s="138">
        <f t="shared" si="30"/>
        <v>0</v>
      </c>
      <c r="F354" s="138">
        <f t="shared" si="31"/>
        <v>0</v>
      </c>
      <c r="G354" s="138">
        <f t="shared" si="32"/>
        <v>0</v>
      </c>
      <c r="H354" s="138">
        <f t="shared" si="29"/>
        <v>6185.9754274614425</v>
      </c>
    </row>
    <row r="355" spans="2:9" x14ac:dyDescent="0.55000000000000004">
      <c r="B355" s="127" t="str">
        <f>$B$44</f>
        <v>Physical Training</v>
      </c>
      <c r="C355" s="138">
        <f t="shared" si="28"/>
        <v>0</v>
      </c>
      <c r="D355" s="138">
        <f t="shared" si="28"/>
        <v>0</v>
      </c>
      <c r="E355" s="138">
        <f t="shared" si="30"/>
        <v>0</v>
      </c>
      <c r="F355" s="138">
        <f t="shared" si="31"/>
        <v>0</v>
      </c>
      <c r="G355" s="138">
        <f t="shared" si="32"/>
        <v>0</v>
      </c>
      <c r="H355" s="138">
        <f t="shared" si="29"/>
        <v>0</v>
      </c>
    </row>
    <row r="356" spans="2:9" x14ac:dyDescent="0.55000000000000004">
      <c r="B356" s="127" t="str">
        <f>$B$45</f>
        <v>Health Services</v>
      </c>
      <c r="C356" s="138">
        <f t="shared" si="28"/>
        <v>8597.7153887464829</v>
      </c>
      <c r="D356" s="138">
        <f t="shared" si="28"/>
        <v>16503.781028250211</v>
      </c>
      <c r="E356" s="138">
        <f t="shared" si="30"/>
        <v>21022.486308473708</v>
      </c>
      <c r="F356" s="138">
        <f t="shared" si="31"/>
        <v>0</v>
      </c>
      <c r="G356" s="138">
        <f t="shared" si="32"/>
        <v>26625.174263042725</v>
      </c>
      <c r="H356" s="138">
        <f t="shared" si="29"/>
        <v>16298.85608297762</v>
      </c>
    </row>
    <row r="357" spans="2:9" x14ac:dyDescent="0.55000000000000004">
      <c r="B357" s="127" t="str">
        <f>$B$46</f>
        <v>Pharmacy</v>
      </c>
      <c r="C357" s="138">
        <f t="shared" si="28"/>
        <v>0</v>
      </c>
      <c r="D357" s="138">
        <f t="shared" si="28"/>
        <v>0</v>
      </c>
      <c r="E357" s="138">
        <f t="shared" si="30"/>
        <v>0</v>
      </c>
      <c r="F357" s="138">
        <f t="shared" si="31"/>
        <v>0</v>
      </c>
      <c r="G357" s="138">
        <f t="shared" si="32"/>
        <v>0</v>
      </c>
      <c r="H357" s="138">
        <f t="shared" si="29"/>
        <v>0</v>
      </c>
    </row>
    <row r="358" spans="2:9" x14ac:dyDescent="0.55000000000000004">
      <c r="B358" s="127" t="str">
        <f>$B$47</f>
        <v>Business Administration</v>
      </c>
      <c r="C358" s="138">
        <f t="shared" si="28"/>
        <v>6501.7226353067799</v>
      </c>
      <c r="D358" s="138">
        <f t="shared" si="28"/>
        <v>13934.766951647918</v>
      </c>
      <c r="E358" s="138">
        <f t="shared" si="30"/>
        <v>23812.694533499722</v>
      </c>
      <c r="F358" s="138">
        <f t="shared" si="31"/>
        <v>13249.143815201713</v>
      </c>
      <c r="G358" s="138">
        <f t="shared" si="32"/>
        <v>0</v>
      </c>
      <c r="H358" s="138">
        <f t="shared" si="29"/>
        <v>12352.180953286526</v>
      </c>
    </row>
    <row r="359" spans="2:9" x14ac:dyDescent="0.55000000000000004">
      <c r="B359" s="127" t="str">
        <f>$B$48</f>
        <v>Optometry</v>
      </c>
      <c r="C359" s="138">
        <f t="shared" ref="C359:D363" si="33">C309*30</f>
        <v>0</v>
      </c>
      <c r="D359" s="138">
        <f t="shared" si="33"/>
        <v>0</v>
      </c>
      <c r="E359" s="138">
        <f t="shared" si="30"/>
        <v>0</v>
      </c>
      <c r="F359" s="138">
        <f t="shared" si="31"/>
        <v>0</v>
      </c>
      <c r="G359" s="138">
        <f t="shared" si="32"/>
        <v>0</v>
      </c>
      <c r="H359" s="138">
        <f t="shared" si="29"/>
        <v>0</v>
      </c>
    </row>
    <row r="360" spans="2:9" x14ac:dyDescent="0.55000000000000004">
      <c r="B360" s="127" t="str">
        <f>$B$49</f>
        <v>Teacher Ed-Practice Teaching</v>
      </c>
      <c r="C360" s="138">
        <f t="shared" si="33"/>
        <v>0</v>
      </c>
      <c r="D360" s="138">
        <f t="shared" si="33"/>
        <v>22810.736779967556</v>
      </c>
      <c r="E360" s="138">
        <f t="shared" si="30"/>
        <v>0</v>
      </c>
      <c r="F360" s="138">
        <f t="shared" si="31"/>
        <v>0</v>
      </c>
      <c r="G360" s="138">
        <f t="shared" si="32"/>
        <v>0</v>
      </c>
      <c r="H360" s="138">
        <f t="shared" si="29"/>
        <v>22810.736779967552</v>
      </c>
    </row>
    <row r="361" spans="2:9" x14ac:dyDescent="0.55000000000000004">
      <c r="B361" s="127" t="str">
        <f>$B$50</f>
        <v>Technology</v>
      </c>
      <c r="C361" s="138">
        <f t="shared" si="33"/>
        <v>18946.353551179851</v>
      </c>
      <c r="D361" s="138">
        <f t="shared" si="33"/>
        <v>19735.169326485477</v>
      </c>
      <c r="E361" s="138">
        <f t="shared" si="30"/>
        <v>20240.539237978413</v>
      </c>
      <c r="F361" s="138">
        <f t="shared" si="31"/>
        <v>0</v>
      </c>
      <c r="G361" s="138">
        <f t="shared" si="32"/>
        <v>0</v>
      </c>
      <c r="H361" s="138">
        <f t="shared" si="29"/>
        <v>19519.235413497921</v>
      </c>
    </row>
    <row r="362" spans="2:9" x14ac:dyDescent="0.55000000000000004">
      <c r="B362" s="127" t="str">
        <f>$B$51</f>
        <v>Nursing</v>
      </c>
      <c r="C362" s="138">
        <f t="shared" si="33"/>
        <v>34867.4751308778</v>
      </c>
      <c r="D362" s="138">
        <f t="shared" si="33"/>
        <v>29480.653113537199</v>
      </c>
      <c r="E362" s="138">
        <f t="shared" si="30"/>
        <v>37745.890093275535</v>
      </c>
      <c r="F362" s="138">
        <f t="shared" si="31"/>
        <v>0</v>
      </c>
      <c r="G362" s="138">
        <f t="shared" si="32"/>
        <v>0</v>
      </c>
      <c r="H362" s="138">
        <f t="shared" si="29"/>
        <v>30908.729103624359</v>
      </c>
    </row>
    <row r="363" spans="2:9" x14ac:dyDescent="0.55000000000000004">
      <c r="B363" s="130" t="str">
        <f>$B$52</f>
        <v>Totals</v>
      </c>
      <c r="C363" s="135">
        <f t="shared" si="33"/>
        <v>10168.883503336137</v>
      </c>
      <c r="D363" s="135">
        <f t="shared" si="33"/>
        <v>18319.203517968712</v>
      </c>
      <c r="E363" s="135">
        <f t="shared" si="30"/>
        <v>33621.460615692558</v>
      </c>
      <c r="F363" s="135">
        <f t="shared" si="31"/>
        <v>49721.083234353675</v>
      </c>
      <c r="G363" s="135">
        <f t="shared" si="32"/>
        <v>26625.174263042725</v>
      </c>
      <c r="H363" s="135">
        <f t="shared" si="29"/>
        <v>15187.568097660203</v>
      </c>
      <c r="I363" s="349"/>
    </row>
  </sheetData>
  <mergeCells count="45">
    <mergeCell ref="B316:H316"/>
    <mergeCell ref="B341:H341"/>
    <mergeCell ref="B215:G215"/>
    <mergeCell ref="B216:H216"/>
    <mergeCell ref="B241:G241"/>
    <mergeCell ref="B264:H264"/>
    <mergeCell ref="B266:H266"/>
    <mergeCell ref="B291:H291"/>
    <mergeCell ref="I140:I141"/>
    <mergeCell ref="B165:G165"/>
    <mergeCell ref="B166:G166"/>
    <mergeCell ref="B190:G190"/>
    <mergeCell ref="B191:H191"/>
    <mergeCell ref="B89:G89"/>
    <mergeCell ref="B113:H113"/>
    <mergeCell ref="B114:G114"/>
    <mergeCell ref="B139:G139"/>
    <mergeCell ref="B140:F141"/>
    <mergeCell ref="B58:G58"/>
    <mergeCell ref="D83:F83"/>
    <mergeCell ref="B84:C84"/>
    <mergeCell ref="D84:F84"/>
    <mergeCell ref="B87:G87"/>
    <mergeCell ref="D27:F27"/>
    <mergeCell ref="B28:C28"/>
    <mergeCell ref="D28:F28"/>
    <mergeCell ref="D54:F54"/>
    <mergeCell ref="B55:C55"/>
    <mergeCell ref="D55:F55"/>
    <mergeCell ref="B16:E16"/>
    <mergeCell ref="B17:E17"/>
    <mergeCell ref="B18:E18"/>
    <mergeCell ref="D20:F20"/>
    <mergeCell ref="B21:C21"/>
    <mergeCell ref="D21:F21"/>
    <mergeCell ref="B11:H11"/>
    <mergeCell ref="B12:E12"/>
    <mergeCell ref="B13:E13"/>
    <mergeCell ref="B14:E14"/>
    <mergeCell ref="B15:E15"/>
    <mergeCell ref="B1:H1"/>
    <mergeCell ref="B2:H2"/>
    <mergeCell ref="B8:H8"/>
    <mergeCell ref="B9:G9"/>
    <mergeCell ref="B10:G10"/>
  </mergeCells>
  <conditionalFormatting sqref="B7:G7">
    <cfRule type="expression" dxfId="32" priority="24" stopIfTrue="1">
      <formula>#REF!&gt;5</formula>
    </cfRule>
  </conditionalFormatting>
  <conditionalFormatting sqref="C25:G25">
    <cfRule type="expression" dxfId="31" priority="18" stopIfTrue="1">
      <formula>AND(C52=0,C25&gt;0)</formula>
    </cfRule>
    <cfRule type="expression" dxfId="30" priority="19" stopIfTrue="1">
      <formula>C52=0</formula>
    </cfRule>
  </conditionalFormatting>
  <conditionalFormatting sqref="C61:G80">
    <cfRule type="expression" dxfId="29" priority="6" stopIfTrue="1">
      <formula>C32=0</formula>
    </cfRule>
  </conditionalFormatting>
  <conditionalFormatting sqref="C91:G110">
    <cfRule type="expression" dxfId="28" priority="5" stopIfTrue="1">
      <formula>C32=0</formula>
    </cfRule>
  </conditionalFormatting>
  <conditionalFormatting sqref="C116:G135">
    <cfRule type="expression" dxfId="27" priority="17" stopIfTrue="1">
      <formula>C32=0</formula>
    </cfRule>
  </conditionalFormatting>
  <conditionalFormatting sqref="C293:G312">
    <cfRule type="expression" dxfId="26" priority="13" stopIfTrue="1">
      <formula>C32=0</formula>
    </cfRule>
  </conditionalFormatting>
  <conditionalFormatting sqref="C143:H162">
    <cfRule type="expression" dxfId="25" priority="3" stopIfTrue="1">
      <formula>C32=0</formula>
    </cfRule>
  </conditionalFormatting>
  <conditionalFormatting sqref="H138">
    <cfRule type="cellIs" dxfId="24" priority="12" operator="lessThan">
      <formula>0</formula>
    </cfRule>
  </conditionalFormatting>
  <conditionalFormatting sqref="H143:H162">
    <cfRule type="expression" dxfId="23" priority="1" stopIfTrue="1">
      <formula>OR(AND(#REF!&gt;0,H143&gt;0,H61=0),AND(#REF!&gt;0,H143&gt;0,H32=0))</formula>
    </cfRule>
    <cfRule type="expression" dxfId="22" priority="4" stopIfTrue="1">
      <formula>OR(AND(#REF!&gt;0,H143&gt;0,H61=0),AND(#REF!&gt;0,H143&gt;0,H32=0))</formula>
    </cfRule>
  </conditionalFormatting>
  <conditionalFormatting sqref="H188">
    <cfRule type="expression" dxfId="21" priority="15" stopIfTrue="1">
      <formula>$H$188&lt;&gt;$I$163</formula>
    </cfRule>
  </conditionalFormatting>
  <pageMargins left="0.25" right="0.25" top="0.5" bottom="0.5" header="0.17" footer="0.17"/>
  <pageSetup scale="68" fitToHeight="0" orientation="portrait" r:id="rId1"/>
  <headerFooter alignWithMargins="0"/>
  <rowBreaks count="6" manualBreakCount="6">
    <brk id="56" max="16383" man="1"/>
    <brk id="112" max="16383" man="1"/>
    <brk id="164" max="16383" man="1"/>
    <brk id="214" max="16383" man="1"/>
    <brk id="264" max="16383" man="1"/>
    <brk id="314" max="16383" man="1"/>
  </rowBreaks>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900-000000000000}">
  <sheetPr codeName="Sheet42">
    <tabColor rgb="FFFFC000"/>
    <pageSetUpPr fitToPage="1"/>
  </sheetPr>
  <dimension ref="B1:L363"/>
  <sheetViews>
    <sheetView showGridLines="0" showZeros="0" topLeftCell="A8" zoomScale="70" zoomScaleNormal="70" workbookViewId="0">
      <selection activeCell="O23" sqref="O23"/>
    </sheetView>
  </sheetViews>
  <sheetFormatPr defaultColWidth="9.109375" defaultRowHeight="19.2" x14ac:dyDescent="0.55000000000000004"/>
  <cols>
    <col min="1" max="1" width="1.88671875" style="107" customWidth="1"/>
    <col min="2" max="2" width="30.5546875" style="107" customWidth="1"/>
    <col min="3" max="5" width="15.88671875" style="107" bestFit="1" customWidth="1"/>
    <col min="6" max="6" width="16.6640625" style="107" bestFit="1" customWidth="1"/>
    <col min="7" max="7" width="17.5546875" style="107" bestFit="1" customWidth="1"/>
    <col min="8" max="8" width="22.88671875" style="107" bestFit="1" customWidth="1"/>
    <col min="9" max="9" width="16.33203125" style="107" bestFit="1" customWidth="1"/>
    <col min="10" max="16384" width="9.109375" style="107"/>
  </cols>
  <sheetData>
    <row r="1" spans="2:8" x14ac:dyDescent="0.55000000000000004">
      <c r="B1" s="442" t="str">
        <f>'Relative Weights'!A1</f>
        <v>THECB Texas Public University Expenditure Study - Fiscal Year 2025</v>
      </c>
      <c r="C1" s="442"/>
      <c r="D1" s="442"/>
      <c r="E1" s="442"/>
      <c r="F1" s="442"/>
      <c r="G1" s="442"/>
      <c r="H1" s="442"/>
    </row>
    <row r="2" spans="2:8" x14ac:dyDescent="0.55000000000000004">
      <c r="B2" s="443" t="str">
        <f>'Relative Weights'!A2</f>
        <v>Institution Survey for the Year Ended August 31, 2025</v>
      </c>
      <c r="C2" s="443"/>
      <c r="D2" s="443"/>
      <c r="E2" s="443"/>
      <c r="F2" s="443"/>
      <c r="G2" s="443"/>
      <c r="H2" s="443"/>
    </row>
    <row r="3" spans="2:8" x14ac:dyDescent="0.55000000000000004">
      <c r="B3" s="119" t="s">
        <v>78</v>
      </c>
      <c r="C3" s="119"/>
      <c r="D3" s="119"/>
      <c r="E3" s="119"/>
      <c r="F3" s="119"/>
      <c r="G3" s="119"/>
      <c r="H3" s="119"/>
    </row>
    <row r="4" spans="2:8" x14ac:dyDescent="0.55000000000000004">
      <c r="B4" s="292" t="s">
        <v>158</v>
      </c>
      <c r="C4" s="119"/>
      <c r="D4" s="119"/>
      <c r="E4" s="119"/>
      <c r="F4" s="119"/>
      <c r="G4" s="119"/>
      <c r="H4" s="119"/>
    </row>
    <row r="5" spans="2:8" ht="16.5" customHeight="1" x14ac:dyDescent="0.55000000000000004">
      <c r="B5" s="119"/>
      <c r="C5" s="119"/>
      <c r="D5" s="119"/>
      <c r="E5" s="119"/>
      <c r="F5" s="119"/>
      <c r="G5" s="119"/>
      <c r="H5" s="244"/>
    </row>
    <row r="6" spans="2:8" x14ac:dyDescent="0.55000000000000004">
      <c r="B6" s="293" t="s">
        <v>10</v>
      </c>
      <c r="C6" s="293"/>
      <c r="D6" s="293"/>
      <c r="E6" s="293"/>
      <c r="F6" s="293"/>
      <c r="G6" s="293"/>
      <c r="H6" s="294"/>
    </row>
    <row r="7" spans="2:8" x14ac:dyDescent="0.55000000000000004">
      <c r="B7" s="119"/>
      <c r="C7" s="119"/>
      <c r="D7" s="119"/>
      <c r="E7" s="119"/>
      <c r="F7" s="119"/>
      <c r="G7" s="119"/>
      <c r="H7" s="295"/>
    </row>
    <row r="8" spans="2:8" ht="171" customHeight="1" x14ac:dyDescent="0.55000000000000004">
      <c r="B8" s="431" t="s">
        <v>223</v>
      </c>
      <c r="C8" s="431"/>
      <c r="D8" s="431"/>
      <c r="E8" s="431"/>
      <c r="F8" s="431"/>
      <c r="G8" s="431"/>
      <c r="H8" s="431"/>
    </row>
    <row r="9" spans="2:8" ht="99.75" customHeight="1" x14ac:dyDescent="0.55000000000000004">
      <c r="B9" s="432" t="s">
        <v>41</v>
      </c>
      <c r="C9" s="432"/>
      <c r="D9" s="432"/>
      <c r="E9" s="432"/>
      <c r="F9" s="432"/>
      <c r="G9" s="432"/>
      <c r="H9" s="296"/>
    </row>
    <row r="10" spans="2:8" x14ac:dyDescent="0.55000000000000004">
      <c r="B10" s="442" t="s">
        <v>20</v>
      </c>
      <c r="C10" s="442"/>
      <c r="D10" s="442"/>
      <c r="E10" s="442"/>
      <c r="F10" s="442"/>
      <c r="G10" s="442"/>
      <c r="H10" s="296"/>
    </row>
    <row r="11" spans="2:8" ht="21" customHeight="1" thickBot="1" x14ac:dyDescent="0.6">
      <c r="B11" s="432" t="s">
        <v>851</v>
      </c>
      <c r="C11" s="432"/>
      <c r="D11" s="432"/>
      <c r="E11" s="432"/>
      <c r="F11" s="432"/>
      <c r="G11" s="432"/>
      <c r="H11" s="432"/>
    </row>
    <row r="12" spans="2:8" ht="19.8" thickBot="1" x14ac:dyDescent="0.6">
      <c r="B12" s="447" t="s">
        <v>16</v>
      </c>
      <c r="C12" s="448"/>
      <c r="D12" s="448"/>
      <c r="E12" s="448"/>
      <c r="F12" s="297"/>
      <c r="G12" s="298"/>
      <c r="H12" s="299" t="s">
        <v>17</v>
      </c>
    </row>
    <row r="13" spans="2:8" x14ac:dyDescent="0.55000000000000004">
      <c r="B13" s="449" t="s">
        <v>12</v>
      </c>
      <c r="C13" s="449"/>
      <c r="D13" s="449"/>
      <c r="E13" s="449"/>
      <c r="F13" s="352"/>
      <c r="G13" s="301"/>
      <c r="H13" s="353">
        <f>Data!$G37</f>
        <v>13307485</v>
      </c>
    </row>
    <row r="14" spans="2:8" x14ac:dyDescent="0.55000000000000004">
      <c r="B14" s="435" t="s">
        <v>13</v>
      </c>
      <c r="C14" s="435"/>
      <c r="D14" s="435"/>
      <c r="E14" s="435"/>
      <c r="F14" s="354"/>
      <c r="G14" s="301"/>
      <c r="H14" s="355">
        <f>Data!$H37</f>
        <v>7505123</v>
      </c>
    </row>
    <row r="15" spans="2:8" x14ac:dyDescent="0.55000000000000004">
      <c r="B15" s="435" t="s">
        <v>14</v>
      </c>
      <c r="C15" s="435"/>
      <c r="D15" s="435"/>
      <c r="E15" s="435"/>
      <c r="F15" s="354"/>
      <c r="G15" s="301"/>
      <c r="H15" s="355">
        <f>Data!$I37</f>
        <v>9873151</v>
      </c>
    </row>
    <row r="16" spans="2:8" x14ac:dyDescent="0.55000000000000004">
      <c r="B16" s="435" t="s">
        <v>18</v>
      </c>
      <c r="C16" s="435"/>
      <c r="D16" s="435"/>
      <c r="E16" s="435"/>
      <c r="F16" s="354"/>
      <c r="G16" s="301"/>
      <c r="H16" s="355">
        <f>Data!$J37</f>
        <v>4669345</v>
      </c>
    </row>
    <row r="17" spans="2:12" x14ac:dyDescent="0.55000000000000004">
      <c r="B17" s="435" t="s">
        <v>15</v>
      </c>
      <c r="C17" s="435"/>
      <c r="D17" s="435"/>
      <c r="E17" s="435"/>
      <c r="F17" s="354"/>
      <c r="G17" s="301"/>
      <c r="H17" s="355">
        <f>Data!$K37</f>
        <v>7747638</v>
      </c>
    </row>
    <row r="18" spans="2:12" x14ac:dyDescent="0.55000000000000004">
      <c r="B18" s="435" t="s">
        <v>1</v>
      </c>
      <c r="C18" s="435"/>
      <c r="D18" s="435"/>
      <c r="E18" s="435"/>
      <c r="F18" s="356"/>
      <c r="G18" s="301"/>
      <c r="H18" s="357">
        <f>SUM(H13:H17)</f>
        <v>43102742</v>
      </c>
    </row>
    <row r="19" spans="2:12" ht="13.5" customHeight="1" x14ac:dyDescent="0.55000000000000004">
      <c r="B19" s="306"/>
      <c r="D19" s="306"/>
      <c r="E19" s="306"/>
      <c r="F19" s="306"/>
      <c r="G19" s="306"/>
      <c r="H19" s="296"/>
    </row>
    <row r="20" spans="2:12" ht="13.5" customHeight="1" x14ac:dyDescent="0.55000000000000004">
      <c r="B20" s="306"/>
      <c r="D20" s="440" t="s">
        <v>22</v>
      </c>
      <c r="E20" s="440"/>
      <c r="F20" s="440"/>
      <c r="G20" s="307" t="s">
        <v>23</v>
      </c>
      <c r="H20" s="307" t="s">
        <v>24</v>
      </c>
    </row>
    <row r="21" spans="2:12" ht="17.25" customHeight="1" x14ac:dyDescent="0.55000000000000004">
      <c r="B21" s="438" t="s">
        <v>21</v>
      </c>
      <c r="C21" s="439"/>
      <c r="D21" s="434" t="str">
        <f>Data!L37</f>
        <v>Bonnie Albright</v>
      </c>
      <c r="E21" s="434"/>
      <c r="F21" s="434"/>
      <c r="G21" s="308" t="str">
        <f>Data!M37</f>
        <v>432-837-8078</v>
      </c>
      <c r="H21" s="309" t="str">
        <f>Data!N37</f>
        <v>bonnie.albright@sulross.edu</v>
      </c>
    </row>
    <row r="22" spans="2:12" ht="13.5" customHeight="1" x14ac:dyDescent="0.55000000000000004">
      <c r="B22" s="306"/>
      <c r="C22" s="306"/>
      <c r="D22" s="306"/>
      <c r="E22" s="306"/>
      <c r="F22" s="306"/>
      <c r="G22" s="306"/>
      <c r="H22" s="296"/>
    </row>
    <row r="23" spans="2:12" ht="15.75" customHeight="1" thickBot="1" x14ac:dyDescent="0.6">
      <c r="B23" s="117" t="s">
        <v>900</v>
      </c>
      <c r="C23" s="306"/>
      <c r="D23" s="306"/>
      <c r="E23" s="306"/>
      <c r="F23" s="306"/>
      <c r="G23" s="306"/>
      <c r="H23" s="296"/>
    </row>
    <row r="24" spans="2:12" s="313" customFormat="1" x14ac:dyDescent="0.55000000000000004">
      <c r="B24" s="310"/>
      <c r="C24" s="123" t="s">
        <v>25</v>
      </c>
      <c r="D24" s="311" t="s">
        <v>26</v>
      </c>
      <c r="E24" s="311" t="s">
        <v>27</v>
      </c>
      <c r="F24" s="311" t="s">
        <v>28</v>
      </c>
      <c r="G24" s="311" t="s">
        <v>29</v>
      </c>
      <c r="H24" s="312" t="s">
        <v>30</v>
      </c>
    </row>
    <row r="25" spans="2:12" s="313" customFormat="1" ht="19.8" thickBot="1" x14ac:dyDescent="0.6">
      <c r="B25" s="314" t="s">
        <v>675</v>
      </c>
      <c r="C25" s="315">
        <f>Data!O37+Data!O38</f>
        <v>980</v>
      </c>
      <c r="D25" s="316">
        <f>Data!P37+Data!P38</f>
        <v>1075</v>
      </c>
      <c r="E25" s="316">
        <f>Data!Q37+Data!Q38</f>
        <v>463</v>
      </c>
      <c r="F25" s="316">
        <f>Data!R37+Data!R38</f>
        <v>0</v>
      </c>
      <c r="G25" s="316">
        <f>Data!S37+Data!S38</f>
        <v>0</v>
      </c>
      <c r="H25" s="317">
        <f>SUM(C25:G25)</f>
        <v>2518</v>
      </c>
    </row>
    <row r="26" spans="2:12" x14ac:dyDescent="0.55000000000000004">
      <c r="C26" s="318"/>
      <c r="D26" s="318"/>
      <c r="E26" s="318"/>
      <c r="F26" s="318"/>
      <c r="G26" s="318"/>
      <c r="H26" s="318"/>
      <c r="I26" s="318"/>
    </row>
    <row r="27" spans="2:12" ht="13.5" customHeight="1" x14ac:dyDescent="0.55000000000000004">
      <c r="B27" s="306"/>
      <c r="D27" s="440" t="s">
        <v>22</v>
      </c>
      <c r="E27" s="440"/>
      <c r="F27" s="440"/>
      <c r="G27" s="307" t="s">
        <v>23</v>
      </c>
      <c r="H27" s="307" t="s">
        <v>24</v>
      </c>
    </row>
    <row r="28" spans="2:12" ht="17.25" customHeight="1" x14ac:dyDescent="0.55000000000000004">
      <c r="B28" s="438" t="s">
        <v>893</v>
      </c>
      <c r="C28" s="439"/>
      <c r="D28" s="434" t="str">
        <f>Data!T37</f>
        <v>Pipes, Pamela</v>
      </c>
      <c r="E28" s="434"/>
      <c r="F28" s="434"/>
      <c r="G28" s="308" t="str">
        <f>Data!U37</f>
        <v>(432) 837-8049</v>
      </c>
      <c r="H28" s="309" t="str">
        <f>Data!V37</f>
        <v>ppipes@sulross.edu</v>
      </c>
    </row>
    <row r="29" spans="2:12" ht="13.5" customHeight="1" x14ac:dyDescent="0.55000000000000004">
      <c r="B29" s="306"/>
      <c r="C29" s="306"/>
      <c r="D29" s="306"/>
      <c r="E29" s="306"/>
      <c r="F29" s="306"/>
      <c r="G29" s="306"/>
      <c r="H29" s="296"/>
    </row>
    <row r="30" spans="2:12" ht="19.8" thickBot="1" x14ac:dyDescent="0.6">
      <c r="B30" s="117" t="s">
        <v>901</v>
      </c>
    </row>
    <row r="31" spans="2:12" ht="19.8" thickBot="1" x14ac:dyDescent="0.6">
      <c r="B31" s="124" t="s">
        <v>31</v>
      </c>
      <c r="C31" s="125" t="s">
        <v>25</v>
      </c>
      <c r="D31" s="125" t="s">
        <v>26</v>
      </c>
      <c r="E31" s="125" t="s">
        <v>27</v>
      </c>
      <c r="F31" s="125" t="s">
        <v>28</v>
      </c>
      <c r="G31" s="125" t="s">
        <v>29</v>
      </c>
      <c r="H31" s="126" t="s">
        <v>30</v>
      </c>
    </row>
    <row r="32" spans="2:12" x14ac:dyDescent="0.55000000000000004">
      <c r="B32" s="127" t="s">
        <v>42</v>
      </c>
      <c r="C32" s="140">
        <f>Data!W37+Data!W38</f>
        <v>12997</v>
      </c>
      <c r="D32" s="140">
        <f>Data!AQ37+Data!AQ38</f>
        <v>5632</v>
      </c>
      <c r="E32" s="140">
        <f>Data!BK37+Data!BK38</f>
        <v>2833</v>
      </c>
      <c r="F32" s="140">
        <f>Data!CE37+Data!CE38</f>
        <v>0</v>
      </c>
      <c r="G32" s="140">
        <f>Data!CY37+Data!CY38</f>
        <v>0</v>
      </c>
      <c r="H32" s="141">
        <f>SUM(C32:G32)</f>
        <v>21462</v>
      </c>
      <c r="L32" s="144"/>
    </row>
    <row r="33" spans="2:12" x14ac:dyDescent="0.55000000000000004">
      <c r="B33" s="129" t="s">
        <v>43</v>
      </c>
      <c r="C33" s="140">
        <f>Data!X37+Data!X38</f>
        <v>2970</v>
      </c>
      <c r="D33" s="140">
        <f>Data!AR37+Data!AR38</f>
        <v>2682</v>
      </c>
      <c r="E33" s="140">
        <f>Data!BL37+Data!BL38</f>
        <v>413</v>
      </c>
      <c r="F33" s="140">
        <f>Data!CF37+Data!CF38</f>
        <v>0</v>
      </c>
      <c r="G33" s="140">
        <f>Data!CZ37+Data!CZ38</f>
        <v>0</v>
      </c>
      <c r="H33" s="141">
        <f t="shared" ref="H33:H52" si="0">SUM(C33:G33)</f>
        <v>6065</v>
      </c>
      <c r="L33" s="144"/>
    </row>
    <row r="34" spans="2:12" x14ac:dyDescent="0.55000000000000004">
      <c r="B34" s="129" t="s">
        <v>44</v>
      </c>
      <c r="C34" s="140">
        <f>Data!Y37+Data!Y38</f>
        <v>1336</v>
      </c>
      <c r="D34" s="140">
        <f>Data!AS37+Data!AS38</f>
        <v>206</v>
      </c>
      <c r="E34" s="140">
        <f>Data!BM37+Data!BM38</f>
        <v>72</v>
      </c>
      <c r="F34" s="140">
        <f>Data!CG37+Data!CG38</f>
        <v>0</v>
      </c>
      <c r="G34" s="140">
        <f>Data!DA37+Data!DA38</f>
        <v>0</v>
      </c>
      <c r="H34" s="141">
        <f t="shared" si="0"/>
        <v>1614</v>
      </c>
      <c r="L34" s="144"/>
    </row>
    <row r="35" spans="2:12" x14ac:dyDescent="0.55000000000000004">
      <c r="B35" s="129" t="s">
        <v>45</v>
      </c>
      <c r="C35" s="140">
        <f>Data!Z37+Data!Z38</f>
        <v>321</v>
      </c>
      <c r="D35" s="140">
        <f>Data!AT37+Data!AT38</f>
        <v>2574</v>
      </c>
      <c r="E35" s="140">
        <f>Data!BN37+Data!BN38</f>
        <v>1505</v>
      </c>
      <c r="F35" s="140">
        <f>Data!CH37+Data!CH38</f>
        <v>0</v>
      </c>
      <c r="G35" s="140">
        <f>Data!DB37+Data!DB38</f>
        <v>0</v>
      </c>
      <c r="H35" s="141">
        <f t="shared" si="0"/>
        <v>4400</v>
      </c>
      <c r="L35" s="144"/>
    </row>
    <row r="36" spans="2:12" x14ac:dyDescent="0.55000000000000004">
      <c r="B36" s="129" t="s">
        <v>46</v>
      </c>
      <c r="C36" s="140">
        <f>Data!AA37+Data!AA38</f>
        <v>648</v>
      </c>
      <c r="D36" s="140">
        <f>Data!AU37+Data!AU38</f>
        <v>522</v>
      </c>
      <c r="E36" s="140">
        <f>Data!BO37+Data!BO38</f>
        <v>841</v>
      </c>
      <c r="F36" s="140">
        <f>Data!CI37+Data!CI38</f>
        <v>0</v>
      </c>
      <c r="G36" s="140">
        <f>Data!DC37+Data!DC38</f>
        <v>0</v>
      </c>
      <c r="H36" s="141">
        <f t="shared" si="0"/>
        <v>2011</v>
      </c>
      <c r="L36" s="144"/>
    </row>
    <row r="37" spans="2:12" x14ac:dyDescent="0.55000000000000004">
      <c r="B37" s="129" t="s">
        <v>47</v>
      </c>
      <c r="C37" s="140">
        <f>Data!AB37+Data!AB38</f>
        <v>120</v>
      </c>
      <c r="D37" s="140">
        <f>Data!AV37+Data!AV38</f>
        <v>299</v>
      </c>
      <c r="E37" s="140">
        <f>Data!BP37+Data!BP38</f>
        <v>0</v>
      </c>
      <c r="F37" s="140">
        <f>Data!CJ37+Data!CJ38</f>
        <v>0</v>
      </c>
      <c r="G37" s="140">
        <f>Data!DD37+Data!DD38</f>
        <v>0</v>
      </c>
      <c r="H37" s="141">
        <f t="shared" si="0"/>
        <v>419</v>
      </c>
      <c r="L37" s="144"/>
    </row>
    <row r="38" spans="2:12" x14ac:dyDescent="0.55000000000000004">
      <c r="B38" s="129" t="s">
        <v>48</v>
      </c>
      <c r="C38" s="140">
        <f>Data!AC37+Data!AC38</f>
        <v>111</v>
      </c>
      <c r="D38" s="140">
        <f>Data!AW37+Data!AW38</f>
        <v>0</v>
      </c>
      <c r="E38" s="140">
        <f>Data!BQ37+Data!BQ38</f>
        <v>0</v>
      </c>
      <c r="F38" s="140">
        <f>Data!CK37+Data!CK38</f>
        <v>0</v>
      </c>
      <c r="G38" s="140">
        <f>Data!DE37+Data!DE38</f>
        <v>0</v>
      </c>
      <c r="H38" s="141">
        <f t="shared" si="0"/>
        <v>111</v>
      </c>
      <c r="L38" s="144"/>
    </row>
    <row r="39" spans="2:12" x14ac:dyDescent="0.55000000000000004">
      <c r="B39" s="129" t="s">
        <v>49</v>
      </c>
      <c r="C39" s="140">
        <f>Data!AD37+Data!AD38</f>
        <v>0</v>
      </c>
      <c r="D39" s="140">
        <f>Data!AX37+Data!AX38</f>
        <v>0</v>
      </c>
      <c r="E39" s="140">
        <f>Data!BR37+Data!BR38</f>
        <v>0</v>
      </c>
      <c r="F39" s="140">
        <f>Data!CL37+Data!CL38</f>
        <v>0</v>
      </c>
      <c r="G39" s="140">
        <f>Data!DF37+Data!DF38</f>
        <v>0</v>
      </c>
      <c r="H39" s="141">
        <f t="shared" si="0"/>
        <v>0</v>
      </c>
      <c r="L39" s="144"/>
    </row>
    <row r="40" spans="2:12" x14ac:dyDescent="0.55000000000000004">
      <c r="B40" s="129" t="s">
        <v>50</v>
      </c>
      <c r="C40" s="140">
        <f>Data!AE37+Data!AE38</f>
        <v>0</v>
      </c>
      <c r="D40" s="140">
        <f>Data!AY37+Data!AY38</f>
        <v>0</v>
      </c>
      <c r="E40" s="140">
        <f>Data!BS37+Data!BS38</f>
        <v>0</v>
      </c>
      <c r="F40" s="140">
        <f>Data!CM37+Data!CM38</f>
        <v>0</v>
      </c>
      <c r="G40" s="140">
        <f>Data!DG37+Data!DG38</f>
        <v>0</v>
      </c>
      <c r="H40" s="141">
        <f t="shared" si="0"/>
        <v>0</v>
      </c>
      <c r="L40" s="144"/>
    </row>
    <row r="41" spans="2:12" x14ac:dyDescent="0.55000000000000004">
      <c r="B41" s="129" t="s">
        <v>51</v>
      </c>
      <c r="C41" s="140">
        <f>Data!AF37+Data!AF38</f>
        <v>0</v>
      </c>
      <c r="D41" s="140">
        <f>Data!AZ37+Data!AZ38</f>
        <v>0</v>
      </c>
      <c r="E41" s="140">
        <f>Data!BT37+Data!BT38</f>
        <v>0</v>
      </c>
      <c r="F41" s="140">
        <f>Data!CN37+Data!CN38</f>
        <v>0</v>
      </c>
      <c r="G41" s="140">
        <f>Data!DH37+Data!DH38</f>
        <v>0</v>
      </c>
      <c r="H41" s="141">
        <f t="shared" si="0"/>
        <v>0</v>
      </c>
      <c r="L41" s="144"/>
    </row>
    <row r="42" spans="2:12" x14ac:dyDescent="0.55000000000000004">
      <c r="B42" s="129" t="s">
        <v>52</v>
      </c>
      <c r="C42" s="140">
        <f>Data!AG37+Data!AG38</f>
        <v>0</v>
      </c>
      <c r="D42" s="140">
        <f>Data!BA37+Data!BA38</f>
        <v>0</v>
      </c>
      <c r="E42" s="140">
        <f>Data!BU37+Data!BU38</f>
        <v>0</v>
      </c>
      <c r="F42" s="140">
        <f>Data!CO37+Data!CO38</f>
        <v>0</v>
      </c>
      <c r="G42" s="140">
        <f>Data!DI37+Data!DI38</f>
        <v>0</v>
      </c>
      <c r="H42" s="141">
        <f t="shared" si="0"/>
        <v>0</v>
      </c>
      <c r="L42" s="144"/>
    </row>
    <row r="43" spans="2:12" x14ac:dyDescent="0.55000000000000004">
      <c r="B43" s="129" t="s">
        <v>53</v>
      </c>
      <c r="C43" s="140">
        <f>Data!AH37+Data!AH38</f>
        <v>43</v>
      </c>
      <c r="D43" s="140">
        <f>Data!BB37+Data!BB38</f>
        <v>124</v>
      </c>
      <c r="E43" s="140">
        <f>Data!BV37+Data!BV38</f>
        <v>0</v>
      </c>
      <c r="F43" s="140">
        <f>Data!CP37+Data!CP38</f>
        <v>0</v>
      </c>
      <c r="G43" s="140">
        <f>Data!DJ37+Data!DJ38</f>
        <v>0</v>
      </c>
      <c r="H43" s="141">
        <f t="shared" si="0"/>
        <v>167</v>
      </c>
      <c r="L43" s="144"/>
    </row>
    <row r="44" spans="2:12" x14ac:dyDescent="0.55000000000000004">
      <c r="B44" s="129" t="s">
        <v>54</v>
      </c>
      <c r="C44" s="140">
        <f>Data!AI37+Data!AI38</f>
        <v>6</v>
      </c>
      <c r="D44" s="140">
        <f>Data!BC37+Data!BC38</f>
        <v>42</v>
      </c>
      <c r="E44" s="140">
        <f>Data!BW37+Data!BW38</f>
        <v>0</v>
      </c>
      <c r="F44" s="140">
        <f>Data!CQ37+Data!CQ38</f>
        <v>0</v>
      </c>
      <c r="G44" s="140">
        <f>Data!DK37+Data!DK38</f>
        <v>0</v>
      </c>
      <c r="H44" s="141">
        <f t="shared" si="0"/>
        <v>48</v>
      </c>
      <c r="L44" s="144"/>
    </row>
    <row r="45" spans="2:12" x14ac:dyDescent="0.55000000000000004">
      <c r="B45" s="129" t="s">
        <v>55</v>
      </c>
      <c r="C45" s="140">
        <f>Data!AJ37+Data!AJ38</f>
        <v>27</v>
      </c>
      <c r="D45" s="140">
        <f>Data!BD37+Data!BD38</f>
        <v>3</v>
      </c>
      <c r="E45" s="140">
        <f>Data!BX37+Data!BX38</f>
        <v>474</v>
      </c>
      <c r="F45" s="140">
        <f>Data!CR37+Data!CR38</f>
        <v>0</v>
      </c>
      <c r="G45" s="140">
        <f>Data!DL37+Data!DL38</f>
        <v>0</v>
      </c>
      <c r="H45" s="141">
        <f t="shared" si="0"/>
        <v>504</v>
      </c>
      <c r="L45" s="144"/>
    </row>
    <row r="46" spans="2:12" x14ac:dyDescent="0.55000000000000004">
      <c r="B46" s="129" t="s">
        <v>56</v>
      </c>
      <c r="C46" s="140">
        <f>Data!AK37+Data!AK38</f>
        <v>0</v>
      </c>
      <c r="D46" s="140">
        <f>Data!BE37+Data!BE38</f>
        <v>0</v>
      </c>
      <c r="E46" s="140">
        <f>Data!BY37+Data!BY38</f>
        <v>0</v>
      </c>
      <c r="F46" s="140">
        <f>Data!CS37+Data!CS38</f>
        <v>0</v>
      </c>
      <c r="G46" s="140">
        <f>Data!DM37+Data!DM38</f>
        <v>0</v>
      </c>
      <c r="H46" s="141">
        <f t="shared" si="0"/>
        <v>0</v>
      </c>
      <c r="L46" s="144"/>
    </row>
    <row r="47" spans="2:12" x14ac:dyDescent="0.55000000000000004">
      <c r="B47" s="129" t="s">
        <v>57</v>
      </c>
      <c r="C47" s="140">
        <f>Data!AL37+Data!AL38</f>
        <v>687</v>
      </c>
      <c r="D47" s="140">
        <f>Data!BF37+Data!BF38</f>
        <v>3126</v>
      </c>
      <c r="E47" s="140">
        <f>Data!BZ37+Data!BZ38</f>
        <v>1247</v>
      </c>
      <c r="F47" s="140">
        <f>Data!CT37+Data!CT38</f>
        <v>0</v>
      </c>
      <c r="G47" s="140">
        <f>Data!DN37+Data!DN38</f>
        <v>0</v>
      </c>
      <c r="H47" s="141">
        <f t="shared" si="0"/>
        <v>5060</v>
      </c>
      <c r="L47" s="144"/>
    </row>
    <row r="48" spans="2:12" x14ac:dyDescent="0.55000000000000004">
      <c r="B48" s="129" t="s">
        <v>58</v>
      </c>
      <c r="C48" s="140">
        <f>Data!AM37+Data!AM38</f>
        <v>0</v>
      </c>
      <c r="D48" s="140">
        <f>Data!BG37+Data!BG38</f>
        <v>0</v>
      </c>
      <c r="E48" s="140">
        <f>Data!CA37+Data!CA38</f>
        <v>0</v>
      </c>
      <c r="F48" s="140">
        <f>Data!CU37+Data!CU38</f>
        <v>0</v>
      </c>
      <c r="G48" s="140">
        <f>Data!DO37+Data!DO38</f>
        <v>0</v>
      </c>
      <c r="H48" s="141">
        <f t="shared" si="0"/>
        <v>0</v>
      </c>
      <c r="L48" s="144"/>
    </row>
    <row r="49" spans="2:12" x14ac:dyDescent="0.55000000000000004">
      <c r="B49" s="129" t="s">
        <v>59</v>
      </c>
      <c r="C49" s="140">
        <f>Data!AN37+Data!AN38</f>
        <v>0</v>
      </c>
      <c r="D49" s="140">
        <f>Data!BH37+Data!BH38</f>
        <v>126</v>
      </c>
      <c r="E49" s="140">
        <f>Data!CB37+Data!CB38</f>
        <v>0</v>
      </c>
      <c r="F49" s="140">
        <f>Data!CV37+Data!CV38</f>
        <v>0</v>
      </c>
      <c r="G49" s="140">
        <f>Data!DP37+Data!DP38</f>
        <v>0</v>
      </c>
      <c r="H49" s="141">
        <f t="shared" si="0"/>
        <v>126</v>
      </c>
      <c r="L49" s="144"/>
    </row>
    <row r="50" spans="2:12" x14ac:dyDescent="0.55000000000000004">
      <c r="B50" s="129" t="s">
        <v>60</v>
      </c>
      <c r="C50" s="140">
        <f>Data!AO37+Data!AO38</f>
        <v>708</v>
      </c>
      <c r="D50" s="140">
        <f>Data!BI37+Data!BI38</f>
        <v>645</v>
      </c>
      <c r="E50" s="140">
        <f>Data!CC37+Data!CC38</f>
        <v>195</v>
      </c>
      <c r="F50" s="140">
        <f>Data!CW37+Data!CW38</f>
        <v>0</v>
      </c>
      <c r="G50" s="140">
        <f>Data!DQ37+Data!DQ38</f>
        <v>0</v>
      </c>
      <c r="H50" s="141">
        <f t="shared" si="0"/>
        <v>1548</v>
      </c>
      <c r="L50" s="144"/>
    </row>
    <row r="51" spans="2:12" x14ac:dyDescent="0.55000000000000004">
      <c r="B51" s="129" t="s">
        <v>0</v>
      </c>
      <c r="C51" s="140">
        <f>Data!AP37+Data!AP38</f>
        <v>51</v>
      </c>
      <c r="D51" s="140">
        <f>Data!BJ37+Data!BJ38</f>
        <v>679</v>
      </c>
      <c r="E51" s="140">
        <f>Data!CD37+Data!CD38</f>
        <v>0</v>
      </c>
      <c r="F51" s="140">
        <f>Data!CX37+Data!CX38</f>
        <v>0</v>
      </c>
      <c r="G51" s="140">
        <f>Data!DR37+Data!DR38</f>
        <v>0</v>
      </c>
      <c r="H51" s="141">
        <f t="shared" si="0"/>
        <v>730</v>
      </c>
      <c r="L51" s="144"/>
    </row>
    <row r="52" spans="2:12" x14ac:dyDescent="0.55000000000000004">
      <c r="B52" s="142" t="s">
        <v>33</v>
      </c>
      <c r="C52" s="141">
        <f>SUM(C32:C51)</f>
        <v>20025</v>
      </c>
      <c r="D52" s="141">
        <f>SUM(D32:D51)</f>
        <v>16660</v>
      </c>
      <c r="E52" s="141">
        <f>SUM(E32:E51)</f>
        <v>7580</v>
      </c>
      <c r="F52" s="141">
        <f>SUM(F32:F51)</f>
        <v>0</v>
      </c>
      <c r="G52" s="141">
        <f>SUM(G32:G51)</f>
        <v>0</v>
      </c>
      <c r="H52" s="141">
        <f t="shared" si="0"/>
        <v>44265</v>
      </c>
    </row>
    <row r="53" spans="2:12" x14ac:dyDescent="0.55000000000000004">
      <c r="B53" s="143"/>
      <c r="C53" s="144"/>
      <c r="D53" s="144"/>
      <c r="E53" s="144"/>
      <c r="F53" s="144"/>
      <c r="G53" s="144"/>
      <c r="H53" s="144"/>
    </row>
    <row r="54" spans="2:12" ht="13.5" customHeight="1" x14ac:dyDescent="0.55000000000000004">
      <c r="B54" s="306"/>
      <c r="D54" s="440" t="s">
        <v>22</v>
      </c>
      <c r="E54" s="440"/>
      <c r="F54" s="440"/>
      <c r="G54" s="307" t="s">
        <v>23</v>
      </c>
      <c r="H54" s="307" t="s">
        <v>24</v>
      </c>
    </row>
    <row r="55" spans="2:12" x14ac:dyDescent="0.55000000000000004">
      <c r="B55" s="438" t="s">
        <v>894</v>
      </c>
      <c r="C55" s="439"/>
      <c r="D55" s="434" t="str">
        <f>Data!T37</f>
        <v>Pipes, Pamela</v>
      </c>
      <c r="E55" s="434"/>
      <c r="F55" s="434"/>
      <c r="G55" s="308" t="str">
        <f>Data!U37</f>
        <v>(432) 837-8049</v>
      </c>
      <c r="H55" s="309" t="str">
        <f>Data!V37</f>
        <v>ppipes@sulross.edu</v>
      </c>
    </row>
    <row r="56" spans="2:12" ht="13.5" customHeight="1" x14ac:dyDescent="0.55000000000000004">
      <c r="B56" s="306"/>
      <c r="C56" s="306"/>
      <c r="D56" s="306"/>
      <c r="E56" s="306"/>
      <c r="F56" s="306"/>
      <c r="G56" s="306"/>
      <c r="H56" s="296"/>
    </row>
    <row r="57" spans="2:12" ht="16.5" customHeight="1" x14ac:dyDescent="0.55000000000000004">
      <c r="B57" s="117" t="s">
        <v>9</v>
      </c>
    </row>
    <row r="58" spans="2:12" ht="39.75" customHeight="1" x14ac:dyDescent="0.55000000000000004">
      <c r="B58" s="441" t="s">
        <v>39</v>
      </c>
      <c r="C58" s="441"/>
      <c r="D58" s="441"/>
      <c r="E58" s="441"/>
      <c r="F58" s="441"/>
      <c r="G58" s="441"/>
      <c r="H58" s="319"/>
    </row>
    <row r="59" spans="2:12" ht="8.25" customHeight="1" thickBot="1" x14ac:dyDescent="0.6">
      <c r="B59" s="318"/>
    </row>
    <row r="60" spans="2:12" ht="19.8" thickBot="1" x14ac:dyDescent="0.6">
      <c r="B60" s="124" t="s">
        <v>31</v>
      </c>
      <c r="C60" s="125" t="s">
        <v>25</v>
      </c>
      <c r="D60" s="125" t="s">
        <v>26</v>
      </c>
      <c r="E60" s="125" t="s">
        <v>27</v>
      </c>
      <c r="F60" s="125" t="s">
        <v>28</v>
      </c>
      <c r="G60" s="125" t="s">
        <v>29</v>
      </c>
      <c r="H60" s="126" t="s">
        <v>30</v>
      </c>
    </row>
    <row r="61" spans="2:12" x14ac:dyDescent="0.55000000000000004">
      <c r="B61" s="127" t="str">
        <f>$B$32</f>
        <v>Liberal Arts</v>
      </c>
      <c r="C61" s="320">
        <f>Data!DS37+Data!DS38</f>
        <v>1307514.3375520897</v>
      </c>
      <c r="D61" s="320">
        <f>Data!EM37+Data!EM38</f>
        <v>977539.52611664578</v>
      </c>
      <c r="E61" s="320">
        <f>Data!FG37+Data!FG38</f>
        <v>622990.90719223209</v>
      </c>
      <c r="F61" s="320">
        <f>Data!GA37+Data!GA38</f>
        <v>0</v>
      </c>
      <c r="G61" s="320">
        <f>Data!GU37+Data!GU38</f>
        <v>0</v>
      </c>
      <c r="H61" s="321">
        <f>SUM(C61:G61)</f>
        <v>2908044.7708609677</v>
      </c>
    </row>
    <row r="62" spans="2:12" x14ac:dyDescent="0.55000000000000004">
      <c r="B62" s="127" t="str">
        <f>$B$33</f>
        <v>Science</v>
      </c>
      <c r="C62" s="320">
        <f>Data!DT37+Data!DT38</f>
        <v>438999.26168346545</v>
      </c>
      <c r="D62" s="320">
        <f>Data!EN37+Data!EN38</f>
        <v>544092.21558614296</v>
      </c>
      <c r="E62" s="320">
        <f>Data!FH37+Data!FH38</f>
        <v>148630.9270549939</v>
      </c>
      <c r="F62" s="320">
        <f>Data!GB37+Data!GB38</f>
        <v>0</v>
      </c>
      <c r="G62" s="320">
        <f>Data!GV37+Data!GV38</f>
        <v>0</v>
      </c>
      <c r="H62" s="141">
        <f t="shared" ref="H62:H81" si="1">SUM(C62:G62)</f>
        <v>1131722.4043246023</v>
      </c>
    </row>
    <row r="63" spans="2:12" x14ac:dyDescent="0.55000000000000004">
      <c r="B63" s="127" t="str">
        <f>$B$34</f>
        <v>Fine Arts</v>
      </c>
      <c r="C63" s="320">
        <f>Data!DU37+Data!DU38</f>
        <v>360240.10626169119</v>
      </c>
      <c r="D63" s="320">
        <f>Data!EO37+Data!EO38</f>
        <v>170917.38652404185</v>
      </c>
      <c r="E63" s="320">
        <f>Data!FI37+Data!FI38</f>
        <v>54829.335041716615</v>
      </c>
      <c r="F63" s="320">
        <f>Data!GC37+Data!GC38</f>
        <v>0</v>
      </c>
      <c r="G63" s="320">
        <f>Data!GW37+Data!GW38</f>
        <v>0</v>
      </c>
      <c r="H63" s="141">
        <f t="shared" si="1"/>
        <v>585986.82782744966</v>
      </c>
    </row>
    <row r="64" spans="2:12" x14ac:dyDescent="0.55000000000000004">
      <c r="B64" s="127" t="str">
        <f>$B$35</f>
        <v>Teacher Education</v>
      </c>
      <c r="C64" s="320">
        <f>Data!DV37+Data!DV38</f>
        <v>37892.330967074369</v>
      </c>
      <c r="D64" s="320">
        <f>Data!EP37+Data!EP38</f>
        <v>329655.95242431108</v>
      </c>
      <c r="E64" s="320">
        <f>Data!FJ37+Data!FJ38</f>
        <v>553158.4334494553</v>
      </c>
      <c r="F64" s="320">
        <f>Data!GD37+Data!GD38</f>
        <v>0</v>
      </c>
      <c r="G64" s="320">
        <f>Data!GX37+Data!GX38</f>
        <v>0</v>
      </c>
      <c r="H64" s="141">
        <f t="shared" si="1"/>
        <v>920706.71684084076</v>
      </c>
    </row>
    <row r="65" spans="2:8" x14ac:dyDescent="0.55000000000000004">
      <c r="B65" s="127" t="str">
        <f>$B$36</f>
        <v>Agriculture</v>
      </c>
      <c r="C65" s="320">
        <f>Data!DW37+Data!DW38</f>
        <v>161602.32606266631</v>
      </c>
      <c r="D65" s="320">
        <f>Data!EQ37+Data!EQ38</f>
        <v>111565.17270931197</v>
      </c>
      <c r="E65" s="320">
        <f>Data!FK37+Data!FK38</f>
        <v>378972.68598682631</v>
      </c>
      <c r="F65" s="320">
        <f>Data!GE37+Data!GE38</f>
        <v>0</v>
      </c>
      <c r="G65" s="320">
        <f>Data!GY37+Data!GY38</f>
        <v>0</v>
      </c>
      <c r="H65" s="141">
        <f t="shared" si="1"/>
        <v>652140.18475880462</v>
      </c>
    </row>
    <row r="66" spans="2:8" x14ac:dyDescent="0.55000000000000004">
      <c r="B66" s="127" t="str">
        <f>$B$37</f>
        <v>Engineering</v>
      </c>
      <c r="C66" s="320">
        <f>Data!DX37+Data!DX38</f>
        <v>45855.928741272801</v>
      </c>
      <c r="D66" s="320">
        <f>Data!ER37+Data!ER38</f>
        <v>103019.33363602731</v>
      </c>
      <c r="E66" s="320">
        <f>Data!FL37+Data!FL38</f>
        <v>0</v>
      </c>
      <c r="F66" s="320">
        <f>Data!GF37+Data!GF38</f>
        <v>0</v>
      </c>
      <c r="G66" s="320">
        <f>Data!GZ37+Data!GZ38</f>
        <v>0</v>
      </c>
      <c r="H66" s="141">
        <f t="shared" si="1"/>
        <v>148875.26237730013</v>
      </c>
    </row>
    <row r="67" spans="2:8" x14ac:dyDescent="0.55000000000000004">
      <c r="B67" s="127" t="str">
        <f>$B$38</f>
        <v>Home Economics</v>
      </c>
      <c r="C67" s="320">
        <f>Data!DY37+Data!DY38</f>
        <v>13173.503601108034</v>
      </c>
      <c r="D67" s="320">
        <f>Data!ES37+Data!ES38</f>
        <v>0</v>
      </c>
      <c r="E67" s="320">
        <f>Data!FM37+Data!FM38</f>
        <v>0</v>
      </c>
      <c r="F67" s="320">
        <f>Data!GG37+Data!GG38</f>
        <v>0</v>
      </c>
      <c r="G67" s="320">
        <f>Data!HA37+Data!HA38</f>
        <v>0</v>
      </c>
      <c r="H67" s="141">
        <f t="shared" si="1"/>
        <v>13173.503601108034</v>
      </c>
    </row>
    <row r="68" spans="2:8" x14ac:dyDescent="0.55000000000000004">
      <c r="B68" s="127" t="str">
        <f>$B$39</f>
        <v>Law</v>
      </c>
      <c r="C68" s="320">
        <f>Data!DZ37+Data!DZ38</f>
        <v>0</v>
      </c>
      <c r="D68" s="320">
        <f>Data!ET37+Data!ET38</f>
        <v>0</v>
      </c>
      <c r="E68" s="320">
        <f>Data!FN37+Data!FN38</f>
        <v>0</v>
      </c>
      <c r="F68" s="320">
        <f>Data!GH37+Data!GH38</f>
        <v>0</v>
      </c>
      <c r="G68" s="320">
        <f>Data!HB37+Data!HB38</f>
        <v>0</v>
      </c>
      <c r="H68" s="141">
        <f t="shared" si="1"/>
        <v>0</v>
      </c>
    </row>
    <row r="69" spans="2:8" x14ac:dyDescent="0.55000000000000004">
      <c r="B69" s="127" t="str">
        <f>$B$40</f>
        <v>Social Service</v>
      </c>
      <c r="C69" s="320">
        <f>Data!EA37+Data!EA38</f>
        <v>0</v>
      </c>
      <c r="D69" s="320">
        <f>Data!EU37+Data!EU38</f>
        <v>0</v>
      </c>
      <c r="E69" s="320">
        <f>Data!FO37+Data!FO38</f>
        <v>0</v>
      </c>
      <c r="F69" s="320">
        <f>Data!GI37+Data!GI38</f>
        <v>0</v>
      </c>
      <c r="G69" s="320">
        <f>Data!HC37+Data!HC38</f>
        <v>0</v>
      </c>
      <c r="H69" s="141">
        <f t="shared" si="1"/>
        <v>0</v>
      </c>
    </row>
    <row r="70" spans="2:8" x14ac:dyDescent="0.55000000000000004">
      <c r="B70" s="127" t="str">
        <f>$B$41</f>
        <v>Library Science</v>
      </c>
      <c r="C70" s="320">
        <f>Data!EB37+Data!EB38</f>
        <v>0</v>
      </c>
      <c r="D70" s="320">
        <f>Data!EV37+Data!EV38</f>
        <v>0</v>
      </c>
      <c r="E70" s="320">
        <f>Data!FP37+Data!FP38</f>
        <v>0</v>
      </c>
      <c r="F70" s="320">
        <f>Data!GJ37+Data!GJ38</f>
        <v>0</v>
      </c>
      <c r="G70" s="320">
        <f>Data!HD37+Data!HD38</f>
        <v>0</v>
      </c>
      <c r="H70" s="141">
        <f t="shared" si="1"/>
        <v>0</v>
      </c>
    </row>
    <row r="71" spans="2:8" x14ac:dyDescent="0.55000000000000004">
      <c r="B71" s="127" t="str">
        <f>$B$42</f>
        <v>Veterinary Science</v>
      </c>
      <c r="C71" s="320">
        <f>Data!EC37+Data!EC38</f>
        <v>0</v>
      </c>
      <c r="D71" s="320">
        <f>Data!EW37+Data!EW38</f>
        <v>0</v>
      </c>
      <c r="E71" s="320">
        <f>Data!FQ37+Data!FQ38</f>
        <v>0</v>
      </c>
      <c r="F71" s="320">
        <f>Data!GK37+Data!GK38</f>
        <v>0</v>
      </c>
      <c r="G71" s="320">
        <f>Data!HE37+Data!HE38</f>
        <v>0</v>
      </c>
      <c r="H71" s="141">
        <f t="shared" si="1"/>
        <v>0</v>
      </c>
    </row>
    <row r="72" spans="2:8" x14ac:dyDescent="0.55000000000000004">
      <c r="B72" s="127" t="str">
        <f>$B$43</f>
        <v>Vocational Training</v>
      </c>
      <c r="C72" s="320">
        <f>Data!ED37+Data!ED38</f>
        <v>6114.8769841269841</v>
      </c>
      <c r="D72" s="320">
        <f>Data!EX37+Data!EX38</f>
        <v>32119.45634920635</v>
      </c>
      <c r="E72" s="320">
        <f>Data!FR37+Data!FR38</f>
        <v>0</v>
      </c>
      <c r="F72" s="320">
        <f>Data!GL37+Data!GL38</f>
        <v>0</v>
      </c>
      <c r="G72" s="320">
        <f>Data!HF37+Data!HF38</f>
        <v>0</v>
      </c>
      <c r="H72" s="141">
        <f t="shared" si="1"/>
        <v>38234.333333333336</v>
      </c>
    </row>
    <row r="73" spans="2:8" x14ac:dyDescent="0.55000000000000004">
      <c r="B73" s="127" t="str">
        <f>$B$44</f>
        <v>Physical Training</v>
      </c>
      <c r="C73" s="320">
        <f>Data!EE37+Data!EE38</f>
        <v>943.75</v>
      </c>
      <c r="D73" s="320">
        <f>Data!EY37+Data!EY38</f>
        <v>6606.25</v>
      </c>
      <c r="E73" s="320">
        <f>Data!FS37+Data!FS38</f>
        <v>0</v>
      </c>
      <c r="F73" s="320">
        <f>Data!GM37+Data!GM38</f>
        <v>0</v>
      </c>
      <c r="G73" s="320">
        <f>Data!HG37+Data!HG38</f>
        <v>0</v>
      </c>
      <c r="H73" s="141">
        <f t="shared" si="1"/>
        <v>7550</v>
      </c>
    </row>
    <row r="74" spans="2:8" x14ac:dyDescent="0.55000000000000004">
      <c r="B74" s="127" t="str">
        <f>$B$45</f>
        <v>Health Services</v>
      </c>
      <c r="C74" s="320">
        <f>Data!EF37+Data!EF38</f>
        <v>7550</v>
      </c>
      <c r="D74" s="320">
        <f>Data!EZ37+Data!EZ38</f>
        <v>970.69444444444434</v>
      </c>
      <c r="E74" s="320">
        <f>Data!FT37+Data!FT38</f>
        <v>56542.972222222219</v>
      </c>
      <c r="F74" s="320">
        <f>Data!GN37+Data!GN38</f>
        <v>0</v>
      </c>
      <c r="G74" s="320">
        <f>Data!HH37+Data!HH38</f>
        <v>0</v>
      </c>
      <c r="H74" s="141">
        <f t="shared" si="1"/>
        <v>65063.666666666664</v>
      </c>
    </row>
    <row r="75" spans="2:8" x14ac:dyDescent="0.55000000000000004">
      <c r="B75" s="127" t="str">
        <f>$B$46</f>
        <v>Pharmacy</v>
      </c>
      <c r="C75" s="320">
        <f>Data!EG37+Data!EG38</f>
        <v>0</v>
      </c>
      <c r="D75" s="320">
        <f>Data!FA37+Data!FA38</f>
        <v>0</v>
      </c>
      <c r="E75" s="320">
        <f>Data!FU37+Data!FU38</f>
        <v>0</v>
      </c>
      <c r="F75" s="320">
        <f>Data!GO37+Data!GO38</f>
        <v>0</v>
      </c>
      <c r="G75" s="320">
        <f>Data!HI37+Data!HI38</f>
        <v>0</v>
      </c>
      <c r="H75" s="141">
        <f t="shared" si="1"/>
        <v>0</v>
      </c>
    </row>
    <row r="76" spans="2:8" x14ac:dyDescent="0.55000000000000004">
      <c r="B76" s="127" t="str">
        <f>$B$47</f>
        <v>Business Administration</v>
      </c>
      <c r="C76" s="320">
        <f>Data!EH37+Data!EH38</f>
        <v>86265.609429087839</v>
      </c>
      <c r="D76" s="320">
        <f>Data!FB37+Data!FB38</f>
        <v>446122.60023262631</v>
      </c>
      <c r="E76" s="320">
        <f>Data!FV37+Data!FV38</f>
        <v>227298.56850803609</v>
      </c>
      <c r="F76" s="320">
        <f>Data!GP37+Data!GP38</f>
        <v>0</v>
      </c>
      <c r="G76" s="320">
        <f>Data!HJ37+Data!HJ38</f>
        <v>0</v>
      </c>
      <c r="H76" s="141">
        <f t="shared" si="1"/>
        <v>759686.77816975024</v>
      </c>
    </row>
    <row r="77" spans="2:8" x14ac:dyDescent="0.55000000000000004">
      <c r="B77" s="127" t="str">
        <f>$B$48</f>
        <v>Optometry</v>
      </c>
      <c r="C77" s="320">
        <f>Data!EI37+Data!EI38</f>
        <v>0</v>
      </c>
      <c r="D77" s="320">
        <f>Data!FC37+Data!FC38</f>
        <v>0</v>
      </c>
      <c r="E77" s="320">
        <f>Data!FW37+Data!FW38</f>
        <v>0</v>
      </c>
      <c r="F77" s="320">
        <f>Data!GQ37+Data!GQ38</f>
        <v>0</v>
      </c>
      <c r="G77" s="320">
        <f>Data!HK37+Data!HK38</f>
        <v>0</v>
      </c>
      <c r="H77" s="141">
        <f t="shared" si="1"/>
        <v>0</v>
      </c>
    </row>
    <row r="78" spans="2:8" x14ac:dyDescent="0.55000000000000004">
      <c r="B78" s="127" t="str">
        <f>$B$49</f>
        <v>Teacher Ed-Practice Teaching</v>
      </c>
      <c r="C78" s="320">
        <f>Data!EJ37+Data!EJ38</f>
        <v>0</v>
      </c>
      <c r="D78" s="320">
        <f>Data!FD37+Data!FD38</f>
        <v>16315.61392537002</v>
      </c>
      <c r="E78" s="320">
        <f>Data!FX37+Data!FX38</f>
        <v>0</v>
      </c>
      <c r="F78" s="320">
        <f>Data!GR37+Data!GR38</f>
        <v>0</v>
      </c>
      <c r="G78" s="320">
        <f>Data!HL37+Data!HL38</f>
        <v>0</v>
      </c>
      <c r="H78" s="141">
        <f t="shared" si="1"/>
        <v>16315.61392537002</v>
      </c>
    </row>
    <row r="79" spans="2:8" x14ac:dyDescent="0.55000000000000004">
      <c r="B79" s="127" t="str">
        <f>$B$50</f>
        <v>Technology</v>
      </c>
      <c r="C79" s="320">
        <f>Data!EK37+Data!EK38</f>
        <v>121154.87298208503</v>
      </c>
      <c r="D79" s="320">
        <f>Data!FE37+Data!FE38</f>
        <v>68401.837847743504</v>
      </c>
      <c r="E79" s="320">
        <f>Data!FY37+Data!FY38</f>
        <v>50355</v>
      </c>
      <c r="F79" s="320">
        <f>Data!GS37+Data!GS38</f>
        <v>0</v>
      </c>
      <c r="G79" s="320">
        <f>Data!HM37+Data!HM38</f>
        <v>0</v>
      </c>
      <c r="H79" s="141">
        <f t="shared" si="1"/>
        <v>239911.71082982852</v>
      </c>
    </row>
    <row r="80" spans="2:8" x14ac:dyDescent="0.55000000000000004">
      <c r="B80" s="127" t="str">
        <f>$B$51</f>
        <v>Nursing</v>
      </c>
      <c r="C80" s="320">
        <f>Data!EL37+Data!EL38</f>
        <v>4501.8589743589746</v>
      </c>
      <c r="D80" s="320">
        <f>Data!FF37+Data!FF38</f>
        <v>300911.141025641</v>
      </c>
      <c r="E80" s="320">
        <f>Data!FZ37+Data!FZ38</f>
        <v>0</v>
      </c>
      <c r="F80" s="320">
        <f>Data!GT37+Data!GT38</f>
        <v>0</v>
      </c>
      <c r="G80" s="320">
        <f>Data!HN37+Data!HN38</f>
        <v>0</v>
      </c>
      <c r="H80" s="141">
        <f t="shared" si="1"/>
        <v>305413</v>
      </c>
    </row>
    <row r="81" spans="2:8" x14ac:dyDescent="0.55000000000000004">
      <c r="B81" s="130" t="str">
        <f>$B$52</f>
        <v>Totals</v>
      </c>
      <c r="C81" s="321">
        <f>SUM(C61:C80)</f>
        <v>2591808.763239027</v>
      </c>
      <c r="D81" s="321">
        <f>SUM(D61:D80)</f>
        <v>3108237.1808215124</v>
      </c>
      <c r="E81" s="321">
        <f>SUM(E61:E80)</f>
        <v>2092778.8294554828</v>
      </c>
      <c r="F81" s="321">
        <f>SUM(F61:F80)</f>
        <v>0</v>
      </c>
      <c r="G81" s="321">
        <f>SUM(G61:G80)</f>
        <v>0</v>
      </c>
      <c r="H81" s="321">
        <f t="shared" si="1"/>
        <v>7792824.7735160226</v>
      </c>
    </row>
    <row r="82" spans="2:8" x14ac:dyDescent="0.55000000000000004">
      <c r="B82" s="143"/>
      <c r="C82" s="322"/>
      <c r="D82" s="322"/>
      <c r="E82" s="322"/>
      <c r="F82" s="322"/>
      <c r="G82" s="322"/>
      <c r="H82" s="323"/>
    </row>
    <row r="83" spans="2:8" ht="13.5" customHeight="1" x14ac:dyDescent="0.55000000000000004">
      <c r="B83" s="306"/>
      <c r="D83" s="440" t="s">
        <v>22</v>
      </c>
      <c r="E83" s="440"/>
      <c r="F83" s="440"/>
      <c r="G83" s="307" t="s">
        <v>23</v>
      </c>
      <c r="H83" s="307" t="s">
        <v>24</v>
      </c>
    </row>
    <row r="84" spans="2:8" ht="16.5" customHeight="1" x14ac:dyDescent="0.55000000000000004">
      <c r="B84" s="438" t="s">
        <v>38</v>
      </c>
      <c r="C84" s="439"/>
      <c r="D84" s="434" t="str">
        <f>Data!T37</f>
        <v>Pipes, Pamela</v>
      </c>
      <c r="E84" s="434"/>
      <c r="F84" s="434"/>
      <c r="G84" s="308" t="str">
        <f>Data!U37</f>
        <v>(432) 837-8049</v>
      </c>
      <c r="H84" s="309" t="str">
        <f>Data!V37</f>
        <v>ppipes@sulross.edu</v>
      </c>
    </row>
    <row r="85" spans="2:8" ht="13.5" customHeight="1" x14ac:dyDescent="0.55000000000000004">
      <c r="B85" s="306"/>
      <c r="C85" s="306"/>
      <c r="D85" s="306"/>
      <c r="E85" s="306"/>
      <c r="F85" s="306"/>
      <c r="G85" s="306"/>
      <c r="H85" s="296"/>
    </row>
    <row r="86" spans="2:8" ht="15" customHeight="1" x14ac:dyDescent="0.55000000000000004">
      <c r="B86" s="120" t="s">
        <v>32</v>
      </c>
      <c r="C86" s="324"/>
      <c r="D86" s="324"/>
      <c r="E86" s="324"/>
      <c r="F86" s="324"/>
      <c r="G86" s="324"/>
      <c r="H86" s="122">
        <f>H13+H14</f>
        <v>20812608</v>
      </c>
    </row>
    <row r="87" spans="2:8" ht="42.75" customHeight="1" x14ac:dyDescent="0.55000000000000004">
      <c r="B87" s="432" t="s">
        <v>8</v>
      </c>
      <c r="C87" s="432"/>
      <c r="D87" s="432"/>
      <c r="E87" s="432"/>
      <c r="F87" s="432"/>
      <c r="G87" s="432"/>
      <c r="H87" s="319"/>
    </row>
    <row r="88" spans="2:8" x14ac:dyDescent="0.55000000000000004">
      <c r="B88" s="120" t="s">
        <v>5</v>
      </c>
      <c r="C88" s="325"/>
      <c r="D88" s="325"/>
      <c r="E88" s="325"/>
      <c r="F88" s="325"/>
      <c r="G88" s="325"/>
      <c r="H88" s="122"/>
    </row>
    <row r="89" spans="2:8" ht="98.25" customHeight="1" thickBot="1" x14ac:dyDescent="0.6">
      <c r="B89" s="433" t="s">
        <v>224</v>
      </c>
      <c r="C89" s="433"/>
      <c r="D89" s="433"/>
      <c r="E89" s="433"/>
      <c r="F89" s="433"/>
      <c r="G89" s="433"/>
      <c r="H89" s="326"/>
    </row>
    <row r="90" spans="2:8" ht="19.8" thickBot="1" x14ac:dyDescent="0.6">
      <c r="B90" s="124" t="s">
        <v>31</v>
      </c>
      <c r="C90" s="125" t="s">
        <v>25</v>
      </c>
      <c r="D90" s="125" t="s">
        <v>26</v>
      </c>
      <c r="E90" s="125" t="s">
        <v>27</v>
      </c>
      <c r="F90" s="125" t="s">
        <v>28</v>
      </c>
      <c r="G90" s="125" t="s">
        <v>29</v>
      </c>
      <c r="H90" s="126" t="s">
        <v>30</v>
      </c>
    </row>
    <row r="91" spans="2:8" x14ac:dyDescent="0.55000000000000004">
      <c r="B91" s="127" t="str">
        <f>$B$32</f>
        <v>Liberal Arts</v>
      </c>
      <c r="C91" s="327">
        <f>Data!HR37</f>
        <v>2725.1188146491472</v>
      </c>
      <c r="D91" s="327">
        <f>Data!IL37</f>
        <v>1180.8778305842886</v>
      </c>
      <c r="E91" s="327">
        <f>Data!JF37</f>
        <v>594.00335476656414</v>
      </c>
      <c r="F91" s="327">
        <f>Data!JZ37</f>
        <v>0</v>
      </c>
      <c r="G91" s="327">
        <f>Data!KT37</f>
        <v>0</v>
      </c>
      <c r="H91" s="133">
        <f t="shared" ref="H91:H111" si="2">SUM(C91:G91)</f>
        <v>4500</v>
      </c>
    </row>
    <row r="92" spans="2:8" x14ac:dyDescent="0.55000000000000004">
      <c r="B92" s="127" t="str">
        <f>$B$33</f>
        <v>Science</v>
      </c>
      <c r="C92" s="327">
        <f>Data!HS37</f>
        <v>78021.645358614987</v>
      </c>
      <c r="D92" s="327">
        <f>Data!IM37</f>
        <v>70455.910051112936</v>
      </c>
      <c r="E92" s="327">
        <f>Data!JG37</f>
        <v>10849.474590272052</v>
      </c>
      <c r="F92" s="327">
        <f>Data!KA37</f>
        <v>0</v>
      </c>
      <c r="G92" s="327">
        <f>Data!KU37</f>
        <v>0</v>
      </c>
      <c r="H92" s="136">
        <f t="shared" si="2"/>
        <v>159327.02999999997</v>
      </c>
    </row>
    <row r="93" spans="2:8" x14ac:dyDescent="0.55000000000000004">
      <c r="B93" s="127" t="str">
        <f>$B$34</f>
        <v>Fine Arts</v>
      </c>
      <c r="C93" s="327">
        <f>Data!HT37</f>
        <v>10429.739776951672</v>
      </c>
      <c r="D93" s="327">
        <f>Data!IN37</f>
        <v>1608.1784386617101</v>
      </c>
      <c r="E93" s="327">
        <f>Data!JH37</f>
        <v>562.08178438661707</v>
      </c>
      <c r="F93" s="327">
        <f>Data!KB37</f>
        <v>0</v>
      </c>
      <c r="G93" s="327">
        <f>Data!KV37</f>
        <v>0</v>
      </c>
      <c r="H93" s="136">
        <f t="shared" si="2"/>
        <v>12600</v>
      </c>
    </row>
    <row r="94" spans="2:8" x14ac:dyDescent="0.55000000000000004">
      <c r="B94" s="127" t="str">
        <f>$B$35</f>
        <v>Teacher Education</v>
      </c>
      <c r="C94" s="327">
        <f>Data!HU37</f>
        <v>1240.2272727272727</v>
      </c>
      <c r="D94" s="327">
        <f>Data!IO37</f>
        <v>9945</v>
      </c>
      <c r="E94" s="327">
        <f>Data!JI37</f>
        <v>5814.772727272727</v>
      </c>
      <c r="F94" s="327">
        <f>Data!KC37</f>
        <v>0</v>
      </c>
      <c r="G94" s="327">
        <f>Data!KW37</f>
        <v>0</v>
      </c>
      <c r="H94" s="136">
        <f t="shared" si="2"/>
        <v>17000</v>
      </c>
    </row>
    <row r="95" spans="2:8" x14ac:dyDescent="0.55000000000000004">
      <c r="B95" s="127" t="str">
        <f>$B$36</f>
        <v>Agriculture</v>
      </c>
      <c r="C95" s="327">
        <f>Data!HV37</f>
        <v>0</v>
      </c>
      <c r="D95" s="327">
        <f>Data!IP37</f>
        <v>0</v>
      </c>
      <c r="E95" s="327">
        <f>Data!JJ37</f>
        <v>0</v>
      </c>
      <c r="F95" s="327">
        <f>Data!KD37</f>
        <v>0</v>
      </c>
      <c r="G95" s="327">
        <f>Data!KX37</f>
        <v>0</v>
      </c>
      <c r="H95" s="136">
        <f t="shared" si="2"/>
        <v>0</v>
      </c>
    </row>
    <row r="96" spans="2:8" x14ac:dyDescent="0.55000000000000004">
      <c r="B96" s="127" t="str">
        <f>$B$37</f>
        <v>Engineering</v>
      </c>
      <c r="C96" s="327">
        <f>Data!HW37</f>
        <v>0</v>
      </c>
      <c r="D96" s="327">
        <f>Data!IQ37</f>
        <v>0</v>
      </c>
      <c r="E96" s="327">
        <f>Data!JK37</f>
        <v>0</v>
      </c>
      <c r="F96" s="327">
        <f>Data!KE37</f>
        <v>0</v>
      </c>
      <c r="G96" s="327">
        <f>Data!KY37</f>
        <v>0</v>
      </c>
      <c r="H96" s="136">
        <f t="shared" si="2"/>
        <v>0</v>
      </c>
    </row>
    <row r="97" spans="2:8" x14ac:dyDescent="0.55000000000000004">
      <c r="B97" s="127" t="str">
        <f>$B$38</f>
        <v>Home Economics</v>
      </c>
      <c r="C97" s="327">
        <f>Data!HX37</f>
        <v>0</v>
      </c>
      <c r="D97" s="327">
        <f>Data!IR37</f>
        <v>0</v>
      </c>
      <c r="E97" s="327">
        <f>Data!JL37</f>
        <v>0</v>
      </c>
      <c r="F97" s="327">
        <f>Data!KF37</f>
        <v>0</v>
      </c>
      <c r="G97" s="327">
        <f>Data!KZ37</f>
        <v>0</v>
      </c>
      <c r="H97" s="136">
        <f t="shared" si="2"/>
        <v>0</v>
      </c>
    </row>
    <row r="98" spans="2:8" x14ac:dyDescent="0.55000000000000004">
      <c r="B98" s="127" t="str">
        <f>$B$39</f>
        <v>Law</v>
      </c>
      <c r="C98" s="327">
        <f>Data!HY37</f>
        <v>0</v>
      </c>
      <c r="D98" s="327">
        <f>Data!IS37</f>
        <v>0</v>
      </c>
      <c r="E98" s="327">
        <f>Data!JM37</f>
        <v>0</v>
      </c>
      <c r="F98" s="327">
        <f>Data!KG37</f>
        <v>0</v>
      </c>
      <c r="G98" s="327">
        <f>Data!LA37</f>
        <v>0</v>
      </c>
      <c r="H98" s="136">
        <f t="shared" si="2"/>
        <v>0</v>
      </c>
    </row>
    <row r="99" spans="2:8" x14ac:dyDescent="0.55000000000000004">
      <c r="B99" s="127" t="str">
        <f>$B$40</f>
        <v>Social Service</v>
      </c>
      <c r="C99" s="327">
        <f>Data!HZ37</f>
        <v>0</v>
      </c>
      <c r="D99" s="327">
        <f>Data!IT37</f>
        <v>0</v>
      </c>
      <c r="E99" s="327">
        <f>Data!JN37</f>
        <v>0</v>
      </c>
      <c r="F99" s="327">
        <f>Data!KH37</f>
        <v>0</v>
      </c>
      <c r="G99" s="327">
        <f>Data!LB37</f>
        <v>0</v>
      </c>
      <c r="H99" s="136">
        <f t="shared" si="2"/>
        <v>0</v>
      </c>
    </row>
    <row r="100" spans="2:8" x14ac:dyDescent="0.55000000000000004">
      <c r="B100" s="127" t="str">
        <f>$B$41</f>
        <v>Library Science</v>
      </c>
      <c r="C100" s="327">
        <f>Data!IA37</f>
        <v>0</v>
      </c>
      <c r="D100" s="327">
        <f>Data!IU37</f>
        <v>0</v>
      </c>
      <c r="E100" s="327">
        <f>Data!JO37</f>
        <v>0</v>
      </c>
      <c r="F100" s="327">
        <f>Data!KI37</f>
        <v>0</v>
      </c>
      <c r="G100" s="327">
        <f>Data!LC37</f>
        <v>0</v>
      </c>
      <c r="H100" s="136">
        <f t="shared" si="2"/>
        <v>0</v>
      </c>
    </row>
    <row r="101" spans="2:8" x14ac:dyDescent="0.55000000000000004">
      <c r="B101" s="127" t="str">
        <f>$B$42</f>
        <v>Veterinary Science</v>
      </c>
      <c r="C101" s="327">
        <f>Data!IB37</f>
        <v>0</v>
      </c>
      <c r="D101" s="327">
        <f>Data!IV37</f>
        <v>0</v>
      </c>
      <c r="E101" s="327">
        <f>Data!JP37</f>
        <v>0</v>
      </c>
      <c r="F101" s="327">
        <f>Data!KJ37</f>
        <v>0</v>
      </c>
      <c r="G101" s="327">
        <f>Data!LD37</f>
        <v>0</v>
      </c>
      <c r="H101" s="136">
        <f t="shared" si="2"/>
        <v>0</v>
      </c>
    </row>
    <row r="102" spans="2:8" x14ac:dyDescent="0.55000000000000004">
      <c r="B102" s="127" t="str">
        <f>$B$43</f>
        <v>Vocational Training</v>
      </c>
      <c r="C102" s="327">
        <f>Data!IC37</f>
        <v>0</v>
      </c>
      <c r="D102" s="327">
        <f>Data!IW37</f>
        <v>0</v>
      </c>
      <c r="E102" s="327">
        <f>Data!JQ37</f>
        <v>0</v>
      </c>
      <c r="F102" s="327">
        <f>Data!KK37</f>
        <v>0</v>
      </c>
      <c r="G102" s="327">
        <f>Data!LE37</f>
        <v>0</v>
      </c>
      <c r="H102" s="136">
        <f t="shared" si="2"/>
        <v>0</v>
      </c>
    </row>
    <row r="103" spans="2:8" x14ac:dyDescent="0.55000000000000004">
      <c r="B103" s="127" t="str">
        <f>$B$44</f>
        <v>Physical Training</v>
      </c>
      <c r="C103" s="327">
        <f>Data!ID37</f>
        <v>17546.875</v>
      </c>
      <c r="D103" s="327">
        <f>Data!IX37</f>
        <v>122828.125</v>
      </c>
      <c r="E103" s="327">
        <f>Data!JR37</f>
        <v>0</v>
      </c>
      <c r="F103" s="327">
        <f>Data!KL37</f>
        <v>0</v>
      </c>
      <c r="G103" s="327">
        <f>Data!LF37</f>
        <v>0</v>
      </c>
      <c r="H103" s="136">
        <f t="shared" si="2"/>
        <v>140375</v>
      </c>
    </row>
    <row r="104" spans="2:8" x14ac:dyDescent="0.55000000000000004">
      <c r="B104" s="127" t="str">
        <f>$B$45</f>
        <v>Health Services</v>
      </c>
      <c r="C104" s="327">
        <f>Data!IE37</f>
        <v>0</v>
      </c>
      <c r="D104" s="327">
        <f>Data!IY37</f>
        <v>0</v>
      </c>
      <c r="E104" s="327">
        <f>Data!JS37</f>
        <v>0</v>
      </c>
      <c r="F104" s="327">
        <f>Data!KM37</f>
        <v>0</v>
      </c>
      <c r="G104" s="327">
        <f>Data!LG37</f>
        <v>0</v>
      </c>
      <c r="H104" s="136">
        <f t="shared" si="2"/>
        <v>0</v>
      </c>
    </row>
    <row r="105" spans="2:8" x14ac:dyDescent="0.55000000000000004">
      <c r="B105" s="127" t="str">
        <f>$B$46</f>
        <v>Pharmacy</v>
      </c>
      <c r="C105" s="327">
        <f>Data!IF37</f>
        <v>0</v>
      </c>
      <c r="D105" s="327">
        <f>Data!IZ37</f>
        <v>0</v>
      </c>
      <c r="E105" s="327">
        <f>Data!JT37</f>
        <v>0</v>
      </c>
      <c r="F105" s="327">
        <f>Data!KN37</f>
        <v>0</v>
      </c>
      <c r="G105" s="327">
        <f>Data!LH37</f>
        <v>0</v>
      </c>
      <c r="H105" s="136">
        <f t="shared" si="2"/>
        <v>0</v>
      </c>
    </row>
    <row r="106" spans="2:8" x14ac:dyDescent="0.55000000000000004">
      <c r="B106" s="127" t="str">
        <f>$B$47</f>
        <v>Business Administration</v>
      </c>
      <c r="C106" s="327">
        <f>Data!IG37</f>
        <v>0</v>
      </c>
      <c r="D106" s="327">
        <f>Data!JA37</f>
        <v>0</v>
      </c>
      <c r="E106" s="327">
        <f>Data!JU37</f>
        <v>0</v>
      </c>
      <c r="F106" s="327">
        <f>Data!KO37</f>
        <v>0</v>
      </c>
      <c r="G106" s="327">
        <f>Data!LI37</f>
        <v>0</v>
      </c>
      <c r="H106" s="136">
        <f t="shared" si="2"/>
        <v>0</v>
      </c>
    </row>
    <row r="107" spans="2:8" x14ac:dyDescent="0.55000000000000004">
      <c r="B107" s="127" t="str">
        <f>$B$48</f>
        <v>Optometry</v>
      </c>
      <c r="C107" s="327">
        <f>Data!IH37</f>
        <v>0</v>
      </c>
      <c r="D107" s="327">
        <f>Data!JB37</f>
        <v>0</v>
      </c>
      <c r="E107" s="327">
        <f>Data!JV37</f>
        <v>0</v>
      </c>
      <c r="F107" s="327">
        <f>Data!KP37</f>
        <v>0</v>
      </c>
      <c r="G107" s="327">
        <f>Data!LJ37</f>
        <v>0</v>
      </c>
      <c r="H107" s="136">
        <f t="shared" si="2"/>
        <v>0</v>
      </c>
    </row>
    <row r="108" spans="2:8" x14ac:dyDescent="0.55000000000000004">
      <c r="B108" s="127" t="str">
        <f>$B$49</f>
        <v>Teacher Ed-Practice Teaching</v>
      </c>
      <c r="C108" s="327">
        <f>Data!II37</f>
        <v>0</v>
      </c>
      <c r="D108" s="327">
        <f>Data!JC37</f>
        <v>0</v>
      </c>
      <c r="E108" s="327">
        <f>Data!JW37</f>
        <v>0</v>
      </c>
      <c r="F108" s="327">
        <f>Data!KQ37</f>
        <v>0</v>
      </c>
      <c r="G108" s="327">
        <f>Data!LK37</f>
        <v>0</v>
      </c>
      <c r="H108" s="136">
        <f t="shared" si="2"/>
        <v>0</v>
      </c>
    </row>
    <row r="109" spans="2:8" x14ac:dyDescent="0.55000000000000004">
      <c r="B109" s="127" t="str">
        <f>$B$50</f>
        <v>Technology</v>
      </c>
      <c r="C109" s="327">
        <f>Data!IJ37</f>
        <v>0</v>
      </c>
      <c r="D109" s="327">
        <f>Data!JD37</f>
        <v>0</v>
      </c>
      <c r="E109" s="327">
        <f>Data!JX37</f>
        <v>0</v>
      </c>
      <c r="F109" s="327">
        <f>Data!KR37</f>
        <v>0</v>
      </c>
      <c r="G109" s="327">
        <f>Data!LL37</f>
        <v>0</v>
      </c>
      <c r="H109" s="136">
        <f t="shared" si="2"/>
        <v>0</v>
      </c>
    </row>
    <row r="110" spans="2:8" x14ac:dyDescent="0.55000000000000004">
      <c r="B110" s="127" t="str">
        <f>$B$51</f>
        <v>Nursing</v>
      </c>
      <c r="C110" s="327">
        <f>Data!IK37</f>
        <v>0</v>
      </c>
      <c r="D110" s="327">
        <f>Data!JE37</f>
        <v>0</v>
      </c>
      <c r="E110" s="327">
        <f>Data!JY37</f>
        <v>0</v>
      </c>
      <c r="F110" s="327">
        <f>Data!KS37</f>
        <v>0</v>
      </c>
      <c r="G110" s="327">
        <f>Data!HPM37</f>
        <v>0</v>
      </c>
      <c r="H110" s="136">
        <f t="shared" si="2"/>
        <v>0</v>
      </c>
    </row>
    <row r="111" spans="2:8" x14ac:dyDescent="0.55000000000000004">
      <c r="B111" s="130" t="str">
        <f>$B$52</f>
        <v>Totals</v>
      </c>
      <c r="C111" s="133">
        <f>SUM(C91:C110)</f>
        <v>109963.60622294308</v>
      </c>
      <c r="D111" s="133">
        <f>SUM(D91:D110)</f>
        <v>206018.09132035892</v>
      </c>
      <c r="E111" s="133">
        <f>SUM(E91:E110)</f>
        <v>17820.332456697961</v>
      </c>
      <c r="F111" s="133">
        <f>SUM(F91:F110)</f>
        <v>0</v>
      </c>
      <c r="G111" s="133">
        <f>SUM(G91:G110)</f>
        <v>0</v>
      </c>
      <c r="H111" s="133">
        <f t="shared" si="2"/>
        <v>333802.02999999991</v>
      </c>
    </row>
    <row r="112" spans="2:8" x14ac:dyDescent="0.55000000000000004">
      <c r="B112" s="328"/>
      <c r="C112" s="329"/>
      <c r="D112" s="329"/>
      <c r="E112" s="329"/>
      <c r="F112" s="329"/>
      <c r="G112" s="329"/>
      <c r="H112" s="330"/>
    </row>
    <row r="113" spans="2:8" ht="16.5" customHeight="1" x14ac:dyDescent="0.55000000000000004">
      <c r="B113" s="445" t="s">
        <v>62</v>
      </c>
      <c r="C113" s="445"/>
      <c r="D113" s="445"/>
      <c r="E113" s="445"/>
      <c r="F113" s="445"/>
      <c r="G113" s="445"/>
      <c r="H113" s="445"/>
    </row>
    <row r="114" spans="2:8" ht="36.75" customHeight="1" thickBot="1" x14ac:dyDescent="0.6">
      <c r="B114" s="444" t="s">
        <v>36</v>
      </c>
      <c r="C114" s="444"/>
      <c r="D114" s="444"/>
      <c r="E114" s="444"/>
      <c r="F114" s="444"/>
      <c r="G114" s="444"/>
      <c r="H114" s="326"/>
    </row>
    <row r="115" spans="2:8" ht="19.8" thickBot="1" x14ac:dyDescent="0.6">
      <c r="B115" s="124" t="s">
        <v>31</v>
      </c>
      <c r="C115" s="125" t="s">
        <v>25</v>
      </c>
      <c r="D115" s="125" t="s">
        <v>26</v>
      </c>
      <c r="E115" s="125" t="s">
        <v>27</v>
      </c>
      <c r="F115" s="125" t="s">
        <v>28</v>
      </c>
      <c r="G115" s="125" t="s">
        <v>29</v>
      </c>
      <c r="H115" s="126" t="s">
        <v>30</v>
      </c>
    </row>
    <row r="116" spans="2:8" x14ac:dyDescent="0.55000000000000004">
      <c r="B116" s="127" t="str">
        <f>$B$32</f>
        <v>Liberal Arts</v>
      </c>
      <c r="C116" s="321">
        <f t="shared" ref="C116:G131" si="3">C91+C61</f>
        <v>1310239.4563667388</v>
      </c>
      <c r="D116" s="321">
        <f t="shared" si="3"/>
        <v>978720.40394723008</v>
      </c>
      <c r="E116" s="321">
        <f t="shared" si="3"/>
        <v>623584.91054699861</v>
      </c>
      <c r="F116" s="321">
        <f t="shared" si="3"/>
        <v>0</v>
      </c>
      <c r="G116" s="321">
        <f t="shared" si="3"/>
        <v>0</v>
      </c>
      <c r="H116" s="133">
        <f t="shared" ref="H116:H136" si="4">SUM(C116:G116)</f>
        <v>2912544.7708609672</v>
      </c>
    </row>
    <row r="117" spans="2:8" x14ac:dyDescent="0.55000000000000004">
      <c r="B117" s="127" t="str">
        <f>$B$33</f>
        <v>Science</v>
      </c>
      <c r="C117" s="141">
        <f t="shared" si="3"/>
        <v>517020.90704208042</v>
      </c>
      <c r="D117" s="141">
        <f t="shared" si="3"/>
        <v>614548.12563725584</v>
      </c>
      <c r="E117" s="141">
        <f t="shared" si="3"/>
        <v>159480.40164526596</v>
      </c>
      <c r="F117" s="141">
        <f t="shared" si="3"/>
        <v>0</v>
      </c>
      <c r="G117" s="141">
        <f t="shared" si="3"/>
        <v>0</v>
      </c>
      <c r="H117" s="136">
        <f t="shared" si="4"/>
        <v>1291049.4343246021</v>
      </c>
    </row>
    <row r="118" spans="2:8" x14ac:dyDescent="0.55000000000000004">
      <c r="B118" s="127" t="str">
        <f>$B$34</f>
        <v>Fine Arts</v>
      </c>
      <c r="C118" s="141">
        <f t="shared" si="3"/>
        <v>370669.84603864286</v>
      </c>
      <c r="D118" s="141">
        <f t="shared" si="3"/>
        <v>172525.56496270356</v>
      </c>
      <c r="E118" s="141">
        <f t="shared" si="3"/>
        <v>55391.416826103232</v>
      </c>
      <c r="F118" s="141">
        <f t="shared" si="3"/>
        <v>0</v>
      </c>
      <c r="G118" s="141">
        <f t="shared" si="3"/>
        <v>0</v>
      </c>
      <c r="H118" s="136">
        <f t="shared" si="4"/>
        <v>598586.82782744966</v>
      </c>
    </row>
    <row r="119" spans="2:8" x14ac:dyDescent="0.55000000000000004">
      <c r="B119" s="127" t="str">
        <f>$B$35</f>
        <v>Teacher Education</v>
      </c>
      <c r="C119" s="141">
        <f t="shared" si="3"/>
        <v>39132.558239801641</v>
      </c>
      <c r="D119" s="141">
        <f t="shared" si="3"/>
        <v>339600.95242431108</v>
      </c>
      <c r="E119" s="141">
        <f t="shared" si="3"/>
        <v>558973.20617672801</v>
      </c>
      <c r="F119" s="141">
        <f t="shared" si="3"/>
        <v>0</v>
      </c>
      <c r="G119" s="141">
        <f t="shared" si="3"/>
        <v>0</v>
      </c>
      <c r="H119" s="136">
        <f t="shared" si="4"/>
        <v>937706.71684084076</v>
      </c>
    </row>
    <row r="120" spans="2:8" x14ac:dyDescent="0.55000000000000004">
      <c r="B120" s="127" t="str">
        <f>$B$36</f>
        <v>Agriculture</v>
      </c>
      <c r="C120" s="141">
        <f t="shared" si="3"/>
        <v>161602.32606266631</v>
      </c>
      <c r="D120" s="141">
        <f t="shared" si="3"/>
        <v>111565.17270931197</v>
      </c>
      <c r="E120" s="141">
        <f t="shared" si="3"/>
        <v>378972.68598682631</v>
      </c>
      <c r="F120" s="141">
        <f t="shared" si="3"/>
        <v>0</v>
      </c>
      <c r="G120" s="141">
        <f t="shared" si="3"/>
        <v>0</v>
      </c>
      <c r="H120" s="136">
        <f t="shared" si="4"/>
        <v>652140.18475880462</v>
      </c>
    </row>
    <row r="121" spans="2:8" x14ac:dyDescent="0.55000000000000004">
      <c r="B121" s="127" t="str">
        <f>$B$37</f>
        <v>Engineering</v>
      </c>
      <c r="C121" s="141">
        <f t="shared" si="3"/>
        <v>45855.928741272801</v>
      </c>
      <c r="D121" s="141">
        <f t="shared" si="3"/>
        <v>103019.33363602731</v>
      </c>
      <c r="E121" s="141">
        <f t="shared" si="3"/>
        <v>0</v>
      </c>
      <c r="F121" s="141">
        <f t="shared" si="3"/>
        <v>0</v>
      </c>
      <c r="G121" s="141">
        <f t="shared" si="3"/>
        <v>0</v>
      </c>
      <c r="H121" s="136">
        <f t="shared" si="4"/>
        <v>148875.26237730013</v>
      </c>
    </row>
    <row r="122" spans="2:8" x14ac:dyDescent="0.55000000000000004">
      <c r="B122" s="127" t="str">
        <f>$B$38</f>
        <v>Home Economics</v>
      </c>
      <c r="C122" s="141">
        <f t="shared" si="3"/>
        <v>13173.503601108034</v>
      </c>
      <c r="D122" s="141">
        <f t="shared" si="3"/>
        <v>0</v>
      </c>
      <c r="E122" s="141">
        <f t="shared" si="3"/>
        <v>0</v>
      </c>
      <c r="F122" s="141">
        <f t="shared" si="3"/>
        <v>0</v>
      </c>
      <c r="G122" s="141">
        <f t="shared" si="3"/>
        <v>0</v>
      </c>
      <c r="H122" s="136">
        <f t="shared" si="4"/>
        <v>13173.503601108034</v>
      </c>
    </row>
    <row r="123" spans="2:8" x14ac:dyDescent="0.55000000000000004">
      <c r="B123" s="127" t="str">
        <f>$B$39</f>
        <v>Law</v>
      </c>
      <c r="C123" s="141">
        <f t="shared" si="3"/>
        <v>0</v>
      </c>
      <c r="D123" s="141">
        <f t="shared" si="3"/>
        <v>0</v>
      </c>
      <c r="E123" s="141">
        <f t="shared" si="3"/>
        <v>0</v>
      </c>
      <c r="F123" s="141">
        <f t="shared" si="3"/>
        <v>0</v>
      </c>
      <c r="G123" s="141">
        <f t="shared" si="3"/>
        <v>0</v>
      </c>
      <c r="H123" s="136">
        <f t="shared" si="4"/>
        <v>0</v>
      </c>
    </row>
    <row r="124" spans="2:8" x14ac:dyDescent="0.55000000000000004">
      <c r="B124" s="127" t="str">
        <f>$B$40</f>
        <v>Social Service</v>
      </c>
      <c r="C124" s="141">
        <f t="shared" si="3"/>
        <v>0</v>
      </c>
      <c r="D124" s="141">
        <f t="shared" si="3"/>
        <v>0</v>
      </c>
      <c r="E124" s="141">
        <f t="shared" si="3"/>
        <v>0</v>
      </c>
      <c r="F124" s="141">
        <f t="shared" si="3"/>
        <v>0</v>
      </c>
      <c r="G124" s="141">
        <f t="shared" si="3"/>
        <v>0</v>
      </c>
      <c r="H124" s="136">
        <f t="shared" si="4"/>
        <v>0</v>
      </c>
    </row>
    <row r="125" spans="2:8" x14ac:dyDescent="0.55000000000000004">
      <c r="B125" s="127" t="str">
        <f>$B$41</f>
        <v>Library Science</v>
      </c>
      <c r="C125" s="141">
        <f t="shared" si="3"/>
        <v>0</v>
      </c>
      <c r="D125" s="141">
        <f t="shared" si="3"/>
        <v>0</v>
      </c>
      <c r="E125" s="141">
        <f t="shared" si="3"/>
        <v>0</v>
      </c>
      <c r="F125" s="141">
        <f t="shared" si="3"/>
        <v>0</v>
      </c>
      <c r="G125" s="141">
        <f t="shared" si="3"/>
        <v>0</v>
      </c>
      <c r="H125" s="136">
        <f t="shared" si="4"/>
        <v>0</v>
      </c>
    </row>
    <row r="126" spans="2:8" x14ac:dyDescent="0.55000000000000004">
      <c r="B126" s="127" t="str">
        <f>$B$42</f>
        <v>Veterinary Science</v>
      </c>
      <c r="C126" s="141">
        <f t="shared" si="3"/>
        <v>0</v>
      </c>
      <c r="D126" s="141">
        <f t="shared" si="3"/>
        <v>0</v>
      </c>
      <c r="E126" s="141">
        <f t="shared" si="3"/>
        <v>0</v>
      </c>
      <c r="F126" s="141">
        <f t="shared" si="3"/>
        <v>0</v>
      </c>
      <c r="G126" s="141">
        <f t="shared" si="3"/>
        <v>0</v>
      </c>
      <c r="H126" s="136">
        <f t="shared" si="4"/>
        <v>0</v>
      </c>
    </row>
    <row r="127" spans="2:8" x14ac:dyDescent="0.55000000000000004">
      <c r="B127" s="127" t="str">
        <f>$B$43</f>
        <v>Vocational Training</v>
      </c>
      <c r="C127" s="141">
        <f t="shared" si="3"/>
        <v>6114.8769841269841</v>
      </c>
      <c r="D127" s="141">
        <f t="shared" si="3"/>
        <v>32119.45634920635</v>
      </c>
      <c r="E127" s="141">
        <f t="shared" si="3"/>
        <v>0</v>
      </c>
      <c r="F127" s="141">
        <f t="shared" si="3"/>
        <v>0</v>
      </c>
      <c r="G127" s="141">
        <f t="shared" si="3"/>
        <v>0</v>
      </c>
      <c r="H127" s="136">
        <f t="shared" si="4"/>
        <v>38234.333333333336</v>
      </c>
    </row>
    <row r="128" spans="2:8" x14ac:dyDescent="0.55000000000000004">
      <c r="B128" s="127" t="str">
        <f>$B$44</f>
        <v>Physical Training</v>
      </c>
      <c r="C128" s="141">
        <f t="shared" si="3"/>
        <v>18490.625</v>
      </c>
      <c r="D128" s="141">
        <f t="shared" si="3"/>
        <v>129434.375</v>
      </c>
      <c r="E128" s="141">
        <f t="shared" si="3"/>
        <v>0</v>
      </c>
      <c r="F128" s="141">
        <f t="shared" si="3"/>
        <v>0</v>
      </c>
      <c r="G128" s="141">
        <f t="shared" si="3"/>
        <v>0</v>
      </c>
      <c r="H128" s="136">
        <f t="shared" si="4"/>
        <v>147925</v>
      </c>
    </row>
    <row r="129" spans="2:9" x14ac:dyDescent="0.55000000000000004">
      <c r="B129" s="127" t="str">
        <f>$B$45</f>
        <v>Health Services</v>
      </c>
      <c r="C129" s="141">
        <f t="shared" si="3"/>
        <v>7550</v>
      </c>
      <c r="D129" s="141">
        <f t="shared" si="3"/>
        <v>970.69444444444434</v>
      </c>
      <c r="E129" s="141">
        <f t="shared" si="3"/>
        <v>56542.972222222219</v>
      </c>
      <c r="F129" s="141">
        <f t="shared" si="3"/>
        <v>0</v>
      </c>
      <c r="G129" s="141">
        <f t="shared" si="3"/>
        <v>0</v>
      </c>
      <c r="H129" s="136">
        <f t="shared" si="4"/>
        <v>65063.666666666664</v>
      </c>
    </row>
    <row r="130" spans="2:9" x14ac:dyDescent="0.55000000000000004">
      <c r="B130" s="127" t="str">
        <f>$B$46</f>
        <v>Pharmacy</v>
      </c>
      <c r="C130" s="141">
        <f t="shared" si="3"/>
        <v>0</v>
      </c>
      <c r="D130" s="141">
        <f t="shared" si="3"/>
        <v>0</v>
      </c>
      <c r="E130" s="141">
        <f t="shared" si="3"/>
        <v>0</v>
      </c>
      <c r="F130" s="141">
        <f t="shared" si="3"/>
        <v>0</v>
      </c>
      <c r="G130" s="141">
        <f t="shared" si="3"/>
        <v>0</v>
      </c>
      <c r="H130" s="136">
        <f t="shared" si="4"/>
        <v>0</v>
      </c>
    </row>
    <row r="131" spans="2:9" x14ac:dyDescent="0.55000000000000004">
      <c r="B131" s="127" t="str">
        <f>$B$47</f>
        <v>Business Administration</v>
      </c>
      <c r="C131" s="141">
        <f t="shared" si="3"/>
        <v>86265.609429087839</v>
      </c>
      <c r="D131" s="141">
        <f t="shared" si="3"/>
        <v>446122.60023262631</v>
      </c>
      <c r="E131" s="141">
        <f t="shared" si="3"/>
        <v>227298.56850803609</v>
      </c>
      <c r="F131" s="141">
        <f t="shared" si="3"/>
        <v>0</v>
      </c>
      <c r="G131" s="141">
        <f t="shared" si="3"/>
        <v>0</v>
      </c>
      <c r="H131" s="136">
        <f t="shared" si="4"/>
        <v>759686.77816975024</v>
      </c>
    </row>
    <row r="132" spans="2:9" x14ac:dyDescent="0.55000000000000004">
      <c r="B132" s="127" t="str">
        <f>$B$48</f>
        <v>Optometry</v>
      </c>
      <c r="C132" s="141">
        <f t="shared" ref="C132:G135" si="5">C107+C77</f>
        <v>0</v>
      </c>
      <c r="D132" s="141">
        <f t="shared" si="5"/>
        <v>0</v>
      </c>
      <c r="E132" s="141">
        <f t="shared" si="5"/>
        <v>0</v>
      </c>
      <c r="F132" s="141">
        <f t="shared" si="5"/>
        <v>0</v>
      </c>
      <c r="G132" s="141">
        <f t="shared" si="5"/>
        <v>0</v>
      </c>
      <c r="H132" s="136">
        <f t="shared" si="4"/>
        <v>0</v>
      </c>
    </row>
    <row r="133" spans="2:9" x14ac:dyDescent="0.55000000000000004">
      <c r="B133" s="127" t="str">
        <f>$B$49</f>
        <v>Teacher Ed-Practice Teaching</v>
      </c>
      <c r="C133" s="141">
        <f t="shared" si="5"/>
        <v>0</v>
      </c>
      <c r="D133" s="141">
        <f t="shared" si="5"/>
        <v>16315.61392537002</v>
      </c>
      <c r="E133" s="141">
        <f t="shared" si="5"/>
        <v>0</v>
      </c>
      <c r="F133" s="141">
        <f t="shared" si="5"/>
        <v>0</v>
      </c>
      <c r="G133" s="141">
        <f t="shared" si="5"/>
        <v>0</v>
      </c>
      <c r="H133" s="136">
        <f t="shared" si="4"/>
        <v>16315.61392537002</v>
      </c>
    </row>
    <row r="134" spans="2:9" x14ac:dyDescent="0.55000000000000004">
      <c r="B134" s="127" t="str">
        <f>$B$50</f>
        <v>Technology</v>
      </c>
      <c r="C134" s="141">
        <f t="shared" si="5"/>
        <v>121154.87298208503</v>
      </c>
      <c r="D134" s="141">
        <f t="shared" si="5"/>
        <v>68401.837847743504</v>
      </c>
      <c r="E134" s="141">
        <f t="shared" si="5"/>
        <v>50355</v>
      </c>
      <c r="F134" s="141">
        <f t="shared" si="5"/>
        <v>0</v>
      </c>
      <c r="G134" s="141">
        <f t="shared" si="5"/>
        <v>0</v>
      </c>
      <c r="H134" s="136">
        <f t="shared" si="4"/>
        <v>239911.71082982852</v>
      </c>
    </row>
    <row r="135" spans="2:9" x14ac:dyDescent="0.55000000000000004">
      <c r="B135" s="127" t="str">
        <f>$B$51</f>
        <v>Nursing</v>
      </c>
      <c r="C135" s="141">
        <f t="shared" si="5"/>
        <v>4501.8589743589746</v>
      </c>
      <c r="D135" s="141">
        <f t="shared" si="5"/>
        <v>300911.141025641</v>
      </c>
      <c r="E135" s="141">
        <f t="shared" si="5"/>
        <v>0</v>
      </c>
      <c r="F135" s="141">
        <f t="shared" si="5"/>
        <v>0</v>
      </c>
      <c r="G135" s="141">
        <f t="shared" si="5"/>
        <v>0</v>
      </c>
      <c r="H135" s="136">
        <f t="shared" si="4"/>
        <v>305413</v>
      </c>
    </row>
    <row r="136" spans="2:9" x14ac:dyDescent="0.55000000000000004">
      <c r="B136" s="130" t="str">
        <f>$B$52</f>
        <v>Totals</v>
      </c>
      <c r="C136" s="133">
        <f>SUM(C116:C135)</f>
        <v>2701772.3694619704</v>
      </c>
      <c r="D136" s="133">
        <f>SUM(D116:D135)</f>
        <v>3314255.2721418715</v>
      </c>
      <c r="E136" s="133">
        <f>SUM(E116:E135)</f>
        <v>2110599.1619121805</v>
      </c>
      <c r="F136" s="133">
        <f>SUM(F116:F135)</f>
        <v>0</v>
      </c>
      <c r="G136" s="133">
        <f>SUM(G116:G135)</f>
        <v>0</v>
      </c>
      <c r="H136" s="133">
        <f t="shared" si="4"/>
        <v>8126626.8035160229</v>
      </c>
    </row>
    <row r="137" spans="2:9" x14ac:dyDescent="0.55000000000000004">
      <c r="B137" s="328"/>
      <c r="C137" s="331"/>
      <c r="D137" s="331"/>
      <c r="E137" s="331"/>
      <c r="F137" s="331"/>
      <c r="G137" s="331"/>
      <c r="H137" s="332"/>
    </row>
    <row r="138" spans="2:9" x14ac:dyDescent="0.55000000000000004">
      <c r="B138" s="120" t="s">
        <v>4</v>
      </c>
      <c r="C138" s="325"/>
      <c r="D138" s="325"/>
      <c r="E138" s="325"/>
      <c r="F138" s="325"/>
      <c r="G138" s="325"/>
      <c r="H138" s="122">
        <f>H86-H81-H111</f>
        <v>12685981.196483979</v>
      </c>
    </row>
    <row r="139" spans="2:9" ht="202.5" customHeight="1" thickBot="1" x14ac:dyDescent="0.6">
      <c r="B139" s="432" t="s">
        <v>850</v>
      </c>
      <c r="C139" s="432"/>
      <c r="D139" s="432"/>
      <c r="E139" s="432"/>
      <c r="F139" s="432"/>
      <c r="G139" s="432"/>
      <c r="H139" s="319"/>
    </row>
    <row r="140" spans="2:9" ht="36.75" customHeight="1" thickTop="1" x14ac:dyDescent="0.55000000000000004">
      <c r="B140" s="479" t="s">
        <v>852</v>
      </c>
      <c r="C140" s="454"/>
      <c r="D140" s="454"/>
      <c r="E140" s="454"/>
      <c r="F140" s="455"/>
      <c r="G140" s="333" t="s">
        <v>2</v>
      </c>
      <c r="H140" s="334">
        <v>1</v>
      </c>
      <c r="I140" s="446" t="str">
        <f>IF(H140+H141=1,"","Error, the two cells on the left must equal 100%")</f>
        <v/>
      </c>
    </row>
    <row r="141" spans="2:9" ht="67.5" customHeight="1" thickBot="1" x14ac:dyDescent="0.6">
      <c r="B141" s="456"/>
      <c r="C141" s="457"/>
      <c r="D141" s="457"/>
      <c r="E141" s="457"/>
      <c r="F141" s="458"/>
      <c r="G141" s="333" t="s">
        <v>3</v>
      </c>
      <c r="H141" s="335">
        <f>1-H140</f>
        <v>0</v>
      </c>
      <c r="I141" s="446"/>
    </row>
    <row r="142" spans="2:9" ht="58.2" thickBot="1" x14ac:dyDescent="0.6">
      <c r="B142" s="336" t="s">
        <v>31</v>
      </c>
      <c r="C142" s="337" t="s">
        <v>25</v>
      </c>
      <c r="D142" s="337" t="s">
        <v>26</v>
      </c>
      <c r="E142" s="337" t="s">
        <v>27</v>
      </c>
      <c r="F142" s="337" t="s">
        <v>28</v>
      </c>
      <c r="G142" s="338" t="s">
        <v>29</v>
      </c>
      <c r="H142" s="339" t="s">
        <v>6</v>
      </c>
      <c r="I142" s="340" t="s">
        <v>7</v>
      </c>
    </row>
    <row r="143" spans="2:9" x14ac:dyDescent="0.55000000000000004">
      <c r="B143" s="127" t="str">
        <f>$B$32</f>
        <v>Liberal Arts</v>
      </c>
      <c r="C143" s="327">
        <f>Data!LN37</f>
        <v>0</v>
      </c>
      <c r="D143" s="327">
        <f>Data!MH37</f>
        <v>0</v>
      </c>
      <c r="E143" s="327">
        <f>Data!NB37</f>
        <v>0</v>
      </c>
      <c r="F143" s="327">
        <f>Data!NV37</f>
        <v>0</v>
      </c>
      <c r="G143" s="327">
        <f>Data!OP37</f>
        <v>0</v>
      </c>
      <c r="H143" s="341">
        <f>Data!PJ37</f>
        <v>4546595.5123388367</v>
      </c>
      <c r="I143" s="342">
        <f t="shared" ref="I143:I162" si="6">SUM(C143:H143)</f>
        <v>4546595.5123388367</v>
      </c>
    </row>
    <row r="144" spans="2:9" x14ac:dyDescent="0.55000000000000004">
      <c r="B144" s="127" t="str">
        <f>$B$33</f>
        <v>Science</v>
      </c>
      <c r="C144" s="327">
        <f>Data!LO37</f>
        <v>0</v>
      </c>
      <c r="D144" s="327">
        <f>Data!MI37</f>
        <v>0</v>
      </c>
      <c r="E144" s="327">
        <f>Data!NC37</f>
        <v>0</v>
      </c>
      <c r="F144" s="327">
        <f>Data!NW37</f>
        <v>0</v>
      </c>
      <c r="G144" s="327">
        <f>Data!OQ37</f>
        <v>0</v>
      </c>
      <c r="H144" s="341">
        <f>Data!PK37</f>
        <v>2015377.5224099227</v>
      </c>
      <c r="I144" s="342">
        <f t="shared" si="6"/>
        <v>2015377.5224099227</v>
      </c>
    </row>
    <row r="145" spans="2:9" x14ac:dyDescent="0.55000000000000004">
      <c r="B145" s="127" t="str">
        <f>$B$34</f>
        <v>Fine Arts</v>
      </c>
      <c r="C145" s="327">
        <f>Data!LP37</f>
        <v>0</v>
      </c>
      <c r="D145" s="327">
        <f>Data!MJ37</f>
        <v>0</v>
      </c>
      <c r="E145" s="327">
        <f>Data!ND37</f>
        <v>0</v>
      </c>
      <c r="F145" s="327">
        <f>Data!NX37</f>
        <v>0</v>
      </c>
      <c r="G145" s="327">
        <f>Data!OR37</f>
        <v>0</v>
      </c>
      <c r="H145" s="341">
        <f>Data!PL37</f>
        <v>934417.48297257803</v>
      </c>
      <c r="I145" s="342">
        <f t="shared" si="6"/>
        <v>934417.48297257803</v>
      </c>
    </row>
    <row r="146" spans="2:9" x14ac:dyDescent="0.55000000000000004">
      <c r="B146" s="127" t="str">
        <f>$B$35</f>
        <v>Teacher Education</v>
      </c>
      <c r="C146" s="327">
        <f>Data!LQ37</f>
        <v>0</v>
      </c>
      <c r="D146" s="327">
        <f>Data!MK37</f>
        <v>0</v>
      </c>
      <c r="E146" s="327">
        <f>Data!NE37</f>
        <v>0</v>
      </c>
      <c r="F146" s="327">
        <f>Data!NY37</f>
        <v>0</v>
      </c>
      <c r="G146" s="327">
        <f>Data!OS37</f>
        <v>0</v>
      </c>
      <c r="H146" s="341">
        <f>Data!PN37</f>
        <v>1463796.9329533838</v>
      </c>
      <c r="I146" s="342">
        <f t="shared" si="6"/>
        <v>1463796.9329533838</v>
      </c>
    </row>
    <row r="147" spans="2:9" x14ac:dyDescent="0.55000000000000004">
      <c r="B147" s="127" t="str">
        <f>$B$36</f>
        <v>Agriculture</v>
      </c>
      <c r="C147" s="327">
        <f>Data!LR37</f>
        <v>0</v>
      </c>
      <c r="D147" s="327">
        <f>Data!ML37</f>
        <v>0</v>
      </c>
      <c r="E147" s="327">
        <f>Data!NF37</f>
        <v>0</v>
      </c>
      <c r="F147" s="327">
        <f>Data!NZ37</f>
        <v>0</v>
      </c>
      <c r="G147" s="327">
        <f>Data!OT37</f>
        <v>0</v>
      </c>
      <c r="H147" s="341">
        <f>Data!PM37</f>
        <v>1018015.7894269956</v>
      </c>
      <c r="I147" s="342">
        <f t="shared" si="6"/>
        <v>1018015.7894269956</v>
      </c>
    </row>
    <row r="148" spans="2:9" x14ac:dyDescent="0.55000000000000004">
      <c r="B148" s="127" t="str">
        <f>$B$37</f>
        <v>Engineering</v>
      </c>
      <c r="C148" s="327">
        <f>Data!LS37</f>
        <v>0</v>
      </c>
      <c r="D148" s="327">
        <f>Data!MM37</f>
        <v>0</v>
      </c>
      <c r="E148" s="327">
        <f>Data!NG37</f>
        <v>0</v>
      </c>
      <c r="F148" s="327">
        <f>Data!OA37</f>
        <v>0</v>
      </c>
      <c r="G148" s="327">
        <f>Data!OU37</f>
        <v>0</v>
      </c>
      <c r="H148" s="341">
        <f>Data!PO37</f>
        <v>232399.6391126813</v>
      </c>
      <c r="I148" s="342">
        <f t="shared" si="6"/>
        <v>232399.6391126813</v>
      </c>
    </row>
    <row r="149" spans="2:9" x14ac:dyDescent="0.55000000000000004">
      <c r="B149" s="127" t="str">
        <f>$B$38</f>
        <v>Home Economics</v>
      </c>
      <c r="C149" s="327">
        <f>Data!LT37</f>
        <v>0</v>
      </c>
      <c r="D149" s="327">
        <f>Data!MN37</f>
        <v>0</v>
      </c>
      <c r="E149" s="327">
        <f>Data!NH37</f>
        <v>0</v>
      </c>
      <c r="F149" s="327">
        <f>Data!OB37</f>
        <v>0</v>
      </c>
      <c r="G149" s="327">
        <f>Data!OV37</f>
        <v>0</v>
      </c>
      <c r="H149" s="341">
        <f>Data!PP37</f>
        <v>20565.124068315454</v>
      </c>
      <c r="I149" s="342">
        <f t="shared" si="6"/>
        <v>20565.124068315454</v>
      </c>
    </row>
    <row r="150" spans="2:9" x14ac:dyDescent="0.55000000000000004">
      <c r="B150" s="127" t="str">
        <f>$B$39</f>
        <v>Law</v>
      </c>
      <c r="C150" s="327">
        <f>Data!LU37</f>
        <v>0</v>
      </c>
      <c r="D150" s="327">
        <f>Data!MO37</f>
        <v>0</v>
      </c>
      <c r="E150" s="327">
        <f>Data!NI37</f>
        <v>0</v>
      </c>
      <c r="F150" s="327">
        <f>Data!OC37</f>
        <v>0</v>
      </c>
      <c r="G150" s="327">
        <f>Data!OW37</f>
        <v>0</v>
      </c>
      <c r="H150" s="341">
        <f>Data!PQ37</f>
        <v>0</v>
      </c>
      <c r="I150" s="342">
        <f t="shared" si="6"/>
        <v>0</v>
      </c>
    </row>
    <row r="151" spans="2:9" x14ac:dyDescent="0.55000000000000004">
      <c r="B151" s="127" t="str">
        <f>$B$40</f>
        <v>Social Service</v>
      </c>
      <c r="C151" s="327">
        <f>Data!LV37</f>
        <v>0</v>
      </c>
      <c r="D151" s="327">
        <f>Data!MP37</f>
        <v>0</v>
      </c>
      <c r="E151" s="327">
        <f>Data!NJ37</f>
        <v>0</v>
      </c>
      <c r="F151" s="327">
        <f>Data!OD37</f>
        <v>0</v>
      </c>
      <c r="G151" s="327">
        <f>Data!OX37</f>
        <v>0</v>
      </c>
      <c r="H151" s="341">
        <f>Data!PR37</f>
        <v>0</v>
      </c>
      <c r="I151" s="342">
        <f t="shared" si="6"/>
        <v>0</v>
      </c>
    </row>
    <row r="152" spans="2:9" x14ac:dyDescent="0.55000000000000004">
      <c r="B152" s="127" t="str">
        <f>$B$41</f>
        <v>Library Science</v>
      </c>
      <c r="C152" s="327">
        <f>Data!LW37</f>
        <v>0</v>
      </c>
      <c r="D152" s="327">
        <f>Data!MQ37</f>
        <v>0</v>
      </c>
      <c r="E152" s="327">
        <f>Data!NK37</f>
        <v>0</v>
      </c>
      <c r="F152" s="327">
        <f>Data!OE37</f>
        <v>0</v>
      </c>
      <c r="G152" s="327">
        <f>Data!OY37</f>
        <v>0</v>
      </c>
      <c r="H152" s="341">
        <f>Data!PS37</f>
        <v>0</v>
      </c>
      <c r="I152" s="342">
        <f t="shared" si="6"/>
        <v>0</v>
      </c>
    </row>
    <row r="153" spans="2:9" x14ac:dyDescent="0.55000000000000004">
      <c r="B153" s="127" t="str">
        <f>$B$42</f>
        <v>Veterinary Science</v>
      </c>
      <c r="C153" s="327">
        <f>Data!LX37</f>
        <v>0</v>
      </c>
      <c r="D153" s="327">
        <f>Data!MR37</f>
        <v>0</v>
      </c>
      <c r="E153" s="327">
        <f>Data!NL37</f>
        <v>0</v>
      </c>
      <c r="F153" s="327">
        <f>Data!OF37</f>
        <v>0</v>
      </c>
      <c r="G153" s="327">
        <f>Data!OZ37</f>
        <v>0</v>
      </c>
      <c r="H153" s="341">
        <f>Data!PT37</f>
        <v>0</v>
      </c>
      <c r="I153" s="342">
        <f t="shared" si="6"/>
        <v>0</v>
      </c>
    </row>
    <row r="154" spans="2:9" x14ac:dyDescent="0.55000000000000004">
      <c r="B154" s="127" t="str">
        <f>$B$43</f>
        <v>Vocational Training</v>
      </c>
      <c r="C154" s="327">
        <f>Data!LY37</f>
        <v>0</v>
      </c>
      <c r="D154" s="327">
        <f>Data!MS37</f>
        <v>0</v>
      </c>
      <c r="E154" s="327">
        <f>Data!NM37</f>
        <v>0</v>
      </c>
      <c r="F154" s="327">
        <f>Data!OG37</f>
        <v>0</v>
      </c>
      <c r="G154" s="327">
        <f>Data!PA37</f>
        <v>0</v>
      </c>
      <c r="H154" s="341">
        <f>Data!PU37</f>
        <v>59684.754336418177</v>
      </c>
      <c r="I154" s="342">
        <f t="shared" si="6"/>
        <v>59684.754336418177</v>
      </c>
    </row>
    <row r="155" spans="2:9" x14ac:dyDescent="0.55000000000000004">
      <c r="B155" s="127" t="str">
        <f>$B$44</f>
        <v>Physical Training</v>
      </c>
      <c r="C155" s="327">
        <f>Data!LZ37</f>
        <v>0</v>
      </c>
      <c r="D155" s="327">
        <f>Data!MT37</f>
        <v>0</v>
      </c>
      <c r="E155" s="327">
        <f>Data!NN37</f>
        <v>0</v>
      </c>
      <c r="F155" s="327">
        <f>Data!OH37</f>
        <v>0</v>
      </c>
      <c r="G155" s="327">
        <f>Data!PB37</f>
        <v>0</v>
      </c>
      <c r="H155" s="341">
        <f>Data!PV37</f>
        <v>230916.65233076992</v>
      </c>
      <c r="I155" s="342">
        <f t="shared" si="6"/>
        <v>230916.65233076992</v>
      </c>
    </row>
    <row r="156" spans="2:9" x14ac:dyDescent="0.55000000000000004">
      <c r="B156" s="127" t="str">
        <f>$B$45</f>
        <v>Health Services</v>
      </c>
      <c r="C156" s="327">
        <f>Data!MA37</f>
        <v>0</v>
      </c>
      <c r="D156" s="327">
        <f>Data!MU37</f>
        <v>0</v>
      </c>
      <c r="E156" s="327">
        <f>Data!NO37</f>
        <v>0</v>
      </c>
      <c r="F156" s="327">
        <f>Data!OI37</f>
        <v>0</v>
      </c>
      <c r="G156" s="327">
        <f>Data!PC37</f>
        <v>0</v>
      </c>
      <c r="H156" s="341">
        <f>Data!PW37</f>
        <v>101567.42313502934</v>
      </c>
      <c r="I156" s="342">
        <f t="shared" si="6"/>
        <v>101567.42313502934</v>
      </c>
    </row>
    <row r="157" spans="2:9" x14ac:dyDescent="0.55000000000000004">
      <c r="B157" s="127" t="str">
        <f>$B$46</f>
        <v>Pharmacy</v>
      </c>
      <c r="C157" s="327">
        <f>Data!MB37</f>
        <v>0</v>
      </c>
      <c r="D157" s="327">
        <f>Data!MV37</f>
        <v>0</v>
      </c>
      <c r="E157" s="327">
        <f>Data!NP37</f>
        <v>0</v>
      </c>
      <c r="F157" s="327">
        <f>Data!OJ37</f>
        <v>0</v>
      </c>
      <c r="G157" s="327">
        <f>Data!PD37</f>
        <v>0</v>
      </c>
      <c r="H157" s="341">
        <f>Data!PX37</f>
        <v>0</v>
      </c>
      <c r="I157" s="342">
        <f t="shared" si="6"/>
        <v>0</v>
      </c>
    </row>
    <row r="158" spans="2:9" x14ac:dyDescent="0.55000000000000004">
      <c r="B158" s="127" t="str">
        <f>$B$47</f>
        <v>Business Administration</v>
      </c>
      <c r="C158" s="327">
        <f>Data!MC37</f>
        <v>0</v>
      </c>
      <c r="D158" s="327">
        <f>Data!MW37</f>
        <v>0</v>
      </c>
      <c r="E158" s="327">
        <f>Data!NQ37</f>
        <v>0</v>
      </c>
      <c r="F158" s="327">
        <f>Data!OK37</f>
        <v>0</v>
      </c>
      <c r="G158" s="327">
        <f>Data!PE37</f>
        <v>0</v>
      </c>
      <c r="H158" s="341">
        <f>Data!PY37</f>
        <v>1185900.8204103811</v>
      </c>
      <c r="I158" s="342">
        <f t="shared" si="6"/>
        <v>1185900.8204103811</v>
      </c>
    </row>
    <row r="159" spans="2:9" x14ac:dyDescent="0.55000000000000004">
      <c r="B159" s="127" t="str">
        <f>$B$48</f>
        <v>Optometry</v>
      </c>
      <c r="C159" s="327">
        <f>Data!MD37</f>
        <v>0</v>
      </c>
      <c r="D159" s="327">
        <f>Data!MX37</f>
        <v>0</v>
      </c>
      <c r="E159" s="327">
        <f>Data!NR37</f>
        <v>0</v>
      </c>
      <c r="F159" s="327">
        <f>Data!OL37</f>
        <v>0</v>
      </c>
      <c r="G159" s="327">
        <f>Data!PF37</f>
        <v>0</v>
      </c>
      <c r="H159" s="341">
        <f>Data!PZ37</f>
        <v>0</v>
      </c>
      <c r="I159" s="342">
        <f t="shared" si="6"/>
        <v>0</v>
      </c>
    </row>
    <row r="160" spans="2:9" x14ac:dyDescent="0.55000000000000004">
      <c r="B160" s="127" t="str">
        <f>$B$49</f>
        <v>Teacher Ed-Practice Teaching</v>
      </c>
      <c r="C160" s="327">
        <f>Data!ME37</f>
        <v>0</v>
      </c>
      <c r="D160" s="327">
        <f>Data!MY37</f>
        <v>0</v>
      </c>
      <c r="E160" s="327">
        <f>Data!NS37</f>
        <v>0</v>
      </c>
      <c r="F160" s="327">
        <f>Data!OM37</f>
        <v>0</v>
      </c>
      <c r="G160" s="327">
        <f>Data!PG37</f>
        <v>0</v>
      </c>
      <c r="H160" s="341">
        <f>Data!QA37</f>
        <v>25469.907719647406</v>
      </c>
      <c r="I160" s="342">
        <f t="shared" si="6"/>
        <v>25469.907719647406</v>
      </c>
    </row>
    <row r="161" spans="2:9" x14ac:dyDescent="0.55000000000000004">
      <c r="B161" s="127" t="str">
        <f>$B$50</f>
        <v>Technology</v>
      </c>
      <c r="C161" s="327">
        <f>Data!MF37</f>
        <v>0</v>
      </c>
      <c r="D161" s="327">
        <f>Data!MZ37</f>
        <v>0</v>
      </c>
      <c r="E161" s="327">
        <f>Data!NT37</f>
        <v>0</v>
      </c>
      <c r="F161" s="327">
        <f>Data!ON37</f>
        <v>0</v>
      </c>
      <c r="G161" s="327">
        <f>Data!PH37</f>
        <v>0</v>
      </c>
      <c r="H161" s="341">
        <f>Data!QB37</f>
        <v>374511.920865166</v>
      </c>
      <c r="I161" s="342">
        <f t="shared" si="6"/>
        <v>374511.920865166</v>
      </c>
    </row>
    <row r="162" spans="2:9" x14ac:dyDescent="0.55000000000000004">
      <c r="B162" s="127" t="str">
        <f>$B$51</f>
        <v>Nursing</v>
      </c>
      <c r="C162" s="327">
        <f>Data!MG37</f>
        <v>0</v>
      </c>
      <c r="D162" s="327">
        <f>Data!NA37</f>
        <v>0</v>
      </c>
      <c r="E162" s="327">
        <f>Data!NU37</f>
        <v>0</v>
      </c>
      <c r="F162" s="327">
        <f>Data!OO37</f>
        <v>0</v>
      </c>
      <c r="G162" s="327">
        <f>Data!PI37</f>
        <v>0</v>
      </c>
      <c r="H162" s="341">
        <f>Data!QC37</f>
        <v>476761.51791987452</v>
      </c>
      <c r="I162" s="342">
        <f t="shared" si="6"/>
        <v>476761.51791987452</v>
      </c>
    </row>
    <row r="163" spans="2:9" ht="19.8" thickBot="1" x14ac:dyDescent="0.6">
      <c r="B163" s="130" t="str">
        <f>$B$52</f>
        <v>Totals</v>
      </c>
      <c r="C163" s="133">
        <f t="shared" ref="C163:H163" si="7">SUM(C143:C162)</f>
        <v>0</v>
      </c>
      <c r="D163" s="133">
        <f t="shared" si="7"/>
        <v>0</v>
      </c>
      <c r="E163" s="133">
        <f t="shared" si="7"/>
        <v>0</v>
      </c>
      <c r="F163" s="133">
        <f t="shared" si="7"/>
        <v>0</v>
      </c>
      <c r="G163" s="134">
        <f t="shared" si="7"/>
        <v>0</v>
      </c>
      <c r="H163" s="343">
        <f t="shared" si="7"/>
        <v>12685980.999999998</v>
      </c>
      <c r="I163" s="342">
        <f>SUM(I143:I162)</f>
        <v>12685980.999999998</v>
      </c>
    </row>
    <row r="164" spans="2:9" ht="19.8" thickTop="1" x14ac:dyDescent="0.55000000000000004">
      <c r="B164" s="143"/>
      <c r="C164" s="329"/>
      <c r="D164" s="329"/>
      <c r="E164" s="329"/>
      <c r="F164" s="329"/>
      <c r="G164" s="329"/>
      <c r="H164" s="344"/>
      <c r="I164" s="345"/>
    </row>
    <row r="165" spans="2:9" ht="19.5" customHeight="1" x14ac:dyDescent="0.55000000000000004">
      <c r="B165" s="437" t="s">
        <v>63</v>
      </c>
      <c r="C165" s="437"/>
      <c r="D165" s="437"/>
      <c r="E165" s="437"/>
      <c r="F165" s="437"/>
      <c r="G165" s="437"/>
      <c r="H165" s="346"/>
      <c r="I165" s="346"/>
    </row>
    <row r="166" spans="2:9" ht="43.5" customHeight="1" thickBot="1" x14ac:dyDescent="0.6">
      <c r="B166" s="444" t="s">
        <v>40</v>
      </c>
      <c r="C166" s="444"/>
      <c r="D166" s="444"/>
      <c r="E166" s="444"/>
      <c r="F166" s="444"/>
      <c r="G166" s="444"/>
      <c r="H166" s="326"/>
    </row>
    <row r="167" spans="2:9" ht="19.8" thickBot="1" x14ac:dyDescent="0.6">
      <c r="B167" s="124" t="s">
        <v>31</v>
      </c>
      <c r="C167" s="125" t="s">
        <v>25</v>
      </c>
      <c r="D167" s="125" t="s">
        <v>26</v>
      </c>
      <c r="E167" s="125" t="s">
        <v>27</v>
      </c>
      <c r="F167" s="125" t="s">
        <v>28</v>
      </c>
      <c r="G167" s="125" t="s">
        <v>29</v>
      </c>
      <c r="H167" s="126" t="s">
        <v>1</v>
      </c>
    </row>
    <row r="168" spans="2:9" x14ac:dyDescent="0.55000000000000004">
      <c r="B168" s="127" t="str">
        <f>$B$32</f>
        <v>Liberal Arts</v>
      </c>
      <c r="C168" s="321">
        <f>C143+$H$140*IF($H116=0,0,$H143*C116/$H116)+IF($H32=0,0,$H$141*$H143*C32/$H32)</f>
        <v>2045334.6818924006</v>
      </c>
      <c r="D168" s="321">
        <f t="shared" ref="C168:G183" si="8">D143+$H$140*IF($H116=0,0,$H143*D116/$H116)+IF($H32=0,0,$H$141*$H143*D32/$H32)</f>
        <v>1527820.5646622649</v>
      </c>
      <c r="E168" s="321">
        <f t="shared" si="8"/>
        <v>973440.26578417153</v>
      </c>
      <c r="F168" s="321">
        <f t="shared" si="8"/>
        <v>0</v>
      </c>
      <c r="G168" s="321">
        <f t="shared" si="8"/>
        <v>0</v>
      </c>
      <c r="H168" s="133">
        <f t="shared" ref="H168:H188" si="9">SUM(C168:G168)</f>
        <v>4546595.5123388367</v>
      </c>
      <c r="I168" s="347"/>
    </row>
    <row r="169" spans="2:9" x14ac:dyDescent="0.55000000000000004">
      <c r="B169" s="127" t="str">
        <f>$B$33</f>
        <v>Science</v>
      </c>
      <c r="C169" s="141">
        <f t="shared" si="8"/>
        <v>807089.40104505408</v>
      </c>
      <c r="D169" s="141">
        <f t="shared" si="8"/>
        <v>959333.1176326382</v>
      </c>
      <c r="E169" s="141">
        <f t="shared" si="8"/>
        <v>248955.00373223054</v>
      </c>
      <c r="F169" s="141">
        <f t="shared" si="8"/>
        <v>0</v>
      </c>
      <c r="G169" s="141">
        <f t="shared" si="8"/>
        <v>0</v>
      </c>
      <c r="H169" s="136">
        <f t="shared" si="9"/>
        <v>2015377.5224099229</v>
      </c>
      <c r="I169" s="347"/>
    </row>
    <row r="170" spans="2:9" x14ac:dyDescent="0.55000000000000004">
      <c r="B170" s="127" t="str">
        <f>$B$34</f>
        <v>Fine Arts</v>
      </c>
      <c r="C170" s="141">
        <f t="shared" si="8"/>
        <v>578630.14762012858</v>
      </c>
      <c r="D170" s="141">
        <f t="shared" si="8"/>
        <v>269319.16418204672</v>
      </c>
      <c r="E170" s="141">
        <f t="shared" si="8"/>
        <v>86468.171170402697</v>
      </c>
      <c r="F170" s="141">
        <f t="shared" si="8"/>
        <v>0</v>
      </c>
      <c r="G170" s="141">
        <f t="shared" si="8"/>
        <v>0</v>
      </c>
      <c r="H170" s="136">
        <f t="shared" si="9"/>
        <v>934417.48297257803</v>
      </c>
      <c r="I170" s="347"/>
    </row>
    <row r="171" spans="2:9" x14ac:dyDescent="0.55000000000000004">
      <c r="B171" s="127" t="str">
        <f>$B$35</f>
        <v>Teacher Education</v>
      </c>
      <c r="C171" s="141">
        <f t="shared" si="8"/>
        <v>61087.456985512814</v>
      </c>
      <c r="D171" s="141">
        <f t="shared" si="8"/>
        <v>530130.39541992499</v>
      </c>
      <c r="E171" s="141">
        <f t="shared" si="8"/>
        <v>872579.08054794592</v>
      </c>
      <c r="F171" s="141">
        <f t="shared" si="8"/>
        <v>0</v>
      </c>
      <c r="G171" s="141">
        <f t="shared" si="8"/>
        <v>0</v>
      </c>
      <c r="H171" s="136">
        <f t="shared" si="9"/>
        <v>1463796.9329533838</v>
      </c>
      <c r="I171" s="347"/>
    </row>
    <row r="172" spans="2:9" x14ac:dyDescent="0.55000000000000004">
      <c r="B172" s="127" t="str">
        <f>$B$36</f>
        <v>Agriculture</v>
      </c>
      <c r="C172" s="141">
        <f t="shared" si="8"/>
        <v>252267.41640030927</v>
      </c>
      <c r="D172" s="141">
        <f t="shared" si="8"/>
        <v>174157.50481659907</v>
      </c>
      <c r="E172" s="141">
        <f t="shared" si="8"/>
        <v>591590.86821008718</v>
      </c>
      <c r="F172" s="141">
        <f t="shared" si="8"/>
        <v>0</v>
      </c>
      <c r="G172" s="141">
        <f t="shared" si="8"/>
        <v>0</v>
      </c>
      <c r="H172" s="136">
        <f t="shared" si="9"/>
        <v>1018015.7894269956</v>
      </c>
      <c r="I172" s="347"/>
    </row>
    <row r="173" spans="2:9" x14ac:dyDescent="0.55000000000000004">
      <c r="B173" s="127" t="str">
        <f>$B$37</f>
        <v>Engineering</v>
      </c>
      <c r="C173" s="141">
        <f t="shared" si="8"/>
        <v>71582.754048422401</v>
      </c>
      <c r="D173" s="141">
        <f t="shared" si="8"/>
        <v>160816.88506425885</v>
      </c>
      <c r="E173" s="141">
        <f t="shared" si="8"/>
        <v>0</v>
      </c>
      <c r="F173" s="141">
        <f t="shared" si="8"/>
        <v>0</v>
      </c>
      <c r="G173" s="141">
        <f t="shared" si="8"/>
        <v>0</v>
      </c>
      <c r="H173" s="136">
        <f t="shared" si="9"/>
        <v>232399.63911268127</v>
      </c>
      <c r="I173" s="347"/>
    </row>
    <row r="174" spans="2:9" x14ac:dyDescent="0.55000000000000004">
      <c r="B174" s="127" t="str">
        <f>$B$38</f>
        <v>Home Economics</v>
      </c>
      <c r="C174" s="141">
        <f t="shared" si="8"/>
        <v>20565.124068315454</v>
      </c>
      <c r="D174" s="141">
        <f t="shared" si="8"/>
        <v>0</v>
      </c>
      <c r="E174" s="141">
        <f t="shared" si="8"/>
        <v>0</v>
      </c>
      <c r="F174" s="141">
        <f t="shared" si="8"/>
        <v>0</v>
      </c>
      <c r="G174" s="141">
        <f t="shared" si="8"/>
        <v>0</v>
      </c>
      <c r="H174" s="136">
        <f t="shared" si="9"/>
        <v>20565.124068315454</v>
      </c>
      <c r="I174" s="347"/>
    </row>
    <row r="175" spans="2:9" x14ac:dyDescent="0.55000000000000004">
      <c r="B175" s="127" t="str">
        <f>$B$39</f>
        <v>Law</v>
      </c>
      <c r="C175" s="141">
        <f t="shared" si="8"/>
        <v>0</v>
      </c>
      <c r="D175" s="141">
        <f t="shared" si="8"/>
        <v>0</v>
      </c>
      <c r="E175" s="141">
        <f t="shared" si="8"/>
        <v>0</v>
      </c>
      <c r="F175" s="141">
        <f t="shared" si="8"/>
        <v>0</v>
      </c>
      <c r="G175" s="141">
        <f t="shared" si="8"/>
        <v>0</v>
      </c>
      <c r="H175" s="136">
        <f t="shared" si="9"/>
        <v>0</v>
      </c>
      <c r="I175" s="347"/>
    </row>
    <row r="176" spans="2:9" x14ac:dyDescent="0.55000000000000004">
      <c r="B176" s="127" t="str">
        <f>$B$40</f>
        <v>Social Service</v>
      </c>
      <c r="C176" s="141">
        <f t="shared" si="8"/>
        <v>0</v>
      </c>
      <c r="D176" s="141">
        <f t="shared" si="8"/>
        <v>0</v>
      </c>
      <c r="E176" s="141">
        <f t="shared" si="8"/>
        <v>0</v>
      </c>
      <c r="F176" s="141">
        <f t="shared" si="8"/>
        <v>0</v>
      </c>
      <c r="G176" s="141">
        <f t="shared" si="8"/>
        <v>0</v>
      </c>
      <c r="H176" s="136">
        <f t="shared" si="9"/>
        <v>0</v>
      </c>
      <c r="I176" s="347"/>
    </row>
    <row r="177" spans="2:9" x14ac:dyDescent="0.55000000000000004">
      <c r="B177" s="127" t="str">
        <f>$B$41</f>
        <v>Library Science</v>
      </c>
      <c r="C177" s="141">
        <f t="shared" si="8"/>
        <v>0</v>
      </c>
      <c r="D177" s="141">
        <f t="shared" si="8"/>
        <v>0</v>
      </c>
      <c r="E177" s="141">
        <f t="shared" si="8"/>
        <v>0</v>
      </c>
      <c r="F177" s="141">
        <f t="shared" si="8"/>
        <v>0</v>
      </c>
      <c r="G177" s="141">
        <f t="shared" si="8"/>
        <v>0</v>
      </c>
      <c r="H177" s="136">
        <f t="shared" si="9"/>
        <v>0</v>
      </c>
      <c r="I177" s="347"/>
    </row>
    <row r="178" spans="2:9" x14ac:dyDescent="0.55000000000000004">
      <c r="B178" s="127" t="str">
        <f>$B$42</f>
        <v>Veterinary Science</v>
      </c>
      <c r="C178" s="141">
        <f t="shared" si="8"/>
        <v>0</v>
      </c>
      <c r="D178" s="141">
        <f t="shared" si="8"/>
        <v>0</v>
      </c>
      <c r="E178" s="141">
        <f t="shared" si="8"/>
        <v>0</v>
      </c>
      <c r="F178" s="141">
        <f t="shared" si="8"/>
        <v>0</v>
      </c>
      <c r="G178" s="141">
        <f t="shared" si="8"/>
        <v>0</v>
      </c>
      <c r="H178" s="136">
        <f t="shared" si="9"/>
        <v>0</v>
      </c>
      <c r="I178" s="347"/>
    </row>
    <row r="179" spans="2:9" x14ac:dyDescent="0.55000000000000004">
      <c r="B179" s="127" t="str">
        <f>$B$43</f>
        <v>Vocational Training</v>
      </c>
      <c r="C179" s="141">
        <f t="shared" si="8"/>
        <v>9545.4765070234444</v>
      </c>
      <c r="D179" s="141">
        <f t="shared" si="8"/>
        <v>50139.277829394734</v>
      </c>
      <c r="E179" s="141">
        <f t="shared" si="8"/>
        <v>0</v>
      </c>
      <c r="F179" s="141">
        <f t="shared" si="8"/>
        <v>0</v>
      </c>
      <c r="G179" s="141">
        <f t="shared" si="8"/>
        <v>0</v>
      </c>
      <c r="H179" s="136">
        <f t="shared" si="9"/>
        <v>59684.754336418177</v>
      </c>
      <c r="I179" s="347"/>
    </row>
    <row r="180" spans="2:9" x14ac:dyDescent="0.55000000000000004">
      <c r="B180" s="127" t="str">
        <f>$B$44</f>
        <v>Physical Training</v>
      </c>
      <c r="C180" s="141">
        <f t="shared" si="8"/>
        <v>28864.581541346241</v>
      </c>
      <c r="D180" s="141">
        <f t="shared" si="8"/>
        <v>202052.07078942368</v>
      </c>
      <c r="E180" s="141">
        <f t="shared" si="8"/>
        <v>0</v>
      </c>
      <c r="F180" s="141">
        <f t="shared" si="8"/>
        <v>0</v>
      </c>
      <c r="G180" s="141">
        <f t="shared" si="8"/>
        <v>0</v>
      </c>
      <c r="H180" s="136">
        <f t="shared" si="9"/>
        <v>230916.65233076992</v>
      </c>
      <c r="I180" s="347"/>
    </row>
    <row r="181" spans="2:9" x14ac:dyDescent="0.55000000000000004">
      <c r="B181" s="127" t="str">
        <f>$B$45</f>
        <v>Health Services</v>
      </c>
      <c r="C181" s="141">
        <f t="shared" si="8"/>
        <v>11785.902700474995</v>
      </c>
      <c r="D181" s="141">
        <f t="shared" si="8"/>
        <v>1515.2993740548147</v>
      </c>
      <c r="E181" s="141">
        <f t="shared" si="8"/>
        <v>88266.221060499534</v>
      </c>
      <c r="F181" s="141">
        <f t="shared" si="8"/>
        <v>0</v>
      </c>
      <c r="G181" s="141">
        <f t="shared" si="8"/>
        <v>0</v>
      </c>
      <c r="H181" s="136">
        <f t="shared" si="9"/>
        <v>101567.42313502934</v>
      </c>
      <c r="I181" s="347"/>
    </row>
    <row r="182" spans="2:9" x14ac:dyDescent="0.55000000000000004">
      <c r="B182" s="127" t="str">
        <f>$B$46</f>
        <v>Pharmacy</v>
      </c>
      <c r="C182" s="141">
        <f t="shared" si="8"/>
        <v>0</v>
      </c>
      <c r="D182" s="141">
        <f t="shared" si="8"/>
        <v>0</v>
      </c>
      <c r="E182" s="141">
        <f t="shared" si="8"/>
        <v>0</v>
      </c>
      <c r="F182" s="141">
        <f t="shared" si="8"/>
        <v>0</v>
      </c>
      <c r="G182" s="141">
        <f t="shared" si="8"/>
        <v>0</v>
      </c>
      <c r="H182" s="136">
        <f t="shared" si="9"/>
        <v>0</v>
      </c>
      <c r="I182" s="347"/>
    </row>
    <row r="183" spans="2:9" x14ac:dyDescent="0.55000000000000004">
      <c r="B183" s="127" t="str">
        <f>$B$47</f>
        <v>Business Administration</v>
      </c>
      <c r="C183" s="141">
        <f t="shared" si="8"/>
        <v>134663.99565571683</v>
      </c>
      <c r="D183" s="141">
        <f t="shared" si="8"/>
        <v>696414.85520400549</v>
      </c>
      <c r="E183" s="141">
        <f t="shared" si="8"/>
        <v>354821.96955065877</v>
      </c>
      <c r="F183" s="141">
        <f t="shared" si="8"/>
        <v>0</v>
      </c>
      <c r="G183" s="141">
        <f t="shared" si="8"/>
        <v>0</v>
      </c>
      <c r="H183" s="136">
        <f t="shared" si="9"/>
        <v>1185900.8204103811</v>
      </c>
      <c r="I183" s="347"/>
    </row>
    <row r="184" spans="2:9" x14ac:dyDescent="0.55000000000000004">
      <c r="B184" s="127" t="str">
        <f>$B$48</f>
        <v>Optometry</v>
      </c>
      <c r="C184" s="141">
        <f t="shared" ref="C184:G187" si="10">C159+$H$140*IF($H132=0,0,$H159*C132/$H132)+IF($H48=0,0,$H$141*$H159*C48/$H48)</f>
        <v>0</v>
      </c>
      <c r="D184" s="141">
        <f t="shared" si="10"/>
        <v>0</v>
      </c>
      <c r="E184" s="141">
        <f t="shared" si="10"/>
        <v>0</v>
      </c>
      <c r="F184" s="141">
        <f t="shared" si="10"/>
        <v>0</v>
      </c>
      <c r="G184" s="141">
        <f t="shared" si="10"/>
        <v>0</v>
      </c>
      <c r="H184" s="136">
        <f t="shared" si="9"/>
        <v>0</v>
      </c>
      <c r="I184" s="347"/>
    </row>
    <row r="185" spans="2:9" x14ac:dyDescent="0.55000000000000004">
      <c r="B185" s="127" t="str">
        <f>$B$49</f>
        <v>Teacher Ed-Practice Teaching</v>
      </c>
      <c r="C185" s="141">
        <f t="shared" si="10"/>
        <v>0</v>
      </c>
      <c r="D185" s="141">
        <f t="shared" si="10"/>
        <v>25469.907719647406</v>
      </c>
      <c r="E185" s="141">
        <f t="shared" si="10"/>
        <v>0</v>
      </c>
      <c r="F185" s="141">
        <f t="shared" si="10"/>
        <v>0</v>
      </c>
      <c r="G185" s="141">
        <f t="shared" si="10"/>
        <v>0</v>
      </c>
      <c r="H185" s="136">
        <f t="shared" si="9"/>
        <v>25469.907719647406</v>
      </c>
      <c r="I185" s="347"/>
    </row>
    <row r="186" spans="2:9" x14ac:dyDescent="0.55000000000000004">
      <c r="B186" s="127" t="str">
        <f>$B$50</f>
        <v>Technology</v>
      </c>
      <c r="C186" s="141">
        <f t="shared" si="10"/>
        <v>189127.6755342719</v>
      </c>
      <c r="D186" s="141">
        <f t="shared" si="10"/>
        <v>106778.04595056474</v>
      </c>
      <c r="E186" s="141">
        <f t="shared" si="10"/>
        <v>78606.199380329417</v>
      </c>
      <c r="F186" s="141">
        <f t="shared" si="10"/>
        <v>0</v>
      </c>
      <c r="G186" s="141">
        <f t="shared" si="10"/>
        <v>0</v>
      </c>
      <c r="H186" s="136">
        <f t="shared" si="9"/>
        <v>374511.92086516606</v>
      </c>
      <c r="I186" s="347"/>
    </row>
    <row r="187" spans="2:9" x14ac:dyDescent="0.55000000000000004">
      <c r="B187" s="127" t="str">
        <f>$B$51</f>
        <v>Nursing</v>
      </c>
      <c r="C187" s="141">
        <f t="shared" si="10"/>
        <v>7027.576161055993</v>
      </c>
      <c r="D187" s="141">
        <f t="shared" si="10"/>
        <v>469733.94175881846</v>
      </c>
      <c r="E187" s="141">
        <f t="shared" si="10"/>
        <v>0</v>
      </c>
      <c r="F187" s="141">
        <f t="shared" si="10"/>
        <v>0</v>
      </c>
      <c r="G187" s="141">
        <f t="shared" si="10"/>
        <v>0</v>
      </c>
      <c r="H187" s="136">
        <f t="shared" si="9"/>
        <v>476761.51791987446</v>
      </c>
      <c r="I187" s="347"/>
    </row>
    <row r="188" spans="2:9" x14ac:dyDescent="0.55000000000000004">
      <c r="B188" s="130" t="str">
        <f>$B$52</f>
        <v>Totals</v>
      </c>
      <c r="C188" s="133">
        <f>SUM(C168:C187)</f>
        <v>4217572.1901600324</v>
      </c>
      <c r="D188" s="133">
        <f>SUM(D168:D187)</f>
        <v>5173681.030403642</v>
      </c>
      <c r="E188" s="133">
        <f>SUM(E168:E187)</f>
        <v>3294727.7794363257</v>
      </c>
      <c r="F188" s="133">
        <f>SUM(F168:F187)</f>
        <v>0</v>
      </c>
      <c r="G188" s="133">
        <f>SUM(G168:G187)</f>
        <v>0</v>
      </c>
      <c r="H188" s="133">
        <f t="shared" si="9"/>
        <v>12685981</v>
      </c>
      <c r="I188" s="347"/>
    </row>
    <row r="189" spans="2:9" x14ac:dyDescent="0.55000000000000004">
      <c r="B189" s="328"/>
      <c r="C189" s="329"/>
      <c r="D189" s="329"/>
      <c r="E189" s="329"/>
      <c r="F189" s="329"/>
      <c r="G189" s="329"/>
      <c r="H189" s="344"/>
    </row>
    <row r="190" spans="2:9" x14ac:dyDescent="0.55000000000000004">
      <c r="B190" s="442" t="s">
        <v>34</v>
      </c>
      <c r="C190" s="442"/>
      <c r="D190" s="442"/>
      <c r="E190" s="442"/>
      <c r="F190" s="442"/>
      <c r="G190" s="442"/>
      <c r="H190" s="122">
        <f>H15</f>
        <v>9873151</v>
      </c>
    </row>
    <row r="191" spans="2:9" ht="43.5" customHeight="1" thickBot="1" x14ac:dyDescent="0.6">
      <c r="B191" s="432" t="s">
        <v>225</v>
      </c>
      <c r="C191" s="432"/>
      <c r="D191" s="432"/>
      <c r="E191" s="432"/>
      <c r="F191" s="432"/>
      <c r="G191" s="432"/>
      <c r="H191" s="432"/>
    </row>
    <row r="192" spans="2:9" ht="19.8" thickBot="1" x14ac:dyDescent="0.6">
      <c r="B192" s="124" t="s">
        <v>31</v>
      </c>
      <c r="C192" s="125" t="s">
        <v>25</v>
      </c>
      <c r="D192" s="125" t="s">
        <v>26</v>
      </c>
      <c r="E192" s="125" t="s">
        <v>27</v>
      </c>
      <c r="F192" s="125" t="s">
        <v>28</v>
      </c>
      <c r="G192" s="125" t="s">
        <v>29</v>
      </c>
      <c r="H192" s="126" t="s">
        <v>1</v>
      </c>
    </row>
    <row r="193" spans="2:8" x14ac:dyDescent="0.55000000000000004">
      <c r="B193" s="127" t="str">
        <f>$B$32</f>
        <v>Liberal Arts</v>
      </c>
      <c r="C193" s="135">
        <f t="shared" ref="C193:G208" si="11">$H$190*IF($H$136=0,0,C116/$H$136)</f>
        <v>1591827.988615131</v>
      </c>
      <c r="D193" s="135">
        <f t="shared" si="11"/>
        <v>1189060.9189499428</v>
      </c>
      <c r="E193" s="135">
        <f t="shared" si="11"/>
        <v>757601.90937871835</v>
      </c>
      <c r="F193" s="135">
        <f t="shared" si="11"/>
        <v>0</v>
      </c>
      <c r="G193" s="135">
        <f t="shared" si="11"/>
        <v>0</v>
      </c>
      <c r="H193" s="135">
        <f>SUM(C193:G193)</f>
        <v>3538490.8169437926</v>
      </c>
    </row>
    <row r="194" spans="2:8" x14ac:dyDescent="0.55000000000000004">
      <c r="B194" s="127" t="str">
        <f>$B$33</f>
        <v>Science</v>
      </c>
      <c r="C194" s="138">
        <f t="shared" si="11"/>
        <v>628135.83160664933</v>
      </c>
      <c r="D194" s="138">
        <f t="shared" si="11"/>
        <v>746622.99474099814</v>
      </c>
      <c r="E194" s="138">
        <f t="shared" si="11"/>
        <v>193754.93978671599</v>
      </c>
      <c r="F194" s="138">
        <f t="shared" si="11"/>
        <v>0</v>
      </c>
      <c r="G194" s="138">
        <f t="shared" si="11"/>
        <v>0</v>
      </c>
      <c r="H194" s="138">
        <f t="shared" ref="H194:H213" si="12">SUM(C194:G194)</f>
        <v>1568513.7661343634</v>
      </c>
    </row>
    <row r="195" spans="2:8" x14ac:dyDescent="0.55000000000000004">
      <c r="B195" s="127" t="str">
        <f>$B$34</f>
        <v>Fine Arts</v>
      </c>
      <c r="C195" s="138">
        <f t="shared" si="11"/>
        <v>450331.90886812913</v>
      </c>
      <c r="D195" s="138">
        <f t="shared" si="11"/>
        <v>209603.688642391</v>
      </c>
      <c r="E195" s="138">
        <f t="shared" si="11"/>
        <v>67295.796355684055</v>
      </c>
      <c r="F195" s="138">
        <f t="shared" si="11"/>
        <v>0</v>
      </c>
      <c r="G195" s="138">
        <f t="shared" si="11"/>
        <v>0</v>
      </c>
      <c r="H195" s="138">
        <f t="shared" si="12"/>
        <v>727231.39386620419</v>
      </c>
    </row>
    <row r="196" spans="2:8" x14ac:dyDescent="0.55000000000000004">
      <c r="B196" s="127" t="str">
        <f>$B$35</f>
        <v>Teacher Education</v>
      </c>
      <c r="C196" s="138">
        <f t="shared" si="11"/>
        <v>47542.684789055973</v>
      </c>
      <c r="D196" s="138">
        <f t="shared" si="11"/>
        <v>412585.8814604822</v>
      </c>
      <c r="E196" s="138">
        <f t="shared" si="11"/>
        <v>679104.25850356778</v>
      </c>
      <c r="F196" s="138">
        <f t="shared" si="11"/>
        <v>0</v>
      </c>
      <c r="G196" s="138">
        <f t="shared" si="11"/>
        <v>0</v>
      </c>
      <c r="H196" s="138">
        <f t="shared" si="12"/>
        <v>1139232.8247531059</v>
      </c>
    </row>
    <row r="197" spans="2:8" x14ac:dyDescent="0.55000000000000004">
      <c r="B197" s="127" t="str">
        <f>$B$36</f>
        <v>Agriculture</v>
      </c>
      <c r="C197" s="138">
        <f t="shared" si="11"/>
        <v>196332.89503064533</v>
      </c>
      <c r="D197" s="138">
        <f t="shared" si="11"/>
        <v>135542.06722321088</v>
      </c>
      <c r="E197" s="138">
        <f t="shared" si="11"/>
        <v>460419.14364822023</v>
      </c>
      <c r="F197" s="138">
        <f t="shared" si="11"/>
        <v>0</v>
      </c>
      <c r="G197" s="138">
        <f t="shared" si="11"/>
        <v>0</v>
      </c>
      <c r="H197" s="138">
        <f t="shared" si="12"/>
        <v>792294.10590207647</v>
      </c>
    </row>
    <row r="198" spans="2:8" x14ac:dyDescent="0.55000000000000004">
      <c r="B198" s="127" t="str">
        <f>$B$37</f>
        <v>Engineering</v>
      </c>
      <c r="C198" s="138">
        <f t="shared" si="11"/>
        <v>55711.000351578237</v>
      </c>
      <c r="D198" s="138">
        <f t="shared" si="11"/>
        <v>125159.60945417262</v>
      </c>
      <c r="E198" s="138">
        <f t="shared" si="11"/>
        <v>0</v>
      </c>
      <c r="F198" s="138">
        <f t="shared" si="11"/>
        <v>0</v>
      </c>
      <c r="G198" s="138">
        <f t="shared" si="11"/>
        <v>0</v>
      </c>
      <c r="H198" s="138">
        <f t="shared" si="12"/>
        <v>180870.60980575086</v>
      </c>
    </row>
    <row r="199" spans="2:8" x14ac:dyDescent="0.55000000000000004">
      <c r="B199" s="127" t="str">
        <f>$B$38</f>
        <v>Home Economics</v>
      </c>
      <c r="C199" s="138">
        <f t="shared" si="11"/>
        <v>16004.67123659605</v>
      </c>
      <c r="D199" s="138">
        <f t="shared" si="11"/>
        <v>0</v>
      </c>
      <c r="E199" s="138">
        <f t="shared" si="11"/>
        <v>0</v>
      </c>
      <c r="F199" s="138">
        <f t="shared" si="11"/>
        <v>0</v>
      </c>
      <c r="G199" s="138">
        <f t="shared" si="11"/>
        <v>0</v>
      </c>
      <c r="H199" s="138">
        <f t="shared" si="12"/>
        <v>16004.67123659605</v>
      </c>
    </row>
    <row r="200" spans="2:8" x14ac:dyDescent="0.55000000000000004">
      <c r="B200" s="127" t="str">
        <f>$B$39</f>
        <v>Law</v>
      </c>
      <c r="C200" s="138">
        <f t="shared" si="11"/>
        <v>0</v>
      </c>
      <c r="D200" s="138">
        <f t="shared" si="11"/>
        <v>0</v>
      </c>
      <c r="E200" s="138">
        <f t="shared" si="11"/>
        <v>0</v>
      </c>
      <c r="F200" s="138">
        <f t="shared" si="11"/>
        <v>0</v>
      </c>
      <c r="G200" s="138">
        <f t="shared" si="11"/>
        <v>0</v>
      </c>
      <c r="H200" s="138">
        <f t="shared" si="12"/>
        <v>0</v>
      </c>
    </row>
    <row r="201" spans="2:8" x14ac:dyDescent="0.55000000000000004">
      <c r="B201" s="127" t="str">
        <f>$B$40</f>
        <v>Social Service</v>
      </c>
      <c r="C201" s="138">
        <f t="shared" si="11"/>
        <v>0</v>
      </c>
      <c r="D201" s="138">
        <f t="shared" si="11"/>
        <v>0</v>
      </c>
      <c r="E201" s="138">
        <f t="shared" si="11"/>
        <v>0</v>
      </c>
      <c r="F201" s="138">
        <f t="shared" si="11"/>
        <v>0</v>
      </c>
      <c r="G201" s="138">
        <f t="shared" si="11"/>
        <v>0</v>
      </c>
      <c r="H201" s="138">
        <f t="shared" si="12"/>
        <v>0</v>
      </c>
    </row>
    <row r="202" spans="2:8" x14ac:dyDescent="0.55000000000000004">
      <c r="B202" s="127" t="str">
        <f>$B$41</f>
        <v>Library Science</v>
      </c>
      <c r="C202" s="138">
        <f t="shared" si="11"/>
        <v>0</v>
      </c>
      <c r="D202" s="138">
        <f t="shared" si="11"/>
        <v>0</v>
      </c>
      <c r="E202" s="138">
        <f t="shared" si="11"/>
        <v>0</v>
      </c>
      <c r="F202" s="138">
        <f t="shared" si="11"/>
        <v>0</v>
      </c>
      <c r="G202" s="138">
        <f t="shared" si="11"/>
        <v>0</v>
      </c>
      <c r="H202" s="138">
        <f t="shared" si="12"/>
        <v>0</v>
      </c>
    </row>
    <row r="203" spans="2:8" x14ac:dyDescent="0.55000000000000004">
      <c r="B203" s="127" t="str">
        <f>$B$42</f>
        <v>Veterinary Science</v>
      </c>
      <c r="C203" s="138">
        <f t="shared" si="11"/>
        <v>0</v>
      </c>
      <c r="D203" s="138">
        <f t="shared" si="11"/>
        <v>0</v>
      </c>
      <c r="E203" s="138">
        <f t="shared" si="11"/>
        <v>0</v>
      </c>
      <c r="F203" s="138">
        <f t="shared" si="11"/>
        <v>0</v>
      </c>
      <c r="G203" s="138">
        <f t="shared" si="11"/>
        <v>0</v>
      </c>
      <c r="H203" s="138">
        <f t="shared" si="12"/>
        <v>0</v>
      </c>
    </row>
    <row r="204" spans="2:8" x14ac:dyDescent="0.55000000000000004">
      <c r="B204" s="127" t="str">
        <f>$B$43</f>
        <v>Vocational Training</v>
      </c>
      <c r="C204" s="138">
        <f t="shared" si="11"/>
        <v>7429.0483949120944</v>
      </c>
      <c r="D204" s="138">
        <f t="shared" si="11"/>
        <v>39022.370565413374</v>
      </c>
      <c r="E204" s="138">
        <f t="shared" si="11"/>
        <v>0</v>
      </c>
      <c r="F204" s="138">
        <f t="shared" si="11"/>
        <v>0</v>
      </c>
      <c r="G204" s="138">
        <f t="shared" si="11"/>
        <v>0</v>
      </c>
      <c r="H204" s="138">
        <f t="shared" si="12"/>
        <v>46451.418960325471</v>
      </c>
    </row>
    <row r="205" spans="2:8" x14ac:dyDescent="0.55000000000000004">
      <c r="B205" s="127" t="str">
        <f>$B$44</f>
        <v>Physical Training</v>
      </c>
      <c r="C205" s="138">
        <f t="shared" si="11"/>
        <v>22464.515366989566</v>
      </c>
      <c r="D205" s="138">
        <f t="shared" si="11"/>
        <v>157251.60756892696</v>
      </c>
      <c r="E205" s="138">
        <f t="shared" si="11"/>
        <v>0</v>
      </c>
      <c r="F205" s="138">
        <f t="shared" si="11"/>
        <v>0</v>
      </c>
      <c r="G205" s="138">
        <f t="shared" si="11"/>
        <v>0</v>
      </c>
      <c r="H205" s="138">
        <f t="shared" si="12"/>
        <v>179716.12293591653</v>
      </c>
    </row>
    <row r="206" spans="2:8" x14ac:dyDescent="0.55000000000000004">
      <c r="B206" s="127" t="str">
        <f>$B$45</f>
        <v>Health Services</v>
      </c>
      <c r="C206" s="138">
        <f t="shared" si="11"/>
        <v>9172.5991425801585</v>
      </c>
      <c r="D206" s="138">
        <f t="shared" si="11"/>
        <v>1179.3100700421764</v>
      </c>
      <c r="E206" s="138">
        <f t="shared" si="11"/>
        <v>68694.836890660823</v>
      </c>
      <c r="F206" s="138">
        <f t="shared" si="11"/>
        <v>0</v>
      </c>
      <c r="G206" s="138">
        <f t="shared" si="11"/>
        <v>0</v>
      </c>
      <c r="H206" s="138">
        <f t="shared" si="12"/>
        <v>79046.746103283163</v>
      </c>
    </row>
    <row r="207" spans="2:8" x14ac:dyDescent="0.55000000000000004">
      <c r="B207" s="127" t="str">
        <f>$B$46</f>
        <v>Pharmacy</v>
      </c>
      <c r="C207" s="138">
        <f t="shared" si="11"/>
        <v>0</v>
      </c>
      <c r="D207" s="138">
        <f t="shared" si="11"/>
        <v>0</v>
      </c>
      <c r="E207" s="138">
        <f t="shared" si="11"/>
        <v>0</v>
      </c>
      <c r="F207" s="138">
        <f t="shared" si="11"/>
        <v>0</v>
      </c>
      <c r="G207" s="138">
        <f t="shared" si="11"/>
        <v>0</v>
      </c>
      <c r="H207" s="138">
        <f t="shared" si="12"/>
        <v>0</v>
      </c>
    </row>
    <row r="208" spans="2:8" x14ac:dyDescent="0.55000000000000004">
      <c r="B208" s="127" t="str">
        <f>$B$47</f>
        <v>Business Administration</v>
      </c>
      <c r="C208" s="138">
        <f t="shared" si="11"/>
        <v>104805.27881899415</v>
      </c>
      <c r="D208" s="138">
        <f t="shared" si="11"/>
        <v>542000.50071250577</v>
      </c>
      <c r="E208" s="138">
        <f t="shared" si="11"/>
        <v>276148.16617304756</v>
      </c>
      <c r="F208" s="138">
        <f t="shared" si="11"/>
        <v>0</v>
      </c>
      <c r="G208" s="138">
        <f t="shared" si="11"/>
        <v>0</v>
      </c>
      <c r="H208" s="138">
        <f t="shared" si="12"/>
        <v>922953.94570454746</v>
      </c>
    </row>
    <row r="209" spans="2:8" x14ac:dyDescent="0.55000000000000004">
      <c r="B209" s="127" t="str">
        <f>$B$48</f>
        <v>Optometry</v>
      </c>
      <c r="C209" s="138">
        <f t="shared" ref="C209:G212" si="13">$H$190*IF($H$136=0,0,C132/$H$136)</f>
        <v>0</v>
      </c>
      <c r="D209" s="138">
        <f t="shared" si="13"/>
        <v>0</v>
      </c>
      <c r="E209" s="138">
        <f t="shared" si="13"/>
        <v>0</v>
      </c>
      <c r="F209" s="138">
        <f t="shared" si="13"/>
        <v>0</v>
      </c>
      <c r="G209" s="138">
        <f t="shared" si="13"/>
        <v>0</v>
      </c>
      <c r="H209" s="138">
        <f t="shared" si="12"/>
        <v>0</v>
      </c>
    </row>
    <row r="210" spans="2:8" x14ac:dyDescent="0.55000000000000004">
      <c r="B210" s="127" t="str">
        <f>$B$49</f>
        <v>Teacher Ed-Practice Teaching</v>
      </c>
      <c r="C210" s="138">
        <f t="shared" si="13"/>
        <v>0</v>
      </c>
      <c r="D210" s="138">
        <f t="shared" si="13"/>
        <v>19822.064410929528</v>
      </c>
      <c r="E210" s="138">
        <f t="shared" si="13"/>
        <v>0</v>
      </c>
      <c r="F210" s="138">
        <f t="shared" si="13"/>
        <v>0</v>
      </c>
      <c r="G210" s="138">
        <f t="shared" si="13"/>
        <v>0</v>
      </c>
      <c r="H210" s="138">
        <f t="shared" si="12"/>
        <v>19822.064410929528</v>
      </c>
    </row>
    <row r="211" spans="2:8" x14ac:dyDescent="0.55000000000000004">
      <c r="B211" s="127" t="str">
        <f>$B$50</f>
        <v>Technology</v>
      </c>
      <c r="C211" s="138">
        <f t="shared" si="13"/>
        <v>147192.7263622359</v>
      </c>
      <c r="D211" s="138">
        <f t="shared" si="13"/>
        <v>83102.336316969406</v>
      </c>
      <c r="E211" s="138">
        <f t="shared" si="13"/>
        <v>61176.984082731629</v>
      </c>
      <c r="F211" s="138">
        <f t="shared" si="13"/>
        <v>0</v>
      </c>
      <c r="G211" s="138">
        <f t="shared" si="13"/>
        <v>0</v>
      </c>
      <c r="H211" s="138">
        <f t="shared" si="12"/>
        <v>291472.04676193697</v>
      </c>
    </row>
    <row r="212" spans="2:8" x14ac:dyDescent="0.55000000000000004">
      <c r="B212" s="127" t="str">
        <f>$B$51</f>
        <v>Nursing</v>
      </c>
      <c r="C212" s="138">
        <f t="shared" si="13"/>
        <v>5469.3705653274073</v>
      </c>
      <c r="D212" s="138">
        <f t="shared" si="13"/>
        <v>365581.09591584257</v>
      </c>
      <c r="E212" s="138">
        <f t="shared" si="13"/>
        <v>0</v>
      </c>
      <c r="F212" s="138">
        <f t="shared" si="13"/>
        <v>0</v>
      </c>
      <c r="G212" s="138">
        <f t="shared" si="13"/>
        <v>0</v>
      </c>
      <c r="H212" s="138">
        <f t="shared" si="12"/>
        <v>371050.46648116998</v>
      </c>
    </row>
    <row r="213" spans="2:8" x14ac:dyDescent="0.55000000000000004">
      <c r="B213" s="130" t="str">
        <f>$B$52</f>
        <v>Totals</v>
      </c>
      <c r="C213" s="135">
        <f>SUM(C193:C212)</f>
        <v>3282420.5191488243</v>
      </c>
      <c r="D213" s="135">
        <f>SUM(D193:D212)</f>
        <v>4026534.4460318275</v>
      </c>
      <c r="E213" s="135">
        <f>SUM(E193:E212)</f>
        <v>2564196.0348193459</v>
      </c>
      <c r="F213" s="135">
        <f>SUM(F193:F212)</f>
        <v>0</v>
      </c>
      <c r="G213" s="135">
        <f>SUM(G193:G212)</f>
        <v>0</v>
      </c>
      <c r="H213" s="135">
        <f t="shared" si="12"/>
        <v>9873150.9999999981</v>
      </c>
    </row>
    <row r="214" spans="2:8" x14ac:dyDescent="0.55000000000000004">
      <c r="B214" s="143"/>
      <c r="C214" s="144"/>
      <c r="D214" s="144"/>
      <c r="E214" s="144"/>
      <c r="F214" s="144"/>
      <c r="G214" s="144"/>
      <c r="H214" s="144"/>
    </row>
    <row r="215" spans="2:8" x14ac:dyDescent="0.55000000000000004">
      <c r="B215" s="442" t="s">
        <v>35</v>
      </c>
      <c r="C215" s="442"/>
      <c r="D215" s="442"/>
      <c r="E215" s="442"/>
      <c r="F215" s="442"/>
      <c r="G215" s="442"/>
      <c r="H215" s="122">
        <f>H17</f>
        <v>7747638</v>
      </c>
    </row>
    <row r="216" spans="2:8" ht="60.75" customHeight="1" thickBot="1" x14ac:dyDescent="0.6">
      <c r="B216" s="432" t="s">
        <v>226</v>
      </c>
      <c r="C216" s="432"/>
      <c r="D216" s="432"/>
      <c r="E216" s="432"/>
      <c r="F216" s="432"/>
      <c r="G216" s="432"/>
      <c r="H216" s="432"/>
    </row>
    <row r="217" spans="2:8" ht="19.8" thickBot="1" x14ac:dyDescent="0.6">
      <c r="B217" s="124" t="s">
        <v>31</v>
      </c>
      <c r="C217" s="125" t="s">
        <v>25</v>
      </c>
      <c r="D217" s="125" t="s">
        <v>26</v>
      </c>
      <c r="E217" s="125" t="s">
        <v>27</v>
      </c>
      <c r="F217" s="125" t="s">
        <v>28</v>
      </c>
      <c r="G217" s="125" t="s">
        <v>29</v>
      </c>
      <c r="H217" s="126" t="s">
        <v>1</v>
      </c>
    </row>
    <row r="218" spans="2:8" x14ac:dyDescent="0.55000000000000004">
      <c r="B218" s="127" t="str">
        <f>$B$32</f>
        <v>Liberal Arts</v>
      </c>
      <c r="C218" s="135">
        <f t="shared" ref="C218:G233" si="14">$H$215*IF($H$25=0,0,C$25/$H$25)*IF(C$52=0,0,C32/C$52)</f>
        <v>1957087.5973000389</v>
      </c>
      <c r="D218" s="135">
        <f t="shared" si="14"/>
        <v>1118174.8197420351</v>
      </c>
      <c r="E218" s="135">
        <f t="shared" si="14"/>
        <v>532441.56920840137</v>
      </c>
      <c r="F218" s="135">
        <f t="shared" si="14"/>
        <v>0</v>
      </c>
      <c r="G218" s="135">
        <f t="shared" si="14"/>
        <v>0</v>
      </c>
      <c r="H218" s="135">
        <f>SUM(C218:G218)</f>
        <v>3607703.986250475</v>
      </c>
    </row>
    <row r="219" spans="2:8" x14ac:dyDescent="0.55000000000000004">
      <c r="B219" s="127" t="str">
        <f>$B$33</f>
        <v>Science</v>
      </c>
      <c r="C219" s="138">
        <f t="shared" si="14"/>
        <v>447222.44856360048</v>
      </c>
      <c r="D219" s="138">
        <f t="shared" si="14"/>
        <v>532483.10840698471</v>
      </c>
      <c r="E219" s="138">
        <f t="shared" si="14"/>
        <v>77620.320537617285</v>
      </c>
      <c r="F219" s="138">
        <f t="shared" si="14"/>
        <v>0</v>
      </c>
      <c r="G219" s="138">
        <f t="shared" si="14"/>
        <v>0</v>
      </c>
      <c r="H219" s="138">
        <f t="shared" ref="H219:H238" si="15">SUM(C219:G219)</f>
        <v>1057325.8775082023</v>
      </c>
    </row>
    <row r="220" spans="2:8" x14ac:dyDescent="0.55000000000000004">
      <c r="B220" s="127" t="str">
        <f>$B$34</f>
        <v>Fine Arts</v>
      </c>
      <c r="C220" s="138">
        <f t="shared" si="14"/>
        <v>201174.81187911457</v>
      </c>
      <c r="D220" s="138">
        <f t="shared" si="14"/>
        <v>40899.150011871308</v>
      </c>
      <c r="E220" s="138">
        <f t="shared" si="14"/>
        <v>13531.871861279526</v>
      </c>
      <c r="F220" s="138">
        <f t="shared" si="14"/>
        <v>0</v>
      </c>
      <c r="G220" s="138">
        <f t="shared" si="14"/>
        <v>0</v>
      </c>
      <c r="H220" s="138">
        <f t="shared" si="15"/>
        <v>255605.8337522654</v>
      </c>
    </row>
    <row r="221" spans="2:8" x14ac:dyDescent="0.55000000000000004">
      <c r="B221" s="127" t="str">
        <f>$B$35</f>
        <v>Teacher Education</v>
      </c>
      <c r="C221" s="138">
        <f t="shared" si="14"/>
        <v>48336.163632631564</v>
      </c>
      <c r="D221" s="138">
        <f t="shared" si="14"/>
        <v>511040.83558522689</v>
      </c>
      <c r="E221" s="138">
        <f t="shared" si="14"/>
        <v>282853.71043369011</v>
      </c>
      <c r="F221" s="138">
        <f t="shared" si="14"/>
        <v>0</v>
      </c>
      <c r="G221" s="138">
        <f t="shared" si="14"/>
        <v>0</v>
      </c>
      <c r="H221" s="138">
        <f t="shared" si="15"/>
        <v>842230.70965154853</v>
      </c>
    </row>
    <row r="222" spans="2:8" x14ac:dyDescent="0.55000000000000004">
      <c r="B222" s="127" t="str">
        <f>$B$36</f>
        <v>Agriculture</v>
      </c>
      <c r="C222" s="138">
        <f t="shared" si="14"/>
        <v>97575.806959331021</v>
      </c>
      <c r="D222" s="138">
        <f t="shared" si="14"/>
        <v>103637.65197182924</v>
      </c>
      <c r="E222" s="138">
        <f t="shared" si="14"/>
        <v>158059.78104633448</v>
      </c>
      <c r="F222" s="138">
        <f t="shared" si="14"/>
        <v>0</v>
      </c>
      <c r="G222" s="138">
        <f t="shared" si="14"/>
        <v>0</v>
      </c>
      <c r="H222" s="138">
        <f t="shared" si="15"/>
        <v>359273.23997749476</v>
      </c>
    </row>
    <row r="223" spans="2:8" x14ac:dyDescent="0.55000000000000004">
      <c r="B223" s="127" t="str">
        <f>$B$37</f>
        <v>Engineering</v>
      </c>
      <c r="C223" s="138">
        <f t="shared" si="14"/>
        <v>18069.593881357596</v>
      </c>
      <c r="D223" s="138">
        <f t="shared" si="14"/>
        <v>59363.329386162724</v>
      </c>
      <c r="E223" s="138">
        <f t="shared" si="14"/>
        <v>0</v>
      </c>
      <c r="F223" s="138">
        <f t="shared" si="14"/>
        <v>0</v>
      </c>
      <c r="G223" s="138">
        <f t="shared" si="14"/>
        <v>0</v>
      </c>
      <c r="H223" s="138">
        <f t="shared" si="15"/>
        <v>77432.923267520324</v>
      </c>
    </row>
    <row r="224" spans="2:8" x14ac:dyDescent="0.55000000000000004">
      <c r="B224" s="127" t="str">
        <f>$B$38</f>
        <v>Home Economics</v>
      </c>
      <c r="C224" s="138">
        <f t="shared" si="14"/>
        <v>16714.374340255777</v>
      </c>
      <c r="D224" s="138">
        <f t="shared" si="14"/>
        <v>0</v>
      </c>
      <c r="E224" s="138">
        <f t="shared" si="14"/>
        <v>0</v>
      </c>
      <c r="F224" s="138">
        <f t="shared" si="14"/>
        <v>0</v>
      </c>
      <c r="G224" s="138">
        <f t="shared" si="14"/>
        <v>0</v>
      </c>
      <c r="H224" s="138">
        <f t="shared" si="15"/>
        <v>16714.374340255777</v>
      </c>
    </row>
    <row r="225" spans="2:8" x14ac:dyDescent="0.55000000000000004">
      <c r="B225" s="127" t="str">
        <f>$B$39</f>
        <v>Law</v>
      </c>
      <c r="C225" s="138">
        <f t="shared" si="14"/>
        <v>0</v>
      </c>
      <c r="D225" s="138">
        <f t="shared" si="14"/>
        <v>0</v>
      </c>
      <c r="E225" s="138">
        <f t="shared" si="14"/>
        <v>0</v>
      </c>
      <c r="F225" s="138">
        <f t="shared" si="14"/>
        <v>0</v>
      </c>
      <c r="G225" s="138">
        <f t="shared" si="14"/>
        <v>0</v>
      </c>
      <c r="H225" s="138">
        <f t="shared" si="15"/>
        <v>0</v>
      </c>
    </row>
    <row r="226" spans="2:8" x14ac:dyDescent="0.55000000000000004">
      <c r="B226" s="127" t="str">
        <f>$B$40</f>
        <v>Social Service</v>
      </c>
      <c r="C226" s="138">
        <f t="shared" si="14"/>
        <v>0</v>
      </c>
      <c r="D226" s="138">
        <f t="shared" si="14"/>
        <v>0</v>
      </c>
      <c r="E226" s="138">
        <f t="shared" si="14"/>
        <v>0</v>
      </c>
      <c r="F226" s="138">
        <f t="shared" si="14"/>
        <v>0</v>
      </c>
      <c r="G226" s="138">
        <f t="shared" si="14"/>
        <v>0</v>
      </c>
      <c r="H226" s="138">
        <f t="shared" si="15"/>
        <v>0</v>
      </c>
    </row>
    <row r="227" spans="2:8" x14ac:dyDescent="0.55000000000000004">
      <c r="B227" s="127" t="str">
        <f>$B$41</f>
        <v>Library Science</v>
      </c>
      <c r="C227" s="138">
        <f t="shared" si="14"/>
        <v>0</v>
      </c>
      <c r="D227" s="138">
        <f t="shared" si="14"/>
        <v>0</v>
      </c>
      <c r="E227" s="138">
        <f t="shared" si="14"/>
        <v>0</v>
      </c>
      <c r="F227" s="138">
        <f t="shared" si="14"/>
        <v>0</v>
      </c>
      <c r="G227" s="138">
        <f t="shared" si="14"/>
        <v>0</v>
      </c>
      <c r="H227" s="138">
        <f t="shared" si="15"/>
        <v>0</v>
      </c>
    </row>
    <row r="228" spans="2:8" x14ac:dyDescent="0.55000000000000004">
      <c r="B228" s="127" t="str">
        <f>$B$42</f>
        <v>Veterinary Science</v>
      </c>
      <c r="C228" s="138">
        <f t="shared" si="14"/>
        <v>0</v>
      </c>
      <c r="D228" s="138">
        <f t="shared" si="14"/>
        <v>0</v>
      </c>
      <c r="E228" s="138">
        <f t="shared" si="14"/>
        <v>0</v>
      </c>
      <c r="F228" s="138">
        <f t="shared" si="14"/>
        <v>0</v>
      </c>
      <c r="G228" s="138">
        <f t="shared" si="14"/>
        <v>0</v>
      </c>
      <c r="H228" s="138">
        <f t="shared" si="15"/>
        <v>0</v>
      </c>
    </row>
    <row r="229" spans="2:8" x14ac:dyDescent="0.55000000000000004">
      <c r="B229" s="127" t="str">
        <f>$B$43</f>
        <v>Vocational Training</v>
      </c>
      <c r="C229" s="138">
        <f t="shared" si="14"/>
        <v>6474.9378074864708</v>
      </c>
      <c r="D229" s="138">
        <f t="shared" si="14"/>
        <v>24618.905832388555</v>
      </c>
      <c r="E229" s="138">
        <f t="shared" si="14"/>
        <v>0</v>
      </c>
      <c r="F229" s="138">
        <f t="shared" si="14"/>
        <v>0</v>
      </c>
      <c r="G229" s="138">
        <f t="shared" si="14"/>
        <v>0</v>
      </c>
      <c r="H229" s="138">
        <f t="shared" si="15"/>
        <v>31093.843639875027</v>
      </c>
    </row>
    <row r="230" spans="2:8" x14ac:dyDescent="0.55000000000000004">
      <c r="B230" s="127" t="str">
        <f>$B$44</f>
        <v>Physical Training</v>
      </c>
      <c r="C230" s="138">
        <f t="shared" si="14"/>
        <v>903.47969406787979</v>
      </c>
      <c r="D230" s="138">
        <f t="shared" si="14"/>
        <v>8338.661652905801</v>
      </c>
      <c r="E230" s="138">
        <f t="shared" si="14"/>
        <v>0</v>
      </c>
      <c r="F230" s="138">
        <f t="shared" si="14"/>
        <v>0</v>
      </c>
      <c r="G230" s="138">
        <f t="shared" si="14"/>
        <v>0</v>
      </c>
      <c r="H230" s="138">
        <f t="shared" si="15"/>
        <v>9242.1413469736799</v>
      </c>
    </row>
    <row r="231" spans="2:8" x14ac:dyDescent="0.55000000000000004">
      <c r="B231" s="127" t="str">
        <f>$B$45</f>
        <v>Health Services</v>
      </c>
      <c r="C231" s="138">
        <f t="shared" si="14"/>
        <v>4065.6586233054586</v>
      </c>
      <c r="D231" s="138">
        <f t="shared" si="14"/>
        <v>595.61868949327152</v>
      </c>
      <c r="E231" s="138">
        <f t="shared" si="14"/>
        <v>89084.823086756878</v>
      </c>
      <c r="F231" s="138">
        <f t="shared" si="14"/>
        <v>0</v>
      </c>
      <c r="G231" s="138">
        <f t="shared" si="14"/>
        <v>0</v>
      </c>
      <c r="H231" s="138">
        <f t="shared" si="15"/>
        <v>93746.100399555609</v>
      </c>
    </row>
    <row r="232" spans="2:8" x14ac:dyDescent="0.55000000000000004">
      <c r="B232" s="127" t="str">
        <f>$B$46</f>
        <v>Pharmacy</v>
      </c>
      <c r="C232" s="138">
        <f t="shared" si="14"/>
        <v>0</v>
      </c>
      <c r="D232" s="138">
        <f t="shared" si="14"/>
        <v>0</v>
      </c>
      <c r="E232" s="138">
        <f t="shared" si="14"/>
        <v>0</v>
      </c>
      <c r="F232" s="138">
        <f t="shared" si="14"/>
        <v>0</v>
      </c>
      <c r="G232" s="138">
        <f t="shared" si="14"/>
        <v>0</v>
      </c>
      <c r="H232" s="138">
        <f t="shared" si="15"/>
        <v>0</v>
      </c>
    </row>
    <row r="233" spans="2:8" x14ac:dyDescent="0.55000000000000004">
      <c r="B233" s="127" t="str">
        <f>$B$47</f>
        <v>Business Administration</v>
      </c>
      <c r="C233" s="138">
        <f t="shared" si="14"/>
        <v>103448.42497077222</v>
      </c>
      <c r="D233" s="138">
        <f t="shared" si="14"/>
        <v>620634.67445198901</v>
      </c>
      <c r="E233" s="138">
        <f t="shared" si="14"/>
        <v>234364.50293077182</v>
      </c>
      <c r="F233" s="138">
        <f t="shared" si="14"/>
        <v>0</v>
      </c>
      <c r="G233" s="138">
        <f t="shared" si="14"/>
        <v>0</v>
      </c>
      <c r="H233" s="138">
        <f t="shared" si="15"/>
        <v>958447.60235353303</v>
      </c>
    </row>
    <row r="234" spans="2:8" x14ac:dyDescent="0.55000000000000004">
      <c r="B234" s="127" t="str">
        <f>$B$48</f>
        <v>Optometry</v>
      </c>
      <c r="C234" s="138">
        <f t="shared" ref="C234:G237" si="16">$H$215*IF($H$25=0,0,C$25/$H$25)*IF(C$52=0,0,C48/C$52)</f>
        <v>0</v>
      </c>
      <c r="D234" s="138">
        <f t="shared" si="16"/>
        <v>0</v>
      </c>
      <c r="E234" s="138">
        <f t="shared" si="16"/>
        <v>0</v>
      </c>
      <c r="F234" s="138">
        <f t="shared" si="16"/>
        <v>0</v>
      </c>
      <c r="G234" s="138">
        <f t="shared" si="16"/>
        <v>0</v>
      </c>
      <c r="H234" s="138">
        <f t="shared" si="15"/>
        <v>0</v>
      </c>
    </row>
    <row r="235" spans="2:8" x14ac:dyDescent="0.55000000000000004">
      <c r="B235" s="127" t="str">
        <f>$B$49</f>
        <v>Teacher Ed-Practice Teaching</v>
      </c>
      <c r="C235" s="138">
        <f t="shared" si="16"/>
        <v>0</v>
      </c>
      <c r="D235" s="138">
        <f t="shared" si="16"/>
        <v>25015.984958717403</v>
      </c>
      <c r="E235" s="138">
        <f t="shared" si="16"/>
        <v>0</v>
      </c>
      <c r="F235" s="138">
        <f t="shared" si="16"/>
        <v>0</v>
      </c>
      <c r="G235" s="138">
        <f t="shared" si="16"/>
        <v>0</v>
      </c>
      <c r="H235" s="138">
        <f t="shared" si="15"/>
        <v>25015.984958717403</v>
      </c>
    </row>
    <row r="236" spans="2:8" x14ac:dyDescent="0.55000000000000004">
      <c r="B236" s="127" t="str">
        <f>$B$50</f>
        <v>Technology</v>
      </c>
      <c r="C236" s="138">
        <f t="shared" si="16"/>
        <v>106610.60390000981</v>
      </c>
      <c r="D236" s="138">
        <f t="shared" si="16"/>
        <v>128058.01824105336</v>
      </c>
      <c r="E236" s="138">
        <f t="shared" si="16"/>
        <v>36648.819624298718</v>
      </c>
      <c r="F236" s="138">
        <f t="shared" si="16"/>
        <v>0</v>
      </c>
      <c r="G236" s="138">
        <f t="shared" si="16"/>
        <v>0</v>
      </c>
      <c r="H236" s="138">
        <f t="shared" si="15"/>
        <v>271317.44176536187</v>
      </c>
    </row>
    <row r="237" spans="2:8" x14ac:dyDescent="0.55000000000000004">
      <c r="B237" s="127" t="str">
        <f>$B$51</f>
        <v>Nursing</v>
      </c>
      <c r="C237" s="138">
        <f t="shared" si="16"/>
        <v>7679.5773995769778</v>
      </c>
      <c r="D237" s="138">
        <f t="shared" si="16"/>
        <v>134808.36338864377</v>
      </c>
      <c r="E237" s="138">
        <f t="shared" si="16"/>
        <v>0</v>
      </c>
      <c r="F237" s="138">
        <f t="shared" si="16"/>
        <v>0</v>
      </c>
      <c r="G237" s="138">
        <f t="shared" si="16"/>
        <v>0</v>
      </c>
      <c r="H237" s="138">
        <f t="shared" si="15"/>
        <v>142487.94078822076</v>
      </c>
    </row>
    <row r="238" spans="2:8" x14ac:dyDescent="0.55000000000000004">
      <c r="B238" s="130" t="str">
        <f>$B$52</f>
        <v>Totals</v>
      </c>
      <c r="C238" s="135">
        <f>SUM(C218:C237)</f>
        <v>3015363.4789515492</v>
      </c>
      <c r="D238" s="135">
        <f>SUM(D218:D237)</f>
        <v>3307669.1223193011</v>
      </c>
      <c r="E238" s="135">
        <f>SUM(E218:E237)</f>
        <v>1424605.3987291502</v>
      </c>
      <c r="F238" s="135">
        <f>SUM(F218:F237)</f>
        <v>0</v>
      </c>
      <c r="G238" s="135">
        <f>SUM(G218:G237)</f>
        <v>0</v>
      </c>
      <c r="H238" s="135">
        <f t="shared" si="15"/>
        <v>7747638.0000000009</v>
      </c>
    </row>
    <row r="239" spans="2:8" x14ac:dyDescent="0.55000000000000004">
      <c r="B239" s="328"/>
      <c r="C239" s="348"/>
      <c r="D239" s="348"/>
      <c r="E239" s="348"/>
      <c r="F239" s="348"/>
      <c r="G239" s="348"/>
      <c r="H239" s="348"/>
    </row>
    <row r="240" spans="2:8" x14ac:dyDescent="0.55000000000000004">
      <c r="B240" s="120" t="s">
        <v>11</v>
      </c>
      <c r="C240" s="121"/>
      <c r="D240" s="121"/>
      <c r="E240" s="121"/>
      <c r="F240" s="121"/>
      <c r="G240" s="121"/>
      <c r="H240" s="122">
        <f>H16</f>
        <v>4669345</v>
      </c>
    </row>
    <row r="241" spans="2:8" ht="61.5" customHeight="1" thickBot="1" x14ac:dyDescent="0.6">
      <c r="B241" s="444" t="s">
        <v>917</v>
      </c>
      <c r="C241" s="444"/>
      <c r="D241" s="444"/>
      <c r="E241" s="444"/>
      <c r="F241" s="444"/>
      <c r="G241" s="444"/>
      <c r="H241" s="326"/>
    </row>
    <row r="242" spans="2:8" ht="19.8" thickBot="1" x14ac:dyDescent="0.6">
      <c r="B242" s="124" t="s">
        <v>31</v>
      </c>
      <c r="C242" s="125" t="s">
        <v>25</v>
      </c>
      <c r="D242" s="125" t="s">
        <v>26</v>
      </c>
      <c r="E242" s="125" t="s">
        <v>27</v>
      </c>
      <c r="F242" s="125" t="s">
        <v>28</v>
      </c>
      <c r="G242" s="125" t="s">
        <v>29</v>
      </c>
      <c r="H242" s="126" t="s">
        <v>1</v>
      </c>
    </row>
    <row r="243" spans="2:8" x14ac:dyDescent="0.55000000000000004">
      <c r="B243" s="127" t="str">
        <f>$B$32</f>
        <v>Liberal Arts</v>
      </c>
      <c r="C243" s="135">
        <f t="shared" ref="C243:G258" si="17">$H$240*IF($H$25=0,0,C$25/$H$25)*IF(C$52=0,0,C32/C$52)</f>
        <v>1179497.1818527079</v>
      </c>
      <c r="D243" s="135">
        <f t="shared" si="17"/>
        <v>673901.38822804729</v>
      </c>
      <c r="E243" s="135">
        <f t="shared" si="17"/>
        <v>320891.78391858307</v>
      </c>
      <c r="F243" s="135">
        <f t="shared" si="17"/>
        <v>0</v>
      </c>
      <c r="G243" s="135">
        <f t="shared" si="17"/>
        <v>0</v>
      </c>
      <c r="H243" s="135">
        <f>SUM(C243:G243)</f>
        <v>2174290.3539993381</v>
      </c>
    </row>
    <row r="244" spans="2:8" x14ac:dyDescent="0.55000000000000004">
      <c r="B244" s="127" t="str">
        <f>$B$33</f>
        <v>Science</v>
      </c>
      <c r="C244" s="138">
        <f t="shared" si="17"/>
        <v>269531.94045568537</v>
      </c>
      <c r="D244" s="138">
        <f t="shared" si="17"/>
        <v>320916.81875490467</v>
      </c>
      <c r="E244" s="138">
        <f t="shared" si="17"/>
        <v>46780.200055903573</v>
      </c>
      <c r="F244" s="138">
        <f t="shared" si="17"/>
        <v>0</v>
      </c>
      <c r="G244" s="138">
        <f t="shared" si="17"/>
        <v>0</v>
      </c>
      <c r="H244" s="138">
        <f t="shared" ref="H244:H263" si="18">SUM(C244:G244)</f>
        <v>637228.95926649356</v>
      </c>
    </row>
    <row r="245" spans="2:8" x14ac:dyDescent="0.55000000000000004">
      <c r="B245" s="127" t="str">
        <f>$B$34</f>
        <v>Fine Arts</v>
      </c>
      <c r="C245" s="138">
        <f t="shared" si="17"/>
        <v>121243.99745750696</v>
      </c>
      <c r="D245" s="138">
        <f t="shared" si="17"/>
        <v>24649.091969988945</v>
      </c>
      <c r="E245" s="138">
        <f t="shared" si="17"/>
        <v>8155.3859661623655</v>
      </c>
      <c r="F245" s="138">
        <f t="shared" si="17"/>
        <v>0</v>
      </c>
      <c r="G245" s="138">
        <f t="shared" si="17"/>
        <v>0</v>
      </c>
      <c r="H245" s="138">
        <f t="shared" si="18"/>
        <v>154048.47539365827</v>
      </c>
    </row>
    <row r="246" spans="2:8" x14ac:dyDescent="0.55000000000000004">
      <c r="B246" s="127" t="str">
        <f>$B$35</f>
        <v>Teacher Education</v>
      </c>
      <c r="C246" s="138">
        <f t="shared" si="17"/>
        <v>29131.22992803872</v>
      </c>
      <c r="D246" s="138">
        <f t="shared" si="17"/>
        <v>307993.99383859971</v>
      </c>
      <c r="E246" s="138">
        <f t="shared" si="17"/>
        <v>170470.22054269945</v>
      </c>
      <c r="F246" s="138">
        <f t="shared" si="17"/>
        <v>0</v>
      </c>
      <c r="G246" s="138">
        <f t="shared" si="17"/>
        <v>0</v>
      </c>
      <c r="H246" s="138">
        <f t="shared" si="18"/>
        <v>507595.44430933788</v>
      </c>
    </row>
    <row r="247" spans="2:8" x14ac:dyDescent="0.55000000000000004">
      <c r="B247" s="127" t="str">
        <f>$B$36</f>
        <v>Agriculture</v>
      </c>
      <c r="C247" s="138">
        <f t="shared" si="17"/>
        <v>58806.968826694989</v>
      </c>
      <c r="D247" s="138">
        <f t="shared" si="17"/>
        <v>62460.320428806939</v>
      </c>
      <c r="E247" s="138">
        <f t="shared" si="17"/>
        <v>95259.438854757638</v>
      </c>
      <c r="F247" s="138">
        <f t="shared" si="17"/>
        <v>0</v>
      </c>
      <c r="G247" s="138">
        <f t="shared" si="17"/>
        <v>0</v>
      </c>
      <c r="H247" s="138">
        <f t="shared" si="18"/>
        <v>216526.72811025957</v>
      </c>
    </row>
    <row r="248" spans="2:8" x14ac:dyDescent="0.55000000000000004">
      <c r="B248" s="127" t="str">
        <f>$B$37</f>
        <v>Engineering</v>
      </c>
      <c r="C248" s="138">
        <f t="shared" si="17"/>
        <v>10890.179412350924</v>
      </c>
      <c r="D248" s="138">
        <f t="shared" si="17"/>
        <v>35777.080092362594</v>
      </c>
      <c r="E248" s="138">
        <f t="shared" si="17"/>
        <v>0</v>
      </c>
      <c r="F248" s="138">
        <f t="shared" si="17"/>
        <v>0</v>
      </c>
      <c r="G248" s="138">
        <f t="shared" si="17"/>
        <v>0</v>
      </c>
      <c r="H248" s="138">
        <f t="shared" si="18"/>
        <v>46667.259504713518</v>
      </c>
    </row>
    <row r="249" spans="2:8" x14ac:dyDescent="0.55000000000000004">
      <c r="B249" s="127" t="str">
        <f>$B$38</f>
        <v>Home Economics</v>
      </c>
      <c r="C249" s="138">
        <f t="shared" si="17"/>
        <v>10073.415956424604</v>
      </c>
      <c r="D249" s="138">
        <f t="shared" si="17"/>
        <v>0</v>
      </c>
      <c r="E249" s="138">
        <f t="shared" si="17"/>
        <v>0</v>
      </c>
      <c r="F249" s="138">
        <f t="shared" si="17"/>
        <v>0</v>
      </c>
      <c r="G249" s="138">
        <f t="shared" si="17"/>
        <v>0</v>
      </c>
      <c r="H249" s="138">
        <f t="shared" si="18"/>
        <v>10073.415956424604</v>
      </c>
    </row>
    <row r="250" spans="2:8" x14ac:dyDescent="0.55000000000000004">
      <c r="B250" s="127" t="str">
        <f>$B$39</f>
        <v>Law</v>
      </c>
      <c r="C250" s="138">
        <f t="shared" si="17"/>
        <v>0</v>
      </c>
      <c r="D250" s="138">
        <f t="shared" si="17"/>
        <v>0</v>
      </c>
      <c r="E250" s="138">
        <f t="shared" si="17"/>
        <v>0</v>
      </c>
      <c r="F250" s="138">
        <f t="shared" si="17"/>
        <v>0</v>
      </c>
      <c r="G250" s="138">
        <f t="shared" si="17"/>
        <v>0</v>
      </c>
      <c r="H250" s="138">
        <f t="shared" si="18"/>
        <v>0</v>
      </c>
    </row>
    <row r="251" spans="2:8" x14ac:dyDescent="0.55000000000000004">
      <c r="B251" s="127" t="str">
        <f>$B$40</f>
        <v>Social Service</v>
      </c>
      <c r="C251" s="138">
        <f t="shared" si="17"/>
        <v>0</v>
      </c>
      <c r="D251" s="138">
        <f t="shared" si="17"/>
        <v>0</v>
      </c>
      <c r="E251" s="138">
        <f t="shared" si="17"/>
        <v>0</v>
      </c>
      <c r="F251" s="138">
        <f t="shared" si="17"/>
        <v>0</v>
      </c>
      <c r="G251" s="138">
        <f t="shared" si="17"/>
        <v>0</v>
      </c>
      <c r="H251" s="138">
        <f t="shared" si="18"/>
        <v>0</v>
      </c>
    </row>
    <row r="252" spans="2:8" x14ac:dyDescent="0.55000000000000004">
      <c r="B252" s="127" t="str">
        <f>$B$41</f>
        <v>Library Science</v>
      </c>
      <c r="C252" s="138">
        <f t="shared" si="17"/>
        <v>0</v>
      </c>
      <c r="D252" s="138">
        <f t="shared" si="17"/>
        <v>0</v>
      </c>
      <c r="E252" s="138">
        <f t="shared" si="17"/>
        <v>0</v>
      </c>
      <c r="F252" s="138">
        <f t="shared" si="17"/>
        <v>0</v>
      </c>
      <c r="G252" s="138">
        <f t="shared" si="17"/>
        <v>0</v>
      </c>
      <c r="H252" s="138">
        <f t="shared" si="18"/>
        <v>0</v>
      </c>
    </row>
    <row r="253" spans="2:8" x14ac:dyDescent="0.55000000000000004">
      <c r="B253" s="127" t="str">
        <f>$B$42</f>
        <v>Veterinary Science</v>
      </c>
      <c r="C253" s="138">
        <f t="shared" si="17"/>
        <v>0</v>
      </c>
      <c r="D253" s="138">
        <f t="shared" si="17"/>
        <v>0</v>
      </c>
      <c r="E253" s="138">
        <f t="shared" si="17"/>
        <v>0</v>
      </c>
      <c r="F253" s="138">
        <f t="shared" si="17"/>
        <v>0</v>
      </c>
      <c r="G253" s="138">
        <f t="shared" si="17"/>
        <v>0</v>
      </c>
      <c r="H253" s="138">
        <f t="shared" si="18"/>
        <v>0</v>
      </c>
    </row>
    <row r="254" spans="2:8" x14ac:dyDescent="0.55000000000000004">
      <c r="B254" s="127" t="str">
        <f>$B$43</f>
        <v>Vocational Training</v>
      </c>
      <c r="C254" s="138">
        <f t="shared" si="17"/>
        <v>3902.3142894257471</v>
      </c>
      <c r="D254" s="138">
        <f t="shared" si="17"/>
        <v>14837.317496498201</v>
      </c>
      <c r="E254" s="138">
        <f t="shared" si="17"/>
        <v>0</v>
      </c>
      <c r="F254" s="138">
        <f t="shared" si="17"/>
        <v>0</v>
      </c>
      <c r="G254" s="138">
        <f t="shared" si="17"/>
        <v>0</v>
      </c>
      <c r="H254" s="138">
        <f t="shared" si="18"/>
        <v>18739.63178592395</v>
      </c>
    </row>
    <row r="255" spans="2:8" x14ac:dyDescent="0.55000000000000004">
      <c r="B255" s="127" t="str">
        <f>$B$44</f>
        <v>Physical Training</v>
      </c>
      <c r="C255" s="138">
        <f t="shared" si="17"/>
        <v>544.5089706175462</v>
      </c>
      <c r="D255" s="138">
        <f t="shared" si="17"/>
        <v>5025.5430230074553</v>
      </c>
      <c r="E255" s="138">
        <f t="shared" si="17"/>
        <v>0</v>
      </c>
      <c r="F255" s="138">
        <f t="shared" si="17"/>
        <v>0</v>
      </c>
      <c r="G255" s="138">
        <f t="shared" si="17"/>
        <v>0</v>
      </c>
      <c r="H255" s="138">
        <f t="shared" si="18"/>
        <v>5570.0519936250012</v>
      </c>
    </row>
    <row r="256" spans="2:8" x14ac:dyDescent="0.55000000000000004">
      <c r="B256" s="127" t="str">
        <f>$B$45</f>
        <v>Health Services</v>
      </c>
      <c r="C256" s="138">
        <f t="shared" si="17"/>
        <v>2450.2903677789577</v>
      </c>
      <c r="D256" s="138">
        <f t="shared" si="17"/>
        <v>358.96735878624679</v>
      </c>
      <c r="E256" s="138">
        <f t="shared" si="17"/>
        <v>53689.624277235576</v>
      </c>
      <c r="F256" s="138">
        <f t="shared" si="17"/>
        <v>0</v>
      </c>
      <c r="G256" s="138">
        <f t="shared" si="17"/>
        <v>0</v>
      </c>
      <c r="H256" s="138">
        <f t="shared" si="18"/>
        <v>56498.882003800783</v>
      </c>
    </row>
    <row r="257" spans="2:9" x14ac:dyDescent="0.55000000000000004">
      <c r="B257" s="127" t="str">
        <f>$B$46</f>
        <v>Pharmacy</v>
      </c>
      <c r="C257" s="138">
        <f t="shared" si="17"/>
        <v>0</v>
      </c>
      <c r="D257" s="138">
        <f t="shared" si="17"/>
        <v>0</v>
      </c>
      <c r="E257" s="138">
        <f t="shared" si="17"/>
        <v>0</v>
      </c>
      <c r="F257" s="138">
        <f t="shared" si="17"/>
        <v>0</v>
      </c>
      <c r="G257" s="138">
        <f t="shared" si="17"/>
        <v>0</v>
      </c>
      <c r="H257" s="138">
        <f t="shared" si="18"/>
        <v>0</v>
      </c>
    </row>
    <row r="258" spans="2:9" x14ac:dyDescent="0.55000000000000004">
      <c r="B258" s="127" t="str">
        <f>$B$47</f>
        <v>Business Administration</v>
      </c>
      <c r="C258" s="138">
        <f t="shared" si="17"/>
        <v>62346.277135709031</v>
      </c>
      <c r="D258" s="138">
        <f t="shared" si="17"/>
        <v>374043.98785526917</v>
      </c>
      <c r="E258" s="138">
        <f t="shared" si="17"/>
        <v>141246.75416395097</v>
      </c>
      <c r="F258" s="138">
        <f t="shared" si="17"/>
        <v>0</v>
      </c>
      <c r="G258" s="138">
        <f t="shared" si="17"/>
        <v>0</v>
      </c>
      <c r="H258" s="138">
        <f t="shared" si="18"/>
        <v>577637.01915492909</v>
      </c>
    </row>
    <row r="259" spans="2:9" x14ac:dyDescent="0.55000000000000004">
      <c r="B259" s="127" t="str">
        <f>$B$48</f>
        <v>Optometry</v>
      </c>
      <c r="C259" s="138">
        <f t="shared" ref="C259:G262" si="19">$H$240*IF($H$25=0,0,C$25/$H$25)*IF(C$52=0,0,C48/C$52)</f>
        <v>0</v>
      </c>
      <c r="D259" s="138">
        <f t="shared" si="19"/>
        <v>0</v>
      </c>
      <c r="E259" s="138">
        <f t="shared" si="19"/>
        <v>0</v>
      </c>
      <c r="F259" s="138">
        <f t="shared" si="19"/>
        <v>0</v>
      </c>
      <c r="G259" s="138">
        <f t="shared" si="19"/>
        <v>0</v>
      </c>
      <c r="H259" s="138">
        <f t="shared" si="18"/>
        <v>0</v>
      </c>
    </row>
    <row r="260" spans="2:9" x14ac:dyDescent="0.55000000000000004">
      <c r="B260" s="127" t="str">
        <f>$B$49</f>
        <v>Teacher Ed-Practice Teaching</v>
      </c>
      <c r="C260" s="138">
        <f t="shared" si="19"/>
        <v>0</v>
      </c>
      <c r="D260" s="138">
        <f t="shared" si="19"/>
        <v>15076.629069022365</v>
      </c>
      <c r="E260" s="138">
        <f t="shared" si="19"/>
        <v>0</v>
      </c>
      <c r="F260" s="138">
        <f t="shared" si="19"/>
        <v>0</v>
      </c>
      <c r="G260" s="138">
        <f t="shared" si="19"/>
        <v>0</v>
      </c>
      <c r="H260" s="138">
        <f t="shared" si="18"/>
        <v>15076.629069022365</v>
      </c>
    </row>
    <row r="261" spans="2:9" x14ac:dyDescent="0.55000000000000004">
      <c r="B261" s="127" t="str">
        <f>$B$50</f>
        <v>Technology</v>
      </c>
      <c r="C261" s="138">
        <f t="shared" si="19"/>
        <v>64252.058532870447</v>
      </c>
      <c r="D261" s="138">
        <f t="shared" si="19"/>
        <v>77177.982139043059</v>
      </c>
      <c r="E261" s="138">
        <f t="shared" si="19"/>
        <v>22087.503658356407</v>
      </c>
      <c r="F261" s="138">
        <f t="shared" si="19"/>
        <v>0</v>
      </c>
      <c r="G261" s="138">
        <f t="shared" si="19"/>
        <v>0</v>
      </c>
      <c r="H261" s="138">
        <f t="shared" si="18"/>
        <v>163517.54433026991</v>
      </c>
    </row>
    <row r="262" spans="2:9" x14ac:dyDescent="0.55000000000000004">
      <c r="B262" s="127" t="str">
        <f>$B$51</f>
        <v>Nursing</v>
      </c>
      <c r="C262" s="138">
        <f t="shared" si="19"/>
        <v>4628.3262502491425</v>
      </c>
      <c r="D262" s="138">
        <f t="shared" si="19"/>
        <v>81246.278871953866</v>
      </c>
      <c r="E262" s="138">
        <f t="shared" si="19"/>
        <v>0</v>
      </c>
      <c r="F262" s="138">
        <f t="shared" si="19"/>
        <v>0</v>
      </c>
      <c r="G262" s="138">
        <f t="shared" si="19"/>
        <v>0</v>
      </c>
      <c r="H262" s="138">
        <f t="shared" si="18"/>
        <v>85874.605122203007</v>
      </c>
    </row>
    <row r="263" spans="2:9" x14ac:dyDescent="0.55000000000000004">
      <c r="B263" s="130" t="str">
        <f>$B$52</f>
        <v>Totals</v>
      </c>
      <c r="C263" s="135">
        <f>SUM(C243:C262)</f>
        <v>1817298.6894360601</v>
      </c>
      <c r="D263" s="135">
        <f>SUM(D243:D262)</f>
        <v>1993465.3991262903</v>
      </c>
      <c r="E263" s="135">
        <f>SUM(E243:E262)</f>
        <v>858580.91143764905</v>
      </c>
      <c r="F263" s="135">
        <f>SUM(F243:F262)</f>
        <v>0</v>
      </c>
      <c r="G263" s="135">
        <f>SUM(G243:G262)</f>
        <v>0</v>
      </c>
      <c r="H263" s="135">
        <f t="shared" si="18"/>
        <v>4669345</v>
      </c>
      <c r="I263" s="349"/>
    </row>
    <row r="264" spans="2:9" x14ac:dyDescent="0.55000000000000004">
      <c r="B264" s="451"/>
      <c r="C264" s="451"/>
      <c r="D264" s="451"/>
      <c r="E264" s="451"/>
      <c r="F264" s="451"/>
      <c r="G264" s="451"/>
      <c r="H264" s="452"/>
      <c r="I264" s="350"/>
    </row>
    <row r="265" spans="2:9" x14ac:dyDescent="0.55000000000000004">
      <c r="B265" s="120" t="s">
        <v>227</v>
      </c>
      <c r="C265" s="121"/>
      <c r="D265" s="121"/>
      <c r="E265" s="121"/>
      <c r="F265" s="121"/>
      <c r="G265" s="121"/>
      <c r="H265" s="122"/>
    </row>
    <row r="266" spans="2:9" ht="45" customHeight="1" thickBot="1" x14ac:dyDescent="0.6">
      <c r="B266" s="432" t="s">
        <v>228</v>
      </c>
      <c r="C266" s="432"/>
      <c r="D266" s="432"/>
      <c r="E266" s="432"/>
      <c r="F266" s="432"/>
      <c r="G266" s="432"/>
      <c r="H266" s="432"/>
    </row>
    <row r="267" spans="2:9" ht="19.8" thickBot="1" x14ac:dyDescent="0.6">
      <c r="B267" s="124" t="s">
        <v>31</v>
      </c>
      <c r="C267" s="125" t="s">
        <v>25</v>
      </c>
      <c r="D267" s="125" t="s">
        <v>26</v>
      </c>
      <c r="E267" s="125" t="s">
        <v>27</v>
      </c>
      <c r="F267" s="125" t="s">
        <v>28</v>
      </c>
      <c r="G267" s="125" t="s">
        <v>29</v>
      </c>
      <c r="H267" s="126" t="s">
        <v>1</v>
      </c>
    </row>
    <row r="268" spans="2:9" x14ac:dyDescent="0.55000000000000004">
      <c r="B268" s="127" t="str">
        <f>$B$32</f>
        <v>Liberal Arts</v>
      </c>
      <c r="C268" s="135">
        <f t="shared" ref="C268:G283" si="20">C243+C218+C193+C168+C116</f>
        <v>8083986.9060270172</v>
      </c>
      <c r="D268" s="135">
        <f t="shared" si="20"/>
        <v>5487678.09552952</v>
      </c>
      <c r="E268" s="135">
        <f t="shared" si="20"/>
        <v>3207960.4388368726</v>
      </c>
      <c r="F268" s="135">
        <f t="shared" si="20"/>
        <v>0</v>
      </c>
      <c r="G268" s="135">
        <f t="shared" si="20"/>
        <v>0</v>
      </c>
      <c r="H268" s="135">
        <f>SUM(C268:G268)</f>
        <v>16779625.440393411</v>
      </c>
    </row>
    <row r="269" spans="2:9" x14ac:dyDescent="0.55000000000000004">
      <c r="B269" s="127" t="str">
        <f>$B$33</f>
        <v>Science</v>
      </c>
      <c r="C269" s="138">
        <f t="shared" si="20"/>
        <v>2669000.5287130699</v>
      </c>
      <c r="D269" s="138">
        <f t="shared" si="20"/>
        <v>3173904.1651727818</v>
      </c>
      <c r="E269" s="138">
        <f t="shared" si="20"/>
        <v>726590.86575773335</v>
      </c>
      <c r="F269" s="138">
        <f t="shared" si="20"/>
        <v>0</v>
      </c>
      <c r="G269" s="138">
        <f t="shared" si="20"/>
        <v>0</v>
      </c>
      <c r="H269" s="138">
        <f t="shared" ref="H269:H288" si="21">SUM(C269:G269)</f>
        <v>6569495.5596435852</v>
      </c>
    </row>
    <row r="270" spans="2:9" x14ac:dyDescent="0.55000000000000004">
      <c r="B270" s="127" t="str">
        <f>$B$34</f>
        <v>Fine Arts</v>
      </c>
      <c r="C270" s="138">
        <f t="shared" si="20"/>
        <v>1722050.711863522</v>
      </c>
      <c r="D270" s="138">
        <f t="shared" si="20"/>
        <v>716996.65976900142</v>
      </c>
      <c r="E270" s="138">
        <f t="shared" si="20"/>
        <v>230842.64217963186</v>
      </c>
      <c r="F270" s="138">
        <f t="shared" si="20"/>
        <v>0</v>
      </c>
      <c r="G270" s="138">
        <f t="shared" si="20"/>
        <v>0</v>
      </c>
      <c r="H270" s="138">
        <f t="shared" si="21"/>
        <v>2669890.0138121555</v>
      </c>
    </row>
    <row r="271" spans="2:9" x14ac:dyDescent="0.55000000000000004">
      <c r="B271" s="127" t="str">
        <f>$B$35</f>
        <v>Teacher Education</v>
      </c>
      <c r="C271" s="138">
        <f t="shared" si="20"/>
        <v>225230.09357504072</v>
      </c>
      <c r="D271" s="138">
        <f t="shared" si="20"/>
        <v>2101352.058728545</v>
      </c>
      <c r="E271" s="138">
        <f t="shared" si="20"/>
        <v>2563980.4762046314</v>
      </c>
      <c r="F271" s="138">
        <f t="shared" si="20"/>
        <v>0</v>
      </c>
      <c r="G271" s="138">
        <f t="shared" si="20"/>
        <v>0</v>
      </c>
      <c r="H271" s="138">
        <f t="shared" si="21"/>
        <v>4890562.6285082176</v>
      </c>
    </row>
    <row r="272" spans="2:9" x14ac:dyDescent="0.55000000000000004">
      <c r="B272" s="127" t="str">
        <f>$B$36</f>
        <v>Agriculture</v>
      </c>
      <c r="C272" s="138">
        <f t="shared" si="20"/>
        <v>766585.41327964701</v>
      </c>
      <c r="D272" s="138">
        <f t="shared" si="20"/>
        <v>587362.71714975813</v>
      </c>
      <c r="E272" s="138">
        <f t="shared" si="20"/>
        <v>1684301.9177462258</v>
      </c>
      <c r="F272" s="138">
        <f t="shared" si="20"/>
        <v>0</v>
      </c>
      <c r="G272" s="138">
        <f t="shared" si="20"/>
        <v>0</v>
      </c>
      <c r="H272" s="138">
        <f t="shared" si="21"/>
        <v>3038250.0481756311</v>
      </c>
    </row>
    <row r="273" spans="2:9" x14ac:dyDescent="0.55000000000000004">
      <c r="B273" s="127" t="str">
        <f>$B$37</f>
        <v>Engineering</v>
      </c>
      <c r="C273" s="138">
        <f t="shared" si="20"/>
        <v>202109.45643498196</v>
      </c>
      <c r="D273" s="138">
        <f t="shared" si="20"/>
        <v>484136.23763298406</v>
      </c>
      <c r="E273" s="138">
        <f t="shared" si="20"/>
        <v>0</v>
      </c>
      <c r="F273" s="138">
        <f t="shared" si="20"/>
        <v>0</v>
      </c>
      <c r="G273" s="138">
        <f t="shared" si="20"/>
        <v>0</v>
      </c>
      <c r="H273" s="138">
        <f t="shared" si="21"/>
        <v>686245.69406796596</v>
      </c>
    </row>
    <row r="274" spans="2:9" x14ac:dyDescent="0.55000000000000004">
      <c r="B274" s="127" t="str">
        <f>$B$38</f>
        <v>Home Economics</v>
      </c>
      <c r="C274" s="138">
        <f t="shared" si="20"/>
        <v>76531.089202699921</v>
      </c>
      <c r="D274" s="138">
        <f t="shared" si="20"/>
        <v>0</v>
      </c>
      <c r="E274" s="138">
        <f t="shared" si="20"/>
        <v>0</v>
      </c>
      <c r="F274" s="138">
        <f t="shared" si="20"/>
        <v>0</v>
      </c>
      <c r="G274" s="138">
        <f t="shared" si="20"/>
        <v>0</v>
      </c>
      <c r="H274" s="138">
        <f t="shared" si="21"/>
        <v>76531.089202699921</v>
      </c>
    </row>
    <row r="275" spans="2:9" x14ac:dyDescent="0.55000000000000004">
      <c r="B275" s="127" t="str">
        <f>$B$39</f>
        <v>Law</v>
      </c>
      <c r="C275" s="138">
        <f t="shared" si="20"/>
        <v>0</v>
      </c>
      <c r="D275" s="138">
        <f t="shared" si="20"/>
        <v>0</v>
      </c>
      <c r="E275" s="138">
        <f t="shared" si="20"/>
        <v>0</v>
      </c>
      <c r="F275" s="138">
        <f t="shared" si="20"/>
        <v>0</v>
      </c>
      <c r="G275" s="138">
        <f t="shared" si="20"/>
        <v>0</v>
      </c>
      <c r="H275" s="138">
        <f t="shared" si="21"/>
        <v>0</v>
      </c>
    </row>
    <row r="276" spans="2:9" x14ac:dyDescent="0.55000000000000004">
      <c r="B276" s="127" t="str">
        <f>$B$40</f>
        <v>Social Service</v>
      </c>
      <c r="C276" s="138">
        <f t="shared" si="20"/>
        <v>0</v>
      </c>
      <c r="D276" s="138">
        <f t="shared" si="20"/>
        <v>0</v>
      </c>
      <c r="E276" s="138">
        <f t="shared" si="20"/>
        <v>0</v>
      </c>
      <c r="F276" s="138">
        <f t="shared" si="20"/>
        <v>0</v>
      </c>
      <c r="G276" s="138">
        <f t="shared" si="20"/>
        <v>0</v>
      </c>
      <c r="H276" s="138">
        <f t="shared" si="21"/>
        <v>0</v>
      </c>
    </row>
    <row r="277" spans="2:9" x14ac:dyDescent="0.55000000000000004">
      <c r="B277" s="127" t="str">
        <f>$B$41</f>
        <v>Library Science</v>
      </c>
      <c r="C277" s="138">
        <f t="shared" si="20"/>
        <v>0</v>
      </c>
      <c r="D277" s="138">
        <f t="shared" si="20"/>
        <v>0</v>
      </c>
      <c r="E277" s="138">
        <f t="shared" si="20"/>
        <v>0</v>
      </c>
      <c r="F277" s="138">
        <f t="shared" si="20"/>
        <v>0</v>
      </c>
      <c r="G277" s="138">
        <f t="shared" si="20"/>
        <v>0</v>
      </c>
      <c r="H277" s="138">
        <f t="shared" si="21"/>
        <v>0</v>
      </c>
    </row>
    <row r="278" spans="2:9" x14ac:dyDescent="0.55000000000000004">
      <c r="B278" s="127" t="str">
        <f>$B$42</f>
        <v>Veterinary Science</v>
      </c>
      <c r="C278" s="138">
        <f t="shared" si="20"/>
        <v>0</v>
      </c>
      <c r="D278" s="138">
        <f t="shared" si="20"/>
        <v>0</v>
      </c>
      <c r="E278" s="138">
        <f t="shared" si="20"/>
        <v>0</v>
      </c>
      <c r="F278" s="138">
        <f t="shared" si="20"/>
        <v>0</v>
      </c>
      <c r="G278" s="138">
        <f t="shared" si="20"/>
        <v>0</v>
      </c>
      <c r="H278" s="138">
        <f t="shared" si="21"/>
        <v>0</v>
      </c>
    </row>
    <row r="279" spans="2:9" x14ac:dyDescent="0.55000000000000004">
      <c r="B279" s="127" t="str">
        <f>$B$43</f>
        <v>Vocational Training</v>
      </c>
      <c r="C279" s="138">
        <f t="shared" si="20"/>
        <v>33466.653982974742</v>
      </c>
      <c r="D279" s="138">
        <f t="shared" si="20"/>
        <v>160737.32807290123</v>
      </c>
      <c r="E279" s="138">
        <f t="shared" si="20"/>
        <v>0</v>
      </c>
      <c r="F279" s="138">
        <f t="shared" si="20"/>
        <v>0</v>
      </c>
      <c r="G279" s="138">
        <f t="shared" si="20"/>
        <v>0</v>
      </c>
      <c r="H279" s="138">
        <f t="shared" si="21"/>
        <v>194203.98205587597</v>
      </c>
    </row>
    <row r="280" spans="2:9" x14ac:dyDescent="0.55000000000000004">
      <c r="B280" s="127" t="str">
        <f>$B$44</f>
        <v>Physical Training</v>
      </c>
      <c r="C280" s="138">
        <f t="shared" si="20"/>
        <v>71267.710573021235</v>
      </c>
      <c r="D280" s="138">
        <f t="shared" si="20"/>
        <v>502102.25803426391</v>
      </c>
      <c r="E280" s="138">
        <f t="shared" si="20"/>
        <v>0</v>
      </c>
      <c r="F280" s="138">
        <f t="shared" si="20"/>
        <v>0</v>
      </c>
      <c r="G280" s="138">
        <f t="shared" si="20"/>
        <v>0</v>
      </c>
      <c r="H280" s="138">
        <f t="shared" si="21"/>
        <v>573369.96860728518</v>
      </c>
    </row>
    <row r="281" spans="2:9" x14ac:dyDescent="0.55000000000000004">
      <c r="B281" s="127" t="str">
        <f>$B$45</f>
        <v>Health Services</v>
      </c>
      <c r="C281" s="138">
        <f t="shared" si="20"/>
        <v>35024.45083413957</v>
      </c>
      <c r="D281" s="138">
        <f t="shared" si="20"/>
        <v>4619.8899368209541</v>
      </c>
      <c r="E281" s="138">
        <f t="shared" si="20"/>
        <v>356278.47753737506</v>
      </c>
      <c r="F281" s="138">
        <f t="shared" si="20"/>
        <v>0</v>
      </c>
      <c r="G281" s="138">
        <f t="shared" si="20"/>
        <v>0</v>
      </c>
      <c r="H281" s="138">
        <f t="shared" si="21"/>
        <v>395922.81830833561</v>
      </c>
    </row>
    <row r="282" spans="2:9" x14ac:dyDescent="0.55000000000000004">
      <c r="B282" s="127" t="str">
        <f>$B$46</f>
        <v>Pharmacy</v>
      </c>
      <c r="C282" s="138">
        <f t="shared" si="20"/>
        <v>0</v>
      </c>
      <c r="D282" s="138">
        <f t="shared" si="20"/>
        <v>0</v>
      </c>
      <c r="E282" s="138">
        <f t="shared" si="20"/>
        <v>0</v>
      </c>
      <c r="F282" s="138">
        <f t="shared" si="20"/>
        <v>0</v>
      </c>
      <c r="G282" s="138">
        <f t="shared" si="20"/>
        <v>0</v>
      </c>
      <c r="H282" s="138">
        <f t="shared" si="21"/>
        <v>0</v>
      </c>
    </row>
    <row r="283" spans="2:9" x14ac:dyDescent="0.55000000000000004">
      <c r="B283" s="127" t="str">
        <f>$B$47</f>
        <v>Business Administration</v>
      </c>
      <c r="C283" s="138">
        <f t="shared" si="20"/>
        <v>491529.58601028007</v>
      </c>
      <c r="D283" s="138">
        <f t="shared" si="20"/>
        <v>2679216.6184563958</v>
      </c>
      <c r="E283" s="138">
        <f t="shared" si="20"/>
        <v>1233879.961326465</v>
      </c>
      <c r="F283" s="138">
        <f t="shared" si="20"/>
        <v>0</v>
      </c>
      <c r="G283" s="138">
        <f t="shared" si="20"/>
        <v>0</v>
      </c>
      <c r="H283" s="138">
        <f t="shared" si="21"/>
        <v>4404626.1657931414</v>
      </c>
    </row>
    <row r="284" spans="2:9" x14ac:dyDescent="0.55000000000000004">
      <c r="B284" s="127" t="str">
        <f>$B$48</f>
        <v>Optometry</v>
      </c>
      <c r="C284" s="138">
        <f t="shared" ref="C284:G287" si="22">C259+C234+C209+C184+C132</f>
        <v>0</v>
      </c>
      <c r="D284" s="138">
        <f t="shared" si="22"/>
        <v>0</v>
      </c>
      <c r="E284" s="138">
        <f t="shared" si="22"/>
        <v>0</v>
      </c>
      <c r="F284" s="138">
        <f t="shared" si="22"/>
        <v>0</v>
      </c>
      <c r="G284" s="138">
        <f t="shared" si="22"/>
        <v>0</v>
      </c>
      <c r="H284" s="138">
        <f t="shared" si="21"/>
        <v>0</v>
      </c>
    </row>
    <row r="285" spans="2:9" x14ac:dyDescent="0.55000000000000004">
      <c r="B285" s="127" t="str">
        <f>$B$49</f>
        <v>Teacher Ed-Practice Teaching</v>
      </c>
      <c r="C285" s="138">
        <f t="shared" si="22"/>
        <v>0</v>
      </c>
      <c r="D285" s="138">
        <f t="shared" si="22"/>
        <v>101700.20008368672</v>
      </c>
      <c r="E285" s="138">
        <f t="shared" si="22"/>
        <v>0</v>
      </c>
      <c r="F285" s="138">
        <f t="shared" si="22"/>
        <v>0</v>
      </c>
      <c r="G285" s="138">
        <f t="shared" si="22"/>
        <v>0</v>
      </c>
      <c r="H285" s="138">
        <f t="shared" si="21"/>
        <v>101700.20008368672</v>
      </c>
    </row>
    <row r="286" spans="2:9" x14ac:dyDescent="0.55000000000000004">
      <c r="B286" s="127" t="str">
        <f>$B$50</f>
        <v>Technology</v>
      </c>
      <c r="C286" s="138">
        <f t="shared" si="22"/>
        <v>628337.93731147307</v>
      </c>
      <c r="D286" s="138">
        <f t="shared" si="22"/>
        <v>463518.22049537406</v>
      </c>
      <c r="E286" s="138">
        <f t="shared" si="22"/>
        <v>248874.50674571615</v>
      </c>
      <c r="F286" s="138">
        <f t="shared" si="22"/>
        <v>0</v>
      </c>
      <c r="G286" s="138">
        <f t="shared" si="22"/>
        <v>0</v>
      </c>
      <c r="H286" s="138">
        <f t="shared" si="21"/>
        <v>1340730.6645525633</v>
      </c>
    </row>
    <row r="287" spans="2:9" x14ac:dyDescent="0.55000000000000004">
      <c r="B287" s="127" t="str">
        <f>$B$51</f>
        <v>Nursing</v>
      </c>
      <c r="C287" s="138">
        <f t="shared" si="22"/>
        <v>29306.709350568497</v>
      </c>
      <c r="D287" s="138">
        <f t="shared" si="22"/>
        <v>1352280.8209608998</v>
      </c>
      <c r="E287" s="138">
        <f t="shared" si="22"/>
        <v>0</v>
      </c>
      <c r="F287" s="138">
        <f t="shared" si="22"/>
        <v>0</v>
      </c>
      <c r="G287" s="138">
        <f t="shared" si="22"/>
        <v>0</v>
      </c>
      <c r="H287" s="138">
        <f t="shared" si="21"/>
        <v>1381587.5303114683</v>
      </c>
    </row>
    <row r="288" spans="2:9" x14ac:dyDescent="0.55000000000000004">
      <c r="B288" s="130" t="str">
        <f>$B$52</f>
        <v>Totals</v>
      </c>
      <c r="C288" s="135">
        <f>SUM(C268:C287)</f>
        <v>15034427.247158434</v>
      </c>
      <c r="D288" s="135">
        <f>SUM(D268:D287)</f>
        <v>17815605.270022936</v>
      </c>
      <c r="E288" s="135">
        <f>SUM(E268:E287)</f>
        <v>10252709.286334651</v>
      </c>
      <c r="F288" s="135">
        <f>SUM(F268:F287)</f>
        <v>0</v>
      </c>
      <c r="G288" s="135">
        <f>SUM(G268:G287)</f>
        <v>0</v>
      </c>
      <c r="H288" s="135">
        <f t="shared" si="21"/>
        <v>43102741.803516023</v>
      </c>
      <c r="I288" s="351"/>
    </row>
    <row r="289" spans="2:8" x14ac:dyDescent="0.55000000000000004">
      <c r="H289" s="139"/>
    </row>
    <row r="290" spans="2:8" x14ac:dyDescent="0.55000000000000004">
      <c r="B290" s="120" t="s">
        <v>218</v>
      </c>
      <c r="C290" s="121"/>
      <c r="D290" s="121"/>
      <c r="E290" s="121"/>
      <c r="F290" s="121"/>
      <c r="G290" s="121"/>
      <c r="H290" s="122"/>
    </row>
    <row r="291" spans="2:8" ht="30" customHeight="1" thickBot="1" x14ac:dyDescent="0.6">
      <c r="B291" s="432" t="s">
        <v>229</v>
      </c>
      <c r="C291" s="432"/>
      <c r="D291" s="432"/>
      <c r="E291" s="432"/>
      <c r="F291" s="432"/>
      <c r="G291" s="432"/>
      <c r="H291" s="432"/>
    </row>
    <row r="292" spans="2:8" ht="19.8" thickBot="1" x14ac:dyDescent="0.6">
      <c r="B292" s="124" t="s">
        <v>31</v>
      </c>
      <c r="C292" s="125" t="s">
        <v>25</v>
      </c>
      <c r="D292" s="125" t="s">
        <v>26</v>
      </c>
      <c r="E292" s="125" t="s">
        <v>27</v>
      </c>
      <c r="F292" s="125" t="s">
        <v>28</v>
      </c>
      <c r="G292" s="125" t="s">
        <v>29</v>
      </c>
      <c r="H292" s="126" t="s">
        <v>1</v>
      </c>
    </row>
    <row r="293" spans="2:8" x14ac:dyDescent="0.55000000000000004">
      <c r="B293" s="127" t="str">
        <f>$B$32</f>
        <v>Liberal Arts</v>
      </c>
      <c r="C293" s="133">
        <f t="shared" ref="C293:H308" si="23">IF(C32=0,0,C268/C32)</f>
        <v>621.98868246726295</v>
      </c>
      <c r="D293" s="133">
        <f t="shared" si="23"/>
        <v>974.37466184828122</v>
      </c>
      <c r="E293" s="133">
        <f t="shared" si="23"/>
        <v>1132.3545495364888</v>
      </c>
      <c r="F293" s="133">
        <f t="shared" si="23"/>
        <v>0</v>
      </c>
      <c r="G293" s="134">
        <f t="shared" si="23"/>
        <v>0</v>
      </c>
      <c r="H293" s="135">
        <f t="shared" si="23"/>
        <v>781.82953314665042</v>
      </c>
    </row>
    <row r="294" spans="2:8" x14ac:dyDescent="0.55000000000000004">
      <c r="B294" s="127" t="str">
        <f>$B$33</f>
        <v>Science</v>
      </c>
      <c r="C294" s="136">
        <f t="shared" si="23"/>
        <v>898.65337667106724</v>
      </c>
      <c r="D294" s="136">
        <f t="shared" si="23"/>
        <v>1183.4094575588299</v>
      </c>
      <c r="E294" s="136">
        <f t="shared" si="23"/>
        <v>1759.2999170889427</v>
      </c>
      <c r="F294" s="136">
        <f t="shared" si="23"/>
        <v>0</v>
      </c>
      <c r="G294" s="137">
        <f t="shared" si="23"/>
        <v>0</v>
      </c>
      <c r="H294" s="138">
        <f t="shared" si="23"/>
        <v>1083.1814607821245</v>
      </c>
    </row>
    <row r="295" spans="2:8" x14ac:dyDescent="0.55000000000000004">
      <c r="B295" s="127" t="str">
        <f>$B$34</f>
        <v>Fine Arts</v>
      </c>
      <c r="C295" s="136">
        <f t="shared" si="23"/>
        <v>1288.9601136703009</v>
      </c>
      <c r="D295" s="136">
        <f t="shared" si="23"/>
        <v>3480.5663095582595</v>
      </c>
      <c r="E295" s="136">
        <f t="shared" si="23"/>
        <v>3206.1478080504426</v>
      </c>
      <c r="F295" s="136">
        <f t="shared" si="23"/>
        <v>0</v>
      </c>
      <c r="G295" s="137">
        <f t="shared" si="23"/>
        <v>0</v>
      </c>
      <c r="H295" s="138">
        <f t="shared" si="23"/>
        <v>1654.2069478390058</v>
      </c>
    </row>
    <row r="296" spans="2:8" x14ac:dyDescent="0.55000000000000004">
      <c r="B296" s="127" t="str">
        <f>$B$35</f>
        <v>Teacher Education</v>
      </c>
      <c r="C296" s="136">
        <f t="shared" si="23"/>
        <v>701.65138185370938</v>
      </c>
      <c r="D296" s="136">
        <f t="shared" si="23"/>
        <v>816.37609119213096</v>
      </c>
      <c r="E296" s="136">
        <f t="shared" si="23"/>
        <v>1703.6415124283265</v>
      </c>
      <c r="F296" s="136">
        <f t="shared" si="23"/>
        <v>0</v>
      </c>
      <c r="G296" s="137">
        <f t="shared" si="23"/>
        <v>0</v>
      </c>
      <c r="H296" s="138">
        <f t="shared" si="23"/>
        <v>1111.4915064791403</v>
      </c>
    </row>
    <row r="297" spans="2:8" x14ac:dyDescent="0.55000000000000004">
      <c r="B297" s="127" t="str">
        <f>$B$36</f>
        <v>Agriculture</v>
      </c>
      <c r="C297" s="136">
        <f t="shared" si="23"/>
        <v>1183.0021809871096</v>
      </c>
      <c r="D297" s="136">
        <f t="shared" si="23"/>
        <v>1125.2159332370845</v>
      </c>
      <c r="E297" s="136">
        <f t="shared" si="23"/>
        <v>2002.7371197933719</v>
      </c>
      <c r="F297" s="136">
        <f t="shared" si="23"/>
        <v>0</v>
      </c>
      <c r="G297" s="137">
        <f t="shared" si="23"/>
        <v>0</v>
      </c>
      <c r="H297" s="138">
        <f t="shared" si="23"/>
        <v>1510.8155386253759</v>
      </c>
    </row>
    <row r="298" spans="2:8" x14ac:dyDescent="0.55000000000000004">
      <c r="B298" s="127" t="str">
        <f>$B$37</f>
        <v>Engineering</v>
      </c>
      <c r="C298" s="136">
        <f t="shared" si="23"/>
        <v>1684.2454702915163</v>
      </c>
      <c r="D298" s="136">
        <f t="shared" si="23"/>
        <v>1619.1847412474383</v>
      </c>
      <c r="E298" s="136">
        <f t="shared" si="23"/>
        <v>0</v>
      </c>
      <c r="F298" s="136">
        <f t="shared" si="23"/>
        <v>0</v>
      </c>
      <c r="G298" s="137">
        <f t="shared" si="23"/>
        <v>0</v>
      </c>
      <c r="H298" s="138">
        <f t="shared" si="23"/>
        <v>1637.8178856037373</v>
      </c>
    </row>
    <row r="299" spans="2:8" x14ac:dyDescent="0.55000000000000004">
      <c r="B299" s="127" t="str">
        <f>$B$38</f>
        <v>Home Economics</v>
      </c>
      <c r="C299" s="136">
        <f t="shared" si="23"/>
        <v>689.46927209639568</v>
      </c>
      <c r="D299" s="136">
        <f t="shared" si="23"/>
        <v>0</v>
      </c>
      <c r="E299" s="136">
        <f t="shared" si="23"/>
        <v>0</v>
      </c>
      <c r="F299" s="136">
        <f t="shared" si="23"/>
        <v>0</v>
      </c>
      <c r="G299" s="137">
        <f t="shared" si="23"/>
        <v>0</v>
      </c>
      <c r="H299" s="138">
        <f t="shared" si="23"/>
        <v>689.46927209639568</v>
      </c>
    </row>
    <row r="300" spans="2:8" x14ac:dyDescent="0.55000000000000004">
      <c r="B300" s="127" t="str">
        <f>$B$39</f>
        <v>Law</v>
      </c>
      <c r="C300" s="136">
        <f t="shared" si="23"/>
        <v>0</v>
      </c>
      <c r="D300" s="136">
        <f t="shared" si="23"/>
        <v>0</v>
      </c>
      <c r="E300" s="136">
        <f t="shared" si="23"/>
        <v>0</v>
      </c>
      <c r="F300" s="136">
        <f t="shared" si="23"/>
        <v>0</v>
      </c>
      <c r="G300" s="137">
        <f t="shared" si="23"/>
        <v>0</v>
      </c>
      <c r="H300" s="138">
        <f t="shared" si="23"/>
        <v>0</v>
      </c>
    </row>
    <row r="301" spans="2:8" x14ac:dyDescent="0.55000000000000004">
      <c r="B301" s="127" t="str">
        <f>$B$40</f>
        <v>Social Service</v>
      </c>
      <c r="C301" s="136">
        <f t="shared" si="23"/>
        <v>0</v>
      </c>
      <c r="D301" s="136">
        <f t="shared" si="23"/>
        <v>0</v>
      </c>
      <c r="E301" s="136">
        <f t="shared" si="23"/>
        <v>0</v>
      </c>
      <c r="F301" s="136">
        <f t="shared" si="23"/>
        <v>0</v>
      </c>
      <c r="G301" s="137">
        <f t="shared" si="23"/>
        <v>0</v>
      </c>
      <c r="H301" s="138">
        <f t="shared" si="23"/>
        <v>0</v>
      </c>
    </row>
    <row r="302" spans="2:8" x14ac:dyDescent="0.55000000000000004">
      <c r="B302" s="127" t="str">
        <f>$B$41</f>
        <v>Library Science</v>
      </c>
      <c r="C302" s="136">
        <f t="shared" si="23"/>
        <v>0</v>
      </c>
      <c r="D302" s="136">
        <f t="shared" si="23"/>
        <v>0</v>
      </c>
      <c r="E302" s="136">
        <f t="shared" si="23"/>
        <v>0</v>
      </c>
      <c r="F302" s="136">
        <f t="shared" si="23"/>
        <v>0</v>
      </c>
      <c r="G302" s="137">
        <f t="shared" si="23"/>
        <v>0</v>
      </c>
      <c r="H302" s="138">
        <f t="shared" si="23"/>
        <v>0</v>
      </c>
    </row>
    <row r="303" spans="2:8" x14ac:dyDescent="0.55000000000000004">
      <c r="B303" s="127" t="str">
        <f>$B$42</f>
        <v>Veterinary Science</v>
      </c>
      <c r="C303" s="136">
        <f t="shared" si="23"/>
        <v>0</v>
      </c>
      <c r="D303" s="136">
        <f t="shared" si="23"/>
        <v>0</v>
      </c>
      <c r="E303" s="136">
        <f t="shared" si="23"/>
        <v>0</v>
      </c>
      <c r="F303" s="136">
        <f t="shared" si="23"/>
        <v>0</v>
      </c>
      <c r="G303" s="137">
        <f t="shared" si="23"/>
        <v>0</v>
      </c>
      <c r="H303" s="138">
        <f t="shared" si="23"/>
        <v>0</v>
      </c>
    </row>
    <row r="304" spans="2:8" x14ac:dyDescent="0.55000000000000004">
      <c r="B304" s="127" t="str">
        <f>$B$43</f>
        <v>Vocational Training</v>
      </c>
      <c r="C304" s="136">
        <f t="shared" si="23"/>
        <v>778.29427867383117</v>
      </c>
      <c r="D304" s="136">
        <f t="shared" si="23"/>
        <v>1296.2687747814616</v>
      </c>
      <c r="E304" s="136">
        <f t="shared" si="23"/>
        <v>0</v>
      </c>
      <c r="F304" s="136">
        <f t="shared" si="23"/>
        <v>0</v>
      </c>
      <c r="G304" s="137">
        <f t="shared" si="23"/>
        <v>0</v>
      </c>
      <c r="H304" s="138">
        <f t="shared" si="23"/>
        <v>1162.89809614297</v>
      </c>
    </row>
    <row r="305" spans="2:9" x14ac:dyDescent="0.55000000000000004">
      <c r="B305" s="127" t="str">
        <f>$B$44</f>
        <v>Physical Training</v>
      </c>
      <c r="C305" s="136">
        <f t="shared" si="23"/>
        <v>11877.951762170205</v>
      </c>
      <c r="D305" s="136">
        <f t="shared" si="23"/>
        <v>11954.815667482475</v>
      </c>
      <c r="E305" s="136">
        <f t="shared" si="23"/>
        <v>0</v>
      </c>
      <c r="F305" s="136">
        <f t="shared" si="23"/>
        <v>0</v>
      </c>
      <c r="G305" s="137">
        <f t="shared" si="23"/>
        <v>0</v>
      </c>
      <c r="H305" s="138">
        <f t="shared" si="23"/>
        <v>11945.207679318441</v>
      </c>
    </row>
    <row r="306" spans="2:9" x14ac:dyDescent="0.55000000000000004">
      <c r="B306" s="127" t="str">
        <f>$B$45</f>
        <v>Health Services</v>
      </c>
      <c r="C306" s="136">
        <f t="shared" si="23"/>
        <v>1297.2018827459101</v>
      </c>
      <c r="D306" s="136">
        <f t="shared" si="23"/>
        <v>1539.9633122736514</v>
      </c>
      <c r="E306" s="136">
        <f t="shared" si="23"/>
        <v>751.64235767378705</v>
      </c>
      <c r="F306" s="136">
        <f t="shared" si="23"/>
        <v>0</v>
      </c>
      <c r="G306" s="137">
        <f t="shared" si="23"/>
        <v>0</v>
      </c>
      <c r="H306" s="138">
        <f t="shared" si="23"/>
        <v>785.56114743717387</v>
      </c>
    </row>
    <row r="307" spans="2:9" x14ac:dyDescent="0.55000000000000004">
      <c r="B307" s="127" t="str">
        <f>$B$46</f>
        <v>Pharmacy</v>
      </c>
      <c r="C307" s="136">
        <f t="shared" si="23"/>
        <v>0</v>
      </c>
      <c r="D307" s="136">
        <f t="shared" si="23"/>
        <v>0</v>
      </c>
      <c r="E307" s="136">
        <f t="shared" si="23"/>
        <v>0</v>
      </c>
      <c r="F307" s="136">
        <f t="shared" si="23"/>
        <v>0</v>
      </c>
      <c r="G307" s="137">
        <f t="shared" si="23"/>
        <v>0</v>
      </c>
      <c r="H307" s="138">
        <f t="shared" si="23"/>
        <v>0</v>
      </c>
    </row>
    <row r="308" spans="2:9" x14ac:dyDescent="0.55000000000000004">
      <c r="B308" s="127" t="str">
        <f>$B$47</f>
        <v>Business Administration</v>
      </c>
      <c r="C308" s="136">
        <f t="shared" si="23"/>
        <v>715.47246871947607</v>
      </c>
      <c r="D308" s="136">
        <f t="shared" si="23"/>
        <v>857.07505388880224</v>
      </c>
      <c r="E308" s="136">
        <f t="shared" si="23"/>
        <v>989.47871798433437</v>
      </c>
      <c r="F308" s="136">
        <f t="shared" si="23"/>
        <v>0</v>
      </c>
      <c r="G308" s="137">
        <f t="shared" si="23"/>
        <v>0</v>
      </c>
      <c r="H308" s="138">
        <f t="shared" si="23"/>
        <v>870.47947940575921</v>
      </c>
    </row>
    <row r="309" spans="2:9" x14ac:dyDescent="0.55000000000000004">
      <c r="B309" s="127" t="str">
        <f>$B$48</f>
        <v>Optometry</v>
      </c>
      <c r="C309" s="136">
        <f t="shared" ref="C309:H313" si="24">IF(C48=0,0,C284/C48)</f>
        <v>0</v>
      </c>
      <c r="D309" s="136">
        <f t="shared" si="24"/>
        <v>0</v>
      </c>
      <c r="E309" s="136">
        <f t="shared" si="24"/>
        <v>0</v>
      </c>
      <c r="F309" s="136">
        <f t="shared" si="24"/>
        <v>0</v>
      </c>
      <c r="G309" s="137">
        <f t="shared" si="24"/>
        <v>0</v>
      </c>
      <c r="H309" s="138">
        <f t="shared" si="24"/>
        <v>0</v>
      </c>
    </row>
    <row r="310" spans="2:9" x14ac:dyDescent="0.55000000000000004">
      <c r="B310" s="127" t="str">
        <f>$B$49</f>
        <v>Teacher Ed-Practice Teaching</v>
      </c>
      <c r="C310" s="136">
        <f t="shared" si="24"/>
        <v>0</v>
      </c>
      <c r="D310" s="136">
        <f t="shared" si="24"/>
        <v>807.14444510862484</v>
      </c>
      <c r="E310" s="136">
        <f t="shared" si="24"/>
        <v>0</v>
      </c>
      <c r="F310" s="136">
        <f t="shared" si="24"/>
        <v>0</v>
      </c>
      <c r="G310" s="137">
        <f t="shared" si="24"/>
        <v>0</v>
      </c>
      <c r="H310" s="138">
        <f t="shared" si="24"/>
        <v>807.14444510862484</v>
      </c>
    </row>
    <row r="311" spans="2:9" x14ac:dyDescent="0.55000000000000004">
      <c r="B311" s="127" t="str">
        <f>$B$50</f>
        <v>Technology</v>
      </c>
      <c r="C311" s="136">
        <f t="shared" si="24"/>
        <v>887.4829623043405</v>
      </c>
      <c r="D311" s="136">
        <f t="shared" si="24"/>
        <v>718.63289999282802</v>
      </c>
      <c r="E311" s="136">
        <f t="shared" si="24"/>
        <v>1276.2795217729033</v>
      </c>
      <c r="F311" s="136">
        <f t="shared" si="24"/>
        <v>0</v>
      </c>
      <c r="G311" s="137">
        <f t="shared" si="24"/>
        <v>0</v>
      </c>
      <c r="H311" s="138">
        <f t="shared" si="24"/>
        <v>866.10508046031225</v>
      </c>
    </row>
    <row r="312" spans="2:9" x14ac:dyDescent="0.55000000000000004">
      <c r="B312" s="127" t="str">
        <f>$B$51</f>
        <v>Nursing</v>
      </c>
      <c r="C312" s="136">
        <f t="shared" si="24"/>
        <v>574.64135981506854</v>
      </c>
      <c r="D312" s="136">
        <f t="shared" si="24"/>
        <v>1991.5770559070691</v>
      </c>
      <c r="E312" s="136">
        <f t="shared" si="24"/>
        <v>0</v>
      </c>
      <c r="F312" s="136">
        <f t="shared" si="24"/>
        <v>0</v>
      </c>
      <c r="G312" s="137">
        <f t="shared" si="24"/>
        <v>0</v>
      </c>
      <c r="H312" s="138">
        <f t="shared" si="24"/>
        <v>1892.5856579609156</v>
      </c>
    </row>
    <row r="313" spans="2:9" x14ac:dyDescent="0.55000000000000004">
      <c r="B313" s="130" t="str">
        <f>$B$52</f>
        <v>Totals</v>
      </c>
      <c r="C313" s="135">
        <f t="shared" si="24"/>
        <v>750.78288375323018</v>
      </c>
      <c r="D313" s="135">
        <f t="shared" si="24"/>
        <v>1069.3640618261065</v>
      </c>
      <c r="E313" s="135">
        <f t="shared" si="24"/>
        <v>1352.6001697011413</v>
      </c>
      <c r="F313" s="135">
        <f t="shared" si="24"/>
        <v>0</v>
      </c>
      <c r="G313" s="135">
        <f t="shared" si="24"/>
        <v>0</v>
      </c>
      <c r="H313" s="135">
        <f t="shared" si="24"/>
        <v>973.74317866296224</v>
      </c>
      <c r="I313" s="349"/>
    </row>
    <row r="315" spans="2:9" x14ac:dyDescent="0.55000000000000004">
      <c r="B315" s="120" t="s">
        <v>37</v>
      </c>
      <c r="C315" s="121"/>
      <c r="D315" s="121"/>
      <c r="E315" s="121"/>
      <c r="F315" s="121"/>
      <c r="G315" s="121"/>
      <c r="H315" s="122"/>
    </row>
    <row r="316" spans="2:9" ht="55.5" customHeight="1" thickBot="1" x14ac:dyDescent="0.6">
      <c r="B316" s="432" t="s">
        <v>230</v>
      </c>
      <c r="C316" s="432"/>
      <c r="D316" s="432"/>
      <c r="E316" s="432"/>
      <c r="F316" s="432"/>
      <c r="G316" s="432"/>
      <c r="H316" s="432"/>
    </row>
    <row r="317" spans="2:9" ht="19.8" thickBot="1" x14ac:dyDescent="0.6">
      <c r="B317" s="124" t="s">
        <v>31</v>
      </c>
      <c r="C317" s="125" t="s">
        <v>25</v>
      </c>
      <c r="D317" s="125" t="s">
        <v>26</v>
      </c>
      <c r="E317" s="125" t="s">
        <v>27</v>
      </c>
      <c r="F317" s="125" t="s">
        <v>28</v>
      </c>
      <c r="G317" s="125" t="s">
        <v>29</v>
      </c>
      <c r="H317" s="126" t="s">
        <v>1</v>
      </c>
    </row>
    <row r="318" spans="2:9" x14ac:dyDescent="0.55000000000000004">
      <c r="B318" s="127" t="str">
        <f>$B$32</f>
        <v>Liberal Arts</v>
      </c>
      <c r="C318" s="128">
        <f t="shared" ref="C318:H318" si="25">IF($C$293=0,"",C293/$C$293)</f>
        <v>1</v>
      </c>
      <c r="D318" s="128">
        <f t="shared" si="25"/>
        <v>1.566547252890836</v>
      </c>
      <c r="E318" s="128">
        <f t="shared" si="25"/>
        <v>1.8205388320648228</v>
      </c>
      <c r="F318" s="128">
        <f t="shared" si="25"/>
        <v>0</v>
      </c>
      <c r="G318" s="128">
        <f t="shared" si="25"/>
        <v>0</v>
      </c>
      <c r="H318" s="128">
        <f t="shared" si="25"/>
        <v>1.2569835355288805</v>
      </c>
    </row>
    <row r="319" spans="2:9" x14ac:dyDescent="0.55000000000000004">
      <c r="B319" s="127" t="str">
        <f>$B$33</f>
        <v>Science</v>
      </c>
      <c r="C319" s="128">
        <f t="shared" ref="C319:H334" si="26">IF($C$293=0,"",C294/$C$293)</f>
        <v>1.4448066371663699</v>
      </c>
      <c r="D319" s="128">
        <f t="shared" si="26"/>
        <v>1.9026221712982956</v>
      </c>
      <c r="E319" s="128">
        <f t="shared" si="26"/>
        <v>2.8285079241478637</v>
      </c>
      <c r="F319" s="128">
        <f t="shared" si="26"/>
        <v>0</v>
      </c>
      <c r="G319" s="128">
        <f t="shared" si="26"/>
        <v>0</v>
      </c>
      <c r="H319" s="128">
        <f t="shared" si="26"/>
        <v>1.7414809807879992</v>
      </c>
    </row>
    <row r="320" spans="2:9" x14ac:dyDescent="0.55000000000000004">
      <c r="B320" s="127" t="str">
        <f>$B$34</f>
        <v>Fine Arts</v>
      </c>
      <c r="C320" s="128">
        <f t="shared" si="26"/>
        <v>2.0723208476355879</v>
      </c>
      <c r="D320" s="128">
        <f t="shared" si="26"/>
        <v>5.595867589988587</v>
      </c>
      <c r="E320" s="128">
        <f t="shared" si="26"/>
        <v>5.1546722608078825</v>
      </c>
      <c r="F320" s="128">
        <f t="shared" si="26"/>
        <v>0</v>
      </c>
      <c r="G320" s="128">
        <f t="shared" si="26"/>
        <v>0</v>
      </c>
      <c r="H320" s="128">
        <f t="shared" si="26"/>
        <v>2.6595450921666433</v>
      </c>
    </row>
    <row r="321" spans="2:8" x14ac:dyDescent="0.55000000000000004">
      <c r="B321" s="127" t="str">
        <f>$B$35</f>
        <v>Teacher Education</v>
      </c>
      <c r="C321" s="128">
        <f t="shared" si="26"/>
        <v>1.1280774098178856</v>
      </c>
      <c r="D321" s="128">
        <f t="shared" si="26"/>
        <v>1.3125256362443527</v>
      </c>
      <c r="E321" s="128">
        <f t="shared" si="26"/>
        <v>2.7390233302484472</v>
      </c>
      <c r="F321" s="128">
        <f t="shared" si="26"/>
        <v>0</v>
      </c>
      <c r="G321" s="128">
        <f t="shared" si="26"/>
        <v>0</v>
      </c>
      <c r="H321" s="128">
        <f t="shared" si="26"/>
        <v>1.786996351879186</v>
      </c>
    </row>
    <row r="322" spans="2:8" x14ac:dyDescent="0.55000000000000004">
      <c r="B322" s="127" t="str">
        <f>$B$36</f>
        <v>Agriculture</v>
      </c>
      <c r="C322" s="128">
        <f t="shared" si="26"/>
        <v>1.9019673738989205</v>
      </c>
      <c r="D322" s="128">
        <f t="shared" si="26"/>
        <v>1.8090617481553739</v>
      </c>
      <c r="E322" s="128">
        <f t="shared" si="26"/>
        <v>3.2198931849516117</v>
      </c>
      <c r="F322" s="128">
        <f t="shared" si="26"/>
        <v>0</v>
      </c>
      <c r="G322" s="128">
        <f t="shared" si="26"/>
        <v>0</v>
      </c>
      <c r="H322" s="128">
        <f t="shared" si="26"/>
        <v>2.4290080852152713</v>
      </c>
    </row>
    <row r="323" spans="2:8" x14ac:dyDescent="0.55000000000000004">
      <c r="B323" s="127" t="str">
        <f>$B$37</f>
        <v>Engineering</v>
      </c>
      <c r="C323" s="128">
        <f t="shared" si="26"/>
        <v>2.7078394153581131</v>
      </c>
      <c r="D323" s="128">
        <f t="shared" si="26"/>
        <v>2.6032382692633007</v>
      </c>
      <c r="E323" s="128">
        <f t="shared" si="26"/>
        <v>0</v>
      </c>
      <c r="F323" s="128">
        <f t="shared" si="26"/>
        <v>0</v>
      </c>
      <c r="G323" s="128">
        <f t="shared" si="26"/>
        <v>0</v>
      </c>
      <c r="H323" s="128">
        <f t="shared" si="26"/>
        <v>2.6331956380732704</v>
      </c>
    </row>
    <row r="324" spans="2:8" x14ac:dyDescent="0.55000000000000004">
      <c r="B324" s="127" t="str">
        <f>$B$38</f>
        <v>Home Economics</v>
      </c>
      <c r="C324" s="128">
        <f t="shared" si="26"/>
        <v>1.1084916679857506</v>
      </c>
      <c r="D324" s="128">
        <f t="shared" si="26"/>
        <v>0</v>
      </c>
      <c r="E324" s="128">
        <f t="shared" si="26"/>
        <v>0</v>
      </c>
      <c r="F324" s="128">
        <f t="shared" si="26"/>
        <v>0</v>
      </c>
      <c r="G324" s="128">
        <f t="shared" si="26"/>
        <v>0</v>
      </c>
      <c r="H324" s="128">
        <f t="shared" si="26"/>
        <v>1.1084916679857506</v>
      </c>
    </row>
    <row r="325" spans="2:8" x14ac:dyDescent="0.55000000000000004">
      <c r="B325" s="127" t="str">
        <f>$B$39</f>
        <v>Law</v>
      </c>
      <c r="C325" s="128">
        <f t="shared" si="26"/>
        <v>0</v>
      </c>
      <c r="D325" s="128">
        <f t="shared" si="26"/>
        <v>0</v>
      </c>
      <c r="E325" s="128">
        <f t="shared" si="26"/>
        <v>0</v>
      </c>
      <c r="F325" s="128">
        <f t="shared" si="26"/>
        <v>0</v>
      </c>
      <c r="G325" s="128">
        <f t="shared" si="26"/>
        <v>0</v>
      </c>
      <c r="H325" s="128">
        <f t="shared" si="26"/>
        <v>0</v>
      </c>
    </row>
    <row r="326" spans="2:8" x14ac:dyDescent="0.55000000000000004">
      <c r="B326" s="127" t="str">
        <f>$B$40</f>
        <v>Social Service</v>
      </c>
      <c r="C326" s="128">
        <f t="shared" si="26"/>
        <v>0</v>
      </c>
      <c r="D326" s="128">
        <f t="shared" si="26"/>
        <v>0</v>
      </c>
      <c r="E326" s="128">
        <f t="shared" si="26"/>
        <v>0</v>
      </c>
      <c r="F326" s="128">
        <f t="shared" si="26"/>
        <v>0</v>
      </c>
      <c r="G326" s="128">
        <f t="shared" si="26"/>
        <v>0</v>
      </c>
      <c r="H326" s="128">
        <f t="shared" si="26"/>
        <v>0</v>
      </c>
    </row>
    <row r="327" spans="2:8" x14ac:dyDescent="0.55000000000000004">
      <c r="B327" s="127" t="str">
        <f>$B$41</f>
        <v>Library Science</v>
      </c>
      <c r="C327" s="128">
        <f t="shared" si="26"/>
        <v>0</v>
      </c>
      <c r="D327" s="128">
        <f t="shared" si="26"/>
        <v>0</v>
      </c>
      <c r="E327" s="128">
        <f t="shared" si="26"/>
        <v>0</v>
      </c>
      <c r="F327" s="128">
        <f t="shared" si="26"/>
        <v>0</v>
      </c>
      <c r="G327" s="128">
        <f t="shared" si="26"/>
        <v>0</v>
      </c>
      <c r="H327" s="128">
        <f t="shared" si="26"/>
        <v>0</v>
      </c>
    </row>
    <row r="328" spans="2:8" x14ac:dyDescent="0.55000000000000004">
      <c r="B328" s="127" t="str">
        <f>$B$42</f>
        <v>Veterinary Science</v>
      </c>
      <c r="C328" s="128">
        <f t="shared" si="26"/>
        <v>0</v>
      </c>
      <c r="D328" s="128">
        <f t="shared" si="26"/>
        <v>0</v>
      </c>
      <c r="E328" s="128">
        <f t="shared" si="26"/>
        <v>0</v>
      </c>
      <c r="F328" s="128">
        <f t="shared" si="26"/>
        <v>0</v>
      </c>
      <c r="G328" s="128">
        <f t="shared" si="26"/>
        <v>0</v>
      </c>
      <c r="H328" s="128">
        <f t="shared" si="26"/>
        <v>0</v>
      </c>
    </row>
    <row r="329" spans="2:8" x14ac:dyDescent="0.55000000000000004">
      <c r="B329" s="127" t="str">
        <f>$B$43</f>
        <v>Vocational Training</v>
      </c>
      <c r="C329" s="128">
        <f t="shared" si="26"/>
        <v>1.2512997432470083</v>
      </c>
      <c r="D329" s="128">
        <f t="shared" si="26"/>
        <v>2.0840713204611854</v>
      </c>
      <c r="E329" s="128">
        <f t="shared" si="26"/>
        <v>0</v>
      </c>
      <c r="F329" s="128">
        <f t="shared" si="26"/>
        <v>0</v>
      </c>
      <c r="G329" s="128">
        <f t="shared" si="26"/>
        <v>0</v>
      </c>
      <c r="H329" s="128">
        <f t="shared" si="26"/>
        <v>1.8696451059689123</v>
      </c>
    </row>
    <row r="330" spans="2:8" x14ac:dyDescent="0.55000000000000004">
      <c r="B330" s="127" t="str">
        <f>$B$44</f>
        <v>Physical Training</v>
      </c>
      <c r="C330" s="128">
        <f t="shared" si="26"/>
        <v>19.096732942235448</v>
      </c>
      <c r="D330" s="128">
        <f t="shared" si="26"/>
        <v>19.220310601249068</v>
      </c>
      <c r="E330" s="128">
        <f t="shared" si="26"/>
        <v>0</v>
      </c>
      <c r="F330" s="128">
        <f t="shared" si="26"/>
        <v>0</v>
      </c>
      <c r="G330" s="128">
        <f t="shared" si="26"/>
        <v>0</v>
      </c>
      <c r="H330" s="128">
        <f t="shared" si="26"/>
        <v>19.204863393872365</v>
      </c>
    </row>
    <row r="331" spans="2:8" x14ac:dyDescent="0.55000000000000004">
      <c r="B331" s="127" t="str">
        <f>$B$45</f>
        <v>Health Services</v>
      </c>
      <c r="C331" s="128">
        <f t="shared" si="26"/>
        <v>2.0855715213342094</v>
      </c>
      <c r="D331" s="128">
        <f t="shared" si="26"/>
        <v>2.4758703103166253</v>
      </c>
      <c r="E331" s="128">
        <f t="shared" si="26"/>
        <v>1.2084502159946426</v>
      </c>
      <c r="F331" s="128">
        <f t="shared" si="26"/>
        <v>0</v>
      </c>
      <c r="G331" s="128">
        <f t="shared" si="26"/>
        <v>0</v>
      </c>
      <c r="H331" s="128">
        <f t="shared" si="26"/>
        <v>1.2629830245802265</v>
      </c>
    </row>
    <row r="332" spans="2:8" x14ac:dyDescent="0.55000000000000004">
      <c r="B332" s="127" t="str">
        <f>$B$46</f>
        <v>Pharmacy</v>
      </c>
      <c r="C332" s="128">
        <f t="shared" si="26"/>
        <v>0</v>
      </c>
      <c r="D332" s="128">
        <f t="shared" si="26"/>
        <v>0</v>
      </c>
      <c r="E332" s="128">
        <f t="shared" si="26"/>
        <v>0</v>
      </c>
      <c r="F332" s="128">
        <f t="shared" si="26"/>
        <v>0</v>
      </c>
      <c r="G332" s="128">
        <f t="shared" si="26"/>
        <v>0</v>
      </c>
      <c r="H332" s="128">
        <f t="shared" si="26"/>
        <v>0</v>
      </c>
    </row>
    <row r="333" spans="2:8" x14ac:dyDescent="0.55000000000000004">
      <c r="B333" s="127" t="str">
        <f>$B$47</f>
        <v>Business Administration</v>
      </c>
      <c r="C333" s="128">
        <f t="shared" si="26"/>
        <v>1.1502982110243356</v>
      </c>
      <c r="D333" s="128">
        <f t="shared" si="26"/>
        <v>1.3779592427454057</v>
      </c>
      <c r="E333" s="128">
        <f t="shared" si="26"/>
        <v>1.5908307431886648</v>
      </c>
      <c r="F333" s="128">
        <f t="shared" si="26"/>
        <v>0</v>
      </c>
      <c r="G333" s="128">
        <f t="shared" si="26"/>
        <v>0</v>
      </c>
      <c r="H333" s="128">
        <f t="shared" si="26"/>
        <v>1.3995101582118821</v>
      </c>
    </row>
    <row r="334" spans="2:8" x14ac:dyDescent="0.55000000000000004">
      <c r="B334" s="127" t="str">
        <f>$B$48</f>
        <v>Optometry</v>
      </c>
      <c r="C334" s="128">
        <f t="shared" si="26"/>
        <v>0</v>
      </c>
      <c r="D334" s="128">
        <f t="shared" si="26"/>
        <v>0</v>
      </c>
      <c r="E334" s="128">
        <f t="shared" si="26"/>
        <v>0</v>
      </c>
      <c r="F334" s="128">
        <f t="shared" si="26"/>
        <v>0</v>
      </c>
      <c r="G334" s="128">
        <f t="shared" si="26"/>
        <v>0</v>
      </c>
      <c r="H334" s="128">
        <f t="shared" si="26"/>
        <v>0</v>
      </c>
    </row>
    <row r="335" spans="2:8" x14ac:dyDescent="0.55000000000000004">
      <c r="B335" s="127" t="str">
        <f>$B$49</f>
        <v>Teacher Ed-Practice Teaching</v>
      </c>
      <c r="C335" s="128">
        <f t="shared" ref="C335:H338" si="27">IF($C$293=0,"",C310/$C$293)</f>
        <v>0</v>
      </c>
      <c r="D335" s="128">
        <f t="shared" si="27"/>
        <v>1.297683491453411</v>
      </c>
      <c r="E335" s="128">
        <f t="shared" si="27"/>
        <v>0</v>
      </c>
      <c r="F335" s="128">
        <f t="shared" si="27"/>
        <v>0</v>
      </c>
      <c r="G335" s="128">
        <f t="shared" si="27"/>
        <v>0</v>
      </c>
      <c r="H335" s="128">
        <f t="shared" si="27"/>
        <v>1.297683491453411</v>
      </c>
    </row>
    <row r="336" spans="2:8" x14ac:dyDescent="0.55000000000000004">
      <c r="B336" s="127" t="str">
        <f>$B$50</f>
        <v>Technology</v>
      </c>
      <c r="C336" s="128">
        <f t="shared" si="27"/>
        <v>1.4268474448504957</v>
      </c>
      <c r="D336" s="128">
        <f t="shared" si="27"/>
        <v>1.1553793826958447</v>
      </c>
      <c r="E336" s="128">
        <f t="shared" si="27"/>
        <v>2.0519336729894238</v>
      </c>
      <c r="F336" s="128">
        <f t="shared" si="27"/>
        <v>0</v>
      </c>
      <c r="G336" s="128">
        <f t="shared" si="27"/>
        <v>0</v>
      </c>
      <c r="H336" s="128">
        <f t="shared" si="27"/>
        <v>1.3924772345128609</v>
      </c>
    </row>
    <row r="337" spans="2:9" x14ac:dyDescent="0.55000000000000004">
      <c r="B337" s="127" t="str">
        <f>$B$51</f>
        <v>Nursing</v>
      </c>
      <c r="C337" s="128">
        <f t="shared" si="27"/>
        <v>0.92387751741015567</v>
      </c>
      <c r="D337" s="128">
        <f t="shared" si="27"/>
        <v>3.2019506335822943</v>
      </c>
      <c r="E337" s="128">
        <f t="shared" si="27"/>
        <v>0</v>
      </c>
      <c r="F337" s="128">
        <f t="shared" si="27"/>
        <v>0</v>
      </c>
      <c r="G337" s="128">
        <f t="shared" si="27"/>
        <v>0</v>
      </c>
      <c r="H337" s="128">
        <f t="shared" si="27"/>
        <v>3.0427975802606793</v>
      </c>
    </row>
    <row r="338" spans="2:9" x14ac:dyDescent="0.55000000000000004">
      <c r="B338" s="130" t="str">
        <f>$B$52</f>
        <v>Totals</v>
      </c>
      <c r="C338" s="128">
        <f t="shared" si="27"/>
        <v>1.2070683999828984</v>
      </c>
      <c r="D338" s="128">
        <f t="shared" si="27"/>
        <v>1.7192661088047856</v>
      </c>
      <c r="E338" s="128">
        <f t="shared" si="27"/>
        <v>2.1746379119564327</v>
      </c>
      <c r="F338" s="128">
        <f t="shared" si="27"/>
        <v>0</v>
      </c>
      <c r="G338" s="128">
        <f t="shared" si="27"/>
        <v>0</v>
      </c>
      <c r="H338" s="128">
        <f t="shared" si="27"/>
        <v>1.5655319881390497</v>
      </c>
      <c r="I338" s="349"/>
    </row>
    <row r="340" spans="2:9" x14ac:dyDescent="0.55000000000000004">
      <c r="B340" s="120" t="s">
        <v>231</v>
      </c>
      <c r="C340" s="121"/>
      <c r="D340" s="121"/>
      <c r="E340" s="121"/>
      <c r="F340" s="121"/>
      <c r="G340" s="121"/>
      <c r="H340" s="122"/>
    </row>
    <row r="341" spans="2:9" ht="55.5" customHeight="1" thickBot="1" x14ac:dyDescent="0.6">
      <c r="B341" s="432" t="s">
        <v>232</v>
      </c>
      <c r="C341" s="432"/>
      <c r="D341" s="432"/>
      <c r="E341" s="432"/>
      <c r="F341" s="432"/>
      <c r="G341" s="432"/>
      <c r="H341" s="432"/>
    </row>
    <row r="342" spans="2:9" ht="19.8" thickBot="1" x14ac:dyDescent="0.6">
      <c r="B342" s="124" t="s">
        <v>31</v>
      </c>
      <c r="C342" s="125" t="s">
        <v>25</v>
      </c>
      <c r="D342" s="125" t="s">
        <v>26</v>
      </c>
      <c r="E342" s="125" t="s">
        <v>27</v>
      </c>
      <c r="F342" s="125" t="s">
        <v>28</v>
      </c>
      <c r="G342" s="125" t="s">
        <v>29</v>
      </c>
      <c r="H342" s="126" t="s">
        <v>1</v>
      </c>
    </row>
    <row r="343" spans="2:9" x14ac:dyDescent="0.55000000000000004">
      <c r="B343" s="127" t="str">
        <f>$B$32</f>
        <v>Liberal Arts</v>
      </c>
      <c r="C343" s="135">
        <f t="shared" ref="C343:D358" si="28">C293*30</f>
        <v>18659.660474017888</v>
      </c>
      <c r="D343" s="135">
        <f t="shared" si="28"/>
        <v>29231.239855448435</v>
      </c>
      <c r="E343" s="135">
        <f>E293*24</f>
        <v>27176.509188875731</v>
      </c>
      <c r="F343" s="135">
        <f>F293*18</f>
        <v>0</v>
      </c>
      <c r="G343" s="135">
        <f>G293*24</f>
        <v>0</v>
      </c>
      <c r="H343" s="135">
        <f>IF((C32/30+D32/30+E32/24+F32/18+G32/24)=0,0,H268/(C32/30+D32/30+E32/24+F32/18+G32/24))</f>
        <v>22705.59705965437</v>
      </c>
    </row>
    <row r="344" spans="2:9" x14ac:dyDescent="0.55000000000000004">
      <c r="B344" s="127" t="str">
        <f>$B$33</f>
        <v>Science</v>
      </c>
      <c r="C344" s="138">
        <f t="shared" si="28"/>
        <v>26959.601300132017</v>
      </c>
      <c r="D344" s="138">
        <f t="shared" si="28"/>
        <v>35502.283726764894</v>
      </c>
      <c r="E344" s="138">
        <f>E294*24</f>
        <v>42223.198010134627</v>
      </c>
      <c r="F344" s="138">
        <f>F294*18</f>
        <v>0</v>
      </c>
      <c r="G344" s="138">
        <f>G294*24</f>
        <v>0</v>
      </c>
      <c r="H344" s="138">
        <f t="shared" ref="H344:H363" si="29">IF((C33/30+D33/30+E33/24+F33/18+G33/24)=0,0,H269/(C33/30+D33/30+E33/24+F33/18+G33/24))</f>
        <v>31951.504363361983</v>
      </c>
    </row>
    <row r="345" spans="2:9" x14ac:dyDescent="0.55000000000000004">
      <c r="B345" s="127" t="str">
        <f>$B$34</f>
        <v>Fine Arts</v>
      </c>
      <c r="C345" s="138">
        <f t="shared" si="28"/>
        <v>38668.803410109023</v>
      </c>
      <c r="D345" s="138">
        <f t="shared" si="28"/>
        <v>104416.98928674779</v>
      </c>
      <c r="E345" s="138">
        <f t="shared" ref="E345:E363" si="30">E295*24</f>
        <v>76947.547393210625</v>
      </c>
      <c r="F345" s="138">
        <f t="shared" ref="F345:F363" si="31">F295*18</f>
        <v>0</v>
      </c>
      <c r="G345" s="138">
        <f t="shared" ref="G345:G363" si="32">G295*24</f>
        <v>0</v>
      </c>
      <c r="H345" s="138">
        <f t="shared" si="29"/>
        <v>49078.860548017568</v>
      </c>
    </row>
    <row r="346" spans="2:9" x14ac:dyDescent="0.55000000000000004">
      <c r="B346" s="127" t="str">
        <f>$B$35</f>
        <v>Teacher Education</v>
      </c>
      <c r="C346" s="138">
        <f t="shared" si="28"/>
        <v>21049.541455611281</v>
      </c>
      <c r="D346" s="138">
        <f t="shared" si="28"/>
        <v>24491.282735763929</v>
      </c>
      <c r="E346" s="138">
        <f t="shared" si="30"/>
        <v>40887.396298279833</v>
      </c>
      <c r="F346" s="138">
        <f t="shared" si="31"/>
        <v>0</v>
      </c>
      <c r="G346" s="138">
        <f t="shared" si="32"/>
        <v>0</v>
      </c>
      <c r="H346" s="138">
        <f t="shared" si="29"/>
        <v>30718.006564825235</v>
      </c>
    </row>
    <row r="347" spans="2:9" x14ac:dyDescent="0.55000000000000004">
      <c r="B347" s="127" t="str">
        <f>$B$36</f>
        <v>Agriculture</v>
      </c>
      <c r="C347" s="138">
        <f t="shared" si="28"/>
        <v>35490.065429613285</v>
      </c>
      <c r="D347" s="138">
        <f t="shared" si="28"/>
        <v>33756.477997112539</v>
      </c>
      <c r="E347" s="138">
        <f t="shared" si="30"/>
        <v>48065.690875040927</v>
      </c>
      <c r="F347" s="138">
        <f t="shared" si="31"/>
        <v>0</v>
      </c>
      <c r="G347" s="138">
        <f t="shared" si="32"/>
        <v>0</v>
      </c>
      <c r="H347" s="138">
        <f t="shared" si="29"/>
        <v>41034.328168944936</v>
      </c>
    </row>
    <row r="348" spans="2:9" x14ac:dyDescent="0.55000000000000004">
      <c r="B348" s="127" t="str">
        <f>$B$37</f>
        <v>Engineering</v>
      </c>
      <c r="C348" s="138">
        <f t="shared" si="28"/>
        <v>50527.364108745489</v>
      </c>
      <c r="D348" s="138">
        <f t="shared" si="28"/>
        <v>48575.542237423149</v>
      </c>
      <c r="E348" s="138">
        <f t="shared" si="30"/>
        <v>0</v>
      </c>
      <c r="F348" s="138">
        <f t="shared" si="31"/>
        <v>0</v>
      </c>
      <c r="G348" s="138">
        <f t="shared" si="32"/>
        <v>0</v>
      </c>
      <c r="H348" s="138">
        <f t="shared" si="29"/>
        <v>49134.536568112118</v>
      </c>
    </row>
    <row r="349" spans="2:9" x14ac:dyDescent="0.55000000000000004">
      <c r="B349" s="127" t="str">
        <f>$B$38</f>
        <v>Home Economics</v>
      </c>
      <c r="C349" s="138">
        <f t="shared" si="28"/>
        <v>20684.07816289187</v>
      </c>
      <c r="D349" s="138">
        <f t="shared" si="28"/>
        <v>0</v>
      </c>
      <c r="E349" s="138">
        <f t="shared" si="30"/>
        <v>0</v>
      </c>
      <c r="F349" s="138">
        <f t="shared" si="31"/>
        <v>0</v>
      </c>
      <c r="G349" s="138">
        <f t="shared" si="32"/>
        <v>0</v>
      </c>
      <c r="H349" s="138">
        <f t="shared" si="29"/>
        <v>20684.07816289187</v>
      </c>
    </row>
    <row r="350" spans="2:9" x14ac:dyDescent="0.55000000000000004">
      <c r="B350" s="127" t="str">
        <f>$B$39</f>
        <v>Law</v>
      </c>
      <c r="C350" s="138">
        <f t="shared" si="28"/>
        <v>0</v>
      </c>
      <c r="D350" s="138">
        <f t="shared" si="28"/>
        <v>0</v>
      </c>
      <c r="E350" s="138">
        <f t="shared" si="30"/>
        <v>0</v>
      </c>
      <c r="F350" s="138">
        <f t="shared" si="31"/>
        <v>0</v>
      </c>
      <c r="G350" s="138">
        <f t="shared" si="32"/>
        <v>0</v>
      </c>
      <c r="H350" s="138">
        <f t="shared" si="29"/>
        <v>0</v>
      </c>
    </row>
    <row r="351" spans="2:9" x14ac:dyDescent="0.55000000000000004">
      <c r="B351" s="127" t="str">
        <f>$B$40</f>
        <v>Social Service</v>
      </c>
      <c r="C351" s="138">
        <f t="shared" si="28"/>
        <v>0</v>
      </c>
      <c r="D351" s="138">
        <f t="shared" si="28"/>
        <v>0</v>
      </c>
      <c r="E351" s="138">
        <f t="shared" si="30"/>
        <v>0</v>
      </c>
      <c r="F351" s="138">
        <f t="shared" si="31"/>
        <v>0</v>
      </c>
      <c r="G351" s="138">
        <f t="shared" si="32"/>
        <v>0</v>
      </c>
      <c r="H351" s="138">
        <f t="shared" si="29"/>
        <v>0</v>
      </c>
    </row>
    <row r="352" spans="2:9" x14ac:dyDescent="0.55000000000000004">
      <c r="B352" s="127" t="str">
        <f>$B$41</f>
        <v>Library Science</v>
      </c>
      <c r="C352" s="138">
        <f t="shared" si="28"/>
        <v>0</v>
      </c>
      <c r="D352" s="138">
        <f t="shared" si="28"/>
        <v>0</v>
      </c>
      <c r="E352" s="138">
        <f t="shared" si="30"/>
        <v>0</v>
      </c>
      <c r="F352" s="138">
        <f t="shared" si="31"/>
        <v>0</v>
      </c>
      <c r="G352" s="138">
        <f t="shared" si="32"/>
        <v>0</v>
      </c>
      <c r="H352" s="138">
        <f t="shared" si="29"/>
        <v>0</v>
      </c>
    </row>
    <row r="353" spans="2:9" x14ac:dyDescent="0.55000000000000004">
      <c r="B353" s="127" t="str">
        <f>$B$42</f>
        <v>Veterinary Science</v>
      </c>
      <c r="C353" s="138">
        <f t="shared" si="28"/>
        <v>0</v>
      </c>
      <c r="D353" s="138">
        <f t="shared" si="28"/>
        <v>0</v>
      </c>
      <c r="E353" s="138">
        <f t="shared" si="30"/>
        <v>0</v>
      </c>
      <c r="F353" s="138">
        <f t="shared" si="31"/>
        <v>0</v>
      </c>
      <c r="G353" s="138">
        <f t="shared" si="32"/>
        <v>0</v>
      </c>
      <c r="H353" s="138">
        <f t="shared" si="29"/>
        <v>0</v>
      </c>
    </row>
    <row r="354" spans="2:9" x14ac:dyDescent="0.55000000000000004">
      <c r="B354" s="127" t="str">
        <f>$B$43</f>
        <v>Vocational Training</v>
      </c>
      <c r="C354" s="138">
        <f t="shared" si="28"/>
        <v>23348.828360214935</v>
      </c>
      <c r="D354" s="138">
        <f t="shared" si="28"/>
        <v>38888.063243443845</v>
      </c>
      <c r="E354" s="138">
        <f t="shared" si="30"/>
        <v>0</v>
      </c>
      <c r="F354" s="138">
        <f t="shared" si="31"/>
        <v>0</v>
      </c>
      <c r="G354" s="138">
        <f t="shared" si="32"/>
        <v>0</v>
      </c>
      <c r="H354" s="138">
        <f t="shared" si="29"/>
        <v>34886.942884289092</v>
      </c>
    </row>
    <row r="355" spans="2:9" x14ac:dyDescent="0.55000000000000004">
      <c r="B355" s="127" t="str">
        <f>$B$44</f>
        <v>Physical Training</v>
      </c>
      <c r="C355" s="138">
        <f t="shared" si="28"/>
        <v>356338.55286510615</v>
      </c>
      <c r="D355" s="138">
        <f t="shared" si="28"/>
        <v>358644.47002447426</v>
      </c>
      <c r="E355" s="138">
        <f t="shared" si="30"/>
        <v>0</v>
      </c>
      <c r="F355" s="138">
        <f t="shared" si="31"/>
        <v>0</v>
      </c>
      <c r="G355" s="138">
        <f t="shared" si="32"/>
        <v>0</v>
      </c>
      <c r="H355" s="138">
        <f t="shared" si="29"/>
        <v>358356.23037955328</v>
      </c>
    </row>
    <row r="356" spans="2:9" x14ac:dyDescent="0.55000000000000004">
      <c r="B356" s="127" t="str">
        <f>$B$45</f>
        <v>Health Services</v>
      </c>
      <c r="C356" s="138">
        <f t="shared" si="28"/>
        <v>38916.056482377302</v>
      </c>
      <c r="D356" s="138">
        <f t="shared" si="28"/>
        <v>46198.899368209539</v>
      </c>
      <c r="E356" s="138">
        <f t="shared" si="30"/>
        <v>18039.416584170889</v>
      </c>
      <c r="F356" s="138">
        <f t="shared" si="31"/>
        <v>0</v>
      </c>
      <c r="G356" s="138">
        <f t="shared" si="32"/>
        <v>0</v>
      </c>
      <c r="H356" s="138">
        <f t="shared" si="29"/>
        <v>19080.617749799305</v>
      </c>
    </row>
    <row r="357" spans="2:9" x14ac:dyDescent="0.55000000000000004">
      <c r="B357" s="127" t="str">
        <f>$B$46</f>
        <v>Pharmacy</v>
      </c>
      <c r="C357" s="138">
        <f t="shared" si="28"/>
        <v>0</v>
      </c>
      <c r="D357" s="138">
        <f t="shared" si="28"/>
        <v>0</v>
      </c>
      <c r="E357" s="138">
        <f t="shared" si="30"/>
        <v>0</v>
      </c>
      <c r="F357" s="138">
        <f t="shared" si="31"/>
        <v>0</v>
      </c>
      <c r="G357" s="138">
        <f t="shared" si="32"/>
        <v>0</v>
      </c>
      <c r="H357" s="138">
        <f t="shared" si="29"/>
        <v>0</v>
      </c>
    </row>
    <row r="358" spans="2:9" x14ac:dyDescent="0.55000000000000004">
      <c r="B358" s="127" t="str">
        <f>$B$47</f>
        <v>Business Administration</v>
      </c>
      <c r="C358" s="138">
        <f t="shared" si="28"/>
        <v>21464.174061584283</v>
      </c>
      <c r="D358" s="138">
        <f t="shared" si="28"/>
        <v>25712.251616664067</v>
      </c>
      <c r="E358" s="138">
        <f t="shared" si="30"/>
        <v>23747.489231624026</v>
      </c>
      <c r="F358" s="138">
        <f t="shared" si="31"/>
        <v>0</v>
      </c>
      <c r="G358" s="138">
        <f t="shared" si="32"/>
        <v>0</v>
      </c>
      <c r="H358" s="138">
        <f t="shared" si="29"/>
        <v>24598.833708529666</v>
      </c>
    </row>
    <row r="359" spans="2:9" x14ac:dyDescent="0.55000000000000004">
      <c r="B359" s="127" t="str">
        <f>$B$48</f>
        <v>Optometry</v>
      </c>
      <c r="C359" s="138">
        <f t="shared" ref="C359:D363" si="33">C309*30</f>
        <v>0</v>
      </c>
      <c r="D359" s="138">
        <f t="shared" si="33"/>
        <v>0</v>
      </c>
      <c r="E359" s="138">
        <f t="shared" si="30"/>
        <v>0</v>
      </c>
      <c r="F359" s="138">
        <f t="shared" si="31"/>
        <v>0</v>
      </c>
      <c r="G359" s="138">
        <f t="shared" si="32"/>
        <v>0</v>
      </c>
      <c r="H359" s="138">
        <f t="shared" si="29"/>
        <v>0</v>
      </c>
    </row>
    <row r="360" spans="2:9" x14ac:dyDescent="0.55000000000000004">
      <c r="B360" s="127" t="str">
        <f>$B$49</f>
        <v>Teacher Ed-Practice Teaching</v>
      </c>
      <c r="C360" s="138">
        <f t="shared" si="33"/>
        <v>0</v>
      </c>
      <c r="D360" s="138">
        <f t="shared" si="33"/>
        <v>24214.333353258746</v>
      </c>
      <c r="E360" s="138">
        <f t="shared" si="30"/>
        <v>0</v>
      </c>
      <c r="F360" s="138">
        <f t="shared" si="31"/>
        <v>0</v>
      </c>
      <c r="G360" s="138">
        <f t="shared" si="32"/>
        <v>0</v>
      </c>
      <c r="H360" s="138">
        <f t="shared" si="29"/>
        <v>24214.333353258742</v>
      </c>
    </row>
    <row r="361" spans="2:9" x14ac:dyDescent="0.55000000000000004">
      <c r="B361" s="127" t="str">
        <f>$B$50</f>
        <v>Technology</v>
      </c>
      <c r="C361" s="138">
        <f t="shared" si="33"/>
        <v>26624.488869130215</v>
      </c>
      <c r="D361" s="138">
        <f t="shared" si="33"/>
        <v>21558.98699978484</v>
      </c>
      <c r="E361" s="138">
        <f t="shared" si="30"/>
        <v>30630.708522549678</v>
      </c>
      <c r="F361" s="138">
        <f t="shared" si="31"/>
        <v>0</v>
      </c>
      <c r="G361" s="138">
        <f t="shared" si="32"/>
        <v>0</v>
      </c>
      <c r="H361" s="138">
        <f t="shared" si="29"/>
        <v>25189.866877455392</v>
      </c>
    </row>
    <row r="362" spans="2:9" x14ac:dyDescent="0.55000000000000004">
      <c r="B362" s="127" t="str">
        <f>$B$51</f>
        <v>Nursing</v>
      </c>
      <c r="C362" s="138">
        <f t="shared" si="33"/>
        <v>17239.240794452056</v>
      </c>
      <c r="D362" s="138">
        <f t="shared" si="33"/>
        <v>59747.31167721207</v>
      </c>
      <c r="E362" s="138">
        <f t="shared" si="30"/>
        <v>0</v>
      </c>
      <c r="F362" s="138">
        <f t="shared" si="31"/>
        <v>0</v>
      </c>
      <c r="G362" s="138">
        <f t="shared" si="32"/>
        <v>0</v>
      </c>
      <c r="H362" s="138">
        <f t="shared" si="29"/>
        <v>56777.569738827464</v>
      </c>
    </row>
    <row r="363" spans="2:9" x14ac:dyDescent="0.55000000000000004">
      <c r="B363" s="130" t="str">
        <f>$B$52</f>
        <v>Totals</v>
      </c>
      <c r="C363" s="135">
        <f t="shared" si="33"/>
        <v>22523.486512596905</v>
      </c>
      <c r="D363" s="135">
        <f t="shared" si="33"/>
        <v>32080.921854783195</v>
      </c>
      <c r="E363" s="135">
        <f t="shared" si="30"/>
        <v>32462.40407282739</v>
      </c>
      <c r="F363" s="135">
        <f t="shared" si="31"/>
        <v>0</v>
      </c>
      <c r="G363" s="135">
        <f t="shared" si="32"/>
        <v>0</v>
      </c>
      <c r="H363" s="135">
        <f t="shared" si="29"/>
        <v>28013.047099338834</v>
      </c>
      <c r="I363" s="349"/>
    </row>
  </sheetData>
  <mergeCells count="45">
    <mergeCell ref="B316:H316"/>
    <mergeCell ref="B341:H341"/>
    <mergeCell ref="B215:G215"/>
    <mergeCell ref="B216:H216"/>
    <mergeCell ref="B241:G241"/>
    <mergeCell ref="B264:H264"/>
    <mergeCell ref="B266:H266"/>
    <mergeCell ref="B291:H291"/>
    <mergeCell ref="I140:I141"/>
    <mergeCell ref="B165:G165"/>
    <mergeCell ref="B166:G166"/>
    <mergeCell ref="B190:G190"/>
    <mergeCell ref="B191:H191"/>
    <mergeCell ref="B89:G89"/>
    <mergeCell ref="B113:H113"/>
    <mergeCell ref="B114:G114"/>
    <mergeCell ref="B139:G139"/>
    <mergeCell ref="B140:F141"/>
    <mergeCell ref="B58:G58"/>
    <mergeCell ref="D83:F83"/>
    <mergeCell ref="B84:C84"/>
    <mergeCell ref="D84:F84"/>
    <mergeCell ref="B87:G87"/>
    <mergeCell ref="D27:F27"/>
    <mergeCell ref="B28:C28"/>
    <mergeCell ref="D28:F28"/>
    <mergeCell ref="D54:F54"/>
    <mergeCell ref="B55:C55"/>
    <mergeCell ref="D55:F55"/>
    <mergeCell ref="B16:E16"/>
    <mergeCell ref="B17:E17"/>
    <mergeCell ref="B18:E18"/>
    <mergeCell ref="D20:F20"/>
    <mergeCell ref="B21:C21"/>
    <mergeCell ref="D21:F21"/>
    <mergeCell ref="B11:H11"/>
    <mergeCell ref="B12:E12"/>
    <mergeCell ref="B13:E13"/>
    <mergeCell ref="B14:E14"/>
    <mergeCell ref="B15:E15"/>
    <mergeCell ref="B1:H1"/>
    <mergeCell ref="B2:H2"/>
    <mergeCell ref="B8:H8"/>
    <mergeCell ref="B9:G9"/>
    <mergeCell ref="B10:G10"/>
  </mergeCells>
  <conditionalFormatting sqref="B7:G7">
    <cfRule type="expression" dxfId="20" priority="25" stopIfTrue="1">
      <formula>#REF!&gt;5</formula>
    </cfRule>
  </conditionalFormatting>
  <conditionalFormatting sqref="C25:G25">
    <cfRule type="expression" dxfId="19" priority="19" stopIfTrue="1">
      <formula>AND(C52=0,C25&gt;0)</formula>
    </cfRule>
    <cfRule type="expression" dxfId="18" priority="20" stopIfTrue="1">
      <formula>C52=0</formula>
    </cfRule>
  </conditionalFormatting>
  <conditionalFormatting sqref="C61:G80">
    <cfRule type="expression" dxfId="17" priority="6" stopIfTrue="1">
      <formula>C32=0</formula>
    </cfRule>
  </conditionalFormatting>
  <conditionalFormatting sqref="C91:G110">
    <cfRule type="expression" dxfId="16" priority="5" stopIfTrue="1">
      <formula>C32=0</formula>
    </cfRule>
  </conditionalFormatting>
  <conditionalFormatting sqref="C116:G135">
    <cfRule type="expression" dxfId="15" priority="18" stopIfTrue="1">
      <formula>C32=0</formula>
    </cfRule>
  </conditionalFormatting>
  <conditionalFormatting sqref="C293:G312">
    <cfRule type="expression" dxfId="14" priority="14" stopIfTrue="1">
      <formula>C32=0</formula>
    </cfRule>
  </conditionalFormatting>
  <conditionalFormatting sqref="C143:H162">
    <cfRule type="expression" dxfId="13" priority="3" stopIfTrue="1">
      <formula>C32=0</formula>
    </cfRule>
  </conditionalFormatting>
  <conditionalFormatting sqref="H138">
    <cfRule type="cellIs" dxfId="12" priority="13" operator="lessThan">
      <formula>0</formula>
    </cfRule>
  </conditionalFormatting>
  <conditionalFormatting sqref="H143:H162">
    <cfRule type="expression" dxfId="11" priority="1" stopIfTrue="1">
      <formula>OR(AND(#REF!&gt;0,H143&gt;0,H61=0),AND(#REF!&gt;0,H143&gt;0,H32=0))</formula>
    </cfRule>
    <cfRule type="expression" dxfId="10" priority="4" stopIfTrue="1">
      <formula>OR(AND(#REF!&gt;0,H143&gt;0,H61=0),AND(#REF!&gt;0,H143&gt;0,H32=0))</formula>
    </cfRule>
  </conditionalFormatting>
  <conditionalFormatting sqref="H188">
    <cfRule type="expression" dxfId="9" priority="16" stopIfTrue="1">
      <formula>$H$188&lt;&gt;$I$163</formula>
    </cfRule>
  </conditionalFormatting>
  <pageMargins left="0.25" right="0.25" top="0.5" bottom="0.5" header="0.17" footer="0.17"/>
  <pageSetup scale="67" fitToHeight="0" orientation="portrait" r:id="rId1"/>
  <headerFooter alignWithMargins="0"/>
  <rowBreaks count="6" manualBreakCount="6">
    <brk id="56" max="16383" man="1"/>
    <brk id="112" max="16383" man="1"/>
    <brk id="164" max="16383" man="1"/>
    <brk id="214" max="16383" man="1"/>
    <brk id="264" max="16383" man="1"/>
    <brk id="314" max="16383" man="1"/>
  </rowBreaks>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A00-000000000000}">
  <sheetPr codeName="Sheet43">
    <tabColor rgb="FFFFC000"/>
    <pageSetUpPr fitToPage="1"/>
  </sheetPr>
  <dimension ref="B1:I305"/>
  <sheetViews>
    <sheetView showGridLines="0" showZeros="0" zoomScale="70" zoomScaleNormal="70" workbookViewId="0">
      <selection activeCell="B307" sqref="B307"/>
    </sheetView>
  </sheetViews>
  <sheetFormatPr defaultColWidth="9.109375" defaultRowHeight="13.8" x14ac:dyDescent="0.25"/>
  <cols>
    <col min="1" max="1" width="1.88671875" style="1" customWidth="1"/>
    <col min="2" max="2" width="30.5546875" style="1" customWidth="1"/>
    <col min="3" max="4" width="19.33203125" style="1" bestFit="1" customWidth="1"/>
    <col min="5" max="5" width="17.109375" style="1" bestFit="1" customWidth="1"/>
    <col min="6" max="6" width="18.88671875" style="1" bestFit="1" customWidth="1"/>
    <col min="7" max="7" width="17.5546875" style="1" bestFit="1" customWidth="1"/>
    <col min="8" max="8" width="21.33203125" style="1" bestFit="1" customWidth="1"/>
    <col min="9" max="9" width="19.88671875" style="1" bestFit="1" customWidth="1"/>
    <col min="10" max="16384" width="9.109375" style="1"/>
  </cols>
  <sheetData>
    <row r="1" spans="2:9" x14ac:dyDescent="0.25">
      <c r="B1" s="481" t="str">
        <f>'Relative Weights'!A1</f>
        <v>THECB Texas Public University Expenditure Study - Fiscal Year 2025</v>
      </c>
      <c r="C1" s="481"/>
      <c r="D1" s="481"/>
      <c r="E1" s="481"/>
      <c r="F1" s="481"/>
      <c r="G1" s="481"/>
      <c r="H1" s="481"/>
    </row>
    <row r="2" spans="2:9" x14ac:dyDescent="0.25">
      <c r="B2" s="482" t="str">
        <f>'Relative Weights'!A2</f>
        <v>Institution Survey for the Year Ended August 31, 2025</v>
      </c>
      <c r="C2" s="482"/>
      <c r="D2" s="482"/>
      <c r="E2" s="482"/>
      <c r="F2" s="482"/>
      <c r="G2" s="482"/>
      <c r="H2" s="482"/>
    </row>
    <row r="3" spans="2:9" x14ac:dyDescent="0.25">
      <c r="B3" s="5" t="s">
        <v>1</v>
      </c>
      <c r="C3" s="5"/>
      <c r="D3" s="5"/>
      <c r="E3" s="5"/>
      <c r="F3" s="5"/>
      <c r="G3" s="5"/>
      <c r="H3" s="5"/>
    </row>
    <row r="4" spans="2:9" x14ac:dyDescent="0.25">
      <c r="B4" s="61"/>
      <c r="C4" s="5"/>
      <c r="D4" s="5"/>
      <c r="E4" s="5"/>
      <c r="F4" s="5"/>
      <c r="G4" s="5"/>
      <c r="H4" s="5"/>
    </row>
    <row r="5" spans="2:9" ht="16.5" customHeight="1" thickBot="1" x14ac:dyDescent="0.3">
      <c r="B5" s="481" t="s">
        <v>20</v>
      </c>
      <c r="C5" s="481"/>
      <c r="D5" s="481"/>
      <c r="E5" s="481"/>
      <c r="F5" s="481"/>
      <c r="G5" s="481"/>
      <c r="H5" s="4"/>
    </row>
    <row r="6" spans="2:9" ht="28.2" thickBot="1" x14ac:dyDescent="0.3">
      <c r="B6" s="483" t="s">
        <v>16</v>
      </c>
      <c r="C6" s="484"/>
      <c r="D6" s="484"/>
      <c r="E6" s="484"/>
      <c r="F6" s="93" t="s">
        <v>17</v>
      </c>
      <c r="G6" s="93" t="s">
        <v>61</v>
      </c>
      <c r="H6" s="45" t="s">
        <v>19</v>
      </c>
    </row>
    <row r="7" spans="2:9" x14ac:dyDescent="0.25">
      <c r="B7" s="485" t="s">
        <v>12</v>
      </c>
      <c r="C7" s="485"/>
      <c r="D7" s="485"/>
      <c r="E7" s="485"/>
      <c r="F7" s="23"/>
      <c r="G7" s="94"/>
      <c r="H7" s="55">
        <f>SUM(UTA:SRSU!H13)</f>
        <v>4774866803</v>
      </c>
      <c r="I7" s="65"/>
    </row>
    <row r="8" spans="2:9" ht="15.75" customHeight="1" x14ac:dyDescent="0.25">
      <c r="B8" s="486" t="s">
        <v>13</v>
      </c>
      <c r="C8" s="486"/>
      <c r="D8" s="486"/>
      <c r="E8" s="486"/>
      <c r="F8" s="23"/>
      <c r="G8" s="94"/>
      <c r="H8" s="55">
        <f>SUM(UTA:SRSU!H14)</f>
        <v>3139134719</v>
      </c>
      <c r="I8" s="65"/>
    </row>
    <row r="9" spans="2:9" x14ac:dyDescent="0.25">
      <c r="B9" s="486" t="s">
        <v>14</v>
      </c>
      <c r="C9" s="486"/>
      <c r="D9" s="486"/>
      <c r="E9" s="486"/>
      <c r="F9" s="23"/>
      <c r="G9" s="94"/>
      <c r="H9" s="55">
        <f>SUM(UTA:SRSU!H15)</f>
        <v>2400682455</v>
      </c>
      <c r="I9" s="65"/>
    </row>
    <row r="10" spans="2:9" x14ac:dyDescent="0.25">
      <c r="B10" s="486" t="s">
        <v>18</v>
      </c>
      <c r="C10" s="486"/>
      <c r="D10" s="486"/>
      <c r="E10" s="486"/>
      <c r="F10" s="23"/>
      <c r="G10" s="24"/>
      <c r="H10" s="55">
        <f>SUM(UTA:SRSU!H16)</f>
        <v>957168537</v>
      </c>
      <c r="I10" s="65"/>
    </row>
    <row r="11" spans="2:9" x14ac:dyDescent="0.25">
      <c r="B11" s="486" t="s">
        <v>15</v>
      </c>
      <c r="C11" s="486"/>
      <c r="D11" s="486"/>
      <c r="E11" s="486"/>
      <c r="F11" s="23"/>
      <c r="G11" s="94"/>
      <c r="H11" s="55">
        <f>SUM(UTA:SRSU!H17)</f>
        <v>1509907160</v>
      </c>
      <c r="I11" s="65"/>
    </row>
    <row r="12" spans="2:9" x14ac:dyDescent="0.25">
      <c r="B12" s="486" t="s">
        <v>1</v>
      </c>
      <c r="C12" s="486"/>
      <c r="D12" s="486"/>
      <c r="E12" s="486"/>
      <c r="F12" s="23"/>
      <c r="G12" s="95"/>
      <c r="H12" s="56">
        <f>SUM(H7:H11)</f>
        <v>12781759674</v>
      </c>
      <c r="I12" s="65"/>
    </row>
    <row r="13" spans="2:9" ht="13.5" customHeight="1" x14ac:dyDescent="0.25">
      <c r="B13" s="21"/>
      <c r="D13" s="21"/>
      <c r="E13" s="21"/>
      <c r="F13" s="21"/>
      <c r="G13" s="21"/>
      <c r="H13" s="4"/>
    </row>
    <row r="14" spans="2:9" ht="13.5" customHeight="1" thickBot="1" x14ac:dyDescent="0.3">
      <c r="B14" s="3" t="s">
        <v>900</v>
      </c>
      <c r="C14" s="21"/>
      <c r="D14" s="21"/>
      <c r="E14" s="21"/>
      <c r="F14" s="21"/>
      <c r="G14" s="88"/>
      <c r="H14" s="4"/>
    </row>
    <row r="15" spans="2:9" s="25" customFormat="1" x14ac:dyDescent="0.25">
      <c r="B15" s="44"/>
      <c r="C15" s="46" t="s">
        <v>25</v>
      </c>
      <c r="D15" s="47" t="s">
        <v>26</v>
      </c>
      <c r="E15" s="47" t="s">
        <v>27</v>
      </c>
      <c r="F15" s="47" t="s">
        <v>28</v>
      </c>
      <c r="G15" s="47" t="s">
        <v>29</v>
      </c>
      <c r="H15" s="48" t="s">
        <v>30</v>
      </c>
    </row>
    <row r="16" spans="2:9" s="25" customFormat="1" ht="14.4" thickBot="1" x14ac:dyDescent="0.3">
      <c r="B16" s="43" t="s">
        <v>675</v>
      </c>
      <c r="C16" s="57">
        <f>SUM(UTA:SRSU!C25)</f>
        <v>242071</v>
      </c>
      <c r="D16" s="58">
        <f>SUM(UTA:SRSU!D25)</f>
        <v>316984</v>
      </c>
      <c r="E16" s="58">
        <f>SUM(UTA:SRSU!E25)</f>
        <v>98988</v>
      </c>
      <c r="F16" s="58">
        <f>SUM(UTA:SRSU!F25)</f>
        <v>24537</v>
      </c>
      <c r="G16" s="58">
        <f>SUM(UTA:SRSU!G25)</f>
        <v>7204</v>
      </c>
      <c r="H16" s="52">
        <f>SUM(C16:G16)</f>
        <v>689784</v>
      </c>
      <c r="I16" s="64"/>
    </row>
    <row r="17" spans="2:9" x14ac:dyDescent="0.25">
      <c r="C17" s="2"/>
      <c r="D17" s="2"/>
      <c r="E17" s="2"/>
      <c r="F17" s="2"/>
      <c r="G17" s="87"/>
      <c r="H17" s="2"/>
      <c r="I17" s="2"/>
    </row>
    <row r="18" spans="2:9" ht="14.4" thickBot="1" x14ac:dyDescent="0.3">
      <c r="B18" s="3" t="s">
        <v>918</v>
      </c>
      <c r="G18" s="88"/>
    </row>
    <row r="19" spans="2:9" ht="14.4" thickBot="1" x14ac:dyDescent="0.3">
      <c r="B19" s="49" t="s">
        <v>31</v>
      </c>
      <c r="C19" s="50" t="s">
        <v>25</v>
      </c>
      <c r="D19" s="50" t="s">
        <v>26</v>
      </c>
      <c r="E19" s="50" t="s">
        <v>27</v>
      </c>
      <c r="F19" s="50" t="s">
        <v>28</v>
      </c>
      <c r="G19" s="50" t="s">
        <v>29</v>
      </c>
      <c r="H19" s="51" t="s">
        <v>30</v>
      </c>
    </row>
    <row r="20" spans="2:9" x14ac:dyDescent="0.25">
      <c r="B20" s="8" t="s">
        <v>42</v>
      </c>
      <c r="C20" s="59">
        <f>SUM(UTA:SRSU!C32)</f>
        <v>4198739.24</v>
      </c>
      <c r="D20" s="59">
        <f>SUM(UTA:SRSU!D32)</f>
        <v>1485140.02</v>
      </c>
      <c r="E20" s="59">
        <f>SUM(UTA:SRSU!E32)</f>
        <v>306856</v>
      </c>
      <c r="F20" s="59">
        <f>SUM(UTA:SRSU!F32)</f>
        <v>85092</v>
      </c>
      <c r="G20" s="59">
        <f>SUM(UTA:SRSU!G32)</f>
        <v>0</v>
      </c>
      <c r="H20" s="20">
        <f>SUM(C20:G20)</f>
        <v>6075827.2599999998</v>
      </c>
    </row>
    <row r="21" spans="2:9" ht="17.25" customHeight="1" x14ac:dyDescent="0.25">
      <c r="B21" s="6" t="s">
        <v>43</v>
      </c>
      <c r="C21" s="59">
        <f>SUM(UTA:SRSU!C33)</f>
        <v>1660930.2999999998</v>
      </c>
      <c r="D21" s="59">
        <f>SUM(UTA:SRSU!D33)</f>
        <v>820119.5</v>
      </c>
      <c r="E21" s="59">
        <f>SUM(UTA:SRSU!E33)</f>
        <v>190757.99999999997</v>
      </c>
      <c r="F21" s="59">
        <f>SUM(UTA:SRSU!F33)</f>
        <v>92399</v>
      </c>
      <c r="G21" s="59">
        <f>SUM(UTA:SRSU!G33)</f>
        <v>0</v>
      </c>
      <c r="H21" s="20">
        <f t="shared" ref="H21:H40" si="0">SUM(C21:G21)</f>
        <v>2764206.8</v>
      </c>
    </row>
    <row r="22" spans="2:9" x14ac:dyDescent="0.25">
      <c r="B22" s="6" t="s">
        <v>44</v>
      </c>
      <c r="C22" s="59">
        <f>SUM(UTA:SRSU!C34)</f>
        <v>560857</v>
      </c>
      <c r="D22" s="59">
        <f>SUM(UTA:SRSU!D34)</f>
        <v>223736.5</v>
      </c>
      <c r="E22" s="59">
        <f>SUM(UTA:SRSU!E34)</f>
        <v>30728</v>
      </c>
      <c r="F22" s="59">
        <f>SUM(UTA:SRSU!F34)</f>
        <v>10326</v>
      </c>
      <c r="G22" s="59">
        <f>SUM(UTA:SRSU!G34)</f>
        <v>0</v>
      </c>
      <c r="H22" s="20">
        <f t="shared" si="0"/>
        <v>825647.5</v>
      </c>
    </row>
    <row r="23" spans="2:9" ht="15.75" customHeight="1" x14ac:dyDescent="0.25">
      <c r="B23" s="6" t="s">
        <v>900</v>
      </c>
      <c r="C23" s="59">
        <f>SUM(UTA:SRSU!C35)</f>
        <v>79783.5</v>
      </c>
      <c r="D23" s="59">
        <f>SUM(UTA:SRSU!D35)</f>
        <v>237334</v>
      </c>
      <c r="E23" s="59">
        <f>SUM(UTA:SRSU!E35)</f>
        <v>248268.25</v>
      </c>
      <c r="F23" s="59">
        <f>SUM(UTA:SRSU!F35)</f>
        <v>58120</v>
      </c>
      <c r="G23" s="59">
        <f>SUM(UTA:SRSU!G35)</f>
        <v>0</v>
      </c>
      <c r="H23" s="20">
        <f t="shared" si="0"/>
        <v>623505.75</v>
      </c>
    </row>
    <row r="24" spans="2:9" x14ac:dyDescent="0.25">
      <c r="B24" s="6" t="s">
        <v>46</v>
      </c>
      <c r="C24" s="59">
        <f>SUM(UTA:SRSU!C36)</f>
        <v>118566</v>
      </c>
      <c r="D24" s="59">
        <f>SUM(UTA:SRSU!D36)</f>
        <v>130834</v>
      </c>
      <c r="E24" s="59">
        <f>SUM(UTA:SRSU!E36)</f>
        <v>21006.000000000004</v>
      </c>
      <c r="F24" s="59">
        <f>SUM(UTA:SRSU!F36)</f>
        <v>11319</v>
      </c>
      <c r="G24" s="59">
        <f>SUM(UTA:SRSU!G36)</f>
        <v>0</v>
      </c>
      <c r="H24" s="20">
        <f t="shared" si="0"/>
        <v>281725</v>
      </c>
    </row>
    <row r="25" spans="2:9" x14ac:dyDescent="0.25">
      <c r="B25" s="6" t="s">
        <v>47</v>
      </c>
      <c r="C25" s="59">
        <f>SUM(UTA:SRSU!C37)</f>
        <v>609983</v>
      </c>
      <c r="D25" s="59">
        <f>SUM(UTA:SRSU!D37)</f>
        <v>877819</v>
      </c>
      <c r="E25" s="59">
        <f>SUM(UTA:SRSU!E37)</f>
        <v>290173.57999999996</v>
      </c>
      <c r="F25" s="59">
        <f>SUM(UTA:SRSU!F37)</f>
        <v>113906.5</v>
      </c>
      <c r="G25" s="59">
        <f>SUM(UTA:SRSU!G37)</f>
        <v>0</v>
      </c>
      <c r="H25" s="20">
        <f t="shared" si="0"/>
        <v>1891882.08</v>
      </c>
    </row>
    <row r="26" spans="2:9" x14ac:dyDescent="0.25">
      <c r="B26" s="6" t="s">
        <v>48</v>
      </c>
      <c r="C26" s="59">
        <f>SUM(UTA:SRSU!C38)</f>
        <v>97996</v>
      </c>
      <c r="D26" s="59">
        <f>SUM(UTA:SRSU!D38)</f>
        <v>59182</v>
      </c>
      <c r="E26" s="59">
        <f>SUM(UTA:SRSU!E38)</f>
        <v>12166</v>
      </c>
      <c r="F26" s="59">
        <f>SUM(UTA:SRSU!F38)</f>
        <v>1690</v>
      </c>
      <c r="G26" s="59">
        <f>SUM(UTA:SRSU!G38)</f>
        <v>0</v>
      </c>
      <c r="H26" s="20">
        <f t="shared" si="0"/>
        <v>171034</v>
      </c>
    </row>
    <row r="27" spans="2:9" x14ac:dyDescent="0.25">
      <c r="B27" s="6" t="s">
        <v>49</v>
      </c>
      <c r="C27" s="59">
        <f>SUM(UTA:SRSU!C39)</f>
        <v>0</v>
      </c>
      <c r="D27" s="59">
        <f>SUM(UTA:SRSU!D39)</f>
        <v>0</v>
      </c>
      <c r="E27" s="59">
        <f>SUM(UTA:SRSU!E39)</f>
        <v>0</v>
      </c>
      <c r="F27" s="59">
        <f>SUM(UTA:SRSU!F39)</f>
        <v>0</v>
      </c>
      <c r="G27" s="59">
        <f>SUM(UTA:SRSU!G39)</f>
        <v>105190.26</v>
      </c>
      <c r="H27" s="20">
        <f t="shared" si="0"/>
        <v>105190.26</v>
      </c>
    </row>
    <row r="28" spans="2:9" ht="17.25" customHeight="1" x14ac:dyDescent="0.25">
      <c r="B28" s="6" t="s">
        <v>50</v>
      </c>
      <c r="C28" s="59">
        <f>SUM(UTA:SRSU!C40)</f>
        <v>20762</v>
      </c>
      <c r="D28" s="59">
        <f>SUM(UTA:SRSU!D40)</f>
        <v>58662</v>
      </c>
      <c r="E28" s="59">
        <f>SUM(UTA:SRSU!E40)</f>
        <v>88430.000000000058</v>
      </c>
      <c r="F28" s="59">
        <f>SUM(UTA:SRSU!F40)</f>
        <v>2575</v>
      </c>
      <c r="G28" s="59">
        <f>SUM(UTA:SRSU!G40)</f>
        <v>0</v>
      </c>
      <c r="H28" s="20">
        <f t="shared" si="0"/>
        <v>170429.00000000006</v>
      </c>
    </row>
    <row r="29" spans="2:9" x14ac:dyDescent="0.25">
      <c r="B29" s="6" t="s">
        <v>51</v>
      </c>
      <c r="C29" s="59">
        <f>SUM(UTA:SRSU!C41)</f>
        <v>1095</v>
      </c>
      <c r="D29" s="59">
        <f>SUM(UTA:SRSU!D41)</f>
        <v>1186</v>
      </c>
      <c r="E29" s="59">
        <f>SUM(UTA:SRSU!E41)</f>
        <v>18455</v>
      </c>
      <c r="F29" s="59">
        <f>SUM(UTA:SRSU!F41)</f>
        <v>932</v>
      </c>
      <c r="G29" s="59">
        <f>SUM(UTA:SRSU!G41)</f>
        <v>0</v>
      </c>
      <c r="H29" s="20">
        <f t="shared" si="0"/>
        <v>21668</v>
      </c>
    </row>
    <row r="30" spans="2:9" x14ac:dyDescent="0.25">
      <c r="B30" s="6" t="s">
        <v>901</v>
      </c>
      <c r="C30" s="59">
        <f>SUM(UTA:SRSU!C42)</f>
        <v>0</v>
      </c>
      <c r="D30" s="59">
        <f>SUM(UTA:SRSU!D42)</f>
        <v>0</v>
      </c>
      <c r="E30" s="59">
        <f>SUM(UTA:SRSU!E42)</f>
        <v>0</v>
      </c>
      <c r="F30" s="59">
        <f>SUM(UTA:SRSU!F42)</f>
        <v>0</v>
      </c>
      <c r="G30" s="59">
        <f>SUM(UTA:SRSU!G42)</f>
        <v>24480</v>
      </c>
      <c r="H30" s="20">
        <f t="shared" si="0"/>
        <v>24480</v>
      </c>
    </row>
    <row r="31" spans="2:9" x14ac:dyDescent="0.25">
      <c r="B31" s="6" t="s">
        <v>53</v>
      </c>
      <c r="C31" s="59">
        <f>SUM(UTA:SRSU!C43)</f>
        <v>16665</v>
      </c>
      <c r="D31" s="59">
        <f>SUM(UTA:SRSU!D43)</f>
        <v>4421</v>
      </c>
      <c r="E31" s="59">
        <f>SUM(UTA:SRSU!E43)</f>
        <v>0</v>
      </c>
      <c r="F31" s="59">
        <f>SUM(UTA:SRSU!F43)</f>
        <v>0</v>
      </c>
      <c r="G31" s="59">
        <f>SUM(UTA:SRSU!G43)</f>
        <v>0</v>
      </c>
      <c r="H31" s="20">
        <f t="shared" si="0"/>
        <v>21086</v>
      </c>
    </row>
    <row r="32" spans="2:9" x14ac:dyDescent="0.25">
      <c r="B32" s="6" t="s">
        <v>54</v>
      </c>
      <c r="C32" s="59">
        <f>SUM(UTA:SRSU!C44)</f>
        <v>40.999999999999993</v>
      </c>
      <c r="D32" s="59">
        <f>SUM(UTA:SRSU!D44)</f>
        <v>42</v>
      </c>
      <c r="E32" s="59">
        <f>SUM(UTA:SRSU!E44)</f>
        <v>0</v>
      </c>
      <c r="F32" s="59">
        <f>SUM(UTA:SRSU!F44)</f>
        <v>0</v>
      </c>
      <c r="G32" s="59">
        <f>SUM(UTA:SRSU!G44)</f>
        <v>0</v>
      </c>
      <c r="H32" s="20">
        <f t="shared" si="0"/>
        <v>83</v>
      </c>
    </row>
    <row r="33" spans="2:8" x14ac:dyDescent="0.25">
      <c r="B33" s="6" t="s">
        <v>55</v>
      </c>
      <c r="C33" s="59">
        <f>SUM(UTA:SRSU!C45)</f>
        <v>178286</v>
      </c>
      <c r="D33" s="59">
        <f>SUM(UTA:SRSU!D45)</f>
        <v>257927</v>
      </c>
      <c r="E33" s="59">
        <f>SUM(UTA:SRSU!E45)</f>
        <v>107359</v>
      </c>
      <c r="F33" s="59">
        <f>SUM(UTA:SRSU!F45)</f>
        <v>18047</v>
      </c>
      <c r="G33" s="59">
        <f>SUM(UTA:SRSU!G45)</f>
        <v>25505.000000000007</v>
      </c>
      <c r="H33" s="20">
        <f t="shared" si="0"/>
        <v>587124</v>
      </c>
    </row>
    <row r="34" spans="2:8" x14ac:dyDescent="0.25">
      <c r="B34" s="6" t="s">
        <v>56</v>
      </c>
      <c r="C34" s="59">
        <f>SUM(UTA:SRSU!C46)</f>
        <v>10</v>
      </c>
      <c r="D34" s="59">
        <f>SUM(UTA:SRSU!D46)</f>
        <v>563</v>
      </c>
      <c r="E34" s="59">
        <f>SUM(UTA:SRSU!E46)</f>
        <v>1340.0000000000002</v>
      </c>
      <c r="F34" s="59">
        <f>SUM(UTA:SRSU!F46)</f>
        <v>2863.0000000000005</v>
      </c>
      <c r="G34" s="59">
        <f>SUM(UTA:SRSU!G46)</f>
        <v>49978.999999999978</v>
      </c>
      <c r="H34" s="20">
        <f t="shared" si="0"/>
        <v>54754.999999999978</v>
      </c>
    </row>
    <row r="35" spans="2:8" x14ac:dyDescent="0.25">
      <c r="B35" s="6" t="s">
        <v>57</v>
      </c>
      <c r="C35" s="59">
        <f>SUM(UTA:SRSU!C47)</f>
        <v>551187</v>
      </c>
      <c r="D35" s="59">
        <f>SUM(UTA:SRSU!D47)</f>
        <v>1399143.5</v>
      </c>
      <c r="E35" s="59">
        <f>SUM(UTA:SRSU!E47)</f>
        <v>422503</v>
      </c>
      <c r="F35" s="59">
        <f>SUM(UTA:SRSU!F47)</f>
        <v>13299</v>
      </c>
      <c r="G35" s="59">
        <f>SUM(UTA:SRSU!G47)</f>
        <v>0</v>
      </c>
      <c r="H35" s="20">
        <f t="shared" si="0"/>
        <v>2386132.5</v>
      </c>
    </row>
    <row r="36" spans="2:8" x14ac:dyDescent="0.25">
      <c r="B36" s="6" t="s">
        <v>58</v>
      </c>
      <c r="C36" s="59">
        <f>SUM(UTA:SRSU!C48)</f>
        <v>0</v>
      </c>
      <c r="D36" s="59">
        <f>SUM(UTA:SRSU!D48)</f>
        <v>0</v>
      </c>
      <c r="E36" s="59">
        <f>SUM(UTA:SRSU!E48)</f>
        <v>0</v>
      </c>
      <c r="F36" s="59">
        <f>SUM(UTA:SRSU!F48)</f>
        <v>0</v>
      </c>
      <c r="G36" s="59">
        <f>SUM(UTA:SRSU!G48)</f>
        <v>15791.999999999987</v>
      </c>
      <c r="H36" s="20">
        <f t="shared" si="0"/>
        <v>15791.999999999987</v>
      </c>
    </row>
    <row r="37" spans="2:8" x14ac:dyDescent="0.25">
      <c r="B37" s="6" t="s">
        <v>59</v>
      </c>
      <c r="C37" s="59">
        <f>SUM(UTA:SRSU!C49)</f>
        <v>380</v>
      </c>
      <c r="D37" s="59">
        <f>SUM(UTA:SRSU!D49)</f>
        <v>31270</v>
      </c>
      <c r="E37" s="59">
        <f>SUM(UTA:SRSU!E49)</f>
        <v>0</v>
      </c>
      <c r="F37" s="59">
        <f>SUM(UTA:SRSU!F49)</f>
        <v>0</v>
      </c>
      <c r="G37" s="59">
        <f>SUM(UTA:SRSU!G49)</f>
        <v>0</v>
      </c>
      <c r="H37" s="20">
        <f t="shared" si="0"/>
        <v>31650</v>
      </c>
    </row>
    <row r="38" spans="2:8" x14ac:dyDescent="0.25">
      <c r="B38" s="6" t="s">
        <v>60</v>
      </c>
      <c r="C38" s="59">
        <f>SUM(UTA:SRSU!C50)</f>
        <v>89284.999999999985</v>
      </c>
      <c r="D38" s="59">
        <f>SUM(UTA:SRSU!D50)</f>
        <v>143986.99999999997</v>
      </c>
      <c r="E38" s="59">
        <f>SUM(UTA:SRSU!E50)</f>
        <v>24093</v>
      </c>
      <c r="F38" s="59">
        <f>SUM(UTA:SRSU!F50)</f>
        <v>489</v>
      </c>
      <c r="G38" s="59">
        <f>SUM(UTA:SRSU!G50)</f>
        <v>0</v>
      </c>
      <c r="H38" s="20">
        <f t="shared" si="0"/>
        <v>257853.99999999994</v>
      </c>
    </row>
    <row r="39" spans="2:8" x14ac:dyDescent="0.25">
      <c r="B39" s="6" t="s">
        <v>0</v>
      </c>
      <c r="C39" s="59">
        <f>SUM(UTA:SRSU!C51)</f>
        <v>22968</v>
      </c>
      <c r="D39" s="59">
        <f>SUM(UTA:SRSU!D51)</f>
        <v>303446</v>
      </c>
      <c r="E39" s="59">
        <f>SUM(UTA:SRSU!E51)</f>
        <v>109575</v>
      </c>
      <c r="F39" s="59">
        <f>SUM(UTA:SRSU!F51)</f>
        <v>6464</v>
      </c>
      <c r="G39" s="59">
        <f>SUM(UTA:SRSU!G51)</f>
        <v>0</v>
      </c>
      <c r="H39" s="20">
        <f t="shared" si="0"/>
        <v>442453</v>
      </c>
    </row>
    <row r="40" spans="2:8" x14ac:dyDescent="0.25">
      <c r="B40" s="7" t="s">
        <v>33</v>
      </c>
      <c r="C40" s="20">
        <f>SUM(C20:C39)</f>
        <v>8207534.04</v>
      </c>
      <c r="D40" s="20">
        <f>SUM(D20:D39)</f>
        <v>6034812.5199999996</v>
      </c>
      <c r="E40" s="20">
        <f>SUM(E20:E39)</f>
        <v>1871710.83</v>
      </c>
      <c r="F40" s="20">
        <f>SUM(F20:F39)</f>
        <v>417521.5</v>
      </c>
      <c r="G40" s="20">
        <f>SUM(G20:G39)</f>
        <v>220946.25999999998</v>
      </c>
      <c r="H40" s="20">
        <f t="shared" si="0"/>
        <v>16752525.149999999</v>
      </c>
    </row>
    <row r="41" spans="2:8" x14ac:dyDescent="0.25">
      <c r="B41" s="12"/>
      <c r="C41" s="16"/>
      <c r="D41" s="16"/>
      <c r="E41" s="16"/>
      <c r="F41" s="16"/>
      <c r="G41" s="16"/>
      <c r="H41" s="16"/>
    </row>
    <row r="42" spans="2:8" ht="14.4" thickBot="1" x14ac:dyDescent="0.3">
      <c r="B42" s="3" t="s">
        <v>9</v>
      </c>
    </row>
    <row r="43" spans="2:8" ht="14.4" thickBot="1" x14ac:dyDescent="0.3">
      <c r="B43" s="49" t="s">
        <v>31</v>
      </c>
      <c r="C43" s="50" t="s">
        <v>25</v>
      </c>
      <c r="D43" s="50" t="s">
        <v>26</v>
      </c>
      <c r="E43" s="50" t="s">
        <v>27</v>
      </c>
      <c r="F43" s="50" t="s">
        <v>28</v>
      </c>
      <c r="G43" s="50" t="s">
        <v>29</v>
      </c>
      <c r="H43" s="51" t="s">
        <v>30</v>
      </c>
    </row>
    <row r="44" spans="2:8" x14ac:dyDescent="0.25">
      <c r="B44" s="8" t="str">
        <f>$B$20</f>
        <v>Liberal Arts</v>
      </c>
      <c r="C44" s="60">
        <f>SUM(UTA:SRSU!C61)</f>
        <v>258597643.7031078</v>
      </c>
      <c r="D44" s="60">
        <f>SUM(UTA:SRSU!D61)</f>
        <v>193007332.54235971</v>
      </c>
      <c r="E44" s="60">
        <f>SUM(UTA:SRSU!E61)</f>
        <v>115912960.65952177</v>
      </c>
      <c r="F44" s="60">
        <f>SUM(UTA:SRSU!F61)</f>
        <v>124048358.7497118</v>
      </c>
      <c r="G44" s="60">
        <f>SUM(UTA:SRSU!G61)</f>
        <v>0</v>
      </c>
      <c r="H44" s="19">
        <f>SUM(C44:G44)</f>
        <v>691566295.65470111</v>
      </c>
    </row>
    <row r="45" spans="2:8" x14ac:dyDescent="0.25">
      <c r="B45" s="8" t="str">
        <f>$B$21</f>
        <v>Science</v>
      </c>
      <c r="C45" s="59">
        <f>SUM(UTA:SRSU!C62)</f>
        <v>101453361.57542433</v>
      </c>
      <c r="D45" s="59">
        <f>SUM(UTA:SRSU!D62)</f>
        <v>112282692.35104635</v>
      </c>
      <c r="E45" s="59">
        <f>SUM(UTA:SRSU!E62)</f>
        <v>74110345.119755268</v>
      </c>
      <c r="F45" s="59">
        <f>SUM(UTA:SRSU!F62)</f>
        <v>118511550.94065127</v>
      </c>
      <c r="G45" s="59">
        <f>SUM(UTA:SRSU!G62)</f>
        <v>0</v>
      </c>
      <c r="H45" s="20">
        <f t="shared" ref="H45:H64" si="1">SUM(C45:G45)</f>
        <v>406357949.9868772</v>
      </c>
    </row>
    <row r="46" spans="2:8" x14ac:dyDescent="0.25">
      <c r="B46" s="8" t="str">
        <f>$B$22</f>
        <v>Fine Arts</v>
      </c>
      <c r="C46" s="59">
        <f>SUM(UTA:SRSU!C63)</f>
        <v>60919417.978297271</v>
      </c>
      <c r="D46" s="59">
        <f>SUM(UTA:SRSU!D63)</f>
        <v>49322461.786391743</v>
      </c>
      <c r="E46" s="59">
        <f>SUM(UTA:SRSU!E63)</f>
        <v>22438762.708623175</v>
      </c>
      <c r="F46" s="59">
        <f>SUM(UTA:SRSU!F63)</f>
        <v>11078824.244838299</v>
      </c>
      <c r="G46" s="59">
        <f>SUM(UTA:SRSU!G63)</f>
        <v>0</v>
      </c>
      <c r="H46" s="20">
        <f t="shared" si="1"/>
        <v>143759466.7181505</v>
      </c>
    </row>
    <row r="47" spans="2:8" x14ac:dyDescent="0.25">
      <c r="B47" s="8" t="str">
        <f>$B$23</f>
        <v>Student Enrollment Headcount on the CBM0C1 - No data entry required</v>
      </c>
      <c r="C47" s="59">
        <f>SUM(UTA:SRSU!C64)</f>
        <v>7821338.9230529647</v>
      </c>
      <c r="D47" s="59">
        <f>SUM(UTA:SRSU!D64)</f>
        <v>31248661.054391183</v>
      </c>
      <c r="E47" s="59">
        <f>SUM(UTA:SRSU!E64)</f>
        <v>43357127.003508046</v>
      </c>
      <c r="F47" s="59">
        <f>SUM(UTA:SRSU!F64)</f>
        <v>34847127.961624809</v>
      </c>
      <c r="G47" s="59">
        <f>SUM(UTA:SRSU!G64)</f>
        <v>0</v>
      </c>
      <c r="H47" s="20">
        <f t="shared" si="1"/>
        <v>117274254.942577</v>
      </c>
    </row>
    <row r="48" spans="2:8" x14ac:dyDescent="0.25">
      <c r="B48" s="8" t="str">
        <f>$B$24</f>
        <v>Agriculture</v>
      </c>
      <c r="C48" s="59">
        <f>SUM(UTA:SRSU!C65)</f>
        <v>9026648.6518703755</v>
      </c>
      <c r="D48" s="59">
        <f>SUM(UTA:SRSU!D65)</f>
        <v>16918565.680073787</v>
      </c>
      <c r="E48" s="59">
        <f>SUM(UTA:SRSU!E65)</f>
        <v>15385713.547893234</v>
      </c>
      <c r="F48" s="59">
        <f>SUM(UTA:SRSU!F65)</f>
        <v>17078466.047036681</v>
      </c>
      <c r="G48" s="59">
        <f>SUM(UTA:SRSU!G65)</f>
        <v>0</v>
      </c>
      <c r="H48" s="20">
        <f t="shared" si="1"/>
        <v>58409393.926874071</v>
      </c>
    </row>
    <row r="49" spans="2:8" x14ac:dyDescent="0.25">
      <c r="B49" s="8" t="str">
        <f>$B$25</f>
        <v>Engineering</v>
      </c>
      <c r="C49" s="59">
        <f>SUM(UTA:SRSU!C66)</f>
        <v>58665664.183364391</v>
      </c>
      <c r="D49" s="59">
        <f>SUM(UTA:SRSU!D66)</f>
        <v>133235889.06423254</v>
      </c>
      <c r="E49" s="59">
        <f>SUM(UTA:SRSU!E66)</f>
        <v>114365008.32569098</v>
      </c>
      <c r="F49" s="59">
        <f>SUM(UTA:SRSU!F66)</f>
        <v>160460590.22025189</v>
      </c>
      <c r="G49" s="59">
        <f>SUM(UTA:SRSU!G66)</f>
        <v>0</v>
      </c>
      <c r="H49" s="20">
        <f t="shared" si="1"/>
        <v>466727151.79353976</v>
      </c>
    </row>
    <row r="50" spans="2:8" x14ac:dyDescent="0.25">
      <c r="B50" s="8" t="str">
        <f>$B$26</f>
        <v>Home Economics</v>
      </c>
      <c r="C50" s="59">
        <f>SUM(UTA:SRSU!C67)</f>
        <v>5558317.4956747107</v>
      </c>
      <c r="D50" s="59">
        <f>SUM(UTA:SRSU!D67)</f>
        <v>6394596.2776594553</v>
      </c>
      <c r="E50" s="59">
        <f>SUM(UTA:SRSU!E67)</f>
        <v>3568061.7531463495</v>
      </c>
      <c r="F50" s="59">
        <f>SUM(UTA:SRSU!F67)</f>
        <v>2521803.2744950484</v>
      </c>
      <c r="G50" s="59">
        <f>SUM(UTA:SRSU!G67)</f>
        <v>0</v>
      </c>
      <c r="H50" s="20">
        <f t="shared" si="1"/>
        <v>18042778.800975561</v>
      </c>
    </row>
    <row r="51" spans="2:8" x14ac:dyDescent="0.25">
      <c r="B51" s="8" t="str">
        <f>$B$27</f>
        <v>Law</v>
      </c>
      <c r="C51" s="59">
        <f>SUM(UTA:SRSU!C68)</f>
        <v>0</v>
      </c>
      <c r="D51" s="59">
        <f>SUM(UTA:SRSU!D68)</f>
        <v>0</v>
      </c>
      <c r="E51" s="59">
        <f>SUM(UTA:SRSU!E68)</f>
        <v>0</v>
      </c>
      <c r="F51" s="59">
        <f>SUM(UTA:SRSU!F68)</f>
        <v>0</v>
      </c>
      <c r="G51" s="59">
        <f>SUM(UTA:SRSU!G68)</f>
        <v>50714478.236000195</v>
      </c>
      <c r="H51" s="20">
        <f t="shared" si="1"/>
        <v>50714478.236000195</v>
      </c>
    </row>
    <row r="52" spans="2:8" x14ac:dyDescent="0.25">
      <c r="B52" s="8" t="str">
        <f>$B$28</f>
        <v>Social Service</v>
      </c>
      <c r="C52" s="59">
        <f>SUM(UTA:SRSU!C69)</f>
        <v>2450598.7762814919</v>
      </c>
      <c r="D52" s="59">
        <f>SUM(UTA:SRSU!D69)</f>
        <v>8258952.3438153006</v>
      </c>
      <c r="E52" s="59">
        <f>SUM(UTA:SRSU!E69)</f>
        <v>14669774.84626239</v>
      </c>
      <c r="F52" s="59">
        <f>SUM(UTA:SRSU!F69)</f>
        <v>2879593.3989130119</v>
      </c>
      <c r="G52" s="59">
        <f>SUM(UTA:SRSU!G69)</f>
        <v>0</v>
      </c>
      <c r="H52" s="20">
        <f t="shared" si="1"/>
        <v>28258919.365272194</v>
      </c>
    </row>
    <row r="53" spans="2:8" x14ac:dyDescent="0.25">
      <c r="B53" s="8" t="str">
        <f>$B$29</f>
        <v>Library Science</v>
      </c>
      <c r="C53" s="59">
        <f>SUM(UTA:SRSU!C70)</f>
        <v>209844.8025255324</v>
      </c>
      <c r="D53" s="59">
        <f>SUM(UTA:SRSU!D70)</f>
        <v>160691.3894833501</v>
      </c>
      <c r="E53" s="59">
        <f>SUM(UTA:SRSU!E70)</f>
        <v>4174961.812836471</v>
      </c>
      <c r="F53" s="59">
        <f>SUM(UTA:SRSU!F70)</f>
        <v>1545114.6739738407</v>
      </c>
      <c r="G53" s="59">
        <f>SUM(UTA:SRSU!G70)</f>
        <v>0</v>
      </c>
      <c r="H53" s="20">
        <f t="shared" si="1"/>
        <v>6090612.6788191944</v>
      </c>
    </row>
    <row r="54" spans="2:8" x14ac:dyDescent="0.25">
      <c r="B54" s="8" t="str">
        <f>$B$30</f>
        <v>Semester Credit Hours Reported on the CBM0CS - No data entry required</v>
      </c>
      <c r="C54" s="59">
        <f>SUM(UTA:SRSU!C71)</f>
        <v>0</v>
      </c>
      <c r="D54" s="59">
        <f>SUM(UTA:SRSU!D71)</f>
        <v>0</v>
      </c>
      <c r="E54" s="59">
        <f>SUM(UTA:SRSU!E71)</f>
        <v>0</v>
      </c>
      <c r="F54" s="59">
        <f>SUM(UTA:SRSU!F71)</f>
        <v>0</v>
      </c>
      <c r="G54" s="59">
        <f>SUM(UTA:SRSU!G71)</f>
        <v>8605560.3132683244</v>
      </c>
      <c r="H54" s="20">
        <f t="shared" si="1"/>
        <v>8605560.3132683244</v>
      </c>
    </row>
    <row r="55" spans="2:8" x14ac:dyDescent="0.25">
      <c r="B55" s="8" t="str">
        <f>$B$31</f>
        <v>Vocational Training</v>
      </c>
      <c r="C55" s="59">
        <f>SUM(UTA:SRSU!C72)</f>
        <v>1178672.9604083442</v>
      </c>
      <c r="D55" s="59">
        <f>SUM(UTA:SRSU!D72)</f>
        <v>723511.8588624252</v>
      </c>
      <c r="E55" s="59">
        <f>SUM(UTA:SRSU!E72)</f>
        <v>0</v>
      </c>
      <c r="F55" s="59">
        <f>SUM(UTA:SRSU!F72)</f>
        <v>0</v>
      </c>
      <c r="G55" s="59">
        <f>SUM(UTA:SRSU!G72)</f>
        <v>0</v>
      </c>
      <c r="H55" s="20">
        <f t="shared" si="1"/>
        <v>1902184.8192707694</v>
      </c>
    </row>
    <row r="56" spans="2:8" x14ac:dyDescent="0.25">
      <c r="B56" s="8" t="str">
        <f>$B$32</f>
        <v>Physical Training</v>
      </c>
      <c r="C56" s="59">
        <f>SUM(UTA:SRSU!C73)</f>
        <v>943.75</v>
      </c>
      <c r="D56" s="59">
        <f>SUM(UTA:SRSU!D73)</f>
        <v>6606.25</v>
      </c>
      <c r="E56" s="59">
        <f>SUM(UTA:SRSU!E73)</f>
        <v>0</v>
      </c>
      <c r="F56" s="59">
        <f>SUM(UTA:SRSU!F73)</f>
        <v>0</v>
      </c>
      <c r="G56" s="59">
        <f>SUM(UTA:SRSU!G73)</f>
        <v>0</v>
      </c>
      <c r="H56" s="20">
        <f t="shared" si="1"/>
        <v>7550</v>
      </c>
    </row>
    <row r="57" spans="2:8" ht="16.5" customHeight="1" x14ac:dyDescent="0.25">
      <c r="B57" s="8" t="str">
        <f>$B$33</f>
        <v>Health Services</v>
      </c>
      <c r="C57" s="59">
        <f>SUM(UTA:SRSU!C74)</f>
        <v>9747971.7379323822</v>
      </c>
      <c r="D57" s="59">
        <f>SUM(UTA:SRSU!D74)</f>
        <v>25635977.09816039</v>
      </c>
      <c r="E57" s="59">
        <f>SUM(UTA:SRSU!E74)</f>
        <v>21550409.599414546</v>
      </c>
      <c r="F57" s="59">
        <f>SUM(UTA:SRSU!F74)</f>
        <v>8695512.2732702773</v>
      </c>
      <c r="G57" s="59">
        <f>SUM(UTA:SRSU!G74)</f>
        <v>8006358.6343862228</v>
      </c>
      <c r="H57" s="20">
        <f t="shared" si="1"/>
        <v>73636229.343163818</v>
      </c>
    </row>
    <row r="58" spans="2:8" ht="39.75" customHeight="1" x14ac:dyDescent="0.25">
      <c r="B58" s="8" t="str">
        <f>$B$34</f>
        <v>Pharmacy</v>
      </c>
      <c r="C58" s="59">
        <f>SUM(UTA:SRSU!C75)</f>
        <v>3790.176639803924</v>
      </c>
      <c r="D58" s="59">
        <f>SUM(UTA:SRSU!D75)</f>
        <v>109056.07987291308</v>
      </c>
      <c r="E58" s="59">
        <f>SUM(UTA:SRSU!E75)</f>
        <v>2297128.492720352</v>
      </c>
      <c r="F58" s="59">
        <f>SUM(UTA:SRSU!F75)</f>
        <v>6625530.7470680969</v>
      </c>
      <c r="G58" s="59">
        <f>SUM(UTA:SRSU!G75)</f>
        <v>15961947.034333929</v>
      </c>
      <c r="H58" s="20">
        <f t="shared" si="1"/>
        <v>24997452.530635096</v>
      </c>
    </row>
    <row r="59" spans="2:8" x14ac:dyDescent="0.25">
      <c r="B59" s="8" t="str">
        <f>$B$35</f>
        <v>Business Administration</v>
      </c>
      <c r="C59" s="59">
        <f>SUM(UTA:SRSU!C76)</f>
        <v>41508233.236621626</v>
      </c>
      <c r="D59" s="59">
        <f>SUM(UTA:SRSU!D76)</f>
        <v>170606313.75999421</v>
      </c>
      <c r="E59" s="59">
        <f>SUM(UTA:SRSU!E76)</f>
        <v>106091373.17390388</v>
      </c>
      <c r="F59" s="59">
        <f>SUM(UTA:SRSU!F76)</f>
        <v>46802528.527027138</v>
      </c>
      <c r="G59" s="59">
        <f>SUM(UTA:SRSU!G76)</f>
        <v>0</v>
      </c>
      <c r="H59" s="20">
        <f t="shared" si="1"/>
        <v>365008448.69754684</v>
      </c>
    </row>
    <row r="60" spans="2:8" x14ac:dyDescent="0.25">
      <c r="B60" s="8" t="str">
        <f>$B$36</f>
        <v>Optometry</v>
      </c>
      <c r="C60" s="59">
        <f>SUM(UTA:SRSU!C77)</f>
        <v>0</v>
      </c>
      <c r="D60" s="59">
        <f>SUM(UTA:SRSU!D77)</f>
        <v>0</v>
      </c>
      <c r="E60" s="59">
        <f>SUM(UTA:SRSU!E77)</f>
        <v>0</v>
      </c>
      <c r="F60" s="59">
        <f>SUM(UTA:SRSU!F77)</f>
        <v>0</v>
      </c>
      <c r="G60" s="59">
        <f>SUM(UTA:SRSU!G77)</f>
        <v>3778525.9182593538</v>
      </c>
      <c r="H60" s="20">
        <f t="shared" si="1"/>
        <v>3778525.9182593538</v>
      </c>
    </row>
    <row r="61" spans="2:8" x14ac:dyDescent="0.25">
      <c r="B61" s="8" t="str">
        <f>$B$37</f>
        <v>Teacher Ed-Practice Teaching</v>
      </c>
      <c r="C61" s="59">
        <f>SUM(UTA:SRSU!C78)</f>
        <v>21747.094069882474</v>
      </c>
      <c r="D61" s="59">
        <f>SUM(UTA:SRSU!D78)</f>
        <v>5749316.370727309</v>
      </c>
      <c r="E61" s="59">
        <f>SUM(UTA:SRSU!E78)</f>
        <v>0</v>
      </c>
      <c r="F61" s="59">
        <f>SUM(UTA:SRSU!F78)</f>
        <v>0</v>
      </c>
      <c r="G61" s="59">
        <f>SUM(UTA:SRSU!G78)</f>
        <v>0</v>
      </c>
      <c r="H61" s="20">
        <f t="shared" si="1"/>
        <v>5771063.4647971913</v>
      </c>
    </row>
    <row r="62" spans="2:8" x14ac:dyDescent="0.25">
      <c r="B62" s="8" t="str">
        <f>$B$38</f>
        <v>Technology</v>
      </c>
      <c r="C62" s="59">
        <f>SUM(UTA:SRSU!C79)</f>
        <v>8883081.1891289707</v>
      </c>
      <c r="D62" s="59">
        <f>SUM(UTA:SRSU!D79)</f>
        <v>19583565.940941159</v>
      </c>
      <c r="E62" s="59">
        <f>SUM(UTA:SRSU!E79)</f>
        <v>7631811.9943227237</v>
      </c>
      <c r="F62" s="59">
        <f>SUM(UTA:SRSU!F79)</f>
        <v>155755.91809418393</v>
      </c>
      <c r="G62" s="59">
        <f>SUM(UTA:SRSU!G79)</f>
        <v>0</v>
      </c>
      <c r="H62" s="20">
        <f t="shared" si="1"/>
        <v>36254215.042487033</v>
      </c>
    </row>
    <row r="63" spans="2:8" x14ac:dyDescent="0.25">
      <c r="B63" s="8" t="str">
        <f>$B$39</f>
        <v>Nursing</v>
      </c>
      <c r="C63" s="59">
        <f>SUM(UTA:SRSU!C80)</f>
        <v>1957350.9646585616</v>
      </c>
      <c r="D63" s="59">
        <f>SUM(UTA:SRSU!D80)</f>
        <v>43387108.812761828</v>
      </c>
      <c r="E63" s="59">
        <f>SUM(UTA:SRSU!E80)</f>
        <v>18002526.168502577</v>
      </c>
      <c r="F63" s="59">
        <f>SUM(UTA:SRSU!F80)</f>
        <v>6264533.0911849616</v>
      </c>
      <c r="G63" s="59">
        <f>SUM(UTA:SRSU!G80)</f>
        <v>0</v>
      </c>
      <c r="H63" s="20">
        <f t="shared" si="1"/>
        <v>69611519.03710793</v>
      </c>
    </row>
    <row r="64" spans="2:8" x14ac:dyDescent="0.25">
      <c r="B64" s="26" t="str">
        <f>$B$40</f>
        <v>Totals</v>
      </c>
      <c r="C64" s="19">
        <f>SUM(C44:C63)</f>
        <v>568004627.19905853</v>
      </c>
      <c r="D64" s="19">
        <f>SUM(D44:D63)</f>
        <v>816631298.66077363</v>
      </c>
      <c r="E64" s="19">
        <f>SUM(E44:E63)</f>
        <v>563555965.20610178</v>
      </c>
      <c r="F64" s="19">
        <f>SUM(F44:F63)</f>
        <v>541515290.06814122</v>
      </c>
      <c r="G64" s="19">
        <f>SUM(G44:G63)</f>
        <v>87066870.136248022</v>
      </c>
      <c r="H64" s="19">
        <f t="shared" si="1"/>
        <v>2576774051.2703233</v>
      </c>
    </row>
    <row r="65" spans="2:8" x14ac:dyDescent="0.25">
      <c r="B65" s="12"/>
      <c r="C65" s="13"/>
      <c r="D65" s="13"/>
      <c r="E65" s="13"/>
      <c r="F65" s="13"/>
      <c r="G65" s="13"/>
      <c r="H65" s="14"/>
    </row>
    <row r="66" spans="2:8" x14ac:dyDescent="0.25">
      <c r="B66" s="22" t="s">
        <v>32</v>
      </c>
      <c r="C66" s="11"/>
      <c r="D66" s="11"/>
      <c r="E66" s="11"/>
      <c r="F66" s="11"/>
      <c r="G66" s="11"/>
      <c r="H66" s="15">
        <f>H7+H8</f>
        <v>7914001522</v>
      </c>
    </row>
    <row r="67" spans="2:8" ht="14.4" thickBot="1" x14ac:dyDescent="0.3">
      <c r="B67" s="22" t="s">
        <v>5</v>
      </c>
      <c r="C67" s="10"/>
      <c r="D67" s="10"/>
      <c r="E67" s="10"/>
      <c r="F67" s="10"/>
      <c r="G67" s="10"/>
      <c r="H67" s="15"/>
    </row>
    <row r="68" spans="2:8" ht="14.4" thickBot="1" x14ac:dyDescent="0.3">
      <c r="B68" s="49" t="s">
        <v>31</v>
      </c>
      <c r="C68" s="50" t="s">
        <v>25</v>
      </c>
      <c r="D68" s="50" t="s">
        <v>26</v>
      </c>
      <c r="E68" s="50" t="s">
        <v>27</v>
      </c>
      <c r="F68" s="50" t="s">
        <v>28</v>
      </c>
      <c r="G68" s="50" t="s">
        <v>29</v>
      </c>
      <c r="H68" s="51" t="s">
        <v>30</v>
      </c>
    </row>
    <row r="69" spans="2:8" x14ac:dyDescent="0.25">
      <c r="B69" s="8" t="str">
        <f>$B$20</f>
        <v>Liberal Arts</v>
      </c>
      <c r="C69" s="18">
        <f>SUM(UTA:SRSU!C91)</f>
        <v>43759407.009335995</v>
      </c>
      <c r="D69" s="18">
        <f>SUM(UTA:SRSU!D91)</f>
        <v>21592623.517764494</v>
      </c>
      <c r="E69" s="18">
        <f>SUM(UTA:SRSU!E91)</f>
        <v>5151926.5785800656</v>
      </c>
      <c r="F69" s="18">
        <f>SUM(UTA:SRSU!F91)</f>
        <v>5162648.0701129092</v>
      </c>
      <c r="G69" s="18">
        <f>SUM(UTA:SRSU!G91)</f>
        <v>0</v>
      </c>
      <c r="H69" s="27">
        <f t="shared" ref="H69:H89" si="2">SUM(C69:G69)</f>
        <v>75666605.175793469</v>
      </c>
    </row>
    <row r="70" spans="2:8" x14ac:dyDescent="0.25">
      <c r="B70" s="8" t="str">
        <f>$B$21</f>
        <v>Science</v>
      </c>
      <c r="C70" s="17">
        <f>SUM(UTA:SRSU!C92)</f>
        <v>34225630.288654581</v>
      </c>
      <c r="D70" s="17">
        <f>SUM(UTA:SRSU!D92)</f>
        <v>19701691.692375343</v>
      </c>
      <c r="E70" s="17">
        <f>SUM(UTA:SRSU!E92)</f>
        <v>5638347.60227565</v>
      </c>
      <c r="F70" s="17">
        <f>SUM(UTA:SRSU!F92)</f>
        <v>5769683.0881158551</v>
      </c>
      <c r="G70" s="17">
        <f>SUM(UTA:SRSU!G92)</f>
        <v>0</v>
      </c>
      <c r="H70" s="53">
        <f t="shared" si="2"/>
        <v>65335352.671421431</v>
      </c>
    </row>
    <row r="71" spans="2:8" x14ac:dyDescent="0.25">
      <c r="B71" s="8" t="str">
        <f>$B$22</f>
        <v>Fine Arts</v>
      </c>
      <c r="C71" s="17">
        <f>SUM(UTA:SRSU!C93)</f>
        <v>9001380.7272460498</v>
      </c>
      <c r="D71" s="17">
        <f>SUM(UTA:SRSU!D93)</f>
        <v>3764926.7066572588</v>
      </c>
      <c r="E71" s="17">
        <f>SUM(UTA:SRSU!E93)</f>
        <v>951422.44767519343</v>
      </c>
      <c r="F71" s="17">
        <f>SUM(UTA:SRSU!F93)</f>
        <v>615259.30072118843</v>
      </c>
      <c r="G71" s="17">
        <f>SUM(UTA:SRSU!G93)</f>
        <v>0</v>
      </c>
      <c r="H71" s="53">
        <f t="shared" si="2"/>
        <v>14332989.18229969</v>
      </c>
    </row>
    <row r="72" spans="2:8" x14ac:dyDescent="0.25">
      <c r="B72" s="8" t="str">
        <f>$B$23</f>
        <v>Student Enrollment Headcount on the CBM0C1 - No data entry required</v>
      </c>
      <c r="C72" s="17">
        <f>SUM(UTA:SRSU!C94)</f>
        <v>855908.904998846</v>
      </c>
      <c r="D72" s="17">
        <f>SUM(UTA:SRSU!D94)</f>
        <v>3906515.8649338088</v>
      </c>
      <c r="E72" s="17">
        <f>SUM(UTA:SRSU!E94)</f>
        <v>2445148.9592166417</v>
      </c>
      <c r="F72" s="17">
        <f>SUM(UTA:SRSU!F94)</f>
        <v>2408198.7594286473</v>
      </c>
      <c r="G72" s="17">
        <f>SUM(UTA:SRSU!G94)</f>
        <v>0</v>
      </c>
      <c r="H72" s="53">
        <f t="shared" si="2"/>
        <v>9615772.4885779433</v>
      </c>
    </row>
    <row r="73" spans="2:8" x14ac:dyDescent="0.25">
      <c r="B73" s="8" t="str">
        <f>$B$24</f>
        <v>Agriculture</v>
      </c>
      <c r="C73" s="17">
        <f>SUM(UTA:SRSU!C95)</f>
        <v>437024.76073439245</v>
      </c>
      <c r="D73" s="17">
        <f>SUM(UTA:SRSU!D95)</f>
        <v>652631.65748863749</v>
      </c>
      <c r="E73" s="17">
        <f>SUM(UTA:SRSU!E95)</f>
        <v>148296.4360509192</v>
      </c>
      <c r="F73" s="17">
        <f>SUM(UTA:SRSU!F95)</f>
        <v>158371.88866010777</v>
      </c>
      <c r="G73" s="17">
        <f>SUM(UTA:SRSU!G95)</f>
        <v>0</v>
      </c>
      <c r="H73" s="53">
        <f t="shared" si="2"/>
        <v>1396324.7429340568</v>
      </c>
    </row>
    <row r="74" spans="2:8" x14ac:dyDescent="0.25">
      <c r="B74" s="8" t="str">
        <f>$B$25</f>
        <v>Engineering</v>
      </c>
      <c r="C74" s="17">
        <f>SUM(UTA:SRSU!C96)</f>
        <v>12613951.877135493</v>
      </c>
      <c r="D74" s="17">
        <f>SUM(UTA:SRSU!D96)</f>
        <v>20557044.014641874</v>
      </c>
      <c r="E74" s="17">
        <f>SUM(UTA:SRSU!E96)</f>
        <v>12882048.519992677</v>
      </c>
      <c r="F74" s="17">
        <f>SUM(UTA:SRSU!F96)</f>
        <v>4798322.7896126593</v>
      </c>
      <c r="G74" s="17">
        <f>SUM(UTA:SRSU!G96)</f>
        <v>0</v>
      </c>
      <c r="H74" s="53">
        <f t="shared" si="2"/>
        <v>50851367.201382704</v>
      </c>
    </row>
    <row r="75" spans="2:8" x14ac:dyDescent="0.25">
      <c r="B75" s="8" t="str">
        <f>$B$26</f>
        <v>Home Economics</v>
      </c>
      <c r="C75" s="17">
        <f>SUM(UTA:SRSU!C97)</f>
        <v>529725.61272529408</v>
      </c>
      <c r="D75" s="17">
        <f>SUM(UTA:SRSU!D97)</f>
        <v>469524.94758211239</v>
      </c>
      <c r="E75" s="17">
        <f>SUM(UTA:SRSU!E97)</f>
        <v>61895.101944401686</v>
      </c>
      <c r="F75" s="17">
        <f>SUM(UTA:SRSU!F97)</f>
        <v>205902.66492619237</v>
      </c>
      <c r="G75" s="17">
        <f>SUM(UTA:SRSU!G97)</f>
        <v>0</v>
      </c>
      <c r="H75" s="53">
        <f t="shared" si="2"/>
        <v>1267048.3271780005</v>
      </c>
    </row>
    <row r="76" spans="2:8" x14ac:dyDescent="0.25">
      <c r="B76" s="8" t="str">
        <f>$B$27</f>
        <v>Law</v>
      </c>
      <c r="C76" s="17">
        <f>SUM(UTA:SRSU!C98)</f>
        <v>7424.8984806629842</v>
      </c>
      <c r="D76" s="17">
        <f>SUM(UTA:SRSU!D98)</f>
        <v>30393.509668508301</v>
      </c>
      <c r="E76" s="17">
        <f>SUM(UTA:SRSU!E98)</f>
        <v>45937.22237569061</v>
      </c>
      <c r="F76" s="17">
        <f>SUM(UTA:SRSU!F98)</f>
        <v>11241.435082872924</v>
      </c>
      <c r="G76" s="17">
        <f>SUM(UTA:SRSU!G98)</f>
        <v>5144013.7746127006</v>
      </c>
      <c r="H76" s="53">
        <f t="shared" si="2"/>
        <v>5239010.8402204355</v>
      </c>
    </row>
    <row r="77" spans="2:8" x14ac:dyDescent="0.25">
      <c r="B77" s="8" t="str">
        <f>$B$28</f>
        <v>Social Service</v>
      </c>
      <c r="C77" s="17">
        <f>SUM(UTA:SRSU!C99)</f>
        <v>213622.96481309913</v>
      </c>
      <c r="D77" s="17">
        <f>SUM(UTA:SRSU!D99)</f>
        <v>413754.76121048874</v>
      </c>
      <c r="E77" s="17">
        <f>SUM(UTA:SRSU!E99)</f>
        <v>1574111.960453701</v>
      </c>
      <c r="F77" s="17">
        <f>SUM(UTA:SRSU!F99)</f>
        <v>291622.41158284916</v>
      </c>
      <c r="G77" s="17">
        <f>SUM(UTA:SRSU!G99)</f>
        <v>0</v>
      </c>
      <c r="H77" s="53">
        <f t="shared" si="2"/>
        <v>2493112.0980601376</v>
      </c>
    </row>
    <row r="78" spans="2:8" x14ac:dyDescent="0.25">
      <c r="B78" s="8" t="str">
        <f>$B$29</f>
        <v>Library Science</v>
      </c>
      <c r="C78" s="17">
        <f>SUM(UTA:SRSU!C100)</f>
        <v>17947.894172525019</v>
      </c>
      <c r="D78" s="17">
        <f>SUM(UTA:SRSU!D100)</f>
        <v>11134.542011211732</v>
      </c>
      <c r="E78" s="17">
        <f>SUM(UTA:SRSU!E100)</f>
        <v>700826.98542562069</v>
      </c>
      <c r="F78" s="17">
        <f>SUM(UTA:SRSU!F100)</f>
        <v>45268.13489226823</v>
      </c>
      <c r="G78" s="17">
        <f>SUM(UTA:SRSU!G100)</f>
        <v>0</v>
      </c>
      <c r="H78" s="53">
        <f t="shared" si="2"/>
        <v>775177.55650162569</v>
      </c>
    </row>
    <row r="79" spans="2:8" x14ac:dyDescent="0.25">
      <c r="B79" s="8" t="str">
        <f>$B$30</f>
        <v>Semester Credit Hours Reported on the CBM0CS - No data entry required</v>
      </c>
      <c r="C79" s="17">
        <f>SUM(UTA:SRSU!C101)</f>
        <v>0</v>
      </c>
      <c r="D79" s="17">
        <f>SUM(UTA:SRSU!D101)</f>
        <v>0</v>
      </c>
      <c r="E79" s="17">
        <f>SUM(UTA:SRSU!E101)</f>
        <v>0</v>
      </c>
      <c r="F79" s="17">
        <f>SUM(UTA:SRSU!F101)</f>
        <v>0</v>
      </c>
      <c r="G79" s="17">
        <f>SUM(UTA:SRSU!G101)</f>
        <v>25240828.000451781</v>
      </c>
      <c r="H79" s="53">
        <f t="shared" si="2"/>
        <v>25240828.000451781</v>
      </c>
    </row>
    <row r="80" spans="2:8" x14ac:dyDescent="0.25">
      <c r="B80" s="8" t="str">
        <f>$B$31</f>
        <v>Vocational Training</v>
      </c>
      <c r="C80" s="17">
        <f>SUM(UTA:SRSU!C102)</f>
        <v>310204.78756130574</v>
      </c>
      <c r="D80" s="17">
        <f>SUM(UTA:SRSU!D102)</f>
        <v>159571.41838435791</v>
      </c>
      <c r="E80" s="17">
        <f>SUM(UTA:SRSU!E102)</f>
        <v>0</v>
      </c>
      <c r="F80" s="17">
        <f>SUM(UTA:SRSU!F102)</f>
        <v>0</v>
      </c>
      <c r="G80" s="17">
        <f>SUM(UTA:SRSU!G102)</f>
        <v>0</v>
      </c>
      <c r="H80" s="53">
        <f t="shared" si="2"/>
        <v>469776.20594566362</v>
      </c>
    </row>
    <row r="81" spans="2:8" x14ac:dyDescent="0.25">
      <c r="B81" s="8" t="str">
        <f>$B$32</f>
        <v>Physical Training</v>
      </c>
      <c r="C81" s="17">
        <f>SUM(UTA:SRSU!C103)</f>
        <v>26223.808762410132</v>
      </c>
      <c r="D81" s="17">
        <f>SUM(UTA:SRSU!D103)</f>
        <v>133492.06660903801</v>
      </c>
      <c r="E81" s="17">
        <f>SUM(UTA:SRSU!E103)</f>
        <v>9825.2046285518663</v>
      </c>
      <c r="F81" s="17">
        <f>SUM(UTA:SRSU!F103)</f>
        <v>0</v>
      </c>
      <c r="G81" s="17">
        <f>SUM(UTA:SRSU!G103)</f>
        <v>0</v>
      </c>
      <c r="H81" s="53">
        <f t="shared" si="2"/>
        <v>169541.08000000002</v>
      </c>
    </row>
    <row r="82" spans="2:8" x14ac:dyDescent="0.25">
      <c r="B82" s="8" t="str">
        <f>$B$33</f>
        <v>Health Services</v>
      </c>
      <c r="C82" s="17">
        <f>SUM(UTA:SRSU!C104)</f>
        <v>1352701.4382654114</v>
      </c>
      <c r="D82" s="17">
        <f>SUM(UTA:SRSU!D104)</f>
        <v>2342187.6367240888</v>
      </c>
      <c r="E82" s="17">
        <f>SUM(UTA:SRSU!E104)</f>
        <v>1286404.8049475232</v>
      </c>
      <c r="F82" s="17">
        <f>SUM(UTA:SRSU!F104)</f>
        <v>339478.79239711748</v>
      </c>
      <c r="G82" s="17">
        <f>SUM(UTA:SRSU!G104)</f>
        <v>424278.02701225295</v>
      </c>
      <c r="H82" s="53">
        <f t="shared" si="2"/>
        <v>5745050.6993463943</v>
      </c>
    </row>
    <row r="83" spans="2:8" x14ac:dyDescent="0.25">
      <c r="B83" s="8" t="str">
        <f>$B$34</f>
        <v>Pharmacy</v>
      </c>
      <c r="C83" s="17">
        <f>SUM(UTA:SRSU!C105)</f>
        <v>108</v>
      </c>
      <c r="D83" s="17">
        <f>SUM(UTA:SRSU!D105)</f>
        <v>7388</v>
      </c>
      <c r="E83" s="17">
        <f>SUM(UTA:SRSU!E105)</f>
        <v>1327214.1000000001</v>
      </c>
      <c r="F83" s="17">
        <f>SUM(UTA:SRSU!F105)</f>
        <v>2517036.2200000002</v>
      </c>
      <c r="G83" s="17">
        <f>SUM(UTA:SRSU!G105)</f>
        <v>2933647.56</v>
      </c>
      <c r="H83" s="53">
        <f t="shared" si="2"/>
        <v>6785393.8800000008</v>
      </c>
    </row>
    <row r="84" spans="2:8" ht="16.5" customHeight="1" x14ac:dyDescent="0.25">
      <c r="B84" s="8" t="str">
        <f>$B$35</f>
        <v>Business Administration</v>
      </c>
      <c r="C84" s="17">
        <f>SUM(UTA:SRSU!C106)</f>
        <v>6538888.667877459</v>
      </c>
      <c r="D84" s="17">
        <f>SUM(UTA:SRSU!D106)</f>
        <v>22784396.743428491</v>
      </c>
      <c r="E84" s="17">
        <f>SUM(UTA:SRSU!E106)</f>
        <v>10320036.477064697</v>
      </c>
      <c r="F84" s="17">
        <f>SUM(UTA:SRSU!F106)</f>
        <v>5597278.1651032148</v>
      </c>
      <c r="G84" s="17">
        <f>SUM(UTA:SRSU!G106)</f>
        <v>0</v>
      </c>
      <c r="H84" s="53">
        <f t="shared" si="2"/>
        <v>45240600.05347386</v>
      </c>
    </row>
    <row r="85" spans="2:8" x14ac:dyDescent="0.25">
      <c r="B85" s="8" t="str">
        <f>$B$36</f>
        <v>Optometry</v>
      </c>
      <c r="C85" s="17">
        <f>SUM(UTA:SRSU!C107)</f>
        <v>0</v>
      </c>
      <c r="D85" s="17">
        <f>SUM(UTA:SRSU!D107)</f>
        <v>0</v>
      </c>
      <c r="E85" s="17">
        <f>SUM(UTA:SRSU!E107)</f>
        <v>0</v>
      </c>
      <c r="F85" s="17">
        <f>SUM(UTA:SRSU!F107)</f>
        <v>0</v>
      </c>
      <c r="G85" s="17">
        <f>SUM(UTA:SRSU!G107)</f>
        <v>3564290.44</v>
      </c>
      <c r="H85" s="53">
        <f t="shared" si="2"/>
        <v>3564290.44</v>
      </c>
    </row>
    <row r="86" spans="2:8" ht="15" customHeight="1" x14ac:dyDescent="0.25">
      <c r="B86" s="8" t="str">
        <f>$B$37</f>
        <v>Teacher Ed-Practice Teaching</v>
      </c>
      <c r="C86" s="17">
        <f>SUM(UTA:SRSU!C108)</f>
        <v>1035.54</v>
      </c>
      <c r="D86" s="17">
        <f>SUM(UTA:SRSU!D108)</f>
        <v>262029.36017724578</v>
      </c>
      <c r="E86" s="17">
        <f>SUM(UTA:SRSU!E108)</f>
        <v>0</v>
      </c>
      <c r="F86" s="17">
        <f>SUM(UTA:SRSU!F108)</f>
        <v>0</v>
      </c>
      <c r="G86" s="17">
        <f>SUM(UTA:SRSU!G108)</f>
        <v>0</v>
      </c>
      <c r="H86" s="53">
        <f t="shared" si="2"/>
        <v>263064.90017724579</v>
      </c>
    </row>
    <row r="87" spans="2:8" x14ac:dyDescent="0.25">
      <c r="B87" s="8" t="str">
        <f>$B$38</f>
        <v>Technology</v>
      </c>
      <c r="C87" s="17">
        <f>SUM(UTA:SRSU!C109)</f>
        <v>523881.01887309208</v>
      </c>
      <c r="D87" s="17">
        <f>SUM(UTA:SRSU!D109)</f>
        <v>1176002.1352295144</v>
      </c>
      <c r="E87" s="17">
        <f>SUM(UTA:SRSU!E109)</f>
        <v>380353.81894543348</v>
      </c>
      <c r="F87" s="17">
        <f>SUM(UTA:SRSU!F109)</f>
        <v>57565.015174106906</v>
      </c>
      <c r="G87" s="17">
        <f>SUM(UTA:SRSU!G109)</f>
        <v>0</v>
      </c>
      <c r="H87" s="53">
        <f t="shared" si="2"/>
        <v>2137801.9882221469</v>
      </c>
    </row>
    <row r="88" spans="2:8" x14ac:dyDescent="0.25">
      <c r="B88" s="8" t="str">
        <f>$B$39</f>
        <v>Nursing</v>
      </c>
      <c r="C88" s="17">
        <f>SUM(UTA:SRSU!C110)</f>
        <v>216610.52614846971</v>
      </c>
      <c r="D88" s="17">
        <f>SUM(UTA:SRSU!D110)</f>
        <v>2304870.4616592312</v>
      </c>
      <c r="E88" s="17">
        <f>SUM(UTA:SRSU!E110)</f>
        <v>897073.27681575331</v>
      </c>
      <c r="F88" s="17">
        <f>SUM(UTA:SRSU!F110)</f>
        <v>565911.65414572333</v>
      </c>
      <c r="G88" s="17">
        <f>SUM(UTA:SRSU!G110)</f>
        <v>0</v>
      </c>
      <c r="H88" s="53">
        <f t="shared" si="2"/>
        <v>3984465.9187691775</v>
      </c>
    </row>
    <row r="89" spans="2:8" x14ac:dyDescent="0.25">
      <c r="B89" s="26" t="str">
        <f>$B$40</f>
        <v>Totals</v>
      </c>
      <c r="C89" s="27">
        <f>SUM(C69:C88)</f>
        <v>110631678.72578509</v>
      </c>
      <c r="D89" s="27">
        <f>SUM(D69:D88)</f>
        <v>100270179.03654572</v>
      </c>
      <c r="E89" s="27">
        <f>SUM(E69:E88)</f>
        <v>43820869.496392511</v>
      </c>
      <c r="F89" s="27">
        <f>SUM(F69:F88)</f>
        <v>28543788.389955718</v>
      </c>
      <c r="G89" s="27">
        <f>SUM(G69:G88)</f>
        <v>37307057.802076735</v>
      </c>
      <c r="H89" s="27">
        <f t="shared" si="2"/>
        <v>320573573.45075583</v>
      </c>
    </row>
    <row r="90" spans="2:8" x14ac:dyDescent="0.25">
      <c r="B90" s="31"/>
      <c r="C90" s="33"/>
      <c r="D90" s="33"/>
      <c r="E90" s="33"/>
      <c r="F90" s="33"/>
      <c r="G90" s="33"/>
      <c r="H90" s="35"/>
    </row>
    <row r="91" spans="2:8" ht="14.4" thickBot="1" x14ac:dyDescent="0.3">
      <c r="B91" s="489" t="s">
        <v>62</v>
      </c>
      <c r="C91" s="489"/>
      <c r="D91" s="489"/>
      <c r="E91" s="489"/>
      <c r="F91" s="489"/>
      <c r="G91" s="489"/>
      <c r="H91" s="489"/>
    </row>
    <row r="92" spans="2:8" ht="14.4" thickBot="1" x14ac:dyDescent="0.3">
      <c r="B92" s="49" t="s">
        <v>31</v>
      </c>
      <c r="C92" s="50" t="s">
        <v>25</v>
      </c>
      <c r="D92" s="50" t="s">
        <v>26</v>
      </c>
      <c r="E92" s="50" t="s">
        <v>27</v>
      </c>
      <c r="F92" s="50" t="s">
        <v>28</v>
      </c>
      <c r="G92" s="50" t="s">
        <v>29</v>
      </c>
      <c r="H92" s="51" t="s">
        <v>30</v>
      </c>
    </row>
    <row r="93" spans="2:8" x14ac:dyDescent="0.25">
      <c r="B93" s="8" t="str">
        <f>$B$20</f>
        <v>Liberal Arts</v>
      </c>
      <c r="C93" s="19">
        <f t="shared" ref="C93:G102" si="3">C69+C44</f>
        <v>302357050.71244383</v>
      </c>
      <c r="D93" s="19">
        <f t="shared" si="3"/>
        <v>214599956.06012422</v>
      </c>
      <c r="E93" s="19">
        <f t="shared" si="3"/>
        <v>121064887.23810184</v>
      </c>
      <c r="F93" s="19">
        <f t="shared" si="3"/>
        <v>129211006.81982471</v>
      </c>
      <c r="G93" s="19">
        <f t="shared" si="3"/>
        <v>0</v>
      </c>
      <c r="H93" s="27">
        <f t="shared" ref="H93:H113" si="4">SUM(C93:G93)</f>
        <v>767232900.83049464</v>
      </c>
    </row>
    <row r="94" spans="2:8" x14ac:dyDescent="0.25">
      <c r="B94" s="8" t="str">
        <f>$B$21</f>
        <v>Science</v>
      </c>
      <c r="C94" s="20">
        <f t="shared" si="3"/>
        <v>135678991.86407891</v>
      </c>
      <c r="D94" s="20">
        <f t="shared" si="3"/>
        <v>131984384.0434217</v>
      </c>
      <c r="E94" s="20">
        <f t="shared" si="3"/>
        <v>79748692.722030923</v>
      </c>
      <c r="F94" s="20">
        <f t="shared" si="3"/>
        <v>124281234.02876712</v>
      </c>
      <c r="G94" s="20">
        <f t="shared" si="3"/>
        <v>0</v>
      </c>
      <c r="H94" s="53">
        <f t="shared" si="4"/>
        <v>471693302.65829867</v>
      </c>
    </row>
    <row r="95" spans="2:8" x14ac:dyDescent="0.25">
      <c r="B95" s="8" t="str">
        <f>$B$22</f>
        <v>Fine Arts</v>
      </c>
      <c r="C95" s="20">
        <f t="shared" si="3"/>
        <v>69920798.705543324</v>
      </c>
      <c r="D95" s="20">
        <f t="shared" si="3"/>
        <v>53087388.493049003</v>
      </c>
      <c r="E95" s="20">
        <f t="shared" si="3"/>
        <v>23390185.156298369</v>
      </c>
      <c r="F95" s="20">
        <f t="shared" si="3"/>
        <v>11694083.545559488</v>
      </c>
      <c r="G95" s="20">
        <f t="shared" si="3"/>
        <v>0</v>
      </c>
      <c r="H95" s="53">
        <f t="shared" si="4"/>
        <v>158092455.9004502</v>
      </c>
    </row>
    <row r="96" spans="2:8" x14ac:dyDescent="0.25">
      <c r="B96" s="8" t="str">
        <f>$B$23</f>
        <v>Student Enrollment Headcount on the CBM0C1 - No data entry required</v>
      </c>
      <c r="C96" s="20">
        <f t="shared" si="3"/>
        <v>8677247.8280518111</v>
      </c>
      <c r="D96" s="20">
        <f t="shared" si="3"/>
        <v>35155176.919324994</v>
      </c>
      <c r="E96" s="20">
        <f t="shared" si="3"/>
        <v>45802275.962724686</v>
      </c>
      <c r="F96" s="20">
        <f t="shared" si="3"/>
        <v>37255326.721053459</v>
      </c>
      <c r="G96" s="20">
        <f t="shared" si="3"/>
        <v>0</v>
      </c>
      <c r="H96" s="53">
        <f t="shared" si="4"/>
        <v>126890027.43115494</v>
      </c>
    </row>
    <row r="97" spans="2:8" x14ac:dyDescent="0.25">
      <c r="B97" s="8" t="str">
        <f>$B$24</f>
        <v>Agriculture</v>
      </c>
      <c r="C97" s="20">
        <f t="shared" si="3"/>
        <v>9463673.4126047678</v>
      </c>
      <c r="D97" s="20">
        <f t="shared" si="3"/>
        <v>17571197.337562423</v>
      </c>
      <c r="E97" s="20">
        <f t="shared" si="3"/>
        <v>15534009.983944153</v>
      </c>
      <c r="F97" s="20">
        <f t="shared" si="3"/>
        <v>17236837.935696788</v>
      </c>
      <c r="G97" s="20">
        <f t="shared" si="3"/>
        <v>0</v>
      </c>
      <c r="H97" s="53">
        <f t="shared" si="4"/>
        <v>59805718.669808134</v>
      </c>
    </row>
    <row r="98" spans="2:8" x14ac:dyDescent="0.25">
      <c r="B98" s="8" t="str">
        <f>$B$25</f>
        <v>Engineering</v>
      </c>
      <c r="C98" s="20">
        <f t="shared" si="3"/>
        <v>71279616.060499877</v>
      </c>
      <c r="D98" s="20">
        <f t="shared" si="3"/>
        <v>153792933.07887441</v>
      </c>
      <c r="E98" s="20">
        <f t="shared" si="3"/>
        <v>127247056.84568366</v>
      </c>
      <c r="F98" s="20">
        <f t="shared" si="3"/>
        <v>165258913.00986454</v>
      </c>
      <c r="G98" s="20">
        <f t="shared" si="3"/>
        <v>0</v>
      </c>
      <c r="H98" s="53">
        <f t="shared" si="4"/>
        <v>517578518.99492252</v>
      </c>
    </row>
    <row r="99" spans="2:8" x14ac:dyDescent="0.25">
      <c r="B99" s="8" t="str">
        <f>$B$26</f>
        <v>Home Economics</v>
      </c>
      <c r="C99" s="20">
        <f t="shared" si="3"/>
        <v>6088043.1084000049</v>
      </c>
      <c r="D99" s="20">
        <f t="shared" si="3"/>
        <v>6864121.2252415679</v>
      </c>
      <c r="E99" s="20">
        <f t="shared" si="3"/>
        <v>3629956.8550907513</v>
      </c>
      <c r="F99" s="20">
        <f t="shared" si="3"/>
        <v>2727705.9394212407</v>
      </c>
      <c r="G99" s="20">
        <f t="shared" si="3"/>
        <v>0</v>
      </c>
      <c r="H99" s="53">
        <f t="shared" si="4"/>
        <v>19309827.128153566</v>
      </c>
    </row>
    <row r="100" spans="2:8" x14ac:dyDescent="0.25">
      <c r="B100" s="8" t="str">
        <f>$B$27</f>
        <v>Law</v>
      </c>
      <c r="C100" s="20">
        <f t="shared" si="3"/>
        <v>7424.8984806629842</v>
      </c>
      <c r="D100" s="20">
        <f t="shared" si="3"/>
        <v>30393.509668508301</v>
      </c>
      <c r="E100" s="20">
        <f t="shared" si="3"/>
        <v>45937.22237569061</v>
      </c>
      <c r="F100" s="20">
        <f t="shared" si="3"/>
        <v>11241.435082872924</v>
      </c>
      <c r="G100" s="20">
        <f t="shared" si="3"/>
        <v>55858492.010612898</v>
      </c>
      <c r="H100" s="53">
        <f t="shared" si="4"/>
        <v>55953489.076220632</v>
      </c>
    </row>
    <row r="101" spans="2:8" x14ac:dyDescent="0.25">
      <c r="B101" s="8" t="str">
        <f>$B$28</f>
        <v>Social Service</v>
      </c>
      <c r="C101" s="20">
        <f t="shared" si="3"/>
        <v>2664221.7410945911</v>
      </c>
      <c r="D101" s="20">
        <f t="shared" si="3"/>
        <v>8672707.1050257888</v>
      </c>
      <c r="E101" s="20">
        <f t="shared" si="3"/>
        <v>16243886.80671609</v>
      </c>
      <c r="F101" s="20">
        <f t="shared" si="3"/>
        <v>3171215.8104958609</v>
      </c>
      <c r="G101" s="20">
        <f t="shared" si="3"/>
        <v>0</v>
      </c>
      <c r="H101" s="53">
        <f t="shared" si="4"/>
        <v>30752031.463332333</v>
      </c>
    </row>
    <row r="102" spans="2:8" x14ac:dyDescent="0.25">
      <c r="B102" s="8" t="str">
        <f>$B$29</f>
        <v>Library Science</v>
      </c>
      <c r="C102" s="20">
        <f t="shared" si="3"/>
        <v>227792.69669805741</v>
      </c>
      <c r="D102" s="20">
        <f t="shared" si="3"/>
        <v>171825.93149456184</v>
      </c>
      <c r="E102" s="20">
        <f t="shared" si="3"/>
        <v>4875788.7982620914</v>
      </c>
      <c r="F102" s="20">
        <f t="shared" si="3"/>
        <v>1590382.808866109</v>
      </c>
      <c r="G102" s="20">
        <f t="shared" si="3"/>
        <v>0</v>
      </c>
      <c r="H102" s="53">
        <f t="shared" si="4"/>
        <v>6865790.2353208195</v>
      </c>
    </row>
    <row r="103" spans="2:8" x14ac:dyDescent="0.25">
      <c r="B103" s="8" t="str">
        <f>$B$30</f>
        <v>Semester Credit Hours Reported on the CBM0CS - No data entry required</v>
      </c>
      <c r="C103" s="20">
        <f t="shared" ref="C103:G112" si="5">C79+C54</f>
        <v>0</v>
      </c>
      <c r="D103" s="20">
        <f t="shared" si="5"/>
        <v>0</v>
      </c>
      <c r="E103" s="20">
        <f t="shared" si="5"/>
        <v>0</v>
      </c>
      <c r="F103" s="20">
        <f t="shared" si="5"/>
        <v>0</v>
      </c>
      <c r="G103" s="20">
        <f t="shared" si="5"/>
        <v>33846388.313720107</v>
      </c>
      <c r="H103" s="53">
        <f t="shared" si="4"/>
        <v>33846388.313720107</v>
      </c>
    </row>
    <row r="104" spans="2:8" x14ac:dyDescent="0.25">
      <c r="B104" s="8" t="str">
        <f>$B$31</f>
        <v>Vocational Training</v>
      </c>
      <c r="C104" s="20">
        <f t="shared" si="5"/>
        <v>1488877.74796965</v>
      </c>
      <c r="D104" s="20">
        <f t="shared" si="5"/>
        <v>883083.27724678314</v>
      </c>
      <c r="E104" s="20">
        <f t="shared" si="5"/>
        <v>0</v>
      </c>
      <c r="F104" s="20">
        <f t="shared" si="5"/>
        <v>0</v>
      </c>
      <c r="G104" s="20">
        <f t="shared" si="5"/>
        <v>0</v>
      </c>
      <c r="H104" s="53">
        <f t="shared" si="4"/>
        <v>2371961.0252164332</v>
      </c>
    </row>
    <row r="105" spans="2:8" x14ac:dyDescent="0.25">
      <c r="B105" s="8" t="str">
        <f>$B$32</f>
        <v>Physical Training</v>
      </c>
      <c r="C105" s="20">
        <f t="shared" si="5"/>
        <v>27167.558762410132</v>
      </c>
      <c r="D105" s="20">
        <f t="shared" si="5"/>
        <v>140098.31660903801</v>
      </c>
      <c r="E105" s="20">
        <f t="shared" si="5"/>
        <v>9825.2046285518663</v>
      </c>
      <c r="F105" s="20">
        <f t="shared" si="5"/>
        <v>0</v>
      </c>
      <c r="G105" s="20">
        <f t="shared" si="5"/>
        <v>0</v>
      </c>
      <c r="H105" s="53">
        <f t="shared" si="4"/>
        <v>177091.08000000002</v>
      </c>
    </row>
    <row r="106" spans="2:8" x14ac:dyDescent="0.25">
      <c r="B106" s="8" t="str">
        <f>$B$33</f>
        <v>Health Services</v>
      </c>
      <c r="C106" s="20">
        <f t="shared" si="5"/>
        <v>11100673.176197793</v>
      </c>
      <c r="D106" s="20">
        <f t="shared" si="5"/>
        <v>27978164.734884478</v>
      </c>
      <c r="E106" s="20">
        <f t="shared" si="5"/>
        <v>22836814.404362068</v>
      </c>
      <c r="F106" s="20">
        <f t="shared" si="5"/>
        <v>9034991.0656673945</v>
      </c>
      <c r="G106" s="20">
        <f t="shared" si="5"/>
        <v>8430636.661398476</v>
      </c>
      <c r="H106" s="53">
        <f t="shared" si="4"/>
        <v>79381280.042510197</v>
      </c>
    </row>
    <row r="107" spans="2:8" x14ac:dyDescent="0.25">
      <c r="B107" s="8" t="str">
        <f>$B$34</f>
        <v>Pharmacy</v>
      </c>
      <c r="C107" s="20">
        <f t="shared" si="5"/>
        <v>3898.176639803924</v>
      </c>
      <c r="D107" s="20">
        <f t="shared" si="5"/>
        <v>116444.07987291308</v>
      </c>
      <c r="E107" s="20">
        <f t="shared" si="5"/>
        <v>3624342.5927203521</v>
      </c>
      <c r="F107" s="20">
        <f t="shared" si="5"/>
        <v>9142566.9670680966</v>
      </c>
      <c r="G107" s="20">
        <f t="shared" si="5"/>
        <v>18895594.594333928</v>
      </c>
      <c r="H107" s="53">
        <f t="shared" si="4"/>
        <v>31782846.410635091</v>
      </c>
    </row>
    <row r="108" spans="2:8" x14ac:dyDescent="0.25">
      <c r="B108" s="8" t="str">
        <f>$B$35</f>
        <v>Business Administration</v>
      </c>
      <c r="C108" s="20">
        <f t="shared" si="5"/>
        <v>48047121.904499084</v>
      </c>
      <c r="D108" s="20">
        <f t="shared" si="5"/>
        <v>193390710.50342271</v>
      </c>
      <c r="E108" s="20">
        <f t="shared" si="5"/>
        <v>116411409.65096858</v>
      </c>
      <c r="F108" s="20">
        <f t="shared" si="5"/>
        <v>52399806.69213035</v>
      </c>
      <c r="G108" s="20">
        <f t="shared" si="5"/>
        <v>0</v>
      </c>
      <c r="H108" s="53">
        <f t="shared" si="4"/>
        <v>410249048.75102067</v>
      </c>
    </row>
    <row r="109" spans="2:8" x14ac:dyDescent="0.25">
      <c r="B109" s="8" t="str">
        <f>$B$36</f>
        <v>Optometry</v>
      </c>
      <c r="C109" s="20">
        <f t="shared" si="5"/>
        <v>0</v>
      </c>
      <c r="D109" s="20">
        <f t="shared" si="5"/>
        <v>0</v>
      </c>
      <c r="E109" s="20">
        <f t="shared" si="5"/>
        <v>0</v>
      </c>
      <c r="F109" s="20">
        <f t="shared" si="5"/>
        <v>0</v>
      </c>
      <c r="G109" s="20">
        <f t="shared" si="5"/>
        <v>7342816.3582593538</v>
      </c>
      <c r="H109" s="53">
        <f t="shared" si="4"/>
        <v>7342816.3582593538</v>
      </c>
    </row>
    <row r="110" spans="2:8" x14ac:dyDescent="0.25">
      <c r="B110" s="8" t="str">
        <f>$B$37</f>
        <v>Teacher Ed-Practice Teaching</v>
      </c>
      <c r="C110" s="20">
        <f t="shared" si="5"/>
        <v>22782.634069882475</v>
      </c>
      <c r="D110" s="20">
        <f t="shared" si="5"/>
        <v>6011345.7309045549</v>
      </c>
      <c r="E110" s="20">
        <f t="shared" si="5"/>
        <v>0</v>
      </c>
      <c r="F110" s="20">
        <f t="shared" si="5"/>
        <v>0</v>
      </c>
      <c r="G110" s="20">
        <f t="shared" si="5"/>
        <v>0</v>
      </c>
      <c r="H110" s="53">
        <f t="shared" si="4"/>
        <v>6034128.3649744373</v>
      </c>
    </row>
    <row r="111" spans="2:8" x14ac:dyDescent="0.25">
      <c r="B111" s="8" t="str">
        <f>$B$38</f>
        <v>Technology</v>
      </c>
      <c r="C111" s="20">
        <f t="shared" si="5"/>
        <v>9406962.2080020625</v>
      </c>
      <c r="D111" s="20">
        <f t="shared" si="5"/>
        <v>20759568.076170672</v>
      </c>
      <c r="E111" s="20">
        <f t="shared" si="5"/>
        <v>8012165.8132681567</v>
      </c>
      <c r="F111" s="20">
        <f t="shared" si="5"/>
        <v>213320.93326829083</v>
      </c>
      <c r="G111" s="20">
        <f t="shared" si="5"/>
        <v>0</v>
      </c>
      <c r="H111" s="53">
        <f t="shared" si="4"/>
        <v>38392017.030709185</v>
      </c>
    </row>
    <row r="112" spans="2:8" x14ac:dyDescent="0.25">
      <c r="B112" s="8" t="str">
        <f>$B$39</f>
        <v>Nursing</v>
      </c>
      <c r="C112" s="20">
        <f t="shared" si="5"/>
        <v>2173961.4908070313</v>
      </c>
      <c r="D112" s="20">
        <f t="shared" si="5"/>
        <v>45691979.274421059</v>
      </c>
      <c r="E112" s="20">
        <f t="shared" si="5"/>
        <v>18899599.44531833</v>
      </c>
      <c r="F112" s="20">
        <f t="shared" si="5"/>
        <v>6830444.7453306848</v>
      </c>
      <c r="G112" s="20">
        <f t="shared" si="5"/>
        <v>0</v>
      </c>
      <c r="H112" s="53">
        <f t="shared" si="4"/>
        <v>73595984.95587711</v>
      </c>
    </row>
    <row r="113" spans="2:9" ht="16.5" customHeight="1" x14ac:dyDescent="0.25">
      <c r="B113" s="26" t="str">
        <f>$B$40</f>
        <v>Totals</v>
      </c>
      <c r="C113" s="27">
        <f>SUM(C93:C112)</f>
        <v>678636305.92484355</v>
      </c>
      <c r="D113" s="27">
        <f>SUM(D93:D112)</f>
        <v>916901477.69731963</v>
      </c>
      <c r="E113" s="27">
        <f>SUM(E93:E112)</f>
        <v>607376834.70249438</v>
      </c>
      <c r="F113" s="27">
        <f>SUM(F93:F112)</f>
        <v>570059078.45809698</v>
      </c>
      <c r="G113" s="27">
        <f>SUM(G93:G112)</f>
        <v>124373927.93832476</v>
      </c>
      <c r="H113" s="27">
        <f t="shared" si="4"/>
        <v>2897347624.7210793</v>
      </c>
    </row>
    <row r="114" spans="2:9" x14ac:dyDescent="0.25">
      <c r="B114" s="31"/>
      <c r="C114" s="36"/>
      <c r="D114" s="36"/>
      <c r="E114" s="36"/>
      <c r="F114" s="36"/>
      <c r="G114" s="36"/>
      <c r="H114" s="37"/>
    </row>
    <row r="115" spans="2:9" ht="14.4" thickBot="1" x14ac:dyDescent="0.3">
      <c r="B115" s="490" t="s">
        <v>63</v>
      </c>
      <c r="C115" s="490"/>
      <c r="D115" s="490"/>
      <c r="E115" s="490"/>
      <c r="F115" s="490"/>
      <c r="G115" s="490"/>
      <c r="H115" s="54"/>
      <c r="I115" s="54"/>
    </row>
    <row r="116" spans="2:9" ht="14.4" thickBot="1" x14ac:dyDescent="0.3">
      <c r="B116" s="49" t="s">
        <v>31</v>
      </c>
      <c r="C116" s="50" t="s">
        <v>25</v>
      </c>
      <c r="D116" s="50" t="s">
        <v>26</v>
      </c>
      <c r="E116" s="50" t="s">
        <v>27</v>
      </c>
      <c r="F116" s="50" t="s">
        <v>28</v>
      </c>
      <c r="G116" s="50" t="s">
        <v>29</v>
      </c>
      <c r="H116" s="51" t="s">
        <v>1</v>
      </c>
    </row>
    <row r="117" spans="2:9" x14ac:dyDescent="0.25">
      <c r="B117" s="8" t="str">
        <f>$B$20</f>
        <v>Liberal Arts</v>
      </c>
      <c r="C117" s="19">
        <f>SUM(UTA:SRSU!C168)</f>
        <v>366112213.73906267</v>
      </c>
      <c r="D117" s="19">
        <f>SUM(UTA:SRSU!D168)</f>
        <v>242481432.57462689</v>
      </c>
      <c r="E117" s="19">
        <f>SUM(UTA:SRSU!E168)</f>
        <v>148495113.19782132</v>
      </c>
      <c r="F117" s="19">
        <f>SUM(UTA:SRSU!F168)</f>
        <v>155477143.09404778</v>
      </c>
      <c r="G117" s="19">
        <f>SUM(UTA:SRSU!G168)</f>
        <v>0</v>
      </c>
      <c r="H117" s="27">
        <f t="shared" ref="H117:H137" si="6">SUM(C117:G117)</f>
        <v>912565902.60555863</v>
      </c>
      <c r="I117" s="40"/>
    </row>
    <row r="118" spans="2:9" x14ac:dyDescent="0.25">
      <c r="B118" s="8" t="str">
        <f>$B$21</f>
        <v>Science</v>
      </c>
      <c r="C118" s="20">
        <f>SUM(UTA:SRSU!C169)</f>
        <v>297129499.76902002</v>
      </c>
      <c r="D118" s="20">
        <f>SUM(UTA:SRSU!D169)</f>
        <v>292566682.47374427</v>
      </c>
      <c r="E118" s="20">
        <f>SUM(UTA:SRSU!E169)</f>
        <v>176733151.97022969</v>
      </c>
      <c r="F118" s="20">
        <f>SUM(UTA:SRSU!F169)</f>
        <v>439862266.02224416</v>
      </c>
      <c r="G118" s="20">
        <f>SUM(UTA:SRSU!G169)</f>
        <v>0</v>
      </c>
      <c r="H118" s="53">
        <f t="shared" si="6"/>
        <v>1206291600.2352381</v>
      </c>
      <c r="I118" s="40"/>
    </row>
    <row r="119" spans="2:9" x14ac:dyDescent="0.25">
      <c r="B119" s="8" t="str">
        <f>$B$22</f>
        <v>Fine Arts</v>
      </c>
      <c r="C119" s="20">
        <f>SUM(UTA:SRSU!C170)</f>
        <v>78754813.615887657</v>
      </c>
      <c r="D119" s="20">
        <f>SUM(UTA:SRSU!D170)</f>
        <v>60077530.793582164</v>
      </c>
      <c r="E119" s="20">
        <f>SUM(UTA:SRSU!E170)</f>
        <v>27071894.192320608</v>
      </c>
      <c r="F119" s="20">
        <f>SUM(UTA:SRSU!F170)</f>
        <v>13363252.170878895</v>
      </c>
      <c r="G119" s="20">
        <f>SUM(UTA:SRSU!G170)</f>
        <v>0</v>
      </c>
      <c r="H119" s="53">
        <f t="shared" si="6"/>
        <v>179267490.77266932</v>
      </c>
      <c r="I119" s="40"/>
    </row>
    <row r="120" spans="2:9" x14ac:dyDescent="0.25">
      <c r="B120" s="8" t="str">
        <f>$B$23</f>
        <v>Student Enrollment Headcount on the CBM0C1 - No data entry required</v>
      </c>
      <c r="C120" s="20">
        <f>SUM(UTA:SRSU!C171)</f>
        <v>12015026.401244227</v>
      </c>
      <c r="D120" s="20">
        <f>SUM(UTA:SRSU!D171)</f>
        <v>50459118.40345972</v>
      </c>
      <c r="E120" s="20">
        <f>SUM(UTA:SRSU!E171)</f>
        <v>61634041.366778359</v>
      </c>
      <c r="F120" s="20">
        <f>SUM(UTA:SRSU!F171)</f>
        <v>64908388.998730607</v>
      </c>
      <c r="G120" s="20">
        <f>SUM(UTA:SRSU!G171)</f>
        <v>0</v>
      </c>
      <c r="H120" s="53">
        <f t="shared" si="6"/>
        <v>189016575.17021292</v>
      </c>
      <c r="I120" s="40"/>
    </row>
    <row r="121" spans="2:9" x14ac:dyDescent="0.25">
      <c r="B121" s="8" t="str">
        <f>$B$24</f>
        <v>Agriculture</v>
      </c>
      <c r="C121" s="20">
        <f>SUM(UTA:SRSU!C172)</f>
        <v>26810934.241609443</v>
      </c>
      <c r="D121" s="20">
        <f>SUM(UTA:SRSU!D172)</f>
        <v>36318900.809732527</v>
      </c>
      <c r="E121" s="20">
        <f>SUM(UTA:SRSU!E172)</f>
        <v>33126963.777790096</v>
      </c>
      <c r="F121" s="20">
        <f>SUM(UTA:SRSU!F172)</f>
        <v>29387390.813030045</v>
      </c>
      <c r="G121" s="20">
        <f>SUM(UTA:SRSU!G172)</f>
        <v>0</v>
      </c>
      <c r="H121" s="53">
        <f t="shared" si="6"/>
        <v>125644189.64216211</v>
      </c>
      <c r="I121" s="40"/>
    </row>
    <row r="122" spans="2:9" x14ac:dyDescent="0.25">
      <c r="B122" s="8" t="str">
        <f>$B$25</f>
        <v>Engineering</v>
      </c>
      <c r="C122" s="20">
        <f>SUM(UTA:SRSU!C173)</f>
        <v>151884860.23335737</v>
      </c>
      <c r="D122" s="20">
        <f>SUM(UTA:SRSU!D173)</f>
        <v>320404105.76587361</v>
      </c>
      <c r="E122" s="20">
        <f>SUM(UTA:SRSU!E173)</f>
        <v>348581751.21453363</v>
      </c>
      <c r="F122" s="20">
        <f>SUM(UTA:SRSU!F173)</f>
        <v>530931350.0591681</v>
      </c>
      <c r="G122" s="20">
        <f>SUM(UTA:SRSU!G173)</f>
        <v>0</v>
      </c>
      <c r="H122" s="53">
        <f t="shared" si="6"/>
        <v>1351802067.2729328</v>
      </c>
      <c r="I122" s="40"/>
    </row>
    <row r="123" spans="2:9" x14ac:dyDescent="0.25">
      <c r="B123" s="8" t="str">
        <f>$B$26</f>
        <v>Home Economics</v>
      </c>
      <c r="C123" s="20">
        <f>SUM(UTA:SRSU!C174)</f>
        <v>7006384.0013053799</v>
      </c>
      <c r="D123" s="20">
        <f>SUM(UTA:SRSU!D174)</f>
        <v>7758878.6122988798</v>
      </c>
      <c r="E123" s="20">
        <f>SUM(UTA:SRSU!E174)</f>
        <v>4155673.1194145596</v>
      </c>
      <c r="F123" s="20">
        <f>SUM(UTA:SRSU!F174)</f>
        <v>2337928.9465412232</v>
      </c>
      <c r="G123" s="20">
        <f>SUM(UTA:SRSU!G174)</f>
        <v>0</v>
      </c>
      <c r="H123" s="53">
        <f t="shared" si="6"/>
        <v>21258864.679560043</v>
      </c>
      <c r="I123" s="40"/>
    </row>
    <row r="124" spans="2:9" x14ac:dyDescent="0.25">
      <c r="B124" s="8" t="str">
        <f>$B$27</f>
        <v>Law</v>
      </c>
      <c r="C124" s="20">
        <f>SUM(UTA:SRSU!C175)</f>
        <v>0</v>
      </c>
      <c r="D124" s="20">
        <f>SUM(UTA:SRSU!D175)</f>
        <v>0</v>
      </c>
      <c r="E124" s="20">
        <f>SUM(UTA:SRSU!E175)</f>
        <v>0</v>
      </c>
      <c r="F124" s="20">
        <f>SUM(UTA:SRSU!F175)</f>
        <v>0</v>
      </c>
      <c r="G124" s="20">
        <f>SUM(UTA:SRSU!G175)</f>
        <v>54688300.164102629</v>
      </c>
      <c r="H124" s="53">
        <f t="shared" si="6"/>
        <v>54688300.164102629</v>
      </c>
      <c r="I124" s="40"/>
    </row>
    <row r="125" spans="2:9" x14ac:dyDescent="0.25">
      <c r="B125" s="8" t="str">
        <f>$B$28</f>
        <v>Social Service</v>
      </c>
      <c r="C125" s="20">
        <f>SUM(UTA:SRSU!C176)</f>
        <v>4438196.4905742444</v>
      </c>
      <c r="D125" s="20">
        <f>SUM(UTA:SRSU!D176)</f>
        <v>12596559.695301158</v>
      </c>
      <c r="E125" s="20">
        <f>SUM(UTA:SRSU!E176)</f>
        <v>29487994.361194607</v>
      </c>
      <c r="F125" s="20">
        <f>SUM(UTA:SRSU!F176)</f>
        <v>5759683.738735592</v>
      </c>
      <c r="G125" s="20">
        <f>SUM(UTA:SRSU!G176)</f>
        <v>0</v>
      </c>
      <c r="H125" s="53">
        <f t="shared" si="6"/>
        <v>52282434.285805605</v>
      </c>
      <c r="I125" s="40"/>
    </row>
    <row r="126" spans="2:9" x14ac:dyDescent="0.25">
      <c r="B126" s="8" t="str">
        <f>$B$29</f>
        <v>Library Science</v>
      </c>
      <c r="C126" s="20">
        <f>SUM(UTA:SRSU!C177)</f>
        <v>1657514.0839656366</v>
      </c>
      <c r="D126" s="20">
        <f>SUM(UTA:SRSU!D177)</f>
        <v>1080700.0571395142</v>
      </c>
      <c r="E126" s="20">
        <f>SUM(UTA:SRSU!E177)</f>
        <v>6859561.3833871353</v>
      </c>
      <c r="F126" s="20">
        <f>SUM(UTA:SRSU!F177)</f>
        <v>2904745.4395831223</v>
      </c>
      <c r="G126" s="20">
        <f>SUM(UTA:SRSU!G177)</f>
        <v>0</v>
      </c>
      <c r="H126" s="53">
        <f t="shared" si="6"/>
        <v>12502520.964075409</v>
      </c>
      <c r="I126" s="40"/>
    </row>
    <row r="127" spans="2:9" x14ac:dyDescent="0.25">
      <c r="B127" s="8" t="str">
        <f>$B$30</f>
        <v>Semester Credit Hours Reported on the CBM0CS - No data entry required</v>
      </c>
      <c r="C127" s="20">
        <f>SUM(UTA:SRSU!C178)</f>
        <v>0</v>
      </c>
      <c r="D127" s="20">
        <f>SUM(UTA:SRSU!D178)</f>
        <v>0</v>
      </c>
      <c r="E127" s="20">
        <f>SUM(UTA:SRSU!E178)</f>
        <v>0</v>
      </c>
      <c r="F127" s="20">
        <f>SUM(UTA:SRSU!F178)</f>
        <v>0</v>
      </c>
      <c r="G127" s="20">
        <f>SUM(UTA:SRSU!G178)</f>
        <v>57882048.892494902</v>
      </c>
      <c r="H127" s="53">
        <f t="shared" si="6"/>
        <v>57882048.892494902</v>
      </c>
      <c r="I127" s="40"/>
    </row>
    <row r="128" spans="2:9" x14ac:dyDescent="0.25">
      <c r="B128" s="8" t="str">
        <f>$B$31</f>
        <v>Vocational Training</v>
      </c>
      <c r="C128" s="20">
        <f>SUM(UTA:SRSU!C179)</f>
        <v>2456871.7477783132</v>
      </c>
      <c r="D128" s="20">
        <f>SUM(UTA:SRSU!D179)</f>
        <v>1323579.168826686</v>
      </c>
      <c r="E128" s="20">
        <f>SUM(UTA:SRSU!E179)</f>
        <v>0</v>
      </c>
      <c r="F128" s="20">
        <f>SUM(UTA:SRSU!F179)</f>
        <v>0</v>
      </c>
      <c r="G128" s="20">
        <f>SUM(UTA:SRSU!G179)</f>
        <v>0</v>
      </c>
      <c r="H128" s="53">
        <f t="shared" si="6"/>
        <v>3780450.9166049995</v>
      </c>
      <c r="I128" s="40"/>
    </row>
    <row r="129" spans="2:9" x14ac:dyDescent="0.25">
      <c r="B129" s="8" t="str">
        <f>$B$32</f>
        <v>Physical Training</v>
      </c>
      <c r="C129" s="20">
        <f>SUM(UTA:SRSU!C180)</f>
        <v>28864.581541346241</v>
      </c>
      <c r="D129" s="20">
        <f>SUM(UTA:SRSU!D180)</f>
        <v>202052.07078942368</v>
      </c>
      <c r="E129" s="20">
        <f>SUM(UTA:SRSU!E180)</f>
        <v>0</v>
      </c>
      <c r="F129" s="20">
        <f>SUM(UTA:SRSU!F180)</f>
        <v>0</v>
      </c>
      <c r="G129" s="20">
        <f>SUM(UTA:SRSU!G180)</f>
        <v>0</v>
      </c>
      <c r="H129" s="53">
        <f t="shared" si="6"/>
        <v>230916.65233076992</v>
      </c>
      <c r="I129" s="40"/>
    </row>
    <row r="130" spans="2:9" x14ac:dyDescent="0.25">
      <c r="B130" s="8" t="str">
        <f>$B$33</f>
        <v>Health Services</v>
      </c>
      <c r="C130" s="20">
        <f>SUM(UTA:SRSU!C181)</f>
        <v>15497548.862578589</v>
      </c>
      <c r="D130" s="20">
        <f>SUM(UTA:SRSU!D181)</f>
        <v>35967279.253929406</v>
      </c>
      <c r="E130" s="20">
        <f>SUM(UTA:SRSU!E181)</f>
        <v>29836405.978581253</v>
      </c>
      <c r="F130" s="20">
        <f>SUM(UTA:SRSU!F181)</f>
        <v>12170388.220741384</v>
      </c>
      <c r="G130" s="20">
        <f>SUM(UTA:SRSU!G181)</f>
        <v>13058022.426660191</v>
      </c>
      <c r="H130" s="53">
        <f t="shared" si="6"/>
        <v>106529644.74249081</v>
      </c>
      <c r="I130" s="40"/>
    </row>
    <row r="131" spans="2:9" x14ac:dyDescent="0.25">
      <c r="B131" s="8" t="str">
        <f>$B$34</f>
        <v>Pharmacy</v>
      </c>
      <c r="C131" s="20">
        <f>SUM(UTA:SRSU!C182)</f>
        <v>10411.209186616237</v>
      </c>
      <c r="D131" s="20">
        <f>SUM(UTA:SRSU!D182)</f>
        <v>275634.00622324331</v>
      </c>
      <c r="E131" s="20">
        <f>SUM(UTA:SRSU!E182)</f>
        <v>7556099.5162129067</v>
      </c>
      <c r="F131" s="20">
        <f>SUM(UTA:SRSU!F182)</f>
        <v>20370145.242054284</v>
      </c>
      <c r="G131" s="20">
        <f>SUM(UTA:SRSU!G182)</f>
        <v>36408087.154422633</v>
      </c>
      <c r="H131" s="53">
        <f t="shared" si="6"/>
        <v>64620377.12809968</v>
      </c>
      <c r="I131" s="40"/>
    </row>
    <row r="132" spans="2:9" x14ac:dyDescent="0.25">
      <c r="B132" s="8" t="str">
        <f>$B$35</f>
        <v>Business Administration</v>
      </c>
      <c r="C132" s="20">
        <f>SUM(UTA:SRSU!C183)</f>
        <v>51952905.520138815</v>
      </c>
      <c r="D132" s="20">
        <f>SUM(UTA:SRSU!D183)</f>
        <v>201134725.53375855</v>
      </c>
      <c r="E132" s="20">
        <f>SUM(UTA:SRSU!E183)</f>
        <v>125673853.3098786</v>
      </c>
      <c r="F132" s="20">
        <f>SUM(UTA:SRSU!F183)</f>
        <v>79317697.816817209</v>
      </c>
      <c r="G132" s="20">
        <f>SUM(UTA:SRSU!G183)</f>
        <v>0</v>
      </c>
      <c r="H132" s="53">
        <f t="shared" si="6"/>
        <v>458079182.18059319</v>
      </c>
      <c r="I132" s="40"/>
    </row>
    <row r="133" spans="2:9" x14ac:dyDescent="0.25">
      <c r="B133" s="8" t="str">
        <f>$B$36</f>
        <v>Optometry</v>
      </c>
      <c r="C133" s="20">
        <f>SUM(UTA:SRSU!C184)</f>
        <v>0</v>
      </c>
      <c r="D133" s="20">
        <f>SUM(UTA:SRSU!D184)</f>
        <v>0</v>
      </c>
      <c r="E133" s="20">
        <f>SUM(UTA:SRSU!E184)</f>
        <v>0</v>
      </c>
      <c r="F133" s="20">
        <f>SUM(UTA:SRSU!F184)</f>
        <v>0</v>
      </c>
      <c r="G133" s="20">
        <f>SUM(UTA:SRSU!G184)</f>
        <v>31521085.439999998</v>
      </c>
      <c r="H133" s="53">
        <f t="shared" si="6"/>
        <v>31521085.439999998</v>
      </c>
      <c r="I133" s="40"/>
    </row>
    <row r="134" spans="2:9" x14ac:dyDescent="0.25">
      <c r="B134" s="8" t="str">
        <f>$B$37</f>
        <v>Teacher Ed-Practice Teaching</v>
      </c>
      <c r="C134" s="20">
        <f>SUM(UTA:SRSU!C185)</f>
        <v>34106.764716154124</v>
      </c>
      <c r="D134" s="20">
        <f>SUM(UTA:SRSU!D185)</f>
        <v>6776124.4932614323</v>
      </c>
      <c r="E134" s="20">
        <f>SUM(UTA:SRSU!E185)</f>
        <v>0</v>
      </c>
      <c r="F134" s="20">
        <f>SUM(UTA:SRSU!F185)</f>
        <v>0</v>
      </c>
      <c r="G134" s="20">
        <f>SUM(UTA:SRSU!G185)</f>
        <v>0</v>
      </c>
      <c r="H134" s="53">
        <f t="shared" si="6"/>
        <v>6810231.2579775862</v>
      </c>
      <c r="I134" s="40"/>
    </row>
    <row r="135" spans="2:9" x14ac:dyDescent="0.25">
      <c r="B135" s="8" t="str">
        <f>$B$38</f>
        <v>Technology</v>
      </c>
      <c r="C135" s="20">
        <f>SUM(UTA:SRSU!C186)</f>
        <v>15886820.872182989</v>
      </c>
      <c r="D135" s="20">
        <f>SUM(UTA:SRSU!D186)</f>
        <v>31791629.235237151</v>
      </c>
      <c r="E135" s="20">
        <f>SUM(UTA:SRSU!E186)</f>
        <v>14922227.685195345</v>
      </c>
      <c r="F135" s="20">
        <f>SUM(UTA:SRSU!F186)</f>
        <v>462573.03796439356</v>
      </c>
      <c r="G135" s="20">
        <f>SUM(UTA:SRSU!G186)</f>
        <v>0</v>
      </c>
      <c r="H135" s="53">
        <f t="shared" si="6"/>
        <v>63063250.830579884</v>
      </c>
      <c r="I135" s="40"/>
    </row>
    <row r="136" spans="2:9" x14ac:dyDescent="0.25">
      <c r="B136" s="8" t="str">
        <f>$B$39</f>
        <v>Nursing</v>
      </c>
      <c r="C136" s="20">
        <f>SUM(UTA:SRSU!C187)</f>
        <v>4496661.3591992725</v>
      </c>
      <c r="D136" s="20">
        <f>SUM(UTA:SRSU!D187)</f>
        <v>70190067.274399996</v>
      </c>
      <c r="E136" s="20">
        <f>SUM(UTA:SRSU!E187)</f>
        <v>33344338.71804703</v>
      </c>
      <c r="F136" s="20">
        <f>SUM(UTA:SRSU!F187)</f>
        <v>10785698.301922681</v>
      </c>
      <c r="G136" s="20">
        <f>SUM(UTA:SRSU!G187)</f>
        <v>0</v>
      </c>
      <c r="H136" s="53">
        <f t="shared" si="6"/>
        <v>118816765.65356898</v>
      </c>
      <c r="I136" s="40"/>
    </row>
    <row r="137" spans="2:9" x14ac:dyDescent="0.25">
      <c r="B137" s="26" t="str">
        <f>$B$40</f>
        <v>Totals</v>
      </c>
      <c r="C137" s="27">
        <f>SUM(C117:C136)</f>
        <v>1036173633.4933488</v>
      </c>
      <c r="D137" s="27">
        <f>SUM(D117:D136)</f>
        <v>1371405000.2221844</v>
      </c>
      <c r="E137" s="27">
        <f>SUM(E117:E136)</f>
        <v>1047479069.7913851</v>
      </c>
      <c r="F137" s="27">
        <f>SUM(F117:F136)</f>
        <v>1368038651.9024596</v>
      </c>
      <c r="G137" s="27">
        <f>SUM(G117:G136)</f>
        <v>193557544.07768035</v>
      </c>
      <c r="H137" s="27">
        <f t="shared" si="6"/>
        <v>5016653899.4870586</v>
      </c>
      <c r="I137" s="40"/>
    </row>
    <row r="138" spans="2:9" x14ac:dyDescent="0.25">
      <c r="B138" s="31"/>
      <c r="C138" s="33"/>
      <c r="D138" s="33"/>
      <c r="E138" s="33"/>
      <c r="F138" s="33"/>
      <c r="G138" s="33"/>
      <c r="H138" s="34"/>
    </row>
    <row r="139" spans="2:9" ht="17.25" customHeight="1" thickBot="1" x14ac:dyDescent="0.3">
      <c r="B139" s="481" t="s">
        <v>34</v>
      </c>
      <c r="C139" s="481"/>
      <c r="D139" s="481"/>
      <c r="E139" s="481"/>
      <c r="F139" s="481"/>
      <c r="G139" s="481"/>
      <c r="H139" s="15">
        <f>H9</f>
        <v>2400682455</v>
      </c>
    </row>
    <row r="140" spans="2:9" ht="14.4" thickBot="1" x14ac:dyDescent="0.3">
      <c r="B140" s="49" t="s">
        <v>31</v>
      </c>
      <c r="C140" s="50" t="s">
        <v>25</v>
      </c>
      <c r="D140" s="50" t="s">
        <v>26</v>
      </c>
      <c r="E140" s="50" t="s">
        <v>27</v>
      </c>
      <c r="F140" s="50" t="s">
        <v>28</v>
      </c>
      <c r="G140" s="50" t="s">
        <v>29</v>
      </c>
      <c r="H140" s="51" t="s">
        <v>1</v>
      </c>
    </row>
    <row r="141" spans="2:9" ht="67.5" customHeight="1" x14ac:dyDescent="0.25">
      <c r="B141" s="8" t="str">
        <f>$B$20</f>
        <v>Liberal Arts</v>
      </c>
      <c r="C141" s="29">
        <f t="shared" ref="C141:G150" si="7">$H$139*IF($H$113=0,0,C93/$H$113)</f>
        <v>250526813.0746949</v>
      </c>
      <c r="D141" s="29">
        <f t="shared" si="7"/>
        <v>177813095.31572238</v>
      </c>
      <c r="E141" s="29">
        <f t="shared" si="7"/>
        <v>100311867.388382</v>
      </c>
      <c r="F141" s="29">
        <f t="shared" si="7"/>
        <v>107061573.97840729</v>
      </c>
      <c r="G141" s="29">
        <f t="shared" si="7"/>
        <v>0</v>
      </c>
      <c r="H141" s="29">
        <f>SUM(C141:G141)</f>
        <v>635713349.75720656</v>
      </c>
    </row>
    <row r="142" spans="2:9" x14ac:dyDescent="0.25">
      <c r="B142" s="8" t="str">
        <f>$B$21</f>
        <v>Science</v>
      </c>
      <c r="C142" s="30">
        <f t="shared" si="7"/>
        <v>112420812.91903606</v>
      </c>
      <c r="D142" s="30">
        <f t="shared" si="7"/>
        <v>109359537.11716835</v>
      </c>
      <c r="E142" s="30">
        <f t="shared" si="7"/>
        <v>66078121.173118249</v>
      </c>
      <c r="F142" s="30">
        <f t="shared" si="7"/>
        <v>102976865.96972726</v>
      </c>
      <c r="G142" s="30">
        <f t="shared" si="7"/>
        <v>0</v>
      </c>
      <c r="H142" s="30">
        <f t="shared" ref="H142:H161" si="8">SUM(C142:G142)</f>
        <v>390835337.17904991</v>
      </c>
    </row>
    <row r="143" spans="2:9" x14ac:dyDescent="0.25">
      <c r="B143" s="8" t="str">
        <f>$B$22</f>
        <v>Fine Arts</v>
      </c>
      <c r="C143" s="30">
        <f t="shared" si="7"/>
        <v>57934930.989906266</v>
      </c>
      <c r="D143" s="30">
        <f t="shared" si="7"/>
        <v>43987114.645692728</v>
      </c>
      <c r="E143" s="30">
        <f t="shared" si="7"/>
        <v>19380624.763427407</v>
      </c>
      <c r="F143" s="30">
        <f t="shared" si="7"/>
        <v>9689476.3181312941</v>
      </c>
      <c r="G143" s="30">
        <f t="shared" si="7"/>
        <v>0</v>
      </c>
      <c r="H143" s="30">
        <f t="shared" si="8"/>
        <v>130992146.71715769</v>
      </c>
    </row>
    <row r="144" spans="2:9" x14ac:dyDescent="0.25">
      <c r="B144" s="8" t="str">
        <f>$B$23</f>
        <v>Student Enrollment Headcount on the CBM0C1 - No data entry required</v>
      </c>
      <c r="C144" s="30">
        <f t="shared" si="7"/>
        <v>7189788.4950882345</v>
      </c>
      <c r="D144" s="30">
        <f t="shared" si="7"/>
        <v>29128854.167359054</v>
      </c>
      <c r="E144" s="30">
        <f t="shared" si="7"/>
        <v>37950820.731553279</v>
      </c>
      <c r="F144" s="30">
        <f t="shared" si="7"/>
        <v>30868994.956425264</v>
      </c>
      <c r="G144" s="30">
        <f t="shared" si="7"/>
        <v>0</v>
      </c>
      <c r="H144" s="30">
        <f t="shared" si="8"/>
        <v>105138458.35042582</v>
      </c>
    </row>
    <row r="145" spans="2:8" x14ac:dyDescent="0.25">
      <c r="B145" s="8" t="str">
        <f>$B$24</f>
        <v>Agriculture</v>
      </c>
      <c r="C145" s="30">
        <f t="shared" si="7"/>
        <v>7841404.5065363431</v>
      </c>
      <c r="D145" s="30">
        <f t="shared" si="7"/>
        <v>14559131.531788377</v>
      </c>
      <c r="E145" s="30">
        <f t="shared" si="7"/>
        <v>12871160.127994513</v>
      </c>
      <c r="F145" s="30">
        <f t="shared" si="7"/>
        <v>14282088.230917498</v>
      </c>
      <c r="G145" s="30">
        <f t="shared" si="7"/>
        <v>0</v>
      </c>
      <c r="H145" s="30">
        <f t="shared" si="8"/>
        <v>49553784.397236735</v>
      </c>
    </row>
    <row r="146" spans="2:8" x14ac:dyDescent="0.25">
      <c r="B146" s="8" t="str">
        <f>$B$25</f>
        <v>Engineering</v>
      </c>
      <c r="C146" s="30">
        <f t="shared" si="7"/>
        <v>59060819.01099167</v>
      </c>
      <c r="D146" s="30">
        <f t="shared" si="7"/>
        <v>127429650.82796571</v>
      </c>
      <c r="E146" s="30">
        <f t="shared" si="7"/>
        <v>105434285.55599304</v>
      </c>
      <c r="F146" s="30">
        <f t="shared" si="7"/>
        <v>136930125.19798887</v>
      </c>
      <c r="G146" s="30">
        <f t="shared" si="7"/>
        <v>0</v>
      </c>
      <c r="H146" s="30">
        <f t="shared" si="8"/>
        <v>428854880.59293926</v>
      </c>
    </row>
    <row r="147" spans="2:8" x14ac:dyDescent="0.25">
      <c r="B147" s="8" t="str">
        <f>$B$26</f>
        <v>Home Economics</v>
      </c>
      <c r="C147" s="30">
        <f t="shared" si="7"/>
        <v>5044426.8926917426</v>
      </c>
      <c r="D147" s="30">
        <f t="shared" si="7"/>
        <v>5687469.2059144573</v>
      </c>
      <c r="E147" s="30">
        <f t="shared" si="7"/>
        <v>3007707.345873713</v>
      </c>
      <c r="F147" s="30">
        <f t="shared" si="7"/>
        <v>2260120.8551211595</v>
      </c>
      <c r="G147" s="30">
        <f t="shared" si="7"/>
        <v>0</v>
      </c>
      <c r="H147" s="30">
        <f t="shared" si="8"/>
        <v>15999724.299601072</v>
      </c>
    </row>
    <row r="148" spans="2:8" x14ac:dyDescent="0.25">
      <c r="B148" s="8" t="str">
        <f>$B$27</f>
        <v>Law</v>
      </c>
      <c r="C148" s="30">
        <f t="shared" si="7"/>
        <v>6152.1176681033348</v>
      </c>
      <c r="D148" s="30">
        <f t="shared" si="7"/>
        <v>25183.434940460389</v>
      </c>
      <c r="E148" s="30">
        <f t="shared" si="7"/>
        <v>38062.634544714085</v>
      </c>
      <c r="F148" s="30">
        <f t="shared" si="7"/>
        <v>9314.4211423620545</v>
      </c>
      <c r="G148" s="30">
        <f t="shared" si="7"/>
        <v>46283193.838552728</v>
      </c>
      <c r="H148" s="30">
        <f t="shared" si="8"/>
        <v>46361906.44684837</v>
      </c>
    </row>
    <row r="149" spans="2:8" x14ac:dyDescent="0.25">
      <c r="B149" s="8" t="str">
        <f>$B$28</f>
        <v>Social Service</v>
      </c>
      <c r="C149" s="30">
        <f t="shared" si="7"/>
        <v>2207519.1583857876</v>
      </c>
      <c r="D149" s="30">
        <f t="shared" si="7"/>
        <v>7186026.1456868108</v>
      </c>
      <c r="E149" s="30">
        <f t="shared" si="7"/>
        <v>13459349.415016565</v>
      </c>
      <c r="F149" s="30">
        <f t="shared" si="7"/>
        <v>2627603.9824558194</v>
      </c>
      <c r="G149" s="30">
        <f t="shared" si="7"/>
        <v>0</v>
      </c>
      <c r="H149" s="30">
        <f t="shared" si="8"/>
        <v>25480498.701544985</v>
      </c>
    </row>
    <row r="150" spans="2:8" x14ac:dyDescent="0.25">
      <c r="B150" s="8" t="str">
        <f>$B$29</f>
        <v>Library Science</v>
      </c>
      <c r="C150" s="30">
        <f t="shared" si="7"/>
        <v>188744.3279757663</v>
      </c>
      <c r="D150" s="30">
        <f t="shared" si="7"/>
        <v>142371.42120381116</v>
      </c>
      <c r="E150" s="30">
        <f t="shared" si="7"/>
        <v>4039977.9862108091</v>
      </c>
      <c r="F150" s="30">
        <f t="shared" si="7"/>
        <v>1317758.3778356719</v>
      </c>
      <c r="G150" s="30">
        <f t="shared" si="7"/>
        <v>0</v>
      </c>
      <c r="H150" s="30">
        <f t="shared" si="8"/>
        <v>5688852.113226058</v>
      </c>
    </row>
    <row r="151" spans="2:8" x14ac:dyDescent="0.25">
      <c r="B151" s="8" t="str">
        <f>$B$30</f>
        <v>Semester Credit Hours Reported on the CBM0CS - No data entry required</v>
      </c>
      <c r="C151" s="30">
        <f t="shared" ref="C151:G160" si="9">$H$139*IF($H$113=0,0,C103/$H$113)</f>
        <v>0</v>
      </c>
      <c r="D151" s="30">
        <f t="shared" si="9"/>
        <v>0</v>
      </c>
      <c r="E151" s="30">
        <f t="shared" si="9"/>
        <v>0</v>
      </c>
      <c r="F151" s="30">
        <f t="shared" si="9"/>
        <v>0</v>
      </c>
      <c r="G151" s="30">
        <f t="shared" si="9"/>
        <v>28044418.935641892</v>
      </c>
      <c r="H151" s="30">
        <f t="shared" si="8"/>
        <v>28044418.935641892</v>
      </c>
    </row>
    <row r="152" spans="2:8" x14ac:dyDescent="0.25">
      <c r="B152" s="8" t="str">
        <f>$B$31</f>
        <v>Vocational Training</v>
      </c>
      <c r="C152" s="30">
        <f t="shared" si="9"/>
        <v>1233653.3789364477</v>
      </c>
      <c r="D152" s="30">
        <f t="shared" si="9"/>
        <v>731704.58108020108</v>
      </c>
      <c r="E152" s="30">
        <f t="shared" si="9"/>
        <v>0</v>
      </c>
      <c r="F152" s="30">
        <f t="shared" si="9"/>
        <v>0</v>
      </c>
      <c r="G152" s="30">
        <f t="shared" si="9"/>
        <v>0</v>
      </c>
      <c r="H152" s="30">
        <f t="shared" si="8"/>
        <v>1965357.9600166488</v>
      </c>
    </row>
    <row r="153" spans="2:8" x14ac:dyDescent="0.25">
      <c r="B153" s="8" t="str">
        <f>$B$32</f>
        <v>Physical Training</v>
      </c>
      <c r="C153" s="30">
        <f t="shared" si="9"/>
        <v>22510.478587248625</v>
      </c>
      <c r="D153" s="30">
        <f t="shared" si="9"/>
        <v>116082.57420982768</v>
      </c>
      <c r="E153" s="30">
        <f t="shared" si="9"/>
        <v>8140.9618118640283</v>
      </c>
      <c r="F153" s="30">
        <f t="shared" si="9"/>
        <v>0</v>
      </c>
      <c r="G153" s="30">
        <f t="shared" si="9"/>
        <v>0</v>
      </c>
      <c r="H153" s="30">
        <f t="shared" si="8"/>
        <v>146734.01460894031</v>
      </c>
    </row>
    <row r="154" spans="2:8" x14ac:dyDescent="0.25">
      <c r="B154" s="8" t="str">
        <f>$B$33</f>
        <v>Health Services</v>
      </c>
      <c r="C154" s="30">
        <f t="shared" si="9"/>
        <v>9197788.7311166599</v>
      </c>
      <c r="D154" s="30">
        <f t="shared" si="9"/>
        <v>23182129.969165459</v>
      </c>
      <c r="E154" s="30">
        <f t="shared" si="9"/>
        <v>18922113.1771929</v>
      </c>
      <c r="F154" s="30">
        <f t="shared" si="9"/>
        <v>7486207.1597354589</v>
      </c>
      <c r="G154" s="30">
        <f t="shared" si="9"/>
        <v>6985451.5712271444</v>
      </c>
      <c r="H154" s="30">
        <f t="shared" si="8"/>
        <v>65773690.608437628</v>
      </c>
    </row>
    <row r="155" spans="2:8" x14ac:dyDescent="0.25">
      <c r="B155" s="8" t="str">
        <f>$B$34</f>
        <v>Pharmacy</v>
      </c>
      <c r="C155" s="30">
        <f t="shared" si="9"/>
        <v>3229.9487247647871</v>
      </c>
      <c r="D155" s="30">
        <f t="shared" si="9"/>
        <v>96483.161756067231</v>
      </c>
      <c r="E155" s="30">
        <f t="shared" si="9"/>
        <v>3003055.4839240508</v>
      </c>
      <c r="F155" s="30">
        <f t="shared" si="9"/>
        <v>7575342.3318045456</v>
      </c>
      <c r="G155" s="30">
        <f t="shared" si="9"/>
        <v>15656499.76977727</v>
      </c>
      <c r="H155" s="30">
        <f t="shared" si="8"/>
        <v>26334610.695986696</v>
      </c>
    </row>
    <row r="156" spans="2:8" x14ac:dyDescent="0.25">
      <c r="B156" s="8" t="str">
        <f>$B$35</f>
        <v>Business Administration</v>
      </c>
      <c r="C156" s="30">
        <f t="shared" si="9"/>
        <v>39810853.756452918</v>
      </c>
      <c r="D156" s="30">
        <f t="shared" si="9"/>
        <v>160239552.10077536</v>
      </c>
      <c r="E156" s="30">
        <f t="shared" si="9"/>
        <v>96456091.884314895</v>
      </c>
      <c r="F156" s="30">
        <f t="shared" si="9"/>
        <v>43417398.553719953</v>
      </c>
      <c r="G156" s="30">
        <f t="shared" si="9"/>
        <v>0</v>
      </c>
      <c r="H156" s="30">
        <f t="shared" si="8"/>
        <v>339923896.29526311</v>
      </c>
    </row>
    <row r="157" spans="2:8" x14ac:dyDescent="0.25">
      <c r="B157" s="8" t="str">
        <f>$B$36</f>
        <v>Optometry</v>
      </c>
      <c r="C157" s="30">
        <f t="shared" si="9"/>
        <v>0</v>
      </c>
      <c r="D157" s="30">
        <f t="shared" si="9"/>
        <v>0</v>
      </c>
      <c r="E157" s="30">
        <f t="shared" si="9"/>
        <v>0</v>
      </c>
      <c r="F157" s="30">
        <f t="shared" si="9"/>
        <v>0</v>
      </c>
      <c r="G157" s="30">
        <f t="shared" si="9"/>
        <v>6084106.1152464263</v>
      </c>
      <c r="H157" s="30">
        <f t="shared" si="8"/>
        <v>6084106.1152464263</v>
      </c>
    </row>
    <row r="158" spans="2:8" x14ac:dyDescent="0.25">
      <c r="B158" s="8" t="str">
        <f>$B$37</f>
        <v>Teacher Ed-Practice Teaching</v>
      </c>
      <c r="C158" s="30">
        <f t="shared" si="9"/>
        <v>18877.220470055727</v>
      </c>
      <c r="D158" s="30">
        <f t="shared" si="9"/>
        <v>4980877.0283513991</v>
      </c>
      <c r="E158" s="30">
        <f t="shared" si="9"/>
        <v>0</v>
      </c>
      <c r="F158" s="30">
        <f t="shared" si="9"/>
        <v>0</v>
      </c>
      <c r="G158" s="30">
        <f t="shared" si="9"/>
        <v>0</v>
      </c>
      <c r="H158" s="30">
        <f t="shared" si="8"/>
        <v>4999754.2488214551</v>
      </c>
    </row>
    <row r="159" spans="2:8" x14ac:dyDescent="0.25">
      <c r="B159" s="8" t="str">
        <f>$B$38</f>
        <v>Technology</v>
      </c>
      <c r="C159" s="30">
        <f t="shared" si="9"/>
        <v>7794414.77263973</v>
      </c>
      <c r="D159" s="30">
        <f t="shared" si="9"/>
        <v>17200949.733685732</v>
      </c>
      <c r="E159" s="30">
        <f t="shared" si="9"/>
        <v>6638715.2616232382</v>
      </c>
      <c r="F159" s="30">
        <f t="shared" si="9"/>
        <v>176753.32342307796</v>
      </c>
      <c r="G159" s="30">
        <f t="shared" si="9"/>
        <v>0</v>
      </c>
      <c r="H159" s="30">
        <f t="shared" si="8"/>
        <v>31810833.091371775</v>
      </c>
    </row>
    <row r="160" spans="2:8" x14ac:dyDescent="0.25">
      <c r="B160" s="8" t="str">
        <f>$B$39</f>
        <v>Nursing</v>
      </c>
      <c r="C160" s="30">
        <f t="shared" si="9"/>
        <v>1801299.631530581</v>
      </c>
      <c r="D160" s="30">
        <f t="shared" si="9"/>
        <v>37859431.171599932</v>
      </c>
      <c r="E160" s="30">
        <f t="shared" si="9"/>
        <v>15659818.106662743</v>
      </c>
      <c r="F160" s="30">
        <f t="shared" si="9"/>
        <v>5659565.5695753414</v>
      </c>
      <c r="G160" s="30">
        <f t="shared" si="9"/>
        <v>0</v>
      </c>
      <c r="H160" s="30">
        <f t="shared" si="8"/>
        <v>60980114.479368597</v>
      </c>
    </row>
    <row r="161" spans="2:8" x14ac:dyDescent="0.25">
      <c r="B161" s="26" t="str">
        <f>$B$40</f>
        <v>Totals</v>
      </c>
      <c r="C161" s="29">
        <f>SUM(C141:C160)</f>
        <v>562304039.41143334</v>
      </c>
      <c r="D161" s="29">
        <f>SUM(D141:D160)</f>
        <v>759725644.1340661</v>
      </c>
      <c r="E161" s="29">
        <f>SUM(E141:E160)</f>
        <v>503259911.99764407</v>
      </c>
      <c r="F161" s="29">
        <f>SUM(F141:F160)</f>
        <v>472339189.22641087</v>
      </c>
      <c r="G161" s="29">
        <f>SUM(G141:G160)</f>
        <v>103053670.23044547</v>
      </c>
      <c r="H161" s="29">
        <f t="shared" si="8"/>
        <v>2400682454.9999995</v>
      </c>
    </row>
    <row r="162" spans="2:8" x14ac:dyDescent="0.25">
      <c r="B162" s="12"/>
      <c r="C162" s="16"/>
      <c r="D162" s="16"/>
      <c r="E162" s="16"/>
      <c r="F162" s="16"/>
      <c r="G162" s="16"/>
      <c r="H162" s="16"/>
    </row>
    <row r="163" spans="2:8" ht="14.4" thickBot="1" x14ac:dyDescent="0.3">
      <c r="B163" s="481" t="s">
        <v>35</v>
      </c>
      <c r="C163" s="481"/>
      <c r="D163" s="481"/>
      <c r="E163" s="481"/>
      <c r="F163" s="481"/>
      <c r="G163" s="481"/>
      <c r="H163" s="15">
        <f>H11</f>
        <v>1509907160</v>
      </c>
    </row>
    <row r="164" spans="2:8" ht="14.4" thickBot="1" x14ac:dyDescent="0.3">
      <c r="B164" s="49" t="s">
        <v>31</v>
      </c>
      <c r="C164" s="50" t="s">
        <v>25</v>
      </c>
      <c r="D164" s="50" t="s">
        <v>26</v>
      </c>
      <c r="E164" s="50" t="s">
        <v>27</v>
      </c>
      <c r="F164" s="50" t="s">
        <v>28</v>
      </c>
      <c r="G164" s="50" t="s">
        <v>29</v>
      </c>
      <c r="H164" s="51" t="s">
        <v>1</v>
      </c>
    </row>
    <row r="165" spans="2:8" ht="19.5" customHeight="1" x14ac:dyDescent="0.25">
      <c r="B165" s="8" t="str">
        <f>$B$20</f>
        <v>Liberal Arts</v>
      </c>
      <c r="C165" s="29">
        <f t="shared" ref="C165:G174" si="10">$H$163*IF($H$16=0,0,C$16/$H$16)*IF(C$40=0,0,C20/C$40)</f>
        <v>271072901.0828234</v>
      </c>
      <c r="D165" s="29">
        <f t="shared" si="10"/>
        <v>170756831.68935654</v>
      </c>
      <c r="E165" s="29">
        <f t="shared" si="10"/>
        <v>35523483.266703434</v>
      </c>
      <c r="F165" s="29">
        <f t="shared" si="10"/>
        <v>10946328.529510086</v>
      </c>
      <c r="G165" s="29">
        <f t="shared" si="10"/>
        <v>0</v>
      </c>
      <c r="H165" s="29">
        <f>SUM(C165:G165)</f>
        <v>488299544.56839347</v>
      </c>
    </row>
    <row r="166" spans="2:8" x14ac:dyDescent="0.25">
      <c r="B166" s="8" t="str">
        <f>$B$21</f>
        <v>Science</v>
      </c>
      <c r="C166" s="30">
        <f t="shared" si="10"/>
        <v>107230568.31635112</v>
      </c>
      <c r="D166" s="30">
        <f t="shared" si="10"/>
        <v>94294817.687735081</v>
      </c>
      <c r="E166" s="30">
        <f t="shared" si="10"/>
        <v>22083285.387901206</v>
      </c>
      <c r="F166" s="30">
        <f t="shared" si="10"/>
        <v>11886309.051358558</v>
      </c>
      <c r="G166" s="30">
        <f t="shared" si="10"/>
        <v>0</v>
      </c>
      <c r="H166" s="30">
        <f t="shared" ref="H166:H185" si="11">SUM(C166:G166)</f>
        <v>235494980.44334596</v>
      </c>
    </row>
    <row r="167" spans="2:8" x14ac:dyDescent="0.25">
      <c r="B167" s="8" t="str">
        <f>$B$22</f>
        <v>Fine Arts</v>
      </c>
      <c r="C167" s="30">
        <f t="shared" si="10"/>
        <v>36209234.580285355</v>
      </c>
      <c r="D167" s="30">
        <f t="shared" si="10"/>
        <v>25724534.628907055</v>
      </c>
      <c r="E167" s="30">
        <f t="shared" si="10"/>
        <v>3557256.8039056202</v>
      </c>
      <c r="F167" s="30">
        <f t="shared" si="10"/>
        <v>1328348.0044624778</v>
      </c>
      <c r="G167" s="30">
        <f t="shared" si="10"/>
        <v>0</v>
      </c>
      <c r="H167" s="30">
        <f t="shared" si="11"/>
        <v>66819374.017560512</v>
      </c>
    </row>
    <row r="168" spans="2:8" x14ac:dyDescent="0.25">
      <c r="B168" s="8" t="str">
        <f>$B$23</f>
        <v>Student Enrollment Headcount on the CBM0C1 - No data entry required</v>
      </c>
      <c r="C168" s="30">
        <f t="shared" si="10"/>
        <v>5150866.3832959151</v>
      </c>
      <c r="D168" s="30">
        <f t="shared" si="10"/>
        <v>27287933.357395984</v>
      </c>
      <c r="E168" s="30">
        <f t="shared" si="10"/>
        <v>28741015.409601718</v>
      </c>
      <c r="F168" s="30">
        <f t="shared" si="10"/>
        <v>7476620.7649970185</v>
      </c>
      <c r="G168" s="30">
        <f t="shared" si="10"/>
        <v>0</v>
      </c>
      <c r="H168" s="30">
        <f t="shared" si="11"/>
        <v>68656435.915290639</v>
      </c>
    </row>
    <row r="169" spans="2:8" x14ac:dyDescent="0.25">
      <c r="B169" s="8" t="str">
        <f>$B$24</f>
        <v>Agriculture</v>
      </c>
      <c r="C169" s="30">
        <f t="shared" si="10"/>
        <v>7654685.788438254</v>
      </c>
      <c r="D169" s="30">
        <f t="shared" si="10"/>
        <v>15042890.916942142</v>
      </c>
      <c r="E169" s="30">
        <f t="shared" si="10"/>
        <v>2431780.0189677649</v>
      </c>
      <c r="F169" s="30">
        <f t="shared" si="10"/>
        <v>1456088.6173262431</v>
      </c>
      <c r="G169" s="30">
        <f t="shared" si="10"/>
        <v>0</v>
      </c>
      <c r="H169" s="30">
        <f t="shared" si="11"/>
        <v>26585445.341674406</v>
      </c>
    </row>
    <row r="170" spans="2:8" x14ac:dyDescent="0.25">
      <c r="B170" s="8" t="str">
        <f>$B$25</f>
        <v>Engineering</v>
      </c>
      <c r="C170" s="30">
        <f t="shared" si="10"/>
        <v>39380836.000952482</v>
      </c>
      <c r="D170" s="30">
        <f t="shared" si="10"/>
        <v>100928928.73273946</v>
      </c>
      <c r="E170" s="30">
        <f t="shared" si="10"/>
        <v>33592226.691247456</v>
      </c>
      <c r="F170" s="30">
        <f t="shared" si="10"/>
        <v>14653057.521819217</v>
      </c>
      <c r="G170" s="30">
        <f t="shared" si="10"/>
        <v>0</v>
      </c>
      <c r="H170" s="30">
        <f t="shared" si="11"/>
        <v>188555048.9467586</v>
      </c>
    </row>
    <row r="171" spans="2:8" x14ac:dyDescent="0.25">
      <c r="B171" s="8" t="str">
        <f>$B$26</f>
        <v>Home Economics</v>
      </c>
      <c r="C171" s="30">
        <f t="shared" si="10"/>
        <v>6326675.3413608894</v>
      </c>
      <c r="D171" s="30">
        <f t="shared" si="10"/>
        <v>6804564.3353139851</v>
      </c>
      <c r="E171" s="30">
        <f t="shared" si="10"/>
        <v>1408408.8218014769</v>
      </c>
      <c r="F171" s="30">
        <f t="shared" si="10"/>
        <v>217403.45995947972</v>
      </c>
      <c r="G171" s="30">
        <f t="shared" si="10"/>
        <v>0</v>
      </c>
      <c r="H171" s="30">
        <f t="shared" si="11"/>
        <v>14757051.95843583</v>
      </c>
    </row>
    <row r="172" spans="2:8" x14ac:dyDescent="0.25">
      <c r="B172" s="8" t="str">
        <f>$B$27</f>
        <v>Law</v>
      </c>
      <c r="C172" s="30">
        <f t="shared" si="10"/>
        <v>0</v>
      </c>
      <c r="D172" s="30">
        <f t="shared" si="10"/>
        <v>0</v>
      </c>
      <c r="E172" s="30">
        <f t="shared" si="10"/>
        <v>0</v>
      </c>
      <c r="F172" s="30">
        <f t="shared" si="10"/>
        <v>0</v>
      </c>
      <c r="G172" s="30">
        <f t="shared" si="10"/>
        <v>7507575.4638755526</v>
      </c>
      <c r="H172" s="30">
        <f t="shared" si="11"/>
        <v>7507575.4638755526</v>
      </c>
    </row>
    <row r="173" spans="2:8" x14ac:dyDescent="0.25">
      <c r="B173" s="8" t="str">
        <f>$B$28</f>
        <v>Social Service</v>
      </c>
      <c r="C173" s="30">
        <f t="shared" si="10"/>
        <v>1340406.0720573775</v>
      </c>
      <c r="D173" s="30">
        <f t="shared" si="10"/>
        <v>6744776.3346657585</v>
      </c>
      <c r="E173" s="30">
        <f t="shared" si="10"/>
        <v>10237184.950838786</v>
      </c>
      <c r="F173" s="30">
        <f t="shared" si="10"/>
        <v>331250.83396192914</v>
      </c>
      <c r="G173" s="30">
        <f t="shared" si="10"/>
        <v>0</v>
      </c>
      <c r="H173" s="30">
        <f t="shared" si="11"/>
        <v>18653618.191523854</v>
      </c>
    </row>
    <row r="174" spans="2:8" x14ac:dyDescent="0.25">
      <c r="B174" s="8" t="str">
        <f>$B$29</f>
        <v>Library Science</v>
      </c>
      <c r="C174" s="30">
        <f t="shared" si="10"/>
        <v>70693.79871413295</v>
      </c>
      <c r="D174" s="30">
        <f t="shared" si="10"/>
        <v>136362.63224768318</v>
      </c>
      <c r="E174" s="30">
        <f t="shared" si="10"/>
        <v>2136461.0230434206</v>
      </c>
      <c r="F174" s="30">
        <f t="shared" si="10"/>
        <v>119893.50572913319</v>
      </c>
      <c r="G174" s="30">
        <f t="shared" si="10"/>
        <v>0</v>
      </c>
      <c r="H174" s="30">
        <f t="shared" si="11"/>
        <v>2463410.95973437</v>
      </c>
    </row>
    <row r="175" spans="2:8" x14ac:dyDescent="0.25">
      <c r="B175" s="8" t="str">
        <f>$B$30</f>
        <v>Semester Credit Hours Reported on the CBM0CS - No data entry required</v>
      </c>
      <c r="C175" s="30">
        <f t="shared" ref="C175:G184" si="12">$H$163*IF($H$16=0,0,C$16/$H$16)*IF(C$40=0,0,C30/C$40)</f>
        <v>0</v>
      </c>
      <c r="D175" s="30">
        <f t="shared" si="12"/>
        <v>0</v>
      </c>
      <c r="E175" s="30">
        <f t="shared" si="12"/>
        <v>0</v>
      </c>
      <c r="F175" s="30">
        <f t="shared" si="12"/>
        <v>0</v>
      </c>
      <c r="G175" s="30">
        <f t="shared" si="12"/>
        <v>1747171.7187092565</v>
      </c>
      <c r="H175" s="30">
        <f t="shared" si="11"/>
        <v>1747171.7187092565</v>
      </c>
    </row>
    <row r="176" spans="2:8" x14ac:dyDescent="0.25">
      <c r="B176" s="8" t="str">
        <f>$B$31</f>
        <v>Vocational Training</v>
      </c>
      <c r="C176" s="30">
        <f t="shared" si="12"/>
        <v>1075901.5119370099</v>
      </c>
      <c r="D176" s="30">
        <f t="shared" si="12"/>
        <v>508312.98243423895</v>
      </c>
      <c r="E176" s="30">
        <f t="shared" si="12"/>
        <v>0</v>
      </c>
      <c r="F176" s="30">
        <f t="shared" si="12"/>
        <v>0</v>
      </c>
      <c r="G176" s="30">
        <f t="shared" si="12"/>
        <v>0</v>
      </c>
      <c r="H176" s="30">
        <f t="shared" si="11"/>
        <v>1584214.4943712489</v>
      </c>
    </row>
    <row r="177" spans="2:8" x14ac:dyDescent="0.25">
      <c r="B177" s="8" t="str">
        <f>$B$32</f>
        <v>Physical Training</v>
      </c>
      <c r="C177" s="30">
        <f t="shared" si="12"/>
        <v>2646.9824176068046</v>
      </c>
      <c r="D177" s="30">
        <f t="shared" si="12"/>
        <v>4829.0308215874311</v>
      </c>
      <c r="E177" s="30">
        <f t="shared" si="12"/>
        <v>0</v>
      </c>
      <c r="F177" s="30">
        <f t="shared" si="12"/>
        <v>0</v>
      </c>
      <c r="G177" s="30">
        <f t="shared" si="12"/>
        <v>0</v>
      </c>
      <c r="H177" s="30">
        <f t="shared" si="11"/>
        <v>7476.0132391942352</v>
      </c>
    </row>
    <row r="178" spans="2:8" x14ac:dyDescent="0.25">
      <c r="B178" s="8" t="str">
        <f>$B$33</f>
        <v>Health Services</v>
      </c>
      <c r="C178" s="30">
        <f t="shared" si="12"/>
        <v>11510241.641596263</v>
      </c>
      <c r="D178" s="30">
        <f t="shared" si="12"/>
        <v>29655653.159990031</v>
      </c>
      <c r="E178" s="30">
        <f t="shared" si="12"/>
        <v>12428519.044861479</v>
      </c>
      <c r="F178" s="30">
        <f t="shared" si="12"/>
        <v>2321585.9419459943</v>
      </c>
      <c r="G178" s="30">
        <f t="shared" si="12"/>
        <v>1820327.3972908333</v>
      </c>
      <c r="H178" s="30">
        <f t="shared" si="11"/>
        <v>57736327.185684599</v>
      </c>
    </row>
    <row r="179" spans="2:8" x14ac:dyDescent="0.25">
      <c r="B179" s="8" t="str">
        <f>$B$34</f>
        <v>Pharmacy</v>
      </c>
      <c r="C179" s="30">
        <f t="shared" si="12"/>
        <v>645.60546770897679</v>
      </c>
      <c r="D179" s="30">
        <f t="shared" si="12"/>
        <v>64732.008394136283</v>
      </c>
      <c r="E179" s="30">
        <f t="shared" si="12"/>
        <v>155126.40319036489</v>
      </c>
      <c r="F179" s="30">
        <f t="shared" si="12"/>
        <v>368299.47092543822</v>
      </c>
      <c r="G179" s="30">
        <f t="shared" si="12"/>
        <v>3567070.887637659</v>
      </c>
      <c r="H179" s="30">
        <f t="shared" si="11"/>
        <v>4155874.3756153071</v>
      </c>
    </row>
    <row r="180" spans="2:8" x14ac:dyDescent="0.25">
      <c r="B180" s="8" t="str">
        <f>$B$35</f>
        <v>Business Administration</v>
      </c>
      <c r="C180" s="30">
        <f t="shared" si="12"/>
        <v>35584934.093010783</v>
      </c>
      <c r="D180" s="30">
        <f t="shared" si="12"/>
        <v>160869216.3172313</v>
      </c>
      <c r="E180" s="30">
        <f t="shared" si="12"/>
        <v>48911470.691894569</v>
      </c>
      <c r="F180" s="30">
        <f t="shared" si="12"/>
        <v>1710797.9964503672</v>
      </c>
      <c r="G180" s="30">
        <f t="shared" si="12"/>
        <v>0</v>
      </c>
      <c r="H180" s="30">
        <f t="shared" si="11"/>
        <v>247076419.09858701</v>
      </c>
    </row>
    <row r="181" spans="2:8" x14ac:dyDescent="0.25">
      <c r="B181" s="8" t="str">
        <f>$B$36</f>
        <v>Optometry</v>
      </c>
      <c r="C181" s="30">
        <f t="shared" si="12"/>
        <v>0</v>
      </c>
      <c r="D181" s="30">
        <f t="shared" si="12"/>
        <v>0</v>
      </c>
      <c r="E181" s="30">
        <f t="shared" si="12"/>
        <v>0</v>
      </c>
      <c r="F181" s="30">
        <f t="shared" si="12"/>
        <v>0</v>
      </c>
      <c r="G181" s="30">
        <f t="shared" si="12"/>
        <v>1127097.0499124411</v>
      </c>
      <c r="H181" s="30">
        <f t="shared" si="11"/>
        <v>1127097.0499124411</v>
      </c>
    </row>
    <row r="182" spans="2:8" x14ac:dyDescent="0.25">
      <c r="B182" s="8" t="str">
        <f>$B$37</f>
        <v>Teacher Ed-Practice Teaching</v>
      </c>
      <c r="C182" s="30">
        <f t="shared" si="12"/>
        <v>24533.00777294112</v>
      </c>
      <c r="D182" s="30">
        <f t="shared" si="12"/>
        <v>3595328.4235961665</v>
      </c>
      <c r="E182" s="30">
        <f t="shared" si="12"/>
        <v>0</v>
      </c>
      <c r="F182" s="30">
        <f t="shared" si="12"/>
        <v>0</v>
      </c>
      <c r="G182" s="30">
        <f t="shared" si="12"/>
        <v>0</v>
      </c>
      <c r="H182" s="30">
        <f t="shared" si="11"/>
        <v>3619861.4313691077</v>
      </c>
    </row>
    <row r="183" spans="2:8" x14ac:dyDescent="0.25">
      <c r="B183" s="8" t="str">
        <f>$B$38</f>
        <v>Technology</v>
      </c>
      <c r="C183" s="30">
        <f t="shared" si="12"/>
        <v>5764288.4184395988</v>
      </c>
      <c r="D183" s="30">
        <f t="shared" si="12"/>
        <v>16555182.40256927</v>
      </c>
      <c r="E183" s="30">
        <f t="shared" si="12"/>
        <v>2789149.576168254</v>
      </c>
      <c r="F183" s="30">
        <f t="shared" si="12"/>
        <v>62905.498177624606</v>
      </c>
      <c r="G183" s="30">
        <f t="shared" si="12"/>
        <v>0</v>
      </c>
      <c r="H183" s="30">
        <f t="shared" si="11"/>
        <v>25171525.895354748</v>
      </c>
    </row>
    <row r="184" spans="2:8" x14ac:dyDescent="0.25">
      <c r="B184" s="8" t="str">
        <f>$B$39</f>
        <v>Nursing</v>
      </c>
      <c r="C184" s="30">
        <f t="shared" si="12"/>
        <v>1482826.6382339778</v>
      </c>
      <c r="D184" s="30">
        <f t="shared" si="12"/>
        <v>34889287.778271899</v>
      </c>
      <c r="E184" s="30">
        <f t="shared" si="12"/>
        <v>12685056.439988231</v>
      </c>
      <c r="F184" s="30">
        <f t="shared" si="12"/>
        <v>831536.07406986796</v>
      </c>
      <c r="G184" s="30">
        <f t="shared" si="12"/>
        <v>0</v>
      </c>
      <c r="H184" s="30">
        <f t="shared" si="11"/>
        <v>49888706.930563971</v>
      </c>
    </row>
    <row r="185" spans="2:8" x14ac:dyDescent="0.25">
      <c r="B185" s="26" t="str">
        <f>$B$40</f>
        <v>Totals</v>
      </c>
      <c r="C185" s="29">
        <f>SUM(C165:C184)</f>
        <v>529882885.2631548</v>
      </c>
      <c r="D185" s="29">
        <f>SUM(D165:D184)</f>
        <v>693864182.41861224</v>
      </c>
      <c r="E185" s="29">
        <f>SUM(E165:E184)</f>
        <v>216680424.53011379</v>
      </c>
      <c r="F185" s="29">
        <f>SUM(F165:F184)</f>
        <v>53710425.270693421</v>
      </c>
      <c r="G185" s="29">
        <f>SUM(G165:G184)</f>
        <v>15769242.517425742</v>
      </c>
      <c r="H185" s="29">
        <f t="shared" si="11"/>
        <v>1509907159.9999998</v>
      </c>
    </row>
    <row r="186" spans="2:8" x14ac:dyDescent="0.25">
      <c r="B186" s="31"/>
      <c r="C186" s="32"/>
      <c r="D186" s="32"/>
      <c r="E186" s="32"/>
      <c r="F186" s="32"/>
      <c r="G186" s="32"/>
      <c r="H186" s="32"/>
    </row>
    <row r="187" spans="2:8" ht="14.4" thickBot="1" x14ac:dyDescent="0.3">
      <c r="B187" s="22" t="s">
        <v>11</v>
      </c>
      <c r="C187" s="9"/>
      <c r="D187" s="9"/>
      <c r="E187" s="9"/>
      <c r="F187" s="9"/>
      <c r="G187" s="9"/>
      <c r="H187" s="15">
        <f>H10</f>
        <v>957168537</v>
      </c>
    </row>
    <row r="188" spans="2:8" ht="14.4" thickBot="1" x14ac:dyDescent="0.3">
      <c r="B188" s="49" t="s">
        <v>31</v>
      </c>
      <c r="C188" s="50" t="s">
        <v>25</v>
      </c>
      <c r="D188" s="50" t="s">
        <v>26</v>
      </c>
      <c r="E188" s="50" t="s">
        <v>27</v>
      </c>
      <c r="F188" s="50" t="s">
        <v>28</v>
      </c>
      <c r="G188" s="50" t="s">
        <v>29</v>
      </c>
      <c r="H188" s="51" t="s">
        <v>1</v>
      </c>
    </row>
    <row r="189" spans="2:8" x14ac:dyDescent="0.25">
      <c r="B189" s="8" t="str">
        <f>$B$20</f>
        <v>Liberal Arts</v>
      </c>
      <c r="C189" s="29">
        <f t="shared" ref="C189:G198" si="13">$H$187*IF($H$16=0,0,C$16/$H$16)*IF(C$40=0,0,C20/C$40)</f>
        <v>171840003.82499796</v>
      </c>
      <c r="D189" s="29">
        <f t="shared" si="13"/>
        <v>108247096.97439717</v>
      </c>
      <c r="E189" s="29">
        <f t="shared" si="13"/>
        <v>22519239.201127112</v>
      </c>
      <c r="F189" s="29">
        <f t="shared" si="13"/>
        <v>6939155.9571864875</v>
      </c>
      <c r="G189" s="29">
        <f t="shared" si="13"/>
        <v>0</v>
      </c>
      <c r="H189" s="29">
        <f>SUM(C189:G189)</f>
        <v>309545495.95770872</v>
      </c>
    </row>
    <row r="190" spans="2:8" x14ac:dyDescent="0.25">
      <c r="B190" s="8" t="str">
        <f>$B$21</f>
        <v>Science</v>
      </c>
      <c r="C190" s="30">
        <f t="shared" si="13"/>
        <v>67976183.513852835</v>
      </c>
      <c r="D190" s="30">
        <f t="shared" si="13"/>
        <v>59775882.308453396</v>
      </c>
      <c r="E190" s="30">
        <f t="shared" si="13"/>
        <v>13999156.058635337</v>
      </c>
      <c r="F190" s="30">
        <f t="shared" si="13"/>
        <v>7535033.5082977749</v>
      </c>
      <c r="G190" s="30">
        <f t="shared" si="13"/>
        <v>0</v>
      </c>
      <c r="H190" s="30">
        <f t="shared" ref="H190:H209" si="14">SUM(C190:G190)</f>
        <v>149286255.38923934</v>
      </c>
    </row>
    <row r="191" spans="2:8" x14ac:dyDescent="0.25">
      <c r="B191" s="8" t="str">
        <f>$B$22</f>
        <v>Fine Arts</v>
      </c>
      <c r="C191" s="30">
        <f t="shared" si="13"/>
        <v>22953954.393528108</v>
      </c>
      <c r="D191" s="30">
        <f t="shared" si="13"/>
        <v>16307436.528585508</v>
      </c>
      <c r="E191" s="30">
        <f t="shared" si="13"/>
        <v>2255035.5286265668</v>
      </c>
      <c r="F191" s="30">
        <f t="shared" si="13"/>
        <v>842073.57229713339</v>
      </c>
      <c r="G191" s="30">
        <f t="shared" si="13"/>
        <v>0</v>
      </c>
      <c r="H191" s="30">
        <f t="shared" si="14"/>
        <v>42358500.023037314</v>
      </c>
    </row>
    <row r="192" spans="2:8" x14ac:dyDescent="0.25">
      <c r="B192" s="8" t="str">
        <f>$B$23</f>
        <v>Student Enrollment Headcount on the CBM0C1 - No data entry required</v>
      </c>
      <c r="C192" s="30">
        <f t="shared" si="13"/>
        <v>3265265.1573503586</v>
      </c>
      <c r="D192" s="30">
        <f t="shared" si="13"/>
        <v>17298514.73083432</v>
      </c>
      <c r="E192" s="30">
        <f t="shared" si="13"/>
        <v>18219660.387267079</v>
      </c>
      <c r="F192" s="30">
        <f t="shared" si="13"/>
        <v>4739619.9905006187</v>
      </c>
      <c r="G192" s="30">
        <f t="shared" si="13"/>
        <v>0</v>
      </c>
      <c r="H192" s="30">
        <f t="shared" si="14"/>
        <v>43523060.265952379</v>
      </c>
    </row>
    <row r="193" spans="2:8" x14ac:dyDescent="0.25">
      <c r="B193" s="8" t="str">
        <f>$B$24</f>
        <v>Agriculture</v>
      </c>
      <c r="C193" s="30">
        <f t="shared" si="13"/>
        <v>4852499.936031918</v>
      </c>
      <c r="D193" s="30">
        <f t="shared" si="13"/>
        <v>9536071.0066571888</v>
      </c>
      <c r="E193" s="30">
        <f t="shared" si="13"/>
        <v>1541567.1802372325</v>
      </c>
      <c r="F193" s="30">
        <f t="shared" si="13"/>
        <v>923051.59450234869</v>
      </c>
      <c r="G193" s="30">
        <f t="shared" si="13"/>
        <v>0</v>
      </c>
      <c r="H193" s="30">
        <f t="shared" si="14"/>
        <v>16853189.717428688</v>
      </c>
    </row>
    <row r="194" spans="2:8" x14ac:dyDescent="0.25">
      <c r="B194" s="8" t="str">
        <f>$B$25</f>
        <v>Engineering</v>
      </c>
      <c r="C194" s="30">
        <f t="shared" si="13"/>
        <v>24964513.16971609</v>
      </c>
      <c r="D194" s="30">
        <f t="shared" si="13"/>
        <v>63981413.967262395</v>
      </c>
      <c r="E194" s="30">
        <f t="shared" si="13"/>
        <v>21294966.557171419</v>
      </c>
      <c r="F194" s="30">
        <f t="shared" si="13"/>
        <v>9288945.7062621955</v>
      </c>
      <c r="G194" s="30">
        <f t="shared" si="13"/>
        <v>0</v>
      </c>
      <c r="H194" s="30">
        <f t="shared" si="14"/>
        <v>119529839.4004121</v>
      </c>
    </row>
    <row r="195" spans="2:8" x14ac:dyDescent="0.25">
      <c r="B195" s="8" t="str">
        <f>$B$26</f>
        <v>Home Economics</v>
      </c>
      <c r="C195" s="30">
        <f t="shared" si="13"/>
        <v>4010640.3499433561</v>
      </c>
      <c r="D195" s="30">
        <f t="shared" si="13"/>
        <v>4313586.3331854548</v>
      </c>
      <c r="E195" s="30">
        <f t="shared" si="13"/>
        <v>892826.15989556152</v>
      </c>
      <c r="F195" s="30">
        <f t="shared" si="13"/>
        <v>137817.58059095056</v>
      </c>
      <c r="G195" s="30">
        <f t="shared" si="13"/>
        <v>0</v>
      </c>
      <c r="H195" s="30">
        <f t="shared" si="14"/>
        <v>9354870.4236153234</v>
      </c>
    </row>
    <row r="196" spans="2:8" x14ac:dyDescent="0.25">
      <c r="B196" s="8" t="str">
        <f>$B$27</f>
        <v>Law</v>
      </c>
      <c r="C196" s="30">
        <f t="shared" si="13"/>
        <v>0</v>
      </c>
      <c r="D196" s="30">
        <f t="shared" si="13"/>
        <v>0</v>
      </c>
      <c r="E196" s="30">
        <f t="shared" si="13"/>
        <v>0</v>
      </c>
      <c r="F196" s="30">
        <f t="shared" si="13"/>
        <v>0</v>
      </c>
      <c r="G196" s="30">
        <f t="shared" si="13"/>
        <v>4759242.9611201128</v>
      </c>
      <c r="H196" s="30">
        <f t="shared" si="14"/>
        <v>4759242.9611201128</v>
      </c>
    </row>
    <row r="197" spans="2:8" x14ac:dyDescent="0.25">
      <c r="B197" s="8" t="str">
        <f>$B$28</f>
        <v>Social Service</v>
      </c>
      <c r="C197" s="30">
        <f t="shared" si="13"/>
        <v>849717.48791301623</v>
      </c>
      <c r="D197" s="30">
        <f t="shared" si="13"/>
        <v>4275685.199508721</v>
      </c>
      <c r="E197" s="30">
        <f t="shared" si="13"/>
        <v>6489611.813214249</v>
      </c>
      <c r="F197" s="30">
        <f t="shared" si="13"/>
        <v>209988.32545662584</v>
      </c>
      <c r="G197" s="30">
        <f t="shared" si="13"/>
        <v>0</v>
      </c>
      <c r="H197" s="30">
        <f t="shared" si="14"/>
        <v>11825002.826092612</v>
      </c>
    </row>
    <row r="198" spans="2:8" x14ac:dyDescent="0.25">
      <c r="B198" s="8" t="str">
        <f>$B$29</f>
        <v>Library Science</v>
      </c>
      <c r="C198" s="30">
        <f t="shared" si="13"/>
        <v>44814.596342585151</v>
      </c>
      <c r="D198" s="30">
        <f t="shared" si="13"/>
        <v>86443.739501165037</v>
      </c>
      <c r="E198" s="30">
        <f t="shared" si="13"/>
        <v>1354356.9604531142</v>
      </c>
      <c r="F198" s="30">
        <f t="shared" si="13"/>
        <v>76003.541485660302</v>
      </c>
      <c r="G198" s="30">
        <f t="shared" si="13"/>
        <v>0</v>
      </c>
      <c r="H198" s="30">
        <f t="shared" si="14"/>
        <v>1561618.8377825248</v>
      </c>
    </row>
    <row r="199" spans="2:8" x14ac:dyDescent="0.25">
      <c r="B199" s="8" t="str">
        <f>$B$30</f>
        <v>Semester Credit Hours Reported on the CBM0CS - No data entry required</v>
      </c>
      <c r="C199" s="30">
        <f t="shared" ref="C199:G208" si="15">$H$187*IF($H$16=0,0,C$16/$H$16)*IF(C$40=0,0,C30/C$40)</f>
        <v>0</v>
      </c>
      <c r="D199" s="30">
        <f t="shared" si="15"/>
        <v>0</v>
      </c>
      <c r="E199" s="30">
        <f t="shared" si="15"/>
        <v>0</v>
      </c>
      <c r="F199" s="30">
        <f t="shared" si="15"/>
        <v>0</v>
      </c>
      <c r="G199" s="30">
        <f t="shared" si="15"/>
        <v>1107576.5730422223</v>
      </c>
      <c r="H199" s="30">
        <f t="shared" si="14"/>
        <v>1107576.5730422223</v>
      </c>
    </row>
    <row r="200" spans="2:8" x14ac:dyDescent="0.25">
      <c r="B200" s="8" t="str">
        <f>$B$31</f>
        <v>Vocational Training</v>
      </c>
      <c r="C200" s="30">
        <f t="shared" si="15"/>
        <v>682041.32241934387</v>
      </c>
      <c r="D200" s="30">
        <f t="shared" si="15"/>
        <v>322232.52304776618</v>
      </c>
      <c r="E200" s="30">
        <f t="shared" si="15"/>
        <v>0</v>
      </c>
      <c r="F200" s="30">
        <f t="shared" si="15"/>
        <v>0</v>
      </c>
      <c r="G200" s="30">
        <f t="shared" si="15"/>
        <v>0</v>
      </c>
      <c r="H200" s="30">
        <f t="shared" si="14"/>
        <v>1004273.84546711</v>
      </c>
    </row>
    <row r="201" spans="2:8" x14ac:dyDescent="0.25">
      <c r="B201" s="8" t="str">
        <f>$B$32</f>
        <v>Physical Training</v>
      </c>
      <c r="C201" s="30">
        <f t="shared" si="15"/>
        <v>1677.9894520967955</v>
      </c>
      <c r="D201" s="30">
        <f t="shared" si="15"/>
        <v>3061.2454123515445</v>
      </c>
      <c r="E201" s="30">
        <f t="shared" si="15"/>
        <v>0</v>
      </c>
      <c r="F201" s="30">
        <f t="shared" si="15"/>
        <v>0</v>
      </c>
      <c r="G201" s="30">
        <f t="shared" si="15"/>
        <v>0</v>
      </c>
      <c r="H201" s="30">
        <f t="shared" si="14"/>
        <v>4739.23486444834</v>
      </c>
    </row>
    <row r="202" spans="2:8" x14ac:dyDescent="0.25">
      <c r="B202" s="8" t="str">
        <f>$B$33</f>
        <v>Health Services</v>
      </c>
      <c r="C202" s="30">
        <f t="shared" si="15"/>
        <v>7296634.8160129096</v>
      </c>
      <c r="D202" s="30">
        <f t="shared" si="15"/>
        <v>18799472.511228494</v>
      </c>
      <c r="E202" s="30">
        <f t="shared" si="15"/>
        <v>7878754.2084684856</v>
      </c>
      <c r="F202" s="30">
        <f t="shared" si="15"/>
        <v>1471712.353209991</v>
      </c>
      <c r="G202" s="30">
        <f t="shared" si="15"/>
        <v>1153951.8176242602</v>
      </c>
      <c r="H202" s="30">
        <f t="shared" si="14"/>
        <v>36600525.706544138</v>
      </c>
    </row>
    <row r="203" spans="2:8" x14ac:dyDescent="0.25">
      <c r="B203" s="8" t="str">
        <f>$B$34</f>
        <v>Pharmacy</v>
      </c>
      <c r="C203" s="30">
        <f t="shared" si="15"/>
        <v>409.26572002360865</v>
      </c>
      <c r="D203" s="30">
        <f t="shared" si="15"/>
        <v>41035.265884617133</v>
      </c>
      <c r="E203" s="30">
        <f t="shared" si="15"/>
        <v>98338.570956769094</v>
      </c>
      <c r="F203" s="30">
        <f t="shared" si="15"/>
        <v>233474.39836206599</v>
      </c>
      <c r="G203" s="30">
        <f t="shared" si="15"/>
        <v>2261256.9258201472</v>
      </c>
      <c r="H203" s="30">
        <f t="shared" si="14"/>
        <v>2634514.4267436229</v>
      </c>
    </row>
    <row r="204" spans="2:8" x14ac:dyDescent="0.25">
      <c r="B204" s="8" t="str">
        <f>$B$35</f>
        <v>Business Administration</v>
      </c>
      <c r="C204" s="30">
        <f t="shared" si="15"/>
        <v>22558194.44226528</v>
      </c>
      <c r="D204" s="30">
        <f t="shared" si="15"/>
        <v>101979086.20467818</v>
      </c>
      <c r="E204" s="30">
        <f t="shared" si="15"/>
        <v>31006224.80966254</v>
      </c>
      <c r="F204" s="30">
        <f t="shared" si="15"/>
        <v>1084518.3457272493</v>
      </c>
      <c r="G204" s="30">
        <f t="shared" si="15"/>
        <v>0</v>
      </c>
      <c r="H204" s="30">
        <f t="shared" si="14"/>
        <v>156628023.80233324</v>
      </c>
    </row>
    <row r="205" spans="2:8" x14ac:dyDescent="0.25">
      <c r="B205" s="8" t="str">
        <f>$B$36</f>
        <v>Optometry</v>
      </c>
      <c r="C205" s="30">
        <f t="shared" si="15"/>
        <v>0</v>
      </c>
      <c r="D205" s="30">
        <f t="shared" si="15"/>
        <v>0</v>
      </c>
      <c r="E205" s="30">
        <f t="shared" si="15"/>
        <v>0</v>
      </c>
      <c r="F205" s="30">
        <f t="shared" si="15"/>
        <v>0</v>
      </c>
      <c r="G205" s="30">
        <f t="shared" si="15"/>
        <v>714495.47555076645</v>
      </c>
      <c r="H205" s="30">
        <f t="shared" si="14"/>
        <v>714495.47555076645</v>
      </c>
    </row>
    <row r="206" spans="2:8" x14ac:dyDescent="0.25">
      <c r="B206" s="8" t="str">
        <f>$B$37</f>
        <v>Teacher Ed-Practice Teaching</v>
      </c>
      <c r="C206" s="30">
        <f t="shared" si="15"/>
        <v>15552.097360897129</v>
      </c>
      <c r="D206" s="30">
        <f t="shared" si="15"/>
        <v>2279170.0962912571</v>
      </c>
      <c r="E206" s="30">
        <f t="shared" si="15"/>
        <v>0</v>
      </c>
      <c r="F206" s="30">
        <f t="shared" si="15"/>
        <v>0</v>
      </c>
      <c r="G206" s="30">
        <f t="shared" si="15"/>
        <v>0</v>
      </c>
      <c r="H206" s="30">
        <f t="shared" si="14"/>
        <v>2294722.1936521544</v>
      </c>
    </row>
    <row r="207" spans="2:8" x14ac:dyDescent="0.25">
      <c r="B207" s="8" t="str">
        <f>$B$38</f>
        <v>Technology</v>
      </c>
      <c r="C207" s="30">
        <f t="shared" si="15"/>
        <v>3654128.9812307898</v>
      </c>
      <c r="D207" s="30">
        <f t="shared" si="15"/>
        <v>10494751.028291946</v>
      </c>
      <c r="E207" s="30">
        <f t="shared" si="15"/>
        <v>1768112.8284040575</v>
      </c>
      <c r="F207" s="30">
        <f t="shared" si="15"/>
        <v>39877.394620695159</v>
      </c>
      <c r="G207" s="30">
        <f t="shared" si="15"/>
        <v>0</v>
      </c>
      <c r="H207" s="30">
        <f t="shared" si="14"/>
        <v>15956870.23254749</v>
      </c>
    </row>
    <row r="208" spans="2:8" x14ac:dyDescent="0.25">
      <c r="B208" s="8" t="str">
        <f>$B$39</f>
        <v>Nursing</v>
      </c>
      <c r="C208" s="30">
        <f t="shared" si="15"/>
        <v>940001.50575022434</v>
      </c>
      <c r="D208" s="30">
        <f t="shared" si="15"/>
        <v>22117206.557057779</v>
      </c>
      <c r="E208" s="30">
        <f t="shared" si="15"/>
        <v>8041379.7855134113</v>
      </c>
      <c r="F208" s="30">
        <f t="shared" si="15"/>
        <v>527131.85854432208</v>
      </c>
      <c r="G208" s="30">
        <f t="shared" si="15"/>
        <v>0</v>
      </c>
      <c r="H208" s="30">
        <f t="shared" si="14"/>
        <v>31625719.706865739</v>
      </c>
    </row>
    <row r="209" spans="2:9" x14ac:dyDescent="0.25">
      <c r="B209" s="26" t="str">
        <f>$B$40</f>
        <v>Totals</v>
      </c>
      <c r="C209" s="29">
        <f>SUM(C189:C208)</f>
        <v>335906232.84988785</v>
      </c>
      <c r="D209" s="29">
        <f>SUM(D189:D208)</f>
        <v>439858146.22027767</v>
      </c>
      <c r="E209" s="29">
        <f>SUM(E189:E208)</f>
        <v>137359230.04963291</v>
      </c>
      <c r="F209" s="29">
        <f>SUM(F189:F208)</f>
        <v>34048404.127044119</v>
      </c>
      <c r="G209" s="29">
        <f>SUM(G189:G208)</f>
        <v>9996523.7531575095</v>
      </c>
      <c r="H209" s="29">
        <f t="shared" si="14"/>
        <v>957168537</v>
      </c>
      <c r="I209" s="39"/>
    </row>
    <row r="210" spans="2:9" x14ac:dyDescent="0.25">
      <c r="B210" s="487"/>
      <c r="C210" s="487"/>
      <c r="D210" s="487"/>
      <c r="E210" s="487"/>
      <c r="F210" s="487"/>
      <c r="G210" s="487"/>
      <c r="H210" s="488"/>
      <c r="I210" s="38"/>
    </row>
    <row r="211" spans="2:9" ht="14.4" thickBot="1" x14ac:dyDescent="0.3">
      <c r="B211" s="22" t="s">
        <v>227</v>
      </c>
      <c r="C211" s="9"/>
      <c r="D211" s="9"/>
      <c r="E211" s="9"/>
      <c r="F211" s="9"/>
      <c r="G211" s="9"/>
      <c r="H211" s="15"/>
    </row>
    <row r="212" spans="2:9" ht="14.4" thickBot="1" x14ac:dyDescent="0.3">
      <c r="B212" s="49" t="s">
        <v>31</v>
      </c>
      <c r="C212" s="50" t="s">
        <v>25</v>
      </c>
      <c r="D212" s="50" t="s">
        <v>26</v>
      </c>
      <c r="E212" s="50" t="s">
        <v>27</v>
      </c>
      <c r="F212" s="50" t="s">
        <v>28</v>
      </c>
      <c r="G212" s="50" t="s">
        <v>29</v>
      </c>
      <c r="H212" s="51" t="s">
        <v>1</v>
      </c>
    </row>
    <row r="213" spans="2:9" x14ac:dyDescent="0.25">
      <c r="B213" s="8" t="str">
        <f>$B$20</f>
        <v>Liberal Arts</v>
      </c>
      <c r="C213" s="29">
        <f>SUM(UTA:SRSU!C268)</f>
        <v>1357605747.6370547</v>
      </c>
      <c r="D213" s="29">
        <f>SUM(UTA:SRSU!D268)</f>
        <v>929739336.48386335</v>
      </c>
      <c r="E213" s="29">
        <f>SUM(UTA:SRSU!E268)</f>
        <v>426342970.10360187</v>
      </c>
      <c r="F213" s="29">
        <f>SUM(UTA:SRSU!F268)</f>
        <v>429591568.3201884</v>
      </c>
      <c r="G213" s="29">
        <f>SUM(UTA:SRSU!G268)</f>
        <v>0</v>
      </c>
      <c r="H213" s="29">
        <f>SUM(C213:G213)</f>
        <v>3143279622.5447087</v>
      </c>
    </row>
    <row r="214" spans="2:9" x14ac:dyDescent="0.25">
      <c r="B214" s="8" t="str">
        <f>$B$21</f>
        <v>Science</v>
      </c>
      <c r="C214" s="30">
        <f>SUM(UTA:SRSU!C269)</f>
        <v>716080476.30305421</v>
      </c>
      <c r="D214" s="30">
        <f>SUM(UTA:SRSU!D269)</f>
        <v>690116333.76136613</v>
      </c>
      <c r="E214" s="30">
        <f>SUM(UTA:SRSU!E269)</f>
        <v>351807924.56569541</v>
      </c>
      <c r="F214" s="30">
        <f>SUM(UTA:SRSU!F269)</f>
        <v>692626940.67432749</v>
      </c>
      <c r="G214" s="30">
        <f>SUM(UTA:SRSU!G269)</f>
        <v>0</v>
      </c>
      <c r="H214" s="30">
        <f t="shared" ref="H214:H233" si="16">SUM(C214:G214)</f>
        <v>2450631675.3044429</v>
      </c>
    </row>
    <row r="215" spans="2:9" x14ac:dyDescent="0.25">
      <c r="B215" s="8" t="str">
        <f>$B$22</f>
        <v>Fine Arts</v>
      </c>
      <c r="C215" s="30">
        <f>SUM(UTA:SRSU!C270)</f>
        <v>261330249.06516129</v>
      </c>
      <c r="D215" s="30">
        <f>SUM(UTA:SRSU!D270)</f>
        <v>193363604.02471155</v>
      </c>
      <c r="E215" s="30">
        <f>SUM(UTA:SRSU!E270)</f>
        <v>76222728.557920381</v>
      </c>
      <c r="F215" s="30">
        <f>SUM(UTA:SRSU!F270)</f>
        <v>37965102.128892459</v>
      </c>
      <c r="G215" s="30">
        <f>SUM(UTA:SRSU!G270)</f>
        <v>0</v>
      </c>
      <c r="H215" s="30">
        <f t="shared" si="16"/>
        <v>568881683.77668571</v>
      </c>
    </row>
    <row r="216" spans="2:9" x14ac:dyDescent="0.25">
      <c r="B216" s="8" t="str">
        <f>$B$23</f>
        <v>Student Enrollment Headcount on the CBM0C1 - No data entry required</v>
      </c>
      <c r="C216" s="30">
        <f>SUM(UTA:SRSU!C271)</f>
        <v>37104279.881817915</v>
      </c>
      <c r="D216" s="30">
        <f>SUM(UTA:SRSU!D271)</f>
        <v>158575125.00560939</v>
      </c>
      <c r="E216" s="30">
        <f>SUM(UTA:SRSU!E271)</f>
        <v>184989650.93116048</v>
      </c>
      <c r="F216" s="30">
        <f>SUM(UTA:SRSU!F271)</f>
        <v>147358171.83852226</v>
      </c>
      <c r="G216" s="30">
        <f>SUM(UTA:SRSU!G271)</f>
        <v>0</v>
      </c>
      <c r="H216" s="30">
        <f t="shared" si="16"/>
        <v>528027227.65711004</v>
      </c>
    </row>
    <row r="217" spans="2:9" x14ac:dyDescent="0.25">
      <c r="B217" s="8" t="str">
        <f>$B$24</f>
        <v>Agriculture</v>
      </c>
      <c r="C217" s="30">
        <f>SUM(UTA:SRSU!C272)</f>
        <v>56860310.107238844</v>
      </c>
      <c r="D217" s="30">
        <f>SUM(UTA:SRSU!D272)</f>
        <v>90093683.41539146</v>
      </c>
      <c r="E217" s="30">
        <f>SUM(UTA:SRSU!E272)</f>
        <v>64784694.62874607</v>
      </c>
      <c r="F217" s="30">
        <f>SUM(UTA:SRSU!F272)</f>
        <v>62305484.601995178</v>
      </c>
      <c r="G217" s="30">
        <f>SUM(UTA:SRSU!G272)</f>
        <v>0</v>
      </c>
      <c r="H217" s="30">
        <f t="shared" si="16"/>
        <v>274044172.75337154</v>
      </c>
    </row>
    <row r="218" spans="2:9" x14ac:dyDescent="0.25">
      <c r="B218" s="8" t="str">
        <f>$B$25</f>
        <v>Engineering</v>
      </c>
      <c r="C218" s="30">
        <f>SUM(UTA:SRSU!C273)</f>
        <v>342748202.73700112</v>
      </c>
      <c r="D218" s="30">
        <f>SUM(UTA:SRSU!D273)</f>
        <v>763610429.62188947</v>
      </c>
      <c r="E218" s="30">
        <f>SUM(UTA:SRSU!E273)</f>
        <v>636543733.63997531</v>
      </c>
      <c r="F218" s="30">
        <f>SUM(UTA:SRSU!F273)</f>
        <v>871386401.19764733</v>
      </c>
      <c r="G218" s="30">
        <f>SUM(UTA:SRSU!G273)</f>
        <v>0</v>
      </c>
      <c r="H218" s="30">
        <f t="shared" si="16"/>
        <v>2614288767.1965132</v>
      </c>
    </row>
    <row r="219" spans="2:9" x14ac:dyDescent="0.25">
      <c r="B219" s="8" t="str">
        <f>$B$26</f>
        <v>Home Economics</v>
      </c>
      <c r="C219" s="30">
        <f>SUM(UTA:SRSU!C274)</f>
        <v>29893791.408439938</v>
      </c>
      <c r="D219" s="30">
        <f>SUM(UTA:SRSU!D274)</f>
        <v>32217509.002594277</v>
      </c>
      <c r="E219" s="30">
        <f>SUM(UTA:SRSU!E274)</f>
        <v>12957437.166678339</v>
      </c>
      <c r="F219" s="30">
        <f>SUM(UTA:SRSU!F274)</f>
        <v>8710549.8272961061</v>
      </c>
      <c r="G219" s="30">
        <f>SUM(UTA:SRSU!G274)</f>
        <v>0</v>
      </c>
      <c r="H219" s="30">
        <f t="shared" si="16"/>
        <v>83779287.405008659</v>
      </c>
    </row>
    <row r="220" spans="2:9" x14ac:dyDescent="0.25">
      <c r="B220" s="8" t="str">
        <f>$B$27</f>
        <v>Law</v>
      </c>
      <c r="C220" s="30">
        <f>SUM(UTA:SRSU!C275)</f>
        <v>10943.043674089909</v>
      </c>
      <c r="D220" s="30">
        <f>SUM(UTA:SRSU!D275)</f>
        <v>44794.889058424131</v>
      </c>
      <c r="E220" s="30">
        <f>SUM(UTA:SRSU!E275)</f>
        <v>67703.690768668399</v>
      </c>
      <c r="F220" s="30">
        <f>SUM(UTA:SRSU!F275)</f>
        <v>16567.972665444526</v>
      </c>
      <c r="G220" s="30">
        <f>SUM(UTA:SRSU!G275)</f>
        <v>179681176.52358502</v>
      </c>
      <c r="H220" s="30">
        <f t="shared" si="16"/>
        <v>179821186.11975166</v>
      </c>
    </row>
    <row r="221" spans="2:9" x14ac:dyDescent="0.25">
      <c r="B221" s="8" t="str">
        <f>$B$28</f>
        <v>Social Service</v>
      </c>
      <c r="C221" s="30">
        <f>SUM(UTA:SRSU!C276)</f>
        <v>11460984.656867761</v>
      </c>
      <c r="D221" s="30">
        <f>SUM(UTA:SRSU!D276)</f>
        <v>39198104.825135738</v>
      </c>
      <c r="E221" s="30">
        <f>SUM(UTA:SRSU!E276)</f>
        <v>76721454.607465729</v>
      </c>
      <c r="F221" s="30">
        <f>SUM(UTA:SRSU!F276)</f>
        <v>12509019.667036356</v>
      </c>
      <c r="G221" s="30">
        <f>SUM(UTA:SRSU!G276)</f>
        <v>0</v>
      </c>
      <c r="H221" s="30">
        <f t="shared" si="16"/>
        <v>139889563.75650558</v>
      </c>
    </row>
    <row r="222" spans="2:9" x14ac:dyDescent="0.25">
      <c r="B222" s="8" t="str">
        <f>$B$29</f>
        <v>Library Science</v>
      </c>
      <c r="C222" s="30">
        <f>SUM(UTA:SRSU!C277)</f>
        <v>2157244.2587509034</v>
      </c>
      <c r="D222" s="30">
        <f>SUM(UTA:SRSU!D277)</f>
        <v>1607044.1082881617</v>
      </c>
      <c r="E222" s="30">
        <f>SUM(UTA:SRSU!E277)</f>
        <v>20299841.6367274</v>
      </c>
      <c r="F222" s="30">
        <f>SUM(UTA:SRSU!F277)</f>
        <v>6860834.8338160859</v>
      </c>
      <c r="G222" s="30">
        <f>SUM(UTA:SRSU!G277)</f>
        <v>0</v>
      </c>
      <c r="H222" s="30">
        <f t="shared" si="16"/>
        <v>30924964.837582551</v>
      </c>
    </row>
    <row r="223" spans="2:9" x14ac:dyDescent="0.25">
      <c r="B223" s="8" t="str">
        <f>$B$30</f>
        <v>Semester Credit Hours Reported on the CBM0CS - No data entry required</v>
      </c>
      <c r="C223" s="30">
        <f>SUM(UTA:SRSU!C278)</f>
        <v>0</v>
      </c>
      <c r="D223" s="30">
        <f>SUM(UTA:SRSU!D278)</f>
        <v>0</v>
      </c>
      <c r="E223" s="30">
        <f>SUM(UTA:SRSU!E278)</f>
        <v>0</v>
      </c>
      <c r="F223" s="30">
        <f>SUM(UTA:SRSU!F278)</f>
        <v>0</v>
      </c>
      <c r="G223" s="30">
        <f>SUM(UTA:SRSU!G278)</f>
        <v>121782649.79634018</v>
      </c>
      <c r="H223" s="30">
        <f t="shared" si="16"/>
        <v>121782649.79634018</v>
      </c>
    </row>
    <row r="224" spans="2:9" x14ac:dyDescent="0.25">
      <c r="B224" s="8" t="str">
        <f>$B$31</f>
        <v>Vocational Training</v>
      </c>
      <c r="C224" s="30">
        <f>SUM(UTA:SRSU!C279)</f>
        <v>6741475.0772635322</v>
      </c>
      <c r="D224" s="30">
        <f>SUM(UTA:SRSU!D279)</f>
        <v>3858164.6683051954</v>
      </c>
      <c r="E224" s="30">
        <f>SUM(UTA:SRSU!E279)</f>
        <v>0</v>
      </c>
      <c r="F224" s="30">
        <f>SUM(UTA:SRSU!F279)</f>
        <v>0</v>
      </c>
      <c r="G224" s="30">
        <f>SUM(UTA:SRSU!G279)</f>
        <v>0</v>
      </c>
      <c r="H224" s="30">
        <f t="shared" si="16"/>
        <v>10599639.745568728</v>
      </c>
    </row>
    <row r="225" spans="2:9" x14ac:dyDescent="0.25">
      <c r="B225" s="8" t="str">
        <f>$B$32</f>
        <v>Physical Training</v>
      </c>
      <c r="C225" s="30">
        <f>SUM(UTA:SRSU!C280)</f>
        <v>89018.823154017155</v>
      </c>
      <c r="D225" s="30">
        <f>SUM(UTA:SRSU!D280)</f>
        <v>520672.58198637422</v>
      </c>
      <c r="E225" s="30">
        <f>SUM(UTA:SRSU!E280)</f>
        <v>17109.736674978045</v>
      </c>
      <c r="F225" s="30">
        <f>SUM(UTA:SRSU!F280)</f>
        <v>0</v>
      </c>
      <c r="G225" s="30">
        <f>SUM(UTA:SRSU!G280)</f>
        <v>0</v>
      </c>
      <c r="H225" s="30">
        <f t="shared" si="16"/>
        <v>626801.14181536937</v>
      </c>
    </row>
    <row r="226" spans="2:9" x14ac:dyDescent="0.25">
      <c r="B226" s="8" t="str">
        <f>$B$33</f>
        <v>Health Services</v>
      </c>
      <c r="C226" s="30">
        <f>SUM(UTA:SRSU!C281)</f>
        <v>52962933.090357311</v>
      </c>
      <c r="D226" s="30">
        <f>SUM(UTA:SRSU!D281)</f>
        <v>132185961.79011011</v>
      </c>
      <c r="E226" s="30">
        <f>SUM(UTA:SRSU!E281)</f>
        <v>86623955.501612097</v>
      </c>
      <c r="F226" s="30">
        <f>SUM(UTA:SRSU!F281)</f>
        <v>31407699.773083251</v>
      </c>
      <c r="G226" s="30">
        <f>SUM(UTA:SRSU!G281)</f>
        <v>29645618.57213971</v>
      </c>
      <c r="H226" s="30">
        <f t="shared" si="16"/>
        <v>332826168.72730243</v>
      </c>
    </row>
    <row r="227" spans="2:9" x14ac:dyDescent="0.25">
      <c r="B227" s="8" t="str">
        <f>$B$34</f>
        <v>Pharmacy</v>
      </c>
      <c r="C227" s="30">
        <f>SUM(UTA:SRSU!C282)</f>
        <v>21068.248061482198</v>
      </c>
      <c r="D227" s="30">
        <f>SUM(UTA:SRSU!D282)</f>
        <v>717876.52309015428</v>
      </c>
      <c r="E227" s="30">
        <f>SUM(UTA:SRSU!E282)</f>
        <v>14862984.175565546</v>
      </c>
      <c r="F227" s="30">
        <f>SUM(UTA:SRSU!F282)</f>
        <v>39185205.231691502</v>
      </c>
      <c r="G227" s="30">
        <f>SUM(UTA:SRSU!G282)</f>
        <v>78375981.404716685</v>
      </c>
      <c r="H227" s="30">
        <f t="shared" si="16"/>
        <v>133163115.58312537</v>
      </c>
    </row>
    <row r="228" spans="2:9" x14ac:dyDescent="0.25">
      <c r="B228" s="8" t="str">
        <f>$B$35</f>
        <v>Business Administration</v>
      </c>
      <c r="C228" s="30">
        <f>SUM(UTA:SRSU!C283)</f>
        <v>196184290.24068373</v>
      </c>
      <c r="D228" s="30">
        <f>SUM(UTA:SRSU!D283)</f>
        <v>800204065.10685253</v>
      </c>
      <c r="E228" s="30">
        <f>SUM(UTA:SRSU!E283)</f>
        <v>415087118.6946559</v>
      </c>
      <c r="F228" s="30">
        <f>SUM(UTA:SRSU!F283)</f>
        <v>183300912.11284775</v>
      </c>
      <c r="G228" s="30">
        <f>SUM(UTA:SRSU!G283)</f>
        <v>0</v>
      </c>
      <c r="H228" s="30">
        <f t="shared" si="16"/>
        <v>1594776386.15504</v>
      </c>
    </row>
    <row r="229" spans="2:9" x14ac:dyDescent="0.25">
      <c r="B229" s="8" t="str">
        <f>$B$36</f>
        <v>Optometry</v>
      </c>
      <c r="C229" s="30">
        <f>SUM(UTA:SRSU!C284)</f>
        <v>0</v>
      </c>
      <c r="D229" s="30">
        <f>SUM(UTA:SRSU!D284)</f>
        <v>0</v>
      </c>
      <c r="E229" s="30">
        <f>SUM(UTA:SRSU!E284)</f>
        <v>0</v>
      </c>
      <c r="F229" s="30">
        <f>SUM(UTA:SRSU!F284)</f>
        <v>0</v>
      </c>
      <c r="G229" s="30">
        <f>SUM(UTA:SRSU!G284)</f>
        <v>46232080.263778955</v>
      </c>
      <c r="H229" s="30">
        <f t="shared" si="16"/>
        <v>46232080.263778955</v>
      </c>
    </row>
    <row r="230" spans="2:9" x14ac:dyDescent="0.25">
      <c r="B230" s="8" t="str">
        <f>$B$37</f>
        <v>Teacher Ed-Practice Teaching</v>
      </c>
      <c r="C230" s="30">
        <f>SUM(UTA:SRSU!C285)</f>
        <v>101549.8086611312</v>
      </c>
      <c r="D230" s="30">
        <f>SUM(UTA:SRSU!D285)</f>
        <v>22352948.136343338</v>
      </c>
      <c r="E230" s="30">
        <f>SUM(UTA:SRSU!E285)</f>
        <v>0</v>
      </c>
      <c r="F230" s="30">
        <f>SUM(UTA:SRSU!F285)</f>
        <v>0</v>
      </c>
      <c r="G230" s="30">
        <f>SUM(UTA:SRSU!G285)</f>
        <v>0</v>
      </c>
      <c r="H230" s="30">
        <f t="shared" si="16"/>
        <v>22454497.945004471</v>
      </c>
    </row>
    <row r="231" spans="2:9" x14ac:dyDescent="0.25">
      <c r="B231" s="8" t="str">
        <f>$B$38</f>
        <v>Technology</v>
      </c>
      <c r="C231" s="30">
        <f>SUM(UTA:SRSU!C286)</f>
        <v>41466562.591153905</v>
      </c>
      <c r="D231" s="30">
        <f>SUM(UTA:SRSU!D286)</f>
        <v>93079454.808568269</v>
      </c>
      <c r="E231" s="30">
        <f>SUM(UTA:SRSU!E286)</f>
        <v>33118659.818071812</v>
      </c>
      <c r="F231" s="30">
        <f>SUM(UTA:SRSU!F286)</f>
        <v>945510.09155221551</v>
      </c>
      <c r="G231" s="30">
        <f>SUM(UTA:SRSU!G286)</f>
        <v>0</v>
      </c>
      <c r="H231" s="30">
        <f t="shared" si="16"/>
        <v>168610187.3093462</v>
      </c>
    </row>
    <row r="232" spans="2:9" x14ac:dyDescent="0.25">
      <c r="B232" s="8" t="str">
        <f>$B$39</f>
        <v>Nursing</v>
      </c>
      <c r="C232" s="30">
        <f>SUM(UTA:SRSU!C287)</f>
        <v>11065593.922492225</v>
      </c>
      <c r="D232" s="30">
        <f>SUM(UTA:SRSU!D287)</f>
        <v>211019167.85601467</v>
      </c>
      <c r="E232" s="30">
        <f>SUM(UTA:SRSU!E287)</f>
        <v>89682300.829081044</v>
      </c>
      <c r="F232" s="30">
        <f>SUM(UTA:SRSU!F287)</f>
        <v>25352935.581546985</v>
      </c>
      <c r="G232" s="30">
        <f>SUM(UTA:SRSU!G287)</f>
        <v>0</v>
      </c>
      <c r="H232" s="30">
        <f t="shared" si="16"/>
        <v>337119998.1891349</v>
      </c>
    </row>
    <row r="233" spans="2:9" x14ac:dyDescent="0.25">
      <c r="B233" s="26" t="str">
        <f>$B$40</f>
        <v>Totals</v>
      </c>
      <c r="C233" s="29">
        <f>SUM(C213:C232)</f>
        <v>3123884720.9008875</v>
      </c>
      <c r="D233" s="29">
        <f>SUM(D213:D232)</f>
        <v>4162504276.60918</v>
      </c>
      <c r="E233" s="29">
        <f>SUM(E213:E232)</f>
        <v>2490130268.2844009</v>
      </c>
      <c r="F233" s="29">
        <f>SUM(F213:F232)</f>
        <v>2549522903.8531084</v>
      </c>
      <c r="G233" s="29">
        <f>SUM(G213:G232)</f>
        <v>455717506.56056058</v>
      </c>
      <c r="H233" s="29">
        <f t="shared" si="16"/>
        <v>12781759676.208136</v>
      </c>
      <c r="I233" s="62"/>
    </row>
    <row r="234" spans="2:9" x14ac:dyDescent="0.25">
      <c r="H234" s="41">
        <f>H233-H12</f>
        <v>2.2081356048583984</v>
      </c>
    </row>
    <row r="235" spans="2:9" ht="14.4" thickBot="1" x14ac:dyDescent="0.3">
      <c r="B235" s="22" t="s">
        <v>218</v>
      </c>
      <c r="C235" s="9"/>
      <c r="D235" s="9"/>
      <c r="E235" s="9"/>
      <c r="F235" s="9"/>
      <c r="G235" s="9"/>
      <c r="H235" s="15"/>
    </row>
    <row r="236" spans="2:9" ht="14.4" thickBot="1" x14ac:dyDescent="0.3">
      <c r="B236" s="49" t="s">
        <v>31</v>
      </c>
      <c r="C236" s="50" t="s">
        <v>25</v>
      </c>
      <c r="D236" s="50" t="s">
        <v>26</v>
      </c>
      <c r="E236" s="50" t="s">
        <v>27</v>
      </c>
      <c r="F236" s="50" t="s">
        <v>28</v>
      </c>
      <c r="G236" s="50" t="s">
        <v>29</v>
      </c>
      <c r="H236" s="51" t="s">
        <v>1</v>
      </c>
    </row>
    <row r="237" spans="2:9" x14ac:dyDescent="0.25">
      <c r="B237" s="8" t="str">
        <f>$B$20</f>
        <v>Liberal Arts</v>
      </c>
      <c r="C237" s="27">
        <f t="shared" ref="C237:H246" si="17">IF(C20=0,0,C213/C20)</f>
        <v>323.33652318857855</v>
      </c>
      <c r="D237" s="27">
        <f t="shared" si="17"/>
        <v>626.02806736287619</v>
      </c>
      <c r="E237" s="27">
        <f t="shared" si="17"/>
        <v>1389.3910176226043</v>
      </c>
      <c r="F237" s="27">
        <f t="shared" si="17"/>
        <v>5048.5541334107602</v>
      </c>
      <c r="G237" s="28">
        <f t="shared" si="17"/>
        <v>0</v>
      </c>
      <c r="H237" s="29">
        <f t="shared" si="17"/>
        <v>517.34183478822422</v>
      </c>
    </row>
    <row r="238" spans="2:9" x14ac:dyDescent="0.25">
      <c r="B238" s="8" t="str">
        <f>$B$21</f>
        <v>Science</v>
      </c>
      <c r="C238" s="53">
        <f t="shared" si="17"/>
        <v>431.13216509028359</v>
      </c>
      <c r="D238" s="53">
        <f t="shared" si="17"/>
        <v>841.48265437093755</v>
      </c>
      <c r="E238" s="53">
        <f t="shared" si="17"/>
        <v>1844.2630168364915</v>
      </c>
      <c r="F238" s="53">
        <f t="shared" si="17"/>
        <v>7496.0436874244042</v>
      </c>
      <c r="G238" s="63">
        <f t="shared" si="17"/>
        <v>0</v>
      </c>
      <c r="H238" s="30">
        <f t="shared" si="17"/>
        <v>886.55873189532815</v>
      </c>
    </row>
    <row r="239" spans="2:9" x14ac:dyDescent="0.25">
      <c r="B239" s="8" t="str">
        <f>$B$22</f>
        <v>Fine Arts</v>
      </c>
      <c r="C239" s="53">
        <f t="shared" si="17"/>
        <v>465.94809205405528</v>
      </c>
      <c r="D239" s="53">
        <f t="shared" si="17"/>
        <v>864.24702283584281</v>
      </c>
      <c r="E239" s="53">
        <f t="shared" si="17"/>
        <v>2480.5626320593719</v>
      </c>
      <c r="F239" s="53">
        <f t="shared" si="17"/>
        <v>3676.6513779675051</v>
      </c>
      <c r="G239" s="63">
        <f t="shared" si="17"/>
        <v>0</v>
      </c>
      <c r="H239" s="30">
        <f t="shared" si="17"/>
        <v>689.01278545224898</v>
      </c>
    </row>
    <row r="240" spans="2:9" x14ac:dyDescent="0.25">
      <c r="B240" s="8" t="str">
        <f>$B$23</f>
        <v>Student Enrollment Headcount on the CBM0C1 - No data entry required</v>
      </c>
      <c r="C240" s="53">
        <f t="shared" si="17"/>
        <v>465.06207275712291</v>
      </c>
      <c r="D240" s="53">
        <f t="shared" si="17"/>
        <v>668.15173976593906</v>
      </c>
      <c r="E240" s="53">
        <f t="shared" si="17"/>
        <v>745.12005031316119</v>
      </c>
      <c r="F240" s="53">
        <f t="shared" si="17"/>
        <v>2535.4124542071963</v>
      </c>
      <c r="G240" s="63">
        <f t="shared" si="17"/>
        <v>0</v>
      </c>
      <c r="H240" s="30">
        <f t="shared" si="17"/>
        <v>846.86825687992462</v>
      </c>
    </row>
    <row r="241" spans="2:8" x14ac:dyDescent="0.25">
      <c r="B241" s="8" t="s">
        <v>917</v>
      </c>
      <c r="C241" s="53">
        <f t="shared" si="17"/>
        <v>479.56674010457334</v>
      </c>
      <c r="D241" s="53">
        <f t="shared" si="17"/>
        <v>688.6106319106002</v>
      </c>
      <c r="E241" s="53">
        <f t="shared" si="17"/>
        <v>3084.1042858586147</v>
      </c>
      <c r="F241" s="53">
        <f t="shared" si="17"/>
        <v>5504.5043380153002</v>
      </c>
      <c r="G241" s="63">
        <f t="shared" si="17"/>
        <v>0</v>
      </c>
      <c r="H241" s="30">
        <f t="shared" si="17"/>
        <v>972.7364371403728</v>
      </c>
    </row>
    <row r="242" spans="2:8" x14ac:dyDescent="0.25">
      <c r="B242" s="8" t="str">
        <f>$B$25</f>
        <v>Engineering</v>
      </c>
      <c r="C242" s="53">
        <f t="shared" si="17"/>
        <v>561.89795902017124</v>
      </c>
      <c r="D242" s="53">
        <f t="shared" si="17"/>
        <v>869.89508044584306</v>
      </c>
      <c r="E242" s="53">
        <f t="shared" si="17"/>
        <v>2193.6653696727849</v>
      </c>
      <c r="F242" s="53">
        <f t="shared" si="17"/>
        <v>7650.0147155574732</v>
      </c>
      <c r="G242" s="63">
        <f t="shared" si="17"/>
        <v>0</v>
      </c>
      <c r="H242" s="30">
        <f t="shared" si="17"/>
        <v>1381.8455150209536</v>
      </c>
    </row>
    <row r="243" spans="2:8" x14ac:dyDescent="0.25">
      <c r="B243" s="8" t="str">
        <f>$B$26</f>
        <v>Home Economics</v>
      </c>
      <c r="C243" s="53">
        <f t="shared" si="17"/>
        <v>305.05113890811805</v>
      </c>
      <c r="D243" s="53">
        <f t="shared" si="17"/>
        <v>544.38020010466494</v>
      </c>
      <c r="E243" s="53">
        <f t="shared" si="17"/>
        <v>1065.0531946965591</v>
      </c>
      <c r="F243" s="53">
        <f t="shared" si="17"/>
        <v>5154.1714954414829</v>
      </c>
      <c r="G243" s="63">
        <f t="shared" si="17"/>
        <v>0</v>
      </c>
      <c r="H243" s="30">
        <f t="shared" si="17"/>
        <v>489.83995816626322</v>
      </c>
    </row>
    <row r="244" spans="2:8" x14ac:dyDescent="0.25">
      <c r="B244" s="8" t="str">
        <f>$B$27</f>
        <v>Law</v>
      </c>
      <c r="C244" s="53">
        <f t="shared" si="17"/>
        <v>0</v>
      </c>
      <c r="D244" s="53">
        <f t="shared" si="17"/>
        <v>0</v>
      </c>
      <c r="E244" s="53">
        <f t="shared" si="17"/>
        <v>0</v>
      </c>
      <c r="F244" s="53">
        <f t="shared" si="17"/>
        <v>0</v>
      </c>
      <c r="G244" s="63">
        <f t="shared" si="17"/>
        <v>1708.1541249502095</v>
      </c>
      <c r="H244" s="30">
        <f t="shared" si="17"/>
        <v>1709.485137880177</v>
      </c>
    </row>
    <row r="245" spans="2:8" x14ac:dyDescent="0.25">
      <c r="B245" s="8" t="str">
        <f>$B$28</f>
        <v>Social Service</v>
      </c>
      <c r="C245" s="53">
        <f t="shared" si="17"/>
        <v>552.01737100798391</v>
      </c>
      <c r="D245" s="53">
        <f t="shared" si="17"/>
        <v>668.20266654965292</v>
      </c>
      <c r="E245" s="53">
        <f t="shared" si="17"/>
        <v>867.59532520033565</v>
      </c>
      <c r="F245" s="53">
        <f t="shared" si="17"/>
        <v>4857.8717153539246</v>
      </c>
      <c r="G245" s="63">
        <f t="shared" si="17"/>
        <v>0</v>
      </c>
      <c r="H245" s="30">
        <f t="shared" si="17"/>
        <v>820.8084525315852</v>
      </c>
    </row>
    <row r="246" spans="2:8" x14ac:dyDescent="0.25">
      <c r="B246" s="8" t="str">
        <f>$B$29</f>
        <v>Library Science</v>
      </c>
      <c r="C246" s="53">
        <f t="shared" si="17"/>
        <v>1970.0860810510533</v>
      </c>
      <c r="D246" s="53">
        <f t="shared" si="17"/>
        <v>1355.0118956898496</v>
      </c>
      <c r="E246" s="53">
        <f t="shared" si="17"/>
        <v>1099.9643260215335</v>
      </c>
      <c r="F246" s="53">
        <f t="shared" si="17"/>
        <v>7361.4107658970879</v>
      </c>
      <c r="G246" s="63">
        <f t="shared" si="17"/>
        <v>0</v>
      </c>
      <c r="H246" s="30">
        <f t="shared" si="17"/>
        <v>1427.2182406120801</v>
      </c>
    </row>
    <row r="247" spans="2:8" x14ac:dyDescent="0.25">
      <c r="B247" s="8" t="str">
        <f>$B$30</f>
        <v>Semester Credit Hours Reported on the CBM0CS - No data entry required</v>
      </c>
      <c r="C247" s="53">
        <f t="shared" ref="C247:H256" si="18">IF(C30=0,0,C223/C30)</f>
        <v>0</v>
      </c>
      <c r="D247" s="53">
        <f t="shared" si="18"/>
        <v>0</v>
      </c>
      <c r="E247" s="53">
        <f t="shared" si="18"/>
        <v>0</v>
      </c>
      <c r="F247" s="53">
        <f t="shared" si="18"/>
        <v>0</v>
      </c>
      <c r="G247" s="63">
        <f t="shared" si="18"/>
        <v>4974.7814459289293</v>
      </c>
      <c r="H247" s="30">
        <f t="shared" si="18"/>
        <v>4974.7814459289293</v>
      </c>
    </row>
    <row r="248" spans="2:8" x14ac:dyDescent="0.25">
      <c r="B248" s="8" t="str">
        <f>$B$31</f>
        <v>Vocational Training</v>
      </c>
      <c r="C248" s="53">
        <f t="shared" si="18"/>
        <v>404.52895753156508</v>
      </c>
      <c r="D248" s="53">
        <f t="shared" si="18"/>
        <v>872.69049271775509</v>
      </c>
      <c r="E248" s="53">
        <f t="shared" si="18"/>
        <v>0</v>
      </c>
      <c r="F248" s="53">
        <f t="shared" si="18"/>
        <v>0</v>
      </c>
      <c r="G248" s="63">
        <f t="shared" si="18"/>
        <v>0</v>
      </c>
      <c r="H248" s="30">
        <f t="shared" si="18"/>
        <v>502.68613039783401</v>
      </c>
    </row>
    <row r="249" spans="2:8" x14ac:dyDescent="0.25">
      <c r="B249" s="8" t="str">
        <f>$B$32</f>
        <v>Physical Training</v>
      </c>
      <c r="C249" s="53">
        <f t="shared" si="18"/>
        <v>2171.1908086345652</v>
      </c>
      <c r="D249" s="53">
        <f t="shared" si="18"/>
        <v>12396.966237770815</v>
      </c>
      <c r="E249" s="53">
        <f t="shared" si="18"/>
        <v>0</v>
      </c>
      <c r="F249" s="53">
        <f t="shared" si="18"/>
        <v>0</v>
      </c>
      <c r="G249" s="63">
        <f t="shared" si="18"/>
        <v>0</v>
      </c>
      <c r="H249" s="30">
        <f t="shared" si="18"/>
        <v>7551.8209857273414</v>
      </c>
    </row>
    <row r="250" spans="2:8" x14ac:dyDescent="0.25">
      <c r="B250" s="8" t="str">
        <f>$B$33</f>
        <v>Health Services</v>
      </c>
      <c r="C250" s="53">
        <f t="shared" si="18"/>
        <v>297.06725761056566</v>
      </c>
      <c r="D250" s="53">
        <f t="shared" si="18"/>
        <v>512.4936970154738</v>
      </c>
      <c r="E250" s="53">
        <f t="shared" si="18"/>
        <v>806.86254064970888</v>
      </c>
      <c r="F250" s="53">
        <f t="shared" si="18"/>
        <v>1740.3280197862941</v>
      </c>
      <c r="G250" s="63">
        <f t="shared" si="18"/>
        <v>1162.3453664826388</v>
      </c>
      <c r="H250" s="30">
        <f t="shared" si="18"/>
        <v>566.87542789479301</v>
      </c>
    </row>
    <row r="251" spans="2:8" x14ac:dyDescent="0.25">
      <c r="B251" s="8" t="str">
        <f>$B$34</f>
        <v>Pharmacy</v>
      </c>
      <c r="C251" s="53">
        <f t="shared" si="18"/>
        <v>2106.82480614822</v>
      </c>
      <c r="D251" s="53">
        <f t="shared" si="18"/>
        <v>1275.0915152578229</v>
      </c>
      <c r="E251" s="53">
        <f t="shared" si="18"/>
        <v>11091.779235496675</v>
      </c>
      <c r="F251" s="53">
        <f t="shared" si="18"/>
        <v>13686.763964963848</v>
      </c>
      <c r="G251" s="63">
        <f t="shared" si="18"/>
        <v>1568.1782629647796</v>
      </c>
      <c r="H251" s="30">
        <f t="shared" si="18"/>
        <v>2431.980925634653</v>
      </c>
    </row>
    <row r="252" spans="2:8" x14ac:dyDescent="0.25">
      <c r="B252" s="8" t="str">
        <f>$B$35</f>
        <v>Business Administration</v>
      </c>
      <c r="C252" s="53">
        <f t="shared" si="18"/>
        <v>355.93054669410515</v>
      </c>
      <c r="D252" s="53">
        <f t="shared" si="18"/>
        <v>571.92422729109092</v>
      </c>
      <c r="E252" s="53">
        <f t="shared" si="18"/>
        <v>982.44774284361506</v>
      </c>
      <c r="F252" s="53">
        <f t="shared" si="18"/>
        <v>13783.059787416178</v>
      </c>
      <c r="G252" s="63">
        <f t="shared" si="18"/>
        <v>0</v>
      </c>
      <c r="H252" s="30">
        <f t="shared" si="18"/>
        <v>668.35198219505412</v>
      </c>
    </row>
    <row r="253" spans="2:8" x14ac:dyDescent="0.25">
      <c r="B253" s="8" t="str">
        <f>$B$36</f>
        <v>Optometry</v>
      </c>
      <c r="C253" s="53">
        <f t="shared" si="18"/>
        <v>0</v>
      </c>
      <c r="D253" s="53">
        <f t="shared" si="18"/>
        <v>0</v>
      </c>
      <c r="E253" s="53">
        <f t="shared" si="18"/>
        <v>0</v>
      </c>
      <c r="F253" s="53">
        <f t="shared" si="18"/>
        <v>0</v>
      </c>
      <c r="G253" s="63">
        <f t="shared" si="18"/>
        <v>2927.5633399049516</v>
      </c>
      <c r="H253" s="30">
        <f t="shared" si="18"/>
        <v>2927.5633399049516</v>
      </c>
    </row>
    <row r="254" spans="2:8" x14ac:dyDescent="0.25">
      <c r="B254" s="8" t="str">
        <f>$B$37</f>
        <v>Teacher Ed-Practice Teaching</v>
      </c>
      <c r="C254" s="53">
        <f t="shared" si="18"/>
        <v>267.2363385819242</v>
      </c>
      <c r="D254" s="53">
        <f t="shared" si="18"/>
        <v>714.83684478232612</v>
      </c>
      <c r="E254" s="53">
        <f t="shared" si="18"/>
        <v>0</v>
      </c>
      <c r="F254" s="53">
        <f t="shared" si="18"/>
        <v>0</v>
      </c>
      <c r="G254" s="63">
        <f t="shared" si="18"/>
        <v>0</v>
      </c>
      <c r="H254" s="30">
        <f t="shared" si="18"/>
        <v>709.46281026870361</v>
      </c>
    </row>
    <row r="255" spans="2:8" x14ac:dyDescent="0.25">
      <c r="B255" s="8" t="str">
        <f>$B$38</f>
        <v>Technology</v>
      </c>
      <c r="C255" s="53">
        <f t="shared" si="18"/>
        <v>464.42921645465543</v>
      </c>
      <c r="D255" s="53">
        <f t="shared" si="18"/>
        <v>646.44346231651673</v>
      </c>
      <c r="E255" s="53">
        <f t="shared" si="18"/>
        <v>1374.6175162110078</v>
      </c>
      <c r="F255" s="53">
        <f t="shared" si="18"/>
        <v>1933.5584694319336</v>
      </c>
      <c r="G255" s="63">
        <f t="shared" si="18"/>
        <v>0</v>
      </c>
      <c r="H255" s="30">
        <f t="shared" si="18"/>
        <v>653.89789302995587</v>
      </c>
    </row>
    <row r="256" spans="2:8" x14ac:dyDescent="0.25">
      <c r="B256" s="8" t="str">
        <f>$B$39</f>
        <v>Nursing</v>
      </c>
      <c r="C256" s="53">
        <f t="shared" si="18"/>
        <v>481.78308614124978</v>
      </c>
      <c r="D256" s="53">
        <f t="shared" si="18"/>
        <v>695.40929145882524</v>
      </c>
      <c r="E256" s="53">
        <f t="shared" si="18"/>
        <v>818.45585972239144</v>
      </c>
      <c r="F256" s="53">
        <f t="shared" si="18"/>
        <v>3922.1744402145705</v>
      </c>
      <c r="G256" s="63">
        <f t="shared" si="18"/>
        <v>0</v>
      </c>
      <c r="H256" s="30">
        <f t="shared" si="18"/>
        <v>761.93403183871487</v>
      </c>
    </row>
    <row r="257" spans="2:9" x14ac:dyDescent="0.25">
      <c r="B257" s="26" t="str">
        <f>$B$40</f>
        <v>Totals</v>
      </c>
      <c r="C257" s="29">
        <f t="shared" ref="C257:H257" si="19">IF(C40=0,0,C233/C40)</f>
        <v>380.61185073085454</v>
      </c>
      <c r="D257" s="29">
        <f t="shared" si="19"/>
        <v>689.74873085356103</v>
      </c>
      <c r="E257" s="29">
        <f t="shared" si="19"/>
        <v>1330.4033018200792</v>
      </c>
      <c r="F257" s="29">
        <f t="shared" si="19"/>
        <v>6106.3272283058677</v>
      </c>
      <c r="G257" s="29">
        <f t="shared" si="19"/>
        <v>2062.5717156767469</v>
      </c>
      <c r="H257" s="29">
        <f t="shared" si="19"/>
        <v>762.97510743973646</v>
      </c>
      <c r="I257" s="39"/>
    </row>
    <row r="259" spans="2:9" ht="14.4" thickBot="1" x14ac:dyDescent="0.3">
      <c r="B259" s="22" t="s">
        <v>37</v>
      </c>
      <c r="C259" s="9"/>
      <c r="D259" s="9"/>
      <c r="E259" s="9"/>
      <c r="F259" s="9"/>
      <c r="G259" s="9"/>
      <c r="H259" s="15"/>
    </row>
    <row r="260" spans="2:9" ht="14.4" thickBot="1" x14ac:dyDescent="0.3">
      <c r="B260" s="49" t="s">
        <v>31</v>
      </c>
      <c r="C260" s="50" t="s">
        <v>25</v>
      </c>
      <c r="D260" s="50" t="s">
        <v>26</v>
      </c>
      <c r="E260" s="50" t="s">
        <v>27</v>
      </c>
      <c r="F260" s="50" t="s">
        <v>28</v>
      </c>
      <c r="G260" s="50" t="s">
        <v>29</v>
      </c>
      <c r="H260" s="51" t="s">
        <v>1</v>
      </c>
    </row>
    <row r="261" spans="2:9" x14ac:dyDescent="0.25">
      <c r="B261" s="8" t="str">
        <f>$B$20</f>
        <v>Liberal Arts</v>
      </c>
      <c r="C261" s="42">
        <f t="shared" ref="C261:H261" si="20">IF($C$237=0,"",C237/$C$237)</f>
        <v>1</v>
      </c>
      <c r="D261" s="42">
        <f t="shared" si="20"/>
        <v>1.9361501793527971</v>
      </c>
      <c r="E261" s="42">
        <f t="shared" si="20"/>
        <v>4.2970432288970777</v>
      </c>
      <c r="F261" s="42">
        <f t="shared" si="20"/>
        <v>15.613930908962944</v>
      </c>
      <c r="G261" s="42">
        <f t="shared" si="20"/>
        <v>0</v>
      </c>
      <c r="H261" s="42">
        <f t="shared" si="20"/>
        <v>1.6000105082050893</v>
      </c>
    </row>
    <row r="262" spans="2:9" x14ac:dyDescent="0.25">
      <c r="B262" s="8" t="str">
        <f>$B$21</f>
        <v>Science</v>
      </c>
      <c r="C262" s="42">
        <f t="shared" ref="C262:H277" si="21">IF($C$237=0,"",C238/$C$237)</f>
        <v>1.3333852941779663</v>
      </c>
      <c r="D262" s="42">
        <f t="shared" si="21"/>
        <v>2.6024979982857124</v>
      </c>
      <c r="E262" s="42">
        <f t="shared" si="21"/>
        <v>5.7038499661260591</v>
      </c>
      <c r="F262" s="42">
        <f t="shared" si="21"/>
        <v>23.183411553703476</v>
      </c>
      <c r="G262" s="42">
        <f t="shared" si="21"/>
        <v>0</v>
      </c>
      <c r="H262" s="42">
        <f t="shared" si="21"/>
        <v>2.7419071719845989</v>
      </c>
    </row>
    <row r="263" spans="2:9" x14ac:dyDescent="0.25">
      <c r="B263" s="8" t="str">
        <f>$B$22</f>
        <v>Fine Arts</v>
      </c>
      <c r="C263" s="42">
        <f t="shared" si="21"/>
        <v>1.4410623565167175</v>
      </c>
      <c r="D263" s="42">
        <f t="shared" si="21"/>
        <v>2.6729025670007305</v>
      </c>
      <c r="E263" s="42">
        <f t="shared" si="21"/>
        <v>7.6717675058707835</v>
      </c>
      <c r="F263" s="42">
        <f t="shared" si="21"/>
        <v>11.370974555272197</v>
      </c>
      <c r="G263" s="42">
        <f t="shared" si="21"/>
        <v>0</v>
      </c>
      <c r="H263" s="42">
        <f t="shared" si="21"/>
        <v>2.1309463547685832</v>
      </c>
    </row>
    <row r="264" spans="2:9" x14ac:dyDescent="0.25">
      <c r="B264" s="8" t="str">
        <f>$B$23</f>
        <v>Student Enrollment Headcount on the CBM0C1 - No data entry required</v>
      </c>
      <c r="C264" s="42">
        <f t="shared" si="21"/>
        <v>1.4383221176838294</v>
      </c>
      <c r="D264" s="42">
        <f t="shared" si="21"/>
        <v>2.0664282932746665</v>
      </c>
      <c r="E264" s="42">
        <f t="shared" si="21"/>
        <v>2.3044722661243782</v>
      </c>
      <c r="F264" s="42">
        <f t="shared" si="21"/>
        <v>7.8414044575115183</v>
      </c>
      <c r="G264" s="42">
        <f t="shared" si="21"/>
        <v>0</v>
      </c>
      <c r="H264" s="42">
        <f t="shared" si="21"/>
        <v>2.6191543365671941</v>
      </c>
    </row>
    <row r="265" spans="2:9" x14ac:dyDescent="0.25">
      <c r="B265" s="8" t="str">
        <f>$B$24</f>
        <v>Agriculture</v>
      </c>
      <c r="C265" s="42">
        <f t="shared" si="21"/>
        <v>1.4831814710424072</v>
      </c>
      <c r="D265" s="42">
        <f t="shared" si="21"/>
        <v>2.1297025931988016</v>
      </c>
      <c r="E265" s="42">
        <f t="shared" si="21"/>
        <v>9.5383727623615293</v>
      </c>
      <c r="F265" s="42">
        <f t="shared" si="21"/>
        <v>17.024072269141477</v>
      </c>
      <c r="G265" s="42">
        <f t="shared" si="21"/>
        <v>0</v>
      </c>
      <c r="H265" s="42">
        <f t="shared" si="21"/>
        <v>3.0084335278543426</v>
      </c>
    </row>
    <row r="266" spans="2:9" x14ac:dyDescent="0.25">
      <c r="B266" s="8" t="str">
        <f>$B$25</f>
        <v>Engineering</v>
      </c>
      <c r="C266" s="42">
        <f t="shared" si="21"/>
        <v>1.7378115948022899</v>
      </c>
      <c r="D266" s="42">
        <f t="shared" si="21"/>
        <v>2.6903706140815302</v>
      </c>
      <c r="E266" s="42">
        <f t="shared" si="21"/>
        <v>6.7844651387971417</v>
      </c>
      <c r="F266" s="42">
        <f t="shared" si="21"/>
        <v>23.659605911874603</v>
      </c>
      <c r="G266" s="42">
        <f t="shared" si="21"/>
        <v>0</v>
      </c>
      <c r="H266" s="42">
        <f t="shared" si="21"/>
        <v>4.2737068531383455</v>
      </c>
    </row>
    <row r="267" spans="2:9" x14ac:dyDescent="0.25">
      <c r="B267" s="8" t="str">
        <f>$B$26</f>
        <v>Home Economics</v>
      </c>
      <c r="C267" s="42">
        <f t="shared" si="21"/>
        <v>0.94344782302927166</v>
      </c>
      <c r="D267" s="42">
        <f t="shared" si="21"/>
        <v>1.6836334934769115</v>
      </c>
      <c r="E267" s="42">
        <f t="shared" si="21"/>
        <v>3.2939464561366347</v>
      </c>
      <c r="F267" s="42">
        <f t="shared" si="21"/>
        <v>15.940579321549244</v>
      </c>
      <c r="G267" s="42">
        <f t="shared" si="21"/>
        <v>0</v>
      </c>
      <c r="H267" s="42">
        <f t="shared" si="21"/>
        <v>1.5149539969555972</v>
      </c>
    </row>
    <row r="268" spans="2:9" x14ac:dyDescent="0.25">
      <c r="B268" s="8" t="str">
        <f>$B$27</f>
        <v>Law</v>
      </c>
      <c r="C268" s="42">
        <f t="shared" si="21"/>
        <v>0</v>
      </c>
      <c r="D268" s="42">
        <f t="shared" si="21"/>
        <v>0</v>
      </c>
      <c r="E268" s="42">
        <f t="shared" si="21"/>
        <v>0</v>
      </c>
      <c r="F268" s="42">
        <f t="shared" si="21"/>
        <v>0</v>
      </c>
      <c r="G268" s="42">
        <f t="shared" si="21"/>
        <v>5.2828987833025227</v>
      </c>
      <c r="H268" s="42">
        <f t="shared" si="21"/>
        <v>5.287015277526069</v>
      </c>
    </row>
    <row r="269" spans="2:9" x14ac:dyDescent="0.25">
      <c r="B269" s="8" t="str">
        <f>$B$28</f>
        <v>Social Service</v>
      </c>
      <c r="C269" s="42">
        <f t="shared" si="21"/>
        <v>1.7072533766500375</v>
      </c>
      <c r="D269" s="42">
        <f t="shared" si="21"/>
        <v>2.0665857972374471</v>
      </c>
      <c r="E269" s="42">
        <f t="shared" si="21"/>
        <v>2.6832580391616654</v>
      </c>
      <c r="F269" s="42">
        <f t="shared" si="21"/>
        <v>15.024197289709468</v>
      </c>
      <c r="G269" s="42">
        <f t="shared" si="21"/>
        <v>0</v>
      </c>
      <c r="H269" s="42">
        <f t="shared" si="21"/>
        <v>2.5385577986587915</v>
      </c>
    </row>
    <row r="270" spans="2:9" x14ac:dyDescent="0.25">
      <c r="B270" s="8" t="str">
        <f>$B$29</f>
        <v>Library Science</v>
      </c>
      <c r="C270" s="42">
        <f t="shared" si="21"/>
        <v>6.0929896246272373</v>
      </c>
      <c r="D270" s="42">
        <f t="shared" si="21"/>
        <v>4.1907170966255807</v>
      </c>
      <c r="E270" s="42">
        <f t="shared" si="21"/>
        <v>3.4019179620484898</v>
      </c>
      <c r="F270" s="42">
        <f t="shared" si="21"/>
        <v>22.76702518262595</v>
      </c>
      <c r="G270" s="42">
        <f t="shared" si="21"/>
        <v>0</v>
      </c>
      <c r="H270" s="42">
        <f t="shared" si="21"/>
        <v>4.4140334860336452</v>
      </c>
    </row>
    <row r="271" spans="2:9" x14ac:dyDescent="0.25">
      <c r="B271" s="8" t="str">
        <f>$B$30</f>
        <v>Semester Credit Hours Reported on the CBM0CS - No data entry required</v>
      </c>
      <c r="C271" s="42">
        <f t="shared" si="21"/>
        <v>0</v>
      </c>
      <c r="D271" s="42">
        <f t="shared" si="21"/>
        <v>0</v>
      </c>
      <c r="E271" s="42">
        <f t="shared" si="21"/>
        <v>0</v>
      </c>
      <c r="F271" s="42">
        <f t="shared" si="21"/>
        <v>0</v>
      </c>
      <c r="G271" s="42">
        <f t="shared" si="21"/>
        <v>15.385770208914824</v>
      </c>
      <c r="H271" s="42">
        <f t="shared" si="21"/>
        <v>15.385770208914824</v>
      </c>
    </row>
    <row r="272" spans="2:9" x14ac:dyDescent="0.25">
      <c r="B272" s="8" t="str">
        <f>$B$31</f>
        <v>Vocational Training</v>
      </c>
      <c r="C272" s="42">
        <f t="shared" si="21"/>
        <v>1.2511081443639849</v>
      </c>
      <c r="D272" s="42">
        <f t="shared" si="21"/>
        <v>2.6990161337535583</v>
      </c>
      <c r="E272" s="42">
        <f t="shared" si="21"/>
        <v>0</v>
      </c>
      <c r="F272" s="42">
        <f t="shared" si="21"/>
        <v>0</v>
      </c>
      <c r="G272" s="42">
        <f t="shared" si="21"/>
        <v>0</v>
      </c>
      <c r="H272" s="42">
        <f t="shared" si="21"/>
        <v>1.5546840345798298</v>
      </c>
    </row>
    <row r="273" spans="2:9" x14ac:dyDescent="0.25">
      <c r="B273" s="8" t="str">
        <f>$B$32</f>
        <v>Physical Training</v>
      </c>
      <c r="C273" s="42">
        <f t="shared" si="21"/>
        <v>6.7149568728685445</v>
      </c>
      <c r="D273" s="42">
        <f t="shared" si="21"/>
        <v>38.34075444220872</v>
      </c>
      <c r="E273" s="42">
        <f t="shared" si="21"/>
        <v>0</v>
      </c>
      <c r="F273" s="42">
        <f t="shared" si="21"/>
        <v>0</v>
      </c>
      <c r="G273" s="42">
        <f t="shared" si="21"/>
        <v>0</v>
      </c>
      <c r="H273" s="42">
        <f t="shared" si="21"/>
        <v>23.355916959999337</v>
      </c>
    </row>
    <row r="274" spans="2:9" x14ac:dyDescent="0.25">
      <c r="B274" s="8" t="str">
        <f>$B$33</f>
        <v>Health Services</v>
      </c>
      <c r="C274" s="42">
        <f t="shared" si="21"/>
        <v>0.91875565024650196</v>
      </c>
      <c r="D274" s="42">
        <f t="shared" si="21"/>
        <v>1.5850164155955053</v>
      </c>
      <c r="E274" s="42">
        <f t="shared" si="21"/>
        <v>2.4954265379390033</v>
      </c>
      <c r="F274" s="42">
        <f t="shared" si="21"/>
        <v>5.3824046928694411</v>
      </c>
      <c r="G274" s="42">
        <f t="shared" si="21"/>
        <v>3.5948471116723422</v>
      </c>
      <c r="H274" s="42">
        <f t="shared" si="21"/>
        <v>1.7532056765643391</v>
      </c>
    </row>
    <row r="275" spans="2:9" x14ac:dyDescent="0.25">
      <c r="B275" s="8" t="str">
        <f>$B$34</f>
        <v>Pharmacy</v>
      </c>
      <c r="C275" s="42">
        <f t="shared" si="21"/>
        <v>6.5158887259991447</v>
      </c>
      <c r="D275" s="42">
        <f t="shared" si="21"/>
        <v>3.9435431008026125</v>
      </c>
      <c r="E275" s="42">
        <f t="shared" si="21"/>
        <v>34.304133433845493</v>
      </c>
      <c r="F275" s="42">
        <f t="shared" si="21"/>
        <v>42.329780223997027</v>
      </c>
      <c r="G275" s="42">
        <f t="shared" si="21"/>
        <v>4.8499880171290632</v>
      </c>
      <c r="H275" s="42">
        <f t="shared" si="21"/>
        <v>7.5215162878962989</v>
      </c>
    </row>
    <row r="276" spans="2:9" x14ac:dyDescent="0.25">
      <c r="B276" s="8" t="str">
        <f>$B$35</f>
        <v>Business Administration</v>
      </c>
      <c r="C276" s="42">
        <f t="shared" si="21"/>
        <v>1.1008052637669914</v>
      </c>
      <c r="D276" s="42">
        <f t="shared" si="21"/>
        <v>1.7688203660108306</v>
      </c>
      <c r="E276" s="42">
        <f t="shared" si="21"/>
        <v>3.0384681976388581</v>
      </c>
      <c r="F276" s="42">
        <f t="shared" si="21"/>
        <v>42.627599417148204</v>
      </c>
      <c r="G276" s="42">
        <f t="shared" si="21"/>
        <v>0</v>
      </c>
      <c r="H276" s="42">
        <f t="shared" si="21"/>
        <v>2.0670475936467385</v>
      </c>
    </row>
    <row r="277" spans="2:9" x14ac:dyDescent="0.25">
      <c r="B277" s="8" t="str">
        <f>$B$36</f>
        <v>Optometry</v>
      </c>
      <c r="C277" s="42">
        <f t="shared" si="21"/>
        <v>0</v>
      </c>
      <c r="D277" s="42">
        <f t="shared" si="21"/>
        <v>0</v>
      </c>
      <c r="E277" s="42">
        <f t="shared" si="21"/>
        <v>0</v>
      </c>
      <c r="F277" s="42">
        <f t="shared" si="21"/>
        <v>0</v>
      </c>
      <c r="G277" s="42">
        <f t="shared" si="21"/>
        <v>9.0542302831577057</v>
      </c>
      <c r="H277" s="42">
        <f t="shared" si="21"/>
        <v>9.0542302831577057</v>
      </c>
    </row>
    <row r="278" spans="2:9" x14ac:dyDescent="0.25">
      <c r="B278" s="8" t="str">
        <f>$B$37</f>
        <v>Teacher Ed-Practice Teaching</v>
      </c>
      <c r="C278" s="42">
        <f t="shared" ref="C278:H281" si="22">IF($C$237=0,"",C254/$C$237)</f>
        <v>0.82649598612175579</v>
      </c>
      <c r="D278" s="42">
        <f t="shared" si="22"/>
        <v>2.2108137915660522</v>
      </c>
      <c r="E278" s="42">
        <f t="shared" si="22"/>
        <v>0</v>
      </c>
      <c r="F278" s="42">
        <f t="shared" si="22"/>
        <v>0</v>
      </c>
      <c r="G278" s="42">
        <f t="shared" si="22"/>
        <v>0</v>
      </c>
      <c r="H278" s="42">
        <f t="shared" si="22"/>
        <v>2.1941932302368632</v>
      </c>
    </row>
    <row r="279" spans="2:9" x14ac:dyDescent="0.25">
      <c r="B279" s="8" t="str">
        <f>$B$38</f>
        <v>Technology</v>
      </c>
      <c r="C279" s="42">
        <f t="shared" si="22"/>
        <v>1.4363648494599164</v>
      </c>
      <c r="D279" s="42">
        <f t="shared" si="22"/>
        <v>1.9992899532091941</v>
      </c>
      <c r="E279" s="42">
        <f t="shared" si="22"/>
        <v>4.2513524381818568</v>
      </c>
      <c r="F279" s="42">
        <f t="shared" si="22"/>
        <v>5.9800187444467277</v>
      </c>
      <c r="G279" s="42">
        <f t="shared" si="22"/>
        <v>0</v>
      </c>
      <c r="H279" s="42">
        <f t="shared" si="22"/>
        <v>2.0223446661130362</v>
      </c>
    </row>
    <row r="280" spans="2:9" x14ac:dyDescent="0.25">
      <c r="B280" s="8" t="str">
        <f>$B$39</f>
        <v>Nursing</v>
      </c>
      <c r="C280" s="42">
        <f t="shared" si="22"/>
        <v>1.4900360818819745</v>
      </c>
      <c r="D280" s="42">
        <f t="shared" si="22"/>
        <v>2.1507291678683753</v>
      </c>
      <c r="E280" s="42">
        <f t="shared" si="22"/>
        <v>2.531281810205666</v>
      </c>
      <c r="F280" s="42">
        <f t="shared" si="22"/>
        <v>12.130316741010581</v>
      </c>
      <c r="G280" s="42">
        <f t="shared" si="22"/>
        <v>0</v>
      </c>
      <c r="H280" s="42">
        <f t="shared" si="22"/>
        <v>2.3564737578202215</v>
      </c>
    </row>
    <row r="281" spans="2:9" x14ac:dyDescent="0.25">
      <c r="B281" s="26" t="str">
        <f>$B$40</f>
        <v>Totals</v>
      </c>
      <c r="C281" s="42">
        <f t="shared" si="22"/>
        <v>1.1771384407101806</v>
      </c>
      <c r="D281" s="42">
        <f t="shared" si="22"/>
        <v>2.133222452111545</v>
      </c>
      <c r="E281" s="42">
        <f t="shared" si="22"/>
        <v>4.1146087942689737</v>
      </c>
      <c r="F281" s="42">
        <f t="shared" si="22"/>
        <v>18.885361814645645</v>
      </c>
      <c r="G281" s="42">
        <f t="shared" si="22"/>
        <v>6.3790248479717819</v>
      </c>
      <c r="H281" s="42">
        <f t="shared" si="22"/>
        <v>2.3596935475017426</v>
      </c>
      <c r="I281" s="39"/>
    </row>
    <row r="283" spans="2:9" ht="14.4" thickBot="1" x14ac:dyDescent="0.3">
      <c r="B283" s="22" t="s">
        <v>231</v>
      </c>
      <c r="C283" s="9"/>
      <c r="D283" s="9"/>
      <c r="E283" s="9"/>
      <c r="F283" s="9"/>
      <c r="G283" s="9"/>
      <c r="H283" s="15"/>
    </row>
    <row r="284" spans="2:9" ht="14.4" thickBot="1" x14ac:dyDescent="0.3">
      <c r="B284" s="49" t="s">
        <v>31</v>
      </c>
      <c r="C284" s="50" t="s">
        <v>25</v>
      </c>
      <c r="D284" s="50" t="s">
        <v>26</v>
      </c>
      <c r="E284" s="50" t="s">
        <v>27</v>
      </c>
      <c r="F284" s="50" t="s">
        <v>28</v>
      </c>
      <c r="G284" s="50" t="s">
        <v>29</v>
      </c>
      <c r="H284" s="51" t="s">
        <v>1</v>
      </c>
    </row>
    <row r="285" spans="2:9" x14ac:dyDescent="0.25">
      <c r="B285" s="8" t="str">
        <f>$B$20</f>
        <v>Liberal Arts</v>
      </c>
      <c r="C285" s="29">
        <f t="shared" ref="C285:D300" si="23">C237*30</f>
        <v>9700.0956956573573</v>
      </c>
      <c r="D285" s="29">
        <f t="shared" si="23"/>
        <v>18780.842020886284</v>
      </c>
      <c r="E285" s="29">
        <f>E237*24</f>
        <v>33345.384422942501</v>
      </c>
      <c r="F285" s="29">
        <f>F237*18</f>
        <v>90873.974401393687</v>
      </c>
      <c r="G285" s="29">
        <f>G237*24</f>
        <v>0</v>
      </c>
      <c r="H285" s="29">
        <f>IF((C20/30+D20/30+E20/24+F20/18+G20/24)=0,0,H213/(C20/30+D20/30+E20/24+F20/18+G20/24))</f>
        <v>15186.712756009758</v>
      </c>
    </row>
    <row r="286" spans="2:9" x14ac:dyDescent="0.25">
      <c r="B286" s="8" t="str">
        <f>$B$21</f>
        <v>Science</v>
      </c>
      <c r="C286" s="30">
        <f t="shared" si="23"/>
        <v>12933.964952708508</v>
      </c>
      <c r="D286" s="30">
        <f t="shared" si="23"/>
        <v>25244.479631128128</v>
      </c>
      <c r="E286" s="30">
        <f>E238*24</f>
        <v>44262.312404075798</v>
      </c>
      <c r="F286" s="30">
        <f>F238*18</f>
        <v>134928.78637363928</v>
      </c>
      <c r="G286" s="30">
        <f>G238*24</f>
        <v>0</v>
      </c>
      <c r="H286" s="30">
        <f t="shared" ref="H286:H305" si="24">IF((C21/30+D21/30+E21/24+F21/18+G21/24)=0,0,H214/(C21/30+D21/30+E21/24+F21/18+G21/24))</f>
        <v>25585.19644376466</v>
      </c>
    </row>
    <row r="287" spans="2:9" x14ac:dyDescent="0.25">
      <c r="B287" s="8" t="str">
        <f>$B$22</f>
        <v>Fine Arts</v>
      </c>
      <c r="C287" s="30">
        <f t="shared" si="23"/>
        <v>13978.442761621658</v>
      </c>
      <c r="D287" s="30">
        <f t="shared" si="23"/>
        <v>25927.410685075283</v>
      </c>
      <c r="E287" s="30">
        <f t="shared" ref="E287:E305" si="25">E239*24</f>
        <v>59533.503169424926</v>
      </c>
      <c r="F287" s="30">
        <f t="shared" ref="F287:F305" si="26">F239*18</f>
        <v>66179.724803415098</v>
      </c>
      <c r="G287" s="30">
        <f t="shared" ref="G287:G305" si="27">G239*24</f>
        <v>0</v>
      </c>
      <c r="H287" s="30">
        <f t="shared" si="24"/>
        <v>20312.040348435927</v>
      </c>
    </row>
    <row r="288" spans="2:9" x14ac:dyDescent="0.25">
      <c r="B288" s="8" t="str">
        <f>$B$23</f>
        <v>Student Enrollment Headcount on the CBM0C1 - No data entry required</v>
      </c>
      <c r="C288" s="30">
        <f t="shared" si="23"/>
        <v>13951.862182713687</v>
      </c>
      <c r="D288" s="30">
        <f t="shared" si="23"/>
        <v>20044.552192978172</v>
      </c>
      <c r="E288" s="30">
        <f t="shared" si="25"/>
        <v>17882.881207515868</v>
      </c>
      <c r="F288" s="30">
        <f t="shared" si="26"/>
        <v>45637.424175729531</v>
      </c>
      <c r="G288" s="30">
        <f t="shared" si="27"/>
        <v>0</v>
      </c>
      <c r="H288" s="30">
        <f t="shared" si="24"/>
        <v>21869.930721645429</v>
      </c>
    </row>
    <row r="289" spans="2:8" x14ac:dyDescent="0.25">
      <c r="B289" s="8" t="str">
        <f>$B$24</f>
        <v>Agriculture</v>
      </c>
      <c r="C289" s="30">
        <f t="shared" si="23"/>
        <v>14387.002203137201</v>
      </c>
      <c r="D289" s="30">
        <f t="shared" si="23"/>
        <v>20658.318957318006</v>
      </c>
      <c r="E289" s="30">
        <f t="shared" si="25"/>
        <v>74018.50286060675</v>
      </c>
      <c r="F289" s="30">
        <f t="shared" si="26"/>
        <v>99081.078084275403</v>
      </c>
      <c r="G289" s="30">
        <f t="shared" si="27"/>
        <v>0</v>
      </c>
      <c r="H289" s="30">
        <f t="shared" si="24"/>
        <v>27914.081887126271</v>
      </c>
    </row>
    <row r="290" spans="2:8" x14ac:dyDescent="0.25">
      <c r="B290" s="8" t="str">
        <f>$B$25</f>
        <v>Engineering</v>
      </c>
      <c r="C290" s="30">
        <f t="shared" si="23"/>
        <v>16856.938770605138</v>
      </c>
      <c r="D290" s="30">
        <f t="shared" si="23"/>
        <v>26096.852413375291</v>
      </c>
      <c r="E290" s="30">
        <f t="shared" si="25"/>
        <v>52647.968872146841</v>
      </c>
      <c r="F290" s="30">
        <f t="shared" si="26"/>
        <v>137700.26488003452</v>
      </c>
      <c r="G290" s="30">
        <f t="shared" si="27"/>
        <v>0</v>
      </c>
      <c r="H290" s="30">
        <f t="shared" si="24"/>
        <v>38438.580571412938</v>
      </c>
    </row>
    <row r="291" spans="2:8" x14ac:dyDescent="0.25">
      <c r="B291" s="8" t="str">
        <f>$B$26</f>
        <v>Home Economics</v>
      </c>
      <c r="C291" s="30">
        <f t="shared" si="23"/>
        <v>9151.5341672435407</v>
      </c>
      <c r="D291" s="30">
        <f t="shared" si="23"/>
        <v>16331.406003139948</v>
      </c>
      <c r="E291" s="30">
        <f t="shared" si="25"/>
        <v>25561.276672717417</v>
      </c>
      <c r="F291" s="30">
        <f t="shared" si="26"/>
        <v>92775.086917946697</v>
      </c>
      <c r="G291" s="30">
        <f t="shared" si="27"/>
        <v>0</v>
      </c>
      <c r="H291" s="30">
        <f t="shared" si="24"/>
        <v>14345.590981943296</v>
      </c>
    </row>
    <row r="292" spans="2:8" x14ac:dyDescent="0.25">
      <c r="B292" s="8" t="str">
        <f>$B$27</f>
        <v>Law</v>
      </c>
      <c r="C292" s="30">
        <f t="shared" si="23"/>
        <v>0</v>
      </c>
      <c r="D292" s="30">
        <f t="shared" si="23"/>
        <v>0</v>
      </c>
      <c r="E292" s="30">
        <f t="shared" si="25"/>
        <v>0</v>
      </c>
      <c r="F292" s="30">
        <f t="shared" si="26"/>
        <v>0</v>
      </c>
      <c r="G292" s="30">
        <f t="shared" si="27"/>
        <v>40995.698998805026</v>
      </c>
      <c r="H292" s="30">
        <f t="shared" si="24"/>
        <v>41027.643309124251</v>
      </c>
    </row>
    <row r="293" spans="2:8" x14ac:dyDescent="0.25">
      <c r="B293" s="8" t="str">
        <f>$B$28</f>
        <v>Social Service</v>
      </c>
      <c r="C293" s="30">
        <f t="shared" si="23"/>
        <v>16560.521130239518</v>
      </c>
      <c r="D293" s="30">
        <f t="shared" si="23"/>
        <v>20046.079996489589</v>
      </c>
      <c r="E293" s="30">
        <f t="shared" si="25"/>
        <v>20822.287804808057</v>
      </c>
      <c r="F293" s="30">
        <f t="shared" si="26"/>
        <v>87441.690876370645</v>
      </c>
      <c r="G293" s="30">
        <f t="shared" si="27"/>
        <v>0</v>
      </c>
      <c r="H293" s="30">
        <f t="shared" si="24"/>
        <v>21604.213638877609</v>
      </c>
    </row>
    <row r="294" spans="2:8" x14ac:dyDescent="0.25">
      <c r="B294" s="8" t="str">
        <f>$B$29</f>
        <v>Library Science</v>
      </c>
      <c r="C294" s="30">
        <f t="shared" si="23"/>
        <v>59102.582431531599</v>
      </c>
      <c r="D294" s="30">
        <f t="shared" si="23"/>
        <v>40650.356870695483</v>
      </c>
      <c r="E294" s="30">
        <f t="shared" si="25"/>
        <v>26399.143824516803</v>
      </c>
      <c r="F294" s="30">
        <f t="shared" si="26"/>
        <v>132505.39378614759</v>
      </c>
      <c r="G294" s="30">
        <f t="shared" si="27"/>
        <v>0</v>
      </c>
      <c r="H294" s="30">
        <f t="shared" si="24"/>
        <v>34484.85564396187</v>
      </c>
    </row>
    <row r="295" spans="2:8" x14ac:dyDescent="0.25">
      <c r="B295" s="8" t="str">
        <f>$B$30</f>
        <v>Semester Credit Hours Reported on the CBM0CS - No data entry required</v>
      </c>
      <c r="C295" s="30">
        <f t="shared" si="23"/>
        <v>0</v>
      </c>
      <c r="D295" s="30">
        <f t="shared" si="23"/>
        <v>0</v>
      </c>
      <c r="E295" s="30">
        <f t="shared" si="25"/>
        <v>0</v>
      </c>
      <c r="F295" s="30">
        <f t="shared" si="26"/>
        <v>0</v>
      </c>
      <c r="G295" s="30">
        <f t="shared" si="27"/>
        <v>119394.7547022943</v>
      </c>
      <c r="H295" s="30">
        <f t="shared" si="24"/>
        <v>119394.7547022943</v>
      </c>
    </row>
    <row r="296" spans="2:8" x14ac:dyDescent="0.25">
      <c r="B296" s="8" t="str">
        <f>$B$31</f>
        <v>Vocational Training</v>
      </c>
      <c r="C296" s="30">
        <f t="shared" si="23"/>
        <v>12135.868725946952</v>
      </c>
      <c r="D296" s="30">
        <f t="shared" si="23"/>
        <v>26180.714781532653</v>
      </c>
      <c r="E296" s="30">
        <f t="shared" si="25"/>
        <v>0</v>
      </c>
      <c r="F296" s="30">
        <f t="shared" si="26"/>
        <v>0</v>
      </c>
      <c r="G296" s="30">
        <f t="shared" si="27"/>
        <v>0</v>
      </c>
      <c r="H296" s="30">
        <f t="shared" si="24"/>
        <v>15080.58391193502</v>
      </c>
    </row>
    <row r="297" spans="2:8" x14ac:dyDescent="0.25">
      <c r="B297" s="8" t="str">
        <f>$B$32</f>
        <v>Physical Training</v>
      </c>
      <c r="C297" s="30">
        <f t="shared" si="23"/>
        <v>65135.724259036957</v>
      </c>
      <c r="D297" s="30">
        <f t="shared" si="23"/>
        <v>371908.98713312449</v>
      </c>
      <c r="E297" s="30">
        <f t="shared" si="25"/>
        <v>0</v>
      </c>
      <c r="F297" s="30">
        <f t="shared" si="26"/>
        <v>0</v>
      </c>
      <c r="G297" s="30">
        <f t="shared" si="27"/>
        <v>0</v>
      </c>
      <c r="H297" s="30">
        <f t="shared" si="24"/>
        <v>226554.62957182026</v>
      </c>
    </row>
    <row r="298" spans="2:8" x14ac:dyDescent="0.25">
      <c r="B298" s="8" t="str">
        <f>$B$33</f>
        <v>Health Services</v>
      </c>
      <c r="C298" s="30">
        <f t="shared" si="23"/>
        <v>8912.0177283169705</v>
      </c>
      <c r="D298" s="30">
        <f t="shared" si="23"/>
        <v>15374.810910464214</v>
      </c>
      <c r="E298" s="30">
        <f t="shared" si="25"/>
        <v>19364.700975593012</v>
      </c>
      <c r="F298" s="30">
        <f t="shared" si="26"/>
        <v>31325.904356153296</v>
      </c>
      <c r="G298" s="30">
        <f t="shared" si="27"/>
        <v>27896.288795583332</v>
      </c>
      <c r="H298" s="30">
        <f t="shared" si="24"/>
        <v>15789.433415945072</v>
      </c>
    </row>
    <row r="299" spans="2:8" x14ac:dyDescent="0.25">
      <c r="B299" s="8" t="str">
        <f>$B$34</f>
        <v>Pharmacy</v>
      </c>
      <c r="C299" s="30">
        <f t="shared" si="23"/>
        <v>63204.744184446601</v>
      </c>
      <c r="D299" s="30">
        <f t="shared" si="23"/>
        <v>38252.745457734687</v>
      </c>
      <c r="E299" s="30">
        <f t="shared" si="25"/>
        <v>266202.70165192022</v>
      </c>
      <c r="F299" s="30">
        <f t="shared" si="26"/>
        <v>246361.75136934925</v>
      </c>
      <c r="G299" s="30">
        <f t="shared" si="27"/>
        <v>37636.278311154711</v>
      </c>
      <c r="H299" s="30">
        <f t="shared" si="24"/>
        <v>57485.926856291117</v>
      </c>
    </row>
    <row r="300" spans="2:8" x14ac:dyDescent="0.25">
      <c r="B300" s="8" t="str">
        <f>$B$35</f>
        <v>Business Administration</v>
      </c>
      <c r="C300" s="30">
        <f t="shared" si="23"/>
        <v>10677.916400823155</v>
      </c>
      <c r="D300" s="30">
        <f t="shared" si="23"/>
        <v>17157.726818732728</v>
      </c>
      <c r="E300" s="30">
        <f t="shared" si="25"/>
        <v>23578.745828246763</v>
      </c>
      <c r="F300" s="30">
        <f t="shared" si="26"/>
        <v>248095.07617349119</v>
      </c>
      <c r="G300" s="30">
        <f t="shared" si="27"/>
        <v>0</v>
      </c>
      <c r="H300" s="30">
        <f t="shared" si="24"/>
        <v>19132.539238812551</v>
      </c>
    </row>
    <row r="301" spans="2:8" x14ac:dyDescent="0.25">
      <c r="B301" s="8" t="str">
        <f>$B$36</f>
        <v>Optometry</v>
      </c>
      <c r="C301" s="30">
        <f t="shared" ref="C301:D305" si="28">C253*30</f>
        <v>0</v>
      </c>
      <c r="D301" s="30">
        <f t="shared" si="28"/>
        <v>0</v>
      </c>
      <c r="E301" s="30">
        <f t="shared" si="25"/>
        <v>0</v>
      </c>
      <c r="F301" s="30">
        <f t="shared" si="26"/>
        <v>0</v>
      </c>
      <c r="G301" s="30">
        <f t="shared" si="27"/>
        <v>70261.520157718842</v>
      </c>
      <c r="H301" s="30">
        <f t="shared" si="24"/>
        <v>70261.520157718842</v>
      </c>
    </row>
    <row r="302" spans="2:8" x14ac:dyDescent="0.25">
      <c r="B302" s="8" t="str">
        <f>$B$37</f>
        <v>Teacher Ed-Practice Teaching</v>
      </c>
      <c r="C302" s="30">
        <f t="shared" si="28"/>
        <v>8017.0901574577256</v>
      </c>
      <c r="D302" s="30">
        <f t="shared" si="28"/>
        <v>21445.105343469782</v>
      </c>
      <c r="E302" s="30">
        <f t="shared" si="25"/>
        <v>0</v>
      </c>
      <c r="F302" s="30">
        <f t="shared" si="26"/>
        <v>0</v>
      </c>
      <c r="G302" s="30">
        <f t="shared" si="27"/>
        <v>0</v>
      </c>
      <c r="H302" s="30">
        <f t="shared" si="24"/>
        <v>21283.884308061111</v>
      </c>
    </row>
    <row r="303" spans="2:8" x14ac:dyDescent="0.25">
      <c r="B303" s="8" t="str">
        <f>$B$38</f>
        <v>Technology</v>
      </c>
      <c r="C303" s="30">
        <f t="shared" si="28"/>
        <v>13932.876493639664</v>
      </c>
      <c r="D303" s="30">
        <f t="shared" si="28"/>
        <v>19393.303869495503</v>
      </c>
      <c r="E303" s="30">
        <f t="shared" si="25"/>
        <v>32990.820389064189</v>
      </c>
      <c r="F303" s="30">
        <f t="shared" si="26"/>
        <v>34804.052449774805</v>
      </c>
      <c r="G303" s="30">
        <f t="shared" si="27"/>
        <v>0</v>
      </c>
      <c r="H303" s="30">
        <f t="shared" si="24"/>
        <v>19145.508691813546</v>
      </c>
    </row>
    <row r="304" spans="2:8" x14ac:dyDescent="0.25">
      <c r="B304" s="8" t="str">
        <f>$B$39</f>
        <v>Nursing</v>
      </c>
      <c r="C304" s="30">
        <f t="shared" si="28"/>
        <v>14453.492584237494</v>
      </c>
      <c r="D304" s="30">
        <f t="shared" si="28"/>
        <v>20862.278743764757</v>
      </c>
      <c r="E304" s="30">
        <f t="shared" si="25"/>
        <v>19642.940633337395</v>
      </c>
      <c r="F304" s="30">
        <f t="shared" si="26"/>
        <v>70599.139923862269</v>
      </c>
      <c r="G304" s="30">
        <f t="shared" si="27"/>
        <v>0</v>
      </c>
      <c r="H304" s="30">
        <f t="shared" si="24"/>
        <v>21329.685099841165</v>
      </c>
    </row>
    <row r="305" spans="2:9" x14ac:dyDescent="0.25">
      <c r="B305" s="26" t="str">
        <f>$B$40</f>
        <v>Totals</v>
      </c>
      <c r="C305" s="29">
        <f t="shared" si="28"/>
        <v>11418.355521925636</v>
      </c>
      <c r="D305" s="29">
        <f t="shared" si="28"/>
        <v>20692.461925606833</v>
      </c>
      <c r="E305" s="29">
        <f t="shared" si="25"/>
        <v>31929.679243681901</v>
      </c>
      <c r="F305" s="29">
        <f t="shared" si="26"/>
        <v>109913.89010950562</v>
      </c>
      <c r="G305" s="29">
        <f t="shared" si="27"/>
        <v>49501.721176241925</v>
      </c>
      <c r="H305" s="29">
        <f t="shared" si="24"/>
        <v>21844.136954848349</v>
      </c>
      <c r="I305" s="39"/>
    </row>
  </sheetData>
  <mergeCells count="15">
    <mergeCell ref="B8:E8"/>
    <mergeCell ref="B139:G139"/>
    <mergeCell ref="B163:G163"/>
    <mergeCell ref="B210:H210"/>
    <mergeCell ref="B9:E9"/>
    <mergeCell ref="B10:E10"/>
    <mergeCell ref="B11:E11"/>
    <mergeCell ref="B12:E12"/>
    <mergeCell ref="B91:H91"/>
    <mergeCell ref="B115:G115"/>
    <mergeCell ref="B1:H1"/>
    <mergeCell ref="B2:H2"/>
    <mergeCell ref="B5:G5"/>
    <mergeCell ref="B6:E6"/>
    <mergeCell ref="B7:E7"/>
  </mergeCells>
  <conditionalFormatting sqref="C16:G16">
    <cfRule type="expression" dxfId="8" priority="1" stopIfTrue="1">
      <formula>AND(C40=0,C16&gt;0)</formula>
    </cfRule>
    <cfRule type="expression" dxfId="7" priority="2" stopIfTrue="1">
      <formula>C40=0</formula>
    </cfRule>
  </conditionalFormatting>
  <conditionalFormatting sqref="C44:G63">
    <cfRule type="expression" dxfId="6" priority="11" stopIfTrue="1">
      <formula>C20=0</formula>
    </cfRule>
  </conditionalFormatting>
  <conditionalFormatting sqref="C69:G88">
    <cfRule type="expression" dxfId="5" priority="13" stopIfTrue="1">
      <formula>C20=0</formula>
    </cfRule>
  </conditionalFormatting>
  <conditionalFormatting sqref="C93:G112">
    <cfRule type="expression" dxfId="4" priority="7" stopIfTrue="1">
      <formula>C20=0</formula>
    </cfRule>
  </conditionalFormatting>
  <conditionalFormatting sqref="C237:G256">
    <cfRule type="expression" dxfId="3" priority="3" stopIfTrue="1">
      <formula>C20=0</formula>
    </cfRule>
  </conditionalFormatting>
  <conditionalFormatting sqref="H137">
    <cfRule type="expression" dxfId="2" priority="5" stopIfTrue="1">
      <formula>$H$137&lt;&gt;#REF!</formula>
    </cfRule>
  </conditionalFormatting>
  <conditionalFormatting sqref="H233">
    <cfRule type="expression" dxfId="1" priority="4" stopIfTrue="1">
      <formula>ROUND($H$233,-1)&lt;&gt;ROUND($H$12,-1)</formula>
    </cfRule>
  </conditionalFormatting>
  <pageMargins left="0.25" right="0.25" top="0.5" bottom="0.5" header="0.17" footer="0.17"/>
  <pageSetup scale="62" fitToHeight="0" orientation="portrait" r:id="rId1"/>
  <headerFooter alignWithMargins="0"/>
  <rowBreaks count="6" manualBreakCount="6">
    <brk id="41" max="16383" man="1"/>
    <brk id="90" max="16383" man="1"/>
    <brk id="114" max="16383" man="1"/>
    <brk id="162" max="16383" man="1"/>
    <brk id="210" max="16383" man="1"/>
    <brk id="258" max="16383" man="1"/>
  </rowBreaks>
</worksheet>
</file>

<file path=xl/worksheets/sheet4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B00-000000000000}">
  <sheetPr codeName="Sheet44">
    <tabColor rgb="FFFFC000"/>
    <outlinePr summaryRight="0"/>
    <pageSetUpPr fitToPage="1"/>
  </sheetPr>
  <dimension ref="A1:QD92"/>
  <sheetViews>
    <sheetView showGridLines="0" zoomScale="85" zoomScaleNormal="85" workbookViewId="0">
      <pane xSplit="5" ySplit="1" topLeftCell="F2" activePane="bottomRight" state="frozen"/>
      <selection pane="topRight"/>
      <selection pane="bottomLeft"/>
      <selection pane="bottomRight" activeCell="QG23" sqref="QG23"/>
    </sheetView>
  </sheetViews>
  <sheetFormatPr defaultColWidth="9.109375" defaultRowHeight="13.2" outlineLevelCol="1" x14ac:dyDescent="0.25"/>
  <cols>
    <col min="1" max="2" width="10.33203125" style="68" customWidth="1" outlineLevel="1"/>
    <col min="3" max="3" width="15.6640625" style="68" customWidth="1" collapsed="1"/>
    <col min="4" max="4" width="7.44140625" style="68" customWidth="1"/>
    <col min="5" max="5" width="19.6640625" style="68" customWidth="1" outlineLevel="1"/>
    <col min="6" max="6" width="10.33203125" style="68" customWidth="1" outlineLevel="1"/>
    <col min="7" max="7" width="15.5546875" style="68" customWidth="1" collapsed="1"/>
    <col min="8" max="8" width="15.109375" style="68" hidden="1" customWidth="1" outlineLevel="1"/>
    <col min="9" max="9" width="16.88671875" style="68" hidden="1" customWidth="1" outlineLevel="1"/>
    <col min="10" max="10" width="15.5546875" style="68" hidden="1" customWidth="1" outlineLevel="1"/>
    <col min="11" max="11" width="18.33203125" style="68" hidden="1" customWidth="1" outlineLevel="1"/>
    <col min="12" max="12" width="19.109375" style="68" customWidth="1" collapsed="1"/>
    <col min="13" max="13" width="16.44140625" style="68" hidden="1" customWidth="1" outlineLevel="1"/>
    <col min="14" max="14" width="24.88671875" style="68" hidden="1" customWidth="1" outlineLevel="1"/>
    <col min="15" max="15" width="15.33203125" style="68" customWidth="1" collapsed="1"/>
    <col min="16" max="18" width="15.33203125" style="68" hidden="1" customWidth="1" outlineLevel="1"/>
    <col min="19" max="19" width="15" style="68" hidden="1" customWidth="1" outlineLevel="1"/>
    <col min="20" max="20" width="22.5546875" style="68" customWidth="1" collapsed="1"/>
    <col min="21" max="21" width="24.33203125" style="68" hidden="1" customWidth="1" outlineLevel="1"/>
    <col min="22" max="22" width="38.109375" style="68" hidden="1" customWidth="1" outlineLevel="1"/>
    <col min="23" max="23" width="15.44140625" style="68" bestFit="1" customWidth="1" collapsed="1"/>
    <col min="24" max="24" width="15.88671875" style="68" hidden="1" customWidth="1" outlineLevel="1"/>
    <col min="25" max="25" width="15.33203125" style="68" hidden="1" customWidth="1" outlineLevel="1"/>
    <col min="26" max="26" width="15" style="68" hidden="1" customWidth="1" outlineLevel="1"/>
    <col min="27" max="28" width="15.6640625" style="68" hidden="1" customWidth="1" outlineLevel="1"/>
    <col min="29" max="29" width="15.33203125" style="68" hidden="1" customWidth="1" outlineLevel="1"/>
    <col min="30" max="30" width="15.88671875" style="68" hidden="1" customWidth="1" outlineLevel="1"/>
    <col min="31" max="31" width="15.44140625" style="68" hidden="1" customWidth="1" outlineLevel="1"/>
    <col min="32" max="32" width="15.33203125" style="68" hidden="1" customWidth="1" outlineLevel="1"/>
    <col min="33" max="33" width="15.44140625" style="68" hidden="1" customWidth="1" outlineLevel="1"/>
    <col min="34" max="35" width="15.33203125" style="68" hidden="1" customWidth="1" outlineLevel="1"/>
    <col min="36" max="38" width="15.44140625" style="68" hidden="1" customWidth="1" outlineLevel="1"/>
    <col min="39" max="39" width="15.6640625" style="68" hidden="1" customWidth="1" outlineLevel="1"/>
    <col min="40" max="41" width="15.33203125" style="68" hidden="1" customWidth="1" outlineLevel="1"/>
    <col min="42" max="42" width="15.6640625" style="68" hidden="1" customWidth="1" outlineLevel="1"/>
    <col min="43" max="43" width="15.44140625" style="68" hidden="1" customWidth="1" outlineLevel="1"/>
    <col min="44" max="44" width="14.5546875" style="68" hidden="1" customWidth="1" outlineLevel="1"/>
    <col min="45" max="45" width="15.44140625" style="68" hidden="1" customWidth="1" outlineLevel="1"/>
    <col min="46" max="46" width="15.33203125" style="68" hidden="1" customWidth="1" outlineLevel="1"/>
    <col min="47" max="47" width="15.88671875" style="68" hidden="1" customWidth="1" outlineLevel="1"/>
    <col min="48" max="48" width="15.6640625" style="68" hidden="1" customWidth="1" outlineLevel="1"/>
    <col min="49" max="49" width="15.44140625" style="68" hidden="1" customWidth="1" outlineLevel="1"/>
    <col min="50" max="50" width="15.88671875" style="68" hidden="1" customWidth="1" outlineLevel="1"/>
    <col min="51" max="51" width="15.6640625" style="68" hidden="1" customWidth="1" outlineLevel="1"/>
    <col min="52" max="52" width="15.44140625" style="68" hidden="1" customWidth="1" outlineLevel="1"/>
    <col min="53" max="53" width="15.6640625" style="68" hidden="1" customWidth="1" outlineLevel="1"/>
    <col min="54" max="55" width="15.44140625" style="68" hidden="1" customWidth="1" outlineLevel="1"/>
    <col min="56" max="58" width="15.6640625" style="68" hidden="1" customWidth="1" outlineLevel="1"/>
    <col min="59" max="59" width="15.88671875" style="68" hidden="1" customWidth="1" outlineLevel="1"/>
    <col min="60" max="61" width="15.33203125" style="68" hidden="1" customWidth="1" outlineLevel="1"/>
    <col min="62" max="62" width="15.6640625" style="68" hidden="1" customWidth="1" outlineLevel="1"/>
    <col min="63" max="63" width="15.44140625" style="68" hidden="1" customWidth="1" outlineLevel="1"/>
    <col min="64" max="64" width="14.5546875" style="68" hidden="1" customWidth="1" outlineLevel="1"/>
    <col min="65" max="65" width="15.44140625" style="68" hidden="1" customWidth="1" outlineLevel="1"/>
    <col min="66" max="66" width="15.33203125" style="68" hidden="1" customWidth="1" outlineLevel="1"/>
    <col min="67" max="67" width="15.88671875" style="68" hidden="1" customWidth="1" outlineLevel="1"/>
    <col min="68" max="68" width="15.6640625" style="68" hidden="1" customWidth="1" outlineLevel="1"/>
    <col min="69" max="69" width="15.44140625" style="68" hidden="1" customWidth="1" outlineLevel="1"/>
    <col min="70" max="70" width="15.88671875" style="68" hidden="1" customWidth="1" outlineLevel="1"/>
    <col min="71" max="71" width="15.6640625" style="68" hidden="1" customWidth="1" outlineLevel="1"/>
    <col min="72" max="72" width="15.44140625" style="68" hidden="1" customWidth="1" outlineLevel="1"/>
    <col min="73" max="73" width="15.6640625" style="68" hidden="1" customWidth="1" outlineLevel="1"/>
    <col min="74" max="75" width="15.44140625" style="68" hidden="1" customWidth="1" outlineLevel="1"/>
    <col min="76" max="78" width="15.6640625" style="68" hidden="1" customWidth="1" outlineLevel="1"/>
    <col min="79" max="79" width="15.88671875" style="68" hidden="1" customWidth="1" outlineLevel="1"/>
    <col min="80" max="81" width="15.33203125" style="68" hidden="1" customWidth="1" outlineLevel="1"/>
    <col min="82" max="82" width="15.6640625" style="68" hidden="1" customWidth="1" outlineLevel="1"/>
    <col min="83" max="83" width="15.44140625" style="68" hidden="1" customWidth="1" outlineLevel="1"/>
    <col min="84" max="84" width="14.5546875" style="68" hidden="1" customWidth="1" outlineLevel="1"/>
    <col min="85" max="85" width="15.44140625" style="68" hidden="1" customWidth="1" outlineLevel="1"/>
    <col min="86" max="86" width="15.33203125" style="68" hidden="1" customWidth="1" outlineLevel="1"/>
    <col min="87" max="87" width="15.88671875" style="68" hidden="1" customWidth="1" outlineLevel="1"/>
    <col min="88" max="88" width="15.6640625" style="68" hidden="1" customWidth="1" outlineLevel="1"/>
    <col min="89" max="89" width="15.44140625" style="68" hidden="1" customWidth="1" outlineLevel="1"/>
    <col min="90" max="90" width="15.88671875" style="68" hidden="1" customWidth="1" outlineLevel="1"/>
    <col min="91" max="91" width="15.6640625" style="68" hidden="1" customWidth="1" outlineLevel="1"/>
    <col min="92" max="92" width="15.44140625" style="68" hidden="1" customWidth="1" outlineLevel="1"/>
    <col min="93" max="93" width="15.6640625" style="68" hidden="1" customWidth="1" outlineLevel="1"/>
    <col min="94" max="95" width="15.44140625" style="68" hidden="1" customWidth="1" outlineLevel="1"/>
    <col min="96" max="98" width="15.6640625" style="68" hidden="1" customWidth="1" outlineLevel="1"/>
    <col min="99" max="99" width="15.88671875" style="68" hidden="1" customWidth="1" outlineLevel="1"/>
    <col min="100" max="101" width="15.33203125" style="68" hidden="1" customWidth="1" outlineLevel="1"/>
    <col min="102" max="102" width="15.6640625" style="68" hidden="1" customWidth="1" outlineLevel="1"/>
    <col min="103" max="103" width="13.88671875" style="68" hidden="1" customWidth="1" outlineLevel="1"/>
    <col min="104" max="104" width="14.44140625" style="68" hidden="1" customWidth="1" outlineLevel="1"/>
    <col min="105" max="105" width="13.88671875" style="68" hidden="1" customWidth="1" outlineLevel="1"/>
    <col min="106" max="106" width="13.44140625" style="68" hidden="1" customWidth="1" outlineLevel="1"/>
    <col min="107" max="107" width="14.33203125" style="68" hidden="1" customWidth="1" outlineLevel="1"/>
    <col min="108" max="108" width="15.44140625" style="68" hidden="1" customWidth="1" outlineLevel="1"/>
    <col min="109" max="109" width="13.88671875" style="68" hidden="1" customWidth="1" outlineLevel="1"/>
    <col min="110" max="110" width="15.6640625" style="68" hidden="1" customWidth="1" outlineLevel="1"/>
    <col min="111" max="111" width="14" style="68" hidden="1" customWidth="1" outlineLevel="1"/>
    <col min="112" max="112" width="13.88671875" style="68" hidden="1" customWidth="1" outlineLevel="1"/>
    <col min="113" max="113" width="14" style="68" hidden="1" customWidth="1" outlineLevel="1"/>
    <col min="114" max="115" width="13.88671875" style="68" hidden="1" customWidth="1" outlineLevel="1"/>
    <col min="116" max="118" width="14" style="68" hidden="1" customWidth="1" outlineLevel="1"/>
    <col min="119" max="119" width="14.33203125" style="68" hidden="1" customWidth="1" outlineLevel="1"/>
    <col min="120" max="121" width="15" style="68" hidden="1" customWidth="1" outlineLevel="1"/>
    <col min="122" max="122" width="15.44140625" style="68" hidden="1" customWidth="1" outlineLevel="1"/>
    <col min="123" max="123" width="15.6640625" style="68" bestFit="1" customWidth="1" collapsed="1"/>
    <col min="124" max="124" width="12.5546875" style="68" hidden="1" customWidth="1" outlineLevel="1"/>
    <col min="125" max="125" width="13.33203125" style="68" hidden="1" customWidth="1" outlineLevel="1"/>
    <col min="126" max="126" width="11.6640625" style="68" hidden="1" customWidth="1" outlineLevel="1"/>
    <col min="127" max="127" width="12.44140625" style="68" hidden="1" customWidth="1" outlineLevel="1"/>
    <col min="128" max="128" width="13" style="68" hidden="1" customWidth="1" outlineLevel="1"/>
    <col min="129" max="129" width="12.88671875" style="68" hidden="1" customWidth="1" outlineLevel="1"/>
    <col min="130" max="130" width="12.44140625" style="68" hidden="1" customWidth="1" outlineLevel="1"/>
    <col min="131" max="131" width="12.109375" style="68" hidden="1" customWidth="1" outlineLevel="1"/>
    <col min="132" max="132" width="12" style="68" hidden="1" customWidth="1" outlineLevel="1"/>
    <col min="133" max="133" width="12.109375" style="68" hidden="1" customWidth="1" outlineLevel="1"/>
    <col min="134" max="135" width="12" style="68" hidden="1" customWidth="1" outlineLevel="1"/>
    <col min="136" max="137" width="12.109375" style="68" hidden="1" customWidth="1" outlineLevel="1"/>
    <col min="138" max="138" width="13.33203125" style="68" hidden="1" customWidth="1" outlineLevel="1"/>
    <col min="139" max="139" width="12.44140625" style="68" hidden="1" customWidth="1" outlineLevel="1"/>
    <col min="140" max="141" width="11.6640625" style="68" hidden="1" customWidth="1" outlineLevel="1"/>
    <col min="142" max="142" width="12.109375" style="68" hidden="1" customWidth="1" outlineLevel="1"/>
    <col min="143" max="143" width="15.33203125" style="68" hidden="1" customWidth="1" outlineLevel="1"/>
    <col min="144" max="144" width="15.88671875" style="68" hidden="1" customWidth="1" outlineLevel="1"/>
    <col min="145" max="145" width="15.33203125" style="68" hidden="1" customWidth="1" outlineLevel="1"/>
    <col min="146" max="146" width="15" style="68" hidden="1" customWidth="1" outlineLevel="1"/>
    <col min="147" max="147" width="12.44140625" style="68" hidden="1" customWidth="1" outlineLevel="1"/>
    <col min="148" max="148" width="14.109375" style="68" hidden="1" customWidth="1" outlineLevel="1"/>
    <col min="149" max="149" width="12" style="68" hidden="1" customWidth="1" outlineLevel="1"/>
    <col min="150" max="150" width="12.44140625" style="68" hidden="1" customWidth="1" outlineLevel="1"/>
    <col min="151" max="151" width="12.109375" style="68" hidden="1" customWidth="1" outlineLevel="1"/>
    <col min="152" max="152" width="12" style="68" hidden="1" customWidth="1" outlineLevel="1"/>
    <col min="153" max="153" width="12.109375" style="68" hidden="1" customWidth="1" outlineLevel="1"/>
    <col min="154" max="155" width="12" style="68" hidden="1" customWidth="1" outlineLevel="1"/>
    <col min="156" max="156" width="12.6640625" style="68" hidden="1" customWidth="1" outlineLevel="1"/>
    <col min="157" max="157" width="12.109375" style="68" hidden="1" customWidth="1" outlineLevel="1"/>
    <col min="158" max="158" width="14.109375" style="68" hidden="1" customWidth="1" outlineLevel="1"/>
    <col min="159" max="159" width="12.44140625" style="68" hidden="1" customWidth="1" outlineLevel="1"/>
    <col min="160" max="160" width="11.6640625" style="68" hidden="1" customWidth="1" outlineLevel="1"/>
    <col min="161" max="161" width="12.5546875" style="68" hidden="1" customWidth="1" outlineLevel="1"/>
    <col min="162" max="163" width="13.5546875" style="68" hidden="1" customWidth="1" outlineLevel="1"/>
    <col min="164" max="164" width="12.88671875" style="68" hidden="1" customWidth="1" outlineLevel="1"/>
    <col min="165" max="165" width="13" style="68" hidden="1" customWidth="1" outlineLevel="1"/>
    <col min="166" max="166" width="12.6640625" style="68" hidden="1" customWidth="1" outlineLevel="1"/>
    <col min="167" max="167" width="12.5546875" style="68" hidden="1" customWidth="1" outlineLevel="1"/>
    <col min="168" max="168" width="15" style="68" hidden="1" customWidth="1" outlineLevel="1"/>
    <col min="169" max="169" width="12.109375" style="68" hidden="1" customWidth="1" outlineLevel="1"/>
    <col min="170" max="171" width="12.44140625" style="68" hidden="1" customWidth="1" outlineLevel="1"/>
    <col min="172" max="172" width="12.109375" style="68" hidden="1" customWidth="1" outlineLevel="1"/>
    <col min="173" max="173" width="12.44140625" style="68" hidden="1" customWidth="1" outlineLevel="1"/>
    <col min="174" max="175" width="12.109375" style="68" hidden="1" customWidth="1" outlineLevel="1"/>
    <col min="176" max="178" width="12.44140625" style="68" hidden="1" customWidth="1" outlineLevel="1"/>
    <col min="179" max="179" width="12.5546875" style="68" hidden="1" customWidth="1" outlineLevel="1"/>
    <col min="180" max="181" width="11.6640625" style="68" hidden="1" customWidth="1" outlineLevel="1"/>
    <col min="182" max="182" width="13" style="68" hidden="1" customWidth="1" outlineLevel="1"/>
    <col min="183" max="183" width="13.88671875" style="68" hidden="1" customWidth="1" outlineLevel="1"/>
    <col min="184" max="184" width="12.5546875" style="68" hidden="1" customWidth="1" outlineLevel="1"/>
    <col min="185" max="185" width="12.44140625" style="68" hidden="1" customWidth="1" outlineLevel="1"/>
    <col min="186" max="186" width="13.109375" style="68" hidden="1" customWidth="1" outlineLevel="1"/>
    <col min="187" max="187" width="12.44140625" style="68" hidden="1" customWidth="1" outlineLevel="1"/>
    <col min="188" max="188" width="13.44140625" style="68" hidden="1" customWidth="1" outlineLevel="1"/>
    <col min="189" max="189" width="12" style="68" hidden="1" customWidth="1" outlineLevel="1"/>
    <col min="190" max="190" width="12.44140625" style="68" hidden="1" customWidth="1" outlineLevel="1"/>
    <col min="191" max="191" width="12.109375" style="68" hidden="1" customWidth="1" outlineLevel="1"/>
    <col min="192" max="192" width="12" style="68" hidden="1" customWidth="1" outlineLevel="1"/>
    <col min="193" max="193" width="12.109375" style="68" hidden="1" customWidth="1" outlineLevel="1"/>
    <col min="194" max="195" width="12" style="68" hidden="1" customWidth="1" outlineLevel="1"/>
    <col min="196" max="197" width="12.109375" style="68" hidden="1" customWidth="1" outlineLevel="1"/>
    <col min="198" max="198" width="12.88671875" style="68" hidden="1" customWidth="1" outlineLevel="1"/>
    <col min="199" max="199" width="12.44140625" style="68" hidden="1" customWidth="1" outlineLevel="1"/>
    <col min="200" max="201" width="11.6640625" style="68" hidden="1" customWidth="1" outlineLevel="1"/>
    <col min="202" max="202" width="12.109375" style="68" hidden="1" customWidth="1" outlineLevel="1"/>
    <col min="203" max="203" width="12" style="68" hidden="1" customWidth="1" outlineLevel="1"/>
    <col min="204" max="204" width="12.5546875" style="68" hidden="1" customWidth="1" outlineLevel="1"/>
    <col min="205" max="205" width="12" style="68" hidden="1" customWidth="1" outlineLevel="1"/>
    <col min="206" max="206" width="11.6640625" style="68" hidden="1" customWidth="1" outlineLevel="1"/>
    <col min="207" max="207" width="12.44140625" style="68" hidden="1" customWidth="1" outlineLevel="1"/>
    <col min="208" max="208" width="12.109375" style="68" hidden="1" customWidth="1" outlineLevel="1"/>
    <col min="209" max="209" width="12" style="68" hidden="1" customWidth="1" outlineLevel="1"/>
    <col min="210" max="210" width="12.44140625" style="68" hidden="1" customWidth="1" outlineLevel="1"/>
    <col min="211" max="211" width="12.109375" style="68" hidden="1" customWidth="1" outlineLevel="1"/>
    <col min="212" max="212" width="12" style="68" hidden="1" customWidth="1" outlineLevel="1"/>
    <col min="213" max="213" width="12.109375" style="68" hidden="1" customWidth="1" outlineLevel="1"/>
    <col min="214" max="215" width="12" style="68" hidden="1" customWidth="1" outlineLevel="1"/>
    <col min="216" max="216" width="12.109375" style="68" hidden="1" customWidth="1" outlineLevel="1"/>
    <col min="217" max="217" width="13.6640625" style="68" hidden="1" customWidth="1" outlineLevel="1"/>
    <col min="218" max="218" width="12.109375" style="68" hidden="1" customWidth="1" outlineLevel="1"/>
    <col min="219" max="219" width="12.44140625" style="68" hidden="1" customWidth="1" outlineLevel="1"/>
    <col min="220" max="221" width="11.6640625" style="68" hidden="1" customWidth="1" outlineLevel="1"/>
    <col min="222" max="222" width="12.109375" style="68" hidden="1" customWidth="1" outlineLevel="1"/>
    <col min="223" max="223" width="5.44140625" style="68" customWidth="1" collapsed="1"/>
    <col min="224" max="224" width="9.5546875" style="68" bestFit="1" customWidth="1"/>
    <col min="225" max="225" width="11.6640625" style="68" bestFit="1" customWidth="1"/>
    <col min="226" max="226" width="13.5546875" style="68" customWidth="1" collapsed="1"/>
    <col min="227" max="227" width="12.88671875" style="68" hidden="1" customWidth="1" outlineLevel="1"/>
    <col min="228" max="228" width="12.44140625" style="68" hidden="1" customWidth="1" outlineLevel="1"/>
    <col min="229" max="229" width="12.109375" style="68" hidden="1" customWidth="1" outlineLevel="1"/>
    <col min="230" max="230" width="12.5546875" style="68" hidden="1" customWidth="1" outlineLevel="1"/>
    <col min="231" max="231" width="14" style="68" hidden="1" customWidth="1" outlineLevel="1"/>
    <col min="232" max="232" width="12.44140625" style="68" hidden="1" customWidth="1" outlineLevel="1"/>
    <col min="233" max="233" width="14" style="68" hidden="1" customWidth="1" outlineLevel="1"/>
    <col min="234" max="234" width="12.109375" style="68" hidden="1" customWidth="1" outlineLevel="1"/>
    <col min="235" max="235" width="12" style="68" hidden="1" customWidth="1" outlineLevel="1"/>
    <col min="236" max="237" width="12.109375" style="68" hidden="1" customWidth="1" outlineLevel="1"/>
    <col min="238" max="239" width="12.44140625" style="68" hidden="1" customWidth="1" outlineLevel="1"/>
    <col min="240" max="242" width="12.5546875" style="68" hidden="1" customWidth="1" outlineLevel="1"/>
    <col min="243" max="244" width="13.88671875" style="68" hidden="1" customWidth="1" outlineLevel="1"/>
    <col min="245" max="245" width="14" style="68" hidden="1" customWidth="1" outlineLevel="1"/>
    <col min="246" max="246" width="12.44140625" style="68" hidden="1" customWidth="1" outlineLevel="1"/>
    <col min="247" max="247" width="13" style="68" hidden="1" customWidth="1" outlineLevel="1"/>
    <col min="248" max="248" width="12.5546875" style="68" hidden="1" customWidth="1" outlineLevel="1"/>
    <col min="249" max="249" width="12.44140625" style="68" hidden="1" customWidth="1" outlineLevel="1"/>
    <col min="250" max="250" width="12.88671875" style="68" hidden="1" customWidth="1" outlineLevel="1"/>
    <col min="251" max="251" width="14.33203125" style="68" hidden="1" customWidth="1" outlineLevel="1"/>
    <col min="252" max="252" width="12.5546875" style="68" hidden="1" customWidth="1" outlineLevel="1"/>
    <col min="253" max="253" width="14.33203125" style="68" hidden="1" customWidth="1" outlineLevel="1"/>
    <col min="254" max="254" width="12.44140625" style="68" hidden="1" customWidth="1" outlineLevel="1"/>
    <col min="255" max="255" width="12.109375" style="68" hidden="1" customWidth="1" outlineLevel="1"/>
    <col min="256" max="257" width="12.44140625" style="68" hidden="1" customWidth="1" outlineLevel="1"/>
    <col min="258" max="259" width="12.5546875" style="68" hidden="1" customWidth="1" outlineLevel="1"/>
    <col min="260" max="262" width="12.88671875" style="68" hidden="1" customWidth="1" outlineLevel="1"/>
    <col min="263" max="264" width="14" style="68" hidden="1" customWidth="1" outlineLevel="1"/>
    <col min="265" max="265" width="14.33203125" style="68" hidden="1" customWidth="1" outlineLevel="1"/>
    <col min="266" max="266" width="13" style="68" hidden="1" customWidth="1" outlineLevel="1"/>
    <col min="267" max="267" width="13.88671875" style="68" hidden="1" customWidth="1" outlineLevel="1"/>
    <col min="268" max="268" width="13.109375" style="68" hidden="1" customWidth="1" outlineLevel="1"/>
    <col min="269" max="269" width="13" style="68" hidden="1" customWidth="1" outlineLevel="1"/>
    <col min="270" max="270" width="13.44140625" style="68" hidden="1" customWidth="1" outlineLevel="1"/>
    <col min="271" max="271" width="14.88671875" style="68" hidden="1" customWidth="1" outlineLevel="1"/>
    <col min="272" max="272" width="13.109375" style="68" hidden="1" customWidth="1" outlineLevel="1"/>
    <col min="273" max="273" width="14.88671875" style="68" hidden="1" customWidth="1" outlineLevel="1"/>
    <col min="274" max="274" width="13" style="68" hidden="1" customWidth="1" outlineLevel="1"/>
    <col min="275" max="275" width="12.88671875" style="68" hidden="1" customWidth="1" outlineLevel="1"/>
    <col min="276" max="277" width="13" style="68" hidden="1" customWidth="1" outlineLevel="1"/>
    <col min="278" max="279" width="13.109375" style="68" hidden="1" customWidth="1" outlineLevel="1"/>
    <col min="280" max="282" width="13.44140625" style="68" hidden="1" customWidth="1" outlineLevel="1"/>
    <col min="283" max="284" width="14.5546875" style="68" hidden="1" customWidth="1" outlineLevel="1"/>
    <col min="285" max="285" width="14.88671875" style="68" hidden="1" customWidth="1" outlineLevel="1"/>
    <col min="286" max="286" width="12.88671875" style="68" hidden="1" customWidth="1" outlineLevel="1"/>
    <col min="287" max="287" width="13.44140625" style="68" hidden="1" customWidth="1" outlineLevel="1"/>
    <col min="288" max="288" width="13" style="68" hidden="1" customWidth="1" outlineLevel="1"/>
    <col min="289" max="289" width="12.88671875" style="68" hidden="1" customWidth="1" outlineLevel="1"/>
    <col min="290" max="290" width="13.109375" style="68" hidden="1" customWidth="1" outlineLevel="1"/>
    <col min="291" max="291" width="14.5546875" style="68" hidden="1" customWidth="1" outlineLevel="1"/>
    <col min="292" max="292" width="13" style="68" hidden="1" customWidth="1" outlineLevel="1"/>
    <col min="293" max="293" width="14.5546875" style="68" hidden="1" customWidth="1" outlineLevel="1"/>
    <col min="294" max="294" width="12.88671875" style="68" hidden="1" customWidth="1" outlineLevel="1"/>
    <col min="295" max="295" width="12.5546875" style="68" hidden="1" customWidth="1" outlineLevel="1"/>
    <col min="296" max="297" width="12.88671875" style="68" hidden="1" customWidth="1" outlineLevel="1"/>
    <col min="298" max="299" width="13" style="68" hidden="1" customWidth="1" outlineLevel="1"/>
    <col min="300" max="302" width="13.109375" style="68" hidden="1" customWidth="1" outlineLevel="1"/>
    <col min="303" max="304" width="14.44140625" style="68" hidden="1" customWidth="1" outlineLevel="1"/>
    <col min="305" max="305" width="14.5546875" style="68" hidden="1" customWidth="1" outlineLevel="1"/>
    <col min="306" max="306" width="11.109375" style="68" hidden="1" customWidth="1" outlineLevel="1"/>
    <col min="307" max="307" width="11.6640625" style="68" hidden="1" customWidth="1" outlineLevel="1"/>
    <col min="308" max="308" width="11.44140625" style="68" hidden="1" customWidth="1" outlineLevel="1"/>
    <col min="309" max="309" width="11.109375" style="68" hidden="1" customWidth="1" outlineLevel="1"/>
    <col min="310" max="310" width="11.5546875" style="68" hidden="1" customWidth="1" outlineLevel="1"/>
    <col min="311" max="311" width="12.88671875" style="68" hidden="1" customWidth="1" outlineLevel="1"/>
    <col min="312" max="312" width="11.44140625" style="68" hidden="1" customWidth="1" outlineLevel="1"/>
    <col min="313" max="313" width="12.88671875" style="68" hidden="1" customWidth="1" outlineLevel="1"/>
    <col min="314" max="314" width="11.109375" style="68" hidden="1" customWidth="1" outlineLevel="1"/>
    <col min="315" max="315" width="11" style="68" hidden="1" customWidth="1" outlineLevel="1"/>
    <col min="316" max="316" width="12.109375" style="68" hidden="1" customWidth="1" outlineLevel="1"/>
    <col min="317" max="317" width="11.109375" style="68" hidden="1" customWidth="1" outlineLevel="1"/>
    <col min="318" max="319" width="11.44140625" style="68" hidden="1" customWidth="1" outlineLevel="1"/>
    <col min="320" max="322" width="11.5546875" style="68" hidden="1" customWidth="1" outlineLevel="1"/>
    <col min="323" max="324" width="12.5546875" style="68" hidden="1" customWidth="1" outlineLevel="1"/>
    <col min="325" max="325" width="12.88671875" style="68" hidden="1" customWidth="1" outlineLevel="1"/>
    <col min="326" max="326" width="14.6640625" style="68" bestFit="1" customWidth="1" collapsed="1"/>
    <col min="327" max="327" width="13.109375" style="68" hidden="1" customWidth="1" outlineLevel="1"/>
    <col min="328" max="328" width="12.5546875" style="68" hidden="1" customWidth="1" outlineLevel="1"/>
    <col min="329" max="329" width="12.44140625" style="68" hidden="1" customWidth="1" outlineLevel="1"/>
    <col min="330" max="330" width="12.88671875" style="68" hidden="1" customWidth="1" outlineLevel="1"/>
    <col min="331" max="331" width="14.33203125" style="68" hidden="1" customWidth="1" outlineLevel="1"/>
    <col min="332" max="332" width="12.6640625" style="68" hidden="1" customWidth="1" outlineLevel="1"/>
    <col min="333" max="333" width="14.33203125" style="68" hidden="1" customWidth="1" outlineLevel="1"/>
    <col min="334" max="334" width="12.6640625" style="68" hidden="1" customWidth="1" outlineLevel="1"/>
    <col min="335" max="335" width="12.33203125" style="68" hidden="1" customWidth="1" outlineLevel="1"/>
    <col min="336" max="336" width="12.6640625" style="68" hidden="1" customWidth="1" outlineLevel="1"/>
    <col min="337" max="337" width="12.44140625" style="68" hidden="1" customWidth="1" outlineLevel="1"/>
    <col min="338" max="338" width="12.5546875" style="68" hidden="1" customWidth="1" outlineLevel="1"/>
    <col min="339" max="339" width="12.6640625" style="68" hidden="1" customWidth="1" outlineLevel="1"/>
    <col min="340" max="342" width="12.88671875" style="68" hidden="1" customWidth="1" outlineLevel="1"/>
    <col min="343" max="344" width="14" style="68" hidden="1" customWidth="1" outlineLevel="1"/>
    <col min="345" max="345" width="14.33203125" style="68" hidden="1" customWidth="1" outlineLevel="1"/>
    <col min="346" max="346" width="12.6640625" style="68" hidden="1" customWidth="1" outlineLevel="1"/>
    <col min="347" max="347" width="13.44140625" style="68" hidden="1" customWidth="1" outlineLevel="1"/>
    <col min="348" max="348" width="12.88671875" style="68" hidden="1" customWidth="1" outlineLevel="1"/>
    <col min="349" max="349" width="12.6640625" style="68" hidden="1" customWidth="1" outlineLevel="1"/>
    <col min="350" max="350" width="13.109375" style="68" hidden="1" customWidth="1" outlineLevel="1"/>
    <col min="351" max="351" width="14.44140625" style="68" hidden="1" customWidth="1" outlineLevel="1"/>
    <col min="352" max="352" width="13" style="68" hidden="1" customWidth="1" outlineLevel="1"/>
    <col min="353" max="353" width="14.5546875" style="68" hidden="1" customWidth="1" outlineLevel="1"/>
    <col min="354" max="354" width="13" style="68" hidden="1" customWidth="1" outlineLevel="1"/>
    <col min="355" max="355" width="12.6640625" style="68" hidden="1" customWidth="1" outlineLevel="1"/>
    <col min="356" max="356" width="13" style="68" hidden="1" customWidth="1" outlineLevel="1"/>
    <col min="357" max="357" width="12.6640625" style="68" hidden="1" customWidth="1" outlineLevel="1"/>
    <col min="358" max="358" width="12.88671875" style="68" hidden="1" customWidth="1" outlineLevel="1"/>
    <col min="359" max="361" width="13" style="68" hidden="1" customWidth="1" outlineLevel="1"/>
    <col min="362" max="362" width="13.109375" style="68" hidden="1" customWidth="1" outlineLevel="1"/>
    <col min="363" max="364" width="14.33203125" style="68" hidden="1" customWidth="1" outlineLevel="1"/>
    <col min="365" max="365" width="14.44140625" style="68" hidden="1" customWidth="1" outlineLevel="1"/>
    <col min="366" max="366" width="13.109375" style="68" hidden="1" customWidth="1" outlineLevel="1"/>
    <col min="367" max="367" width="14" style="68" hidden="1" customWidth="1" outlineLevel="1"/>
    <col min="368" max="368" width="13.44140625" style="68" hidden="1" customWidth="1" outlineLevel="1"/>
    <col min="369" max="369" width="13.109375" style="68" hidden="1" customWidth="1" outlineLevel="1"/>
    <col min="370" max="370" width="13.88671875" style="68" hidden="1" customWidth="1" outlineLevel="1"/>
    <col min="371" max="371" width="15" style="68" hidden="1" customWidth="1" outlineLevel="1"/>
    <col min="372" max="372" width="13.44140625" style="68" hidden="1" customWidth="1" outlineLevel="1"/>
    <col min="373" max="373" width="15" style="68" hidden="1" customWidth="1" outlineLevel="1"/>
    <col min="374" max="374" width="13.109375" style="68" hidden="1" customWidth="1" outlineLevel="1"/>
    <col min="375" max="375" width="13" style="68" hidden="1" customWidth="1" outlineLevel="1"/>
    <col min="376" max="377" width="13.109375" style="68" hidden="1" customWidth="1" outlineLevel="1"/>
    <col min="378" max="379" width="13.44140625" style="68" hidden="1" customWidth="1" outlineLevel="1"/>
    <col min="380" max="382" width="13.88671875" style="68" hidden="1" customWidth="1" outlineLevel="1"/>
    <col min="383" max="384" width="14.88671875" style="68" hidden="1" customWidth="1" outlineLevel="1"/>
    <col min="385" max="385" width="15" style="68" hidden="1" customWidth="1" outlineLevel="1"/>
    <col min="386" max="386" width="13" style="68" hidden="1" customWidth="1" outlineLevel="1"/>
    <col min="387" max="387" width="13.88671875" style="68" hidden="1" customWidth="1" outlineLevel="1"/>
    <col min="388" max="388" width="13.109375" style="68" hidden="1" customWidth="1" outlineLevel="1"/>
    <col min="389" max="389" width="13" style="68" hidden="1" customWidth="1" outlineLevel="1"/>
    <col min="390" max="390" width="13.44140625" style="68" hidden="1" customWidth="1" outlineLevel="1"/>
    <col min="391" max="391" width="14.88671875" style="68" hidden="1" customWidth="1" outlineLevel="1"/>
    <col min="392" max="392" width="13.109375" style="68" hidden="1" customWidth="1" outlineLevel="1"/>
    <col min="393" max="393" width="14.88671875" style="68" hidden="1" customWidth="1" outlineLevel="1"/>
    <col min="394" max="394" width="13" style="68" hidden="1" customWidth="1" outlineLevel="1"/>
    <col min="395" max="395" width="12.88671875" style="68" hidden="1" customWidth="1" outlineLevel="1"/>
    <col min="396" max="397" width="13" style="68" hidden="1" customWidth="1" outlineLevel="1"/>
    <col min="398" max="399" width="13.109375" style="68" hidden="1" customWidth="1" outlineLevel="1"/>
    <col min="400" max="402" width="13.44140625" style="68" hidden="1" customWidth="1" outlineLevel="1"/>
    <col min="403" max="404" width="14.5546875" style="68" hidden="1" customWidth="1" outlineLevel="1"/>
    <col min="405" max="405" width="14.88671875" style="68" hidden="1" customWidth="1" outlineLevel="1"/>
    <col min="406" max="406" width="11.44140625" style="68" hidden="1" customWidth="1" outlineLevel="1"/>
    <col min="407" max="407" width="12" style="68" hidden="1" customWidth="1" outlineLevel="1"/>
    <col min="408" max="408" width="11.5546875" style="68" hidden="1" customWidth="1" outlineLevel="1"/>
    <col min="409" max="409" width="11.44140625" style="68" hidden="1" customWidth="1" outlineLevel="1"/>
    <col min="410" max="410" width="11.6640625" style="68" hidden="1" customWidth="1" outlineLevel="1"/>
    <col min="411" max="411" width="13" style="68" hidden="1" customWidth="1" outlineLevel="1"/>
    <col min="412" max="412" width="11.5546875" style="68" hidden="1" customWidth="1" outlineLevel="1"/>
    <col min="413" max="413" width="13.109375" style="68" hidden="1" customWidth="1" outlineLevel="1"/>
    <col min="414" max="414" width="11.44140625" style="68" hidden="1" customWidth="1" outlineLevel="1"/>
    <col min="415" max="415" width="11.109375" style="68" hidden="1" customWidth="1" outlineLevel="1"/>
    <col min="416" max="416" width="12.44140625" style="68" hidden="1" customWidth="1" outlineLevel="1"/>
    <col min="417" max="417" width="11.44140625" style="68" hidden="1" customWidth="1" outlineLevel="1"/>
    <col min="418" max="419" width="11.5546875" style="68" hidden="1" customWidth="1" outlineLevel="1"/>
    <col min="420" max="422" width="11.6640625" style="68" hidden="1" customWidth="1" outlineLevel="1"/>
    <col min="423" max="424" width="12.88671875" style="68" hidden="1" customWidth="1" outlineLevel="1"/>
    <col min="425" max="425" width="13" style="68" hidden="1" customWidth="1" outlineLevel="1"/>
    <col min="426" max="426" width="12.6640625" style="68" hidden="1" customWidth="1" outlineLevel="1"/>
    <col min="427" max="427" width="12.88671875" style="68" hidden="1" customWidth="1" outlineLevel="1"/>
    <col min="428" max="428" width="12.44140625" style="68" hidden="1" customWidth="1" outlineLevel="1"/>
    <col min="429" max="429" width="12.5546875" style="68" hidden="1" customWidth="1" outlineLevel="1"/>
    <col min="430" max="430" width="12.109375" style="68" hidden="1" customWidth="1" outlineLevel="1"/>
    <col min="431" max="431" width="14" style="68" hidden="1" customWidth="1" outlineLevel="1"/>
    <col min="432" max="432" width="12.44140625" style="68" hidden="1" customWidth="1" outlineLevel="1"/>
    <col min="433" max="433" width="14" style="68" hidden="1" customWidth="1" outlineLevel="1"/>
    <col min="434" max="434" width="12.109375" style="68" hidden="1" customWidth="1" outlineLevel="1"/>
    <col min="435" max="435" width="12" style="68" hidden="1" customWidth="1" outlineLevel="1"/>
    <col min="436" max="437" width="12.109375" style="68" hidden="1" customWidth="1" outlineLevel="1"/>
    <col min="438" max="439" width="12.44140625" style="68" hidden="1" customWidth="1" outlineLevel="1"/>
    <col min="440" max="442" width="12.5546875" style="68" hidden="1" customWidth="1" outlineLevel="1"/>
    <col min="443" max="444" width="13.88671875" style="68" hidden="1" customWidth="1" outlineLevel="1"/>
    <col min="445" max="445" width="14" style="68" hidden="1" customWidth="1" outlineLevel="1"/>
    <col min="446" max="446" width="15.44140625" style="68" bestFit="1" customWidth="1" collapsed="1"/>
    <col min="447" max="16384" width="9.109375" style="68"/>
  </cols>
  <sheetData>
    <row r="1" spans="1:446" s="66" customFormat="1" ht="26.4" x14ac:dyDescent="0.25">
      <c r="A1" s="70" t="s">
        <v>126</v>
      </c>
      <c r="B1" s="70" t="s">
        <v>127</v>
      </c>
      <c r="C1" s="71" t="s">
        <v>212</v>
      </c>
      <c r="D1" s="70" t="s">
        <v>66</v>
      </c>
      <c r="E1" s="70" t="s">
        <v>454</v>
      </c>
      <c r="F1" s="70" t="s">
        <v>455</v>
      </c>
      <c r="G1" s="71" t="s">
        <v>12</v>
      </c>
      <c r="H1" s="71" t="s">
        <v>13</v>
      </c>
      <c r="I1" s="71" t="s">
        <v>456</v>
      </c>
      <c r="J1" s="71" t="s">
        <v>457</v>
      </c>
      <c r="K1" s="71" t="s">
        <v>458</v>
      </c>
      <c r="L1" s="71" t="s">
        <v>459</v>
      </c>
      <c r="M1" s="71" t="s">
        <v>460</v>
      </c>
      <c r="N1" s="71" t="s">
        <v>461</v>
      </c>
      <c r="O1" s="71" t="s">
        <v>462</v>
      </c>
      <c r="P1" s="71" t="s">
        <v>463</v>
      </c>
      <c r="Q1" s="71" t="s">
        <v>464</v>
      </c>
      <c r="R1" s="71" t="s">
        <v>465</v>
      </c>
      <c r="S1" s="71" t="s">
        <v>466</v>
      </c>
      <c r="T1" s="71" t="s">
        <v>467</v>
      </c>
      <c r="U1" s="71" t="s">
        <v>468</v>
      </c>
      <c r="V1" s="71" t="s">
        <v>469</v>
      </c>
      <c r="W1" s="72" t="s">
        <v>470</v>
      </c>
      <c r="X1" s="71" t="s">
        <v>471</v>
      </c>
      <c r="Y1" s="71" t="s">
        <v>472</v>
      </c>
      <c r="Z1" s="71" t="s">
        <v>473</v>
      </c>
      <c r="AA1" s="71" t="s">
        <v>474</v>
      </c>
      <c r="AB1" s="71" t="s">
        <v>475</v>
      </c>
      <c r="AC1" s="71" t="s">
        <v>476</v>
      </c>
      <c r="AD1" s="71" t="s">
        <v>477</v>
      </c>
      <c r="AE1" s="71" t="s">
        <v>478</v>
      </c>
      <c r="AF1" s="71" t="s">
        <v>479</v>
      </c>
      <c r="AG1" s="71" t="s">
        <v>480</v>
      </c>
      <c r="AH1" s="71" t="s">
        <v>481</v>
      </c>
      <c r="AI1" s="71" t="s">
        <v>482</v>
      </c>
      <c r="AJ1" s="71" t="s">
        <v>483</v>
      </c>
      <c r="AK1" s="71" t="s">
        <v>484</v>
      </c>
      <c r="AL1" s="71" t="s">
        <v>485</v>
      </c>
      <c r="AM1" s="71" t="s">
        <v>486</v>
      </c>
      <c r="AN1" s="71" t="s">
        <v>487</v>
      </c>
      <c r="AO1" s="71" t="s">
        <v>488</v>
      </c>
      <c r="AP1" s="71" t="s">
        <v>489</v>
      </c>
      <c r="AQ1" s="72" t="s">
        <v>490</v>
      </c>
      <c r="AR1" s="71" t="s">
        <v>491</v>
      </c>
      <c r="AS1" s="71" t="s">
        <v>492</v>
      </c>
      <c r="AT1" s="71" t="s">
        <v>493</v>
      </c>
      <c r="AU1" s="71" t="s">
        <v>494</v>
      </c>
      <c r="AV1" s="71" t="s">
        <v>495</v>
      </c>
      <c r="AW1" s="71" t="s">
        <v>496</v>
      </c>
      <c r="AX1" s="71" t="s">
        <v>497</v>
      </c>
      <c r="AY1" s="71" t="s">
        <v>498</v>
      </c>
      <c r="AZ1" s="71" t="s">
        <v>499</v>
      </c>
      <c r="BA1" s="71" t="s">
        <v>500</v>
      </c>
      <c r="BB1" s="71" t="s">
        <v>501</v>
      </c>
      <c r="BC1" s="71" t="s">
        <v>502</v>
      </c>
      <c r="BD1" s="71" t="s">
        <v>503</v>
      </c>
      <c r="BE1" s="71" t="s">
        <v>504</v>
      </c>
      <c r="BF1" s="71" t="s">
        <v>505</v>
      </c>
      <c r="BG1" s="71" t="s">
        <v>506</v>
      </c>
      <c r="BH1" s="71" t="s">
        <v>507</v>
      </c>
      <c r="BI1" s="71" t="s">
        <v>508</v>
      </c>
      <c r="BJ1" s="71" t="s">
        <v>509</v>
      </c>
      <c r="BK1" s="72" t="s">
        <v>510</v>
      </c>
      <c r="BL1" s="71" t="s">
        <v>511</v>
      </c>
      <c r="BM1" s="71" t="s">
        <v>512</v>
      </c>
      <c r="BN1" s="71" t="s">
        <v>513</v>
      </c>
      <c r="BO1" s="71" t="s">
        <v>514</v>
      </c>
      <c r="BP1" s="71" t="s">
        <v>515</v>
      </c>
      <c r="BQ1" s="71" t="s">
        <v>516</v>
      </c>
      <c r="BR1" s="71" t="s">
        <v>517</v>
      </c>
      <c r="BS1" s="71" t="s">
        <v>518</v>
      </c>
      <c r="BT1" s="71" t="s">
        <v>519</v>
      </c>
      <c r="BU1" s="71" t="s">
        <v>520</v>
      </c>
      <c r="BV1" s="71" t="s">
        <v>521</v>
      </c>
      <c r="BW1" s="71" t="s">
        <v>522</v>
      </c>
      <c r="BX1" s="71" t="s">
        <v>523</v>
      </c>
      <c r="BY1" s="71" t="s">
        <v>524</v>
      </c>
      <c r="BZ1" s="71" t="s">
        <v>525</v>
      </c>
      <c r="CA1" s="71" t="s">
        <v>526</v>
      </c>
      <c r="CB1" s="71" t="s">
        <v>527</v>
      </c>
      <c r="CC1" s="71" t="s">
        <v>528</v>
      </c>
      <c r="CD1" s="71" t="s">
        <v>529</v>
      </c>
      <c r="CE1" s="72" t="s">
        <v>530</v>
      </c>
      <c r="CF1" s="71" t="s">
        <v>531</v>
      </c>
      <c r="CG1" s="71" t="s">
        <v>532</v>
      </c>
      <c r="CH1" s="71" t="s">
        <v>533</v>
      </c>
      <c r="CI1" s="71" t="s">
        <v>534</v>
      </c>
      <c r="CJ1" s="71" t="s">
        <v>535</v>
      </c>
      <c r="CK1" s="71" t="s">
        <v>536</v>
      </c>
      <c r="CL1" s="71" t="s">
        <v>537</v>
      </c>
      <c r="CM1" s="71" t="s">
        <v>538</v>
      </c>
      <c r="CN1" s="71" t="s">
        <v>539</v>
      </c>
      <c r="CO1" s="71" t="s">
        <v>540</v>
      </c>
      <c r="CP1" s="71" t="s">
        <v>541</v>
      </c>
      <c r="CQ1" s="71" t="s">
        <v>542</v>
      </c>
      <c r="CR1" s="71" t="s">
        <v>543</v>
      </c>
      <c r="CS1" s="71" t="s">
        <v>544</v>
      </c>
      <c r="CT1" s="71" t="s">
        <v>545</v>
      </c>
      <c r="CU1" s="71" t="s">
        <v>546</v>
      </c>
      <c r="CV1" s="71" t="s">
        <v>547</v>
      </c>
      <c r="CW1" s="71" t="s">
        <v>548</v>
      </c>
      <c r="CX1" s="71" t="s">
        <v>549</v>
      </c>
      <c r="CY1" s="72" t="s">
        <v>550</v>
      </c>
      <c r="CZ1" s="71" t="s">
        <v>551</v>
      </c>
      <c r="DA1" s="71" t="s">
        <v>552</v>
      </c>
      <c r="DB1" s="71" t="s">
        <v>553</v>
      </c>
      <c r="DC1" s="71" t="s">
        <v>554</v>
      </c>
      <c r="DD1" s="71" t="s">
        <v>555</v>
      </c>
      <c r="DE1" s="71" t="s">
        <v>556</v>
      </c>
      <c r="DF1" s="71" t="s">
        <v>557</v>
      </c>
      <c r="DG1" s="71" t="s">
        <v>558</v>
      </c>
      <c r="DH1" s="71" t="s">
        <v>559</v>
      </c>
      <c r="DI1" s="71" t="s">
        <v>560</v>
      </c>
      <c r="DJ1" s="71" t="s">
        <v>561</v>
      </c>
      <c r="DK1" s="71" t="s">
        <v>562</v>
      </c>
      <c r="DL1" s="71" t="s">
        <v>563</v>
      </c>
      <c r="DM1" s="71" t="s">
        <v>564</v>
      </c>
      <c r="DN1" s="71" t="s">
        <v>565</v>
      </c>
      <c r="DO1" s="71" t="s">
        <v>566</v>
      </c>
      <c r="DP1" s="71" t="s">
        <v>567</v>
      </c>
      <c r="DQ1" s="71" t="s">
        <v>568</v>
      </c>
      <c r="DR1" s="71" t="s">
        <v>569</v>
      </c>
      <c r="DS1" s="72" t="s">
        <v>570</v>
      </c>
      <c r="DT1" s="71" t="s">
        <v>571</v>
      </c>
      <c r="DU1" s="71" t="s">
        <v>572</v>
      </c>
      <c r="DV1" s="71" t="s">
        <v>573</v>
      </c>
      <c r="DW1" s="71" t="s">
        <v>574</v>
      </c>
      <c r="DX1" s="71" t="s">
        <v>575</v>
      </c>
      <c r="DY1" s="71" t="s">
        <v>576</v>
      </c>
      <c r="DZ1" s="71" t="s">
        <v>577</v>
      </c>
      <c r="EA1" s="71" t="s">
        <v>578</v>
      </c>
      <c r="EB1" s="71" t="s">
        <v>579</v>
      </c>
      <c r="EC1" s="71" t="s">
        <v>580</v>
      </c>
      <c r="ED1" s="71" t="s">
        <v>581</v>
      </c>
      <c r="EE1" s="71" t="s">
        <v>582</v>
      </c>
      <c r="EF1" s="71" t="s">
        <v>583</v>
      </c>
      <c r="EG1" s="71" t="s">
        <v>584</v>
      </c>
      <c r="EH1" s="71" t="s">
        <v>585</v>
      </c>
      <c r="EI1" s="71" t="s">
        <v>586</v>
      </c>
      <c r="EJ1" s="71" t="s">
        <v>587</v>
      </c>
      <c r="EK1" s="71" t="s">
        <v>588</v>
      </c>
      <c r="EL1" s="71" t="s">
        <v>589</v>
      </c>
      <c r="EM1" s="72" t="s">
        <v>590</v>
      </c>
      <c r="EN1" s="71" t="s">
        <v>591</v>
      </c>
      <c r="EO1" s="71" t="s">
        <v>592</v>
      </c>
      <c r="EP1" s="71" t="s">
        <v>593</v>
      </c>
      <c r="EQ1" s="71" t="s">
        <v>594</v>
      </c>
      <c r="ER1" s="71" t="s">
        <v>595</v>
      </c>
      <c r="ES1" s="71" t="s">
        <v>596</v>
      </c>
      <c r="ET1" s="71" t="s">
        <v>597</v>
      </c>
      <c r="EU1" s="71" t="s">
        <v>598</v>
      </c>
      <c r="EV1" s="71" t="s">
        <v>599</v>
      </c>
      <c r="EW1" s="71" t="s">
        <v>600</v>
      </c>
      <c r="EX1" s="71" t="s">
        <v>601</v>
      </c>
      <c r="EY1" s="71" t="s">
        <v>602</v>
      </c>
      <c r="EZ1" s="71" t="s">
        <v>603</v>
      </c>
      <c r="FA1" s="71" t="s">
        <v>604</v>
      </c>
      <c r="FB1" s="71" t="s">
        <v>605</v>
      </c>
      <c r="FC1" s="71" t="s">
        <v>606</v>
      </c>
      <c r="FD1" s="71" t="s">
        <v>607</v>
      </c>
      <c r="FE1" s="71" t="s">
        <v>608</v>
      </c>
      <c r="FF1" s="71" t="s">
        <v>609</v>
      </c>
      <c r="FG1" s="72" t="s">
        <v>610</v>
      </c>
      <c r="FH1" s="71" t="s">
        <v>611</v>
      </c>
      <c r="FI1" s="71" t="s">
        <v>612</v>
      </c>
      <c r="FJ1" s="71" t="s">
        <v>613</v>
      </c>
      <c r="FK1" s="71" t="s">
        <v>614</v>
      </c>
      <c r="FL1" s="71" t="s">
        <v>615</v>
      </c>
      <c r="FM1" s="71" t="s">
        <v>616</v>
      </c>
      <c r="FN1" s="71" t="s">
        <v>617</v>
      </c>
      <c r="FO1" s="71" t="s">
        <v>618</v>
      </c>
      <c r="FP1" s="71" t="s">
        <v>619</v>
      </c>
      <c r="FQ1" s="71" t="s">
        <v>620</v>
      </c>
      <c r="FR1" s="71" t="s">
        <v>621</v>
      </c>
      <c r="FS1" s="71" t="s">
        <v>622</v>
      </c>
      <c r="FT1" s="71" t="s">
        <v>623</v>
      </c>
      <c r="FU1" s="71" t="s">
        <v>624</v>
      </c>
      <c r="FV1" s="71" t="s">
        <v>625</v>
      </c>
      <c r="FW1" s="71" t="s">
        <v>626</v>
      </c>
      <c r="FX1" s="71" t="s">
        <v>627</v>
      </c>
      <c r="FY1" s="71" t="s">
        <v>628</v>
      </c>
      <c r="FZ1" s="71" t="s">
        <v>629</v>
      </c>
      <c r="GA1" s="72" t="s">
        <v>630</v>
      </c>
      <c r="GB1" s="71" t="s">
        <v>631</v>
      </c>
      <c r="GC1" s="71" t="s">
        <v>632</v>
      </c>
      <c r="GD1" s="71" t="s">
        <v>633</v>
      </c>
      <c r="GE1" s="71" t="s">
        <v>634</v>
      </c>
      <c r="GF1" s="71" t="s">
        <v>635</v>
      </c>
      <c r="GG1" s="71" t="s">
        <v>636</v>
      </c>
      <c r="GH1" s="71" t="s">
        <v>637</v>
      </c>
      <c r="GI1" s="71" t="s">
        <v>638</v>
      </c>
      <c r="GJ1" s="71" t="s">
        <v>639</v>
      </c>
      <c r="GK1" s="71" t="s">
        <v>640</v>
      </c>
      <c r="GL1" s="71" t="s">
        <v>641</v>
      </c>
      <c r="GM1" s="71" t="s">
        <v>642</v>
      </c>
      <c r="GN1" s="71" t="s">
        <v>643</v>
      </c>
      <c r="GO1" s="71" t="s">
        <v>644</v>
      </c>
      <c r="GP1" s="71" t="s">
        <v>645</v>
      </c>
      <c r="GQ1" s="71" t="s">
        <v>646</v>
      </c>
      <c r="GR1" s="71" t="s">
        <v>647</v>
      </c>
      <c r="GS1" s="71" t="s">
        <v>648</v>
      </c>
      <c r="GT1" s="71" t="s">
        <v>649</v>
      </c>
      <c r="GU1" s="72" t="s">
        <v>650</v>
      </c>
      <c r="GV1" s="71" t="s">
        <v>651</v>
      </c>
      <c r="GW1" s="71" t="s">
        <v>652</v>
      </c>
      <c r="GX1" s="71" t="s">
        <v>653</v>
      </c>
      <c r="GY1" s="71" t="s">
        <v>654</v>
      </c>
      <c r="GZ1" s="71" t="s">
        <v>655</v>
      </c>
      <c r="HA1" s="71" t="s">
        <v>656</v>
      </c>
      <c r="HB1" s="71" t="s">
        <v>657</v>
      </c>
      <c r="HC1" s="71" t="s">
        <v>658</v>
      </c>
      <c r="HD1" s="71" t="s">
        <v>659</v>
      </c>
      <c r="HE1" s="71" t="s">
        <v>660</v>
      </c>
      <c r="HF1" s="71" t="s">
        <v>661</v>
      </c>
      <c r="HG1" s="71" t="s">
        <v>662</v>
      </c>
      <c r="HH1" s="71" t="s">
        <v>663</v>
      </c>
      <c r="HI1" s="71" t="s">
        <v>664</v>
      </c>
      <c r="HJ1" s="71" t="s">
        <v>665</v>
      </c>
      <c r="HK1" s="71" t="s">
        <v>666</v>
      </c>
      <c r="HL1" s="71" t="s">
        <v>667</v>
      </c>
      <c r="HM1" s="71" t="s">
        <v>668</v>
      </c>
      <c r="HN1" s="71" t="s">
        <v>669</v>
      </c>
      <c r="HP1" s="73" t="s">
        <v>66</v>
      </c>
      <c r="HQ1" s="74" t="s">
        <v>455</v>
      </c>
      <c r="HR1" s="67" t="s">
        <v>233</v>
      </c>
      <c r="HS1" s="67" t="s">
        <v>234</v>
      </c>
      <c r="HT1" s="67" t="s">
        <v>235</v>
      </c>
      <c r="HU1" s="67" t="s">
        <v>236</v>
      </c>
      <c r="HV1" s="67" t="s">
        <v>237</v>
      </c>
      <c r="HW1" s="67" t="s">
        <v>238</v>
      </c>
      <c r="HX1" s="67" t="s">
        <v>239</v>
      </c>
      <c r="HY1" s="67" t="s">
        <v>240</v>
      </c>
      <c r="HZ1" s="67" t="s">
        <v>241</v>
      </c>
      <c r="IA1" s="67" t="s">
        <v>242</v>
      </c>
      <c r="IB1" s="67" t="s">
        <v>243</v>
      </c>
      <c r="IC1" s="67" t="s">
        <v>244</v>
      </c>
      <c r="ID1" s="67" t="s">
        <v>245</v>
      </c>
      <c r="IE1" s="67" t="s">
        <v>246</v>
      </c>
      <c r="IF1" s="67" t="s">
        <v>247</v>
      </c>
      <c r="IG1" s="67" t="s">
        <v>248</v>
      </c>
      <c r="IH1" s="67" t="s">
        <v>249</v>
      </c>
      <c r="II1" s="67" t="s">
        <v>250</v>
      </c>
      <c r="IJ1" s="67" t="s">
        <v>251</v>
      </c>
      <c r="IK1" s="67" t="s">
        <v>252</v>
      </c>
      <c r="IL1" s="67" t="s">
        <v>253</v>
      </c>
      <c r="IM1" s="67" t="s">
        <v>254</v>
      </c>
      <c r="IN1" s="67" t="s">
        <v>255</v>
      </c>
      <c r="IO1" s="67" t="s">
        <v>256</v>
      </c>
      <c r="IP1" s="67" t="s">
        <v>257</v>
      </c>
      <c r="IQ1" s="67" t="s">
        <v>258</v>
      </c>
      <c r="IR1" s="67" t="s">
        <v>259</v>
      </c>
      <c r="IS1" s="67" t="s">
        <v>260</v>
      </c>
      <c r="IT1" s="67" t="s">
        <v>261</v>
      </c>
      <c r="IU1" s="67" t="s">
        <v>262</v>
      </c>
      <c r="IV1" s="67" t="s">
        <v>263</v>
      </c>
      <c r="IW1" s="67" t="s">
        <v>264</v>
      </c>
      <c r="IX1" s="67" t="s">
        <v>265</v>
      </c>
      <c r="IY1" s="67" t="s">
        <v>266</v>
      </c>
      <c r="IZ1" s="67" t="s">
        <v>267</v>
      </c>
      <c r="JA1" s="67" t="s">
        <v>268</v>
      </c>
      <c r="JB1" s="67" t="s">
        <v>269</v>
      </c>
      <c r="JC1" s="67" t="s">
        <v>270</v>
      </c>
      <c r="JD1" s="67" t="s">
        <v>271</v>
      </c>
      <c r="JE1" s="67" t="s">
        <v>272</v>
      </c>
      <c r="JF1" s="67" t="s">
        <v>273</v>
      </c>
      <c r="JG1" s="67" t="s">
        <v>274</v>
      </c>
      <c r="JH1" s="67" t="s">
        <v>275</v>
      </c>
      <c r="JI1" s="67" t="s">
        <v>276</v>
      </c>
      <c r="JJ1" s="67" t="s">
        <v>277</v>
      </c>
      <c r="JK1" s="67" t="s">
        <v>278</v>
      </c>
      <c r="JL1" s="67" t="s">
        <v>279</v>
      </c>
      <c r="JM1" s="67" t="s">
        <v>280</v>
      </c>
      <c r="JN1" s="67" t="s">
        <v>281</v>
      </c>
      <c r="JO1" s="67" t="s">
        <v>282</v>
      </c>
      <c r="JP1" s="67" t="s">
        <v>283</v>
      </c>
      <c r="JQ1" s="67" t="s">
        <v>284</v>
      </c>
      <c r="JR1" s="67" t="s">
        <v>285</v>
      </c>
      <c r="JS1" s="67" t="s">
        <v>286</v>
      </c>
      <c r="JT1" s="67" t="s">
        <v>287</v>
      </c>
      <c r="JU1" s="67" t="s">
        <v>288</v>
      </c>
      <c r="JV1" s="67" t="s">
        <v>289</v>
      </c>
      <c r="JW1" s="67" t="s">
        <v>290</v>
      </c>
      <c r="JX1" s="67" t="s">
        <v>291</v>
      </c>
      <c r="JY1" s="67" t="s">
        <v>292</v>
      </c>
      <c r="JZ1" s="67" t="s">
        <v>293</v>
      </c>
      <c r="KA1" s="67" t="s">
        <v>294</v>
      </c>
      <c r="KB1" s="67" t="s">
        <v>295</v>
      </c>
      <c r="KC1" s="67" t="s">
        <v>296</v>
      </c>
      <c r="KD1" s="67" t="s">
        <v>297</v>
      </c>
      <c r="KE1" s="67" t="s">
        <v>298</v>
      </c>
      <c r="KF1" s="67" t="s">
        <v>299</v>
      </c>
      <c r="KG1" s="67" t="s">
        <v>300</v>
      </c>
      <c r="KH1" s="67" t="s">
        <v>301</v>
      </c>
      <c r="KI1" s="67" t="s">
        <v>302</v>
      </c>
      <c r="KJ1" s="67" t="s">
        <v>303</v>
      </c>
      <c r="KK1" s="67" t="s">
        <v>304</v>
      </c>
      <c r="KL1" s="67" t="s">
        <v>305</v>
      </c>
      <c r="KM1" s="67" t="s">
        <v>306</v>
      </c>
      <c r="KN1" s="67" t="s">
        <v>307</v>
      </c>
      <c r="KO1" s="67" t="s">
        <v>308</v>
      </c>
      <c r="KP1" s="67" t="s">
        <v>309</v>
      </c>
      <c r="KQ1" s="67" t="s">
        <v>310</v>
      </c>
      <c r="KR1" s="67" t="s">
        <v>311</v>
      </c>
      <c r="KS1" s="67" t="s">
        <v>312</v>
      </c>
      <c r="KT1" s="67" t="s">
        <v>313</v>
      </c>
      <c r="KU1" s="67" t="s">
        <v>314</v>
      </c>
      <c r="KV1" s="67" t="s">
        <v>315</v>
      </c>
      <c r="KW1" s="67" t="s">
        <v>316</v>
      </c>
      <c r="KX1" s="67" t="s">
        <v>317</v>
      </c>
      <c r="KY1" s="67" t="s">
        <v>318</v>
      </c>
      <c r="KZ1" s="67" t="s">
        <v>319</v>
      </c>
      <c r="LA1" s="67" t="s">
        <v>320</v>
      </c>
      <c r="LB1" s="67" t="s">
        <v>321</v>
      </c>
      <c r="LC1" s="67" t="s">
        <v>322</v>
      </c>
      <c r="LD1" s="67" t="s">
        <v>323</v>
      </c>
      <c r="LE1" s="67" t="s">
        <v>324</v>
      </c>
      <c r="LF1" s="67" t="s">
        <v>325</v>
      </c>
      <c r="LG1" s="67" t="s">
        <v>326</v>
      </c>
      <c r="LH1" s="67" t="s">
        <v>327</v>
      </c>
      <c r="LI1" s="67" t="s">
        <v>328</v>
      </c>
      <c r="LJ1" s="67" t="s">
        <v>329</v>
      </c>
      <c r="LK1" s="67" t="s">
        <v>330</v>
      </c>
      <c r="LL1" s="67" t="s">
        <v>331</v>
      </c>
      <c r="LM1" s="67" t="s">
        <v>332</v>
      </c>
      <c r="LN1" s="67" t="s">
        <v>333</v>
      </c>
      <c r="LO1" s="67" t="s">
        <v>334</v>
      </c>
      <c r="LP1" s="67" t="s">
        <v>335</v>
      </c>
      <c r="LQ1" s="67" t="s">
        <v>336</v>
      </c>
      <c r="LR1" s="67" t="s">
        <v>337</v>
      </c>
      <c r="LS1" s="67" t="s">
        <v>338</v>
      </c>
      <c r="LT1" s="67" t="s">
        <v>339</v>
      </c>
      <c r="LU1" s="67" t="s">
        <v>340</v>
      </c>
      <c r="LV1" s="67" t="s">
        <v>341</v>
      </c>
      <c r="LW1" s="67" t="s">
        <v>342</v>
      </c>
      <c r="LX1" s="67" t="s">
        <v>343</v>
      </c>
      <c r="LY1" s="67" t="s">
        <v>344</v>
      </c>
      <c r="LZ1" s="67" t="s">
        <v>345</v>
      </c>
      <c r="MA1" s="67" t="s">
        <v>346</v>
      </c>
      <c r="MB1" s="67" t="s">
        <v>347</v>
      </c>
      <c r="MC1" s="67" t="s">
        <v>348</v>
      </c>
      <c r="MD1" s="67" t="s">
        <v>349</v>
      </c>
      <c r="ME1" s="67" t="s">
        <v>350</v>
      </c>
      <c r="MF1" s="67" t="s">
        <v>351</v>
      </c>
      <c r="MG1" s="67" t="s">
        <v>352</v>
      </c>
      <c r="MH1" s="67" t="s">
        <v>353</v>
      </c>
      <c r="MI1" s="67" t="s">
        <v>354</v>
      </c>
      <c r="MJ1" s="67" t="s">
        <v>355</v>
      </c>
      <c r="MK1" s="67" t="s">
        <v>356</v>
      </c>
      <c r="ML1" s="67" t="s">
        <v>357</v>
      </c>
      <c r="MM1" s="67" t="s">
        <v>358</v>
      </c>
      <c r="MN1" s="67" t="s">
        <v>359</v>
      </c>
      <c r="MO1" s="67" t="s">
        <v>360</v>
      </c>
      <c r="MP1" s="67" t="s">
        <v>361</v>
      </c>
      <c r="MQ1" s="67" t="s">
        <v>362</v>
      </c>
      <c r="MR1" s="67" t="s">
        <v>363</v>
      </c>
      <c r="MS1" s="67" t="s">
        <v>364</v>
      </c>
      <c r="MT1" s="67" t="s">
        <v>365</v>
      </c>
      <c r="MU1" s="67" t="s">
        <v>366</v>
      </c>
      <c r="MV1" s="67" t="s">
        <v>367</v>
      </c>
      <c r="MW1" s="67" t="s">
        <v>368</v>
      </c>
      <c r="MX1" s="67" t="s">
        <v>369</v>
      </c>
      <c r="MY1" s="67" t="s">
        <v>370</v>
      </c>
      <c r="MZ1" s="67" t="s">
        <v>371</v>
      </c>
      <c r="NA1" s="67" t="s">
        <v>372</v>
      </c>
      <c r="NB1" s="67" t="s">
        <v>373</v>
      </c>
      <c r="NC1" s="67" t="s">
        <v>374</v>
      </c>
      <c r="ND1" s="67" t="s">
        <v>375</v>
      </c>
      <c r="NE1" s="67" t="s">
        <v>376</v>
      </c>
      <c r="NF1" s="67" t="s">
        <v>377</v>
      </c>
      <c r="NG1" s="67" t="s">
        <v>378</v>
      </c>
      <c r="NH1" s="67" t="s">
        <v>379</v>
      </c>
      <c r="NI1" s="67" t="s">
        <v>380</v>
      </c>
      <c r="NJ1" s="67" t="s">
        <v>381</v>
      </c>
      <c r="NK1" s="67" t="s">
        <v>382</v>
      </c>
      <c r="NL1" s="67" t="s">
        <v>383</v>
      </c>
      <c r="NM1" s="67" t="s">
        <v>384</v>
      </c>
      <c r="NN1" s="67" t="s">
        <v>385</v>
      </c>
      <c r="NO1" s="67" t="s">
        <v>386</v>
      </c>
      <c r="NP1" s="67" t="s">
        <v>387</v>
      </c>
      <c r="NQ1" s="67" t="s">
        <v>388</v>
      </c>
      <c r="NR1" s="67" t="s">
        <v>389</v>
      </c>
      <c r="NS1" s="67" t="s">
        <v>390</v>
      </c>
      <c r="NT1" s="67" t="s">
        <v>391</v>
      </c>
      <c r="NU1" s="67" t="s">
        <v>392</v>
      </c>
      <c r="NV1" s="67" t="s">
        <v>393</v>
      </c>
      <c r="NW1" s="67" t="s">
        <v>394</v>
      </c>
      <c r="NX1" s="67" t="s">
        <v>395</v>
      </c>
      <c r="NY1" s="67" t="s">
        <v>396</v>
      </c>
      <c r="NZ1" s="67" t="s">
        <v>397</v>
      </c>
      <c r="OA1" s="67" t="s">
        <v>398</v>
      </c>
      <c r="OB1" s="67" t="s">
        <v>399</v>
      </c>
      <c r="OC1" s="67" t="s">
        <v>400</v>
      </c>
      <c r="OD1" s="67" t="s">
        <v>401</v>
      </c>
      <c r="OE1" s="67" t="s">
        <v>402</v>
      </c>
      <c r="OF1" s="67" t="s">
        <v>403</v>
      </c>
      <c r="OG1" s="67" t="s">
        <v>404</v>
      </c>
      <c r="OH1" s="67" t="s">
        <v>405</v>
      </c>
      <c r="OI1" s="67" t="s">
        <v>406</v>
      </c>
      <c r="OJ1" s="67" t="s">
        <v>407</v>
      </c>
      <c r="OK1" s="67" t="s">
        <v>408</v>
      </c>
      <c r="OL1" s="67" t="s">
        <v>409</v>
      </c>
      <c r="OM1" s="67" t="s">
        <v>410</v>
      </c>
      <c r="ON1" s="67" t="s">
        <v>411</v>
      </c>
      <c r="OO1" s="67" t="s">
        <v>412</v>
      </c>
      <c r="OP1" s="67" t="s">
        <v>413</v>
      </c>
      <c r="OQ1" s="67" t="s">
        <v>414</v>
      </c>
      <c r="OR1" s="67" t="s">
        <v>415</v>
      </c>
      <c r="OS1" s="67" t="s">
        <v>416</v>
      </c>
      <c r="OT1" s="67" t="s">
        <v>417</v>
      </c>
      <c r="OU1" s="67" t="s">
        <v>418</v>
      </c>
      <c r="OV1" s="67" t="s">
        <v>419</v>
      </c>
      <c r="OW1" s="67" t="s">
        <v>420</v>
      </c>
      <c r="OX1" s="67" t="s">
        <v>421</v>
      </c>
      <c r="OY1" s="67" t="s">
        <v>422</v>
      </c>
      <c r="OZ1" s="67" t="s">
        <v>423</v>
      </c>
      <c r="PA1" s="67" t="s">
        <v>424</v>
      </c>
      <c r="PB1" s="67" t="s">
        <v>425</v>
      </c>
      <c r="PC1" s="67" t="s">
        <v>426</v>
      </c>
      <c r="PD1" s="67" t="s">
        <v>427</v>
      </c>
      <c r="PE1" s="67" t="s">
        <v>428</v>
      </c>
      <c r="PF1" s="67" t="s">
        <v>429</v>
      </c>
      <c r="PG1" s="67" t="s">
        <v>430</v>
      </c>
      <c r="PH1" s="67" t="s">
        <v>431</v>
      </c>
      <c r="PI1" s="67" t="s">
        <v>432</v>
      </c>
      <c r="PJ1" s="67" t="s">
        <v>433</v>
      </c>
      <c r="PK1" s="67" t="s">
        <v>434</v>
      </c>
      <c r="PL1" s="67" t="s">
        <v>435</v>
      </c>
      <c r="PM1" s="67" t="s">
        <v>436</v>
      </c>
      <c r="PN1" s="67" t="s">
        <v>437</v>
      </c>
      <c r="PO1" s="67" t="s">
        <v>438</v>
      </c>
      <c r="PP1" s="67" t="s">
        <v>439</v>
      </c>
      <c r="PQ1" s="67" t="s">
        <v>440</v>
      </c>
      <c r="PR1" s="67" t="s">
        <v>441</v>
      </c>
      <c r="PS1" s="67" t="s">
        <v>442</v>
      </c>
      <c r="PT1" s="67" t="s">
        <v>443</v>
      </c>
      <c r="PU1" s="67" t="s">
        <v>444</v>
      </c>
      <c r="PV1" s="67" t="s">
        <v>445</v>
      </c>
      <c r="PW1" s="67" t="s">
        <v>446</v>
      </c>
      <c r="PX1" s="67" t="s">
        <v>447</v>
      </c>
      <c r="PY1" s="67" t="s">
        <v>448</v>
      </c>
      <c r="PZ1" s="67" t="s">
        <v>449</v>
      </c>
      <c r="QA1" s="67" t="s">
        <v>450</v>
      </c>
      <c r="QB1" s="67" t="s">
        <v>451</v>
      </c>
      <c r="QC1" s="67" t="s">
        <v>452</v>
      </c>
      <c r="QD1" s="67" t="s">
        <v>453</v>
      </c>
    </row>
    <row r="2" spans="1:446" x14ac:dyDescent="0.25">
      <c r="A2" s="75" t="s">
        <v>160</v>
      </c>
      <c r="B2" s="75" t="s">
        <v>111</v>
      </c>
      <c r="C2" s="76">
        <f>ROUND(UTA!H18,0)-ROUND(UTA!H288,0)</f>
        <v>0</v>
      </c>
      <c r="D2" s="77">
        <v>3656</v>
      </c>
      <c r="E2" s="75" t="s">
        <v>692</v>
      </c>
      <c r="F2" s="75">
        <v>2025</v>
      </c>
      <c r="G2" s="76">
        <v>237498278</v>
      </c>
      <c r="H2" s="76">
        <v>170781117</v>
      </c>
      <c r="I2" s="76">
        <v>65758664</v>
      </c>
      <c r="J2" s="76">
        <v>102149915</v>
      </c>
      <c r="K2" s="76">
        <v>60736881</v>
      </c>
      <c r="L2" s="369" t="s">
        <v>907</v>
      </c>
      <c r="M2" s="75" t="s">
        <v>908</v>
      </c>
      <c r="N2" s="91" t="s">
        <v>909</v>
      </c>
      <c r="O2" s="76">
        <v>11126</v>
      </c>
      <c r="P2" s="76">
        <v>19718</v>
      </c>
      <c r="Q2" s="76">
        <v>9538</v>
      </c>
      <c r="R2" s="76">
        <v>1231</v>
      </c>
      <c r="S2" s="76">
        <v>0</v>
      </c>
      <c r="T2" s="78" t="s">
        <v>833</v>
      </c>
      <c r="U2" s="78" t="s">
        <v>834</v>
      </c>
      <c r="V2" s="91" t="s">
        <v>832</v>
      </c>
      <c r="W2" s="76">
        <v>187717</v>
      </c>
      <c r="X2" s="76">
        <v>99331.000000000015</v>
      </c>
      <c r="Y2" s="76">
        <v>28363</v>
      </c>
      <c r="Z2" s="76">
        <v>1412</v>
      </c>
      <c r="AA2" s="76">
        <v>0</v>
      </c>
      <c r="AB2" s="76">
        <v>41441</v>
      </c>
      <c r="AC2" s="76">
        <v>5775</v>
      </c>
      <c r="AD2" s="76">
        <v>0</v>
      </c>
      <c r="AE2" s="76">
        <v>4002</v>
      </c>
      <c r="AF2" s="76">
        <v>12</v>
      </c>
      <c r="AG2" s="76">
        <v>0</v>
      </c>
      <c r="AH2" s="76">
        <v>0</v>
      </c>
      <c r="AI2" s="76">
        <v>0</v>
      </c>
      <c r="AJ2" s="76">
        <v>7622</v>
      </c>
      <c r="AK2" s="76">
        <v>0</v>
      </c>
      <c r="AL2" s="76">
        <v>20646</v>
      </c>
      <c r="AM2" s="76">
        <v>0</v>
      </c>
      <c r="AN2" s="76">
        <v>0</v>
      </c>
      <c r="AO2" s="76">
        <v>3268</v>
      </c>
      <c r="AP2" s="76">
        <v>6315</v>
      </c>
      <c r="AQ2" s="76">
        <v>58593</v>
      </c>
      <c r="AR2" s="76">
        <v>27504.999999999996</v>
      </c>
      <c r="AS2" s="76">
        <v>9436</v>
      </c>
      <c r="AT2" s="76">
        <v>6526</v>
      </c>
      <c r="AU2" s="76">
        <v>0</v>
      </c>
      <c r="AV2" s="76">
        <v>55255</v>
      </c>
      <c r="AW2" s="76">
        <v>780</v>
      </c>
      <c r="AX2" s="76">
        <v>0</v>
      </c>
      <c r="AY2" s="76">
        <v>13171.000000000002</v>
      </c>
      <c r="AZ2" s="76">
        <v>78</v>
      </c>
      <c r="BA2" s="76">
        <v>0</v>
      </c>
      <c r="BB2" s="76">
        <v>0</v>
      </c>
      <c r="BC2" s="76">
        <v>0</v>
      </c>
      <c r="BD2" s="76">
        <v>16882</v>
      </c>
      <c r="BE2" s="76">
        <v>0</v>
      </c>
      <c r="BF2" s="76">
        <v>51907</v>
      </c>
      <c r="BG2" s="76">
        <v>0</v>
      </c>
      <c r="BH2" s="76">
        <v>60</v>
      </c>
      <c r="BI2" s="76">
        <v>5217</v>
      </c>
      <c r="BJ2" s="76">
        <v>104453</v>
      </c>
      <c r="BK2" s="76">
        <v>8661</v>
      </c>
      <c r="BL2" s="76">
        <v>12825</v>
      </c>
      <c r="BM2" s="76">
        <v>812</v>
      </c>
      <c r="BN2" s="76">
        <v>8685</v>
      </c>
      <c r="BO2" s="76">
        <v>0</v>
      </c>
      <c r="BP2" s="76">
        <v>29871</v>
      </c>
      <c r="BQ2" s="76">
        <v>0</v>
      </c>
      <c r="BR2" s="76">
        <v>0</v>
      </c>
      <c r="BS2" s="76">
        <v>34463.000000000051</v>
      </c>
      <c r="BT2" s="76">
        <v>0</v>
      </c>
      <c r="BU2" s="76">
        <v>0</v>
      </c>
      <c r="BV2" s="76">
        <v>0</v>
      </c>
      <c r="BW2" s="76">
        <v>0</v>
      </c>
      <c r="BX2" s="76">
        <v>3233</v>
      </c>
      <c r="BY2" s="76">
        <v>0</v>
      </c>
      <c r="BZ2" s="76">
        <v>14057</v>
      </c>
      <c r="CA2" s="76">
        <v>0</v>
      </c>
      <c r="CB2" s="76">
        <v>0</v>
      </c>
      <c r="CC2" s="76">
        <v>1313</v>
      </c>
      <c r="CD2" s="76">
        <v>54427</v>
      </c>
      <c r="CE2" s="76">
        <v>2292</v>
      </c>
      <c r="CF2" s="76">
        <v>2755</v>
      </c>
      <c r="CG2" s="76">
        <v>0</v>
      </c>
      <c r="CH2" s="76">
        <v>507</v>
      </c>
      <c r="CI2" s="76">
        <v>0</v>
      </c>
      <c r="CJ2" s="76">
        <v>6667</v>
      </c>
      <c r="CK2" s="76">
        <v>0</v>
      </c>
      <c r="CL2" s="76">
        <v>0</v>
      </c>
      <c r="CM2" s="76">
        <v>471</v>
      </c>
      <c r="CN2" s="76">
        <v>0</v>
      </c>
      <c r="CO2" s="76">
        <v>0</v>
      </c>
      <c r="CP2" s="76">
        <v>0</v>
      </c>
      <c r="CQ2" s="76">
        <v>0</v>
      </c>
      <c r="CR2" s="76">
        <v>314</v>
      </c>
      <c r="CS2" s="76">
        <v>0</v>
      </c>
      <c r="CT2" s="76">
        <v>812</v>
      </c>
      <c r="CU2" s="76">
        <v>0</v>
      </c>
      <c r="CV2" s="76">
        <v>0</v>
      </c>
      <c r="CW2" s="76">
        <v>0</v>
      </c>
      <c r="CX2" s="76">
        <v>1929</v>
      </c>
      <c r="CY2" s="76">
        <v>0</v>
      </c>
      <c r="CZ2" s="76">
        <v>0</v>
      </c>
      <c r="DA2" s="76">
        <v>0</v>
      </c>
      <c r="DB2" s="76">
        <v>0</v>
      </c>
      <c r="DC2" s="76">
        <v>0</v>
      </c>
      <c r="DD2" s="76">
        <v>0</v>
      </c>
      <c r="DE2" s="76">
        <v>0</v>
      </c>
      <c r="DF2" s="76">
        <v>0</v>
      </c>
      <c r="DG2" s="76">
        <v>0</v>
      </c>
      <c r="DH2" s="76">
        <v>0</v>
      </c>
      <c r="DI2" s="76">
        <v>0</v>
      </c>
      <c r="DJ2" s="76">
        <v>0</v>
      </c>
      <c r="DK2" s="76">
        <v>0</v>
      </c>
      <c r="DL2" s="76">
        <v>0</v>
      </c>
      <c r="DM2" s="76">
        <v>0</v>
      </c>
      <c r="DN2" s="76">
        <v>0</v>
      </c>
      <c r="DO2" s="76">
        <v>0</v>
      </c>
      <c r="DP2" s="76">
        <v>0</v>
      </c>
      <c r="DQ2" s="76">
        <v>0</v>
      </c>
      <c r="DR2" s="76">
        <v>0</v>
      </c>
      <c r="DS2" s="76">
        <v>8171170.2599416943</v>
      </c>
      <c r="DT2" s="76">
        <v>3241693.403994706</v>
      </c>
      <c r="DU2" s="76">
        <v>2432555.5453156698</v>
      </c>
      <c r="DV2" s="76">
        <v>187628.18827322611</v>
      </c>
      <c r="DW2" s="76">
        <v>0</v>
      </c>
      <c r="DX2" s="76">
        <v>3103510.0264402446</v>
      </c>
      <c r="DY2" s="76">
        <v>104554.17545756603</v>
      </c>
      <c r="DZ2" s="76">
        <v>0</v>
      </c>
      <c r="EA2" s="76">
        <v>337093.1767963164</v>
      </c>
      <c r="EB2" s="76">
        <v>1634.1207298136644</v>
      </c>
      <c r="EC2" s="76">
        <v>0</v>
      </c>
      <c r="ED2" s="76">
        <v>0</v>
      </c>
      <c r="EE2" s="76">
        <v>0</v>
      </c>
      <c r="EF2" s="76">
        <v>361609.35437359259</v>
      </c>
      <c r="EG2" s="76">
        <v>0</v>
      </c>
      <c r="EH2" s="76">
        <v>1172377.3177560938</v>
      </c>
      <c r="EI2" s="76">
        <v>0</v>
      </c>
      <c r="EJ2" s="76">
        <v>0</v>
      </c>
      <c r="EK2" s="76">
        <v>189937.6961679883</v>
      </c>
      <c r="EL2" s="76">
        <v>385624.74166837224</v>
      </c>
      <c r="EM2" s="76">
        <v>6604914.3954890585</v>
      </c>
      <c r="EN2" s="76">
        <v>2645425.7935875924</v>
      </c>
      <c r="EO2" s="76">
        <v>1752933.8542090792</v>
      </c>
      <c r="EP2" s="76">
        <v>651496.21643160225</v>
      </c>
      <c r="EQ2" s="76">
        <v>0</v>
      </c>
      <c r="ER2" s="76">
        <v>7184450.1774805374</v>
      </c>
      <c r="ES2" s="76">
        <v>99038.145637695634</v>
      </c>
      <c r="ET2" s="76">
        <v>0</v>
      </c>
      <c r="EU2" s="76">
        <v>1116465.130625746</v>
      </c>
      <c r="EV2" s="76">
        <v>10988.053183229815</v>
      </c>
      <c r="EW2" s="76">
        <v>0</v>
      </c>
      <c r="EX2" s="76">
        <v>0</v>
      </c>
      <c r="EY2" s="76">
        <v>0</v>
      </c>
      <c r="EZ2" s="76">
        <v>903501.1517434105</v>
      </c>
      <c r="FA2" s="76">
        <v>0</v>
      </c>
      <c r="FB2" s="76">
        <v>4884226.4225855395</v>
      </c>
      <c r="FC2" s="76">
        <v>0</v>
      </c>
      <c r="FD2" s="76">
        <v>57793.642653956085</v>
      </c>
      <c r="FE2" s="76">
        <v>564688.98232775042</v>
      </c>
      <c r="FF2" s="76">
        <v>4157163.5931960735</v>
      </c>
      <c r="FG2" s="76">
        <v>2383071.0687562358</v>
      </c>
      <c r="FH2" s="76">
        <v>3161107.727365932</v>
      </c>
      <c r="FI2" s="76">
        <v>937208.18567673711</v>
      </c>
      <c r="FJ2" s="76">
        <v>1112987.7086504949</v>
      </c>
      <c r="FK2" s="76">
        <v>0</v>
      </c>
      <c r="FL2" s="76">
        <v>6690918.4795545768</v>
      </c>
      <c r="FM2" s="76">
        <v>0</v>
      </c>
      <c r="FN2" s="76">
        <v>0</v>
      </c>
      <c r="FO2" s="76">
        <v>3501801.4732607291</v>
      </c>
      <c r="FP2" s="76">
        <v>0</v>
      </c>
      <c r="FQ2" s="76">
        <v>0</v>
      </c>
      <c r="FR2" s="76">
        <v>0</v>
      </c>
      <c r="FS2" s="76">
        <v>0</v>
      </c>
      <c r="FT2" s="76">
        <v>920073.08893918805</v>
      </c>
      <c r="FU2" s="76">
        <v>0</v>
      </c>
      <c r="FV2" s="76">
        <v>3151217.3087682133</v>
      </c>
      <c r="FW2" s="76">
        <v>0</v>
      </c>
      <c r="FX2" s="76">
        <v>0</v>
      </c>
      <c r="FY2" s="76">
        <v>79651.402651188459</v>
      </c>
      <c r="FZ2" s="76">
        <v>2257253.1879812111</v>
      </c>
      <c r="GA2" s="76">
        <v>1714046.2331738896</v>
      </c>
      <c r="GB2" s="76">
        <v>2541794.1812544139</v>
      </c>
      <c r="GC2" s="76">
        <v>0</v>
      </c>
      <c r="GD2" s="76">
        <v>295617.33829835872</v>
      </c>
      <c r="GE2" s="76">
        <v>0</v>
      </c>
      <c r="GF2" s="76">
        <v>4701079.7998208217</v>
      </c>
      <c r="GG2" s="76">
        <v>0</v>
      </c>
      <c r="GH2" s="76">
        <v>0</v>
      </c>
      <c r="GI2" s="76">
        <v>553010.83646817168</v>
      </c>
      <c r="GJ2" s="76">
        <v>0</v>
      </c>
      <c r="GK2" s="76">
        <v>0</v>
      </c>
      <c r="GL2" s="76">
        <v>0</v>
      </c>
      <c r="GM2" s="76">
        <v>0</v>
      </c>
      <c r="GN2" s="76">
        <v>341416.96473316121</v>
      </c>
      <c r="GO2" s="76">
        <v>0</v>
      </c>
      <c r="GP2" s="76">
        <v>1475442.8011407186</v>
      </c>
      <c r="GQ2" s="76">
        <v>0</v>
      </c>
      <c r="GR2" s="76">
        <v>0</v>
      </c>
      <c r="GS2" s="76">
        <v>0</v>
      </c>
      <c r="GT2" s="76">
        <v>545067.91257092229</v>
      </c>
      <c r="GU2" s="76">
        <v>0</v>
      </c>
      <c r="GV2" s="76">
        <v>0</v>
      </c>
      <c r="GW2" s="76">
        <v>0</v>
      </c>
      <c r="GX2" s="76">
        <v>0</v>
      </c>
      <c r="GY2" s="76">
        <v>0</v>
      </c>
      <c r="GZ2" s="76">
        <v>0</v>
      </c>
      <c r="HA2" s="76">
        <v>0</v>
      </c>
      <c r="HB2" s="76">
        <v>0</v>
      </c>
      <c r="HC2" s="76">
        <v>0</v>
      </c>
      <c r="HD2" s="76">
        <v>0</v>
      </c>
      <c r="HE2" s="76">
        <v>0</v>
      </c>
      <c r="HF2" s="76">
        <v>0</v>
      </c>
      <c r="HG2" s="76">
        <v>0</v>
      </c>
      <c r="HH2" s="76">
        <v>0</v>
      </c>
      <c r="HI2" s="76">
        <v>0</v>
      </c>
      <c r="HJ2" s="76">
        <v>0</v>
      </c>
      <c r="HK2" s="76">
        <v>0</v>
      </c>
      <c r="HL2" s="76">
        <v>0</v>
      </c>
      <c r="HM2" s="76">
        <v>0</v>
      </c>
      <c r="HN2" s="76">
        <v>0</v>
      </c>
      <c r="HP2" s="77" t="s">
        <v>125</v>
      </c>
      <c r="HQ2" s="75">
        <f>'Relative Weights'!$H$1</f>
        <v>2025</v>
      </c>
      <c r="HR2" s="76">
        <v>638382.73428013362</v>
      </c>
      <c r="HS2" s="76">
        <v>3539729.6879642042</v>
      </c>
      <c r="HT2" s="76">
        <v>201365.34832793762</v>
      </c>
      <c r="HU2" s="76">
        <v>3775.2247518972567</v>
      </c>
      <c r="HV2" s="76">
        <v>0</v>
      </c>
      <c r="HW2" s="76">
        <v>2661108.7390177432</v>
      </c>
      <c r="HX2" s="76">
        <v>0</v>
      </c>
      <c r="HY2" s="76">
        <v>0</v>
      </c>
      <c r="HZ2" s="76">
        <v>17931.152739938952</v>
      </c>
      <c r="IA2" s="76">
        <v>0</v>
      </c>
      <c r="IB2" s="76">
        <v>0</v>
      </c>
      <c r="IC2" s="76">
        <v>0</v>
      </c>
      <c r="ID2" s="76">
        <v>0</v>
      </c>
      <c r="IE2" s="76">
        <v>0</v>
      </c>
      <c r="IF2" s="76">
        <v>0</v>
      </c>
      <c r="IG2" s="76">
        <v>452851.0129027018</v>
      </c>
      <c r="IH2" s="76">
        <v>0</v>
      </c>
      <c r="II2" s="76">
        <v>0</v>
      </c>
      <c r="IJ2" s="76">
        <v>0</v>
      </c>
      <c r="IK2" s="76">
        <v>8243.4491141308245</v>
      </c>
      <c r="IL2" s="76">
        <v>199261.43902617169</v>
      </c>
      <c r="IM2" s="76">
        <v>980159.92054298671</v>
      </c>
      <c r="IN2" s="76">
        <v>66991.623834658516</v>
      </c>
      <c r="IO2" s="76">
        <v>17448.382953882079</v>
      </c>
      <c r="IP2" s="76">
        <v>0</v>
      </c>
      <c r="IQ2" s="76">
        <v>3548166.3901552903</v>
      </c>
      <c r="IR2" s="76">
        <v>0</v>
      </c>
      <c r="IS2" s="76">
        <v>0</v>
      </c>
      <c r="IT2" s="76">
        <v>59013.296536165923</v>
      </c>
      <c r="IU2" s="76">
        <v>0</v>
      </c>
      <c r="IV2" s="76">
        <v>0</v>
      </c>
      <c r="IW2" s="76">
        <v>0</v>
      </c>
      <c r="IX2" s="76">
        <v>0</v>
      </c>
      <c r="IY2" s="76">
        <v>0</v>
      </c>
      <c r="IZ2" s="76">
        <v>0</v>
      </c>
      <c r="JA2" s="76">
        <v>1138532.2835774748</v>
      </c>
      <c r="JB2" s="76">
        <v>0</v>
      </c>
      <c r="JC2" s="76">
        <v>0</v>
      </c>
      <c r="JD2" s="76">
        <v>0</v>
      </c>
      <c r="JE2" s="76">
        <v>136350.43393797419</v>
      </c>
      <c r="JF2" s="76">
        <v>29454.087065104584</v>
      </c>
      <c r="JG2" s="76">
        <v>457027.848789813</v>
      </c>
      <c r="JH2" s="76">
        <v>5764.8578374038489</v>
      </c>
      <c r="JI2" s="76">
        <v>23220.840630472856</v>
      </c>
      <c r="JJ2" s="76">
        <v>0</v>
      </c>
      <c r="JK2" s="76">
        <v>1918148.1900340002</v>
      </c>
      <c r="JL2" s="76">
        <v>0</v>
      </c>
      <c r="JM2" s="76">
        <v>0</v>
      </c>
      <c r="JN2" s="76">
        <v>154413.12265780036</v>
      </c>
      <c r="JO2" s="76">
        <v>0</v>
      </c>
      <c r="JP2" s="76">
        <v>0</v>
      </c>
      <c r="JQ2" s="76">
        <v>0</v>
      </c>
      <c r="JR2" s="76">
        <v>0</v>
      </c>
      <c r="JS2" s="76">
        <v>0</v>
      </c>
      <c r="JT2" s="76">
        <v>0</v>
      </c>
      <c r="JU2" s="76">
        <v>308327.36066905351</v>
      </c>
      <c r="JV2" s="76">
        <v>0</v>
      </c>
      <c r="JW2" s="76">
        <v>0</v>
      </c>
      <c r="JX2" s="76">
        <v>0</v>
      </c>
      <c r="JY2" s="76">
        <v>71047.696743436012</v>
      </c>
      <c r="JZ2" s="76">
        <v>7794.5696285901977</v>
      </c>
      <c r="KA2" s="76">
        <v>98176.352702996868</v>
      </c>
      <c r="KB2" s="76">
        <v>0</v>
      </c>
      <c r="KC2" s="76">
        <v>1355.5516637478108</v>
      </c>
      <c r="KD2" s="76">
        <v>0</v>
      </c>
      <c r="KE2" s="76">
        <v>428117.37079296575</v>
      </c>
      <c r="KF2" s="76">
        <v>0</v>
      </c>
      <c r="KG2" s="76">
        <v>0</v>
      </c>
      <c r="KH2" s="76">
        <v>2110.3380660947646</v>
      </c>
      <c r="KI2" s="76">
        <v>0</v>
      </c>
      <c r="KJ2" s="76">
        <v>0</v>
      </c>
      <c r="KK2" s="76">
        <v>0</v>
      </c>
      <c r="KL2" s="76">
        <v>0</v>
      </c>
      <c r="KM2" s="76">
        <v>0</v>
      </c>
      <c r="KN2" s="76">
        <v>0</v>
      </c>
      <c r="KO2" s="76">
        <v>17810.472850769831</v>
      </c>
      <c r="KP2" s="76">
        <v>0</v>
      </c>
      <c r="KQ2" s="76">
        <v>0</v>
      </c>
      <c r="KR2" s="76">
        <v>0</v>
      </c>
      <c r="KS2" s="76">
        <v>2518.0702044589648</v>
      </c>
      <c r="KT2" s="76">
        <v>0</v>
      </c>
      <c r="KU2" s="76">
        <v>0</v>
      </c>
      <c r="KV2" s="76">
        <v>0</v>
      </c>
      <c r="KW2" s="76">
        <v>0</v>
      </c>
      <c r="KX2" s="76">
        <v>0</v>
      </c>
      <c r="KY2" s="76">
        <v>0</v>
      </c>
      <c r="KZ2" s="76">
        <v>0</v>
      </c>
      <c r="LA2" s="76">
        <v>0</v>
      </c>
      <c r="LB2" s="76">
        <v>0</v>
      </c>
      <c r="LC2" s="76">
        <v>0</v>
      </c>
      <c r="LD2" s="76">
        <v>0</v>
      </c>
      <c r="LE2" s="76">
        <v>0</v>
      </c>
      <c r="LF2" s="76">
        <v>0</v>
      </c>
      <c r="LG2" s="76">
        <v>0</v>
      </c>
      <c r="LH2" s="76">
        <v>0</v>
      </c>
      <c r="LI2" s="76">
        <v>0</v>
      </c>
      <c r="LJ2" s="76">
        <v>0</v>
      </c>
      <c r="LK2" s="76">
        <v>0</v>
      </c>
      <c r="LL2" s="76">
        <v>0</v>
      </c>
      <c r="LM2" s="76">
        <v>0</v>
      </c>
      <c r="LN2" s="76">
        <v>0</v>
      </c>
      <c r="LO2" s="76">
        <v>0</v>
      </c>
      <c r="LP2" s="76">
        <v>0</v>
      </c>
      <c r="LQ2" s="76">
        <v>0</v>
      </c>
      <c r="LR2" s="76">
        <v>0</v>
      </c>
      <c r="LS2" s="76">
        <v>0</v>
      </c>
      <c r="LT2" s="76">
        <v>0</v>
      </c>
      <c r="LU2" s="76">
        <v>0</v>
      </c>
      <c r="LV2" s="76">
        <v>0</v>
      </c>
      <c r="LW2" s="76">
        <v>0</v>
      </c>
      <c r="LX2" s="76">
        <v>0</v>
      </c>
      <c r="LY2" s="76">
        <v>0</v>
      </c>
      <c r="LZ2" s="76">
        <v>0</v>
      </c>
      <c r="MA2" s="76">
        <v>0</v>
      </c>
      <c r="MB2" s="76">
        <v>0</v>
      </c>
      <c r="MC2" s="76">
        <v>0</v>
      </c>
      <c r="MD2" s="76">
        <v>0</v>
      </c>
      <c r="ME2" s="76">
        <v>0</v>
      </c>
      <c r="MF2" s="76">
        <v>0</v>
      </c>
      <c r="MG2" s="76">
        <v>0</v>
      </c>
      <c r="MH2" s="76">
        <v>0</v>
      </c>
      <c r="MI2" s="76">
        <v>0</v>
      </c>
      <c r="MJ2" s="76">
        <v>0</v>
      </c>
      <c r="MK2" s="76">
        <v>0</v>
      </c>
      <c r="ML2" s="76">
        <v>0</v>
      </c>
      <c r="MM2" s="76">
        <v>0</v>
      </c>
      <c r="MN2" s="76">
        <v>0</v>
      </c>
      <c r="MO2" s="76">
        <v>0</v>
      </c>
      <c r="MP2" s="76">
        <v>0</v>
      </c>
      <c r="MQ2" s="76">
        <v>0</v>
      </c>
      <c r="MR2" s="76">
        <v>0</v>
      </c>
      <c r="MS2" s="76">
        <v>0</v>
      </c>
      <c r="MT2" s="76">
        <v>0</v>
      </c>
      <c r="MU2" s="76">
        <v>0</v>
      </c>
      <c r="MV2" s="76">
        <v>0</v>
      </c>
      <c r="MW2" s="76">
        <v>0</v>
      </c>
      <c r="MX2" s="76">
        <v>0</v>
      </c>
      <c r="MY2" s="76">
        <v>0</v>
      </c>
      <c r="MZ2" s="76">
        <v>0</v>
      </c>
      <c r="NA2" s="76">
        <v>0</v>
      </c>
      <c r="NB2" s="76">
        <v>0</v>
      </c>
      <c r="NC2" s="76">
        <v>0</v>
      </c>
      <c r="ND2" s="76">
        <v>0</v>
      </c>
      <c r="NE2" s="76">
        <v>0</v>
      </c>
      <c r="NF2" s="76">
        <v>0</v>
      </c>
      <c r="NG2" s="76">
        <v>0</v>
      </c>
      <c r="NH2" s="76">
        <v>0</v>
      </c>
      <c r="NI2" s="76">
        <v>0</v>
      </c>
      <c r="NJ2" s="76">
        <v>0</v>
      </c>
      <c r="NK2" s="76">
        <v>0</v>
      </c>
      <c r="NL2" s="76">
        <v>0</v>
      </c>
      <c r="NM2" s="76">
        <v>0</v>
      </c>
      <c r="NN2" s="76">
        <v>0</v>
      </c>
      <c r="NO2" s="76">
        <v>0</v>
      </c>
      <c r="NP2" s="76">
        <v>0</v>
      </c>
      <c r="NQ2" s="76">
        <v>0</v>
      </c>
      <c r="NR2" s="76">
        <v>0</v>
      </c>
      <c r="NS2" s="76">
        <v>0</v>
      </c>
      <c r="NT2" s="76">
        <v>0</v>
      </c>
      <c r="NU2" s="76">
        <v>0</v>
      </c>
      <c r="NV2" s="76">
        <v>0</v>
      </c>
      <c r="NW2" s="76">
        <v>0</v>
      </c>
      <c r="NX2" s="76">
        <v>0</v>
      </c>
      <c r="NY2" s="76">
        <v>0</v>
      </c>
      <c r="NZ2" s="76">
        <v>0</v>
      </c>
      <c r="OA2" s="76">
        <v>0</v>
      </c>
      <c r="OB2" s="76">
        <v>0</v>
      </c>
      <c r="OC2" s="76">
        <v>0</v>
      </c>
      <c r="OD2" s="76">
        <v>0</v>
      </c>
      <c r="OE2" s="76">
        <v>0</v>
      </c>
      <c r="OF2" s="76">
        <v>0</v>
      </c>
      <c r="OG2" s="76">
        <v>0</v>
      </c>
      <c r="OH2" s="76">
        <v>0</v>
      </c>
      <c r="OI2" s="76">
        <v>0</v>
      </c>
      <c r="OJ2" s="76">
        <v>0</v>
      </c>
      <c r="OK2" s="76">
        <v>0</v>
      </c>
      <c r="OL2" s="76">
        <v>0</v>
      </c>
      <c r="OM2" s="76">
        <v>0</v>
      </c>
      <c r="ON2" s="76">
        <v>0</v>
      </c>
      <c r="OO2" s="76">
        <v>0</v>
      </c>
      <c r="OP2" s="76">
        <v>0</v>
      </c>
      <c r="OQ2" s="76">
        <v>0</v>
      </c>
      <c r="OR2" s="76">
        <v>0</v>
      </c>
      <c r="OS2" s="76">
        <v>0</v>
      </c>
      <c r="OT2" s="76">
        <v>0</v>
      </c>
      <c r="OU2" s="76">
        <v>0</v>
      </c>
      <c r="OV2" s="76">
        <v>0</v>
      </c>
      <c r="OW2" s="76">
        <v>0</v>
      </c>
      <c r="OX2" s="76">
        <v>0</v>
      </c>
      <c r="OY2" s="76">
        <v>0</v>
      </c>
      <c r="OZ2" s="76">
        <v>0</v>
      </c>
      <c r="PA2" s="76">
        <v>0</v>
      </c>
      <c r="PB2" s="76">
        <v>0</v>
      </c>
      <c r="PC2" s="76">
        <v>0</v>
      </c>
      <c r="PD2" s="76">
        <v>0</v>
      </c>
      <c r="PE2" s="76">
        <v>0</v>
      </c>
      <c r="PF2" s="76">
        <v>0</v>
      </c>
      <c r="PG2" s="76">
        <v>0</v>
      </c>
      <c r="PH2" s="76">
        <v>0</v>
      </c>
      <c r="PI2" s="76">
        <v>0</v>
      </c>
      <c r="PJ2" s="76">
        <v>48107240.478726104</v>
      </c>
      <c r="PK2" s="76">
        <v>45156384.584007986</v>
      </c>
      <c r="PL2" s="76">
        <v>6985192.4147985121</v>
      </c>
      <c r="PM2" s="76">
        <v>0</v>
      </c>
      <c r="PN2" s="76">
        <v>5651744.5183463208</v>
      </c>
      <c r="PO2" s="76">
        <v>110761809.23670381</v>
      </c>
      <c r="PP2" s="76">
        <v>0</v>
      </c>
      <c r="PQ2" s="76">
        <v>0</v>
      </c>
      <c r="PR2" s="76">
        <v>12614456.592849012</v>
      </c>
      <c r="PS2" s="76">
        <v>0</v>
      </c>
      <c r="PT2" s="76">
        <v>0</v>
      </c>
      <c r="PU2" s="76">
        <v>0</v>
      </c>
      <c r="PV2" s="76">
        <v>0</v>
      </c>
      <c r="PW2" s="76">
        <v>0</v>
      </c>
      <c r="PX2" s="76">
        <v>0</v>
      </c>
      <c r="PY2" s="76">
        <v>30584245.539749432</v>
      </c>
      <c r="PZ2" s="76">
        <v>0</v>
      </c>
      <c r="QA2" s="76">
        <v>0</v>
      </c>
      <c r="QB2" s="76">
        <v>220046.206199117</v>
      </c>
      <c r="QC2" s="89">
        <v>44318438.783488184</v>
      </c>
      <c r="QD2" s="102">
        <v>1</v>
      </c>
    </row>
    <row r="3" spans="1:446" x14ac:dyDescent="0.25">
      <c r="A3" s="75" t="s">
        <v>161</v>
      </c>
      <c r="B3" s="75" t="s">
        <v>113</v>
      </c>
      <c r="C3" s="76">
        <f>ROUND(UT!H18,0)-ROUND(UT!H288,0)</f>
        <v>0</v>
      </c>
      <c r="D3" s="77">
        <v>3658</v>
      </c>
      <c r="E3" s="75" t="s">
        <v>693</v>
      </c>
      <c r="F3" s="75">
        <v>2025</v>
      </c>
      <c r="G3" s="76">
        <v>776128217</v>
      </c>
      <c r="H3" s="76">
        <v>1043714545</v>
      </c>
      <c r="I3" s="76">
        <v>618213965</v>
      </c>
      <c r="J3" s="76">
        <v>52721491</v>
      </c>
      <c r="K3" s="76">
        <v>322942835</v>
      </c>
      <c r="L3" s="369" t="s">
        <v>898</v>
      </c>
      <c r="M3" s="75" t="s">
        <v>720</v>
      </c>
      <c r="N3" t="s">
        <v>899</v>
      </c>
      <c r="O3" s="76">
        <v>17311</v>
      </c>
      <c r="P3" s="76">
        <v>25854</v>
      </c>
      <c r="Q3" s="76">
        <v>4805</v>
      </c>
      <c r="R3" s="76">
        <v>4388</v>
      </c>
      <c r="S3" s="76">
        <v>1307</v>
      </c>
      <c r="T3" s="78" t="s">
        <v>835</v>
      </c>
      <c r="U3" s="78" t="s">
        <v>836</v>
      </c>
      <c r="V3" s="91" t="s">
        <v>865</v>
      </c>
      <c r="W3" s="76">
        <v>368472.99999999994</v>
      </c>
      <c r="X3" s="76">
        <v>127468.99999999997</v>
      </c>
      <c r="Y3" s="76">
        <v>36308.000000000007</v>
      </c>
      <c r="Z3" s="76">
        <v>9314</v>
      </c>
      <c r="AA3" s="76">
        <v>0</v>
      </c>
      <c r="AB3" s="76">
        <v>59914.999999999993</v>
      </c>
      <c r="AC3" s="76">
        <v>21499</v>
      </c>
      <c r="AD3" s="76">
        <v>0</v>
      </c>
      <c r="AE3" s="76">
        <v>1602</v>
      </c>
      <c r="AF3" s="76">
        <v>0</v>
      </c>
      <c r="AG3" s="76">
        <v>0</v>
      </c>
      <c r="AH3" s="76">
        <v>0</v>
      </c>
      <c r="AI3" s="76">
        <v>0</v>
      </c>
      <c r="AJ3" s="76">
        <v>8077.9999999999991</v>
      </c>
      <c r="AK3" s="76">
        <v>10</v>
      </c>
      <c r="AL3" s="76">
        <v>38776</v>
      </c>
      <c r="AM3" s="76">
        <v>0</v>
      </c>
      <c r="AN3" s="76">
        <v>0</v>
      </c>
      <c r="AO3" s="76">
        <v>843</v>
      </c>
      <c r="AP3" s="76">
        <v>2134</v>
      </c>
      <c r="AQ3" s="76">
        <v>199437.00000000003</v>
      </c>
      <c r="AR3" s="76">
        <v>96762.999999999971</v>
      </c>
      <c r="AS3" s="76">
        <v>18330</v>
      </c>
      <c r="AT3" s="76">
        <v>11784</v>
      </c>
      <c r="AU3" s="76">
        <v>0</v>
      </c>
      <c r="AV3" s="76">
        <v>98213</v>
      </c>
      <c r="AW3" s="76">
        <v>7325</v>
      </c>
      <c r="AX3" s="76">
        <v>0</v>
      </c>
      <c r="AY3" s="76">
        <v>3213</v>
      </c>
      <c r="AZ3" s="76">
        <v>87</v>
      </c>
      <c r="BA3" s="76">
        <v>0</v>
      </c>
      <c r="BB3" s="76">
        <v>0</v>
      </c>
      <c r="BC3" s="76">
        <v>0</v>
      </c>
      <c r="BD3" s="76">
        <v>14796</v>
      </c>
      <c r="BE3" s="76">
        <v>426</v>
      </c>
      <c r="BF3" s="76">
        <v>79454</v>
      </c>
      <c r="BG3" s="76">
        <v>0</v>
      </c>
      <c r="BH3" s="76">
        <v>0</v>
      </c>
      <c r="BI3" s="76">
        <v>0</v>
      </c>
      <c r="BJ3" s="76">
        <v>7605.9999999999991</v>
      </c>
      <c r="BK3" s="76">
        <v>18338.5</v>
      </c>
      <c r="BL3" s="76">
        <v>6305.9999999999991</v>
      </c>
      <c r="BM3" s="76">
        <v>5514</v>
      </c>
      <c r="BN3" s="76">
        <v>4825</v>
      </c>
      <c r="BO3" s="76">
        <v>0</v>
      </c>
      <c r="BP3" s="76">
        <v>21148</v>
      </c>
      <c r="BQ3" s="76">
        <v>369</v>
      </c>
      <c r="BR3" s="76">
        <v>0</v>
      </c>
      <c r="BS3" s="76">
        <v>7965</v>
      </c>
      <c r="BT3" s="76">
        <v>4361</v>
      </c>
      <c r="BU3" s="76">
        <v>0</v>
      </c>
      <c r="BV3" s="76">
        <v>0</v>
      </c>
      <c r="BW3" s="76">
        <v>0</v>
      </c>
      <c r="BX3" s="76">
        <v>1286</v>
      </c>
      <c r="BY3" s="76">
        <v>525.00000000000023</v>
      </c>
      <c r="BZ3" s="76">
        <v>24549.000000000004</v>
      </c>
      <c r="CA3" s="76">
        <v>0</v>
      </c>
      <c r="CB3" s="76">
        <v>0</v>
      </c>
      <c r="CC3" s="76">
        <v>279</v>
      </c>
      <c r="CD3" s="76">
        <v>5048</v>
      </c>
      <c r="CE3" s="76">
        <v>22901</v>
      </c>
      <c r="CF3" s="76">
        <v>15942.999999999995</v>
      </c>
      <c r="CG3" s="76">
        <v>2634</v>
      </c>
      <c r="CH3" s="76">
        <v>4847</v>
      </c>
      <c r="CI3" s="76">
        <v>0</v>
      </c>
      <c r="CJ3" s="76">
        <v>28460.5</v>
      </c>
      <c r="CK3" s="76">
        <v>981.00000000000011</v>
      </c>
      <c r="CL3" s="76">
        <v>0</v>
      </c>
      <c r="CM3" s="76">
        <v>556</v>
      </c>
      <c r="CN3" s="76">
        <v>902</v>
      </c>
      <c r="CO3" s="76">
        <v>0</v>
      </c>
      <c r="CP3" s="76">
        <v>0</v>
      </c>
      <c r="CQ3" s="76">
        <v>0</v>
      </c>
      <c r="CR3" s="76">
        <v>648</v>
      </c>
      <c r="CS3" s="76">
        <v>1720.0000000000005</v>
      </c>
      <c r="CT3" s="76">
        <v>1593</v>
      </c>
      <c r="CU3" s="76">
        <v>0</v>
      </c>
      <c r="CV3" s="76">
        <v>0</v>
      </c>
      <c r="CW3" s="76">
        <v>3</v>
      </c>
      <c r="CX3" s="76">
        <v>617</v>
      </c>
      <c r="CY3" s="76">
        <v>0</v>
      </c>
      <c r="CZ3" s="76">
        <v>0</v>
      </c>
      <c r="DA3" s="76">
        <v>0</v>
      </c>
      <c r="DB3" s="76">
        <v>0</v>
      </c>
      <c r="DC3" s="76">
        <v>0</v>
      </c>
      <c r="DD3" s="76">
        <v>0</v>
      </c>
      <c r="DE3" s="76">
        <v>0</v>
      </c>
      <c r="DF3" s="76">
        <v>24983.999999999996</v>
      </c>
      <c r="DG3" s="76">
        <v>0</v>
      </c>
      <c r="DH3" s="76">
        <v>0</v>
      </c>
      <c r="DI3" s="76">
        <v>0</v>
      </c>
      <c r="DJ3" s="76">
        <v>0</v>
      </c>
      <c r="DK3" s="76">
        <v>0</v>
      </c>
      <c r="DL3" s="76">
        <v>1075.9999999999998</v>
      </c>
      <c r="DM3" s="76">
        <v>16579.999999999993</v>
      </c>
      <c r="DN3" s="76">
        <v>0</v>
      </c>
      <c r="DO3" s="76">
        <v>0</v>
      </c>
      <c r="DP3" s="76">
        <v>0</v>
      </c>
      <c r="DQ3" s="76">
        <v>0</v>
      </c>
      <c r="DR3" s="76">
        <v>0</v>
      </c>
      <c r="DS3" s="76">
        <v>28938706.521930721</v>
      </c>
      <c r="DT3" s="76">
        <v>8430134.4063865431</v>
      </c>
      <c r="DU3" s="76">
        <v>5842156.1411806354</v>
      </c>
      <c r="DV3" s="76">
        <v>751664.16252323333</v>
      </c>
      <c r="DW3" s="76">
        <v>0</v>
      </c>
      <c r="DX3" s="76">
        <v>4936342.501751855</v>
      </c>
      <c r="DY3" s="76">
        <v>1359370.5026150118</v>
      </c>
      <c r="DZ3" s="76">
        <v>0</v>
      </c>
      <c r="EA3" s="76">
        <v>242062.84251586863</v>
      </c>
      <c r="EB3" s="76">
        <v>0</v>
      </c>
      <c r="EC3" s="76">
        <v>0</v>
      </c>
      <c r="ED3" s="76">
        <v>0</v>
      </c>
      <c r="EE3" s="76">
        <v>0</v>
      </c>
      <c r="EF3" s="76">
        <v>382848.67350160296</v>
      </c>
      <c r="EG3" s="76">
        <v>3790.176639803924</v>
      </c>
      <c r="EH3" s="76">
        <v>3669867.6952739554</v>
      </c>
      <c r="EI3" s="76">
        <v>0</v>
      </c>
      <c r="EJ3" s="76">
        <v>0</v>
      </c>
      <c r="EK3" s="76">
        <v>29063.838538068714</v>
      </c>
      <c r="EL3" s="76">
        <v>438753.73965561402</v>
      </c>
      <c r="EM3" s="76">
        <v>42230912.690891258</v>
      </c>
      <c r="EN3" s="76">
        <v>13515698.342126505</v>
      </c>
      <c r="EO3" s="76">
        <v>4950795.769182723</v>
      </c>
      <c r="EP3" s="76">
        <v>2421812.0175134572</v>
      </c>
      <c r="EQ3" s="76">
        <v>0</v>
      </c>
      <c r="ER3" s="76">
        <v>14075458.529239031</v>
      </c>
      <c r="ES3" s="76">
        <v>1834524.1580380038</v>
      </c>
      <c r="ET3" s="76">
        <v>0</v>
      </c>
      <c r="EU3" s="76">
        <v>467019.87984267273</v>
      </c>
      <c r="EV3" s="76">
        <v>24792.249063140978</v>
      </c>
      <c r="EW3" s="76">
        <v>0</v>
      </c>
      <c r="EX3" s="76">
        <v>0</v>
      </c>
      <c r="EY3" s="76">
        <v>0</v>
      </c>
      <c r="EZ3" s="76">
        <v>1840817.1617255053</v>
      </c>
      <c r="FA3" s="76">
        <v>85296.977600185812</v>
      </c>
      <c r="FB3" s="76">
        <v>13884366.668304013</v>
      </c>
      <c r="FC3" s="76">
        <v>0</v>
      </c>
      <c r="FD3" s="76">
        <v>0</v>
      </c>
      <c r="FE3" s="76">
        <v>0</v>
      </c>
      <c r="FF3" s="76">
        <v>2407558.7394286157</v>
      </c>
      <c r="FG3" s="76">
        <v>18039846.850913521</v>
      </c>
      <c r="FH3" s="76">
        <v>5378758.0743730469</v>
      </c>
      <c r="FI3" s="76">
        <v>4856641.832301083</v>
      </c>
      <c r="FJ3" s="76">
        <v>2785689.8631634698</v>
      </c>
      <c r="FK3" s="76">
        <v>0</v>
      </c>
      <c r="FL3" s="76">
        <v>14715085.342888819</v>
      </c>
      <c r="FM3" s="76">
        <v>545420.74726211745</v>
      </c>
      <c r="FN3" s="76">
        <v>0</v>
      </c>
      <c r="FO3" s="76">
        <v>2391381.9787482158</v>
      </c>
      <c r="FP3" s="76">
        <v>1690935.1117365756</v>
      </c>
      <c r="FQ3" s="76">
        <v>0</v>
      </c>
      <c r="FR3" s="76">
        <v>0</v>
      </c>
      <c r="FS3" s="76">
        <v>0</v>
      </c>
      <c r="FT3" s="76">
        <v>584240.06080167706</v>
      </c>
      <c r="FU3" s="76">
        <v>1019717.5255576662</v>
      </c>
      <c r="FV3" s="76">
        <v>12614365.899385337</v>
      </c>
      <c r="FW3" s="76">
        <v>0</v>
      </c>
      <c r="FX3" s="76">
        <v>0</v>
      </c>
      <c r="FY3" s="76">
        <v>94410.195310463605</v>
      </c>
      <c r="FZ3" s="76">
        <v>3146433.2237563245</v>
      </c>
      <c r="GA3" s="76">
        <v>47899539.791622214</v>
      </c>
      <c r="GB3" s="76">
        <v>27279546.171660669</v>
      </c>
      <c r="GC3" s="76">
        <v>3558459.499979245</v>
      </c>
      <c r="GD3" s="76">
        <v>6208046.5329053504</v>
      </c>
      <c r="GE3" s="76">
        <v>0</v>
      </c>
      <c r="GF3" s="76">
        <v>41886804.015286714</v>
      </c>
      <c r="GG3" s="76">
        <v>1925630.4993095682</v>
      </c>
      <c r="GH3" s="76">
        <v>0</v>
      </c>
      <c r="GI3" s="76">
        <v>1005596.1265524735</v>
      </c>
      <c r="GJ3" s="76">
        <v>1540624.1791229229</v>
      </c>
      <c r="GK3" s="76">
        <v>0</v>
      </c>
      <c r="GL3" s="76">
        <v>0</v>
      </c>
      <c r="GM3" s="76">
        <v>0</v>
      </c>
      <c r="GN3" s="76">
        <v>714183.33341544017</v>
      </c>
      <c r="GO3" s="76">
        <v>3232353.5718393754</v>
      </c>
      <c r="GP3" s="76">
        <v>13673121.03924625</v>
      </c>
      <c r="GQ3" s="76">
        <v>0</v>
      </c>
      <c r="GR3" s="76">
        <v>0</v>
      </c>
      <c r="GS3" s="76">
        <v>2028.625</v>
      </c>
      <c r="GT3" s="76">
        <v>1737334.430230519</v>
      </c>
      <c r="GU3" s="76">
        <v>0</v>
      </c>
      <c r="GV3" s="76">
        <v>0</v>
      </c>
      <c r="GW3" s="76">
        <v>0</v>
      </c>
      <c r="GX3" s="76">
        <v>0</v>
      </c>
      <c r="GY3" s="76">
        <v>0</v>
      </c>
      <c r="GZ3" s="76">
        <v>0</v>
      </c>
      <c r="HA3" s="76">
        <v>0</v>
      </c>
      <c r="HB3" s="76">
        <v>17325426.040226381</v>
      </c>
      <c r="HC3" s="76">
        <v>0</v>
      </c>
      <c r="HD3" s="76">
        <v>0</v>
      </c>
      <c r="HE3" s="76">
        <v>0</v>
      </c>
      <c r="HF3" s="76">
        <v>0</v>
      </c>
      <c r="HG3" s="76">
        <v>0</v>
      </c>
      <c r="HH3" s="76">
        <v>415371.37573533441</v>
      </c>
      <c r="HI3" s="76">
        <v>4617915.5710080089</v>
      </c>
      <c r="HJ3" s="76">
        <v>0</v>
      </c>
      <c r="HK3" s="76">
        <v>0</v>
      </c>
      <c r="HL3" s="76">
        <v>0</v>
      </c>
      <c r="HM3" s="76">
        <v>0</v>
      </c>
      <c r="HN3" s="76">
        <v>0</v>
      </c>
      <c r="HP3" s="77" t="s">
        <v>128</v>
      </c>
      <c r="HQ3" s="75">
        <f>'Relative Weights'!$H$1</f>
        <v>2025</v>
      </c>
      <c r="HR3" s="76">
        <v>12448839</v>
      </c>
      <c r="HS3" s="76">
        <v>9973279</v>
      </c>
      <c r="HT3" s="76">
        <v>4128981</v>
      </c>
      <c r="HU3" s="76">
        <v>170345</v>
      </c>
      <c r="HV3" s="76">
        <v>0</v>
      </c>
      <c r="HW3" s="76">
        <v>1738417</v>
      </c>
      <c r="HX3" s="76">
        <v>121937</v>
      </c>
      <c r="HY3" s="76">
        <v>0</v>
      </c>
      <c r="HZ3" s="76">
        <v>82828</v>
      </c>
      <c r="IA3" s="76">
        <v>0</v>
      </c>
      <c r="IB3" s="76">
        <v>0</v>
      </c>
      <c r="IC3" s="76">
        <v>0</v>
      </c>
      <c r="ID3" s="76">
        <v>0</v>
      </c>
      <c r="IE3" s="76">
        <v>378859</v>
      </c>
      <c r="IF3" s="76">
        <v>108</v>
      </c>
      <c r="IG3" s="76">
        <v>1316510</v>
      </c>
      <c r="IH3" s="76">
        <v>0</v>
      </c>
      <c r="II3" s="76">
        <v>0</v>
      </c>
      <c r="IJ3" s="76">
        <v>2042</v>
      </c>
      <c r="IK3" s="76">
        <v>175234</v>
      </c>
      <c r="IL3" s="76">
        <v>9809507</v>
      </c>
      <c r="IM3" s="76">
        <v>6913211</v>
      </c>
      <c r="IN3" s="76">
        <v>1022050</v>
      </c>
      <c r="IO3" s="76">
        <v>939286</v>
      </c>
      <c r="IP3" s="76">
        <v>0</v>
      </c>
      <c r="IQ3" s="76">
        <v>3169697</v>
      </c>
      <c r="IR3" s="76">
        <v>213464</v>
      </c>
      <c r="IS3" s="76">
        <v>0</v>
      </c>
      <c r="IT3" s="76">
        <v>200331</v>
      </c>
      <c r="IU3" s="76">
        <v>404</v>
      </c>
      <c r="IV3" s="76">
        <v>0</v>
      </c>
      <c r="IW3" s="76">
        <v>0</v>
      </c>
      <c r="IX3" s="76">
        <v>0</v>
      </c>
      <c r="IY3" s="76">
        <v>437060</v>
      </c>
      <c r="IZ3" s="76">
        <v>5120</v>
      </c>
      <c r="JA3" s="76">
        <v>4449403</v>
      </c>
      <c r="JB3" s="76">
        <v>0</v>
      </c>
      <c r="JC3" s="76">
        <v>0</v>
      </c>
      <c r="JD3" s="76">
        <v>0</v>
      </c>
      <c r="JE3" s="76">
        <v>353927</v>
      </c>
      <c r="JF3" s="76">
        <v>2267367</v>
      </c>
      <c r="JG3" s="76">
        <v>399350</v>
      </c>
      <c r="JH3" s="76">
        <v>496449</v>
      </c>
      <c r="JI3" s="76">
        <v>403119</v>
      </c>
      <c r="JJ3" s="76">
        <v>0</v>
      </c>
      <c r="JK3" s="76">
        <v>4886667</v>
      </c>
      <c r="JL3" s="76">
        <v>41805</v>
      </c>
      <c r="JM3" s="76">
        <v>0</v>
      </c>
      <c r="JN3" s="76">
        <v>736130</v>
      </c>
      <c r="JO3" s="76">
        <v>427823</v>
      </c>
      <c r="JP3" s="76">
        <v>0</v>
      </c>
      <c r="JQ3" s="76">
        <v>0</v>
      </c>
      <c r="JR3" s="76">
        <v>0</v>
      </c>
      <c r="JS3" s="76">
        <v>395564</v>
      </c>
      <c r="JT3" s="76">
        <v>33310</v>
      </c>
      <c r="JU3" s="76">
        <v>4627755</v>
      </c>
      <c r="JV3" s="76">
        <v>0</v>
      </c>
      <c r="JW3" s="76">
        <v>0</v>
      </c>
      <c r="JX3" s="76">
        <v>10087</v>
      </c>
      <c r="JY3" s="76">
        <v>485953</v>
      </c>
      <c r="JZ3" s="76">
        <v>3710503</v>
      </c>
      <c r="KA3" s="76">
        <v>1987506</v>
      </c>
      <c r="KB3" s="76">
        <v>415261</v>
      </c>
      <c r="KC3" s="76">
        <v>853756</v>
      </c>
      <c r="KD3" s="76">
        <v>0</v>
      </c>
      <c r="KE3" s="76">
        <v>1443154</v>
      </c>
      <c r="KF3" s="76">
        <v>198982</v>
      </c>
      <c r="KG3" s="76">
        <v>0</v>
      </c>
      <c r="KH3" s="76">
        <v>269345</v>
      </c>
      <c r="KI3" s="76">
        <v>43744</v>
      </c>
      <c r="KJ3" s="76">
        <v>0</v>
      </c>
      <c r="KK3" s="76">
        <v>0</v>
      </c>
      <c r="KL3" s="76">
        <v>0</v>
      </c>
      <c r="KM3" s="76">
        <v>8037</v>
      </c>
      <c r="KN3" s="76">
        <v>89414</v>
      </c>
      <c r="KO3" s="76">
        <v>4634503</v>
      </c>
      <c r="KP3" s="76">
        <v>0</v>
      </c>
      <c r="KQ3" s="76">
        <v>0</v>
      </c>
      <c r="KR3" s="76">
        <v>148</v>
      </c>
      <c r="KS3" s="76">
        <v>171106</v>
      </c>
      <c r="KT3" s="76">
        <v>0</v>
      </c>
      <c r="KU3" s="76">
        <v>0</v>
      </c>
      <c r="KV3" s="76">
        <v>0</v>
      </c>
      <c r="KW3" s="76">
        <v>0</v>
      </c>
      <c r="KX3" s="76">
        <v>0</v>
      </c>
      <c r="KY3" s="76">
        <v>0</v>
      </c>
      <c r="KZ3" s="76">
        <v>0</v>
      </c>
      <c r="LA3" s="76">
        <v>3229255</v>
      </c>
      <c r="LB3" s="76">
        <v>0</v>
      </c>
      <c r="LC3" s="76">
        <v>0</v>
      </c>
      <c r="LD3" s="76">
        <v>0</v>
      </c>
      <c r="LE3" s="76">
        <v>0</v>
      </c>
      <c r="LF3" s="76">
        <v>0</v>
      </c>
      <c r="LG3" s="76">
        <v>0</v>
      </c>
      <c r="LH3" s="76">
        <v>1700876</v>
      </c>
      <c r="LI3" s="76">
        <v>0</v>
      </c>
      <c r="LJ3" s="76">
        <v>0</v>
      </c>
      <c r="LK3" s="76">
        <v>0</v>
      </c>
      <c r="LL3" s="76">
        <v>0</v>
      </c>
      <c r="LM3" s="76">
        <v>0</v>
      </c>
      <c r="LN3" s="76">
        <v>28243.302644024512</v>
      </c>
      <c r="LO3" s="76">
        <v>562477.74490751966</v>
      </c>
      <c r="LP3" s="76">
        <v>0</v>
      </c>
      <c r="LQ3" s="76">
        <v>0</v>
      </c>
      <c r="LR3" s="76">
        <v>0</v>
      </c>
      <c r="LS3" s="76">
        <v>4024749.2390443785</v>
      </c>
      <c r="LT3" s="76">
        <v>27746.513014844866</v>
      </c>
      <c r="LU3" s="76">
        <v>0</v>
      </c>
      <c r="LV3" s="76">
        <v>0</v>
      </c>
      <c r="LW3" s="76">
        <v>0</v>
      </c>
      <c r="LX3" s="76">
        <v>0</v>
      </c>
      <c r="LY3" s="76">
        <v>0</v>
      </c>
      <c r="LZ3" s="76">
        <v>0</v>
      </c>
      <c r="MA3" s="76">
        <v>645.98012100894061</v>
      </c>
      <c r="MB3" s="76">
        <v>0</v>
      </c>
      <c r="MC3" s="76">
        <v>386.32012511825621</v>
      </c>
      <c r="MD3" s="76">
        <v>0</v>
      </c>
      <c r="ME3" s="76">
        <v>0</v>
      </c>
      <c r="MF3" s="76">
        <v>0</v>
      </c>
      <c r="MG3" s="76">
        <v>0</v>
      </c>
      <c r="MH3" s="76">
        <v>56486.605288049024</v>
      </c>
      <c r="MI3" s="76">
        <v>1124955.4898150393</v>
      </c>
      <c r="MJ3" s="76">
        <v>0</v>
      </c>
      <c r="MK3" s="76">
        <v>0</v>
      </c>
      <c r="ML3" s="76">
        <v>0</v>
      </c>
      <c r="MM3" s="76">
        <v>8049498.478088757</v>
      </c>
      <c r="MN3" s="76">
        <v>25800.974900140332</v>
      </c>
      <c r="MO3" s="76">
        <v>0</v>
      </c>
      <c r="MP3" s="76">
        <v>0</v>
      </c>
      <c r="MQ3" s="76">
        <v>0</v>
      </c>
      <c r="MR3" s="76">
        <v>0</v>
      </c>
      <c r="MS3" s="76">
        <v>0</v>
      </c>
      <c r="MT3" s="76">
        <v>0</v>
      </c>
      <c r="MU3" s="76">
        <v>1291.9602420178812</v>
      </c>
      <c r="MV3" s="76">
        <v>0</v>
      </c>
      <c r="MW3" s="76">
        <v>772.64025023651243</v>
      </c>
      <c r="MX3" s="76">
        <v>0</v>
      </c>
      <c r="MY3" s="76">
        <v>0</v>
      </c>
      <c r="MZ3" s="76">
        <v>0</v>
      </c>
      <c r="NA3" s="76">
        <v>0</v>
      </c>
      <c r="NB3" s="76">
        <v>0</v>
      </c>
      <c r="NC3" s="76">
        <v>3374866.4694451187</v>
      </c>
      <c r="ND3" s="76">
        <v>0</v>
      </c>
      <c r="NE3" s="76">
        <v>0</v>
      </c>
      <c r="NF3" s="76">
        <v>0</v>
      </c>
      <c r="NG3" s="76">
        <v>69426924.373515531</v>
      </c>
      <c r="NH3" s="76">
        <v>941.84974746087505</v>
      </c>
      <c r="NI3" s="76">
        <v>0</v>
      </c>
      <c r="NJ3" s="76">
        <v>0</v>
      </c>
      <c r="NK3" s="76">
        <v>0</v>
      </c>
      <c r="NL3" s="76">
        <v>0</v>
      </c>
      <c r="NM3" s="76">
        <v>0</v>
      </c>
      <c r="NN3" s="76">
        <v>0</v>
      </c>
      <c r="NO3" s="76">
        <v>0</v>
      </c>
      <c r="NP3" s="76">
        <v>0</v>
      </c>
      <c r="NQ3" s="76">
        <v>5215.3216890964586</v>
      </c>
      <c r="NR3" s="76">
        <v>0</v>
      </c>
      <c r="NS3" s="76">
        <v>0</v>
      </c>
      <c r="NT3" s="76">
        <v>0</v>
      </c>
      <c r="NU3" s="76">
        <v>0</v>
      </c>
      <c r="NV3" s="76">
        <v>413681.31519777072</v>
      </c>
      <c r="NW3" s="76">
        <v>11812032.643057913</v>
      </c>
      <c r="NX3" s="76">
        <v>0</v>
      </c>
      <c r="NY3" s="76">
        <v>0</v>
      </c>
      <c r="NZ3" s="76">
        <v>0</v>
      </c>
      <c r="OA3" s="76">
        <v>69426924.373515531</v>
      </c>
      <c r="OB3" s="76">
        <v>1598.2904805396668</v>
      </c>
      <c r="OC3" s="76">
        <v>0</v>
      </c>
      <c r="OD3" s="76">
        <v>0</v>
      </c>
      <c r="OE3" s="76">
        <v>0</v>
      </c>
      <c r="OF3" s="76">
        <v>0</v>
      </c>
      <c r="OG3" s="76">
        <v>0</v>
      </c>
      <c r="OH3" s="76">
        <v>0</v>
      </c>
      <c r="OI3" s="76">
        <v>3934.6061915999117</v>
      </c>
      <c r="OJ3" s="76">
        <v>1086842.3736233758</v>
      </c>
      <c r="OK3" s="76">
        <v>5215.3216890964586</v>
      </c>
      <c r="OL3" s="76">
        <v>0</v>
      </c>
      <c r="OM3" s="76">
        <v>0</v>
      </c>
      <c r="ON3" s="76">
        <v>0</v>
      </c>
      <c r="OO3" s="76">
        <v>0</v>
      </c>
      <c r="OP3" s="76">
        <v>0</v>
      </c>
      <c r="OQ3" s="76">
        <v>0</v>
      </c>
      <c r="OR3" s="76">
        <v>0</v>
      </c>
      <c r="OS3" s="76">
        <v>0</v>
      </c>
      <c r="OT3" s="76">
        <v>0</v>
      </c>
      <c r="OU3" s="76">
        <v>0</v>
      </c>
      <c r="OV3" s="76">
        <v>0</v>
      </c>
      <c r="OW3" s="76">
        <v>0</v>
      </c>
      <c r="OX3" s="76">
        <v>0</v>
      </c>
      <c r="OY3" s="76">
        <v>0</v>
      </c>
      <c r="OZ3" s="76">
        <v>0</v>
      </c>
      <c r="PA3" s="76">
        <v>0</v>
      </c>
      <c r="PB3" s="76">
        <v>0</v>
      </c>
      <c r="PC3" s="76">
        <v>0</v>
      </c>
      <c r="PD3" s="76">
        <v>271710.59340584395</v>
      </c>
      <c r="PE3" s="76">
        <v>0</v>
      </c>
      <c r="PF3" s="76">
        <v>0</v>
      </c>
      <c r="PG3" s="76">
        <v>0</v>
      </c>
      <c r="PH3" s="76">
        <v>0</v>
      </c>
      <c r="PI3" s="76">
        <v>0</v>
      </c>
      <c r="PJ3" s="76">
        <v>117679237.74103418</v>
      </c>
      <c r="PK3" s="76">
        <v>433834531.31770718</v>
      </c>
      <c r="PL3" s="76">
        <v>19348555.050612714</v>
      </c>
      <c r="PM3" s="76">
        <v>0</v>
      </c>
      <c r="PN3" s="76">
        <v>39934544.706472501</v>
      </c>
      <c r="PO3" s="76">
        <v>401237042.24992895</v>
      </c>
      <c r="PP3" s="76">
        <v>4712033.6916281916</v>
      </c>
      <c r="PQ3" s="76">
        <v>16738772.018324155</v>
      </c>
      <c r="PR3" s="76">
        <v>15218152.306059219</v>
      </c>
      <c r="PS3" s="76">
        <v>6821703.1762394495</v>
      </c>
      <c r="PT3" s="76">
        <v>0</v>
      </c>
      <c r="PU3" s="76">
        <v>0</v>
      </c>
      <c r="PV3" s="76">
        <v>0</v>
      </c>
      <c r="PW3" s="76">
        <v>10940710.82188664</v>
      </c>
      <c r="PX3" s="76">
        <v>28812214.770720467</v>
      </c>
      <c r="PY3" s="76">
        <v>56460316.131125689</v>
      </c>
      <c r="PZ3" s="76">
        <v>0</v>
      </c>
      <c r="QA3" s="76">
        <v>0</v>
      </c>
      <c r="QB3" s="76">
        <v>0</v>
      </c>
      <c r="QC3" s="89">
        <v>12705475.293453202</v>
      </c>
      <c r="QD3" s="102">
        <v>1</v>
      </c>
    </row>
    <row r="4" spans="1:446" x14ac:dyDescent="0.25">
      <c r="A4" s="75" t="s">
        <v>162</v>
      </c>
      <c r="B4" s="75" t="s">
        <v>121</v>
      </c>
      <c r="C4" s="76">
        <f>ROUND(UTD!H18,0)-ROUND(UTD!H288,0)</f>
        <v>0</v>
      </c>
      <c r="D4" s="77">
        <v>9741</v>
      </c>
      <c r="E4" s="75" t="s">
        <v>694</v>
      </c>
      <c r="F4" s="75">
        <v>2025</v>
      </c>
      <c r="G4" s="76">
        <v>253286915</v>
      </c>
      <c r="H4" s="76">
        <v>163204224</v>
      </c>
      <c r="I4" s="76">
        <v>114552520</v>
      </c>
      <c r="J4" s="76">
        <v>26459307</v>
      </c>
      <c r="K4" s="76">
        <v>58232892</v>
      </c>
      <c r="L4" s="75" t="s">
        <v>721</v>
      </c>
      <c r="M4" s="75" t="s">
        <v>722</v>
      </c>
      <c r="N4" s="75" t="s">
        <v>723</v>
      </c>
      <c r="O4" s="76">
        <v>7580</v>
      </c>
      <c r="P4" s="76">
        <v>14317</v>
      </c>
      <c r="Q4" s="76">
        <v>6476</v>
      </c>
      <c r="R4" s="76">
        <v>1459</v>
      </c>
      <c r="S4" s="76">
        <v>54</v>
      </c>
      <c r="T4" s="78" t="s">
        <v>902</v>
      </c>
      <c r="U4" s="78" t="s">
        <v>903</v>
      </c>
      <c r="V4" t="s">
        <v>904</v>
      </c>
      <c r="W4" s="76">
        <v>109355</v>
      </c>
      <c r="X4" s="76">
        <v>68248</v>
      </c>
      <c r="Y4" s="76">
        <v>27088</v>
      </c>
      <c r="Z4" s="76">
        <v>282</v>
      </c>
      <c r="AA4" s="76">
        <v>0</v>
      </c>
      <c r="AB4" s="76">
        <v>47486</v>
      </c>
      <c r="AC4" s="76">
        <v>0</v>
      </c>
      <c r="AD4" s="76">
        <v>0</v>
      </c>
      <c r="AE4" s="76">
        <v>0</v>
      </c>
      <c r="AF4" s="76">
        <v>187</v>
      </c>
      <c r="AG4" s="76">
        <v>0</v>
      </c>
      <c r="AH4" s="76">
        <v>0</v>
      </c>
      <c r="AI4" s="76">
        <v>0</v>
      </c>
      <c r="AJ4" s="76">
        <v>2265</v>
      </c>
      <c r="AK4" s="76">
        <v>0</v>
      </c>
      <c r="AL4" s="76">
        <v>30286</v>
      </c>
      <c r="AM4" s="76">
        <v>0</v>
      </c>
      <c r="AN4" s="76">
        <v>0</v>
      </c>
      <c r="AO4" s="76">
        <v>18</v>
      </c>
      <c r="AP4" s="76">
        <v>0</v>
      </c>
      <c r="AQ4" s="76">
        <v>43881.020000000004</v>
      </c>
      <c r="AR4" s="76">
        <v>55474.999999999993</v>
      </c>
      <c r="AS4" s="76">
        <v>16995</v>
      </c>
      <c r="AT4" s="76">
        <v>1563</v>
      </c>
      <c r="AU4" s="76">
        <v>0</v>
      </c>
      <c r="AV4" s="76">
        <v>94086</v>
      </c>
      <c r="AW4" s="76">
        <v>0</v>
      </c>
      <c r="AX4" s="76">
        <v>0</v>
      </c>
      <c r="AY4" s="76">
        <v>0</v>
      </c>
      <c r="AZ4" s="76">
        <v>0</v>
      </c>
      <c r="BA4" s="76">
        <v>0</v>
      </c>
      <c r="BB4" s="76">
        <v>0</v>
      </c>
      <c r="BC4" s="76">
        <v>0</v>
      </c>
      <c r="BD4" s="76">
        <v>7405</v>
      </c>
      <c r="BE4" s="76">
        <v>0</v>
      </c>
      <c r="BF4" s="76">
        <v>80540</v>
      </c>
      <c r="BG4" s="76">
        <v>0</v>
      </c>
      <c r="BH4" s="76">
        <v>227</v>
      </c>
      <c r="BI4" s="76">
        <v>189</v>
      </c>
      <c r="BJ4" s="76">
        <v>0</v>
      </c>
      <c r="BK4" s="76">
        <v>7940.9999999999982</v>
      </c>
      <c r="BL4" s="76">
        <v>23482.999999999989</v>
      </c>
      <c r="BM4" s="76">
        <v>1032</v>
      </c>
      <c r="BN4" s="76">
        <v>21</v>
      </c>
      <c r="BO4" s="76">
        <v>0</v>
      </c>
      <c r="BP4" s="76">
        <v>24112.000000000007</v>
      </c>
      <c r="BQ4" s="76">
        <v>0</v>
      </c>
      <c r="BR4" s="76">
        <v>0</v>
      </c>
      <c r="BS4" s="76">
        <v>0</v>
      </c>
      <c r="BT4" s="76">
        <v>0</v>
      </c>
      <c r="BU4" s="76">
        <v>0</v>
      </c>
      <c r="BV4" s="76">
        <v>0</v>
      </c>
      <c r="BW4" s="76">
        <v>0</v>
      </c>
      <c r="BX4" s="76">
        <v>8894</v>
      </c>
      <c r="BY4" s="76">
        <v>0</v>
      </c>
      <c r="BZ4" s="76">
        <v>39066</v>
      </c>
      <c r="CA4" s="76">
        <v>0</v>
      </c>
      <c r="CB4" s="76">
        <v>0</v>
      </c>
      <c r="CC4" s="76">
        <v>621</v>
      </c>
      <c r="CD4" s="76">
        <v>0</v>
      </c>
      <c r="CE4" s="76">
        <v>5497.0000000000009</v>
      </c>
      <c r="CF4" s="76">
        <v>7761</v>
      </c>
      <c r="CG4" s="76">
        <v>856</v>
      </c>
      <c r="CH4" s="76">
        <v>36</v>
      </c>
      <c r="CI4" s="76">
        <v>0</v>
      </c>
      <c r="CJ4" s="76">
        <v>10391.000000000002</v>
      </c>
      <c r="CK4" s="76">
        <v>0</v>
      </c>
      <c r="CL4" s="76">
        <v>0</v>
      </c>
      <c r="CM4" s="76">
        <v>0</v>
      </c>
      <c r="CN4" s="76">
        <v>0</v>
      </c>
      <c r="CO4" s="76">
        <v>0</v>
      </c>
      <c r="CP4" s="76">
        <v>0</v>
      </c>
      <c r="CQ4" s="76">
        <v>0</v>
      </c>
      <c r="CR4" s="76">
        <v>363</v>
      </c>
      <c r="CS4" s="76">
        <v>0</v>
      </c>
      <c r="CT4" s="76">
        <v>1754.5</v>
      </c>
      <c r="CU4" s="76">
        <v>0</v>
      </c>
      <c r="CV4" s="76">
        <v>0</v>
      </c>
      <c r="CW4" s="76">
        <v>57</v>
      </c>
      <c r="CX4" s="76">
        <v>0</v>
      </c>
      <c r="CY4" s="76">
        <v>0</v>
      </c>
      <c r="CZ4" s="76">
        <v>0</v>
      </c>
      <c r="DA4" s="76">
        <v>0</v>
      </c>
      <c r="DB4" s="76">
        <v>0</v>
      </c>
      <c r="DC4" s="76">
        <v>0</v>
      </c>
      <c r="DD4" s="76">
        <v>0</v>
      </c>
      <c r="DE4" s="76">
        <v>0</v>
      </c>
      <c r="DF4" s="76">
        <v>0</v>
      </c>
      <c r="DG4" s="76">
        <v>0</v>
      </c>
      <c r="DH4" s="76">
        <v>0</v>
      </c>
      <c r="DI4" s="76">
        <v>0</v>
      </c>
      <c r="DJ4" s="76">
        <v>0</v>
      </c>
      <c r="DK4" s="76">
        <v>0</v>
      </c>
      <c r="DL4" s="76">
        <v>971</v>
      </c>
      <c r="DM4" s="76">
        <v>0</v>
      </c>
      <c r="DN4" s="76">
        <v>0</v>
      </c>
      <c r="DO4" s="76">
        <v>0</v>
      </c>
      <c r="DP4" s="76">
        <v>0</v>
      </c>
      <c r="DQ4" s="76">
        <v>0</v>
      </c>
      <c r="DR4" s="76">
        <v>0</v>
      </c>
      <c r="DS4" s="76">
        <v>7819891.9676425057</v>
      </c>
      <c r="DT4" s="76">
        <v>4220791.6733654132</v>
      </c>
      <c r="DU4" s="76">
        <v>2738216.4605450081</v>
      </c>
      <c r="DV4" s="76">
        <v>44232.434264346753</v>
      </c>
      <c r="DW4" s="76">
        <v>0</v>
      </c>
      <c r="DX4" s="76">
        <v>4856451.1147654736</v>
      </c>
      <c r="DY4" s="76">
        <v>0</v>
      </c>
      <c r="DZ4" s="76">
        <v>0</v>
      </c>
      <c r="EA4" s="76">
        <v>0</v>
      </c>
      <c r="EB4" s="76">
        <v>111303</v>
      </c>
      <c r="EC4" s="76">
        <v>0</v>
      </c>
      <c r="ED4" s="76">
        <v>0</v>
      </c>
      <c r="EE4" s="76">
        <v>0</v>
      </c>
      <c r="EF4" s="76">
        <v>184939.02597563926</v>
      </c>
      <c r="EG4" s="76">
        <v>0</v>
      </c>
      <c r="EH4" s="76">
        <v>3570495.3896026802</v>
      </c>
      <c r="EI4" s="76">
        <v>0</v>
      </c>
      <c r="EJ4" s="76">
        <v>0</v>
      </c>
      <c r="EK4" s="76">
        <v>0</v>
      </c>
      <c r="EL4" s="76">
        <v>0</v>
      </c>
      <c r="EM4" s="76">
        <v>7268025.5208128449</v>
      </c>
      <c r="EN4" s="76">
        <v>6971438.2706436869</v>
      </c>
      <c r="EO4" s="76">
        <v>3469388.6990124979</v>
      </c>
      <c r="EP4" s="76">
        <v>316789.17039765784</v>
      </c>
      <c r="EQ4" s="76">
        <v>0</v>
      </c>
      <c r="ER4" s="76">
        <v>11208045.502550527</v>
      </c>
      <c r="ES4" s="76">
        <v>0</v>
      </c>
      <c r="ET4" s="76">
        <v>0</v>
      </c>
      <c r="EU4" s="76">
        <v>0</v>
      </c>
      <c r="EV4" s="76">
        <v>0</v>
      </c>
      <c r="EW4" s="76">
        <v>0</v>
      </c>
      <c r="EX4" s="76">
        <v>0</v>
      </c>
      <c r="EY4" s="76">
        <v>0</v>
      </c>
      <c r="EZ4" s="76">
        <v>768542.56274736393</v>
      </c>
      <c r="FA4" s="76">
        <v>0</v>
      </c>
      <c r="FB4" s="76">
        <v>10973369.129316935</v>
      </c>
      <c r="FC4" s="76">
        <v>0</v>
      </c>
      <c r="FD4" s="76">
        <v>128014.16455050326</v>
      </c>
      <c r="FE4" s="76">
        <v>15841.278186932777</v>
      </c>
      <c r="FF4" s="76">
        <v>0</v>
      </c>
      <c r="FG4" s="76">
        <v>4116579.3134538992</v>
      </c>
      <c r="FH4" s="76">
        <v>7401031.0461011874</v>
      </c>
      <c r="FI4" s="76">
        <v>1121309.1423862055</v>
      </c>
      <c r="FJ4" s="76">
        <v>25848.616246498601</v>
      </c>
      <c r="FK4" s="76">
        <v>0</v>
      </c>
      <c r="FL4" s="76">
        <v>9923633.1190192811</v>
      </c>
      <c r="FM4" s="76">
        <v>0</v>
      </c>
      <c r="FN4" s="76">
        <v>0</v>
      </c>
      <c r="FO4" s="76">
        <v>0</v>
      </c>
      <c r="FP4" s="76">
        <v>0</v>
      </c>
      <c r="FQ4" s="76">
        <v>0</v>
      </c>
      <c r="FR4" s="76">
        <v>0</v>
      </c>
      <c r="FS4" s="76">
        <v>0</v>
      </c>
      <c r="FT4" s="76">
        <v>2222210.0087416084</v>
      </c>
      <c r="FU4" s="76">
        <v>0</v>
      </c>
      <c r="FV4" s="76">
        <v>10581617.647404607</v>
      </c>
      <c r="FW4" s="76">
        <v>0</v>
      </c>
      <c r="FX4" s="76">
        <v>0</v>
      </c>
      <c r="FY4" s="76">
        <v>139681.52352765453</v>
      </c>
      <c r="FZ4" s="76">
        <v>0</v>
      </c>
      <c r="GA4" s="76">
        <v>7234834.9469666015</v>
      </c>
      <c r="GB4" s="76">
        <v>8897714.1125884596</v>
      </c>
      <c r="GC4" s="76">
        <v>1310385.7319122017</v>
      </c>
      <c r="GD4" s="76">
        <v>24088.285714285714</v>
      </c>
      <c r="GE4" s="76">
        <v>0</v>
      </c>
      <c r="GF4" s="76">
        <v>13517394.232194072</v>
      </c>
      <c r="GG4" s="76">
        <v>0</v>
      </c>
      <c r="GH4" s="76">
        <v>0</v>
      </c>
      <c r="GI4" s="76">
        <v>0</v>
      </c>
      <c r="GJ4" s="76">
        <v>0</v>
      </c>
      <c r="GK4" s="76">
        <v>0</v>
      </c>
      <c r="GL4" s="76">
        <v>0</v>
      </c>
      <c r="GM4" s="76">
        <v>0</v>
      </c>
      <c r="GN4" s="76">
        <v>475375.21720820951</v>
      </c>
      <c r="GO4" s="76">
        <v>0</v>
      </c>
      <c r="GP4" s="76">
        <v>8681774.6186520215</v>
      </c>
      <c r="GQ4" s="76">
        <v>0</v>
      </c>
      <c r="GR4" s="76">
        <v>0</v>
      </c>
      <c r="GS4" s="76">
        <v>14608.343076033947</v>
      </c>
      <c r="GT4" s="76">
        <v>0</v>
      </c>
      <c r="GU4" s="76">
        <v>0</v>
      </c>
      <c r="GV4" s="76">
        <v>0</v>
      </c>
      <c r="GW4" s="76">
        <v>0</v>
      </c>
      <c r="GX4" s="76">
        <v>0</v>
      </c>
      <c r="GY4" s="76">
        <v>0</v>
      </c>
      <c r="GZ4" s="76">
        <v>0</v>
      </c>
      <c r="HA4" s="76">
        <v>0</v>
      </c>
      <c r="HB4" s="76">
        <v>0</v>
      </c>
      <c r="HC4" s="76">
        <v>0</v>
      </c>
      <c r="HD4" s="76">
        <v>0</v>
      </c>
      <c r="HE4" s="76">
        <v>0</v>
      </c>
      <c r="HF4" s="76">
        <v>0</v>
      </c>
      <c r="HG4" s="76">
        <v>0</v>
      </c>
      <c r="HH4" s="76">
        <v>776713.65656740521</v>
      </c>
      <c r="HI4" s="76">
        <v>0</v>
      </c>
      <c r="HJ4" s="76">
        <v>0</v>
      </c>
      <c r="HK4" s="76">
        <v>0</v>
      </c>
      <c r="HL4" s="76">
        <v>0</v>
      </c>
      <c r="HM4" s="76">
        <v>0</v>
      </c>
      <c r="HN4" s="76">
        <v>0</v>
      </c>
      <c r="HP4" s="77" t="s">
        <v>129</v>
      </c>
      <c r="HQ4" s="75">
        <f>'Relative Weights'!$H$1</f>
        <v>2025</v>
      </c>
      <c r="HR4" s="76">
        <v>4138260.5911199446</v>
      </c>
      <c r="HS4" s="76">
        <v>2401249.7926149508</v>
      </c>
      <c r="HT4" s="76">
        <v>754841.4344236115</v>
      </c>
      <c r="HU4" s="76">
        <v>15463.800438576409</v>
      </c>
      <c r="HV4" s="76">
        <v>0</v>
      </c>
      <c r="HW4" s="76">
        <v>1382550.8411667924</v>
      </c>
      <c r="HX4" s="76">
        <v>0</v>
      </c>
      <c r="HY4" s="76">
        <v>0</v>
      </c>
      <c r="HZ4" s="76">
        <v>0</v>
      </c>
      <c r="IA4" s="76">
        <v>5636</v>
      </c>
      <c r="IB4" s="76">
        <v>0</v>
      </c>
      <c r="IC4" s="76">
        <v>0</v>
      </c>
      <c r="ID4" s="76">
        <v>0</v>
      </c>
      <c r="IE4" s="76">
        <v>86342.347785023187</v>
      </c>
      <c r="IF4" s="76">
        <v>0</v>
      </c>
      <c r="IG4" s="76">
        <v>731863.76999752736</v>
      </c>
      <c r="IH4" s="76">
        <v>0</v>
      </c>
      <c r="II4" s="76">
        <v>0</v>
      </c>
      <c r="IJ4" s="76">
        <v>201.26421395110296</v>
      </c>
      <c r="IK4" s="76">
        <v>0</v>
      </c>
      <c r="IL4" s="76">
        <v>1801549.5231119809</v>
      </c>
      <c r="IM4" s="76">
        <v>1811512.1017025604</v>
      </c>
      <c r="IN4" s="76">
        <v>529861.58726193698</v>
      </c>
      <c r="IO4" s="76">
        <v>92849.89070277549</v>
      </c>
      <c r="IP4" s="76">
        <v>0</v>
      </c>
      <c r="IQ4" s="76">
        <v>2606941.3080812613</v>
      </c>
      <c r="IR4" s="76">
        <v>0</v>
      </c>
      <c r="IS4" s="76">
        <v>0</v>
      </c>
      <c r="IT4" s="76">
        <v>0</v>
      </c>
      <c r="IU4" s="76">
        <v>0</v>
      </c>
      <c r="IV4" s="76">
        <v>0</v>
      </c>
      <c r="IW4" s="76">
        <v>0</v>
      </c>
      <c r="IX4" s="76">
        <v>0</v>
      </c>
      <c r="IY4" s="76">
        <v>341746.63528897282</v>
      </c>
      <c r="IZ4" s="76">
        <v>0</v>
      </c>
      <c r="JA4" s="76">
        <v>2539082.2351357974</v>
      </c>
      <c r="JB4" s="76">
        <v>0</v>
      </c>
      <c r="JC4" s="76">
        <v>14894.588384731405</v>
      </c>
      <c r="JD4" s="76">
        <v>21334.006678816917</v>
      </c>
      <c r="JE4" s="76">
        <v>0</v>
      </c>
      <c r="JF4" s="76">
        <v>240745.54392117765</v>
      </c>
      <c r="JG4" s="76">
        <v>471494.96521611721</v>
      </c>
      <c r="JH4" s="76">
        <v>22541.591962523533</v>
      </c>
      <c r="JI4" s="76">
        <v>805.05685580441184</v>
      </c>
      <c r="JJ4" s="76">
        <v>0</v>
      </c>
      <c r="JK4" s="76">
        <v>1140698.1188800647</v>
      </c>
      <c r="JL4" s="76">
        <v>0</v>
      </c>
      <c r="JM4" s="76">
        <v>0</v>
      </c>
      <c r="JN4" s="76">
        <v>0</v>
      </c>
      <c r="JO4" s="76">
        <v>0</v>
      </c>
      <c r="JP4" s="76">
        <v>0</v>
      </c>
      <c r="JQ4" s="76">
        <v>0</v>
      </c>
      <c r="JR4" s="76">
        <v>0</v>
      </c>
      <c r="JS4" s="76">
        <v>302936.18603206851</v>
      </c>
      <c r="JT4" s="76">
        <v>0</v>
      </c>
      <c r="JU4" s="76">
        <v>1712423.0203673011</v>
      </c>
      <c r="JV4" s="76">
        <v>0</v>
      </c>
      <c r="JW4" s="76">
        <v>0</v>
      </c>
      <c r="JX4" s="76">
        <v>31195.953162420959</v>
      </c>
      <c r="JY4" s="76">
        <v>0</v>
      </c>
      <c r="JZ4" s="76">
        <v>224443.14259113828</v>
      </c>
      <c r="KA4" s="76">
        <v>230917.1414732321</v>
      </c>
      <c r="KB4" s="76">
        <v>26365.612027594492</v>
      </c>
      <c r="KC4" s="76">
        <v>2012.6421395110294</v>
      </c>
      <c r="KD4" s="76">
        <v>0</v>
      </c>
      <c r="KE4" s="76">
        <v>417623.61234377098</v>
      </c>
      <c r="KF4" s="76">
        <v>0</v>
      </c>
      <c r="KG4" s="76">
        <v>0</v>
      </c>
      <c r="KH4" s="76">
        <v>0</v>
      </c>
      <c r="KI4" s="76">
        <v>0</v>
      </c>
      <c r="KJ4" s="76">
        <v>0</v>
      </c>
      <c r="KK4" s="76">
        <v>0</v>
      </c>
      <c r="KL4" s="76">
        <v>0</v>
      </c>
      <c r="KM4" s="76">
        <v>25828.907457058212</v>
      </c>
      <c r="KN4" s="76">
        <v>0</v>
      </c>
      <c r="KO4" s="76">
        <v>58567.886259770959</v>
      </c>
      <c r="KP4" s="76">
        <v>0</v>
      </c>
      <c r="KQ4" s="76">
        <v>0</v>
      </c>
      <c r="KR4" s="76">
        <v>704.4247488288604</v>
      </c>
      <c r="KS4" s="76">
        <v>0</v>
      </c>
      <c r="KT4" s="76">
        <v>0</v>
      </c>
      <c r="KU4" s="76">
        <v>0</v>
      </c>
      <c r="KV4" s="76">
        <v>0</v>
      </c>
      <c r="KW4" s="76">
        <v>0</v>
      </c>
      <c r="KX4" s="76">
        <v>0</v>
      </c>
      <c r="KY4" s="76">
        <v>0</v>
      </c>
      <c r="KZ4" s="76">
        <v>0</v>
      </c>
      <c r="LA4" s="76">
        <v>0</v>
      </c>
      <c r="LB4" s="76">
        <v>0</v>
      </c>
      <c r="LC4" s="76">
        <v>0</v>
      </c>
      <c r="LD4" s="76">
        <v>0</v>
      </c>
      <c r="LE4" s="76">
        <v>0</v>
      </c>
      <c r="LF4" s="76">
        <v>0</v>
      </c>
      <c r="LG4" s="76">
        <v>41225.619824317582</v>
      </c>
      <c r="LH4" s="76">
        <v>0</v>
      </c>
      <c r="LI4" s="76">
        <v>0</v>
      </c>
      <c r="LJ4" s="76">
        <v>0</v>
      </c>
      <c r="LK4" s="76">
        <v>0</v>
      </c>
      <c r="LL4" s="76">
        <v>0</v>
      </c>
      <c r="LM4" s="76">
        <v>0</v>
      </c>
      <c r="LN4" s="76">
        <v>18161261.587618347</v>
      </c>
      <c r="LO4" s="76">
        <v>10057124.35233986</v>
      </c>
      <c r="LP4" s="76">
        <v>5305028.3360647997</v>
      </c>
      <c r="LQ4" s="76">
        <v>90662.74484357702</v>
      </c>
      <c r="LR4" s="76">
        <v>0</v>
      </c>
      <c r="LS4" s="76">
        <v>9475388.94578835</v>
      </c>
      <c r="LT4" s="76">
        <v>0</v>
      </c>
      <c r="LU4" s="76">
        <v>0</v>
      </c>
      <c r="LV4" s="76">
        <v>0</v>
      </c>
      <c r="LW4" s="76">
        <v>177599.32049355705</v>
      </c>
      <c r="LX4" s="76">
        <v>0</v>
      </c>
      <c r="LY4" s="76">
        <v>0</v>
      </c>
      <c r="LZ4" s="76">
        <v>0</v>
      </c>
      <c r="MA4" s="76">
        <v>412004.44370528503</v>
      </c>
      <c r="MB4" s="76">
        <v>0</v>
      </c>
      <c r="MC4" s="76">
        <v>6534142.2730160849</v>
      </c>
      <c r="MD4" s="76">
        <v>0</v>
      </c>
      <c r="ME4" s="76">
        <v>0</v>
      </c>
      <c r="MF4" s="76">
        <v>305.66695146517219</v>
      </c>
      <c r="MG4" s="76">
        <v>0</v>
      </c>
      <c r="MH4" s="76">
        <v>13774278.597955957</v>
      </c>
      <c r="MI4" s="76">
        <v>13338971.754994716</v>
      </c>
      <c r="MJ4" s="76">
        <v>6073800.3003788562</v>
      </c>
      <c r="MK4" s="76">
        <v>622133.06851482962</v>
      </c>
      <c r="ML4" s="76">
        <v>0</v>
      </c>
      <c r="MM4" s="76">
        <v>20981300.252231151</v>
      </c>
      <c r="MN4" s="76">
        <v>0</v>
      </c>
      <c r="MO4" s="76">
        <v>0</v>
      </c>
      <c r="MP4" s="76">
        <v>0</v>
      </c>
      <c r="MQ4" s="76">
        <v>0</v>
      </c>
      <c r="MR4" s="76">
        <v>0</v>
      </c>
      <c r="MS4" s="76">
        <v>0</v>
      </c>
      <c r="MT4" s="76">
        <v>0</v>
      </c>
      <c r="MU4" s="76">
        <v>1686234.764471988</v>
      </c>
      <c r="MV4" s="76">
        <v>0</v>
      </c>
      <c r="MW4" s="76">
        <v>20521829.163316287</v>
      </c>
      <c r="MX4" s="76">
        <v>0</v>
      </c>
      <c r="MY4" s="76">
        <v>217040.48618407288</v>
      </c>
      <c r="MZ4" s="76">
        <v>56459.396192130604</v>
      </c>
      <c r="NA4" s="76">
        <v>0</v>
      </c>
      <c r="NB4" s="76">
        <v>6617620.5871394407</v>
      </c>
      <c r="NC4" s="76">
        <v>11956278.659624303</v>
      </c>
      <c r="ND4" s="76">
        <v>1737205.835233673</v>
      </c>
      <c r="NE4" s="76">
        <v>40479.859000217322</v>
      </c>
      <c r="NF4" s="76">
        <v>0</v>
      </c>
      <c r="NG4" s="76">
        <v>16803784.105957471</v>
      </c>
      <c r="NH4" s="76">
        <v>0</v>
      </c>
      <c r="NI4" s="76">
        <v>0</v>
      </c>
      <c r="NJ4" s="76">
        <v>0</v>
      </c>
      <c r="NK4" s="76">
        <v>0</v>
      </c>
      <c r="NL4" s="76">
        <v>0</v>
      </c>
      <c r="NM4" s="76">
        <v>0</v>
      </c>
      <c r="NN4" s="76">
        <v>0</v>
      </c>
      <c r="NO4" s="76">
        <v>3835027.2222158243</v>
      </c>
      <c r="NP4" s="76">
        <v>0</v>
      </c>
      <c r="NQ4" s="76">
        <v>18671386.523883797</v>
      </c>
      <c r="NR4" s="76">
        <v>0</v>
      </c>
      <c r="NS4" s="76">
        <v>0</v>
      </c>
      <c r="NT4" s="76">
        <v>259517.55828090743</v>
      </c>
      <c r="NU4" s="76">
        <v>0</v>
      </c>
      <c r="NV4" s="76">
        <v>11328664.689093741</v>
      </c>
      <c r="NW4" s="76">
        <v>13863969.315263547</v>
      </c>
      <c r="NX4" s="76">
        <v>2030170.6902962825</v>
      </c>
      <c r="NY4" s="76">
        <v>39640.385594931191</v>
      </c>
      <c r="NZ4" s="76">
        <v>0</v>
      </c>
      <c r="OA4" s="76">
        <v>21163595.552001581</v>
      </c>
      <c r="OB4" s="76">
        <v>0</v>
      </c>
      <c r="OC4" s="76">
        <v>0</v>
      </c>
      <c r="OD4" s="76">
        <v>0</v>
      </c>
      <c r="OE4" s="76">
        <v>0</v>
      </c>
      <c r="OF4" s="76">
        <v>0</v>
      </c>
      <c r="OG4" s="76">
        <v>0</v>
      </c>
      <c r="OH4" s="76">
        <v>0</v>
      </c>
      <c r="OI4" s="76">
        <v>761196.11052873381</v>
      </c>
      <c r="OJ4" s="76">
        <v>0</v>
      </c>
      <c r="OK4" s="76">
        <v>13274261.706986453</v>
      </c>
      <c r="OL4" s="76">
        <v>0</v>
      </c>
      <c r="OM4" s="76">
        <v>0</v>
      </c>
      <c r="ON4" s="76">
        <v>23256.032295224333</v>
      </c>
      <c r="OO4" s="76">
        <v>0</v>
      </c>
      <c r="OP4" s="76">
        <v>0</v>
      </c>
      <c r="OQ4" s="76">
        <v>0</v>
      </c>
      <c r="OR4" s="76">
        <v>0</v>
      </c>
      <c r="OS4" s="76">
        <v>0</v>
      </c>
      <c r="OT4" s="76">
        <v>0</v>
      </c>
      <c r="OU4" s="76">
        <v>0</v>
      </c>
      <c r="OV4" s="76">
        <v>0</v>
      </c>
      <c r="OW4" s="76">
        <v>0</v>
      </c>
      <c r="OX4" s="76">
        <v>0</v>
      </c>
      <c r="OY4" s="76">
        <v>0</v>
      </c>
      <c r="OZ4" s="76">
        <v>0</v>
      </c>
      <c r="PA4" s="76">
        <v>0</v>
      </c>
      <c r="PB4" s="76">
        <v>0</v>
      </c>
      <c r="PC4" s="76">
        <v>1242232.7854023185</v>
      </c>
      <c r="PD4" s="76">
        <v>0</v>
      </c>
      <c r="PE4" s="76">
        <v>0</v>
      </c>
      <c r="PF4" s="76">
        <v>0</v>
      </c>
      <c r="PG4" s="76">
        <v>0</v>
      </c>
      <c r="PH4" s="76">
        <v>0</v>
      </c>
      <c r="PI4" s="76">
        <v>0</v>
      </c>
      <c r="PJ4" s="76">
        <v>0</v>
      </c>
      <c r="PK4" s="76">
        <v>0</v>
      </c>
      <c r="PL4" s="76">
        <v>0</v>
      </c>
      <c r="PM4" s="76">
        <v>0</v>
      </c>
      <c r="PN4" s="76">
        <v>0</v>
      </c>
      <c r="PO4" s="76">
        <v>0</v>
      </c>
      <c r="PP4" s="76">
        <v>0</v>
      </c>
      <c r="PQ4" s="76">
        <v>0</v>
      </c>
      <c r="PR4" s="76">
        <v>0</v>
      </c>
      <c r="PS4" s="76">
        <v>0</v>
      </c>
      <c r="PT4" s="76">
        <v>0</v>
      </c>
      <c r="PU4" s="76">
        <v>0</v>
      </c>
      <c r="PV4" s="76">
        <v>0</v>
      </c>
      <c r="PW4" s="76">
        <v>0</v>
      </c>
      <c r="PX4" s="76">
        <v>0</v>
      </c>
      <c r="PY4" s="76">
        <v>0</v>
      </c>
      <c r="PZ4" s="76">
        <v>0</v>
      </c>
      <c r="QA4" s="76">
        <v>0</v>
      </c>
      <c r="QB4" s="76">
        <v>0</v>
      </c>
      <c r="QC4" s="89">
        <v>0</v>
      </c>
      <c r="QD4" s="102">
        <v>1</v>
      </c>
    </row>
    <row r="5" spans="1:446" x14ac:dyDescent="0.25">
      <c r="A5" s="75" t="s">
        <v>163</v>
      </c>
      <c r="B5" s="75" t="s">
        <v>115</v>
      </c>
      <c r="C5" s="76">
        <f>ROUND(UTEP!H18,0)-ROUND(UTEP!H288,0)</f>
        <v>0</v>
      </c>
      <c r="D5" s="77">
        <v>3661</v>
      </c>
      <c r="E5" s="75" t="s">
        <v>695</v>
      </c>
      <c r="F5" s="75">
        <v>2025</v>
      </c>
      <c r="G5" s="76">
        <v>133372161</v>
      </c>
      <c r="H5" s="76">
        <v>135985295</v>
      </c>
      <c r="I5" s="76">
        <v>34606138</v>
      </c>
      <c r="J5" s="76">
        <v>27094824</v>
      </c>
      <c r="K5" s="76">
        <v>47092187</v>
      </c>
      <c r="L5" s="75" t="s">
        <v>791</v>
      </c>
      <c r="M5" s="75" t="s">
        <v>792</v>
      </c>
      <c r="N5" s="98" t="s">
        <v>793</v>
      </c>
      <c r="O5" s="76">
        <v>8990</v>
      </c>
      <c r="P5" s="76">
        <v>12162</v>
      </c>
      <c r="Q5" s="76">
        <v>2623</v>
      </c>
      <c r="R5" s="76">
        <v>918</v>
      </c>
      <c r="S5" s="76">
        <v>346</v>
      </c>
      <c r="T5" s="78" t="s">
        <v>882</v>
      </c>
      <c r="U5" s="78" t="s">
        <v>734</v>
      </c>
      <c r="V5" s="78" t="s">
        <v>881</v>
      </c>
      <c r="W5" s="76">
        <v>171120.75</v>
      </c>
      <c r="X5" s="76">
        <v>67932</v>
      </c>
      <c r="Y5" s="76">
        <v>23890</v>
      </c>
      <c r="Z5" s="76">
        <v>414</v>
      </c>
      <c r="AA5" s="76">
        <v>0</v>
      </c>
      <c r="AB5" s="76">
        <v>24343</v>
      </c>
      <c r="AC5" s="76">
        <v>0</v>
      </c>
      <c r="AD5" s="76">
        <v>0</v>
      </c>
      <c r="AE5" s="76">
        <v>321</v>
      </c>
      <c r="AF5" s="76">
        <v>0</v>
      </c>
      <c r="AG5" s="76">
        <v>0</v>
      </c>
      <c r="AH5" s="76">
        <v>0</v>
      </c>
      <c r="AI5" s="76">
        <v>0</v>
      </c>
      <c r="AJ5" s="76">
        <v>3491</v>
      </c>
      <c r="AK5" s="76">
        <v>0</v>
      </c>
      <c r="AL5" s="76">
        <v>12300</v>
      </c>
      <c r="AM5" s="76">
        <v>0</v>
      </c>
      <c r="AN5" s="76">
        <v>15</v>
      </c>
      <c r="AO5" s="76">
        <v>39</v>
      </c>
      <c r="AP5" s="76">
        <v>6895</v>
      </c>
      <c r="AQ5" s="76">
        <v>65433</v>
      </c>
      <c r="AR5" s="76">
        <v>23304.999999999996</v>
      </c>
      <c r="AS5" s="76">
        <v>7788</v>
      </c>
      <c r="AT5" s="76">
        <v>8626</v>
      </c>
      <c r="AU5" s="76">
        <v>0</v>
      </c>
      <c r="AV5" s="76">
        <v>30603</v>
      </c>
      <c r="AW5" s="76">
        <v>0</v>
      </c>
      <c r="AX5" s="76">
        <v>0</v>
      </c>
      <c r="AY5" s="76">
        <v>1593</v>
      </c>
      <c r="AZ5" s="76">
        <v>0</v>
      </c>
      <c r="BA5" s="76">
        <v>0</v>
      </c>
      <c r="BB5" s="76">
        <v>0</v>
      </c>
      <c r="BC5" s="76">
        <v>0</v>
      </c>
      <c r="BD5" s="76">
        <v>15542</v>
      </c>
      <c r="BE5" s="76">
        <v>0</v>
      </c>
      <c r="BF5" s="76">
        <v>34647</v>
      </c>
      <c r="BG5" s="76">
        <v>0</v>
      </c>
      <c r="BH5" s="76">
        <v>657</v>
      </c>
      <c r="BI5" s="76">
        <v>984</v>
      </c>
      <c r="BJ5" s="76">
        <v>18565</v>
      </c>
      <c r="BK5" s="76">
        <v>9907</v>
      </c>
      <c r="BL5" s="76">
        <v>1517</v>
      </c>
      <c r="BM5" s="76">
        <v>471</v>
      </c>
      <c r="BN5" s="76">
        <v>7910</v>
      </c>
      <c r="BO5" s="76">
        <v>0</v>
      </c>
      <c r="BP5" s="76">
        <v>7756</v>
      </c>
      <c r="BQ5" s="76">
        <v>0</v>
      </c>
      <c r="BR5" s="76">
        <v>0</v>
      </c>
      <c r="BS5" s="76">
        <v>1410</v>
      </c>
      <c r="BT5" s="76">
        <v>0</v>
      </c>
      <c r="BU5" s="76">
        <v>0</v>
      </c>
      <c r="BV5" s="76">
        <v>0</v>
      </c>
      <c r="BW5" s="76">
        <v>0</v>
      </c>
      <c r="BX5" s="76">
        <v>3403</v>
      </c>
      <c r="BY5" s="76">
        <v>0</v>
      </c>
      <c r="BZ5" s="76">
        <v>5955</v>
      </c>
      <c r="CA5" s="76">
        <v>0</v>
      </c>
      <c r="CB5" s="76">
        <v>0</v>
      </c>
      <c r="CC5" s="76">
        <v>528</v>
      </c>
      <c r="CD5" s="76">
        <v>8041.9999999999991</v>
      </c>
      <c r="CE5" s="76">
        <v>2063</v>
      </c>
      <c r="CF5" s="76">
        <v>3074</v>
      </c>
      <c r="CG5" s="76">
        <v>0</v>
      </c>
      <c r="CH5" s="76">
        <v>1639.0000000000002</v>
      </c>
      <c r="CI5" s="76">
        <v>0</v>
      </c>
      <c r="CJ5" s="76">
        <v>3957</v>
      </c>
      <c r="CK5" s="76">
        <v>0</v>
      </c>
      <c r="CL5" s="76">
        <v>0</v>
      </c>
      <c r="CM5" s="76">
        <v>0</v>
      </c>
      <c r="CN5" s="76">
        <v>0</v>
      </c>
      <c r="CO5" s="76">
        <v>0</v>
      </c>
      <c r="CP5" s="76">
        <v>0</v>
      </c>
      <c r="CQ5" s="76">
        <v>0</v>
      </c>
      <c r="CR5" s="76">
        <v>2150</v>
      </c>
      <c r="CS5" s="76">
        <v>0</v>
      </c>
      <c r="CT5" s="76">
        <v>273</v>
      </c>
      <c r="CU5" s="76">
        <v>0</v>
      </c>
      <c r="CV5" s="76">
        <v>0</v>
      </c>
      <c r="CW5" s="76">
        <v>0</v>
      </c>
      <c r="CX5" s="76">
        <f>374+63</f>
        <v>437</v>
      </c>
      <c r="CY5" s="76">
        <v>0</v>
      </c>
      <c r="CZ5" s="76">
        <v>0</v>
      </c>
      <c r="DA5" s="76">
        <v>0</v>
      </c>
      <c r="DB5" s="76">
        <v>0</v>
      </c>
      <c r="DC5" s="76">
        <v>0</v>
      </c>
      <c r="DD5" s="76">
        <v>0</v>
      </c>
      <c r="DE5" s="76">
        <v>0</v>
      </c>
      <c r="DF5" s="76">
        <v>0</v>
      </c>
      <c r="DG5" s="76">
        <v>0</v>
      </c>
      <c r="DH5" s="76">
        <v>0</v>
      </c>
      <c r="DI5" s="76">
        <v>0</v>
      </c>
      <c r="DJ5" s="76">
        <v>0</v>
      </c>
      <c r="DK5" s="76">
        <v>0</v>
      </c>
      <c r="DL5" s="76">
        <v>4348</v>
      </c>
      <c r="DM5" s="76">
        <v>8210.0000000000055</v>
      </c>
      <c r="DN5" s="76">
        <v>0</v>
      </c>
      <c r="DO5" s="76">
        <v>0</v>
      </c>
      <c r="DP5" s="76">
        <v>0</v>
      </c>
      <c r="DQ5" s="76">
        <v>0</v>
      </c>
      <c r="DR5" s="400">
        <v>0</v>
      </c>
      <c r="DS5" s="76">
        <v>8634960.4734162185</v>
      </c>
      <c r="DT5" s="76">
        <v>2617513.6178732165</v>
      </c>
      <c r="DU5" s="76">
        <v>2179858.9485941539</v>
      </c>
      <c r="DV5" s="76">
        <v>51482.044966477748</v>
      </c>
      <c r="DW5" s="76">
        <v>0</v>
      </c>
      <c r="DX5" s="76">
        <v>2098719.9567171368</v>
      </c>
      <c r="DY5" s="76">
        <v>0</v>
      </c>
      <c r="DZ5" s="76">
        <v>0</v>
      </c>
      <c r="EA5" s="76">
        <v>34339.066666666666</v>
      </c>
      <c r="EB5" s="76">
        <v>0</v>
      </c>
      <c r="EC5" s="76">
        <v>0</v>
      </c>
      <c r="ED5" s="76">
        <v>0</v>
      </c>
      <c r="EE5" s="76">
        <v>0</v>
      </c>
      <c r="EF5" s="76">
        <v>211270.61650284342</v>
      </c>
      <c r="EG5" s="76">
        <v>0</v>
      </c>
      <c r="EH5" s="76">
        <v>746582.58026809304</v>
      </c>
      <c r="EI5" s="76">
        <v>0</v>
      </c>
      <c r="EJ5" s="76">
        <v>2942.2653649167733</v>
      </c>
      <c r="EK5" s="76">
        <v>2536.7541129566102</v>
      </c>
      <c r="EL5" s="76">
        <v>313038.55638991686</v>
      </c>
      <c r="EM5" s="76">
        <v>5859839.6277566198</v>
      </c>
      <c r="EN5" s="76">
        <v>2095692.1945914107</v>
      </c>
      <c r="EO5" s="76">
        <v>1381060.9929314281</v>
      </c>
      <c r="EP5" s="76">
        <v>850422.31619565166</v>
      </c>
      <c r="EQ5" s="76">
        <v>0</v>
      </c>
      <c r="ER5" s="76">
        <v>4166559.8591277744</v>
      </c>
      <c r="ES5" s="76">
        <v>0</v>
      </c>
      <c r="ET5" s="76">
        <v>0</v>
      </c>
      <c r="EU5" s="76">
        <v>238615.00364212051</v>
      </c>
      <c r="EV5" s="76">
        <v>0</v>
      </c>
      <c r="EW5" s="76">
        <v>0</v>
      </c>
      <c r="EX5" s="76">
        <v>0</v>
      </c>
      <c r="EY5" s="76">
        <v>0</v>
      </c>
      <c r="EZ5" s="76">
        <v>1438826.2448303662</v>
      </c>
      <c r="FA5" s="76">
        <v>0</v>
      </c>
      <c r="FB5" s="76">
        <v>3747844.16914644</v>
      </c>
      <c r="FC5" s="76">
        <v>0</v>
      </c>
      <c r="FD5" s="76">
        <v>54844.576925428461</v>
      </c>
      <c r="FE5" s="76">
        <v>76197.298041513131</v>
      </c>
      <c r="FF5" s="76">
        <v>2570341.1055566194</v>
      </c>
      <c r="FG5" s="76">
        <v>3362998.7120147008</v>
      </c>
      <c r="FH5" s="76">
        <v>1036285.321648574</v>
      </c>
      <c r="FI5" s="76">
        <v>282942.27127678366</v>
      </c>
      <c r="FJ5" s="76">
        <v>1662489.2992887294</v>
      </c>
      <c r="FK5" s="76">
        <v>0</v>
      </c>
      <c r="FL5" s="76">
        <v>2340613.8901704499</v>
      </c>
      <c r="FM5" s="76">
        <v>0</v>
      </c>
      <c r="FN5" s="76">
        <v>0</v>
      </c>
      <c r="FO5" s="76">
        <v>418365.9308192457</v>
      </c>
      <c r="FP5" s="76">
        <v>0</v>
      </c>
      <c r="FQ5" s="76">
        <v>0</v>
      </c>
      <c r="FR5" s="76">
        <v>0</v>
      </c>
      <c r="FS5" s="76">
        <v>0</v>
      </c>
      <c r="FT5" s="76">
        <v>764545.42339872441</v>
      </c>
      <c r="FU5" s="76">
        <v>0</v>
      </c>
      <c r="FV5" s="76">
        <v>949628.02408505022</v>
      </c>
      <c r="FW5" s="76">
        <v>0</v>
      </c>
      <c r="FX5" s="76">
        <v>0</v>
      </c>
      <c r="FY5" s="76">
        <v>164075.29920260567</v>
      </c>
      <c r="FZ5" s="76">
        <v>1553850.9730168148</v>
      </c>
      <c r="GA5" s="76">
        <v>1729388.9285370426</v>
      </c>
      <c r="GB5" s="76">
        <v>1736951.7406667105</v>
      </c>
      <c r="GC5" s="76">
        <v>0</v>
      </c>
      <c r="GD5" s="76">
        <v>1229349.2790684083</v>
      </c>
      <c r="GE5" s="76">
        <v>0</v>
      </c>
      <c r="GF5" s="76">
        <v>3387406.7461687978</v>
      </c>
      <c r="GG5" s="76">
        <v>0</v>
      </c>
      <c r="GH5" s="76">
        <v>0</v>
      </c>
      <c r="GI5" s="76">
        <v>0</v>
      </c>
      <c r="GJ5" s="76">
        <v>0</v>
      </c>
      <c r="GK5" s="76">
        <v>0</v>
      </c>
      <c r="GL5" s="76">
        <v>0</v>
      </c>
      <c r="GM5" s="76">
        <v>0</v>
      </c>
      <c r="GN5" s="76">
        <v>931978.66527642205</v>
      </c>
      <c r="GO5" s="76">
        <v>0</v>
      </c>
      <c r="GP5" s="76">
        <v>379500.42300054751</v>
      </c>
      <c r="GQ5" s="76">
        <v>0</v>
      </c>
      <c r="GR5" s="76">
        <v>0</v>
      </c>
      <c r="GS5" s="76">
        <v>0</v>
      </c>
      <c r="GT5" s="76">
        <f>223216.08613313+29270</f>
        <v>252486.08613313001</v>
      </c>
      <c r="GU5" s="76">
        <v>0</v>
      </c>
      <c r="GV5" s="76">
        <v>0</v>
      </c>
      <c r="GW5" s="76">
        <v>0</v>
      </c>
      <c r="GX5" s="76">
        <v>0</v>
      </c>
      <c r="GY5" s="76">
        <v>0</v>
      </c>
      <c r="GZ5" s="76">
        <v>0</v>
      </c>
      <c r="HA5" s="76">
        <v>0</v>
      </c>
      <c r="HB5" s="76">
        <v>0</v>
      </c>
      <c r="HC5" s="76">
        <v>0</v>
      </c>
      <c r="HD5" s="76">
        <v>0</v>
      </c>
      <c r="HE5" s="76">
        <v>0</v>
      </c>
      <c r="HF5" s="76">
        <v>0</v>
      </c>
      <c r="HG5" s="76">
        <v>0</v>
      </c>
      <c r="HH5" s="76">
        <v>1179291.4908925332</v>
      </c>
      <c r="HI5" s="76">
        <v>2663998.3528464637</v>
      </c>
      <c r="HJ5" s="76">
        <v>0</v>
      </c>
      <c r="HK5" s="76">
        <v>0</v>
      </c>
      <c r="HL5" s="76">
        <v>0</v>
      </c>
      <c r="HM5" s="76">
        <v>0</v>
      </c>
      <c r="HN5" s="400">
        <v>0</v>
      </c>
      <c r="HP5" s="77" t="s">
        <v>130</v>
      </c>
      <c r="HQ5" s="75">
        <f>'Relative Weights'!$H$1</f>
        <v>2025</v>
      </c>
      <c r="HR5" s="76">
        <v>1400020</v>
      </c>
      <c r="HS5" s="76">
        <v>1956859</v>
      </c>
      <c r="HT5" s="76">
        <v>433704</v>
      </c>
      <c r="HU5" s="76">
        <v>4948</v>
      </c>
      <c r="HV5" s="76">
        <v>0</v>
      </c>
      <c r="HW5" s="76">
        <v>727377</v>
      </c>
      <c r="HX5" s="76">
        <v>0</v>
      </c>
      <c r="HY5" s="76">
        <v>0</v>
      </c>
      <c r="HZ5" s="76">
        <v>5452</v>
      </c>
      <c r="IA5" s="76">
        <v>0</v>
      </c>
      <c r="IB5" s="76">
        <v>0</v>
      </c>
      <c r="IC5" s="76">
        <v>0</v>
      </c>
      <c r="ID5" s="76">
        <v>0</v>
      </c>
      <c r="IE5" s="76">
        <v>44861</v>
      </c>
      <c r="IF5" s="76">
        <v>0</v>
      </c>
      <c r="IG5" s="76">
        <v>156220</v>
      </c>
      <c r="IH5" s="76">
        <v>0</v>
      </c>
      <c r="II5" s="76">
        <v>32</v>
      </c>
      <c r="IJ5" s="76">
        <v>28</v>
      </c>
      <c r="IK5" s="76">
        <v>28265</v>
      </c>
      <c r="IL5" s="76">
        <v>950079</v>
      </c>
      <c r="IM5" s="76">
        <v>1566744</v>
      </c>
      <c r="IN5" s="76">
        <v>274775</v>
      </c>
      <c r="IO5" s="76">
        <v>81728</v>
      </c>
      <c r="IP5" s="76">
        <v>0</v>
      </c>
      <c r="IQ5" s="76">
        <v>1444051</v>
      </c>
      <c r="IR5" s="76">
        <v>0</v>
      </c>
      <c r="IS5" s="76">
        <v>0</v>
      </c>
      <c r="IT5" s="76">
        <v>37884</v>
      </c>
      <c r="IU5" s="76">
        <v>0</v>
      </c>
      <c r="IV5" s="76">
        <v>0</v>
      </c>
      <c r="IW5" s="76">
        <v>0</v>
      </c>
      <c r="IX5" s="76">
        <v>0</v>
      </c>
      <c r="IY5" s="76">
        <v>305517</v>
      </c>
      <c r="IZ5" s="76">
        <v>0</v>
      </c>
      <c r="JA5" s="76">
        <v>784222</v>
      </c>
      <c r="JB5" s="76">
        <v>0</v>
      </c>
      <c r="JC5" s="76">
        <v>603</v>
      </c>
      <c r="JD5" s="76">
        <v>838</v>
      </c>
      <c r="JE5" s="76">
        <v>232078</v>
      </c>
      <c r="JF5" s="76">
        <v>545256</v>
      </c>
      <c r="JG5" s="76">
        <v>774729</v>
      </c>
      <c r="JH5" s="76">
        <v>56294</v>
      </c>
      <c r="JI5" s="76">
        <v>159769</v>
      </c>
      <c r="JJ5" s="76">
        <v>0</v>
      </c>
      <c r="JK5" s="76">
        <v>811213</v>
      </c>
      <c r="JL5" s="76">
        <v>0</v>
      </c>
      <c r="JM5" s="76">
        <v>0</v>
      </c>
      <c r="JN5" s="76">
        <v>66422</v>
      </c>
      <c r="JO5" s="76">
        <v>0</v>
      </c>
      <c r="JP5" s="76">
        <v>0</v>
      </c>
      <c r="JQ5" s="76">
        <v>0</v>
      </c>
      <c r="JR5" s="76">
        <v>0</v>
      </c>
      <c r="JS5" s="76">
        <v>162341</v>
      </c>
      <c r="JT5" s="76">
        <v>0</v>
      </c>
      <c r="JU5" s="76">
        <v>198706</v>
      </c>
      <c r="JV5" s="76">
        <v>0</v>
      </c>
      <c r="JW5" s="76">
        <v>0</v>
      </c>
      <c r="JX5" s="76">
        <v>1803</v>
      </c>
      <c r="JY5" s="76">
        <v>140298</v>
      </c>
      <c r="JZ5" s="76">
        <v>280393</v>
      </c>
      <c r="KA5" s="76">
        <v>1298549</v>
      </c>
      <c r="KB5" s="76">
        <v>0</v>
      </c>
      <c r="KC5" s="76">
        <v>118144</v>
      </c>
      <c r="KD5" s="76">
        <v>0</v>
      </c>
      <c r="KE5" s="76">
        <v>1174011</v>
      </c>
      <c r="KF5" s="76">
        <v>0</v>
      </c>
      <c r="KG5" s="76">
        <v>0</v>
      </c>
      <c r="KH5" s="76">
        <v>0</v>
      </c>
      <c r="KI5" s="76">
        <v>0</v>
      </c>
      <c r="KJ5" s="76">
        <v>0</v>
      </c>
      <c r="KK5" s="76">
        <v>0</v>
      </c>
      <c r="KL5" s="76">
        <v>0</v>
      </c>
      <c r="KM5" s="76">
        <v>197894</v>
      </c>
      <c r="KN5" s="76">
        <v>0</v>
      </c>
      <c r="KO5" s="76">
        <v>79409</v>
      </c>
      <c r="KP5" s="76">
        <v>0</v>
      </c>
      <c r="KQ5" s="76">
        <v>0</v>
      </c>
      <c r="KR5" s="76">
        <v>0</v>
      </c>
      <c r="KS5" s="76">
        <f>20154+2643</f>
        <v>22797</v>
      </c>
      <c r="KT5" s="76">
        <v>0</v>
      </c>
      <c r="KU5" s="76">
        <v>0</v>
      </c>
      <c r="KV5" s="76">
        <v>0</v>
      </c>
      <c r="KW5" s="76">
        <v>0</v>
      </c>
      <c r="KX5" s="76">
        <v>0</v>
      </c>
      <c r="KY5" s="76">
        <v>0</v>
      </c>
      <c r="KZ5" s="76">
        <v>0</v>
      </c>
      <c r="LA5" s="76">
        <v>0</v>
      </c>
      <c r="LB5" s="76">
        <v>0</v>
      </c>
      <c r="LC5" s="76">
        <v>0</v>
      </c>
      <c r="LD5" s="76">
        <v>0</v>
      </c>
      <c r="LE5" s="76">
        <v>0</v>
      </c>
      <c r="LF5" s="76">
        <v>0</v>
      </c>
      <c r="LG5" s="76">
        <v>250408</v>
      </c>
      <c r="LH5" s="76">
        <v>609006</v>
      </c>
      <c r="LI5" s="76">
        <v>0</v>
      </c>
      <c r="LJ5" s="76">
        <v>0</v>
      </c>
      <c r="LK5" s="76">
        <v>0</v>
      </c>
      <c r="LL5" s="76">
        <v>0</v>
      </c>
      <c r="LM5" s="400">
        <v>0</v>
      </c>
      <c r="LN5" s="76">
        <v>493009.113157499</v>
      </c>
      <c r="LO5" s="76">
        <v>599713.9563524659</v>
      </c>
      <c r="LP5" s="76">
        <v>99189.67723749821</v>
      </c>
      <c r="LQ5" s="76">
        <v>2333.2933681539844</v>
      </c>
      <c r="LR5" s="76">
        <v>0</v>
      </c>
      <c r="LS5" s="76">
        <v>431061.22717116855</v>
      </c>
      <c r="LT5" s="76">
        <v>0</v>
      </c>
      <c r="LU5" s="76">
        <v>0</v>
      </c>
      <c r="LV5" s="76">
        <v>1619.7763645911446</v>
      </c>
      <c r="LW5" s="76">
        <v>0</v>
      </c>
      <c r="LX5" s="76">
        <v>0</v>
      </c>
      <c r="LY5" s="76">
        <v>0</v>
      </c>
      <c r="LZ5" s="76">
        <v>0</v>
      </c>
      <c r="MA5" s="76">
        <v>15390.576016696448</v>
      </c>
      <c r="MB5" s="76">
        <v>0</v>
      </c>
      <c r="MC5" s="76">
        <v>33824.685849408561</v>
      </c>
      <c r="MD5" s="76">
        <v>0</v>
      </c>
      <c r="ME5" s="76">
        <v>150.92680190527281</v>
      </c>
      <c r="MF5" s="76">
        <v>123.89949268684441</v>
      </c>
      <c r="MG5" s="76">
        <v>25241.550497785112</v>
      </c>
      <c r="MH5" s="76">
        <v>334564.89915932884</v>
      </c>
      <c r="MI5" s="76">
        <v>480156.26300994452</v>
      </c>
      <c r="MJ5" s="76">
        <v>62842.135585511052</v>
      </c>
      <c r="MK5" s="76">
        <v>38543.258085005393</v>
      </c>
      <c r="ML5" s="76">
        <v>0</v>
      </c>
      <c r="MM5" s="76">
        <v>855779.93571429444</v>
      </c>
      <c r="MN5" s="76">
        <v>0</v>
      </c>
      <c r="MO5" s="76">
        <v>0</v>
      </c>
      <c r="MP5" s="76">
        <v>11255.509398553129</v>
      </c>
      <c r="MQ5" s="76">
        <v>0</v>
      </c>
      <c r="MR5" s="76">
        <v>0</v>
      </c>
      <c r="MS5" s="76">
        <v>0</v>
      </c>
      <c r="MT5" s="76">
        <v>0</v>
      </c>
      <c r="MU5" s="76">
        <v>104814.95769792958</v>
      </c>
      <c r="MV5" s="76">
        <v>0</v>
      </c>
      <c r="MW5" s="76">
        <v>169799.80245008357</v>
      </c>
      <c r="MX5" s="76">
        <v>0</v>
      </c>
      <c r="MY5" s="76">
        <v>2813.5895480947274</v>
      </c>
      <c r="MZ5" s="76">
        <v>3721.2336004176127</v>
      </c>
      <c r="NA5" s="76">
        <v>207256.57872670013</v>
      </c>
      <c r="NB5" s="76">
        <v>192008.8980770676</v>
      </c>
      <c r="NC5" s="76">
        <v>237429.32311296716</v>
      </c>
      <c r="ND5" s="76">
        <v>12874.651826990746</v>
      </c>
      <c r="NE5" s="76">
        <v>75348.171367253584</v>
      </c>
      <c r="NF5" s="76">
        <v>0</v>
      </c>
      <c r="NG5" s="76">
        <v>480744.42668579781</v>
      </c>
      <c r="NH5" s="76">
        <v>0</v>
      </c>
      <c r="NI5" s="76">
        <v>0</v>
      </c>
      <c r="NJ5" s="76">
        <v>19734.394086855726</v>
      </c>
      <c r="NK5" s="76">
        <v>0</v>
      </c>
      <c r="NL5" s="76">
        <v>0</v>
      </c>
      <c r="NM5" s="76">
        <v>0</v>
      </c>
      <c r="NN5" s="76">
        <v>0</v>
      </c>
      <c r="NO5" s="76">
        <v>55695.234749138246</v>
      </c>
      <c r="NP5" s="76">
        <v>0</v>
      </c>
      <c r="NQ5" s="76">
        <v>43023.841654313248</v>
      </c>
      <c r="NR5" s="76">
        <v>0</v>
      </c>
      <c r="NS5" s="76">
        <v>0</v>
      </c>
      <c r="NT5" s="76">
        <v>8012.9323068955446</v>
      </c>
      <c r="NU5" s="76">
        <v>125293.04170577433</v>
      </c>
      <c r="NV5" s="76">
        <v>98738.6782561047</v>
      </c>
      <c r="NW5" s="76">
        <v>397963.24142462213</v>
      </c>
      <c r="NX5" s="76">
        <v>0</v>
      </c>
      <c r="NY5" s="76">
        <v>55717.180157078838</v>
      </c>
      <c r="NZ5" s="76">
        <v>0</v>
      </c>
      <c r="OA5" s="76">
        <v>695747.79787118186</v>
      </c>
      <c r="OB5" s="76">
        <v>0</v>
      </c>
      <c r="OC5" s="76">
        <v>0</v>
      </c>
      <c r="OD5" s="76">
        <v>0</v>
      </c>
      <c r="OE5" s="76">
        <v>0</v>
      </c>
      <c r="OF5" s="76">
        <v>0</v>
      </c>
      <c r="OG5" s="76">
        <v>0</v>
      </c>
      <c r="OH5" s="76">
        <v>0</v>
      </c>
      <c r="OI5" s="76">
        <v>67892.39245076105</v>
      </c>
      <c r="OJ5" s="76">
        <v>0</v>
      </c>
      <c r="OK5" s="76">
        <v>17193.625196194593</v>
      </c>
      <c r="OL5" s="76">
        <v>0</v>
      </c>
      <c r="OM5" s="76">
        <v>0</v>
      </c>
      <c r="ON5" s="76">
        <v>0</v>
      </c>
      <c r="OO5" s="76">
        <f>17998.7731110616+2360</f>
        <v>20358.773111061601</v>
      </c>
      <c r="OP5" s="76">
        <v>0</v>
      </c>
      <c r="OQ5" s="76">
        <v>0</v>
      </c>
      <c r="OR5" s="76">
        <v>0</v>
      </c>
      <c r="OS5" s="76">
        <v>0</v>
      </c>
      <c r="OT5" s="76">
        <v>0</v>
      </c>
      <c r="OU5" s="76">
        <v>0</v>
      </c>
      <c r="OV5" s="76">
        <v>0</v>
      </c>
      <c r="OW5" s="76">
        <v>0</v>
      </c>
      <c r="OX5" s="76">
        <v>0</v>
      </c>
      <c r="OY5" s="76">
        <v>0</v>
      </c>
      <c r="OZ5" s="76">
        <v>0</v>
      </c>
      <c r="PA5" s="76">
        <v>0</v>
      </c>
      <c r="PB5" s="76">
        <v>0</v>
      </c>
      <c r="PC5" s="76">
        <v>85908.467235474673</v>
      </c>
      <c r="PD5" s="76">
        <v>121545.17035000001</v>
      </c>
      <c r="PE5" s="76">
        <v>0</v>
      </c>
      <c r="PF5" s="76">
        <v>0</v>
      </c>
      <c r="PG5" s="76">
        <v>0</v>
      </c>
      <c r="PH5" s="76">
        <v>0</v>
      </c>
      <c r="PI5" s="400">
        <v>0</v>
      </c>
      <c r="PJ5" s="76">
        <v>30521437</v>
      </c>
      <c r="PK5" s="76">
        <v>42599600</v>
      </c>
      <c r="PL5" s="76">
        <v>2969062</v>
      </c>
      <c r="PM5" s="76">
        <v>0</v>
      </c>
      <c r="PN5" s="76">
        <v>7172889</v>
      </c>
      <c r="PO5" s="76">
        <v>61566652</v>
      </c>
      <c r="PP5" s="76">
        <v>0</v>
      </c>
      <c r="PQ5" s="76">
        <v>0</v>
      </c>
      <c r="PR5" s="76">
        <v>553554</v>
      </c>
      <c r="PS5" s="76">
        <v>0</v>
      </c>
      <c r="PT5" s="76">
        <v>0</v>
      </c>
      <c r="PU5" s="76">
        <v>0</v>
      </c>
      <c r="PV5" s="76">
        <v>0</v>
      </c>
      <c r="PW5" s="76">
        <v>10951650</v>
      </c>
      <c r="PX5" s="76">
        <v>3563448</v>
      </c>
      <c r="PY5" s="76">
        <v>14373128</v>
      </c>
      <c r="PZ5" s="76">
        <v>0</v>
      </c>
      <c r="QA5" s="76">
        <v>50323</v>
      </c>
      <c r="QB5" s="76">
        <v>201292</v>
      </c>
      <c r="QC5" s="89">
        <v>5266622</v>
      </c>
      <c r="QD5" s="102">
        <v>1</v>
      </c>
    </row>
    <row r="6" spans="1:446" x14ac:dyDescent="0.25">
      <c r="A6" s="75" t="s">
        <v>783</v>
      </c>
      <c r="B6" s="75" t="s">
        <v>784</v>
      </c>
      <c r="C6" s="76">
        <f>ROUND(UTRGV!H18,0)-ROUND(UTRGV!H288,0)</f>
        <v>0</v>
      </c>
      <c r="D6" s="77">
        <v>3599</v>
      </c>
      <c r="E6" s="75" t="s">
        <v>782</v>
      </c>
      <c r="F6" s="75">
        <v>2025</v>
      </c>
      <c r="G6" s="76">
        <v>177093847</v>
      </c>
      <c r="H6" s="76">
        <v>68515179</v>
      </c>
      <c r="I6" s="76">
        <v>65010623</v>
      </c>
      <c r="J6" s="76">
        <v>35910263</v>
      </c>
      <c r="K6" s="76">
        <v>44371929</v>
      </c>
      <c r="L6" s="75" t="s">
        <v>948</v>
      </c>
      <c r="M6" s="75" t="s">
        <v>794</v>
      </c>
      <c r="N6" s="91" t="s">
        <v>949</v>
      </c>
      <c r="O6" s="76">
        <v>13880</v>
      </c>
      <c r="P6" s="76">
        <v>15446</v>
      </c>
      <c r="Q6" s="76">
        <v>3647</v>
      </c>
      <c r="R6" s="76">
        <v>605</v>
      </c>
      <c r="S6" s="76">
        <v>0</v>
      </c>
      <c r="T6" s="78" t="s">
        <v>735</v>
      </c>
      <c r="U6" s="78" t="s">
        <v>795</v>
      </c>
      <c r="V6" s="91" t="s">
        <v>796</v>
      </c>
      <c r="W6" s="76">
        <v>265880.00000000006</v>
      </c>
      <c r="X6" s="76">
        <v>91953</v>
      </c>
      <c r="Y6" s="76">
        <v>40535</v>
      </c>
      <c r="Z6" s="76">
        <v>4563</v>
      </c>
      <c r="AA6" s="76">
        <v>33</v>
      </c>
      <c r="AB6" s="76">
        <v>20366</v>
      </c>
      <c r="AC6" s="76">
        <v>114</v>
      </c>
      <c r="AD6" s="76">
        <v>0</v>
      </c>
      <c r="AE6" s="76">
        <v>1242</v>
      </c>
      <c r="AF6" s="76">
        <v>6</v>
      </c>
      <c r="AG6" s="76">
        <v>0</v>
      </c>
      <c r="AH6" s="76">
        <v>0</v>
      </c>
      <c r="AI6" s="76">
        <v>0</v>
      </c>
      <c r="AJ6" s="76">
        <v>22441</v>
      </c>
      <c r="AK6" s="76">
        <v>0</v>
      </c>
      <c r="AL6" s="76">
        <v>15975</v>
      </c>
      <c r="AM6" s="76">
        <v>0</v>
      </c>
      <c r="AN6" s="76">
        <v>6</v>
      </c>
      <c r="AO6" s="76">
        <v>6084</v>
      </c>
      <c r="AP6" s="76">
        <v>3</v>
      </c>
      <c r="AQ6" s="76">
        <v>81853</v>
      </c>
      <c r="AR6" s="76">
        <v>40579</v>
      </c>
      <c r="AS6" s="76">
        <v>11328.5</v>
      </c>
      <c r="AT6" s="76">
        <v>22581</v>
      </c>
      <c r="AU6" s="76">
        <v>406</v>
      </c>
      <c r="AV6" s="76">
        <v>35367</v>
      </c>
      <c r="AW6" s="76">
        <v>546</v>
      </c>
      <c r="AX6" s="76">
        <v>0</v>
      </c>
      <c r="AY6" s="76">
        <v>4782</v>
      </c>
      <c r="AZ6" s="76">
        <v>27</v>
      </c>
      <c r="BA6" s="76">
        <v>0</v>
      </c>
      <c r="BB6" s="76">
        <v>0</v>
      </c>
      <c r="BC6" s="76">
        <v>0</v>
      </c>
      <c r="BD6" s="76">
        <v>26986</v>
      </c>
      <c r="BE6" s="76">
        <v>0</v>
      </c>
      <c r="BF6" s="76">
        <v>43860</v>
      </c>
      <c r="BG6" s="76">
        <v>0</v>
      </c>
      <c r="BH6" s="76">
        <v>2536.9999999999995</v>
      </c>
      <c r="BI6" s="76">
        <v>2140</v>
      </c>
      <c r="BJ6" s="76">
        <v>14634</v>
      </c>
      <c r="BK6" s="76">
        <v>21189</v>
      </c>
      <c r="BL6" s="76">
        <v>10910</v>
      </c>
      <c r="BM6" s="76">
        <v>942</v>
      </c>
      <c r="BN6" s="76">
        <v>6744</v>
      </c>
      <c r="BO6" s="76">
        <v>231</v>
      </c>
      <c r="BP6" s="76">
        <v>5559</v>
      </c>
      <c r="BQ6" s="76">
        <v>0</v>
      </c>
      <c r="BR6" s="76">
        <v>0</v>
      </c>
      <c r="BS6" s="76">
        <v>6009</v>
      </c>
      <c r="BT6" s="76">
        <v>0</v>
      </c>
      <c r="BU6" s="76">
        <v>0</v>
      </c>
      <c r="BV6" s="76">
        <v>0</v>
      </c>
      <c r="BW6" s="76">
        <v>0</v>
      </c>
      <c r="BX6" s="76">
        <v>12185</v>
      </c>
      <c r="BY6" s="76">
        <v>0</v>
      </c>
      <c r="BZ6" s="76">
        <v>12441</v>
      </c>
      <c r="CA6" s="76">
        <v>0</v>
      </c>
      <c r="CB6" s="76">
        <v>0</v>
      </c>
      <c r="CC6" s="76">
        <v>663</v>
      </c>
      <c r="CD6" s="76">
        <v>1187</v>
      </c>
      <c r="CE6" s="76">
        <v>1005.9999999999999</v>
      </c>
      <c r="CF6" s="76">
        <v>1490</v>
      </c>
      <c r="CG6" s="76">
        <v>0</v>
      </c>
      <c r="CH6" s="76">
        <v>3641</v>
      </c>
      <c r="CI6" s="76">
        <v>0</v>
      </c>
      <c r="CJ6" s="76">
        <v>385</v>
      </c>
      <c r="CK6" s="76">
        <v>0</v>
      </c>
      <c r="CL6" s="76">
        <v>0</v>
      </c>
      <c r="CM6" s="76">
        <v>0</v>
      </c>
      <c r="CN6" s="76">
        <v>0</v>
      </c>
      <c r="CO6" s="76">
        <v>0</v>
      </c>
      <c r="CP6" s="76">
        <v>0</v>
      </c>
      <c r="CQ6" s="76">
        <v>0</v>
      </c>
      <c r="CR6" s="76">
        <v>2507</v>
      </c>
      <c r="CS6" s="76">
        <v>0</v>
      </c>
      <c r="CT6" s="76">
        <v>549</v>
      </c>
      <c r="CU6" s="76">
        <v>0</v>
      </c>
      <c r="CV6" s="76">
        <v>0</v>
      </c>
      <c r="CW6" s="76">
        <v>0</v>
      </c>
      <c r="CX6" s="76">
        <v>158</v>
      </c>
      <c r="CY6" s="76">
        <v>0</v>
      </c>
      <c r="CZ6" s="76">
        <v>0</v>
      </c>
      <c r="DA6" s="76">
        <v>0</v>
      </c>
      <c r="DB6" s="76">
        <v>0</v>
      </c>
      <c r="DC6" s="76">
        <v>0</v>
      </c>
      <c r="DD6" s="76">
        <v>0</v>
      </c>
      <c r="DE6" s="76">
        <v>0</v>
      </c>
      <c r="DF6" s="76">
        <v>0</v>
      </c>
      <c r="DG6" s="76">
        <v>0</v>
      </c>
      <c r="DH6" s="76">
        <v>0</v>
      </c>
      <c r="DI6" s="76">
        <v>0</v>
      </c>
      <c r="DJ6" s="76">
        <v>0</v>
      </c>
      <c r="DK6" s="76">
        <v>0</v>
      </c>
      <c r="DL6" s="76">
        <v>279.99999999999994</v>
      </c>
      <c r="DM6" s="76">
        <v>0</v>
      </c>
      <c r="DN6" s="76">
        <v>0</v>
      </c>
      <c r="DO6" s="76">
        <v>0</v>
      </c>
      <c r="DP6" s="76">
        <v>0</v>
      </c>
      <c r="DQ6" s="76">
        <v>0</v>
      </c>
      <c r="DR6" s="76">
        <v>0</v>
      </c>
      <c r="DS6" s="76">
        <v>13473989.991630277</v>
      </c>
      <c r="DT6" s="76">
        <v>4950157.8456746843</v>
      </c>
      <c r="DU6" s="76">
        <v>3068412.2480943026</v>
      </c>
      <c r="DV6" s="76">
        <v>372537.0236603471</v>
      </c>
      <c r="DW6" s="76">
        <v>3198.6463512514138</v>
      </c>
      <c r="DX6" s="76">
        <v>2157810.7672829698</v>
      </c>
      <c r="DY6" s="76">
        <v>10101.770514103315</v>
      </c>
      <c r="DZ6" s="76">
        <v>0</v>
      </c>
      <c r="EA6" s="76">
        <v>98783.619510562261</v>
      </c>
      <c r="EB6" s="76">
        <v>4934.6756756756749</v>
      </c>
      <c r="EC6" s="76">
        <v>0</v>
      </c>
      <c r="ED6" s="76">
        <v>0</v>
      </c>
      <c r="EE6" s="76">
        <v>0</v>
      </c>
      <c r="EF6" s="76">
        <v>996668.17526183766</v>
      </c>
      <c r="EG6" s="76">
        <v>0</v>
      </c>
      <c r="EH6" s="76">
        <v>759011.6522686613</v>
      </c>
      <c r="EI6" s="76">
        <v>0</v>
      </c>
      <c r="EJ6" s="76">
        <v>436.36363636363637</v>
      </c>
      <c r="EK6" s="76">
        <v>448521.01568716468</v>
      </c>
      <c r="EL6" s="76">
        <v>2306.2799999999997</v>
      </c>
      <c r="EM6" s="76">
        <v>6397266.5920669716</v>
      </c>
      <c r="EN6" s="76">
        <v>4126900.9993951004</v>
      </c>
      <c r="EO6" s="76">
        <v>1808547.1009751633</v>
      </c>
      <c r="EP6" s="76">
        <v>1968884.2665821945</v>
      </c>
      <c r="EQ6" s="76">
        <v>78291.426822178517</v>
      </c>
      <c r="ER6" s="76">
        <v>4510173.2568748249</v>
      </c>
      <c r="ES6" s="76">
        <v>14492.652094592337</v>
      </c>
      <c r="ET6" s="76">
        <v>0</v>
      </c>
      <c r="EU6" s="76">
        <v>524601.00142734742</v>
      </c>
      <c r="EV6" s="76">
        <v>27412.7027027027</v>
      </c>
      <c r="EW6" s="76">
        <v>0</v>
      </c>
      <c r="EX6" s="76">
        <v>0</v>
      </c>
      <c r="EY6" s="76">
        <v>0</v>
      </c>
      <c r="EZ6" s="76">
        <v>1844297.517627408</v>
      </c>
      <c r="FA6" s="76">
        <v>0</v>
      </c>
      <c r="FB6" s="76">
        <v>4392653.7480206396</v>
      </c>
      <c r="FC6" s="76">
        <v>0</v>
      </c>
      <c r="FD6" s="76">
        <v>613292.30136080598</v>
      </c>
      <c r="FE6" s="76">
        <v>324612.29969981371</v>
      </c>
      <c r="FF6" s="76">
        <v>2906885.0488549867</v>
      </c>
      <c r="FG6" s="76">
        <v>4059944.7952363435</v>
      </c>
      <c r="FH6" s="76">
        <v>2997973.4955718131</v>
      </c>
      <c r="FI6" s="76">
        <v>319531.85087319009</v>
      </c>
      <c r="FJ6" s="76">
        <v>1424244.4972753583</v>
      </c>
      <c r="FK6" s="76">
        <v>72404.85400626171</v>
      </c>
      <c r="FL6" s="76">
        <v>1535015.5713620284</v>
      </c>
      <c r="FM6" s="76">
        <v>0</v>
      </c>
      <c r="FN6" s="76">
        <v>0</v>
      </c>
      <c r="FO6" s="76">
        <v>816374.69196531584</v>
      </c>
      <c r="FP6" s="76">
        <v>0</v>
      </c>
      <c r="FQ6" s="76">
        <v>0</v>
      </c>
      <c r="FR6" s="76">
        <v>0</v>
      </c>
      <c r="FS6" s="76">
        <v>0</v>
      </c>
      <c r="FT6" s="76">
        <v>2492743.2512283265</v>
      </c>
      <c r="FU6" s="76">
        <v>0</v>
      </c>
      <c r="FV6" s="76">
        <v>1999555.5549186489</v>
      </c>
      <c r="FW6" s="76">
        <v>0</v>
      </c>
      <c r="FX6" s="76">
        <v>0</v>
      </c>
      <c r="FY6" s="76">
        <v>159561.81030143879</v>
      </c>
      <c r="FZ6" s="76">
        <v>526312.53724946373</v>
      </c>
      <c r="GA6" s="76">
        <v>556525.73787903052</v>
      </c>
      <c r="GB6" s="76">
        <v>1531773.7419262179</v>
      </c>
      <c r="GC6" s="76">
        <v>0</v>
      </c>
      <c r="GD6" s="76">
        <v>1435252.2369577838</v>
      </c>
      <c r="GE6" s="76">
        <v>0</v>
      </c>
      <c r="GF6" s="76">
        <v>213417.85001021507</v>
      </c>
      <c r="GG6" s="76">
        <v>0</v>
      </c>
      <c r="GH6" s="76">
        <v>0</v>
      </c>
      <c r="GI6" s="76">
        <v>0</v>
      </c>
      <c r="GJ6" s="76">
        <v>0</v>
      </c>
      <c r="GK6" s="76">
        <v>0</v>
      </c>
      <c r="GL6" s="76">
        <v>0</v>
      </c>
      <c r="GM6" s="76">
        <v>0</v>
      </c>
      <c r="GN6" s="76">
        <v>838142.2702680066</v>
      </c>
      <c r="GO6" s="76">
        <v>0</v>
      </c>
      <c r="GP6" s="76">
        <v>836485.54368172295</v>
      </c>
      <c r="GQ6" s="76">
        <v>0</v>
      </c>
      <c r="GR6" s="76">
        <v>0</v>
      </c>
      <c r="GS6" s="76">
        <v>0</v>
      </c>
      <c r="GT6" s="76">
        <v>266210.96251591545</v>
      </c>
      <c r="GU6" s="76">
        <v>0</v>
      </c>
      <c r="GV6" s="76">
        <v>0</v>
      </c>
      <c r="GW6" s="76">
        <v>0</v>
      </c>
      <c r="GX6" s="76">
        <v>0</v>
      </c>
      <c r="GY6" s="76">
        <v>0</v>
      </c>
      <c r="GZ6" s="76">
        <v>0</v>
      </c>
      <c r="HA6" s="76">
        <v>0</v>
      </c>
      <c r="HB6" s="76">
        <v>0</v>
      </c>
      <c r="HC6" s="76">
        <v>0</v>
      </c>
      <c r="HD6" s="76">
        <v>0</v>
      </c>
      <c r="HE6" s="76">
        <v>0</v>
      </c>
      <c r="HF6" s="76">
        <v>0</v>
      </c>
      <c r="HG6" s="76">
        <v>0</v>
      </c>
      <c r="HH6" s="76">
        <v>252376.99999999994</v>
      </c>
      <c r="HI6" s="76">
        <v>0</v>
      </c>
      <c r="HJ6" s="76">
        <v>0</v>
      </c>
      <c r="HK6" s="76">
        <v>0</v>
      </c>
      <c r="HL6" s="76">
        <v>0</v>
      </c>
      <c r="HM6" s="76">
        <v>0</v>
      </c>
      <c r="HN6" s="76">
        <v>0</v>
      </c>
      <c r="HP6" s="77" t="s">
        <v>131</v>
      </c>
      <c r="HQ6" s="75">
        <f>'Relative Weights'!$H$1</f>
        <v>2025</v>
      </c>
      <c r="HR6" s="76">
        <v>190390.5</v>
      </c>
      <c r="HS6" s="76">
        <v>743213</v>
      </c>
      <c r="HT6" s="76">
        <v>30600</v>
      </c>
      <c r="HU6" s="76"/>
      <c r="HV6" s="76"/>
      <c r="HW6" s="76">
        <v>224213.9</v>
      </c>
      <c r="HX6" s="76"/>
      <c r="HY6" s="76"/>
      <c r="HZ6" s="76"/>
      <c r="IA6" s="76"/>
      <c r="IB6" s="76"/>
      <c r="IC6" s="76"/>
      <c r="ID6" s="76"/>
      <c r="IE6" s="76">
        <v>9838.5300000000007</v>
      </c>
      <c r="IF6" s="76"/>
      <c r="IG6" s="76">
        <v>86965</v>
      </c>
      <c r="IH6" s="76"/>
      <c r="II6" s="76"/>
      <c r="IJ6" s="76"/>
      <c r="IK6" s="76"/>
      <c r="IL6" s="76"/>
      <c r="IM6" s="76">
        <v>228672.1</v>
      </c>
      <c r="IN6" s="76">
        <v>15300</v>
      </c>
      <c r="IO6" s="76"/>
      <c r="IP6" s="76"/>
      <c r="IQ6" s="76"/>
      <c r="IR6" s="76"/>
      <c r="IS6" s="76"/>
      <c r="IT6" s="76"/>
      <c r="IU6" s="76"/>
      <c r="IV6" s="76"/>
      <c r="IW6" s="76"/>
      <c r="IX6" s="76"/>
      <c r="IY6" s="76">
        <v>24278.54</v>
      </c>
      <c r="IZ6" s="76"/>
      <c r="JA6" s="76">
        <v>82679</v>
      </c>
      <c r="JB6" s="76"/>
      <c r="JC6" s="76"/>
      <c r="JD6" s="76"/>
      <c r="JE6" s="76"/>
      <c r="JF6" s="76"/>
      <c r="JG6" s="76">
        <v>9125</v>
      </c>
      <c r="JH6" s="76"/>
      <c r="JI6" s="76"/>
      <c r="JJ6" s="76"/>
      <c r="JK6" s="76"/>
      <c r="JL6" s="76"/>
      <c r="JM6" s="76"/>
      <c r="JN6" s="76">
        <v>1250</v>
      </c>
      <c r="JO6" s="76"/>
      <c r="JP6" s="76"/>
      <c r="JQ6" s="76"/>
      <c r="JR6" s="76"/>
      <c r="JS6" s="76"/>
      <c r="JT6" s="76"/>
      <c r="JU6" s="76">
        <v>35432.089999999997</v>
      </c>
      <c r="JV6" s="76"/>
      <c r="JW6" s="76"/>
      <c r="JX6" s="76"/>
      <c r="JY6" s="76"/>
      <c r="JZ6" s="76"/>
      <c r="KA6" s="76">
        <v>2977.94</v>
      </c>
      <c r="KB6" s="76"/>
      <c r="KC6" s="76"/>
      <c r="KD6" s="76"/>
      <c r="KE6" s="76"/>
      <c r="KF6" s="76"/>
      <c r="KG6" s="76"/>
      <c r="KH6" s="76"/>
      <c r="KI6" s="76"/>
      <c r="KJ6" s="76"/>
      <c r="KK6" s="76"/>
      <c r="KL6" s="76"/>
      <c r="KM6" s="76"/>
      <c r="KN6" s="76"/>
      <c r="KO6" s="76"/>
      <c r="KP6" s="76"/>
      <c r="KQ6" s="76"/>
      <c r="KR6" s="76"/>
      <c r="KS6" s="76"/>
      <c r="KT6" s="76"/>
      <c r="KU6" s="76"/>
      <c r="KV6" s="76"/>
      <c r="KW6" s="76"/>
      <c r="KX6" s="76"/>
      <c r="KY6" s="76"/>
      <c r="KZ6" s="76"/>
      <c r="LA6" s="76"/>
      <c r="LB6" s="76"/>
      <c r="LC6" s="76"/>
      <c r="LD6" s="76"/>
      <c r="LE6" s="76"/>
      <c r="LF6" s="76"/>
      <c r="LG6" s="76"/>
      <c r="LH6" s="76"/>
      <c r="LI6" s="76"/>
      <c r="LJ6" s="76"/>
      <c r="LK6" s="76"/>
      <c r="LL6" s="76"/>
      <c r="LM6" s="76"/>
      <c r="LN6" s="76">
        <v>816551.5</v>
      </c>
      <c r="LO6" s="76">
        <v>682224.8</v>
      </c>
      <c r="LP6" s="76">
        <v>84989.49</v>
      </c>
      <c r="LQ6" s="76">
        <v>1087.2860000000001</v>
      </c>
      <c r="LR6" s="76"/>
      <c r="LS6" s="76">
        <v>52534.69</v>
      </c>
      <c r="LT6" s="76"/>
      <c r="LU6" s="76"/>
      <c r="LV6" s="76"/>
      <c r="LW6" s="76"/>
      <c r="LX6" s="76"/>
      <c r="LY6" s="76"/>
      <c r="LZ6" s="76"/>
      <c r="MA6" s="76">
        <v>27544.57</v>
      </c>
      <c r="MB6" s="76"/>
      <c r="MC6" s="76">
        <v>27182.14</v>
      </c>
      <c r="MD6" s="76"/>
      <c r="ME6" s="76"/>
      <c r="MF6" s="76">
        <v>9060.7129999999997</v>
      </c>
      <c r="MG6" s="76"/>
      <c r="MH6" s="76">
        <v>271233.8</v>
      </c>
      <c r="MI6" s="76">
        <v>889452.7</v>
      </c>
      <c r="MJ6" s="76"/>
      <c r="MK6" s="76">
        <v>598309.80000000005</v>
      </c>
      <c r="ML6" s="76"/>
      <c r="MM6" s="76">
        <v>559597.1</v>
      </c>
      <c r="MN6" s="76"/>
      <c r="MO6" s="76"/>
      <c r="MP6" s="76"/>
      <c r="MQ6" s="76"/>
      <c r="MR6" s="76"/>
      <c r="MS6" s="76"/>
      <c r="MT6" s="76"/>
      <c r="MU6" s="76">
        <v>306665.59999999998</v>
      </c>
      <c r="MV6" s="76"/>
      <c r="MW6" s="76"/>
      <c r="MX6" s="76"/>
      <c r="MY6" s="76"/>
      <c r="MZ6" s="76"/>
      <c r="NA6" s="76">
        <v>2137.9699999999998</v>
      </c>
      <c r="NB6" s="76">
        <v>80814.17</v>
      </c>
      <c r="NC6" s="76">
        <v>281699.8</v>
      </c>
      <c r="ND6" s="76"/>
      <c r="NE6" s="76"/>
      <c r="NF6" s="76"/>
      <c r="NG6" s="76">
        <v>300779.40000000002</v>
      </c>
      <c r="NH6" s="76"/>
      <c r="NI6" s="76"/>
      <c r="NJ6" s="76"/>
      <c r="NK6" s="76"/>
      <c r="NL6" s="76"/>
      <c r="NM6" s="76"/>
      <c r="NN6" s="76"/>
      <c r="NO6" s="76">
        <v>8854.5400000000009</v>
      </c>
      <c r="NP6" s="76"/>
      <c r="NQ6" s="76">
        <v>61962.28</v>
      </c>
      <c r="NR6" s="76"/>
      <c r="NS6" s="76"/>
      <c r="NT6" s="76"/>
      <c r="NU6" s="76"/>
      <c r="NV6" s="76">
        <v>972807.1</v>
      </c>
      <c r="NW6" s="76">
        <v>498880</v>
      </c>
      <c r="NX6" s="76"/>
      <c r="NY6" s="76">
        <v>50437.26</v>
      </c>
      <c r="NZ6" s="76"/>
      <c r="OA6" s="76">
        <v>1634496</v>
      </c>
      <c r="OB6" s="76"/>
      <c r="OC6" s="76"/>
      <c r="OD6" s="76"/>
      <c r="OE6" s="76"/>
      <c r="OF6" s="76"/>
      <c r="OG6" s="76"/>
      <c r="OH6" s="76"/>
      <c r="OI6" s="76">
        <v>785266.5</v>
      </c>
      <c r="OJ6" s="76"/>
      <c r="OK6" s="76">
        <v>1198037</v>
      </c>
      <c r="OL6" s="76"/>
      <c r="OM6" s="76"/>
      <c r="ON6" s="76"/>
      <c r="OO6" s="76">
        <v>479038</v>
      </c>
      <c r="OP6" s="76"/>
      <c r="OQ6" s="76"/>
      <c r="OR6" s="76"/>
      <c r="OS6" s="76"/>
      <c r="OT6" s="76"/>
      <c r="OU6" s="76"/>
      <c r="OV6" s="76"/>
      <c r="OW6" s="76"/>
      <c r="OX6" s="76"/>
      <c r="OY6" s="76"/>
      <c r="OZ6" s="76"/>
      <c r="PA6" s="76"/>
      <c r="PB6" s="76"/>
      <c r="PC6" s="76">
        <v>1023753</v>
      </c>
      <c r="PD6" s="76"/>
      <c r="PE6" s="76"/>
      <c r="PF6" s="76"/>
      <c r="PG6" s="76"/>
      <c r="PH6" s="76"/>
      <c r="PI6" s="76"/>
      <c r="PJ6" s="76">
        <v>50438178</v>
      </c>
      <c r="PK6" s="76">
        <v>27375760</v>
      </c>
      <c r="PL6" s="76">
        <v>8832199</v>
      </c>
      <c r="PM6" s="76">
        <v>287878.8</v>
      </c>
      <c r="PN6" s="76">
        <v>14326233</v>
      </c>
      <c r="PO6" s="76">
        <v>19832889</v>
      </c>
      <c r="PP6" s="76">
        <v>92905.31</v>
      </c>
      <c r="PQ6" s="76"/>
      <c r="PR6" s="76">
        <v>3666531</v>
      </c>
      <c r="PS6" s="76">
        <v>6357.8950000000004</v>
      </c>
      <c r="PT6" s="76"/>
      <c r="PU6" s="76"/>
      <c r="PV6" s="76"/>
      <c r="PW6" s="76">
        <v>10712143</v>
      </c>
      <c r="PX6" s="76"/>
      <c r="PY6" s="76">
        <v>11873686</v>
      </c>
      <c r="PZ6" s="76"/>
      <c r="QA6" s="76">
        <v>568324.19999999995</v>
      </c>
      <c r="QB6" s="76">
        <v>1449436</v>
      </c>
      <c r="QC6" s="89">
        <v>4537143</v>
      </c>
      <c r="QD6" s="102">
        <v>1</v>
      </c>
    </row>
    <row r="7" spans="1:446" x14ac:dyDescent="0.25">
      <c r="A7" s="75" t="s">
        <v>164</v>
      </c>
      <c r="B7" s="75" t="s">
        <v>123</v>
      </c>
      <c r="C7" s="76">
        <f>ROUND(UTPB!H18,0)-ROUND(UTPB!H288,0)</f>
        <v>0</v>
      </c>
      <c r="D7" s="77">
        <v>9930</v>
      </c>
      <c r="E7" s="75" t="s">
        <v>696</v>
      </c>
      <c r="F7" s="75">
        <v>2025</v>
      </c>
      <c r="G7" s="76">
        <v>30896895</v>
      </c>
      <c r="H7" s="76">
        <v>2896756</v>
      </c>
      <c r="I7" s="76">
        <v>9038118</v>
      </c>
      <c r="J7" s="76">
        <v>3869612</v>
      </c>
      <c r="K7" s="76">
        <v>17093104</v>
      </c>
      <c r="L7" s="75" t="s">
        <v>911</v>
      </c>
      <c r="M7" s="75" t="s">
        <v>912</v>
      </c>
      <c r="N7" t="s">
        <v>913</v>
      </c>
      <c r="O7" s="76">
        <v>1740</v>
      </c>
      <c r="P7" s="76">
        <v>2406</v>
      </c>
      <c r="Q7" s="76">
        <v>817</v>
      </c>
      <c r="R7" s="76">
        <v>0</v>
      </c>
      <c r="S7" s="76">
        <v>0</v>
      </c>
      <c r="T7" s="78" t="s">
        <v>736</v>
      </c>
      <c r="U7" s="78" t="s">
        <v>737</v>
      </c>
      <c r="V7" s="78" t="s">
        <v>738</v>
      </c>
      <c r="W7" s="76">
        <v>26098</v>
      </c>
      <c r="X7" s="76">
        <v>8153</v>
      </c>
      <c r="Y7" s="76">
        <v>3778</v>
      </c>
      <c r="Z7" s="76">
        <v>441</v>
      </c>
      <c r="AA7" s="76">
        <v>0</v>
      </c>
      <c r="AB7" s="76">
        <v>2106</v>
      </c>
      <c r="AC7" s="76">
        <v>69</v>
      </c>
      <c r="AD7" s="76">
        <v>0</v>
      </c>
      <c r="AE7" s="76">
        <v>195</v>
      </c>
      <c r="AF7" s="76">
        <v>0</v>
      </c>
      <c r="AG7" s="76">
        <v>0</v>
      </c>
      <c r="AH7" s="76">
        <v>0</v>
      </c>
      <c r="AI7" s="76">
        <v>0</v>
      </c>
      <c r="AJ7" s="76">
        <v>331</v>
      </c>
      <c r="AK7" s="76">
        <v>0</v>
      </c>
      <c r="AL7" s="76">
        <v>5076</v>
      </c>
      <c r="AM7" s="76">
        <v>0</v>
      </c>
      <c r="AN7" s="76">
        <v>0</v>
      </c>
      <c r="AO7" s="76">
        <v>96</v>
      </c>
      <c r="AP7" s="76">
        <v>251</v>
      </c>
      <c r="AQ7" s="76">
        <v>12581</v>
      </c>
      <c r="AR7" s="76">
        <v>4372</v>
      </c>
      <c r="AS7" s="76">
        <v>1027</v>
      </c>
      <c r="AT7" s="76">
        <v>2372</v>
      </c>
      <c r="AU7" s="76">
        <v>0</v>
      </c>
      <c r="AV7" s="76">
        <v>4145</v>
      </c>
      <c r="AW7" s="76">
        <v>501</v>
      </c>
      <c r="AX7" s="76">
        <v>0</v>
      </c>
      <c r="AY7" s="76">
        <v>799</v>
      </c>
      <c r="AZ7" s="76">
        <v>1</v>
      </c>
      <c r="BA7" s="76">
        <v>0</v>
      </c>
      <c r="BB7" s="76">
        <v>0</v>
      </c>
      <c r="BC7" s="76">
        <v>0</v>
      </c>
      <c r="BD7" s="76">
        <v>1476</v>
      </c>
      <c r="BE7" s="76">
        <v>0</v>
      </c>
      <c r="BF7" s="76">
        <v>13974</v>
      </c>
      <c r="BG7" s="76">
        <v>0</v>
      </c>
      <c r="BH7" s="76">
        <v>60</v>
      </c>
      <c r="BI7" s="76">
        <v>527</v>
      </c>
      <c r="BJ7" s="76">
        <v>3224</v>
      </c>
      <c r="BK7" s="76">
        <v>4225</v>
      </c>
      <c r="BL7" s="76">
        <v>646</v>
      </c>
      <c r="BM7" s="76">
        <v>21</v>
      </c>
      <c r="BN7" s="76">
        <v>3181</v>
      </c>
      <c r="BO7" s="76">
        <v>0</v>
      </c>
      <c r="BP7" s="76">
        <v>153</v>
      </c>
      <c r="BQ7" s="76">
        <v>0</v>
      </c>
      <c r="BR7" s="76">
        <v>0</v>
      </c>
      <c r="BS7" s="76">
        <v>0</v>
      </c>
      <c r="BT7" s="76">
        <v>0</v>
      </c>
      <c r="BU7" s="76">
        <v>0</v>
      </c>
      <c r="BV7" s="76">
        <v>0</v>
      </c>
      <c r="BW7" s="76">
        <v>0</v>
      </c>
      <c r="BX7" s="76">
        <v>231</v>
      </c>
      <c r="BY7" s="76">
        <v>0</v>
      </c>
      <c r="BZ7" s="76">
        <v>5463</v>
      </c>
      <c r="CA7" s="76">
        <v>0</v>
      </c>
      <c r="CB7" s="76">
        <v>0</v>
      </c>
      <c r="CC7" s="76">
        <v>0</v>
      </c>
      <c r="CD7" s="76">
        <v>0</v>
      </c>
      <c r="CE7" s="76">
        <v>0</v>
      </c>
      <c r="CF7" s="76">
        <v>0</v>
      </c>
      <c r="CG7" s="76">
        <v>0</v>
      </c>
      <c r="CH7" s="76">
        <v>0</v>
      </c>
      <c r="CI7" s="76">
        <v>0</v>
      </c>
      <c r="CJ7" s="76">
        <v>0</v>
      </c>
      <c r="CK7" s="76">
        <v>0</v>
      </c>
      <c r="CL7" s="76">
        <v>0</v>
      </c>
      <c r="CM7" s="76">
        <v>0</v>
      </c>
      <c r="CN7" s="76">
        <v>0</v>
      </c>
      <c r="CO7" s="76">
        <v>0</v>
      </c>
      <c r="CP7" s="76">
        <v>0</v>
      </c>
      <c r="CQ7" s="76">
        <v>0</v>
      </c>
      <c r="CR7" s="76">
        <v>0</v>
      </c>
      <c r="CS7" s="76">
        <v>0</v>
      </c>
      <c r="CT7" s="76">
        <v>0</v>
      </c>
      <c r="CU7" s="76">
        <v>0</v>
      </c>
      <c r="CV7" s="76">
        <v>0</v>
      </c>
      <c r="CW7" s="76">
        <v>0</v>
      </c>
      <c r="CX7" s="76">
        <v>0</v>
      </c>
      <c r="CY7" s="76">
        <v>0</v>
      </c>
      <c r="CZ7" s="76">
        <v>0</v>
      </c>
      <c r="DA7" s="76">
        <v>0</v>
      </c>
      <c r="DB7" s="76">
        <v>0</v>
      </c>
      <c r="DC7" s="76">
        <v>0</v>
      </c>
      <c r="DD7" s="76">
        <v>0</v>
      </c>
      <c r="DE7" s="76">
        <v>0</v>
      </c>
      <c r="DF7" s="76">
        <v>0</v>
      </c>
      <c r="DG7" s="76">
        <v>0</v>
      </c>
      <c r="DH7" s="76">
        <v>0</v>
      </c>
      <c r="DI7" s="76">
        <v>0</v>
      </c>
      <c r="DJ7" s="76">
        <v>0</v>
      </c>
      <c r="DK7" s="76">
        <v>0</v>
      </c>
      <c r="DL7" s="76">
        <v>0</v>
      </c>
      <c r="DM7" s="76">
        <v>0</v>
      </c>
      <c r="DN7" s="76">
        <v>0</v>
      </c>
      <c r="DO7" s="76">
        <v>0</v>
      </c>
      <c r="DP7" s="76">
        <v>0</v>
      </c>
      <c r="DQ7" s="76">
        <v>0</v>
      </c>
      <c r="DR7" s="76">
        <v>0</v>
      </c>
      <c r="DS7" s="76">
        <v>1745459.1713253486</v>
      </c>
      <c r="DT7" s="76">
        <v>637230.4018822026</v>
      </c>
      <c r="DU7" s="76">
        <v>548702.13343762327</v>
      </c>
      <c r="DV7" s="76">
        <v>21342.004306879779</v>
      </c>
      <c r="DW7" s="76">
        <v>0</v>
      </c>
      <c r="DX7" s="76">
        <v>370079.08569119003</v>
      </c>
      <c r="DY7" s="76">
        <v>17807.514527869789</v>
      </c>
      <c r="DZ7" s="76">
        <v>0</v>
      </c>
      <c r="EA7" s="76">
        <v>25904.360185674886</v>
      </c>
      <c r="EB7" s="76">
        <v>0</v>
      </c>
      <c r="EC7" s="76">
        <v>0</v>
      </c>
      <c r="ED7" s="76">
        <v>0</v>
      </c>
      <c r="EE7" s="76">
        <v>0</v>
      </c>
      <c r="EF7" s="76">
        <v>40193.996471749888</v>
      </c>
      <c r="EG7" s="76">
        <v>0</v>
      </c>
      <c r="EH7" s="76">
        <v>406968.61865561665</v>
      </c>
      <c r="EI7" s="76">
        <v>0</v>
      </c>
      <c r="EJ7" s="76">
        <v>0</v>
      </c>
      <c r="EK7" s="76">
        <v>9563.0787619123239</v>
      </c>
      <c r="EL7" s="76">
        <v>25624.298966492439</v>
      </c>
      <c r="EM7" s="76">
        <v>1326613.1836664551</v>
      </c>
      <c r="EN7" s="76">
        <v>863599.98009451595</v>
      </c>
      <c r="EO7" s="76">
        <v>376565.60026201047</v>
      </c>
      <c r="EP7" s="76">
        <v>237979.04991389951</v>
      </c>
      <c r="EQ7" s="76">
        <v>0</v>
      </c>
      <c r="ER7" s="76">
        <v>1222853.3329284254</v>
      </c>
      <c r="ES7" s="76">
        <v>108863.96920988368</v>
      </c>
      <c r="ET7" s="76">
        <v>0</v>
      </c>
      <c r="EU7" s="76">
        <v>149417.78700047228</v>
      </c>
      <c r="EV7" s="76">
        <v>0</v>
      </c>
      <c r="EW7" s="76">
        <v>0</v>
      </c>
      <c r="EX7" s="76">
        <v>0</v>
      </c>
      <c r="EY7" s="76">
        <v>0</v>
      </c>
      <c r="EZ7" s="76">
        <v>279133.17768742435</v>
      </c>
      <c r="FA7" s="76">
        <v>0</v>
      </c>
      <c r="FB7" s="76">
        <v>1455659.7065950094</v>
      </c>
      <c r="FC7" s="76">
        <v>0</v>
      </c>
      <c r="FD7" s="76">
        <v>39773.187121212119</v>
      </c>
      <c r="FE7" s="76">
        <v>73646.454571421025</v>
      </c>
      <c r="FF7" s="76">
        <v>508833.51337116986</v>
      </c>
      <c r="FG7" s="76">
        <v>1190876.1910266629</v>
      </c>
      <c r="FH7" s="76">
        <v>305310.79108840501</v>
      </c>
      <c r="FI7" s="76">
        <v>18333</v>
      </c>
      <c r="FJ7" s="76">
        <v>796820.85714285716</v>
      </c>
      <c r="FK7" s="76">
        <v>0</v>
      </c>
      <c r="FL7" s="76">
        <v>109828.24636637872</v>
      </c>
      <c r="FM7" s="76">
        <v>0</v>
      </c>
      <c r="FN7" s="76">
        <v>0</v>
      </c>
      <c r="FO7" s="76">
        <v>0</v>
      </c>
      <c r="FP7" s="76">
        <v>0</v>
      </c>
      <c r="FQ7" s="76">
        <v>0</v>
      </c>
      <c r="FR7" s="76">
        <v>0</v>
      </c>
      <c r="FS7" s="76">
        <v>0</v>
      </c>
      <c r="FT7" s="76">
        <v>121931.13083166833</v>
      </c>
      <c r="FU7" s="76">
        <v>0</v>
      </c>
      <c r="FV7" s="76">
        <v>1098070.4878446115</v>
      </c>
      <c r="FW7" s="76">
        <v>0</v>
      </c>
      <c r="FX7" s="76">
        <v>0</v>
      </c>
      <c r="FY7" s="76">
        <v>0</v>
      </c>
      <c r="FZ7" s="76">
        <v>0</v>
      </c>
      <c r="GA7" s="76">
        <v>0</v>
      </c>
      <c r="GB7" s="76">
        <v>0</v>
      </c>
      <c r="GC7" s="76">
        <v>0</v>
      </c>
      <c r="GD7" s="76">
        <v>0</v>
      </c>
      <c r="GE7" s="76">
        <v>0</v>
      </c>
      <c r="GF7" s="76">
        <v>0</v>
      </c>
      <c r="GG7" s="76">
        <v>0</v>
      </c>
      <c r="GH7" s="76">
        <v>0</v>
      </c>
      <c r="GI7" s="76">
        <v>0</v>
      </c>
      <c r="GJ7" s="76">
        <v>0</v>
      </c>
      <c r="GK7" s="76">
        <v>0</v>
      </c>
      <c r="GL7" s="76">
        <v>0</v>
      </c>
      <c r="GM7" s="76">
        <v>0</v>
      </c>
      <c r="GN7" s="76">
        <v>0</v>
      </c>
      <c r="GO7" s="76">
        <v>0</v>
      </c>
      <c r="GP7" s="76">
        <v>0</v>
      </c>
      <c r="GQ7" s="76">
        <v>0</v>
      </c>
      <c r="GR7" s="76">
        <v>0</v>
      </c>
      <c r="GS7" s="76">
        <v>0</v>
      </c>
      <c r="GT7" s="76">
        <v>0</v>
      </c>
      <c r="GU7" s="76">
        <v>0</v>
      </c>
      <c r="GV7" s="76">
        <v>0</v>
      </c>
      <c r="GW7" s="76">
        <v>0</v>
      </c>
      <c r="GX7" s="76">
        <v>0</v>
      </c>
      <c r="GY7" s="76">
        <v>0</v>
      </c>
      <c r="GZ7" s="76">
        <v>0</v>
      </c>
      <c r="HA7" s="76">
        <v>0</v>
      </c>
      <c r="HB7" s="76">
        <v>0</v>
      </c>
      <c r="HC7" s="76">
        <v>0</v>
      </c>
      <c r="HD7" s="76">
        <v>0</v>
      </c>
      <c r="HE7" s="76">
        <v>0</v>
      </c>
      <c r="HF7" s="76">
        <v>0</v>
      </c>
      <c r="HG7" s="76">
        <v>0</v>
      </c>
      <c r="HH7" s="76">
        <v>0</v>
      </c>
      <c r="HI7" s="76">
        <v>0</v>
      </c>
      <c r="HJ7" s="76">
        <v>0</v>
      </c>
      <c r="HK7" s="76">
        <v>0</v>
      </c>
      <c r="HL7" s="76">
        <v>0</v>
      </c>
      <c r="HM7" s="76">
        <v>0</v>
      </c>
      <c r="HN7" s="76">
        <v>0</v>
      </c>
      <c r="HP7" s="77" t="s">
        <v>132</v>
      </c>
      <c r="HQ7" s="75">
        <f>'Relative Weights'!$H$1</f>
        <v>2025</v>
      </c>
      <c r="HR7" s="76">
        <v>0</v>
      </c>
      <c r="HS7" s="76">
        <v>0</v>
      </c>
      <c r="HT7" s="76">
        <v>0</v>
      </c>
      <c r="HU7" s="76">
        <v>0</v>
      </c>
      <c r="HV7" s="76">
        <v>0</v>
      </c>
      <c r="HW7" s="76">
        <v>0</v>
      </c>
      <c r="HX7" s="76">
        <v>0</v>
      </c>
      <c r="HY7" s="76">
        <v>0</v>
      </c>
      <c r="HZ7" s="76">
        <v>0</v>
      </c>
      <c r="IA7" s="76">
        <v>0</v>
      </c>
      <c r="IB7" s="76">
        <v>0</v>
      </c>
      <c r="IC7" s="76">
        <v>0</v>
      </c>
      <c r="ID7" s="76">
        <v>0</v>
      </c>
      <c r="IE7" s="76">
        <v>0</v>
      </c>
      <c r="IF7" s="76">
        <v>0</v>
      </c>
      <c r="IG7" s="76">
        <v>0</v>
      </c>
      <c r="IH7" s="76">
        <v>0</v>
      </c>
      <c r="II7" s="76">
        <v>0</v>
      </c>
      <c r="IJ7" s="76">
        <v>0</v>
      </c>
      <c r="IK7" s="76">
        <v>0</v>
      </c>
      <c r="IL7" s="76">
        <v>0</v>
      </c>
      <c r="IM7" s="76">
        <v>0</v>
      </c>
      <c r="IN7" s="76">
        <v>0</v>
      </c>
      <c r="IO7" s="76">
        <v>0</v>
      </c>
      <c r="IP7" s="76">
        <v>0</v>
      </c>
      <c r="IQ7" s="76">
        <v>0</v>
      </c>
      <c r="IR7" s="76">
        <v>0</v>
      </c>
      <c r="IS7" s="76">
        <v>0</v>
      </c>
      <c r="IT7" s="76">
        <v>0</v>
      </c>
      <c r="IU7" s="76">
        <v>0</v>
      </c>
      <c r="IV7" s="76">
        <v>0</v>
      </c>
      <c r="IW7" s="76">
        <v>0</v>
      </c>
      <c r="IX7" s="76">
        <v>0</v>
      </c>
      <c r="IY7" s="76">
        <v>0</v>
      </c>
      <c r="IZ7" s="76">
        <v>0</v>
      </c>
      <c r="JA7" s="76">
        <v>0</v>
      </c>
      <c r="JB7" s="76">
        <v>0</v>
      </c>
      <c r="JC7" s="76">
        <v>0</v>
      </c>
      <c r="JD7" s="76">
        <v>0</v>
      </c>
      <c r="JE7" s="76">
        <v>0</v>
      </c>
      <c r="JF7" s="76">
        <v>0</v>
      </c>
      <c r="JG7" s="76">
        <v>0</v>
      </c>
      <c r="JH7" s="76">
        <v>0</v>
      </c>
      <c r="JI7" s="76">
        <v>0</v>
      </c>
      <c r="JJ7" s="76">
        <v>0</v>
      </c>
      <c r="JK7" s="76">
        <v>0</v>
      </c>
      <c r="JL7" s="76">
        <v>0</v>
      </c>
      <c r="JM7" s="76">
        <v>0</v>
      </c>
      <c r="JN7" s="76">
        <v>0</v>
      </c>
      <c r="JO7" s="76">
        <v>0</v>
      </c>
      <c r="JP7" s="76">
        <v>0</v>
      </c>
      <c r="JQ7" s="76">
        <v>0</v>
      </c>
      <c r="JR7" s="76">
        <v>0</v>
      </c>
      <c r="JS7" s="76">
        <v>0</v>
      </c>
      <c r="JT7" s="76">
        <v>0</v>
      </c>
      <c r="JU7" s="76">
        <v>0</v>
      </c>
      <c r="JV7" s="76">
        <v>0</v>
      </c>
      <c r="JW7" s="76">
        <v>0</v>
      </c>
      <c r="JX7" s="76">
        <v>0</v>
      </c>
      <c r="JY7" s="76">
        <v>0</v>
      </c>
      <c r="JZ7" s="76">
        <v>0</v>
      </c>
      <c r="KA7" s="76">
        <v>0</v>
      </c>
      <c r="KB7" s="76">
        <v>0</v>
      </c>
      <c r="KC7" s="76">
        <v>0</v>
      </c>
      <c r="KD7" s="76">
        <v>0</v>
      </c>
      <c r="KE7" s="76">
        <v>0</v>
      </c>
      <c r="KF7" s="76">
        <v>0</v>
      </c>
      <c r="KG7" s="76">
        <v>0</v>
      </c>
      <c r="KH7" s="76">
        <v>0</v>
      </c>
      <c r="KI7" s="76">
        <v>0</v>
      </c>
      <c r="KJ7" s="76">
        <v>0</v>
      </c>
      <c r="KK7" s="76">
        <v>0</v>
      </c>
      <c r="KL7" s="76">
        <v>0</v>
      </c>
      <c r="KM7" s="76">
        <v>0</v>
      </c>
      <c r="KN7" s="76">
        <v>0</v>
      </c>
      <c r="KO7" s="76">
        <v>0</v>
      </c>
      <c r="KP7" s="76">
        <v>0</v>
      </c>
      <c r="KQ7" s="76">
        <v>0</v>
      </c>
      <c r="KR7" s="76">
        <v>0</v>
      </c>
      <c r="KS7" s="76">
        <v>0</v>
      </c>
      <c r="KT7" s="76">
        <v>0</v>
      </c>
      <c r="KU7" s="76">
        <v>0</v>
      </c>
      <c r="KV7" s="76">
        <v>0</v>
      </c>
      <c r="KW7" s="76">
        <v>0</v>
      </c>
      <c r="KX7" s="76">
        <v>0</v>
      </c>
      <c r="KY7" s="76">
        <v>0</v>
      </c>
      <c r="KZ7" s="76">
        <v>0</v>
      </c>
      <c r="LA7" s="76">
        <v>0</v>
      </c>
      <c r="LB7" s="76">
        <v>0</v>
      </c>
      <c r="LC7" s="76">
        <v>0</v>
      </c>
      <c r="LD7" s="76">
        <v>0</v>
      </c>
      <c r="LE7" s="76">
        <v>0</v>
      </c>
      <c r="LF7" s="76">
        <v>0</v>
      </c>
      <c r="LG7" s="76">
        <v>0</v>
      </c>
      <c r="LH7" s="76">
        <v>0</v>
      </c>
      <c r="LI7" s="76">
        <v>0</v>
      </c>
      <c r="LJ7" s="76">
        <v>0</v>
      </c>
      <c r="LK7" s="76">
        <v>0</v>
      </c>
      <c r="LL7" s="76">
        <v>0</v>
      </c>
      <c r="LM7" s="76">
        <v>0</v>
      </c>
      <c r="LN7" s="76">
        <v>106510.89924442687</v>
      </c>
      <c r="LO7" s="76">
        <v>39440.930618487582</v>
      </c>
      <c r="LP7" s="76">
        <v>32979.394491826075</v>
      </c>
      <c r="LQ7" s="76">
        <v>1282.7476628771901</v>
      </c>
      <c r="LR7" s="76">
        <v>0</v>
      </c>
      <c r="LS7" s="76">
        <v>22243.369246114897</v>
      </c>
      <c r="LT7" s="76">
        <v>1070.3093914620329</v>
      </c>
      <c r="LU7" s="76">
        <v>0</v>
      </c>
      <c r="LV7" s="76">
        <v>1556.9651757493002</v>
      </c>
      <c r="LW7" s="76">
        <v>0</v>
      </c>
      <c r="LX7" s="76">
        <v>0</v>
      </c>
      <c r="LY7" s="76">
        <v>0</v>
      </c>
      <c r="LZ7" s="76">
        <v>0</v>
      </c>
      <c r="MA7" s="76">
        <v>2415.8347217281175</v>
      </c>
      <c r="MB7" s="76">
        <v>0</v>
      </c>
      <c r="MC7" s="76">
        <v>24460.591279918692</v>
      </c>
      <c r="MD7" s="76">
        <v>0</v>
      </c>
      <c r="ME7" s="76">
        <v>0</v>
      </c>
      <c r="MF7" s="76">
        <v>574.78279712459562</v>
      </c>
      <c r="MG7" s="76">
        <v>1540.1322734031501</v>
      </c>
      <c r="MH7" s="76">
        <v>79735.245875742461</v>
      </c>
      <c r="MI7" s="76">
        <v>51906.130286456995</v>
      </c>
      <c r="MJ7" s="76">
        <v>22633.237099494378</v>
      </c>
      <c r="MK7" s="76">
        <v>14303.580193374028</v>
      </c>
      <c r="ML7" s="76">
        <v>0</v>
      </c>
      <c r="MM7" s="76">
        <v>73498.825710098128</v>
      </c>
      <c r="MN7" s="76">
        <v>6543.1999763254162</v>
      </c>
      <c r="MO7" s="76">
        <v>0</v>
      </c>
      <c r="MP7" s="76">
        <v>8980.6615307144639</v>
      </c>
      <c r="MQ7" s="76">
        <v>0</v>
      </c>
      <c r="MR7" s="76">
        <v>0</v>
      </c>
      <c r="MS7" s="76">
        <v>0</v>
      </c>
      <c r="MT7" s="76">
        <v>0</v>
      </c>
      <c r="MU7" s="76">
        <v>16777.12299938971</v>
      </c>
      <c r="MV7" s="76">
        <v>0</v>
      </c>
      <c r="MW7" s="76">
        <v>87491.505471082797</v>
      </c>
      <c r="MX7" s="76">
        <v>0</v>
      </c>
      <c r="MY7" s="76">
        <v>2390.542242017335</v>
      </c>
      <c r="MZ7" s="76">
        <v>4426.4735458903606</v>
      </c>
      <c r="NA7" s="76">
        <v>30583.116313028415</v>
      </c>
      <c r="NB7" s="76">
        <v>71576.859832378032</v>
      </c>
      <c r="NC7" s="76">
        <v>18350.511886720506</v>
      </c>
      <c r="ND7" s="76">
        <v>1101.893363218315</v>
      </c>
      <c r="NE7" s="76">
        <v>47892.413361678038</v>
      </c>
      <c r="NF7" s="76">
        <v>0</v>
      </c>
      <c r="NG7" s="76">
        <v>6601.157244587288</v>
      </c>
      <c r="NH7" s="76">
        <v>0</v>
      </c>
      <c r="NI7" s="76">
        <v>0</v>
      </c>
      <c r="NJ7" s="76">
        <v>0</v>
      </c>
      <c r="NK7" s="76">
        <v>0</v>
      </c>
      <c r="NL7" s="76">
        <v>0</v>
      </c>
      <c r="NM7" s="76">
        <v>0</v>
      </c>
      <c r="NN7" s="76">
        <v>0</v>
      </c>
      <c r="NO7" s="76">
        <v>7328.5934562329903</v>
      </c>
      <c r="NP7" s="76">
        <v>0</v>
      </c>
      <c r="NQ7" s="76">
        <v>65998.831773407248</v>
      </c>
      <c r="NR7" s="76">
        <v>0</v>
      </c>
      <c r="NS7" s="76">
        <v>0</v>
      </c>
      <c r="NT7" s="76">
        <v>0</v>
      </c>
      <c r="NU7" s="76">
        <v>0</v>
      </c>
      <c r="NV7" s="76">
        <v>0</v>
      </c>
      <c r="NW7" s="76">
        <v>0</v>
      </c>
      <c r="NX7" s="76">
        <v>0</v>
      </c>
      <c r="NY7" s="76">
        <v>0</v>
      </c>
      <c r="NZ7" s="76">
        <v>0</v>
      </c>
      <c r="OA7" s="76">
        <v>0</v>
      </c>
      <c r="OB7" s="76">
        <v>0</v>
      </c>
      <c r="OC7" s="76">
        <v>0</v>
      </c>
      <c r="OD7" s="76">
        <v>0</v>
      </c>
      <c r="OE7" s="76">
        <v>0</v>
      </c>
      <c r="OF7" s="76">
        <v>0</v>
      </c>
      <c r="OG7" s="76">
        <v>0</v>
      </c>
      <c r="OH7" s="76">
        <v>0</v>
      </c>
      <c r="OI7" s="76">
        <v>0</v>
      </c>
      <c r="OJ7" s="76">
        <v>0</v>
      </c>
      <c r="OK7" s="76">
        <v>0</v>
      </c>
      <c r="OL7" s="76">
        <v>0</v>
      </c>
      <c r="OM7" s="76">
        <v>0</v>
      </c>
      <c r="ON7" s="76">
        <v>0</v>
      </c>
      <c r="OO7" s="76">
        <v>0</v>
      </c>
      <c r="OP7" s="76">
        <v>0</v>
      </c>
      <c r="OQ7" s="76">
        <v>0</v>
      </c>
      <c r="OR7" s="76">
        <v>0</v>
      </c>
      <c r="OS7" s="76">
        <v>0</v>
      </c>
      <c r="OT7" s="76">
        <v>0</v>
      </c>
      <c r="OU7" s="76">
        <v>0</v>
      </c>
      <c r="OV7" s="76">
        <v>0</v>
      </c>
      <c r="OW7" s="76">
        <v>0</v>
      </c>
      <c r="OX7" s="76">
        <v>0</v>
      </c>
      <c r="OY7" s="76">
        <v>0</v>
      </c>
      <c r="OZ7" s="76">
        <v>0</v>
      </c>
      <c r="PA7" s="76">
        <v>0</v>
      </c>
      <c r="PB7" s="76">
        <v>0</v>
      </c>
      <c r="PC7" s="76">
        <v>0</v>
      </c>
      <c r="PD7" s="76">
        <v>0</v>
      </c>
      <c r="PE7" s="76">
        <v>0</v>
      </c>
      <c r="PF7" s="76">
        <v>0</v>
      </c>
      <c r="PG7" s="76">
        <v>0</v>
      </c>
      <c r="PH7" s="76">
        <v>0</v>
      </c>
      <c r="PI7" s="76">
        <v>0</v>
      </c>
      <c r="PJ7" s="76">
        <v>5690307.570186777</v>
      </c>
      <c r="PK7" s="76">
        <v>2421090.8914137199</v>
      </c>
      <c r="PL7" s="76">
        <v>1251723.4090408511</v>
      </c>
      <c r="PM7" s="76">
        <v>0</v>
      </c>
      <c r="PN7" s="76">
        <v>1401013.6983889081</v>
      </c>
      <c r="PO7" s="76">
        <v>2258778.8544846512</v>
      </c>
      <c r="PP7" s="76">
        <v>168034.6949613071</v>
      </c>
      <c r="PQ7" s="76">
        <v>0</v>
      </c>
      <c r="PR7" s="76">
        <v>232571.70953627376</v>
      </c>
      <c r="PS7" s="76">
        <v>0</v>
      </c>
      <c r="PT7" s="76">
        <v>0</v>
      </c>
      <c r="PU7" s="76">
        <v>0</v>
      </c>
      <c r="PV7" s="76">
        <v>0</v>
      </c>
      <c r="PW7" s="76">
        <v>585346.4607060632</v>
      </c>
      <c r="PX7" s="76">
        <v>0</v>
      </c>
      <c r="PY7" s="76">
        <v>3927483.1813033079</v>
      </c>
      <c r="PZ7" s="76">
        <v>0</v>
      </c>
      <c r="QA7" s="76">
        <v>52760.693791099613</v>
      </c>
      <c r="QB7" s="76">
        <v>110380.71189318616</v>
      </c>
      <c r="QC7" s="89">
        <v>708979.26522889687</v>
      </c>
      <c r="QD7" s="102">
        <v>1</v>
      </c>
    </row>
    <row r="8" spans="1:446" x14ac:dyDescent="0.25">
      <c r="A8" s="75" t="s">
        <v>165</v>
      </c>
      <c r="B8" s="75" t="s">
        <v>67</v>
      </c>
      <c r="C8" s="76">
        <f>ROUND(UTSA!H18,0)-ROUND(UTSA!H288,0)</f>
        <v>0</v>
      </c>
      <c r="D8" s="77">
        <v>10115</v>
      </c>
      <c r="E8" s="75" t="s">
        <v>697</v>
      </c>
      <c r="F8" s="75">
        <v>2025</v>
      </c>
      <c r="G8" s="76">
        <v>147104869</v>
      </c>
      <c r="H8" s="76">
        <v>166784795</v>
      </c>
      <c r="I8" s="76">
        <v>108330637</v>
      </c>
      <c r="J8" s="76">
        <v>40806230</v>
      </c>
      <c r="K8" s="76">
        <v>56652134</v>
      </c>
      <c r="L8" s="75" t="s">
        <v>785</v>
      </c>
      <c r="M8" s="75" t="s">
        <v>724</v>
      </c>
      <c r="N8" s="98" t="s">
        <v>817</v>
      </c>
      <c r="O8" s="76">
        <v>12889</v>
      </c>
      <c r="P8" s="76">
        <v>18368</v>
      </c>
      <c r="Q8" s="76">
        <v>3501</v>
      </c>
      <c r="R8" s="76">
        <v>1012</v>
      </c>
      <c r="S8" s="76">
        <v>0</v>
      </c>
      <c r="T8" s="78" t="s">
        <v>739</v>
      </c>
      <c r="U8" s="78" t="s">
        <v>740</v>
      </c>
      <c r="V8" s="78" t="s">
        <v>741</v>
      </c>
      <c r="W8" s="76">
        <v>234935</v>
      </c>
      <c r="X8" s="76">
        <v>102164.99999999994</v>
      </c>
      <c r="Y8" s="76">
        <v>26694</v>
      </c>
      <c r="Z8" s="76">
        <v>3272</v>
      </c>
      <c r="AA8" s="76">
        <v>8</v>
      </c>
      <c r="AB8" s="76">
        <v>58602</v>
      </c>
      <c r="AC8" s="76">
        <v>45</v>
      </c>
      <c r="AD8" s="76">
        <v>0</v>
      </c>
      <c r="AE8" s="76">
        <v>777</v>
      </c>
      <c r="AF8" s="76">
        <v>12</v>
      </c>
      <c r="AG8" s="76">
        <v>0</v>
      </c>
      <c r="AH8" s="76">
        <v>0</v>
      </c>
      <c r="AI8" s="76">
        <v>34.999999999999993</v>
      </c>
      <c r="AJ8" s="76">
        <v>2642</v>
      </c>
      <c r="AK8" s="76">
        <v>0</v>
      </c>
      <c r="AL8" s="76">
        <v>33016</v>
      </c>
      <c r="AM8" s="76">
        <v>0</v>
      </c>
      <c r="AN8" s="76">
        <v>0</v>
      </c>
      <c r="AO8" s="76">
        <v>3191</v>
      </c>
      <c r="AP8" s="76">
        <v>0</v>
      </c>
      <c r="AQ8" s="76">
        <v>70618</v>
      </c>
      <c r="AR8" s="76">
        <v>70762</v>
      </c>
      <c r="AS8" s="76">
        <v>8999</v>
      </c>
      <c r="AT8" s="76">
        <v>8661</v>
      </c>
      <c r="AU8" s="76">
        <v>618</v>
      </c>
      <c r="AV8" s="76">
        <v>81517</v>
      </c>
      <c r="AW8" s="76">
        <v>267</v>
      </c>
      <c r="AX8" s="76">
        <v>0</v>
      </c>
      <c r="AY8" s="76">
        <v>459</v>
      </c>
      <c r="AZ8" s="76">
        <v>117</v>
      </c>
      <c r="BA8" s="76">
        <v>0</v>
      </c>
      <c r="BB8" s="76">
        <v>0</v>
      </c>
      <c r="BC8" s="76">
        <v>0</v>
      </c>
      <c r="BD8" s="76">
        <v>1546</v>
      </c>
      <c r="BE8" s="76">
        <v>0</v>
      </c>
      <c r="BF8" s="76">
        <v>62996.000000000007</v>
      </c>
      <c r="BG8" s="76">
        <v>0</v>
      </c>
      <c r="BH8" s="76">
        <v>1148</v>
      </c>
      <c r="BI8" s="76">
        <v>3367</v>
      </c>
      <c r="BJ8" s="76">
        <v>0</v>
      </c>
      <c r="BK8" s="76">
        <v>18347</v>
      </c>
      <c r="BL8" s="76">
        <v>9266.9999999999982</v>
      </c>
      <c r="BM8" s="76">
        <v>910</v>
      </c>
      <c r="BN8" s="76">
        <v>1768</v>
      </c>
      <c r="BO8" s="76">
        <v>9</v>
      </c>
      <c r="BP8" s="76">
        <v>11559</v>
      </c>
      <c r="BQ8" s="76">
        <v>0</v>
      </c>
      <c r="BR8" s="76">
        <v>0</v>
      </c>
      <c r="BS8" s="76">
        <v>3396</v>
      </c>
      <c r="BT8" s="76">
        <v>3</v>
      </c>
      <c r="BU8" s="76">
        <v>0</v>
      </c>
      <c r="BV8" s="76">
        <v>0</v>
      </c>
      <c r="BW8" s="76">
        <v>0</v>
      </c>
      <c r="BX8" s="76">
        <v>207</v>
      </c>
      <c r="BY8" s="76">
        <v>0</v>
      </c>
      <c r="BZ8" s="76">
        <v>11863</v>
      </c>
      <c r="CA8" s="76">
        <v>0</v>
      </c>
      <c r="CB8" s="76">
        <v>0</v>
      </c>
      <c r="CC8" s="76">
        <v>411</v>
      </c>
      <c r="CD8" s="76">
        <v>0</v>
      </c>
      <c r="CE8" s="76">
        <v>4343</v>
      </c>
      <c r="CF8" s="76">
        <v>4319</v>
      </c>
      <c r="CG8" s="76">
        <v>0</v>
      </c>
      <c r="CH8" s="76">
        <v>500</v>
      </c>
      <c r="CI8" s="76">
        <v>0</v>
      </c>
      <c r="CJ8" s="76">
        <v>5996</v>
      </c>
      <c r="CK8" s="76">
        <v>0</v>
      </c>
      <c r="CL8" s="76">
        <v>0</v>
      </c>
      <c r="CM8" s="76">
        <v>0</v>
      </c>
      <c r="CN8" s="76">
        <v>0</v>
      </c>
      <c r="CO8" s="76">
        <v>0</v>
      </c>
      <c r="CP8" s="76">
        <v>0</v>
      </c>
      <c r="CQ8" s="76">
        <v>0</v>
      </c>
      <c r="CR8" s="76">
        <v>0</v>
      </c>
      <c r="CS8" s="76">
        <v>0</v>
      </c>
      <c r="CT8" s="76">
        <v>666</v>
      </c>
      <c r="CU8" s="76">
        <v>0</v>
      </c>
      <c r="CV8" s="76">
        <v>0</v>
      </c>
      <c r="CW8" s="76">
        <v>18</v>
      </c>
      <c r="CX8" s="76">
        <v>0</v>
      </c>
      <c r="CY8" s="76">
        <v>0</v>
      </c>
      <c r="CZ8" s="76">
        <v>0</v>
      </c>
      <c r="DA8" s="76">
        <v>0</v>
      </c>
      <c r="DB8" s="76">
        <v>0</v>
      </c>
      <c r="DC8" s="76">
        <v>0</v>
      </c>
      <c r="DD8" s="76">
        <v>0</v>
      </c>
      <c r="DE8" s="76">
        <v>0</v>
      </c>
      <c r="DF8" s="76">
        <v>0</v>
      </c>
      <c r="DG8" s="76">
        <v>0</v>
      </c>
      <c r="DH8" s="76">
        <v>0</v>
      </c>
      <c r="DI8" s="76">
        <v>0</v>
      </c>
      <c r="DJ8" s="76">
        <v>0</v>
      </c>
      <c r="DK8" s="76">
        <v>0</v>
      </c>
      <c r="DL8" s="76">
        <v>0</v>
      </c>
      <c r="DM8" s="76">
        <v>0</v>
      </c>
      <c r="DN8" s="76">
        <v>0</v>
      </c>
      <c r="DO8" s="76">
        <v>0</v>
      </c>
      <c r="DP8" s="76">
        <v>0</v>
      </c>
      <c r="DQ8" s="76">
        <v>0</v>
      </c>
      <c r="DR8" s="76">
        <v>0</v>
      </c>
      <c r="DS8" s="76">
        <v>11180388.391425081</v>
      </c>
      <c r="DT8" s="76">
        <v>7088359.9302422879</v>
      </c>
      <c r="DU8" s="76">
        <v>2410814.4848916763</v>
      </c>
      <c r="DV8" s="76">
        <v>281868.51593729085</v>
      </c>
      <c r="DW8" s="76">
        <v>634.3865868261214</v>
      </c>
      <c r="DX8" s="76">
        <v>4200843.9603255307</v>
      </c>
      <c r="DY8" s="76">
        <v>6357.6124961994537</v>
      </c>
      <c r="DZ8" s="76">
        <v>0</v>
      </c>
      <c r="EA8" s="76">
        <v>135406.49743522177</v>
      </c>
      <c r="EB8" s="76">
        <v>1466.2837825212866</v>
      </c>
      <c r="EC8" s="76">
        <v>0</v>
      </c>
      <c r="ED8" s="76">
        <v>0</v>
      </c>
      <c r="EE8" s="76">
        <v>0</v>
      </c>
      <c r="EF8" s="76">
        <v>179983.03243527524</v>
      </c>
      <c r="EG8" s="76">
        <v>0</v>
      </c>
      <c r="EH8" s="76">
        <v>1658953.4441817214</v>
      </c>
      <c r="EI8" s="76">
        <v>0</v>
      </c>
      <c r="EJ8" s="76">
        <v>0</v>
      </c>
      <c r="EK8" s="76">
        <v>225303.68438019938</v>
      </c>
      <c r="EL8" s="76">
        <v>0</v>
      </c>
      <c r="EM8" s="76">
        <v>8437168.0852351785</v>
      </c>
      <c r="EN8" s="76">
        <v>9125009.8361496311</v>
      </c>
      <c r="EO8" s="76">
        <v>2045517.2871233674</v>
      </c>
      <c r="EP8" s="76">
        <v>1325109.1207977636</v>
      </c>
      <c r="EQ8" s="76">
        <v>85585.151422487892</v>
      </c>
      <c r="ER8" s="76">
        <v>11477324.952461725</v>
      </c>
      <c r="ES8" s="76">
        <v>28232.677096560732</v>
      </c>
      <c r="ET8" s="76">
        <v>0</v>
      </c>
      <c r="EU8" s="76">
        <v>99732.229231444886</v>
      </c>
      <c r="EV8" s="76">
        <v>13578.015455436953</v>
      </c>
      <c r="EW8" s="76">
        <v>0</v>
      </c>
      <c r="EX8" s="76">
        <v>0</v>
      </c>
      <c r="EY8" s="76">
        <v>0</v>
      </c>
      <c r="EZ8" s="76">
        <v>173865.85364267728</v>
      </c>
      <c r="FA8" s="76">
        <v>0</v>
      </c>
      <c r="FB8" s="76">
        <v>6822716.9887069007</v>
      </c>
      <c r="FC8" s="76">
        <v>0</v>
      </c>
      <c r="FD8" s="76">
        <v>214795.66876339549</v>
      </c>
      <c r="FE8" s="76">
        <v>512934.63264763163</v>
      </c>
      <c r="FF8" s="76">
        <v>0</v>
      </c>
      <c r="FG8" s="76">
        <v>8305753.9784680055</v>
      </c>
      <c r="FH8" s="76">
        <v>5674451.5915802056</v>
      </c>
      <c r="FI8" s="76">
        <v>875848.43206671916</v>
      </c>
      <c r="FJ8" s="76">
        <v>802377.673328356</v>
      </c>
      <c r="FK8" s="76">
        <v>17336.597716535434</v>
      </c>
      <c r="FL8" s="76">
        <v>5755282.4682141151</v>
      </c>
      <c r="FM8" s="76">
        <v>0</v>
      </c>
      <c r="FN8" s="76">
        <v>0</v>
      </c>
      <c r="FO8" s="76">
        <v>1250569.3468707483</v>
      </c>
      <c r="FP8" s="76">
        <v>3401.6725000000001</v>
      </c>
      <c r="FQ8" s="76">
        <v>0</v>
      </c>
      <c r="FR8" s="76">
        <v>0</v>
      </c>
      <c r="FS8" s="76">
        <v>0</v>
      </c>
      <c r="FT8" s="76">
        <v>132329.17341641741</v>
      </c>
      <c r="FU8" s="76">
        <v>0</v>
      </c>
      <c r="FV8" s="76">
        <v>2868259.0777099966</v>
      </c>
      <c r="FW8" s="76">
        <v>0</v>
      </c>
      <c r="FX8" s="76">
        <v>0</v>
      </c>
      <c r="FY8" s="76">
        <v>41267.527552146865</v>
      </c>
      <c r="FZ8" s="76">
        <v>0</v>
      </c>
      <c r="GA8" s="76">
        <v>5385202.036640007</v>
      </c>
      <c r="GB8" s="76">
        <v>6522128.7973413933</v>
      </c>
      <c r="GC8" s="76">
        <v>0</v>
      </c>
      <c r="GD8" s="76">
        <v>778079.15357016597</v>
      </c>
      <c r="GE8" s="76">
        <v>0</v>
      </c>
      <c r="GF8" s="76">
        <v>9525301.0924334489</v>
      </c>
      <c r="GG8" s="76">
        <v>0</v>
      </c>
      <c r="GH8" s="76">
        <v>0</v>
      </c>
      <c r="GI8" s="76">
        <v>0</v>
      </c>
      <c r="GJ8" s="76">
        <v>0</v>
      </c>
      <c r="GK8" s="76">
        <v>0</v>
      </c>
      <c r="GL8" s="76">
        <v>0</v>
      </c>
      <c r="GM8" s="76">
        <v>0</v>
      </c>
      <c r="GN8" s="76">
        <v>0</v>
      </c>
      <c r="GO8" s="76">
        <v>0</v>
      </c>
      <c r="GP8" s="76">
        <v>2166823.5888801976</v>
      </c>
      <c r="GQ8" s="76">
        <v>0</v>
      </c>
      <c r="GR8" s="76">
        <v>0</v>
      </c>
      <c r="GS8" s="76">
        <v>6278.2998845184775</v>
      </c>
      <c r="GT8" s="76">
        <v>0</v>
      </c>
      <c r="GU8" s="76">
        <v>0</v>
      </c>
      <c r="GV8" s="76">
        <v>0</v>
      </c>
      <c r="GW8" s="76">
        <v>0</v>
      </c>
      <c r="GX8" s="76">
        <v>0</v>
      </c>
      <c r="GY8" s="76">
        <v>0</v>
      </c>
      <c r="GZ8" s="76">
        <v>0</v>
      </c>
      <c r="HA8" s="76">
        <v>0</v>
      </c>
      <c r="HB8" s="76">
        <v>0</v>
      </c>
      <c r="HC8" s="76">
        <v>0</v>
      </c>
      <c r="HD8" s="76">
        <v>0</v>
      </c>
      <c r="HE8" s="76">
        <v>0</v>
      </c>
      <c r="HF8" s="76">
        <v>0</v>
      </c>
      <c r="HG8" s="76">
        <v>0</v>
      </c>
      <c r="HH8" s="76">
        <v>0</v>
      </c>
      <c r="HI8" s="76">
        <v>0</v>
      </c>
      <c r="HJ8" s="76">
        <v>0</v>
      </c>
      <c r="HK8" s="76">
        <v>0</v>
      </c>
      <c r="HL8" s="76">
        <v>0</v>
      </c>
      <c r="HM8" s="76">
        <v>0</v>
      </c>
      <c r="HN8" s="76">
        <v>0</v>
      </c>
      <c r="HP8" s="77" t="s">
        <v>133</v>
      </c>
      <c r="HQ8" s="75">
        <f>'Relative Weights'!$H$1</f>
        <v>2025</v>
      </c>
      <c r="HR8" s="76">
        <v>2692771.8152253055</v>
      </c>
      <c r="HS8" s="76">
        <v>1099734.7719998066</v>
      </c>
      <c r="HT8" s="76">
        <v>211175.26186378166</v>
      </c>
      <c r="HU8" s="76">
        <v>24212.01661854799</v>
      </c>
      <c r="HV8" s="76">
        <v>0</v>
      </c>
      <c r="HW8" s="76">
        <v>1246164.9849689866</v>
      </c>
      <c r="HX8" s="76">
        <v>0</v>
      </c>
      <c r="HY8" s="76">
        <v>0</v>
      </c>
      <c r="HZ8" s="76">
        <v>15120.466968911918</v>
      </c>
      <c r="IA8" s="76">
        <v>0</v>
      </c>
      <c r="IB8" s="76">
        <v>0</v>
      </c>
      <c r="IC8" s="76">
        <v>0</v>
      </c>
      <c r="ID8" s="76">
        <v>0</v>
      </c>
      <c r="IE8" s="76">
        <v>0</v>
      </c>
      <c r="IF8" s="76">
        <v>0</v>
      </c>
      <c r="IG8" s="76">
        <v>432145.77031720732</v>
      </c>
      <c r="IH8" s="76">
        <v>0</v>
      </c>
      <c r="II8" s="76">
        <v>0</v>
      </c>
      <c r="IJ8" s="76">
        <v>0</v>
      </c>
      <c r="IK8" s="76">
        <v>0</v>
      </c>
      <c r="IL8" s="76">
        <v>809407.53845778888</v>
      </c>
      <c r="IM8" s="76">
        <v>761703.43988890876</v>
      </c>
      <c r="IN8" s="76">
        <v>71190.761276398116</v>
      </c>
      <c r="IO8" s="76">
        <v>64089.326385465814</v>
      </c>
      <c r="IP8" s="76">
        <v>0</v>
      </c>
      <c r="IQ8" s="76">
        <v>1733449.9006811522</v>
      </c>
      <c r="IR8" s="76">
        <v>0</v>
      </c>
      <c r="IS8" s="76">
        <v>0</v>
      </c>
      <c r="IT8" s="76">
        <v>8932.1677461139898</v>
      </c>
      <c r="IU8" s="76">
        <v>0</v>
      </c>
      <c r="IV8" s="76">
        <v>0</v>
      </c>
      <c r="IW8" s="76">
        <v>0</v>
      </c>
      <c r="IX8" s="76">
        <v>0</v>
      </c>
      <c r="IY8" s="76">
        <v>0</v>
      </c>
      <c r="IZ8" s="76">
        <v>0</v>
      </c>
      <c r="JA8" s="76">
        <v>824553.39674408769</v>
      </c>
      <c r="JB8" s="76">
        <v>0</v>
      </c>
      <c r="JC8" s="76">
        <v>19164</v>
      </c>
      <c r="JD8" s="76">
        <v>0</v>
      </c>
      <c r="JE8" s="76">
        <v>0</v>
      </c>
      <c r="JF8" s="76">
        <v>210289.16293416769</v>
      </c>
      <c r="JG8" s="76">
        <v>99752.773769120671</v>
      </c>
      <c r="JH8" s="76">
        <v>7198.9768598202327</v>
      </c>
      <c r="JI8" s="76">
        <v>13082.776705865785</v>
      </c>
      <c r="JJ8" s="76">
        <v>0</v>
      </c>
      <c r="JK8" s="76">
        <v>245800.84401993986</v>
      </c>
      <c r="JL8" s="76">
        <v>0</v>
      </c>
      <c r="JM8" s="76">
        <v>0</v>
      </c>
      <c r="JN8" s="76">
        <v>66086.365284974105</v>
      </c>
      <c r="JO8" s="76">
        <v>0</v>
      </c>
      <c r="JP8" s="76">
        <v>0</v>
      </c>
      <c r="JQ8" s="76">
        <v>0</v>
      </c>
      <c r="JR8" s="76">
        <v>0</v>
      </c>
      <c r="JS8" s="76">
        <v>0</v>
      </c>
      <c r="JT8" s="76">
        <v>0</v>
      </c>
      <c r="JU8" s="76">
        <v>155274.57212481921</v>
      </c>
      <c r="JV8" s="76">
        <v>0</v>
      </c>
      <c r="JW8" s="76">
        <v>0</v>
      </c>
      <c r="JX8" s="76">
        <v>0</v>
      </c>
      <c r="JY8" s="76">
        <v>0</v>
      </c>
      <c r="JZ8" s="76">
        <v>49778.483382737788</v>
      </c>
      <c r="KA8" s="76">
        <v>46491.014342163828</v>
      </c>
      <c r="KB8" s="76">
        <v>0</v>
      </c>
      <c r="KC8" s="76">
        <v>3699.880290120414</v>
      </c>
      <c r="KD8" s="76">
        <v>0</v>
      </c>
      <c r="KE8" s="76">
        <v>127504.27032992124</v>
      </c>
      <c r="KF8" s="76">
        <v>0</v>
      </c>
      <c r="KG8" s="76">
        <v>0</v>
      </c>
      <c r="KH8" s="76">
        <v>0</v>
      </c>
      <c r="KI8" s="76">
        <v>0</v>
      </c>
      <c r="KJ8" s="76">
        <v>0</v>
      </c>
      <c r="KK8" s="76">
        <v>0</v>
      </c>
      <c r="KL8" s="76">
        <v>0</v>
      </c>
      <c r="KM8" s="76">
        <v>0</v>
      </c>
      <c r="KN8" s="76">
        <v>0</v>
      </c>
      <c r="KO8" s="76">
        <v>8717.2608138859978</v>
      </c>
      <c r="KP8" s="76">
        <v>0</v>
      </c>
      <c r="KQ8" s="76">
        <v>0</v>
      </c>
      <c r="KR8" s="76">
        <v>0</v>
      </c>
      <c r="KS8" s="76">
        <v>0</v>
      </c>
      <c r="KT8" s="76">
        <v>0</v>
      </c>
      <c r="KU8" s="76">
        <v>0</v>
      </c>
      <c r="KV8" s="76">
        <v>0</v>
      </c>
      <c r="KW8" s="76">
        <v>0</v>
      </c>
      <c r="KX8" s="76">
        <v>0</v>
      </c>
      <c r="KY8" s="76">
        <v>0</v>
      </c>
      <c r="KZ8" s="76">
        <v>0</v>
      </c>
      <c r="LA8" s="76">
        <v>0</v>
      </c>
      <c r="LB8" s="76">
        <v>0</v>
      </c>
      <c r="LC8" s="76">
        <v>0</v>
      </c>
      <c r="LD8" s="76">
        <v>0</v>
      </c>
      <c r="LE8" s="76">
        <v>0</v>
      </c>
      <c r="LF8" s="76">
        <v>0</v>
      </c>
      <c r="LG8" s="76">
        <v>0</v>
      </c>
      <c r="LH8" s="76">
        <v>0</v>
      </c>
      <c r="LI8" s="76">
        <v>0</v>
      </c>
      <c r="LJ8" s="76">
        <v>0</v>
      </c>
      <c r="LK8" s="76">
        <v>0</v>
      </c>
      <c r="LL8" s="76">
        <v>0</v>
      </c>
      <c r="LM8" s="76">
        <v>0</v>
      </c>
      <c r="LN8" s="76">
        <v>0</v>
      </c>
      <c r="LO8" s="76">
        <v>0</v>
      </c>
      <c r="LP8" s="76">
        <v>0</v>
      </c>
      <c r="LQ8" s="76">
        <v>0</v>
      </c>
      <c r="LR8" s="76">
        <v>0</v>
      </c>
      <c r="LS8" s="76">
        <v>0</v>
      </c>
      <c r="LT8" s="76">
        <v>0</v>
      </c>
      <c r="LU8" s="76">
        <v>0</v>
      </c>
      <c r="LV8" s="76">
        <v>0</v>
      </c>
      <c r="LW8" s="76">
        <v>0</v>
      </c>
      <c r="LX8" s="76">
        <v>0</v>
      </c>
      <c r="LY8" s="76">
        <v>0</v>
      </c>
      <c r="LZ8" s="76">
        <v>0</v>
      </c>
      <c r="MA8" s="76">
        <v>0</v>
      </c>
      <c r="MB8" s="76">
        <v>0</v>
      </c>
      <c r="MC8" s="76">
        <v>0</v>
      </c>
      <c r="MD8" s="76">
        <v>0</v>
      </c>
      <c r="ME8" s="76">
        <v>0</v>
      </c>
      <c r="MF8" s="76">
        <v>0</v>
      </c>
      <c r="MG8" s="76">
        <v>0</v>
      </c>
      <c r="MH8" s="76">
        <v>0</v>
      </c>
      <c r="MI8" s="76">
        <v>0</v>
      </c>
      <c r="MJ8" s="76">
        <v>0</v>
      </c>
      <c r="MK8" s="76">
        <v>0</v>
      </c>
      <c r="ML8" s="76">
        <v>0</v>
      </c>
      <c r="MM8" s="76">
        <v>0</v>
      </c>
      <c r="MN8" s="76">
        <v>0</v>
      </c>
      <c r="MO8" s="76">
        <v>0</v>
      </c>
      <c r="MP8" s="76">
        <v>0</v>
      </c>
      <c r="MQ8" s="76">
        <v>0</v>
      </c>
      <c r="MR8" s="76">
        <v>0</v>
      </c>
      <c r="MS8" s="76">
        <v>0</v>
      </c>
      <c r="MT8" s="76">
        <v>0</v>
      </c>
      <c r="MU8" s="76">
        <v>0</v>
      </c>
      <c r="MV8" s="76">
        <v>0</v>
      </c>
      <c r="MW8" s="76">
        <v>0</v>
      </c>
      <c r="MX8" s="76">
        <v>0</v>
      </c>
      <c r="MY8" s="76">
        <v>0</v>
      </c>
      <c r="MZ8" s="76">
        <v>0</v>
      </c>
      <c r="NA8" s="76">
        <v>0</v>
      </c>
      <c r="NB8" s="76">
        <v>0</v>
      </c>
      <c r="NC8" s="76">
        <v>0</v>
      </c>
      <c r="ND8" s="76">
        <v>0</v>
      </c>
      <c r="NE8" s="76">
        <v>0</v>
      </c>
      <c r="NF8" s="76">
        <v>0</v>
      </c>
      <c r="NG8" s="76">
        <v>0</v>
      </c>
      <c r="NH8" s="76">
        <v>0</v>
      </c>
      <c r="NI8" s="76">
        <v>0</v>
      </c>
      <c r="NJ8" s="76">
        <v>0</v>
      </c>
      <c r="NK8" s="76">
        <v>0</v>
      </c>
      <c r="NL8" s="76">
        <v>0</v>
      </c>
      <c r="NM8" s="76">
        <v>0</v>
      </c>
      <c r="NN8" s="76">
        <v>0</v>
      </c>
      <c r="NO8" s="76">
        <v>0</v>
      </c>
      <c r="NP8" s="76">
        <v>0</v>
      </c>
      <c r="NQ8" s="76">
        <v>0</v>
      </c>
      <c r="NR8" s="76">
        <v>0</v>
      </c>
      <c r="NS8" s="76">
        <v>0</v>
      </c>
      <c r="NT8" s="76">
        <v>0</v>
      </c>
      <c r="NU8" s="76">
        <v>0</v>
      </c>
      <c r="NV8" s="76">
        <v>0</v>
      </c>
      <c r="NW8" s="76">
        <v>0</v>
      </c>
      <c r="NX8" s="76">
        <v>0</v>
      </c>
      <c r="NY8" s="76">
        <v>0</v>
      </c>
      <c r="NZ8" s="76">
        <v>0</v>
      </c>
      <c r="OA8" s="76">
        <v>0</v>
      </c>
      <c r="OB8" s="76">
        <v>0</v>
      </c>
      <c r="OC8" s="76">
        <v>0</v>
      </c>
      <c r="OD8" s="76">
        <v>0</v>
      </c>
      <c r="OE8" s="76">
        <v>0</v>
      </c>
      <c r="OF8" s="76">
        <v>0</v>
      </c>
      <c r="OG8" s="76">
        <v>0</v>
      </c>
      <c r="OH8" s="76">
        <v>0</v>
      </c>
      <c r="OI8" s="76">
        <v>0</v>
      </c>
      <c r="OJ8" s="76">
        <v>0</v>
      </c>
      <c r="OK8" s="76">
        <v>0</v>
      </c>
      <c r="OL8" s="76">
        <v>0</v>
      </c>
      <c r="OM8" s="76">
        <v>0</v>
      </c>
      <c r="ON8" s="76">
        <v>0</v>
      </c>
      <c r="OO8" s="76">
        <v>0</v>
      </c>
      <c r="OP8" s="76">
        <v>0</v>
      </c>
      <c r="OQ8" s="76">
        <v>0</v>
      </c>
      <c r="OR8" s="76">
        <v>0</v>
      </c>
      <c r="OS8" s="76">
        <v>0</v>
      </c>
      <c r="OT8" s="76">
        <v>0</v>
      </c>
      <c r="OU8" s="76">
        <v>0</v>
      </c>
      <c r="OV8" s="76">
        <v>0</v>
      </c>
      <c r="OW8" s="76">
        <v>0</v>
      </c>
      <c r="OX8" s="76">
        <v>0</v>
      </c>
      <c r="OY8" s="76">
        <v>0</v>
      </c>
      <c r="OZ8" s="76">
        <v>0</v>
      </c>
      <c r="PA8" s="76">
        <v>0</v>
      </c>
      <c r="PB8" s="76">
        <v>0</v>
      </c>
      <c r="PC8" s="76">
        <v>0</v>
      </c>
      <c r="PD8" s="76">
        <v>0</v>
      </c>
      <c r="PE8" s="76">
        <v>0</v>
      </c>
      <c r="PF8" s="76">
        <v>0</v>
      </c>
      <c r="PG8" s="76">
        <v>0</v>
      </c>
      <c r="PH8" s="76">
        <v>0</v>
      </c>
      <c r="PI8" s="76">
        <v>0</v>
      </c>
      <c r="PJ8" s="76">
        <v>26193435.527703539</v>
      </c>
      <c r="PK8" s="76">
        <v>58630181.212829091</v>
      </c>
      <c r="PL8" s="76">
        <v>4544852.6864592284</v>
      </c>
      <c r="PM8" s="76">
        <v>36244.647504047316</v>
      </c>
      <c r="PN8" s="76">
        <v>13378284.329322968</v>
      </c>
      <c r="PO8" s="76">
        <v>51676650.604398027</v>
      </c>
      <c r="PP8" s="76">
        <v>12106.601357466068</v>
      </c>
      <c r="PQ8" s="76">
        <v>0</v>
      </c>
      <c r="PR8" s="76">
        <v>2993937.5088939602</v>
      </c>
      <c r="PS8" s="76">
        <v>1289282.716679919</v>
      </c>
      <c r="PT8" s="76">
        <v>0</v>
      </c>
      <c r="PU8" s="76">
        <v>0</v>
      </c>
      <c r="PV8" s="76">
        <v>0</v>
      </c>
      <c r="PW8" s="76">
        <v>3663437.0525815664</v>
      </c>
      <c r="PX8" s="76">
        <v>0</v>
      </c>
      <c r="PY8" s="76">
        <v>19120758.311824992</v>
      </c>
      <c r="PZ8" s="76">
        <v>0</v>
      </c>
      <c r="QA8" s="76">
        <v>81885.884067188454</v>
      </c>
      <c r="QB8" s="76">
        <v>3378473.8253511209</v>
      </c>
      <c r="QC8" s="89">
        <v>0</v>
      </c>
      <c r="QD8" s="102">
        <v>1</v>
      </c>
    </row>
    <row r="9" spans="1:446" x14ac:dyDescent="0.25">
      <c r="A9" s="75" t="s">
        <v>166</v>
      </c>
      <c r="B9" s="75" t="s">
        <v>910</v>
      </c>
      <c r="C9" s="76">
        <f>ROUND(UTT!H18,0)-ROUND(UTT!H288,0)</f>
        <v>0</v>
      </c>
      <c r="D9" s="77">
        <v>11163</v>
      </c>
      <c r="E9" s="75" t="s">
        <v>698</v>
      </c>
      <c r="F9" s="75">
        <v>2025</v>
      </c>
      <c r="G9" s="76">
        <v>83606696</v>
      </c>
      <c r="H9" s="76">
        <v>5329483</v>
      </c>
      <c r="I9" s="76">
        <v>23635175</v>
      </c>
      <c r="J9" s="76">
        <v>18162054</v>
      </c>
      <c r="K9" s="76">
        <v>18918326</v>
      </c>
      <c r="L9" s="75" t="s">
        <v>827</v>
      </c>
      <c r="M9" s="75" t="s">
        <v>828</v>
      </c>
      <c r="N9" s="98" t="s">
        <v>829</v>
      </c>
      <c r="O9" s="76">
        <v>2995</v>
      </c>
      <c r="P9" s="76">
        <v>4812</v>
      </c>
      <c r="Q9" s="76">
        <v>1965</v>
      </c>
      <c r="R9" s="76">
        <v>214</v>
      </c>
      <c r="S9" s="76">
        <v>103</v>
      </c>
      <c r="T9" s="78" t="s">
        <v>815</v>
      </c>
      <c r="U9" s="78" t="s">
        <v>725</v>
      </c>
      <c r="V9" s="78" t="s">
        <v>816</v>
      </c>
      <c r="W9" s="76">
        <v>48436</v>
      </c>
      <c r="X9" s="76">
        <v>20486</v>
      </c>
      <c r="Y9" s="76">
        <v>6030</v>
      </c>
      <c r="Z9" s="76">
        <v>706</v>
      </c>
      <c r="AA9" s="76">
        <v>0</v>
      </c>
      <c r="AB9" s="76">
        <v>4978</v>
      </c>
      <c r="AC9" s="76">
        <v>456</v>
      </c>
      <c r="AD9" s="76">
        <v>0</v>
      </c>
      <c r="AE9" s="76">
        <v>301</v>
      </c>
      <c r="AF9" s="76">
        <v>0</v>
      </c>
      <c r="AG9" s="76">
        <v>0</v>
      </c>
      <c r="AH9" s="76">
        <v>0</v>
      </c>
      <c r="AI9" s="76">
        <v>0</v>
      </c>
      <c r="AJ9" s="76">
        <v>2607</v>
      </c>
      <c r="AK9" s="76">
        <v>0</v>
      </c>
      <c r="AL9" s="76">
        <v>6626</v>
      </c>
      <c r="AM9" s="76">
        <v>0</v>
      </c>
      <c r="AN9" s="76">
        <v>0</v>
      </c>
      <c r="AO9" s="76">
        <v>811</v>
      </c>
      <c r="AP9" s="76">
        <v>1992</v>
      </c>
      <c r="AQ9" s="76">
        <v>16081</v>
      </c>
      <c r="AR9" s="76">
        <v>10682</v>
      </c>
      <c r="AS9" s="76">
        <v>1723</v>
      </c>
      <c r="AT9" s="76">
        <v>3471</v>
      </c>
      <c r="AU9" s="76">
        <v>41</v>
      </c>
      <c r="AV9" s="76">
        <v>11958</v>
      </c>
      <c r="AW9" s="76">
        <v>399</v>
      </c>
      <c r="AX9" s="76">
        <v>0</v>
      </c>
      <c r="AY9" s="76">
        <v>668</v>
      </c>
      <c r="AZ9" s="76">
        <v>0</v>
      </c>
      <c r="BA9" s="76">
        <v>0</v>
      </c>
      <c r="BB9" s="76">
        <v>0</v>
      </c>
      <c r="BC9" s="76">
        <v>0</v>
      </c>
      <c r="BD9" s="76">
        <v>3204</v>
      </c>
      <c r="BE9" s="76">
        <v>0</v>
      </c>
      <c r="BF9" s="76">
        <v>19972</v>
      </c>
      <c r="BG9" s="76">
        <v>0</v>
      </c>
      <c r="BH9" s="76">
        <v>1003</v>
      </c>
      <c r="BI9" s="76">
        <v>2662</v>
      </c>
      <c r="BJ9" s="76">
        <v>36249</v>
      </c>
      <c r="BK9" s="76">
        <v>6059</v>
      </c>
      <c r="BL9" s="76">
        <v>1900</v>
      </c>
      <c r="BM9" s="76">
        <v>201</v>
      </c>
      <c r="BN9" s="76">
        <v>4639</v>
      </c>
      <c r="BO9" s="76">
        <v>0</v>
      </c>
      <c r="BP9" s="76">
        <v>2737.9999999999995</v>
      </c>
      <c r="BQ9" s="76">
        <v>48</v>
      </c>
      <c r="BR9" s="76">
        <v>0</v>
      </c>
      <c r="BS9" s="76">
        <v>0</v>
      </c>
      <c r="BT9" s="76">
        <v>0</v>
      </c>
      <c r="BU9" s="76">
        <v>0</v>
      </c>
      <c r="BV9" s="76">
        <v>0</v>
      </c>
      <c r="BW9" s="76">
        <v>0</v>
      </c>
      <c r="BX9" s="76">
        <v>2952</v>
      </c>
      <c r="BY9" s="76">
        <v>0</v>
      </c>
      <c r="BZ9" s="76">
        <v>11160</v>
      </c>
      <c r="CA9" s="76">
        <v>0</v>
      </c>
      <c r="CB9" s="76">
        <v>0</v>
      </c>
      <c r="CC9" s="76">
        <v>732</v>
      </c>
      <c r="CD9" s="76">
        <v>12773</v>
      </c>
      <c r="CE9" s="76">
        <v>296</v>
      </c>
      <c r="CF9" s="76">
        <v>9</v>
      </c>
      <c r="CG9" s="76">
        <v>0</v>
      </c>
      <c r="CH9" s="76">
        <v>1168</v>
      </c>
      <c r="CI9" s="76">
        <v>0</v>
      </c>
      <c r="CJ9" s="76">
        <v>0</v>
      </c>
      <c r="CK9" s="76">
        <v>0</v>
      </c>
      <c r="CL9" s="76">
        <v>0</v>
      </c>
      <c r="CM9" s="76">
        <v>0</v>
      </c>
      <c r="CN9" s="76">
        <v>0</v>
      </c>
      <c r="CO9" s="76">
        <v>0</v>
      </c>
      <c r="CP9" s="76">
        <v>0</v>
      </c>
      <c r="CQ9" s="76">
        <v>0</v>
      </c>
      <c r="CR9" s="76">
        <v>0</v>
      </c>
      <c r="CS9" s="76">
        <v>0</v>
      </c>
      <c r="CT9" s="76">
        <v>677</v>
      </c>
      <c r="CU9" s="76">
        <v>0</v>
      </c>
      <c r="CV9" s="76">
        <v>0</v>
      </c>
      <c r="CW9" s="76">
        <v>0</v>
      </c>
      <c r="CX9" s="76">
        <f>906+246</f>
        <v>1152</v>
      </c>
      <c r="CY9" s="76">
        <v>0</v>
      </c>
      <c r="CZ9" s="76">
        <v>0</v>
      </c>
      <c r="DA9" s="76">
        <v>0</v>
      </c>
      <c r="DB9" s="76">
        <v>0</v>
      </c>
      <c r="DC9" s="76">
        <v>0</v>
      </c>
      <c r="DD9" s="76">
        <v>0</v>
      </c>
      <c r="DE9" s="76">
        <v>0</v>
      </c>
      <c r="DF9" s="76">
        <v>0</v>
      </c>
      <c r="DG9" s="76">
        <v>0</v>
      </c>
      <c r="DH9" s="76">
        <v>0</v>
      </c>
      <c r="DI9" s="76">
        <v>0</v>
      </c>
      <c r="DJ9" s="76">
        <v>0</v>
      </c>
      <c r="DK9" s="76">
        <v>0</v>
      </c>
      <c r="DL9" s="76">
        <v>0</v>
      </c>
      <c r="DM9" s="76">
        <v>3372.0000000000014</v>
      </c>
      <c r="DN9" s="76">
        <v>0</v>
      </c>
      <c r="DO9" s="76">
        <v>0</v>
      </c>
      <c r="DP9" s="76">
        <v>0</v>
      </c>
      <c r="DQ9" s="76">
        <v>0</v>
      </c>
      <c r="DR9" s="400">
        <v>0</v>
      </c>
      <c r="DS9" s="76">
        <v>2587401.2728707087</v>
      </c>
      <c r="DT9" s="76">
        <v>936179.96664019814</v>
      </c>
      <c r="DU9" s="76">
        <v>524768.10493985564</v>
      </c>
      <c r="DV9" s="76">
        <v>59126.42913040804</v>
      </c>
      <c r="DW9" s="76">
        <v>0</v>
      </c>
      <c r="DX9" s="76">
        <v>360908.92999473441</v>
      </c>
      <c r="DY9" s="76">
        <v>19900.148972500931</v>
      </c>
      <c r="DZ9" s="76">
        <v>0</v>
      </c>
      <c r="EA9" s="76">
        <v>76999.09776058633</v>
      </c>
      <c r="EB9" s="76">
        <v>0</v>
      </c>
      <c r="EC9" s="76">
        <v>0</v>
      </c>
      <c r="ED9" s="76">
        <v>0</v>
      </c>
      <c r="EE9" s="76">
        <v>0</v>
      </c>
      <c r="EF9" s="76">
        <v>232710.55023560554</v>
      </c>
      <c r="EG9" s="76">
        <v>0</v>
      </c>
      <c r="EH9" s="76">
        <v>618117.31760534726</v>
      </c>
      <c r="EI9" s="76">
        <v>0</v>
      </c>
      <c r="EJ9" s="76">
        <v>0</v>
      </c>
      <c r="EK9" s="76">
        <v>107149.6352853016</v>
      </c>
      <c r="EL9" s="76">
        <v>117209.22239230208</v>
      </c>
      <c r="EM9" s="76">
        <v>1088967.7249662234</v>
      </c>
      <c r="EN9" s="76">
        <v>1126934.254854525</v>
      </c>
      <c r="EO9" s="76">
        <v>383162.71407546796</v>
      </c>
      <c r="EP9" s="76">
        <v>306809.09944205644</v>
      </c>
      <c r="EQ9" s="76">
        <v>9945.4222222222234</v>
      </c>
      <c r="ER9" s="76">
        <v>2029109.9714577505</v>
      </c>
      <c r="ES9" s="76">
        <v>12989.446443982748</v>
      </c>
      <c r="ET9" s="76">
        <v>0</v>
      </c>
      <c r="EU9" s="76">
        <v>171940.80223941366</v>
      </c>
      <c r="EV9" s="76">
        <v>0</v>
      </c>
      <c r="EW9" s="76">
        <v>0</v>
      </c>
      <c r="EX9" s="76">
        <v>0</v>
      </c>
      <c r="EY9" s="76">
        <v>0</v>
      </c>
      <c r="EZ9" s="76">
        <v>308193.41952746187</v>
      </c>
      <c r="FA9" s="76">
        <v>0</v>
      </c>
      <c r="FB9" s="76">
        <v>2465003.7249960797</v>
      </c>
      <c r="FC9" s="76">
        <v>0</v>
      </c>
      <c r="FD9" s="76">
        <v>79690.082018604837</v>
      </c>
      <c r="FE9" s="76">
        <v>340272.64045161515</v>
      </c>
      <c r="FF9" s="76">
        <v>4068753.0461023748</v>
      </c>
      <c r="FG9" s="76">
        <v>1315871.6086352505</v>
      </c>
      <c r="FH9" s="76">
        <v>859392.80893239018</v>
      </c>
      <c r="FI9" s="76">
        <v>79237.213705713599</v>
      </c>
      <c r="FJ9" s="76">
        <v>724183.88626283698</v>
      </c>
      <c r="FK9" s="76">
        <v>0</v>
      </c>
      <c r="FL9" s="76">
        <v>1020712.3288987339</v>
      </c>
      <c r="FM9" s="76">
        <v>21103.622457912457</v>
      </c>
      <c r="FN9" s="76">
        <v>0</v>
      </c>
      <c r="FO9" s="76">
        <v>0</v>
      </c>
      <c r="FP9" s="76">
        <v>0</v>
      </c>
      <c r="FQ9" s="76">
        <v>0</v>
      </c>
      <c r="FR9" s="76">
        <v>0</v>
      </c>
      <c r="FS9" s="76">
        <v>0</v>
      </c>
      <c r="FT9" s="76">
        <v>778004.58565742162</v>
      </c>
      <c r="FU9" s="76">
        <v>0</v>
      </c>
      <c r="FV9" s="76">
        <v>1799488.9135127563</v>
      </c>
      <c r="FW9" s="76">
        <v>0</v>
      </c>
      <c r="FX9" s="76">
        <v>0</v>
      </c>
      <c r="FY9" s="76">
        <v>155802.70781250004</v>
      </c>
      <c r="FZ9" s="76">
        <v>2635861.7034496884</v>
      </c>
      <c r="GA9" s="76">
        <v>110805.35223294176</v>
      </c>
      <c r="GB9" s="76">
        <v>780.11111111111097</v>
      </c>
      <c r="GC9" s="76">
        <v>0</v>
      </c>
      <c r="GD9" s="76">
        <v>271447.45383321447</v>
      </c>
      <c r="GE9" s="76">
        <v>0</v>
      </c>
      <c r="GF9" s="76">
        <v>0</v>
      </c>
      <c r="GG9" s="76">
        <v>0</v>
      </c>
      <c r="GH9" s="76">
        <v>0</v>
      </c>
      <c r="GI9" s="76">
        <v>0</v>
      </c>
      <c r="GJ9" s="76">
        <v>0</v>
      </c>
      <c r="GK9" s="76">
        <v>0</v>
      </c>
      <c r="GL9" s="76">
        <v>0</v>
      </c>
      <c r="GM9" s="76">
        <v>0</v>
      </c>
      <c r="GN9" s="76">
        <v>0</v>
      </c>
      <c r="GO9" s="76">
        <v>0</v>
      </c>
      <c r="GP9" s="76">
        <v>428442.4277816168</v>
      </c>
      <c r="GQ9" s="76">
        <v>0</v>
      </c>
      <c r="GR9" s="76">
        <v>0</v>
      </c>
      <c r="GS9" s="76">
        <v>0</v>
      </c>
      <c r="GT9" s="76">
        <f>641522.950523819+54097</f>
        <v>695619.95052381896</v>
      </c>
      <c r="GU9" s="76">
        <v>0</v>
      </c>
      <c r="GV9" s="76">
        <v>0</v>
      </c>
      <c r="GW9" s="76">
        <v>0</v>
      </c>
      <c r="GX9" s="76">
        <v>0</v>
      </c>
      <c r="GY9" s="76">
        <v>0</v>
      </c>
      <c r="GZ9" s="76">
        <v>0</v>
      </c>
      <c r="HA9" s="76">
        <v>0</v>
      </c>
      <c r="HB9" s="76">
        <v>0</v>
      </c>
      <c r="HC9" s="76">
        <v>0</v>
      </c>
      <c r="HD9" s="76">
        <v>0</v>
      </c>
      <c r="HE9" s="76">
        <v>0</v>
      </c>
      <c r="HF9" s="76">
        <v>0</v>
      </c>
      <c r="HG9" s="76">
        <v>0</v>
      </c>
      <c r="HH9" s="76">
        <v>0</v>
      </c>
      <c r="HI9" s="76">
        <v>1952310.8185334404</v>
      </c>
      <c r="HJ9" s="76">
        <v>0</v>
      </c>
      <c r="HK9" s="76">
        <v>0</v>
      </c>
      <c r="HL9" s="76">
        <v>0</v>
      </c>
      <c r="HM9" s="76">
        <v>0</v>
      </c>
      <c r="HN9" s="400">
        <v>0</v>
      </c>
      <c r="HP9" s="77" t="s">
        <v>134</v>
      </c>
      <c r="HQ9" s="75">
        <f>'Relative Weights'!$H$1</f>
        <v>2025</v>
      </c>
      <c r="HR9" s="76">
        <v>143121.42114259227</v>
      </c>
      <c r="HS9" s="76">
        <v>187343.57504973246</v>
      </c>
      <c r="HT9" s="76">
        <v>55247.013138043752</v>
      </c>
      <c r="HU9" s="76">
        <v>0</v>
      </c>
      <c r="HV9" s="76">
        <v>0</v>
      </c>
      <c r="HW9" s="76">
        <v>72641.663624072375</v>
      </c>
      <c r="HX9" s="76">
        <v>0</v>
      </c>
      <c r="HY9" s="76">
        <v>0</v>
      </c>
      <c r="HZ9" s="76">
        <v>0</v>
      </c>
      <c r="IA9" s="76">
        <v>0</v>
      </c>
      <c r="IB9" s="76">
        <v>0</v>
      </c>
      <c r="IC9" s="76">
        <v>0</v>
      </c>
      <c r="ID9" s="76">
        <v>8676.9337624101336</v>
      </c>
      <c r="IE9" s="76">
        <v>0</v>
      </c>
      <c r="IF9" s="76">
        <v>0</v>
      </c>
      <c r="IG9" s="76">
        <v>2033.2743405749968</v>
      </c>
      <c r="IH9" s="76">
        <v>0</v>
      </c>
      <c r="II9" s="76">
        <v>0</v>
      </c>
      <c r="IJ9" s="76">
        <v>0</v>
      </c>
      <c r="IK9" s="76">
        <v>719.45926158800751</v>
      </c>
      <c r="IL9" s="76">
        <v>49389.175394721591</v>
      </c>
      <c r="IM9" s="76">
        <v>97686.42334673641</v>
      </c>
      <c r="IN9" s="76">
        <v>15786.169757354788</v>
      </c>
      <c r="IO9" s="76">
        <v>0</v>
      </c>
      <c r="IP9" s="76">
        <v>0</v>
      </c>
      <c r="IQ9" s="76">
        <v>174497.59212869775</v>
      </c>
      <c r="IR9" s="76">
        <v>0</v>
      </c>
      <c r="IS9" s="76">
        <v>0</v>
      </c>
      <c r="IT9" s="76">
        <v>0</v>
      </c>
      <c r="IU9" s="76">
        <v>0</v>
      </c>
      <c r="IV9" s="76">
        <v>0</v>
      </c>
      <c r="IW9" s="76">
        <v>0</v>
      </c>
      <c r="IX9" s="76">
        <v>10663.941609038</v>
      </c>
      <c r="IY9" s="76">
        <v>0</v>
      </c>
      <c r="IZ9" s="76">
        <v>0</v>
      </c>
      <c r="JA9" s="76">
        <v>6128.6681451801751</v>
      </c>
      <c r="JB9" s="76">
        <v>0</v>
      </c>
      <c r="JC9" s="76">
        <v>62970.64</v>
      </c>
      <c r="JD9" s="76">
        <v>0</v>
      </c>
      <c r="JE9" s="76">
        <v>13092.208219529963</v>
      </c>
      <c r="JF9" s="76">
        <v>18608.85602366881</v>
      </c>
      <c r="JG9" s="76">
        <v>17375.416996704662</v>
      </c>
      <c r="JH9" s="76">
        <v>1841.5671046014584</v>
      </c>
      <c r="JI9" s="76">
        <v>0</v>
      </c>
      <c r="JJ9" s="76">
        <v>0</v>
      </c>
      <c r="JK9" s="76">
        <v>39954.37424722984</v>
      </c>
      <c r="JL9" s="76">
        <v>0</v>
      </c>
      <c r="JM9" s="76">
        <v>0</v>
      </c>
      <c r="JN9" s="76">
        <v>0</v>
      </c>
      <c r="JO9" s="76">
        <v>0</v>
      </c>
      <c r="JP9" s="76">
        <v>0</v>
      </c>
      <c r="JQ9" s="76">
        <v>0</v>
      </c>
      <c r="JR9" s="76">
        <v>9825.2046285518663</v>
      </c>
      <c r="JS9" s="76">
        <v>0</v>
      </c>
      <c r="JT9" s="76">
        <v>0</v>
      </c>
      <c r="JU9" s="76">
        <v>3424.5912527644077</v>
      </c>
      <c r="JV9" s="76">
        <v>0</v>
      </c>
      <c r="JW9" s="76">
        <v>0</v>
      </c>
      <c r="JX9" s="76">
        <v>0</v>
      </c>
      <c r="JY9" s="76">
        <v>4613.2796929034239</v>
      </c>
      <c r="JZ9" s="76">
        <v>909.0974390173244</v>
      </c>
      <c r="KA9" s="76">
        <v>82.304606826495757</v>
      </c>
      <c r="KB9" s="76">
        <v>0</v>
      </c>
      <c r="KC9" s="76">
        <v>0</v>
      </c>
      <c r="KD9" s="76">
        <v>0</v>
      </c>
      <c r="KE9" s="76">
        <v>0</v>
      </c>
      <c r="KF9" s="76">
        <v>0</v>
      </c>
      <c r="KG9" s="76">
        <v>0</v>
      </c>
      <c r="KH9" s="76">
        <v>0</v>
      </c>
      <c r="KI9" s="76">
        <v>0</v>
      </c>
      <c r="KJ9" s="76">
        <v>0</v>
      </c>
      <c r="KK9" s="76">
        <v>0</v>
      </c>
      <c r="KL9" s="76">
        <v>0</v>
      </c>
      <c r="KM9" s="76">
        <v>0</v>
      </c>
      <c r="KN9" s="76">
        <v>0</v>
      </c>
      <c r="KO9" s="76">
        <v>207.74626148042151</v>
      </c>
      <c r="KP9" s="76">
        <v>0</v>
      </c>
      <c r="KQ9" s="76">
        <v>0</v>
      </c>
      <c r="KR9" s="76">
        <v>0</v>
      </c>
      <c r="KS9" s="76">
        <v>416.22394126442498</v>
      </c>
      <c r="KT9" s="76">
        <v>0</v>
      </c>
      <c r="KU9" s="76">
        <v>0</v>
      </c>
      <c r="KV9" s="76">
        <v>0</v>
      </c>
      <c r="KW9" s="76">
        <v>0</v>
      </c>
      <c r="KX9" s="76">
        <v>0</v>
      </c>
      <c r="KY9" s="76">
        <v>0</v>
      </c>
      <c r="KZ9" s="76">
        <v>0</v>
      </c>
      <c r="LA9" s="76">
        <v>0</v>
      </c>
      <c r="LB9" s="76">
        <v>0</v>
      </c>
      <c r="LC9" s="76">
        <v>0</v>
      </c>
      <c r="LD9" s="76">
        <v>0</v>
      </c>
      <c r="LE9" s="76">
        <v>0</v>
      </c>
      <c r="LF9" s="76">
        <v>0</v>
      </c>
      <c r="LG9" s="76">
        <v>0</v>
      </c>
      <c r="LH9" s="76">
        <v>0</v>
      </c>
      <c r="LI9" s="76">
        <v>0</v>
      </c>
      <c r="LJ9" s="76">
        <v>0</v>
      </c>
      <c r="LK9" s="76">
        <v>0</v>
      </c>
      <c r="LL9" s="76">
        <v>0</v>
      </c>
      <c r="LM9" s="400">
        <v>0</v>
      </c>
      <c r="LN9" s="76">
        <v>0</v>
      </c>
      <c r="LO9" s="76">
        <v>0</v>
      </c>
      <c r="LP9" s="76">
        <v>0</v>
      </c>
      <c r="LQ9" s="76">
        <v>0</v>
      </c>
      <c r="LR9" s="76">
        <v>0</v>
      </c>
      <c r="LS9" s="76">
        <v>0</v>
      </c>
      <c r="LT9" s="76">
        <v>0</v>
      </c>
      <c r="LU9" s="76">
        <v>0</v>
      </c>
      <c r="LV9" s="76">
        <v>0</v>
      </c>
      <c r="LW9" s="76">
        <v>0</v>
      </c>
      <c r="LX9" s="76">
        <v>0</v>
      </c>
      <c r="LY9" s="76">
        <v>0</v>
      </c>
      <c r="LZ9" s="76">
        <v>0</v>
      </c>
      <c r="MA9" s="76">
        <v>0</v>
      </c>
      <c r="MB9" s="76">
        <v>0</v>
      </c>
      <c r="MC9" s="76">
        <v>0</v>
      </c>
      <c r="MD9" s="76">
        <v>0</v>
      </c>
      <c r="ME9" s="76">
        <v>0</v>
      </c>
      <c r="MF9" s="76">
        <v>0</v>
      </c>
      <c r="MG9" s="76">
        <v>0</v>
      </c>
      <c r="MH9" s="76">
        <v>0</v>
      </c>
      <c r="MI9" s="76">
        <v>0</v>
      </c>
      <c r="MJ9" s="76">
        <v>0</v>
      </c>
      <c r="MK9" s="76">
        <v>0</v>
      </c>
      <c r="ML9" s="76">
        <v>0</v>
      </c>
      <c r="MM9" s="76">
        <v>0</v>
      </c>
      <c r="MN9" s="76">
        <v>0</v>
      </c>
      <c r="MO9" s="76">
        <v>0</v>
      </c>
      <c r="MP9" s="76">
        <v>0</v>
      </c>
      <c r="MQ9" s="76">
        <v>0</v>
      </c>
      <c r="MR9" s="76">
        <v>0</v>
      </c>
      <c r="MS9" s="76">
        <v>0</v>
      </c>
      <c r="MT9" s="76">
        <v>0</v>
      </c>
      <c r="MU9" s="76">
        <v>0</v>
      </c>
      <c r="MV9" s="76">
        <v>0</v>
      </c>
      <c r="MW9" s="76">
        <v>0</v>
      </c>
      <c r="MX9" s="76">
        <v>0</v>
      </c>
      <c r="MY9" s="76">
        <v>0</v>
      </c>
      <c r="MZ9" s="76">
        <v>0</v>
      </c>
      <c r="NA9" s="76">
        <v>0</v>
      </c>
      <c r="NB9" s="76">
        <v>0</v>
      </c>
      <c r="NC9" s="76">
        <v>0</v>
      </c>
      <c r="ND9" s="76">
        <v>0</v>
      </c>
      <c r="NE9" s="76">
        <v>0</v>
      </c>
      <c r="NF9" s="76">
        <v>0</v>
      </c>
      <c r="NG9" s="76">
        <v>0</v>
      </c>
      <c r="NH9" s="76">
        <v>0</v>
      </c>
      <c r="NI9" s="76">
        <v>0</v>
      </c>
      <c r="NJ9" s="76">
        <v>0</v>
      </c>
      <c r="NK9" s="76">
        <v>0</v>
      </c>
      <c r="NL9" s="76">
        <v>0</v>
      </c>
      <c r="NM9" s="76">
        <v>0</v>
      </c>
      <c r="NN9" s="76">
        <v>0</v>
      </c>
      <c r="NO9" s="76">
        <v>0</v>
      </c>
      <c r="NP9" s="76">
        <v>0</v>
      </c>
      <c r="NQ9" s="76">
        <v>0</v>
      </c>
      <c r="NR9" s="76">
        <v>0</v>
      </c>
      <c r="NS9" s="76">
        <v>0</v>
      </c>
      <c r="NT9" s="76">
        <v>0</v>
      </c>
      <c r="NU9" s="76">
        <v>0</v>
      </c>
      <c r="NV9" s="76">
        <v>0</v>
      </c>
      <c r="NW9" s="76">
        <v>0</v>
      </c>
      <c r="NX9" s="76">
        <v>0</v>
      </c>
      <c r="NY9" s="76">
        <v>0</v>
      </c>
      <c r="NZ9" s="76">
        <v>0</v>
      </c>
      <c r="OA9" s="76">
        <v>0</v>
      </c>
      <c r="OB9" s="76">
        <v>0</v>
      </c>
      <c r="OC9" s="76">
        <v>0</v>
      </c>
      <c r="OD9" s="76">
        <v>0</v>
      </c>
      <c r="OE9" s="76">
        <v>0</v>
      </c>
      <c r="OF9" s="76">
        <v>0</v>
      </c>
      <c r="OG9" s="76">
        <v>0</v>
      </c>
      <c r="OH9" s="76">
        <v>0</v>
      </c>
      <c r="OI9" s="76">
        <v>0</v>
      </c>
      <c r="OJ9" s="76">
        <v>0</v>
      </c>
      <c r="OK9" s="76">
        <v>0</v>
      </c>
      <c r="OL9" s="76">
        <v>0</v>
      </c>
      <c r="OM9" s="76">
        <v>0</v>
      </c>
      <c r="ON9" s="76">
        <v>0</v>
      </c>
      <c r="OO9" s="76">
        <v>0</v>
      </c>
      <c r="OP9" s="76">
        <v>0</v>
      </c>
      <c r="OQ9" s="76">
        <v>0</v>
      </c>
      <c r="OR9" s="76">
        <v>0</v>
      </c>
      <c r="OS9" s="76">
        <v>0</v>
      </c>
      <c r="OT9" s="76">
        <v>0</v>
      </c>
      <c r="OU9" s="76">
        <v>0</v>
      </c>
      <c r="OV9" s="76">
        <v>0</v>
      </c>
      <c r="OW9" s="76">
        <v>0</v>
      </c>
      <c r="OX9" s="76">
        <v>0</v>
      </c>
      <c r="OY9" s="76">
        <v>0</v>
      </c>
      <c r="OZ9" s="76">
        <v>0</v>
      </c>
      <c r="PA9" s="76">
        <v>0</v>
      </c>
      <c r="PB9" s="76">
        <v>0</v>
      </c>
      <c r="PC9" s="76">
        <v>0</v>
      </c>
      <c r="PD9" s="76">
        <v>0</v>
      </c>
      <c r="PE9" s="76">
        <v>0</v>
      </c>
      <c r="PF9" s="76">
        <v>0</v>
      </c>
      <c r="PG9" s="76">
        <v>0</v>
      </c>
      <c r="PH9" s="76">
        <v>0</v>
      </c>
      <c r="PI9" s="76">
        <v>0</v>
      </c>
      <c r="PJ9" s="76">
        <v>12676287.6</v>
      </c>
      <c r="PK9" s="76">
        <v>5321195</v>
      </c>
      <c r="PL9" s="76">
        <v>1745045</v>
      </c>
      <c r="PM9" s="76">
        <v>0</v>
      </c>
      <c r="PN9" s="76">
        <v>2349898</v>
      </c>
      <c r="PO9" s="76">
        <v>6099882</v>
      </c>
      <c r="PP9" s="76">
        <v>0</v>
      </c>
      <c r="PQ9" s="76">
        <v>0</v>
      </c>
      <c r="PR9" s="76">
        <v>0</v>
      </c>
      <c r="PS9" s="76">
        <v>0</v>
      </c>
      <c r="PT9" s="76">
        <v>0</v>
      </c>
      <c r="PU9" s="76">
        <v>0</v>
      </c>
      <c r="PV9" s="76">
        <v>0</v>
      </c>
      <c r="PW9" s="76">
        <v>2223766</v>
      </c>
      <c r="PX9" s="76">
        <v>4430629.7699999996</v>
      </c>
      <c r="PY9" s="76">
        <v>8780496</v>
      </c>
      <c r="PZ9" s="76">
        <v>0</v>
      </c>
      <c r="QA9" s="76">
        <v>0</v>
      </c>
      <c r="QB9" s="76">
        <v>995072</v>
      </c>
      <c r="QC9" s="89">
        <v>12435342</v>
      </c>
      <c r="QD9" s="102">
        <v>1</v>
      </c>
    </row>
    <row r="10" spans="1:446" x14ac:dyDescent="0.25">
      <c r="A10" s="75" t="s">
        <v>99</v>
      </c>
      <c r="B10" s="75" t="s">
        <v>99</v>
      </c>
      <c r="C10" s="76">
        <f>ROUND(TAMU!H18,0)-ROUND(TAMU!H288,0)</f>
        <v>0</v>
      </c>
      <c r="D10" s="77">
        <v>3632</v>
      </c>
      <c r="E10" s="75" t="s">
        <v>99</v>
      </c>
      <c r="F10" s="75">
        <v>2025</v>
      </c>
      <c r="G10" s="76">
        <v>805727898</v>
      </c>
      <c r="H10" s="76">
        <v>341632176</v>
      </c>
      <c r="I10" s="76">
        <v>342196475</v>
      </c>
      <c r="J10" s="76">
        <v>110459881</v>
      </c>
      <c r="K10" s="76">
        <v>132861340</v>
      </c>
      <c r="L10" s="75" t="s">
        <v>925</v>
      </c>
      <c r="M10" s="75" t="s">
        <v>726</v>
      </c>
      <c r="N10" s="98" t="s">
        <v>924</v>
      </c>
      <c r="O10" s="76">
        <v>25029</v>
      </c>
      <c r="P10" s="76">
        <v>32689</v>
      </c>
      <c r="Q10" s="76">
        <v>7564</v>
      </c>
      <c r="R10" s="76">
        <v>4261</v>
      </c>
      <c r="S10" s="76">
        <v>1123</v>
      </c>
      <c r="T10" s="78" t="s">
        <v>866</v>
      </c>
      <c r="U10" s="78" t="s">
        <v>867</v>
      </c>
      <c r="V10" s="91" t="s">
        <v>868</v>
      </c>
      <c r="W10" s="76">
        <v>304917.00000000012</v>
      </c>
      <c r="X10" s="76">
        <v>246811.00000000003</v>
      </c>
      <c r="Y10" s="76">
        <v>25870</v>
      </c>
      <c r="Z10" s="76">
        <v>5803</v>
      </c>
      <c r="AA10" s="76">
        <v>39826</v>
      </c>
      <c r="AB10" s="76">
        <v>111613.00000000001</v>
      </c>
      <c r="AC10" s="76">
        <v>927</v>
      </c>
      <c r="AD10" s="76">
        <v>0</v>
      </c>
      <c r="AE10" s="76">
        <v>0</v>
      </c>
      <c r="AF10" s="76">
        <v>132</v>
      </c>
      <c r="AG10" s="76">
        <v>0</v>
      </c>
      <c r="AH10" s="76">
        <v>0</v>
      </c>
      <c r="AI10" s="76">
        <v>0</v>
      </c>
      <c r="AJ10" s="76">
        <v>11994</v>
      </c>
      <c r="AK10" s="76">
        <v>0</v>
      </c>
      <c r="AL10" s="76">
        <v>57247.000000000007</v>
      </c>
      <c r="AM10" s="76">
        <v>0</v>
      </c>
      <c r="AN10" s="76">
        <v>0</v>
      </c>
      <c r="AO10" s="76">
        <v>24591.999999999985</v>
      </c>
      <c r="AP10" s="76">
        <v>0</v>
      </c>
      <c r="AQ10" s="76">
        <v>107505</v>
      </c>
      <c r="AR10" s="76">
        <v>138758.99999999997</v>
      </c>
      <c r="AS10" s="76">
        <v>7363</v>
      </c>
      <c r="AT10" s="76">
        <v>11513</v>
      </c>
      <c r="AU10" s="76">
        <v>53037</v>
      </c>
      <c r="AV10" s="76">
        <v>173933</v>
      </c>
      <c r="AW10" s="76">
        <v>708</v>
      </c>
      <c r="AX10" s="76">
        <v>0</v>
      </c>
      <c r="AY10" s="76">
        <v>0</v>
      </c>
      <c r="AZ10" s="76">
        <v>72</v>
      </c>
      <c r="BA10" s="76">
        <v>0</v>
      </c>
      <c r="BB10" s="76">
        <v>24</v>
      </c>
      <c r="BC10" s="76">
        <v>0</v>
      </c>
      <c r="BD10" s="76">
        <v>10598</v>
      </c>
      <c r="BE10" s="76">
        <v>0</v>
      </c>
      <c r="BF10" s="76">
        <v>135160.99999999997</v>
      </c>
      <c r="BG10" s="76">
        <v>0</v>
      </c>
      <c r="BH10" s="76">
        <v>2610</v>
      </c>
      <c r="BI10" s="76">
        <v>45203.999999999971</v>
      </c>
      <c r="BJ10" s="76">
        <v>0</v>
      </c>
      <c r="BK10" s="76">
        <v>22244.5</v>
      </c>
      <c r="BL10" s="76">
        <v>15748.500000000004</v>
      </c>
      <c r="BM10" s="76">
        <v>709</v>
      </c>
      <c r="BN10" s="76">
        <v>10015</v>
      </c>
      <c r="BO10" s="76">
        <v>6562.0000000000027</v>
      </c>
      <c r="BP10" s="76">
        <v>52188.079999999987</v>
      </c>
      <c r="BQ10" s="76">
        <v>36</v>
      </c>
      <c r="BR10" s="76">
        <v>0</v>
      </c>
      <c r="BS10" s="76">
        <v>0</v>
      </c>
      <c r="BT10" s="76">
        <v>0</v>
      </c>
      <c r="BU10" s="76">
        <v>0</v>
      </c>
      <c r="BV10" s="76">
        <v>0</v>
      </c>
      <c r="BW10" s="76">
        <v>0</v>
      </c>
      <c r="BX10" s="76">
        <v>534</v>
      </c>
      <c r="BY10" s="76">
        <v>0</v>
      </c>
      <c r="BZ10" s="76">
        <v>43169.5</v>
      </c>
      <c r="CA10" s="76">
        <v>0</v>
      </c>
      <c r="CB10" s="76">
        <v>0</v>
      </c>
      <c r="CC10" s="76">
        <v>3727</v>
      </c>
      <c r="CD10" s="76">
        <v>0</v>
      </c>
      <c r="CE10" s="76">
        <v>12910</v>
      </c>
      <c r="CF10" s="76">
        <v>21919.000000000011</v>
      </c>
      <c r="CG10" s="76">
        <v>15</v>
      </c>
      <c r="CH10" s="76">
        <v>5378.9999999999991</v>
      </c>
      <c r="CI10" s="76">
        <v>7522</v>
      </c>
      <c r="CJ10" s="76">
        <v>29591</v>
      </c>
      <c r="CK10" s="76">
        <v>6</v>
      </c>
      <c r="CL10" s="76">
        <v>0</v>
      </c>
      <c r="CM10" s="76">
        <v>0</v>
      </c>
      <c r="CN10" s="76">
        <v>0</v>
      </c>
      <c r="CO10" s="76">
        <v>0</v>
      </c>
      <c r="CP10" s="76">
        <v>0</v>
      </c>
      <c r="CQ10" s="76">
        <v>0</v>
      </c>
      <c r="CR10" s="76">
        <v>402</v>
      </c>
      <c r="CS10" s="76">
        <v>0</v>
      </c>
      <c r="CT10" s="76">
        <v>2419.5</v>
      </c>
      <c r="CU10" s="76">
        <v>0</v>
      </c>
      <c r="CV10" s="76">
        <v>0</v>
      </c>
      <c r="CW10" s="76">
        <v>120</v>
      </c>
      <c r="CX10" s="76">
        <v>0</v>
      </c>
      <c r="CY10" s="76">
        <v>0</v>
      </c>
      <c r="CZ10" s="76">
        <v>0</v>
      </c>
      <c r="DA10" s="76">
        <v>0</v>
      </c>
      <c r="DB10" s="76">
        <v>0</v>
      </c>
      <c r="DC10" s="76">
        <v>0</v>
      </c>
      <c r="DD10" s="76">
        <v>0</v>
      </c>
      <c r="DE10" s="76">
        <v>0</v>
      </c>
      <c r="DF10" s="76">
        <v>13021.26</v>
      </c>
      <c r="DG10" s="76">
        <v>0</v>
      </c>
      <c r="DH10" s="76">
        <v>0</v>
      </c>
      <c r="DI10" s="76">
        <v>16248</v>
      </c>
      <c r="DJ10" s="76">
        <v>0</v>
      </c>
      <c r="DK10" s="76">
        <v>0</v>
      </c>
      <c r="DL10" s="76">
        <v>0</v>
      </c>
      <c r="DM10" s="76">
        <v>0</v>
      </c>
      <c r="DN10" s="76">
        <v>0</v>
      </c>
      <c r="DO10" s="76">
        <v>0</v>
      </c>
      <c r="DP10" s="76">
        <v>0</v>
      </c>
      <c r="DQ10" s="76">
        <v>0</v>
      </c>
      <c r="DR10" s="76">
        <v>0</v>
      </c>
      <c r="DS10" s="76">
        <v>17360956.107138839</v>
      </c>
      <c r="DT10" s="76">
        <v>15146937.199367732</v>
      </c>
      <c r="DU10" s="76">
        <v>2896013.1585719669</v>
      </c>
      <c r="DV10" s="76">
        <v>687848.88115584373</v>
      </c>
      <c r="DW10" s="76">
        <v>2497954.6703891112</v>
      </c>
      <c r="DX10" s="76">
        <v>10874043.282619163</v>
      </c>
      <c r="DY10" s="76">
        <v>105559.09328533223</v>
      </c>
      <c r="DZ10" s="76">
        <v>0</v>
      </c>
      <c r="EA10" s="76">
        <v>0</v>
      </c>
      <c r="EB10" s="76">
        <v>27986.75</v>
      </c>
      <c r="EC10" s="76">
        <v>0</v>
      </c>
      <c r="ED10" s="76">
        <v>0</v>
      </c>
      <c r="EE10" s="76">
        <v>0</v>
      </c>
      <c r="EF10" s="76">
        <v>280696.77920746809</v>
      </c>
      <c r="EG10" s="76">
        <v>0</v>
      </c>
      <c r="EH10" s="76">
        <v>4127843.3920455556</v>
      </c>
      <c r="EI10" s="76">
        <v>0</v>
      </c>
      <c r="EJ10" s="76">
        <v>0</v>
      </c>
      <c r="EK10" s="76">
        <v>1926878.8327984319</v>
      </c>
      <c r="EL10" s="76">
        <v>0</v>
      </c>
      <c r="EM10" s="76">
        <v>16987703.080881104</v>
      </c>
      <c r="EN10" s="76">
        <v>20983593.18834259</v>
      </c>
      <c r="EO10" s="76">
        <v>1651387.9969943978</v>
      </c>
      <c r="EP10" s="76">
        <v>1556819.6613437457</v>
      </c>
      <c r="EQ10" s="76">
        <v>6847451.4078997523</v>
      </c>
      <c r="ER10" s="76">
        <v>26693660.402617089</v>
      </c>
      <c r="ES10" s="76">
        <v>130509.86372816924</v>
      </c>
      <c r="ET10" s="76">
        <v>0</v>
      </c>
      <c r="EU10" s="76">
        <v>0</v>
      </c>
      <c r="EV10" s="76">
        <v>21791.388888888891</v>
      </c>
      <c r="EW10" s="76">
        <v>0</v>
      </c>
      <c r="EX10" s="76">
        <v>23166</v>
      </c>
      <c r="EY10" s="76">
        <v>0</v>
      </c>
      <c r="EZ10" s="76">
        <v>384557.10193936108</v>
      </c>
      <c r="FA10" s="76">
        <v>0</v>
      </c>
      <c r="FB10" s="76">
        <v>17349028.136247296</v>
      </c>
      <c r="FC10" s="76">
        <v>0</v>
      </c>
      <c r="FD10" s="76">
        <v>204192.84976260795</v>
      </c>
      <c r="FE10" s="76">
        <v>5477362.0323082851</v>
      </c>
      <c r="FF10" s="76">
        <v>0</v>
      </c>
      <c r="FG10" s="76">
        <v>13920613.700040054</v>
      </c>
      <c r="FH10" s="76">
        <v>14758588.946581341</v>
      </c>
      <c r="FI10" s="76">
        <v>1210712.4717297538</v>
      </c>
      <c r="FJ10" s="76">
        <v>3369197.3679338191</v>
      </c>
      <c r="FK10" s="76">
        <v>8155725.3790988866</v>
      </c>
      <c r="FL10" s="76">
        <v>33433024.003404032</v>
      </c>
      <c r="FM10" s="76">
        <v>0</v>
      </c>
      <c r="FN10" s="76">
        <v>0</v>
      </c>
      <c r="FO10" s="76">
        <v>0</v>
      </c>
      <c r="FP10" s="76">
        <v>0</v>
      </c>
      <c r="FQ10" s="76">
        <v>0</v>
      </c>
      <c r="FR10" s="76">
        <v>0</v>
      </c>
      <c r="FS10" s="76">
        <v>0</v>
      </c>
      <c r="FT10" s="76">
        <v>309799.97939698386</v>
      </c>
      <c r="FU10" s="76">
        <v>0</v>
      </c>
      <c r="FV10" s="76">
        <v>16406373.940612085</v>
      </c>
      <c r="FW10" s="76">
        <v>0</v>
      </c>
      <c r="FX10" s="76">
        <v>0</v>
      </c>
      <c r="FY10" s="76">
        <v>2350743.657680402</v>
      </c>
      <c r="FZ10" s="76">
        <v>0</v>
      </c>
      <c r="GA10" s="76">
        <v>25791862.711101253</v>
      </c>
      <c r="GB10" s="76">
        <v>34832630.006968871</v>
      </c>
      <c r="GC10" s="76">
        <v>21398.955627705625</v>
      </c>
      <c r="GD10" s="76">
        <v>5844297.1168775968</v>
      </c>
      <c r="GE10" s="76">
        <v>13012056.429305987</v>
      </c>
      <c r="GF10" s="76">
        <v>52010542.059519634</v>
      </c>
      <c r="GG10" s="76">
        <v>0</v>
      </c>
      <c r="GH10" s="76">
        <v>0</v>
      </c>
      <c r="GI10" s="76">
        <v>0</v>
      </c>
      <c r="GJ10" s="76">
        <v>0</v>
      </c>
      <c r="GK10" s="76">
        <v>0</v>
      </c>
      <c r="GL10" s="76">
        <v>0</v>
      </c>
      <c r="GM10" s="76">
        <v>0</v>
      </c>
      <c r="GN10" s="76">
        <v>236974.03750661769</v>
      </c>
      <c r="GO10" s="76">
        <v>0</v>
      </c>
      <c r="GP10" s="76">
        <v>7352097.2093604198</v>
      </c>
      <c r="GQ10" s="76">
        <v>0</v>
      </c>
      <c r="GR10" s="76">
        <v>0</v>
      </c>
      <c r="GS10" s="76">
        <v>48315.65192215272</v>
      </c>
      <c r="GT10" s="76">
        <v>0</v>
      </c>
      <c r="GU10" s="76">
        <v>0</v>
      </c>
      <c r="GV10" s="76">
        <v>0</v>
      </c>
      <c r="GW10" s="76">
        <v>0</v>
      </c>
      <c r="GX10" s="76">
        <v>0</v>
      </c>
      <c r="GY10" s="76">
        <v>0</v>
      </c>
      <c r="GZ10" s="76">
        <v>0</v>
      </c>
      <c r="HA10" s="76">
        <v>0</v>
      </c>
      <c r="HB10" s="76">
        <v>11485357.663376624</v>
      </c>
      <c r="HC10" s="76">
        <v>0</v>
      </c>
      <c r="HD10" s="76">
        <v>0</v>
      </c>
      <c r="HE10" s="76">
        <v>5326287.8784782169</v>
      </c>
      <c r="HF10" s="76">
        <v>0</v>
      </c>
      <c r="HG10" s="76">
        <v>0</v>
      </c>
      <c r="HH10" s="76">
        <v>0</v>
      </c>
      <c r="HI10" s="76">
        <v>0</v>
      </c>
      <c r="HJ10" s="76">
        <v>0</v>
      </c>
      <c r="HK10" s="76">
        <v>0</v>
      </c>
      <c r="HL10" s="76">
        <v>0</v>
      </c>
      <c r="HM10" s="76">
        <v>0</v>
      </c>
      <c r="HN10" s="76">
        <v>0</v>
      </c>
      <c r="HP10" s="77" t="s">
        <v>135</v>
      </c>
      <c r="HQ10" s="75">
        <f>'Relative Weights'!$H$1</f>
        <v>2025</v>
      </c>
      <c r="HR10" s="76">
        <v>40906.331193544043</v>
      </c>
      <c r="HS10" s="76">
        <v>23152.69977127021</v>
      </c>
      <c r="HT10" s="76">
        <v>4151.3565312668097</v>
      </c>
      <c r="HU10" s="76">
        <v>1264.1455204726412</v>
      </c>
      <c r="HV10" s="76">
        <v>3989.2119509884164</v>
      </c>
      <c r="HW10" s="76">
        <v>10481.573202412384</v>
      </c>
      <c r="HX10" s="76">
        <v>0</v>
      </c>
      <c r="HY10" s="76">
        <v>0</v>
      </c>
      <c r="HZ10" s="76">
        <v>0</v>
      </c>
      <c r="IA10" s="76">
        <v>0</v>
      </c>
      <c r="IB10" s="76">
        <v>0</v>
      </c>
      <c r="IC10" s="76">
        <v>0</v>
      </c>
      <c r="ID10" s="76">
        <v>0</v>
      </c>
      <c r="IE10" s="76">
        <v>0</v>
      </c>
      <c r="IF10" s="76">
        <v>0</v>
      </c>
      <c r="IG10" s="76">
        <v>5989.441288495068</v>
      </c>
      <c r="IH10" s="76">
        <v>0</v>
      </c>
      <c r="II10" s="76">
        <v>0</v>
      </c>
      <c r="IJ10" s="76">
        <v>5642.2076908937252</v>
      </c>
      <c r="IK10" s="76">
        <v>0</v>
      </c>
      <c r="IL10" s="76">
        <v>40026.862815370267</v>
      </c>
      <c r="IM10" s="76">
        <v>32074.262064838178</v>
      </c>
      <c r="IN10" s="76">
        <v>2367.2200268450356</v>
      </c>
      <c r="IO10" s="76">
        <v>2861.1613029948894</v>
      </c>
      <c r="IP10" s="76">
        <v>10935.320530036317</v>
      </c>
      <c r="IQ10" s="76">
        <v>25730.222721991609</v>
      </c>
      <c r="IR10" s="76">
        <v>0</v>
      </c>
      <c r="IS10" s="76">
        <v>0</v>
      </c>
      <c r="IT10" s="76">
        <v>0</v>
      </c>
      <c r="IU10" s="76">
        <v>0</v>
      </c>
      <c r="IV10" s="76">
        <v>0</v>
      </c>
      <c r="IW10" s="76">
        <v>0</v>
      </c>
      <c r="IX10" s="76">
        <v>0</v>
      </c>
      <c r="IY10" s="76">
        <v>0</v>
      </c>
      <c r="IZ10" s="76">
        <v>0</v>
      </c>
      <c r="JA10" s="76">
        <v>25173.189863438361</v>
      </c>
      <c r="JB10" s="76">
        <v>0</v>
      </c>
      <c r="JC10" s="76">
        <v>0</v>
      </c>
      <c r="JD10" s="76">
        <v>16038.587200429307</v>
      </c>
      <c r="JE10" s="76">
        <v>0</v>
      </c>
      <c r="JF10" s="76">
        <v>32800.1079501071</v>
      </c>
      <c r="JG10" s="76">
        <v>22559.093923096763</v>
      </c>
      <c r="JH10" s="76">
        <v>1735.5235807974993</v>
      </c>
      <c r="JI10" s="76">
        <v>6191.9934406301199</v>
      </c>
      <c r="JJ10" s="76">
        <v>13024.622719119554</v>
      </c>
      <c r="JK10" s="76">
        <v>32226.346664428907</v>
      </c>
      <c r="JL10" s="76">
        <v>0</v>
      </c>
      <c r="JM10" s="76">
        <v>0</v>
      </c>
      <c r="JN10" s="76">
        <v>0</v>
      </c>
      <c r="JO10" s="76">
        <v>0</v>
      </c>
      <c r="JP10" s="76">
        <v>0</v>
      </c>
      <c r="JQ10" s="76">
        <v>0</v>
      </c>
      <c r="JR10" s="76">
        <v>0</v>
      </c>
      <c r="JS10" s="76">
        <v>0</v>
      </c>
      <c r="JT10" s="76">
        <v>0</v>
      </c>
      <c r="JU10" s="76">
        <v>23805.412207195259</v>
      </c>
      <c r="JV10" s="76">
        <v>0</v>
      </c>
      <c r="JW10" s="76">
        <v>0</v>
      </c>
      <c r="JX10" s="76">
        <v>6883.3513134925161</v>
      </c>
      <c r="JY10" s="76">
        <v>0</v>
      </c>
      <c r="JZ10" s="76">
        <v>60771.450123354043</v>
      </c>
      <c r="KA10" s="76">
        <v>53243.069155178906</v>
      </c>
      <c r="KB10" s="76">
        <v>30.67482409201796</v>
      </c>
      <c r="KC10" s="76">
        <v>10740.792378984914</v>
      </c>
      <c r="KD10" s="76">
        <v>20780.141301217976</v>
      </c>
      <c r="KE10" s="76">
        <v>50133.357917138594</v>
      </c>
      <c r="KF10" s="76">
        <v>0</v>
      </c>
      <c r="KG10" s="76">
        <v>0</v>
      </c>
      <c r="KH10" s="76">
        <v>0</v>
      </c>
      <c r="KI10" s="76">
        <v>0</v>
      </c>
      <c r="KJ10" s="76">
        <v>0</v>
      </c>
      <c r="KK10" s="76">
        <v>0</v>
      </c>
      <c r="KL10" s="76">
        <v>0</v>
      </c>
      <c r="KM10" s="76">
        <v>0</v>
      </c>
      <c r="KN10" s="76">
        <v>0</v>
      </c>
      <c r="KO10" s="76">
        <v>10667.787122842155</v>
      </c>
      <c r="KP10" s="76">
        <v>0</v>
      </c>
      <c r="KQ10" s="76">
        <v>0</v>
      </c>
      <c r="KR10" s="76">
        <v>141.4759133919197</v>
      </c>
      <c r="KS10" s="76">
        <v>0</v>
      </c>
      <c r="KT10" s="76">
        <v>0</v>
      </c>
      <c r="KU10" s="76">
        <v>0</v>
      </c>
      <c r="KV10" s="76">
        <v>0</v>
      </c>
      <c r="KW10" s="76">
        <v>0</v>
      </c>
      <c r="KX10" s="76">
        <v>0</v>
      </c>
      <c r="KY10" s="76">
        <v>0</v>
      </c>
      <c r="KZ10" s="76">
        <v>0</v>
      </c>
      <c r="LA10" s="76">
        <v>24225.204612700669</v>
      </c>
      <c r="LB10" s="76">
        <v>0</v>
      </c>
      <c r="LC10" s="76">
        <v>0</v>
      </c>
      <c r="LD10" s="76">
        <v>23485458.067121781</v>
      </c>
      <c r="LE10" s="76">
        <v>0</v>
      </c>
      <c r="LF10" s="76">
        <v>0</v>
      </c>
      <c r="LG10" s="76">
        <v>0</v>
      </c>
      <c r="LH10" s="76">
        <v>0</v>
      </c>
      <c r="LI10" s="76">
        <v>0</v>
      </c>
      <c r="LJ10" s="76">
        <v>0</v>
      </c>
      <c r="LK10" s="76">
        <v>0</v>
      </c>
      <c r="LL10" s="76">
        <v>0</v>
      </c>
      <c r="LM10" s="76">
        <v>0</v>
      </c>
      <c r="LN10" s="76">
        <v>190741.6999938956</v>
      </c>
      <c r="LO10" s="76">
        <v>673165.68301013066</v>
      </c>
      <c r="LP10" s="76">
        <v>0</v>
      </c>
      <c r="LQ10" s="76">
        <v>71624.622800491139</v>
      </c>
      <c r="LR10" s="76">
        <v>70686.607137227882</v>
      </c>
      <c r="LS10" s="76">
        <v>436502.56537019217</v>
      </c>
      <c r="LT10" s="76">
        <v>74.91857449824677</v>
      </c>
      <c r="LU10" s="76">
        <v>0</v>
      </c>
      <c r="LV10" s="76">
        <v>0</v>
      </c>
      <c r="LW10" s="76">
        <v>0</v>
      </c>
      <c r="LX10" s="76">
        <v>0</v>
      </c>
      <c r="LY10" s="76">
        <v>0</v>
      </c>
      <c r="LZ10" s="76">
        <v>0</v>
      </c>
      <c r="MA10" s="76">
        <v>471693.16654593672</v>
      </c>
      <c r="MB10" s="76">
        <v>0</v>
      </c>
      <c r="MC10" s="76">
        <v>114775.18513954576</v>
      </c>
      <c r="MD10" s="76">
        <v>0</v>
      </c>
      <c r="ME10" s="76">
        <v>0</v>
      </c>
      <c r="MF10" s="76">
        <v>34584.761194367238</v>
      </c>
      <c r="MG10" s="76">
        <v>0</v>
      </c>
      <c r="MH10" s="76">
        <v>381483.3999877912</v>
      </c>
      <c r="MI10" s="76">
        <v>1346331.3660202613</v>
      </c>
      <c r="MJ10" s="76">
        <v>0</v>
      </c>
      <c r="MK10" s="76">
        <v>143249.24560098228</v>
      </c>
      <c r="ML10" s="76">
        <v>141373.21427445576</v>
      </c>
      <c r="MM10" s="76">
        <v>873005.13074038434</v>
      </c>
      <c r="MN10" s="76">
        <v>149.83714899649354</v>
      </c>
      <c r="MO10" s="76">
        <v>0</v>
      </c>
      <c r="MP10" s="76">
        <v>0</v>
      </c>
      <c r="MQ10" s="76">
        <v>0</v>
      </c>
      <c r="MR10" s="76">
        <v>0</v>
      </c>
      <c r="MS10" s="76">
        <v>0</v>
      </c>
      <c r="MT10" s="76">
        <v>0</v>
      </c>
      <c r="MU10" s="76">
        <v>382694.45587689203</v>
      </c>
      <c r="MV10" s="76">
        <v>0</v>
      </c>
      <c r="MW10" s="76">
        <v>229550.37027909153</v>
      </c>
      <c r="MX10" s="76">
        <v>0</v>
      </c>
      <c r="MY10" s="76">
        <v>0</v>
      </c>
      <c r="MZ10" s="76">
        <v>34584.761194367238</v>
      </c>
      <c r="NA10" s="76">
        <v>0</v>
      </c>
      <c r="NB10" s="76">
        <v>5150025.8998351814</v>
      </c>
      <c r="NC10" s="76">
        <v>18175473.441273529</v>
      </c>
      <c r="ND10" s="76">
        <v>1410975.5886764722</v>
      </c>
      <c r="NE10" s="76">
        <v>1933864.8156132607</v>
      </c>
      <c r="NF10" s="76">
        <v>1908538.3927051527</v>
      </c>
      <c r="NG10" s="76">
        <v>11785569.264995189</v>
      </c>
      <c r="NH10" s="76">
        <v>2022.8015114526629</v>
      </c>
      <c r="NI10" s="76">
        <v>0</v>
      </c>
      <c r="NJ10" s="76">
        <v>0</v>
      </c>
      <c r="NK10" s="76">
        <v>0</v>
      </c>
      <c r="NL10" s="76">
        <v>0</v>
      </c>
      <c r="NM10" s="76">
        <v>0</v>
      </c>
      <c r="NN10" s="76">
        <v>0</v>
      </c>
      <c r="NO10" s="76">
        <v>26699.613200713397</v>
      </c>
      <c r="NP10" s="76">
        <v>0</v>
      </c>
      <c r="NQ10" s="76">
        <v>3098929.9987677359</v>
      </c>
      <c r="NR10" s="76">
        <v>0</v>
      </c>
      <c r="NS10" s="76">
        <v>0</v>
      </c>
      <c r="NT10" s="76">
        <v>3250967.5522705205</v>
      </c>
      <c r="NU10" s="76">
        <v>0</v>
      </c>
      <c r="NV10" s="76">
        <v>32426088.99896225</v>
      </c>
      <c r="NW10" s="76">
        <v>114438166.11172222</v>
      </c>
      <c r="NX10" s="76">
        <v>0</v>
      </c>
      <c r="NY10" s="76">
        <v>12176185.876083493</v>
      </c>
      <c r="NZ10" s="76">
        <v>12016723.21332874</v>
      </c>
      <c r="OA10" s="76">
        <v>74205436.112932667</v>
      </c>
      <c r="OB10" s="76">
        <v>12736.15766470195</v>
      </c>
      <c r="OC10" s="76">
        <v>0</v>
      </c>
      <c r="OD10" s="76">
        <v>0</v>
      </c>
      <c r="OE10" s="76">
        <v>0</v>
      </c>
      <c r="OF10" s="76">
        <v>0</v>
      </c>
      <c r="OG10" s="76">
        <v>0</v>
      </c>
      <c r="OH10" s="76">
        <v>0</v>
      </c>
      <c r="OI10" s="76">
        <v>8899.8710669044667</v>
      </c>
      <c r="OJ10" s="76">
        <v>0</v>
      </c>
      <c r="OK10" s="76">
        <v>19511781.473722778</v>
      </c>
      <c r="OL10" s="76">
        <v>0</v>
      </c>
      <c r="OM10" s="76">
        <v>0</v>
      </c>
      <c r="ON10" s="76">
        <v>138339.04477746895</v>
      </c>
      <c r="OO10" s="76">
        <v>0</v>
      </c>
      <c r="OP10" s="76">
        <v>0</v>
      </c>
      <c r="OQ10" s="76">
        <v>0</v>
      </c>
      <c r="OR10" s="76">
        <v>0</v>
      </c>
      <c r="OS10" s="76">
        <v>0</v>
      </c>
      <c r="OT10" s="76">
        <v>0</v>
      </c>
      <c r="OU10" s="76">
        <v>0</v>
      </c>
      <c r="OV10" s="76">
        <v>0</v>
      </c>
      <c r="OW10" s="76">
        <v>976710.81</v>
      </c>
      <c r="OX10" s="76">
        <v>0</v>
      </c>
      <c r="OY10" s="76">
        <v>0</v>
      </c>
      <c r="OZ10" s="76">
        <v>0</v>
      </c>
      <c r="PA10" s="76">
        <v>0</v>
      </c>
      <c r="PB10" s="76">
        <v>0</v>
      </c>
      <c r="PC10" s="76">
        <v>0</v>
      </c>
      <c r="PD10" s="76">
        <v>0</v>
      </c>
      <c r="PE10" s="76">
        <v>0</v>
      </c>
      <c r="PF10" s="76">
        <v>0</v>
      </c>
      <c r="PG10" s="76">
        <v>0</v>
      </c>
      <c r="PH10" s="76">
        <v>0</v>
      </c>
      <c r="PI10" s="76">
        <v>0</v>
      </c>
      <c r="PJ10" s="76">
        <v>60149418.89532645</v>
      </c>
      <c r="PK10" s="76">
        <v>74473299.466806144</v>
      </c>
      <c r="PL10" s="76">
        <v>18514442.766021378</v>
      </c>
      <c r="PM10" s="76">
        <v>26437422.693374179</v>
      </c>
      <c r="PN10" s="76">
        <v>5367831.4099880662</v>
      </c>
      <c r="PO10" s="76">
        <v>94151090.502975196</v>
      </c>
      <c r="PP10" s="76">
        <v>565317.09255171893</v>
      </c>
      <c r="PQ10" s="76">
        <v>19081599.056684766</v>
      </c>
      <c r="PR10" s="76">
        <v>0</v>
      </c>
      <c r="PS10" s="76">
        <v>25884.58667417393</v>
      </c>
      <c r="PT10" s="76">
        <v>45422211.428635508</v>
      </c>
      <c r="PU10" s="76">
        <v>2649.4801913725878</v>
      </c>
      <c r="PV10" s="76">
        <v>0</v>
      </c>
      <c r="PW10" s="76">
        <v>3486450.8642643811</v>
      </c>
      <c r="PX10" s="76">
        <v>0</v>
      </c>
      <c r="PY10" s="76">
        <v>37349081.592934079</v>
      </c>
      <c r="PZ10" s="76">
        <v>0</v>
      </c>
      <c r="QA10" s="76">
        <v>440744.15658593189</v>
      </c>
      <c r="QB10" s="76">
        <v>15415480.946986651</v>
      </c>
      <c r="QC10" s="89">
        <v>0</v>
      </c>
      <c r="QD10" s="102">
        <v>1</v>
      </c>
    </row>
    <row r="11" spans="1:446" x14ac:dyDescent="0.25">
      <c r="A11" s="75" t="s">
        <v>69</v>
      </c>
      <c r="B11" s="75" t="s">
        <v>69</v>
      </c>
      <c r="C11" s="76">
        <f>ROUND(TAMUG!H18,0)-ROUND(TAMUG!H288,0)</f>
        <v>0</v>
      </c>
      <c r="D11" s="77">
        <v>10298</v>
      </c>
      <c r="E11" s="75" t="s">
        <v>685</v>
      </c>
      <c r="F11" s="75">
        <v>2025</v>
      </c>
      <c r="G11" s="76">
        <v>27812743</v>
      </c>
      <c r="H11" s="76">
        <v>14316130</v>
      </c>
      <c r="I11" s="76">
        <v>6699276</v>
      </c>
      <c r="J11" s="76">
        <v>4386236</v>
      </c>
      <c r="K11" s="76">
        <v>8751050</v>
      </c>
      <c r="L11" s="75" t="s">
        <v>925</v>
      </c>
      <c r="M11" s="75" t="s">
        <v>726</v>
      </c>
      <c r="N11" s="98" t="s">
        <v>924</v>
      </c>
      <c r="O11" s="76">
        <v>1276</v>
      </c>
      <c r="P11" s="76">
        <v>705</v>
      </c>
      <c r="Q11" s="76">
        <v>111</v>
      </c>
      <c r="R11" s="76">
        <v>46</v>
      </c>
      <c r="S11" s="76">
        <v>0</v>
      </c>
      <c r="T11" s="78" t="s">
        <v>742</v>
      </c>
      <c r="U11" s="78" t="s">
        <v>743</v>
      </c>
      <c r="V11" s="78" t="s">
        <v>744</v>
      </c>
      <c r="W11" s="76">
        <v>15664</v>
      </c>
      <c r="X11" s="76">
        <v>11344</v>
      </c>
      <c r="Y11" s="76">
        <v>1584</v>
      </c>
      <c r="Z11" s="76">
        <v>0</v>
      </c>
      <c r="AA11" s="76">
        <v>95</v>
      </c>
      <c r="AB11" s="76">
        <v>2198</v>
      </c>
      <c r="AC11" s="76">
        <v>0</v>
      </c>
      <c r="AD11" s="76">
        <v>0</v>
      </c>
      <c r="AE11" s="76">
        <v>0</v>
      </c>
      <c r="AF11" s="76">
        <v>54</v>
      </c>
      <c r="AG11" s="76">
        <v>0</v>
      </c>
      <c r="AH11" s="76">
        <v>3653</v>
      </c>
      <c r="AI11" s="76">
        <v>0</v>
      </c>
      <c r="AJ11" s="76">
        <v>183</v>
      </c>
      <c r="AK11" s="76">
        <v>0</v>
      </c>
      <c r="AL11" s="76">
        <v>1822</v>
      </c>
      <c r="AM11" s="76">
        <v>0</v>
      </c>
      <c r="AN11" s="76">
        <v>0</v>
      </c>
      <c r="AO11" s="76">
        <v>564.00000000000011</v>
      </c>
      <c r="AP11" s="76">
        <v>0</v>
      </c>
      <c r="AQ11" s="76">
        <v>459</v>
      </c>
      <c r="AR11" s="76">
        <v>5078</v>
      </c>
      <c r="AS11" s="76">
        <v>114</v>
      </c>
      <c r="AT11" s="76">
        <v>0</v>
      </c>
      <c r="AU11" s="76">
        <v>527</v>
      </c>
      <c r="AV11" s="76">
        <v>1829.9999999999998</v>
      </c>
      <c r="AW11" s="76">
        <v>0</v>
      </c>
      <c r="AX11" s="76">
        <v>0</v>
      </c>
      <c r="AY11" s="76">
        <v>0</v>
      </c>
      <c r="AZ11" s="76">
        <v>15</v>
      </c>
      <c r="BA11" s="76">
        <v>0</v>
      </c>
      <c r="BB11" s="76">
        <v>1915</v>
      </c>
      <c r="BC11" s="76">
        <v>0</v>
      </c>
      <c r="BD11" s="76">
        <v>0</v>
      </c>
      <c r="BE11" s="76">
        <v>0</v>
      </c>
      <c r="BF11" s="76">
        <v>2857</v>
      </c>
      <c r="BG11" s="76">
        <v>0</v>
      </c>
      <c r="BH11" s="76">
        <v>0</v>
      </c>
      <c r="BI11" s="76">
        <v>781</v>
      </c>
      <c r="BJ11" s="76">
        <v>0</v>
      </c>
      <c r="BK11" s="76">
        <v>105</v>
      </c>
      <c r="BL11" s="76">
        <v>501</v>
      </c>
      <c r="BM11" s="76">
        <v>0</v>
      </c>
      <c r="BN11" s="76">
        <v>0</v>
      </c>
      <c r="BO11" s="76">
        <v>216</v>
      </c>
      <c r="BP11" s="76">
        <v>419</v>
      </c>
      <c r="BQ11" s="76">
        <v>0</v>
      </c>
      <c r="BR11" s="76">
        <v>0</v>
      </c>
      <c r="BS11" s="76">
        <v>0</v>
      </c>
      <c r="BT11" s="76">
        <v>0</v>
      </c>
      <c r="BU11" s="76">
        <v>0</v>
      </c>
      <c r="BV11" s="76">
        <v>0</v>
      </c>
      <c r="BW11" s="76">
        <v>0</v>
      </c>
      <c r="BX11" s="76">
        <v>0</v>
      </c>
      <c r="BY11" s="76">
        <v>0</v>
      </c>
      <c r="BZ11" s="76">
        <v>927</v>
      </c>
      <c r="CA11" s="76">
        <v>0</v>
      </c>
      <c r="CB11" s="76">
        <v>0</v>
      </c>
      <c r="CC11" s="76">
        <v>0</v>
      </c>
      <c r="CD11" s="76">
        <v>0</v>
      </c>
      <c r="CE11" s="76">
        <v>15</v>
      </c>
      <c r="CF11" s="76">
        <v>899</v>
      </c>
      <c r="CG11" s="76">
        <v>0</v>
      </c>
      <c r="CH11" s="76">
        <v>0</v>
      </c>
      <c r="CI11" s="76">
        <v>83</v>
      </c>
      <c r="CJ11" s="76">
        <v>258</v>
      </c>
      <c r="CK11" s="76">
        <v>0</v>
      </c>
      <c r="CL11" s="76">
        <v>0</v>
      </c>
      <c r="CM11" s="76">
        <v>0</v>
      </c>
      <c r="CN11" s="76">
        <v>0</v>
      </c>
      <c r="CO11" s="76">
        <v>0</v>
      </c>
      <c r="CP11" s="76">
        <v>0</v>
      </c>
      <c r="CQ11" s="76">
        <v>0</v>
      </c>
      <c r="CR11" s="76">
        <v>0</v>
      </c>
      <c r="CS11" s="76">
        <v>0</v>
      </c>
      <c r="CT11" s="76">
        <v>0</v>
      </c>
      <c r="CU11" s="76">
        <v>0</v>
      </c>
      <c r="CV11" s="76">
        <v>0</v>
      </c>
      <c r="CW11" s="76">
        <v>0</v>
      </c>
      <c r="CX11" s="76">
        <v>0</v>
      </c>
      <c r="CY11" s="76">
        <v>0</v>
      </c>
      <c r="CZ11" s="76">
        <v>0</v>
      </c>
      <c r="DA11" s="76">
        <v>0</v>
      </c>
      <c r="DB11" s="76">
        <v>0</v>
      </c>
      <c r="DC11" s="76">
        <v>0</v>
      </c>
      <c r="DD11" s="76">
        <v>0</v>
      </c>
      <c r="DE11" s="76">
        <v>0</v>
      </c>
      <c r="DF11" s="76">
        <v>0</v>
      </c>
      <c r="DG11" s="76">
        <v>0</v>
      </c>
      <c r="DH11" s="76">
        <v>0</v>
      </c>
      <c r="DI11" s="76">
        <v>0</v>
      </c>
      <c r="DJ11" s="76">
        <v>0</v>
      </c>
      <c r="DK11" s="76">
        <v>0</v>
      </c>
      <c r="DL11" s="76">
        <v>0</v>
      </c>
      <c r="DM11" s="76">
        <v>0</v>
      </c>
      <c r="DN11" s="76">
        <v>0</v>
      </c>
      <c r="DO11" s="76">
        <v>0</v>
      </c>
      <c r="DP11" s="76">
        <v>0</v>
      </c>
      <c r="DQ11" s="76">
        <v>0</v>
      </c>
      <c r="DR11" s="76">
        <v>0</v>
      </c>
      <c r="DS11" s="76">
        <v>903818.6994793053</v>
      </c>
      <c r="DT11" s="76">
        <v>619818.81970689271</v>
      </c>
      <c r="DU11" s="76">
        <v>62529.436025641029</v>
      </c>
      <c r="DV11" s="76">
        <v>0</v>
      </c>
      <c r="DW11" s="76">
        <v>12981.77147907648</v>
      </c>
      <c r="DX11" s="76">
        <v>81482.293794440848</v>
      </c>
      <c r="DY11" s="76">
        <v>0</v>
      </c>
      <c r="DZ11" s="76">
        <v>0</v>
      </c>
      <c r="EA11" s="76">
        <v>0</v>
      </c>
      <c r="EB11" s="76">
        <v>9158.5</v>
      </c>
      <c r="EC11" s="76">
        <v>0</v>
      </c>
      <c r="ED11" s="76">
        <v>574327.87630387046</v>
      </c>
      <c r="EE11" s="76">
        <v>0</v>
      </c>
      <c r="EF11" s="76">
        <v>22623.726190476191</v>
      </c>
      <c r="EG11" s="76">
        <v>0</v>
      </c>
      <c r="EH11" s="76">
        <v>177057.71714599497</v>
      </c>
      <c r="EI11" s="76">
        <v>0</v>
      </c>
      <c r="EJ11" s="76">
        <v>0</v>
      </c>
      <c r="EK11" s="76">
        <v>202022.79429728026</v>
      </c>
      <c r="EL11" s="76">
        <v>0</v>
      </c>
      <c r="EM11" s="76">
        <v>154169.0862973693</v>
      </c>
      <c r="EN11" s="76">
        <v>747281.14293231803</v>
      </c>
      <c r="EO11" s="76">
        <v>3349.3589743589741</v>
      </c>
      <c r="EP11" s="76">
        <v>0</v>
      </c>
      <c r="EQ11" s="76">
        <v>102734.88416136151</v>
      </c>
      <c r="ER11" s="76">
        <v>166335.03233336163</v>
      </c>
      <c r="ES11" s="76">
        <v>0</v>
      </c>
      <c r="ET11" s="76">
        <v>0</v>
      </c>
      <c r="EU11" s="76">
        <v>0</v>
      </c>
      <c r="EV11" s="76">
        <v>0</v>
      </c>
      <c r="EW11" s="76">
        <v>0</v>
      </c>
      <c r="EX11" s="76">
        <v>325037.5115416171</v>
      </c>
      <c r="EY11" s="76">
        <v>0</v>
      </c>
      <c r="EZ11" s="76">
        <v>0</v>
      </c>
      <c r="FA11" s="76">
        <v>0</v>
      </c>
      <c r="FB11" s="76">
        <v>231192.76674204506</v>
      </c>
      <c r="FC11" s="76">
        <v>0</v>
      </c>
      <c r="FD11" s="76">
        <v>0</v>
      </c>
      <c r="FE11" s="76">
        <v>403936.80191656499</v>
      </c>
      <c r="FF11" s="76">
        <v>0</v>
      </c>
      <c r="FG11" s="76">
        <v>43066.848979591829</v>
      </c>
      <c r="FH11" s="76">
        <v>462003.13401806186</v>
      </c>
      <c r="FI11" s="76">
        <v>0</v>
      </c>
      <c r="FJ11" s="76">
        <v>0</v>
      </c>
      <c r="FK11" s="76">
        <v>89844.682236834124</v>
      </c>
      <c r="FL11" s="76">
        <v>48004.459904809468</v>
      </c>
      <c r="FM11" s="76">
        <v>0</v>
      </c>
      <c r="FN11" s="76">
        <v>0</v>
      </c>
      <c r="FO11" s="76">
        <v>0</v>
      </c>
      <c r="FP11" s="76">
        <v>0</v>
      </c>
      <c r="FQ11" s="76">
        <v>0</v>
      </c>
      <c r="FR11" s="76">
        <v>0</v>
      </c>
      <c r="FS11" s="76">
        <v>0</v>
      </c>
      <c r="FT11" s="76">
        <v>0</v>
      </c>
      <c r="FU11" s="76">
        <v>0</v>
      </c>
      <c r="FV11" s="76">
        <v>374190.95277862664</v>
      </c>
      <c r="FW11" s="76">
        <v>0</v>
      </c>
      <c r="FX11" s="76">
        <v>0</v>
      </c>
      <c r="FY11" s="76">
        <v>0</v>
      </c>
      <c r="FZ11" s="76">
        <v>0</v>
      </c>
      <c r="GA11" s="76">
        <v>16283.265306122446</v>
      </c>
      <c r="GB11" s="76">
        <v>1079701.8151388452</v>
      </c>
      <c r="GC11" s="76">
        <v>0</v>
      </c>
      <c r="GD11" s="76">
        <v>0</v>
      </c>
      <c r="GE11" s="76">
        <v>31871.392858658619</v>
      </c>
      <c r="GF11" s="76">
        <v>30369.973000061116</v>
      </c>
      <c r="GG11" s="76">
        <v>0</v>
      </c>
      <c r="GH11" s="76">
        <v>0</v>
      </c>
      <c r="GI11" s="76">
        <v>0</v>
      </c>
      <c r="GJ11" s="76">
        <v>0</v>
      </c>
      <c r="GK11" s="76">
        <v>0</v>
      </c>
      <c r="GL11" s="76">
        <v>0</v>
      </c>
      <c r="GM11" s="76">
        <v>0</v>
      </c>
      <c r="GN11" s="76">
        <v>0</v>
      </c>
      <c r="GO11" s="76">
        <v>0</v>
      </c>
      <c r="GP11" s="76">
        <v>0</v>
      </c>
      <c r="GQ11" s="76">
        <v>0</v>
      </c>
      <c r="GR11" s="76">
        <v>0</v>
      </c>
      <c r="GS11" s="76">
        <v>0</v>
      </c>
      <c r="GT11" s="76">
        <v>0</v>
      </c>
      <c r="GU11" s="76">
        <v>0</v>
      </c>
      <c r="GV11" s="76">
        <v>0</v>
      </c>
      <c r="GW11" s="76">
        <v>0</v>
      </c>
      <c r="GX11" s="76">
        <v>0</v>
      </c>
      <c r="GY11" s="76">
        <v>0</v>
      </c>
      <c r="GZ11" s="76">
        <v>0</v>
      </c>
      <c r="HA11" s="76">
        <v>0</v>
      </c>
      <c r="HB11" s="76">
        <v>0</v>
      </c>
      <c r="HC11" s="76">
        <v>0</v>
      </c>
      <c r="HD11" s="76">
        <v>0</v>
      </c>
      <c r="HE11" s="76">
        <v>0</v>
      </c>
      <c r="HF11" s="76">
        <v>0</v>
      </c>
      <c r="HG11" s="76">
        <v>0</v>
      </c>
      <c r="HH11" s="76">
        <v>0</v>
      </c>
      <c r="HI11" s="76">
        <v>0</v>
      </c>
      <c r="HJ11" s="76">
        <v>0</v>
      </c>
      <c r="HK11" s="76">
        <v>0</v>
      </c>
      <c r="HL11" s="76">
        <v>0</v>
      </c>
      <c r="HM11" s="76">
        <v>0</v>
      </c>
      <c r="HN11" s="76">
        <v>0</v>
      </c>
      <c r="HP11" s="77" t="s">
        <v>136</v>
      </c>
      <c r="HQ11" s="75">
        <f>'Relative Weights'!$H$1</f>
        <v>2025</v>
      </c>
      <c r="HR11" s="76">
        <v>2197505.5</v>
      </c>
      <c r="HS11" s="76">
        <v>492295.1</v>
      </c>
      <c r="HT11" s="76"/>
      <c r="HU11" s="76"/>
      <c r="HV11" s="76"/>
      <c r="HW11" s="76">
        <v>58369.69</v>
      </c>
      <c r="HX11" s="76"/>
      <c r="HY11" s="76"/>
      <c r="HZ11" s="76"/>
      <c r="IA11" s="76"/>
      <c r="IB11" s="76"/>
      <c r="IC11" s="76">
        <v>273224.8</v>
      </c>
      <c r="ID11" s="76"/>
      <c r="IE11" s="76"/>
      <c r="IF11" s="76"/>
      <c r="IG11" s="76">
        <v>17916.93</v>
      </c>
      <c r="IH11" s="76"/>
      <c r="II11" s="76"/>
      <c r="IJ11" s="76"/>
      <c r="IK11" s="76"/>
      <c r="IL11" s="76">
        <v>374840</v>
      </c>
      <c r="IM11" s="76">
        <v>593532.80000000005</v>
      </c>
      <c r="IN11" s="76"/>
      <c r="IO11" s="76"/>
      <c r="IP11" s="76"/>
      <c r="IQ11" s="76">
        <v>119153.8</v>
      </c>
      <c r="IR11" s="76"/>
      <c r="IS11" s="76"/>
      <c r="IT11" s="76"/>
      <c r="IU11" s="76"/>
      <c r="IV11" s="76"/>
      <c r="IW11" s="76">
        <v>154630</v>
      </c>
      <c r="IX11" s="76"/>
      <c r="IY11" s="76"/>
      <c r="IZ11" s="76"/>
      <c r="JA11" s="76">
        <v>23395</v>
      </c>
      <c r="JB11" s="76"/>
      <c r="JC11" s="76"/>
      <c r="JD11" s="76"/>
      <c r="JE11" s="76"/>
      <c r="JF11" s="76">
        <v>104710.9</v>
      </c>
      <c r="JG11" s="76">
        <v>366948.9</v>
      </c>
      <c r="JH11" s="76"/>
      <c r="JI11" s="76"/>
      <c r="JJ11" s="76"/>
      <c r="JK11" s="76">
        <v>34387.910000000003</v>
      </c>
      <c r="JL11" s="76"/>
      <c r="JM11" s="76"/>
      <c r="JN11" s="76"/>
      <c r="JO11" s="76"/>
      <c r="JP11" s="76"/>
      <c r="JQ11" s="76"/>
      <c r="JR11" s="76"/>
      <c r="JS11" s="76"/>
      <c r="JT11" s="76"/>
      <c r="JU11" s="76">
        <v>37865.35</v>
      </c>
      <c r="JV11" s="76"/>
      <c r="JW11" s="76"/>
      <c r="JX11" s="76"/>
      <c r="JY11" s="76"/>
      <c r="JZ11" s="76">
        <v>39590.43</v>
      </c>
      <c r="KA11" s="76">
        <v>857560.1</v>
      </c>
      <c r="KB11" s="76"/>
      <c r="KC11" s="76"/>
      <c r="KD11" s="76"/>
      <c r="KE11" s="76">
        <v>21755.47</v>
      </c>
      <c r="KF11" s="76"/>
      <c r="KG11" s="76"/>
      <c r="KH11" s="76"/>
      <c r="KI11" s="76"/>
      <c r="KJ11" s="76"/>
      <c r="KK11" s="76"/>
      <c r="KL11" s="76"/>
      <c r="KM11" s="76"/>
      <c r="KN11" s="76"/>
      <c r="KO11" s="76"/>
      <c r="KP11" s="76"/>
      <c r="KQ11" s="76"/>
      <c r="KR11" s="76"/>
      <c r="KS11" s="76"/>
      <c r="KT11" s="76"/>
      <c r="KU11" s="76"/>
      <c r="KV11" s="76"/>
      <c r="KW11" s="76"/>
      <c r="KX11" s="76"/>
      <c r="KY11" s="76"/>
      <c r="KZ11" s="76"/>
      <c r="LA11" s="76"/>
      <c r="LB11" s="76"/>
      <c r="LC11" s="76"/>
      <c r="LD11" s="76"/>
      <c r="LE11" s="76"/>
      <c r="LF11" s="76"/>
      <c r="LG11" s="76"/>
      <c r="LH11" s="76"/>
      <c r="LI11" s="76"/>
      <c r="LJ11" s="76"/>
      <c r="LK11" s="76"/>
      <c r="LL11" s="76"/>
      <c r="LM11" s="76"/>
      <c r="LN11" s="76">
        <v>8012.2860000000001</v>
      </c>
      <c r="LO11" s="76"/>
      <c r="LP11" s="76">
        <v>1048.4459999999999</v>
      </c>
      <c r="LQ11" s="76"/>
      <c r="LR11" s="76"/>
      <c r="LS11" s="76">
        <v>116313.60000000001</v>
      </c>
      <c r="LT11" s="76"/>
      <c r="LU11" s="76"/>
      <c r="LV11" s="76"/>
      <c r="LW11" s="76">
        <v>35.742460000000001</v>
      </c>
      <c r="LX11" s="76"/>
      <c r="LY11" s="76">
        <v>32349.15</v>
      </c>
      <c r="LZ11" s="76"/>
      <c r="MA11" s="76"/>
      <c r="MB11" s="76"/>
      <c r="MC11" s="76">
        <v>145.96369999999999</v>
      </c>
      <c r="MD11" s="76"/>
      <c r="ME11" s="76"/>
      <c r="MF11" s="76">
        <v>127133.4</v>
      </c>
      <c r="MG11" s="76"/>
      <c r="MH11" s="76">
        <v>270.71609999999998</v>
      </c>
      <c r="MI11" s="76">
        <v>5576.1009999999997</v>
      </c>
      <c r="MJ11" s="76">
        <v>75.456310000000002</v>
      </c>
      <c r="MK11" s="76"/>
      <c r="ML11" s="76">
        <v>2349.0720000000001</v>
      </c>
      <c r="MM11" s="76">
        <v>110227.4</v>
      </c>
      <c r="MN11" s="76"/>
      <c r="MO11" s="76"/>
      <c r="MP11" s="76"/>
      <c r="MQ11" s="76">
        <v>9.9284619999999997</v>
      </c>
      <c r="MR11" s="76"/>
      <c r="MS11" s="76">
        <v>4108.549</v>
      </c>
      <c r="MT11" s="76"/>
      <c r="MU11" s="76"/>
      <c r="MV11" s="76"/>
      <c r="MW11" s="76">
        <v>196.00839999999999</v>
      </c>
      <c r="MX11" s="76"/>
      <c r="MY11" s="76"/>
      <c r="MZ11" s="76">
        <v>162748.79999999999</v>
      </c>
      <c r="NA11" s="76"/>
      <c r="NB11" s="76">
        <v>180708.1</v>
      </c>
      <c r="NC11" s="76">
        <v>5204361</v>
      </c>
      <c r="ND11" s="76"/>
      <c r="NE11" s="76"/>
      <c r="NF11" s="76">
        <v>2192467</v>
      </c>
      <c r="NG11" s="76">
        <v>1525930</v>
      </c>
      <c r="NH11" s="76"/>
      <c r="NI11" s="76"/>
      <c r="NJ11" s="76"/>
      <c r="NK11" s="76"/>
      <c r="NL11" s="76"/>
      <c r="NM11" s="76"/>
      <c r="NN11" s="76"/>
      <c r="NO11" s="76"/>
      <c r="NP11" s="76"/>
      <c r="NQ11" s="76">
        <v>834854.1</v>
      </c>
      <c r="NR11" s="76"/>
      <c r="NS11" s="76"/>
      <c r="NT11" s="76"/>
      <c r="NU11" s="76"/>
      <c r="NV11" s="76">
        <v>128400.9</v>
      </c>
      <c r="NW11" s="76">
        <v>2223006</v>
      </c>
      <c r="NX11" s="76"/>
      <c r="NY11" s="76"/>
      <c r="NZ11" s="76">
        <v>936496.6</v>
      </c>
      <c r="OA11" s="76">
        <v>519306.1</v>
      </c>
      <c r="OB11" s="76"/>
      <c r="OC11" s="76"/>
      <c r="OD11" s="76"/>
      <c r="OE11" s="76"/>
      <c r="OF11" s="76"/>
      <c r="OG11" s="76"/>
      <c r="OH11" s="76"/>
      <c r="OI11" s="76"/>
      <c r="OJ11" s="76"/>
      <c r="OK11" s="76"/>
      <c r="OL11" s="76"/>
      <c r="OM11" s="76"/>
      <c r="ON11" s="76"/>
      <c r="OO11" s="76"/>
      <c r="OP11" s="76"/>
      <c r="OQ11" s="76"/>
      <c r="OR11" s="76"/>
      <c r="OS11" s="76"/>
      <c r="OT11" s="76"/>
      <c r="OU11" s="76"/>
      <c r="OV11" s="76"/>
      <c r="OW11" s="76"/>
      <c r="OX11" s="76"/>
      <c r="OY11" s="76"/>
      <c r="OZ11" s="76"/>
      <c r="PA11" s="76"/>
      <c r="PB11" s="76"/>
      <c r="PC11" s="76"/>
      <c r="PD11" s="76"/>
      <c r="PE11" s="76"/>
      <c r="PF11" s="76"/>
      <c r="PG11" s="76"/>
      <c r="PH11" s="76"/>
      <c r="PI11" s="76"/>
      <c r="PJ11" s="76">
        <v>4450759</v>
      </c>
      <c r="PK11" s="76">
        <v>4931923</v>
      </c>
      <c r="PL11" s="76">
        <v>479229.6</v>
      </c>
      <c r="PM11" s="76">
        <v>291095.8</v>
      </c>
      <c r="PN11" s="76"/>
      <c r="PO11" s="76">
        <v>1294782</v>
      </c>
      <c r="PP11" s="76"/>
      <c r="PQ11" s="76"/>
      <c r="PR11" s="76"/>
      <c r="PS11" s="76">
        <v>19473.990000000002</v>
      </c>
      <c r="PT11" s="76"/>
      <c r="PU11" s="76">
        <v>1675542</v>
      </c>
      <c r="PV11" s="76"/>
      <c r="PW11" s="76">
        <v>1559.325</v>
      </c>
      <c r="PX11" s="76"/>
      <c r="PY11" s="76">
        <v>1466643</v>
      </c>
      <c r="PZ11" s="76"/>
      <c r="QA11" s="76"/>
      <c r="QB11" s="76">
        <v>458857.6</v>
      </c>
      <c r="QC11" s="89"/>
      <c r="QD11" s="102">
        <v>1</v>
      </c>
    </row>
    <row r="12" spans="1:446" x14ac:dyDescent="0.25">
      <c r="A12" s="75" t="s">
        <v>95</v>
      </c>
      <c r="B12" s="75" t="s">
        <v>95</v>
      </c>
      <c r="C12" s="76">
        <f>ROUND(PVAMU!H18,0)-ROUND(PVAMU!H288,0)</f>
        <v>0</v>
      </c>
      <c r="D12" s="77">
        <v>3630</v>
      </c>
      <c r="E12" s="75" t="s">
        <v>681</v>
      </c>
      <c r="F12" s="75">
        <v>2025</v>
      </c>
      <c r="G12" s="76">
        <v>57841042</v>
      </c>
      <c r="H12" s="76">
        <v>45262367</v>
      </c>
      <c r="I12" s="76">
        <v>37568160</v>
      </c>
      <c r="J12" s="76">
        <v>26970625</v>
      </c>
      <c r="K12" s="76">
        <v>38139164</v>
      </c>
      <c r="L12" s="75" t="s">
        <v>925</v>
      </c>
      <c r="M12" s="75" t="s">
        <v>726</v>
      </c>
      <c r="N12" s="98" t="s">
        <v>924</v>
      </c>
      <c r="O12" s="76">
        <v>4888</v>
      </c>
      <c r="P12" s="76">
        <v>4014</v>
      </c>
      <c r="Q12" s="76">
        <v>755</v>
      </c>
      <c r="R12" s="76">
        <v>164</v>
      </c>
      <c r="S12" s="76">
        <v>0</v>
      </c>
      <c r="T12" s="78" t="s">
        <v>745</v>
      </c>
      <c r="U12" s="78" t="s">
        <v>746</v>
      </c>
      <c r="V12" s="78" t="s">
        <v>747</v>
      </c>
      <c r="W12" s="76">
        <v>89432</v>
      </c>
      <c r="X12" s="76">
        <v>30043</v>
      </c>
      <c r="Y12" s="76">
        <v>9076</v>
      </c>
      <c r="Z12" s="76">
        <v>2739</v>
      </c>
      <c r="AA12" s="76">
        <v>3802</v>
      </c>
      <c r="AB12" s="76">
        <v>10837</v>
      </c>
      <c r="AC12" s="76">
        <v>5324</v>
      </c>
      <c r="AD12" s="76">
        <v>0</v>
      </c>
      <c r="AE12" s="76">
        <v>765</v>
      </c>
      <c r="AF12" s="76">
        <v>0</v>
      </c>
      <c r="AG12" s="76">
        <v>0</v>
      </c>
      <c r="AH12" s="76">
        <v>2238</v>
      </c>
      <c r="AI12" s="76">
        <v>0</v>
      </c>
      <c r="AJ12" s="76">
        <v>8214</v>
      </c>
      <c r="AK12" s="76">
        <v>0</v>
      </c>
      <c r="AL12" s="76">
        <v>14403</v>
      </c>
      <c r="AM12" s="76">
        <v>0</v>
      </c>
      <c r="AN12" s="76">
        <v>0</v>
      </c>
      <c r="AO12" s="76">
        <v>1239</v>
      </c>
      <c r="AP12" s="76">
        <v>87</v>
      </c>
      <c r="AQ12" s="76">
        <v>13697</v>
      </c>
      <c r="AR12" s="76">
        <v>8223</v>
      </c>
      <c r="AS12" s="76">
        <v>1024</v>
      </c>
      <c r="AT12" s="76">
        <v>2113</v>
      </c>
      <c r="AU12" s="76">
        <v>1267</v>
      </c>
      <c r="AV12" s="76">
        <v>10057</v>
      </c>
      <c r="AW12" s="76">
        <v>864</v>
      </c>
      <c r="AX12" s="76">
        <v>0</v>
      </c>
      <c r="AY12" s="76">
        <v>1446</v>
      </c>
      <c r="AZ12" s="76">
        <v>0</v>
      </c>
      <c r="BA12" s="76">
        <v>0</v>
      </c>
      <c r="BB12" s="76">
        <v>0</v>
      </c>
      <c r="BC12" s="76">
        <v>0</v>
      </c>
      <c r="BD12" s="76">
        <v>9087</v>
      </c>
      <c r="BE12" s="76">
        <v>0</v>
      </c>
      <c r="BF12" s="76">
        <v>12144</v>
      </c>
      <c r="BG12" s="76">
        <v>0</v>
      </c>
      <c r="BH12" s="76">
        <v>78</v>
      </c>
      <c r="BI12" s="76">
        <v>1935</v>
      </c>
      <c r="BJ12" s="76">
        <v>6443</v>
      </c>
      <c r="BK12" s="76">
        <v>1533</v>
      </c>
      <c r="BL12" s="76">
        <v>445</v>
      </c>
      <c r="BM12" s="76">
        <v>0</v>
      </c>
      <c r="BN12" s="76">
        <v>3510</v>
      </c>
      <c r="BO12" s="76">
        <v>275</v>
      </c>
      <c r="BP12" s="76">
        <v>4202</v>
      </c>
      <c r="BQ12" s="76">
        <v>225</v>
      </c>
      <c r="BR12" s="76">
        <v>0</v>
      </c>
      <c r="BS12" s="76">
        <v>2728</v>
      </c>
      <c r="BT12" s="76">
        <v>0</v>
      </c>
      <c r="BU12" s="76">
        <v>0</v>
      </c>
      <c r="BV12" s="76">
        <v>0</v>
      </c>
      <c r="BW12" s="76">
        <v>0</v>
      </c>
      <c r="BX12" s="76">
        <v>225</v>
      </c>
      <c r="BY12" s="76">
        <v>0</v>
      </c>
      <c r="BZ12" s="76">
        <v>2040</v>
      </c>
      <c r="CA12" s="76">
        <v>0</v>
      </c>
      <c r="CB12" s="76">
        <v>0</v>
      </c>
      <c r="CC12" s="76">
        <v>0</v>
      </c>
      <c r="CD12" s="76">
        <v>389</v>
      </c>
      <c r="CE12" s="76">
        <v>378</v>
      </c>
      <c r="CF12" s="76">
        <v>0</v>
      </c>
      <c r="CG12" s="76">
        <v>0</v>
      </c>
      <c r="CH12" s="76">
        <v>1075</v>
      </c>
      <c r="CI12" s="76">
        <v>0</v>
      </c>
      <c r="CJ12" s="76">
        <v>417</v>
      </c>
      <c r="CK12" s="76">
        <v>0</v>
      </c>
      <c r="CL12" s="76">
        <v>0</v>
      </c>
      <c r="CM12" s="76">
        <v>0</v>
      </c>
      <c r="CN12" s="76">
        <v>0</v>
      </c>
      <c r="CO12" s="76">
        <v>0</v>
      </c>
      <c r="CP12" s="76">
        <v>0</v>
      </c>
      <c r="CQ12" s="76">
        <v>0</v>
      </c>
      <c r="CR12" s="76">
        <v>0</v>
      </c>
      <c r="CS12" s="76">
        <v>0</v>
      </c>
      <c r="CT12" s="76">
        <v>0</v>
      </c>
      <c r="CU12" s="76">
        <v>0</v>
      </c>
      <c r="CV12" s="76">
        <v>0</v>
      </c>
      <c r="CW12" s="76">
        <v>0</v>
      </c>
      <c r="CX12" s="76">
        <v>368</v>
      </c>
      <c r="CY12" s="76">
        <v>0</v>
      </c>
      <c r="CZ12" s="76">
        <v>0</v>
      </c>
      <c r="DA12" s="76">
        <v>0</v>
      </c>
      <c r="DB12" s="76">
        <v>0</v>
      </c>
      <c r="DC12" s="76">
        <v>0</v>
      </c>
      <c r="DD12" s="76">
        <v>0</v>
      </c>
      <c r="DE12" s="76">
        <v>0</v>
      </c>
      <c r="DF12" s="76">
        <v>0</v>
      </c>
      <c r="DG12" s="76">
        <v>0</v>
      </c>
      <c r="DH12" s="76">
        <v>0</v>
      </c>
      <c r="DI12" s="76">
        <v>0</v>
      </c>
      <c r="DJ12" s="76">
        <v>0</v>
      </c>
      <c r="DK12" s="76">
        <v>0</v>
      </c>
      <c r="DL12" s="76">
        <v>0</v>
      </c>
      <c r="DM12" s="76">
        <v>0</v>
      </c>
      <c r="DN12" s="76">
        <v>0</v>
      </c>
      <c r="DO12" s="76">
        <v>0</v>
      </c>
      <c r="DP12" s="76">
        <v>0</v>
      </c>
      <c r="DQ12" s="76">
        <v>0</v>
      </c>
      <c r="DR12" s="76">
        <v>0</v>
      </c>
      <c r="DS12" s="76">
        <v>7381104.0921584163</v>
      </c>
      <c r="DT12" s="76">
        <v>2510884.9856991181</v>
      </c>
      <c r="DU12" s="76">
        <v>1303028.8793363075</v>
      </c>
      <c r="DV12" s="76">
        <v>269619.87561902945</v>
      </c>
      <c r="DW12" s="76">
        <v>743731.68929805502</v>
      </c>
      <c r="DX12" s="76">
        <v>1964133.3511721969</v>
      </c>
      <c r="DY12" s="76">
        <v>493234.70003367541</v>
      </c>
      <c r="DZ12" s="76">
        <v>0</v>
      </c>
      <c r="EA12" s="76">
        <v>102012.01045745418</v>
      </c>
      <c r="EB12" s="76">
        <v>0</v>
      </c>
      <c r="EC12" s="76">
        <v>0</v>
      </c>
      <c r="ED12" s="76">
        <v>213361.77666666661</v>
      </c>
      <c r="EE12" s="76">
        <v>0</v>
      </c>
      <c r="EF12" s="76">
        <v>483529.54410736979</v>
      </c>
      <c r="EG12" s="76">
        <v>0</v>
      </c>
      <c r="EH12" s="76">
        <v>1016923.1274225155</v>
      </c>
      <c r="EI12" s="76">
        <v>0</v>
      </c>
      <c r="EJ12" s="76">
        <v>0</v>
      </c>
      <c r="EK12" s="76">
        <v>227409.53853745607</v>
      </c>
      <c r="EL12" s="76">
        <v>18843.329130615999</v>
      </c>
      <c r="EM12" s="76">
        <v>1492891.7869747723</v>
      </c>
      <c r="EN12" s="76">
        <v>1223626.3133219229</v>
      </c>
      <c r="EO12" s="76">
        <v>362349.81551217812</v>
      </c>
      <c r="EP12" s="76">
        <v>364818.54781579663</v>
      </c>
      <c r="EQ12" s="76">
        <v>374133.97534840944</v>
      </c>
      <c r="ER12" s="76">
        <v>2775458.6483291443</v>
      </c>
      <c r="ES12" s="76">
        <v>370450.10329965776</v>
      </c>
      <c r="ET12" s="76">
        <v>0</v>
      </c>
      <c r="EU12" s="76">
        <v>246507.47809658822</v>
      </c>
      <c r="EV12" s="76">
        <v>0</v>
      </c>
      <c r="EW12" s="76">
        <v>0</v>
      </c>
      <c r="EX12" s="76">
        <v>0</v>
      </c>
      <c r="EY12" s="76">
        <v>0</v>
      </c>
      <c r="EZ12" s="76">
        <v>818992.31837926386</v>
      </c>
      <c r="FA12" s="76">
        <v>0</v>
      </c>
      <c r="FB12" s="76">
        <v>1855017.1217438495</v>
      </c>
      <c r="FC12" s="76">
        <v>0</v>
      </c>
      <c r="FD12" s="76">
        <v>45954.477866419293</v>
      </c>
      <c r="FE12" s="76">
        <v>259465.83655976615</v>
      </c>
      <c r="FF12" s="76">
        <v>1743706.2558861063</v>
      </c>
      <c r="FG12" s="76">
        <v>595052.34103873337</v>
      </c>
      <c r="FH12" s="76">
        <v>234325.41111111111</v>
      </c>
      <c r="FI12" s="76">
        <v>0</v>
      </c>
      <c r="FJ12" s="76">
        <v>917701.64110199246</v>
      </c>
      <c r="FK12" s="76">
        <v>225362.25252525252</v>
      </c>
      <c r="FL12" s="76">
        <v>1581983.0903805045</v>
      </c>
      <c r="FM12" s="76">
        <v>175661.30333333332</v>
      </c>
      <c r="FN12" s="76">
        <v>0</v>
      </c>
      <c r="FO12" s="76">
        <v>462217.62312162737</v>
      </c>
      <c r="FP12" s="76">
        <v>0</v>
      </c>
      <c r="FQ12" s="76">
        <v>0</v>
      </c>
      <c r="FR12" s="76">
        <v>0</v>
      </c>
      <c r="FS12" s="76">
        <v>0</v>
      </c>
      <c r="FT12" s="76">
        <v>46303.1</v>
      </c>
      <c r="FU12" s="76">
        <v>0</v>
      </c>
      <c r="FV12" s="76">
        <v>611083.41769745038</v>
      </c>
      <c r="FW12" s="76">
        <v>0</v>
      </c>
      <c r="FX12" s="76">
        <v>0</v>
      </c>
      <c r="FY12" s="76">
        <v>0</v>
      </c>
      <c r="FZ12" s="76">
        <v>369296.60274725279</v>
      </c>
      <c r="GA12" s="76">
        <v>377399.21325493808</v>
      </c>
      <c r="GB12" s="76">
        <v>0</v>
      </c>
      <c r="GC12" s="76">
        <v>0</v>
      </c>
      <c r="GD12" s="76">
        <v>942304.72369674174</v>
      </c>
      <c r="GE12" s="76">
        <v>0</v>
      </c>
      <c r="GF12" s="76">
        <v>520817.68740004918</v>
      </c>
      <c r="GG12" s="76">
        <v>0</v>
      </c>
      <c r="GH12" s="76">
        <v>0</v>
      </c>
      <c r="GI12" s="76">
        <v>0</v>
      </c>
      <c r="GJ12" s="76">
        <v>0</v>
      </c>
      <c r="GK12" s="76">
        <v>0</v>
      </c>
      <c r="GL12" s="76">
        <v>0</v>
      </c>
      <c r="GM12" s="76">
        <v>0</v>
      </c>
      <c r="GN12" s="76">
        <v>0</v>
      </c>
      <c r="GO12" s="76">
        <v>0</v>
      </c>
      <c r="GP12" s="76">
        <v>0</v>
      </c>
      <c r="GQ12" s="76">
        <v>0</v>
      </c>
      <c r="GR12" s="76">
        <v>0</v>
      </c>
      <c r="GS12" s="76">
        <v>0</v>
      </c>
      <c r="GT12" s="76">
        <v>356911.92999999988</v>
      </c>
      <c r="GU12" s="76">
        <v>0</v>
      </c>
      <c r="GV12" s="76">
        <v>0</v>
      </c>
      <c r="GW12" s="76">
        <v>0</v>
      </c>
      <c r="GX12" s="76">
        <v>0</v>
      </c>
      <c r="GY12" s="76">
        <v>0</v>
      </c>
      <c r="GZ12" s="76">
        <v>0</v>
      </c>
      <c r="HA12" s="76">
        <v>0</v>
      </c>
      <c r="HB12" s="76">
        <v>0</v>
      </c>
      <c r="HC12" s="76">
        <v>0</v>
      </c>
      <c r="HD12" s="76">
        <v>0</v>
      </c>
      <c r="HE12" s="76">
        <v>0</v>
      </c>
      <c r="HF12" s="76">
        <v>0</v>
      </c>
      <c r="HG12" s="76">
        <v>0</v>
      </c>
      <c r="HH12" s="76">
        <v>0</v>
      </c>
      <c r="HI12" s="76">
        <v>0</v>
      </c>
      <c r="HJ12" s="76">
        <v>0</v>
      </c>
      <c r="HK12" s="76">
        <v>0</v>
      </c>
      <c r="HL12" s="76">
        <v>0</v>
      </c>
      <c r="HM12" s="76">
        <v>0</v>
      </c>
      <c r="HN12" s="76">
        <v>0</v>
      </c>
      <c r="HP12" s="77" t="s">
        <v>137</v>
      </c>
      <c r="HQ12" s="75">
        <f>'Relative Weights'!$H$1</f>
        <v>2025</v>
      </c>
      <c r="HR12" s="76">
        <v>1499</v>
      </c>
      <c r="HS12" s="76">
        <v>0</v>
      </c>
      <c r="HT12" s="76">
        <v>0</v>
      </c>
      <c r="HU12" s="76">
        <v>0</v>
      </c>
      <c r="HV12" s="76">
        <v>0</v>
      </c>
      <c r="HW12" s="76">
        <v>22532</v>
      </c>
      <c r="HX12" s="76">
        <v>0</v>
      </c>
      <c r="HY12" s="76">
        <v>0</v>
      </c>
      <c r="HZ12" s="76">
        <v>0</v>
      </c>
      <c r="IA12" s="76">
        <v>0</v>
      </c>
      <c r="IB12" s="76">
        <v>0</v>
      </c>
      <c r="IC12" s="76">
        <v>0</v>
      </c>
      <c r="ID12" s="76">
        <v>0</v>
      </c>
      <c r="IE12" s="76">
        <v>0</v>
      </c>
      <c r="IF12" s="76">
        <v>0</v>
      </c>
      <c r="IG12" s="76">
        <v>0</v>
      </c>
      <c r="IH12" s="76">
        <v>0</v>
      </c>
      <c r="II12" s="76">
        <v>0</v>
      </c>
      <c r="IJ12" s="76">
        <v>10509</v>
      </c>
      <c r="IK12" s="76">
        <v>0</v>
      </c>
      <c r="IL12" s="76">
        <v>303</v>
      </c>
      <c r="IM12" s="76">
        <v>0</v>
      </c>
      <c r="IN12" s="76">
        <v>0</v>
      </c>
      <c r="IO12" s="76">
        <v>0</v>
      </c>
      <c r="IP12" s="76">
        <v>0</v>
      </c>
      <c r="IQ12" s="76">
        <v>31838</v>
      </c>
      <c r="IR12" s="76">
        <v>0</v>
      </c>
      <c r="IS12" s="76">
        <v>0</v>
      </c>
      <c r="IT12" s="76">
        <v>0</v>
      </c>
      <c r="IU12" s="76">
        <v>0</v>
      </c>
      <c r="IV12" s="76">
        <v>0</v>
      </c>
      <c r="IW12" s="76">
        <v>0</v>
      </c>
      <c r="IX12" s="76">
        <v>0</v>
      </c>
      <c r="IY12" s="76">
        <v>0</v>
      </c>
      <c r="IZ12" s="76">
        <v>0</v>
      </c>
      <c r="JA12" s="76">
        <v>0</v>
      </c>
      <c r="JB12" s="76">
        <v>0</v>
      </c>
      <c r="JC12" s="76">
        <v>0</v>
      </c>
      <c r="JD12" s="76">
        <v>11991</v>
      </c>
      <c r="JE12" s="76">
        <v>0</v>
      </c>
      <c r="JF12" s="76">
        <v>121</v>
      </c>
      <c r="JG12" s="76">
        <v>0</v>
      </c>
      <c r="JH12" s="76">
        <v>0</v>
      </c>
      <c r="JI12" s="76">
        <v>0</v>
      </c>
      <c r="JJ12" s="76">
        <v>0</v>
      </c>
      <c r="JK12" s="76">
        <v>18147</v>
      </c>
      <c r="JL12" s="76">
        <v>0</v>
      </c>
      <c r="JM12" s="76">
        <v>0</v>
      </c>
      <c r="JN12" s="76">
        <v>0</v>
      </c>
      <c r="JO12" s="76">
        <v>0</v>
      </c>
      <c r="JP12" s="76">
        <v>0</v>
      </c>
      <c r="JQ12" s="76">
        <v>0</v>
      </c>
      <c r="JR12" s="76">
        <v>0</v>
      </c>
      <c r="JS12" s="76">
        <v>0</v>
      </c>
      <c r="JT12" s="76">
        <v>0</v>
      </c>
      <c r="JU12" s="76">
        <v>0</v>
      </c>
      <c r="JV12" s="76">
        <v>0</v>
      </c>
      <c r="JW12" s="76">
        <v>0</v>
      </c>
      <c r="JX12" s="76">
        <v>0</v>
      </c>
      <c r="JY12" s="76">
        <v>0</v>
      </c>
      <c r="JZ12" s="76">
        <v>77</v>
      </c>
      <c r="KA12" s="76">
        <v>0</v>
      </c>
      <c r="KB12" s="76">
        <v>0</v>
      </c>
      <c r="KC12" s="76">
        <v>0</v>
      </c>
      <c r="KD12" s="76">
        <v>0</v>
      </c>
      <c r="KE12" s="76">
        <v>5974</v>
      </c>
      <c r="KF12" s="76">
        <v>0</v>
      </c>
      <c r="KG12" s="76">
        <v>0</v>
      </c>
      <c r="KH12" s="76">
        <v>0</v>
      </c>
      <c r="KI12" s="76">
        <v>0</v>
      </c>
      <c r="KJ12" s="76">
        <v>0</v>
      </c>
      <c r="KK12" s="76">
        <v>0</v>
      </c>
      <c r="KL12" s="76">
        <v>0</v>
      </c>
      <c r="KM12" s="76">
        <v>0</v>
      </c>
      <c r="KN12" s="76">
        <v>0</v>
      </c>
      <c r="KO12" s="76">
        <v>0</v>
      </c>
      <c r="KP12" s="76">
        <v>0</v>
      </c>
      <c r="KQ12" s="76">
        <v>0</v>
      </c>
      <c r="KR12" s="76">
        <v>0</v>
      </c>
      <c r="KS12" s="76">
        <v>0</v>
      </c>
      <c r="KT12" s="76">
        <v>0</v>
      </c>
      <c r="KU12" s="76">
        <v>0</v>
      </c>
      <c r="KV12" s="76">
        <v>0</v>
      </c>
      <c r="KW12" s="76">
        <v>0</v>
      </c>
      <c r="KX12" s="76">
        <v>0</v>
      </c>
      <c r="KY12" s="76">
        <v>0</v>
      </c>
      <c r="KZ12" s="76">
        <v>0</v>
      </c>
      <c r="LA12" s="76">
        <v>0</v>
      </c>
      <c r="LB12" s="76">
        <v>0</v>
      </c>
      <c r="LC12" s="76">
        <v>0</v>
      </c>
      <c r="LD12" s="76">
        <v>0</v>
      </c>
      <c r="LE12" s="76">
        <v>0</v>
      </c>
      <c r="LF12" s="76">
        <v>0</v>
      </c>
      <c r="LG12" s="76">
        <v>0</v>
      </c>
      <c r="LH12" s="76">
        <v>0</v>
      </c>
      <c r="LI12" s="76">
        <v>0</v>
      </c>
      <c r="LJ12" s="76">
        <v>0</v>
      </c>
      <c r="LK12" s="76">
        <v>0</v>
      </c>
      <c r="LL12" s="76">
        <v>0</v>
      </c>
      <c r="LM12" s="76">
        <v>0</v>
      </c>
      <c r="LN12" s="76">
        <v>1822749</v>
      </c>
      <c r="LO12" s="76">
        <v>0</v>
      </c>
      <c r="LP12" s="76">
        <v>0</v>
      </c>
      <c r="LQ12" s="76">
        <v>0</v>
      </c>
      <c r="LR12" s="76">
        <v>0</v>
      </c>
      <c r="LS12" s="76">
        <v>19111</v>
      </c>
      <c r="LT12" s="76">
        <v>0</v>
      </c>
      <c r="LU12" s="76">
        <v>0</v>
      </c>
      <c r="LV12" s="76">
        <v>0</v>
      </c>
      <c r="LW12" s="76">
        <v>0</v>
      </c>
      <c r="LX12" s="76">
        <v>0</v>
      </c>
      <c r="LY12" s="76">
        <v>0</v>
      </c>
      <c r="LZ12" s="76">
        <v>0</v>
      </c>
      <c r="MA12" s="76">
        <v>0</v>
      </c>
      <c r="MB12" s="76">
        <v>0</v>
      </c>
      <c r="MC12" s="76">
        <v>0</v>
      </c>
      <c r="MD12" s="76">
        <v>0</v>
      </c>
      <c r="ME12" s="76">
        <v>0</v>
      </c>
      <c r="MF12" s="76">
        <v>0</v>
      </c>
      <c r="MG12" s="76">
        <v>0</v>
      </c>
      <c r="MH12" s="76">
        <v>368582</v>
      </c>
      <c r="MI12" s="76">
        <v>600</v>
      </c>
      <c r="MJ12" s="76">
        <v>0</v>
      </c>
      <c r="MK12" s="76">
        <v>0</v>
      </c>
      <c r="ML12" s="76">
        <v>0</v>
      </c>
      <c r="MM12" s="76">
        <v>27005</v>
      </c>
      <c r="MN12" s="76">
        <v>0</v>
      </c>
      <c r="MO12" s="76">
        <v>0</v>
      </c>
      <c r="MP12" s="76">
        <v>0</v>
      </c>
      <c r="MQ12" s="76">
        <v>0</v>
      </c>
      <c r="MR12" s="76">
        <v>0</v>
      </c>
      <c r="MS12" s="76">
        <v>0</v>
      </c>
      <c r="MT12" s="76">
        <v>0</v>
      </c>
      <c r="MU12" s="76">
        <v>0</v>
      </c>
      <c r="MV12" s="76">
        <v>0</v>
      </c>
      <c r="MW12" s="76">
        <v>0</v>
      </c>
      <c r="MX12" s="76">
        <v>0</v>
      </c>
      <c r="MY12" s="76">
        <v>0</v>
      </c>
      <c r="MZ12" s="76">
        <v>0</v>
      </c>
      <c r="NA12" s="76">
        <v>0</v>
      </c>
      <c r="NB12" s="76">
        <v>253677</v>
      </c>
      <c r="NC12" s="76">
        <v>4960</v>
      </c>
      <c r="ND12" s="76">
        <v>0</v>
      </c>
      <c r="NE12" s="76">
        <v>16204</v>
      </c>
      <c r="NF12" s="76">
        <v>0</v>
      </c>
      <c r="NG12" s="76">
        <v>35379</v>
      </c>
      <c r="NH12" s="76">
        <v>0</v>
      </c>
      <c r="NI12" s="76">
        <v>0</v>
      </c>
      <c r="NJ12" s="76">
        <v>69388</v>
      </c>
      <c r="NK12" s="76">
        <v>0</v>
      </c>
      <c r="NL12" s="76">
        <v>0</v>
      </c>
      <c r="NM12" s="76">
        <v>0</v>
      </c>
      <c r="NN12" s="76">
        <v>0</v>
      </c>
      <c r="NO12" s="76">
        <v>0</v>
      </c>
      <c r="NP12" s="76">
        <v>0</v>
      </c>
      <c r="NQ12" s="76">
        <v>76015</v>
      </c>
      <c r="NR12" s="76">
        <v>0</v>
      </c>
      <c r="NS12" s="76">
        <v>0</v>
      </c>
      <c r="NT12" s="76">
        <v>0</v>
      </c>
      <c r="NU12" s="76">
        <v>18235</v>
      </c>
      <c r="NV12" s="76">
        <v>0</v>
      </c>
      <c r="NW12" s="76">
        <v>0</v>
      </c>
      <c r="NX12" s="76">
        <v>0</v>
      </c>
      <c r="NY12" s="76">
        <v>16637</v>
      </c>
      <c r="NZ12" s="76">
        <v>0</v>
      </c>
      <c r="OA12" s="76">
        <v>11648</v>
      </c>
      <c r="OB12" s="76">
        <v>0</v>
      </c>
      <c r="OC12" s="76">
        <v>0</v>
      </c>
      <c r="OD12" s="76">
        <v>0</v>
      </c>
      <c r="OE12" s="76">
        <v>0</v>
      </c>
      <c r="OF12" s="76">
        <v>0</v>
      </c>
      <c r="OG12" s="76">
        <v>0</v>
      </c>
      <c r="OH12" s="76">
        <v>0</v>
      </c>
      <c r="OI12" s="76">
        <v>0</v>
      </c>
      <c r="OJ12" s="76">
        <v>0</v>
      </c>
      <c r="OK12" s="76">
        <v>0</v>
      </c>
      <c r="OL12" s="76">
        <v>0</v>
      </c>
      <c r="OM12" s="76">
        <v>0</v>
      </c>
      <c r="ON12" s="76">
        <v>0</v>
      </c>
      <c r="OO12" s="76">
        <v>17625</v>
      </c>
      <c r="OP12" s="76">
        <v>0</v>
      </c>
      <c r="OQ12" s="76">
        <v>0</v>
      </c>
      <c r="OR12" s="76">
        <v>0</v>
      </c>
      <c r="OS12" s="76">
        <v>0</v>
      </c>
      <c r="OT12" s="76">
        <v>0</v>
      </c>
      <c r="OU12" s="76">
        <v>0</v>
      </c>
      <c r="OV12" s="76">
        <v>0</v>
      </c>
      <c r="OW12" s="76">
        <v>0</v>
      </c>
      <c r="OX12" s="76">
        <v>0</v>
      </c>
      <c r="OY12" s="76">
        <v>0</v>
      </c>
      <c r="OZ12" s="76">
        <v>0</v>
      </c>
      <c r="PA12" s="76">
        <v>0</v>
      </c>
      <c r="PB12" s="76">
        <v>0</v>
      </c>
      <c r="PC12" s="76">
        <v>0</v>
      </c>
      <c r="PD12" s="76">
        <v>0</v>
      </c>
      <c r="PE12" s="76">
        <v>0</v>
      </c>
      <c r="PF12" s="76">
        <v>0</v>
      </c>
      <c r="PG12" s="76">
        <v>0</v>
      </c>
      <c r="PH12" s="76">
        <v>0</v>
      </c>
      <c r="PI12" s="76">
        <v>0</v>
      </c>
      <c r="PJ12" s="76">
        <v>10064994</v>
      </c>
      <c r="PK12" s="76">
        <v>4147952</v>
      </c>
      <c r="PL12" s="76">
        <v>602954</v>
      </c>
      <c r="PM12" s="76">
        <v>22607603</v>
      </c>
      <c r="PN12" s="76">
        <v>1967341</v>
      </c>
      <c r="PO12" s="76">
        <v>17546489</v>
      </c>
      <c r="PP12" s="76">
        <v>0</v>
      </c>
      <c r="PQ12" s="76">
        <v>0</v>
      </c>
      <c r="PR12" s="76">
        <v>2243887</v>
      </c>
      <c r="PS12" s="76">
        <v>0</v>
      </c>
      <c r="PT12" s="76">
        <v>0</v>
      </c>
      <c r="PU12" s="76">
        <v>0</v>
      </c>
      <c r="PV12" s="76">
        <v>0</v>
      </c>
      <c r="PW12" s="76">
        <v>281061</v>
      </c>
      <c r="PX12" s="76">
        <v>0</v>
      </c>
      <c r="PY12" s="76">
        <v>1663426</v>
      </c>
      <c r="PZ12" s="76">
        <v>0</v>
      </c>
      <c r="QA12" s="76">
        <v>316786</v>
      </c>
      <c r="QB12" s="76">
        <v>44799</v>
      </c>
      <c r="QC12" s="89">
        <v>2677701</v>
      </c>
      <c r="QD12" s="102">
        <v>1</v>
      </c>
    </row>
    <row r="13" spans="1:446" x14ac:dyDescent="0.25">
      <c r="A13" s="75" t="s">
        <v>167</v>
      </c>
      <c r="B13" s="75" t="s">
        <v>97</v>
      </c>
      <c r="C13" s="76">
        <f>ROUND(TAR!H18,0)-ROUND(TAR!H288,0)</f>
        <v>0</v>
      </c>
      <c r="D13" s="77">
        <v>3631</v>
      </c>
      <c r="E13" s="75" t="s">
        <v>684</v>
      </c>
      <c r="F13" s="75">
        <v>2025</v>
      </c>
      <c r="G13" s="76">
        <v>64515352</v>
      </c>
      <c r="H13" s="76">
        <v>23326666</v>
      </c>
      <c r="I13" s="76">
        <v>29986052</v>
      </c>
      <c r="J13" s="76">
        <v>25612254</v>
      </c>
      <c r="K13" s="76">
        <v>31212207</v>
      </c>
      <c r="L13" s="75" t="s">
        <v>925</v>
      </c>
      <c r="M13" s="75" t="s">
        <v>726</v>
      </c>
      <c r="N13" s="98" t="s">
        <v>924</v>
      </c>
      <c r="O13" s="76">
        <v>8178</v>
      </c>
      <c r="P13" s="76">
        <v>6950</v>
      </c>
      <c r="Q13" s="76">
        <v>1951</v>
      </c>
      <c r="R13" s="76">
        <v>177</v>
      </c>
      <c r="S13" s="76">
        <v>0</v>
      </c>
      <c r="T13" s="78" t="s">
        <v>837</v>
      </c>
      <c r="U13" s="78" t="s">
        <v>748</v>
      </c>
      <c r="V13" s="91" t="s">
        <v>838</v>
      </c>
      <c r="W13" s="76">
        <v>96121.000000000015</v>
      </c>
      <c r="X13" s="76">
        <v>40530</v>
      </c>
      <c r="Y13" s="76">
        <v>10453</v>
      </c>
      <c r="Z13" s="76">
        <v>7071</v>
      </c>
      <c r="AA13" s="76">
        <v>16330</v>
      </c>
      <c r="AB13" s="76">
        <v>9055</v>
      </c>
      <c r="AC13" s="76">
        <v>2715</v>
      </c>
      <c r="AD13" s="76">
        <v>0</v>
      </c>
      <c r="AE13" s="76">
        <v>735</v>
      </c>
      <c r="AF13" s="76">
        <v>0</v>
      </c>
      <c r="AG13" s="76">
        <v>0</v>
      </c>
      <c r="AH13" s="76">
        <v>0</v>
      </c>
      <c r="AI13" s="76">
        <v>0</v>
      </c>
      <c r="AJ13" s="76">
        <v>1971</v>
      </c>
      <c r="AK13" s="76">
        <v>0</v>
      </c>
      <c r="AL13" s="76">
        <v>19017</v>
      </c>
      <c r="AM13" s="76">
        <v>0</v>
      </c>
      <c r="AN13" s="76">
        <v>0</v>
      </c>
      <c r="AO13" s="76">
        <v>3495</v>
      </c>
      <c r="AP13" s="76">
        <v>0</v>
      </c>
      <c r="AQ13" s="76">
        <v>29206</v>
      </c>
      <c r="AR13" s="76">
        <v>16923</v>
      </c>
      <c r="AS13" s="76">
        <v>2180</v>
      </c>
      <c r="AT13" s="76">
        <v>11985</v>
      </c>
      <c r="AU13" s="76">
        <v>16407</v>
      </c>
      <c r="AV13" s="76">
        <v>9475</v>
      </c>
      <c r="AW13" s="76">
        <v>3690</v>
      </c>
      <c r="AX13" s="76">
        <v>0</v>
      </c>
      <c r="AY13" s="76">
        <v>3051</v>
      </c>
      <c r="AZ13" s="76">
        <v>0</v>
      </c>
      <c r="BA13" s="76">
        <v>0</v>
      </c>
      <c r="BB13" s="76">
        <v>0</v>
      </c>
      <c r="BC13" s="76">
        <v>0</v>
      </c>
      <c r="BD13" s="76">
        <v>2005</v>
      </c>
      <c r="BE13" s="76">
        <v>0</v>
      </c>
      <c r="BF13" s="76">
        <v>32379</v>
      </c>
      <c r="BG13" s="76">
        <v>0</v>
      </c>
      <c r="BH13" s="76">
        <v>708</v>
      </c>
      <c r="BI13" s="76">
        <v>5532</v>
      </c>
      <c r="BJ13" s="76">
        <v>5229</v>
      </c>
      <c r="BK13" s="76">
        <v>6815</v>
      </c>
      <c r="BL13" s="76">
        <v>2927</v>
      </c>
      <c r="BM13" s="76">
        <v>181</v>
      </c>
      <c r="BN13" s="76">
        <v>4350</v>
      </c>
      <c r="BO13" s="76">
        <v>2514</v>
      </c>
      <c r="BP13" s="76">
        <v>1423</v>
      </c>
      <c r="BQ13" s="76">
        <v>972</v>
      </c>
      <c r="BR13" s="76">
        <v>0</v>
      </c>
      <c r="BS13" s="76">
        <v>2175</v>
      </c>
      <c r="BT13" s="76">
        <v>0</v>
      </c>
      <c r="BU13" s="76">
        <v>0</v>
      </c>
      <c r="BV13" s="76">
        <v>0</v>
      </c>
      <c r="BW13" s="76">
        <v>0</v>
      </c>
      <c r="BX13" s="76">
        <v>672</v>
      </c>
      <c r="BY13" s="76">
        <v>0</v>
      </c>
      <c r="BZ13" s="76">
        <v>10053</v>
      </c>
      <c r="CA13" s="76">
        <v>0</v>
      </c>
      <c r="CB13" s="76">
        <v>0</v>
      </c>
      <c r="CC13" s="76">
        <v>753</v>
      </c>
      <c r="CD13" s="76">
        <v>588</v>
      </c>
      <c r="CE13" s="76">
        <v>278</v>
      </c>
      <c r="CF13" s="76">
        <v>0</v>
      </c>
      <c r="CG13" s="76">
        <v>0</v>
      </c>
      <c r="CH13" s="76">
        <v>2139</v>
      </c>
      <c r="CI13" s="76">
        <v>365</v>
      </c>
      <c r="CJ13" s="76">
        <v>0</v>
      </c>
      <c r="CK13" s="76">
        <v>0</v>
      </c>
      <c r="CL13" s="76">
        <v>0</v>
      </c>
      <c r="CM13" s="76">
        <v>0</v>
      </c>
      <c r="CN13" s="76">
        <v>0</v>
      </c>
      <c r="CO13" s="76">
        <v>0</v>
      </c>
      <c r="CP13" s="76">
        <v>0</v>
      </c>
      <c r="CQ13" s="76">
        <v>0</v>
      </c>
      <c r="CR13" s="76">
        <v>180</v>
      </c>
      <c r="CS13" s="76">
        <v>0</v>
      </c>
      <c r="CT13" s="76">
        <v>0</v>
      </c>
      <c r="CU13" s="76">
        <v>0</v>
      </c>
      <c r="CV13" s="76">
        <v>0</v>
      </c>
      <c r="CW13" s="76">
        <v>51</v>
      </c>
      <c r="CX13" s="76">
        <v>0</v>
      </c>
      <c r="CY13" s="76">
        <v>0</v>
      </c>
      <c r="CZ13" s="76">
        <v>0</v>
      </c>
      <c r="DA13" s="76">
        <v>0</v>
      </c>
      <c r="DB13" s="76">
        <v>0</v>
      </c>
      <c r="DC13" s="76">
        <v>0</v>
      </c>
      <c r="DD13" s="76">
        <v>0</v>
      </c>
      <c r="DE13" s="76">
        <v>0</v>
      </c>
      <c r="DF13" s="76">
        <v>0</v>
      </c>
      <c r="DG13" s="76">
        <v>0</v>
      </c>
      <c r="DH13" s="76">
        <v>0</v>
      </c>
      <c r="DI13" s="76">
        <v>0</v>
      </c>
      <c r="DJ13" s="76">
        <v>0</v>
      </c>
      <c r="DK13" s="76">
        <v>0</v>
      </c>
      <c r="DL13" s="76">
        <v>0</v>
      </c>
      <c r="DM13" s="76">
        <v>0</v>
      </c>
      <c r="DN13" s="76">
        <v>0</v>
      </c>
      <c r="DO13" s="76">
        <v>0</v>
      </c>
      <c r="DP13" s="76">
        <v>0</v>
      </c>
      <c r="DQ13" s="76">
        <v>0</v>
      </c>
      <c r="DR13" s="76">
        <v>0</v>
      </c>
      <c r="DS13" s="76">
        <v>6047106.7343111765</v>
      </c>
      <c r="DT13" s="76">
        <v>2128348.0434176223</v>
      </c>
      <c r="DU13" s="76">
        <v>1169989.711979975</v>
      </c>
      <c r="DV13" s="76">
        <v>468554.15772367449</v>
      </c>
      <c r="DW13" s="76">
        <v>556326.85732229624</v>
      </c>
      <c r="DX13" s="76">
        <v>663234.20460964832</v>
      </c>
      <c r="DY13" s="76">
        <v>128208.94877778231</v>
      </c>
      <c r="DZ13" s="76">
        <v>0</v>
      </c>
      <c r="EA13" s="76">
        <v>71507.724218420932</v>
      </c>
      <c r="EB13" s="76">
        <v>0</v>
      </c>
      <c r="EC13" s="76">
        <v>0</v>
      </c>
      <c r="ED13" s="76">
        <v>0</v>
      </c>
      <c r="EE13" s="76">
        <v>0</v>
      </c>
      <c r="EF13" s="76">
        <v>205994.60367870651</v>
      </c>
      <c r="EG13" s="76">
        <v>0</v>
      </c>
      <c r="EH13" s="76">
        <v>1076354.4774260938</v>
      </c>
      <c r="EI13" s="76">
        <v>0</v>
      </c>
      <c r="EJ13" s="76">
        <v>0</v>
      </c>
      <c r="EK13" s="76">
        <v>292769.6046581851</v>
      </c>
      <c r="EL13" s="76">
        <v>0</v>
      </c>
      <c r="EM13" s="76">
        <v>2948029.4510164103</v>
      </c>
      <c r="EN13" s="76">
        <v>1902431.4025084584</v>
      </c>
      <c r="EO13" s="76">
        <v>689168.52559099148</v>
      </c>
      <c r="EP13" s="76">
        <v>1168605.3803740004</v>
      </c>
      <c r="EQ13" s="76">
        <v>1130737.1370783404</v>
      </c>
      <c r="ER13" s="76">
        <v>1125198.046389834</v>
      </c>
      <c r="ES13" s="76">
        <v>211966.703828734</v>
      </c>
      <c r="ET13" s="76">
        <v>0</v>
      </c>
      <c r="EU13" s="76">
        <v>352215.54435300798</v>
      </c>
      <c r="EV13" s="76">
        <v>0</v>
      </c>
      <c r="EW13" s="76">
        <v>0</v>
      </c>
      <c r="EX13" s="76">
        <v>0</v>
      </c>
      <c r="EY13" s="76">
        <v>0</v>
      </c>
      <c r="EZ13" s="76">
        <v>282917.46554716554</v>
      </c>
      <c r="FA13" s="76">
        <v>0</v>
      </c>
      <c r="FB13" s="76">
        <v>3069459.8697148133</v>
      </c>
      <c r="FC13" s="76">
        <v>0</v>
      </c>
      <c r="FD13" s="76">
        <v>115520.69523809526</v>
      </c>
      <c r="FE13" s="76">
        <v>720184.05182317423</v>
      </c>
      <c r="FF13" s="76">
        <v>667786.40923076938</v>
      </c>
      <c r="FG13" s="76">
        <v>1692334.1461105181</v>
      </c>
      <c r="FH13" s="76">
        <v>848230.34268407617</v>
      </c>
      <c r="FI13" s="76">
        <v>85100.184615384627</v>
      </c>
      <c r="FJ13" s="76">
        <v>935618.21133827406</v>
      </c>
      <c r="FK13" s="76">
        <v>646984.13403755112</v>
      </c>
      <c r="FL13" s="76">
        <v>352091.87120054453</v>
      </c>
      <c r="FM13" s="76">
        <v>145837.45263157904</v>
      </c>
      <c r="FN13" s="76">
        <v>0</v>
      </c>
      <c r="FO13" s="76">
        <v>207599.79999999996</v>
      </c>
      <c r="FP13" s="76">
        <v>0</v>
      </c>
      <c r="FQ13" s="76">
        <v>0</v>
      </c>
      <c r="FR13" s="76">
        <v>0</v>
      </c>
      <c r="FS13" s="76">
        <v>0</v>
      </c>
      <c r="FT13" s="76">
        <v>145515.94405483405</v>
      </c>
      <c r="FU13" s="76">
        <v>0</v>
      </c>
      <c r="FV13" s="76">
        <v>1819063.0016957738</v>
      </c>
      <c r="FW13" s="76">
        <v>0</v>
      </c>
      <c r="FX13" s="76">
        <v>0</v>
      </c>
      <c r="FY13" s="76">
        <v>177811.71047619058</v>
      </c>
      <c r="FZ13" s="76">
        <v>282147.19076923077</v>
      </c>
      <c r="GA13" s="76">
        <v>123451.47879120876</v>
      </c>
      <c r="GB13" s="76">
        <v>0</v>
      </c>
      <c r="GC13" s="76">
        <v>0</v>
      </c>
      <c r="GD13" s="76">
        <v>312392.39928571432</v>
      </c>
      <c r="GE13" s="76">
        <v>192946.98772204472</v>
      </c>
      <c r="GF13" s="76">
        <v>0</v>
      </c>
      <c r="GG13" s="76">
        <v>0</v>
      </c>
      <c r="GH13" s="76">
        <v>0</v>
      </c>
      <c r="GI13" s="76">
        <v>0</v>
      </c>
      <c r="GJ13" s="76">
        <v>0</v>
      </c>
      <c r="GK13" s="76">
        <v>0</v>
      </c>
      <c r="GL13" s="76">
        <v>0</v>
      </c>
      <c r="GM13" s="76">
        <v>0</v>
      </c>
      <c r="GN13" s="76">
        <v>115861</v>
      </c>
      <c r="GO13" s="76">
        <v>0</v>
      </c>
      <c r="GP13" s="76">
        <v>0</v>
      </c>
      <c r="GQ13" s="76">
        <v>0</v>
      </c>
      <c r="GR13" s="76">
        <v>0</v>
      </c>
      <c r="GS13" s="76">
        <v>24119.200000000001</v>
      </c>
      <c r="GT13" s="76">
        <v>0</v>
      </c>
      <c r="GU13" s="76">
        <v>0</v>
      </c>
      <c r="GV13" s="76">
        <v>0</v>
      </c>
      <c r="GW13" s="76">
        <v>0</v>
      </c>
      <c r="GX13" s="76">
        <v>0</v>
      </c>
      <c r="GY13" s="76">
        <v>0</v>
      </c>
      <c r="GZ13" s="76">
        <v>0</v>
      </c>
      <c r="HA13" s="76">
        <v>0</v>
      </c>
      <c r="HB13" s="76">
        <v>0</v>
      </c>
      <c r="HC13" s="76">
        <v>0</v>
      </c>
      <c r="HD13" s="76">
        <v>0</v>
      </c>
      <c r="HE13" s="76">
        <v>0</v>
      </c>
      <c r="HF13" s="76">
        <v>0</v>
      </c>
      <c r="HG13" s="76">
        <v>0</v>
      </c>
      <c r="HH13" s="76">
        <v>0</v>
      </c>
      <c r="HI13" s="76">
        <v>0</v>
      </c>
      <c r="HJ13" s="76">
        <v>0</v>
      </c>
      <c r="HK13" s="76">
        <v>0</v>
      </c>
      <c r="HL13" s="76">
        <v>0</v>
      </c>
      <c r="HM13" s="76">
        <v>0</v>
      </c>
      <c r="HN13" s="76">
        <v>0</v>
      </c>
      <c r="HP13" s="77" t="s">
        <v>138</v>
      </c>
      <c r="HQ13" s="75">
        <f>'Relative Weights'!$H$1</f>
        <v>2025</v>
      </c>
      <c r="HR13" s="76">
        <v>0</v>
      </c>
      <c r="HS13" s="76">
        <v>0</v>
      </c>
      <c r="HT13" s="76">
        <v>0</v>
      </c>
      <c r="HU13" s="76">
        <v>0</v>
      </c>
      <c r="HV13" s="76">
        <v>0</v>
      </c>
      <c r="HW13" s="76">
        <v>0</v>
      </c>
      <c r="HX13" s="76">
        <v>0</v>
      </c>
      <c r="HY13" s="76">
        <v>0</v>
      </c>
      <c r="HZ13" s="76">
        <v>0</v>
      </c>
      <c r="IA13" s="76">
        <v>0</v>
      </c>
      <c r="IB13" s="76">
        <v>0</v>
      </c>
      <c r="IC13" s="76">
        <v>0</v>
      </c>
      <c r="ID13" s="76">
        <v>0</v>
      </c>
      <c r="IE13" s="76">
        <v>0</v>
      </c>
      <c r="IF13" s="76">
        <v>0</v>
      </c>
      <c r="IG13" s="76">
        <v>0</v>
      </c>
      <c r="IH13" s="76">
        <v>0</v>
      </c>
      <c r="II13" s="76">
        <v>0</v>
      </c>
      <c r="IJ13" s="76">
        <v>0</v>
      </c>
      <c r="IK13" s="76">
        <v>0</v>
      </c>
      <c r="IL13" s="76">
        <v>0</v>
      </c>
      <c r="IM13" s="76">
        <v>0</v>
      </c>
      <c r="IN13" s="76">
        <v>0</v>
      </c>
      <c r="IO13" s="76">
        <v>0</v>
      </c>
      <c r="IP13" s="76">
        <v>0</v>
      </c>
      <c r="IQ13" s="76">
        <v>0</v>
      </c>
      <c r="IR13" s="76">
        <v>0</v>
      </c>
      <c r="IS13" s="76">
        <v>0</v>
      </c>
      <c r="IT13" s="76">
        <v>0</v>
      </c>
      <c r="IU13" s="76">
        <v>0</v>
      </c>
      <c r="IV13" s="76">
        <v>0</v>
      </c>
      <c r="IW13" s="76">
        <v>0</v>
      </c>
      <c r="IX13" s="76">
        <v>0</v>
      </c>
      <c r="IY13" s="76">
        <v>0</v>
      </c>
      <c r="IZ13" s="76">
        <v>0</v>
      </c>
      <c r="JA13" s="76">
        <v>0</v>
      </c>
      <c r="JB13" s="76">
        <v>0</v>
      </c>
      <c r="JC13" s="76">
        <v>0</v>
      </c>
      <c r="JD13" s="76">
        <v>0</v>
      </c>
      <c r="JE13" s="76">
        <v>0</v>
      </c>
      <c r="JF13" s="76">
        <v>0</v>
      </c>
      <c r="JG13" s="76">
        <v>0</v>
      </c>
      <c r="JH13" s="76">
        <v>0</v>
      </c>
      <c r="JI13" s="76">
        <v>0</v>
      </c>
      <c r="JJ13" s="76">
        <v>0</v>
      </c>
      <c r="JK13" s="76">
        <v>0</v>
      </c>
      <c r="JL13" s="76">
        <v>0</v>
      </c>
      <c r="JM13" s="76">
        <v>0</v>
      </c>
      <c r="JN13" s="76">
        <v>0</v>
      </c>
      <c r="JO13" s="76">
        <v>0</v>
      </c>
      <c r="JP13" s="76">
        <v>0</v>
      </c>
      <c r="JQ13" s="76">
        <v>0</v>
      </c>
      <c r="JR13" s="76">
        <v>0</v>
      </c>
      <c r="JS13" s="76">
        <v>0</v>
      </c>
      <c r="JT13" s="76">
        <v>0</v>
      </c>
      <c r="JU13" s="76">
        <v>0</v>
      </c>
      <c r="JV13" s="76">
        <v>0</v>
      </c>
      <c r="JW13" s="76">
        <v>0</v>
      </c>
      <c r="JX13" s="76">
        <v>0</v>
      </c>
      <c r="JY13" s="76">
        <v>0</v>
      </c>
      <c r="JZ13" s="76">
        <v>0</v>
      </c>
      <c r="KA13" s="76">
        <v>0</v>
      </c>
      <c r="KB13" s="76">
        <v>0</v>
      </c>
      <c r="KC13" s="76">
        <v>0</v>
      </c>
      <c r="KD13" s="76">
        <v>0</v>
      </c>
      <c r="KE13" s="76">
        <v>0</v>
      </c>
      <c r="KF13" s="76">
        <v>0</v>
      </c>
      <c r="KG13" s="76">
        <v>0</v>
      </c>
      <c r="KH13" s="76">
        <v>0</v>
      </c>
      <c r="KI13" s="76">
        <v>0</v>
      </c>
      <c r="KJ13" s="76">
        <v>0</v>
      </c>
      <c r="KK13" s="76">
        <v>0</v>
      </c>
      <c r="KL13" s="76">
        <v>0</v>
      </c>
      <c r="KM13" s="76">
        <v>0</v>
      </c>
      <c r="KN13" s="76">
        <v>0</v>
      </c>
      <c r="KO13" s="76">
        <v>0</v>
      </c>
      <c r="KP13" s="76">
        <v>0</v>
      </c>
      <c r="KQ13" s="76">
        <v>0</v>
      </c>
      <c r="KR13" s="76">
        <v>0</v>
      </c>
      <c r="KS13" s="76">
        <v>0</v>
      </c>
      <c r="KT13" s="76">
        <v>0</v>
      </c>
      <c r="KU13" s="76">
        <v>0</v>
      </c>
      <c r="KV13" s="76">
        <v>0</v>
      </c>
      <c r="KW13" s="76">
        <v>0</v>
      </c>
      <c r="KX13" s="76">
        <v>0</v>
      </c>
      <c r="KY13" s="76">
        <v>0</v>
      </c>
      <c r="KZ13" s="76">
        <v>0</v>
      </c>
      <c r="LA13" s="76">
        <v>0</v>
      </c>
      <c r="LB13" s="76">
        <v>0</v>
      </c>
      <c r="LC13" s="76">
        <v>0</v>
      </c>
      <c r="LD13" s="76">
        <v>0</v>
      </c>
      <c r="LE13" s="76">
        <v>0</v>
      </c>
      <c r="LF13" s="76">
        <v>0</v>
      </c>
      <c r="LG13" s="76">
        <v>0</v>
      </c>
      <c r="LH13" s="76">
        <v>0</v>
      </c>
      <c r="LI13" s="76">
        <v>0</v>
      </c>
      <c r="LJ13" s="76">
        <v>0</v>
      </c>
      <c r="LK13" s="76">
        <v>0</v>
      </c>
      <c r="LL13" s="76">
        <v>0</v>
      </c>
      <c r="LM13" s="76">
        <v>0</v>
      </c>
      <c r="LN13" s="76">
        <v>0</v>
      </c>
      <c r="LO13" s="76">
        <v>0</v>
      </c>
      <c r="LP13" s="76">
        <v>0</v>
      </c>
      <c r="LQ13" s="76">
        <v>0</v>
      </c>
      <c r="LR13" s="76">
        <v>0</v>
      </c>
      <c r="LS13" s="76">
        <v>0</v>
      </c>
      <c r="LT13" s="76">
        <v>0</v>
      </c>
      <c r="LU13" s="76">
        <v>0</v>
      </c>
      <c r="LV13" s="76">
        <v>0</v>
      </c>
      <c r="LW13" s="76">
        <v>0</v>
      </c>
      <c r="LX13" s="76">
        <v>0</v>
      </c>
      <c r="LY13" s="76">
        <v>0</v>
      </c>
      <c r="LZ13" s="76">
        <v>0</v>
      </c>
      <c r="MA13" s="76">
        <v>0</v>
      </c>
      <c r="MB13" s="76">
        <v>0</v>
      </c>
      <c r="MC13" s="76">
        <v>0</v>
      </c>
      <c r="MD13" s="76">
        <v>0</v>
      </c>
      <c r="ME13" s="76">
        <v>0</v>
      </c>
      <c r="MF13" s="76">
        <v>0</v>
      </c>
      <c r="MG13" s="76">
        <v>0</v>
      </c>
      <c r="MH13" s="76">
        <v>0</v>
      </c>
      <c r="MI13" s="76">
        <v>0</v>
      </c>
      <c r="MJ13" s="76">
        <v>0</v>
      </c>
      <c r="MK13" s="76">
        <v>0</v>
      </c>
      <c r="ML13" s="76">
        <v>0</v>
      </c>
      <c r="MM13" s="76">
        <v>0</v>
      </c>
      <c r="MN13" s="76">
        <v>0</v>
      </c>
      <c r="MO13" s="76">
        <v>0</v>
      </c>
      <c r="MP13" s="76">
        <v>0</v>
      </c>
      <c r="MQ13" s="76">
        <v>0</v>
      </c>
      <c r="MR13" s="76">
        <v>0</v>
      </c>
      <c r="MS13" s="76">
        <v>0</v>
      </c>
      <c r="MT13" s="76">
        <v>0</v>
      </c>
      <c r="MU13" s="76">
        <v>0</v>
      </c>
      <c r="MV13" s="76">
        <v>0</v>
      </c>
      <c r="MW13" s="76">
        <v>0</v>
      </c>
      <c r="MX13" s="76">
        <v>0</v>
      </c>
      <c r="MY13" s="76">
        <v>0</v>
      </c>
      <c r="MZ13" s="76">
        <v>0</v>
      </c>
      <c r="NA13" s="76">
        <v>0</v>
      </c>
      <c r="NB13" s="76">
        <v>0</v>
      </c>
      <c r="NC13" s="76">
        <v>0</v>
      </c>
      <c r="ND13" s="76">
        <v>0</v>
      </c>
      <c r="NE13" s="76">
        <v>0</v>
      </c>
      <c r="NF13" s="76">
        <v>0</v>
      </c>
      <c r="NG13" s="76">
        <v>0</v>
      </c>
      <c r="NH13" s="76">
        <v>0</v>
      </c>
      <c r="NI13" s="76">
        <v>0</v>
      </c>
      <c r="NJ13" s="76">
        <v>0</v>
      </c>
      <c r="NK13" s="76">
        <v>0</v>
      </c>
      <c r="NL13" s="76">
        <v>0</v>
      </c>
      <c r="NM13" s="76">
        <v>0</v>
      </c>
      <c r="NN13" s="76">
        <v>0</v>
      </c>
      <c r="NO13" s="76">
        <v>0</v>
      </c>
      <c r="NP13" s="76">
        <v>0</v>
      </c>
      <c r="NQ13" s="76">
        <v>0</v>
      </c>
      <c r="NR13" s="76">
        <v>0</v>
      </c>
      <c r="NS13" s="76">
        <v>0</v>
      </c>
      <c r="NT13" s="76">
        <v>0</v>
      </c>
      <c r="NU13" s="76">
        <v>0</v>
      </c>
      <c r="NV13" s="76">
        <v>0</v>
      </c>
      <c r="NW13" s="76">
        <v>0</v>
      </c>
      <c r="NX13" s="76">
        <v>0</v>
      </c>
      <c r="NY13" s="76">
        <v>0</v>
      </c>
      <c r="NZ13" s="76">
        <v>0</v>
      </c>
      <c r="OA13" s="76">
        <v>0</v>
      </c>
      <c r="OB13" s="76">
        <v>0</v>
      </c>
      <c r="OC13" s="76">
        <v>0</v>
      </c>
      <c r="OD13" s="76">
        <v>0</v>
      </c>
      <c r="OE13" s="76">
        <v>0</v>
      </c>
      <c r="OF13" s="76">
        <v>0</v>
      </c>
      <c r="OG13" s="76">
        <v>0</v>
      </c>
      <c r="OH13" s="76">
        <v>0</v>
      </c>
      <c r="OI13" s="76">
        <v>0</v>
      </c>
      <c r="OJ13" s="76">
        <v>0</v>
      </c>
      <c r="OK13" s="76">
        <v>0</v>
      </c>
      <c r="OL13" s="76">
        <v>0</v>
      </c>
      <c r="OM13" s="76">
        <v>0</v>
      </c>
      <c r="ON13" s="76">
        <v>0</v>
      </c>
      <c r="OO13" s="76">
        <v>0</v>
      </c>
      <c r="OP13" s="76">
        <v>0</v>
      </c>
      <c r="OQ13" s="76">
        <v>0</v>
      </c>
      <c r="OR13" s="76">
        <v>0</v>
      </c>
      <c r="OS13" s="76">
        <v>0</v>
      </c>
      <c r="OT13" s="76">
        <v>0</v>
      </c>
      <c r="OU13" s="76">
        <v>0</v>
      </c>
      <c r="OV13" s="76">
        <v>0</v>
      </c>
      <c r="OW13" s="76">
        <v>0</v>
      </c>
      <c r="OX13" s="76">
        <v>0</v>
      </c>
      <c r="OY13" s="76">
        <v>0</v>
      </c>
      <c r="OZ13" s="76">
        <v>0</v>
      </c>
      <c r="PA13" s="76">
        <v>0</v>
      </c>
      <c r="PB13" s="76">
        <v>0</v>
      </c>
      <c r="PC13" s="76">
        <v>0</v>
      </c>
      <c r="PD13" s="76">
        <v>0</v>
      </c>
      <c r="PE13" s="76">
        <v>0</v>
      </c>
      <c r="PF13" s="76">
        <v>0</v>
      </c>
      <c r="PG13" s="76">
        <v>0</v>
      </c>
      <c r="PH13" s="76">
        <v>0</v>
      </c>
      <c r="PI13" s="76">
        <v>0</v>
      </c>
      <c r="PJ13" s="76">
        <v>16091648</v>
      </c>
      <c r="PK13" s="76">
        <v>7262221</v>
      </c>
      <c r="PL13" s="76">
        <v>2893955</v>
      </c>
      <c r="PM13" s="76">
        <v>3761337</v>
      </c>
      <c r="PN13" s="76">
        <v>4294466</v>
      </c>
      <c r="PO13" s="76">
        <v>3186089</v>
      </c>
      <c r="PP13" s="76">
        <v>723412</v>
      </c>
      <c r="PQ13" s="76">
        <v>0</v>
      </c>
      <c r="PR13" s="76">
        <v>939700</v>
      </c>
      <c r="PS13" s="76">
        <v>0</v>
      </c>
      <c r="PT13" s="76">
        <v>0</v>
      </c>
      <c r="PU13" s="76">
        <v>0</v>
      </c>
      <c r="PV13" s="76">
        <v>0</v>
      </c>
      <c r="PW13" s="76">
        <v>1116777</v>
      </c>
      <c r="PX13" s="76">
        <v>0</v>
      </c>
      <c r="PY13" s="76">
        <v>8878494</v>
      </c>
      <c r="PZ13" s="76">
        <v>0</v>
      </c>
      <c r="QA13" s="76">
        <v>171948</v>
      </c>
      <c r="QB13" s="76">
        <v>1808310</v>
      </c>
      <c r="QC13" s="89">
        <v>1413940</v>
      </c>
      <c r="QD13" s="102">
        <v>1</v>
      </c>
    </row>
    <row r="14" spans="1:446" x14ac:dyDescent="0.25">
      <c r="A14" s="75" t="s">
        <v>672</v>
      </c>
      <c r="B14" s="75" t="s">
        <v>672</v>
      </c>
      <c r="C14" s="76">
        <f>ROUND(TAMUCT!H18,0)-ROUND(TAMUCT!H288,0)</f>
        <v>0</v>
      </c>
      <c r="D14" s="79">
        <v>42295</v>
      </c>
      <c r="E14" s="75" t="s">
        <v>690</v>
      </c>
      <c r="F14" s="75">
        <v>2025</v>
      </c>
      <c r="G14" s="76">
        <v>15373235</v>
      </c>
      <c r="H14" s="76">
        <v>1881512</v>
      </c>
      <c r="I14" s="76">
        <v>8642407</v>
      </c>
      <c r="J14" s="76">
        <v>8968911</v>
      </c>
      <c r="K14" s="76">
        <v>6214658</v>
      </c>
      <c r="L14" s="75" t="s">
        <v>925</v>
      </c>
      <c r="M14" s="75" t="s">
        <v>726</v>
      </c>
      <c r="N14" s="98" t="s">
        <v>924</v>
      </c>
      <c r="O14" s="76">
        <v>230</v>
      </c>
      <c r="P14" s="76">
        <v>1524</v>
      </c>
      <c r="Q14" s="76">
        <v>647</v>
      </c>
      <c r="R14" s="76">
        <v>0</v>
      </c>
      <c r="S14" s="76">
        <v>0</v>
      </c>
      <c r="T14" s="78" t="s">
        <v>958</v>
      </c>
      <c r="U14" s="78" t="s">
        <v>879</v>
      </c>
      <c r="V14" t="s">
        <v>959</v>
      </c>
      <c r="W14" s="76">
        <v>1685</v>
      </c>
      <c r="X14" s="76">
        <v>105</v>
      </c>
      <c r="Y14" s="76">
        <v>88</v>
      </c>
      <c r="Z14" s="76">
        <v>18</v>
      </c>
      <c r="AA14" s="76">
        <v>0</v>
      </c>
      <c r="AB14" s="76">
        <v>540</v>
      </c>
      <c r="AC14" s="76">
        <v>0</v>
      </c>
      <c r="AD14" s="76">
        <v>0</v>
      </c>
      <c r="AE14" s="76">
        <v>177</v>
      </c>
      <c r="AF14" s="76">
        <v>0</v>
      </c>
      <c r="AG14" s="76">
        <v>0</v>
      </c>
      <c r="AH14" s="76">
        <v>0</v>
      </c>
      <c r="AI14" s="76">
        <v>0</v>
      </c>
      <c r="AJ14" s="76">
        <v>0</v>
      </c>
      <c r="AK14" s="76">
        <v>0</v>
      </c>
      <c r="AL14" s="76">
        <v>1122</v>
      </c>
      <c r="AM14" s="76">
        <v>0</v>
      </c>
      <c r="AN14" s="76">
        <v>0</v>
      </c>
      <c r="AO14" s="76">
        <v>438</v>
      </c>
      <c r="AP14" s="76">
        <v>0</v>
      </c>
      <c r="AQ14" s="76">
        <v>11085</v>
      </c>
      <c r="AR14" s="76">
        <v>1643</v>
      </c>
      <c r="AS14" s="76">
        <v>769</v>
      </c>
      <c r="AT14" s="76">
        <v>999</v>
      </c>
      <c r="AU14" s="76">
        <v>0</v>
      </c>
      <c r="AV14" s="76">
        <v>5069</v>
      </c>
      <c r="AW14" s="76">
        <v>0</v>
      </c>
      <c r="AX14" s="76">
        <v>0</v>
      </c>
      <c r="AY14" s="76">
        <v>1371</v>
      </c>
      <c r="AZ14" s="76">
        <v>0</v>
      </c>
      <c r="BA14" s="76">
        <v>0</v>
      </c>
      <c r="BB14" s="76">
        <v>0</v>
      </c>
      <c r="BC14" s="76">
        <v>0</v>
      </c>
      <c r="BD14" s="76">
        <v>0</v>
      </c>
      <c r="BE14" s="76">
        <v>0</v>
      </c>
      <c r="BF14" s="76">
        <v>10032</v>
      </c>
      <c r="BG14" s="76">
        <v>0</v>
      </c>
      <c r="BH14" s="76">
        <v>114</v>
      </c>
      <c r="BI14" s="76">
        <v>2002</v>
      </c>
      <c r="BJ14" s="76">
        <v>501</v>
      </c>
      <c r="BK14" s="76">
        <v>4269</v>
      </c>
      <c r="BL14" s="76">
        <v>72</v>
      </c>
      <c r="BM14" s="76">
        <v>0</v>
      </c>
      <c r="BN14" s="76">
        <v>1752</v>
      </c>
      <c r="BO14" s="76">
        <v>0</v>
      </c>
      <c r="BP14" s="76">
        <v>2214</v>
      </c>
      <c r="BQ14" s="76">
        <v>0</v>
      </c>
      <c r="BR14" s="76">
        <v>0</v>
      </c>
      <c r="BS14" s="76">
        <v>0</v>
      </c>
      <c r="BT14" s="76">
        <v>0</v>
      </c>
      <c r="BU14" s="76">
        <v>0</v>
      </c>
      <c r="BV14" s="76">
        <v>0</v>
      </c>
      <c r="BW14" s="76">
        <v>0</v>
      </c>
      <c r="BX14" s="76">
        <v>807</v>
      </c>
      <c r="BY14" s="76">
        <v>0</v>
      </c>
      <c r="BZ14" s="76">
        <v>2691</v>
      </c>
      <c r="CA14" s="76">
        <v>0</v>
      </c>
      <c r="CB14" s="76">
        <v>0</v>
      </c>
      <c r="CC14" s="76">
        <v>327</v>
      </c>
      <c r="CD14" s="76">
        <v>0</v>
      </c>
      <c r="CE14" s="76">
        <v>0</v>
      </c>
      <c r="CF14" s="76">
        <v>0</v>
      </c>
      <c r="CG14" s="76">
        <v>0</v>
      </c>
      <c r="CH14" s="76">
        <v>0</v>
      </c>
      <c r="CI14" s="76">
        <v>0</v>
      </c>
      <c r="CJ14" s="76">
        <v>0</v>
      </c>
      <c r="CK14" s="76">
        <v>0</v>
      </c>
      <c r="CL14" s="76">
        <v>0</v>
      </c>
      <c r="CM14" s="76">
        <v>0</v>
      </c>
      <c r="CN14" s="76">
        <v>0</v>
      </c>
      <c r="CO14" s="76">
        <v>0</v>
      </c>
      <c r="CP14" s="76">
        <v>0</v>
      </c>
      <c r="CQ14" s="76">
        <v>0</v>
      </c>
      <c r="CR14" s="76">
        <v>0</v>
      </c>
      <c r="CS14" s="76">
        <v>0</v>
      </c>
      <c r="CT14" s="76">
        <v>0</v>
      </c>
      <c r="CU14" s="76">
        <v>0</v>
      </c>
      <c r="CV14" s="76">
        <v>0</v>
      </c>
      <c r="CW14" s="76">
        <v>0</v>
      </c>
      <c r="CX14" s="76">
        <v>0</v>
      </c>
      <c r="CY14" s="76">
        <v>0</v>
      </c>
      <c r="CZ14" s="76">
        <v>0</v>
      </c>
      <c r="DA14" s="76">
        <v>0</v>
      </c>
      <c r="DB14" s="76">
        <v>0</v>
      </c>
      <c r="DC14" s="76">
        <v>0</v>
      </c>
      <c r="DD14" s="76">
        <v>0</v>
      </c>
      <c r="DE14" s="76">
        <v>0</v>
      </c>
      <c r="DF14" s="76">
        <v>0</v>
      </c>
      <c r="DG14" s="76">
        <v>0</v>
      </c>
      <c r="DH14" s="76">
        <v>0</v>
      </c>
      <c r="DI14" s="76">
        <v>0</v>
      </c>
      <c r="DJ14" s="76">
        <v>0</v>
      </c>
      <c r="DK14" s="76">
        <v>0</v>
      </c>
      <c r="DL14" s="76">
        <v>0</v>
      </c>
      <c r="DM14" s="76">
        <v>0</v>
      </c>
      <c r="DN14" s="76">
        <v>0</v>
      </c>
      <c r="DO14" s="76">
        <v>0</v>
      </c>
      <c r="DP14" s="76">
        <v>0</v>
      </c>
      <c r="DQ14" s="76">
        <v>0</v>
      </c>
      <c r="DR14" s="76">
        <v>0</v>
      </c>
      <c r="DS14" s="76">
        <v>185192.60807350534</v>
      </c>
      <c r="DT14" s="76">
        <v>28503.16394228935</v>
      </c>
      <c r="DU14" s="76">
        <v>16433.553809384601</v>
      </c>
      <c r="DV14" s="76">
        <v>7501.4706917423582</v>
      </c>
      <c r="DW14" s="76">
        <v>0</v>
      </c>
      <c r="DX14" s="76">
        <v>38301.323399475499</v>
      </c>
      <c r="DY14" s="76">
        <v>0</v>
      </c>
      <c r="DZ14" s="76">
        <v>0</v>
      </c>
      <c r="EA14" s="76">
        <v>34194.603997669001</v>
      </c>
      <c r="EB14" s="76">
        <v>0</v>
      </c>
      <c r="EC14" s="76">
        <v>0</v>
      </c>
      <c r="ED14" s="76">
        <v>0</v>
      </c>
      <c r="EE14" s="76">
        <v>0</v>
      </c>
      <c r="EF14" s="76">
        <v>0</v>
      </c>
      <c r="EG14" s="76">
        <v>0</v>
      </c>
      <c r="EH14" s="76">
        <v>159529.3642109959</v>
      </c>
      <c r="EI14" s="76">
        <v>0</v>
      </c>
      <c r="EJ14" s="76">
        <v>0</v>
      </c>
      <c r="EK14" s="76">
        <v>48968.179862465135</v>
      </c>
      <c r="EL14" s="76">
        <v>0</v>
      </c>
      <c r="EM14" s="76">
        <v>1187292.7802772836</v>
      </c>
      <c r="EN14" s="76">
        <v>445259.75201393687</v>
      </c>
      <c r="EO14" s="76">
        <v>187860.58801263644</v>
      </c>
      <c r="EP14" s="76">
        <v>211827.5218181579</v>
      </c>
      <c r="EQ14" s="76">
        <v>0</v>
      </c>
      <c r="ER14" s="76">
        <v>572243.25283611077</v>
      </c>
      <c r="ES14" s="76">
        <v>0</v>
      </c>
      <c r="ET14" s="76">
        <v>0</v>
      </c>
      <c r="EU14" s="76">
        <v>290303.79600233096</v>
      </c>
      <c r="EV14" s="76">
        <v>0</v>
      </c>
      <c r="EW14" s="76">
        <v>0</v>
      </c>
      <c r="EX14" s="76">
        <v>0</v>
      </c>
      <c r="EY14" s="76">
        <v>0</v>
      </c>
      <c r="EZ14" s="76">
        <v>0</v>
      </c>
      <c r="FA14" s="76">
        <v>0</v>
      </c>
      <c r="FB14" s="76">
        <v>1668671.4806107795</v>
      </c>
      <c r="FC14" s="76">
        <v>0</v>
      </c>
      <c r="FD14" s="76">
        <v>19086.286449399657</v>
      </c>
      <c r="FE14" s="76">
        <v>348686.60199151491</v>
      </c>
      <c r="FF14" s="76">
        <v>221024</v>
      </c>
      <c r="FG14" s="76">
        <v>1256336.5175557584</v>
      </c>
      <c r="FH14" s="76">
        <v>45458.765906362547</v>
      </c>
      <c r="FI14" s="76">
        <v>0</v>
      </c>
      <c r="FJ14" s="76">
        <v>502176.71201870131</v>
      </c>
      <c r="FK14" s="76">
        <v>0</v>
      </c>
      <c r="FL14" s="76">
        <v>487196.36198981415</v>
      </c>
      <c r="FM14" s="76">
        <v>0</v>
      </c>
      <c r="FN14" s="76">
        <v>0</v>
      </c>
      <c r="FO14" s="76">
        <v>0</v>
      </c>
      <c r="FP14" s="76">
        <v>0</v>
      </c>
      <c r="FQ14" s="76">
        <v>0</v>
      </c>
      <c r="FR14" s="76">
        <v>0</v>
      </c>
      <c r="FS14" s="76">
        <v>0</v>
      </c>
      <c r="FT14" s="76">
        <v>239014.5202911208</v>
      </c>
      <c r="FU14" s="76">
        <v>0</v>
      </c>
      <c r="FV14" s="76">
        <v>892731.63407744817</v>
      </c>
      <c r="FW14" s="76">
        <v>0</v>
      </c>
      <c r="FX14" s="76">
        <v>0</v>
      </c>
      <c r="FY14" s="76">
        <v>186467.39124681032</v>
      </c>
      <c r="FZ14" s="76">
        <v>0</v>
      </c>
      <c r="GA14" s="76">
        <v>0</v>
      </c>
      <c r="GB14" s="76">
        <v>0</v>
      </c>
      <c r="GC14" s="76">
        <v>0</v>
      </c>
      <c r="GD14" s="76">
        <v>0</v>
      </c>
      <c r="GE14" s="76">
        <v>0</v>
      </c>
      <c r="GF14" s="76">
        <v>0</v>
      </c>
      <c r="GG14" s="76">
        <v>0</v>
      </c>
      <c r="GH14" s="76">
        <v>0</v>
      </c>
      <c r="GI14" s="76">
        <v>0</v>
      </c>
      <c r="GJ14" s="76">
        <v>0</v>
      </c>
      <c r="GK14" s="76">
        <v>0</v>
      </c>
      <c r="GL14" s="76">
        <v>0</v>
      </c>
      <c r="GM14" s="76">
        <v>0</v>
      </c>
      <c r="GN14" s="76">
        <v>0</v>
      </c>
      <c r="GO14" s="76">
        <v>0</v>
      </c>
      <c r="GP14" s="76">
        <v>0</v>
      </c>
      <c r="GQ14" s="76">
        <v>0</v>
      </c>
      <c r="GR14" s="76">
        <v>0</v>
      </c>
      <c r="GS14" s="76">
        <v>0</v>
      </c>
      <c r="GT14" s="76">
        <v>0</v>
      </c>
      <c r="GU14" s="76">
        <v>0</v>
      </c>
      <c r="GV14" s="76">
        <v>0</v>
      </c>
      <c r="GW14" s="76">
        <v>0</v>
      </c>
      <c r="GX14" s="76">
        <v>0</v>
      </c>
      <c r="GY14" s="76">
        <v>0</v>
      </c>
      <c r="GZ14" s="76">
        <v>0</v>
      </c>
      <c r="HA14" s="76">
        <v>0</v>
      </c>
      <c r="HB14" s="76">
        <v>0</v>
      </c>
      <c r="HC14" s="76">
        <v>0</v>
      </c>
      <c r="HD14" s="76">
        <v>0</v>
      </c>
      <c r="HE14" s="76">
        <v>0</v>
      </c>
      <c r="HF14" s="76">
        <v>0</v>
      </c>
      <c r="HG14" s="76">
        <v>0</v>
      </c>
      <c r="HH14" s="76">
        <v>0</v>
      </c>
      <c r="HI14" s="76">
        <v>0</v>
      </c>
      <c r="HJ14" s="76">
        <v>0</v>
      </c>
      <c r="HK14" s="76">
        <v>0</v>
      </c>
      <c r="HL14" s="76">
        <v>0</v>
      </c>
      <c r="HM14" s="76">
        <v>0</v>
      </c>
      <c r="HN14" s="76">
        <v>0</v>
      </c>
      <c r="HP14" s="79" t="s">
        <v>719</v>
      </c>
      <c r="HQ14" s="75">
        <f>'Relative Weights'!$H$1</f>
        <v>2025</v>
      </c>
      <c r="HR14" s="76">
        <v>0</v>
      </c>
      <c r="HS14" s="76">
        <v>0</v>
      </c>
      <c r="HT14" s="76">
        <v>0</v>
      </c>
      <c r="HU14" s="76">
        <v>0</v>
      </c>
      <c r="HV14" s="76">
        <v>0</v>
      </c>
      <c r="HW14" s="76">
        <v>0</v>
      </c>
      <c r="HX14" s="76">
        <v>0</v>
      </c>
      <c r="HY14" s="76">
        <v>0</v>
      </c>
      <c r="HZ14" s="76">
        <v>0</v>
      </c>
      <c r="IA14" s="76">
        <v>0</v>
      </c>
      <c r="IB14" s="76">
        <v>0</v>
      </c>
      <c r="IC14" s="76">
        <v>0</v>
      </c>
      <c r="ID14" s="76">
        <v>0</v>
      </c>
      <c r="IE14" s="76">
        <v>0</v>
      </c>
      <c r="IF14" s="76">
        <v>0</v>
      </c>
      <c r="IG14" s="76">
        <v>0</v>
      </c>
      <c r="IH14" s="76">
        <v>0</v>
      </c>
      <c r="II14" s="76">
        <v>0</v>
      </c>
      <c r="IJ14" s="76">
        <v>0</v>
      </c>
      <c r="IK14" s="76">
        <v>0</v>
      </c>
      <c r="IL14" s="76">
        <v>0</v>
      </c>
      <c r="IM14" s="76">
        <v>0</v>
      </c>
      <c r="IN14" s="76">
        <v>0</v>
      </c>
      <c r="IO14" s="76">
        <v>0</v>
      </c>
      <c r="IP14" s="76">
        <v>0</v>
      </c>
      <c r="IQ14" s="76">
        <v>0</v>
      </c>
      <c r="IR14" s="76">
        <v>0</v>
      </c>
      <c r="IS14" s="76">
        <v>0</v>
      </c>
      <c r="IT14" s="76">
        <v>0</v>
      </c>
      <c r="IU14" s="76">
        <v>0</v>
      </c>
      <c r="IV14" s="76">
        <v>0</v>
      </c>
      <c r="IW14" s="76">
        <v>0</v>
      </c>
      <c r="IX14" s="76">
        <v>0</v>
      </c>
      <c r="IY14" s="76">
        <v>0</v>
      </c>
      <c r="IZ14" s="76">
        <v>0</v>
      </c>
      <c r="JA14" s="76">
        <v>0</v>
      </c>
      <c r="JB14" s="76">
        <v>0</v>
      </c>
      <c r="JC14" s="76">
        <v>0</v>
      </c>
      <c r="JD14" s="76">
        <v>0</v>
      </c>
      <c r="JE14" s="76">
        <v>0</v>
      </c>
      <c r="JF14" s="76">
        <v>0</v>
      </c>
      <c r="JG14" s="76">
        <v>0</v>
      </c>
      <c r="JH14" s="76">
        <v>0</v>
      </c>
      <c r="JI14" s="76">
        <v>0</v>
      </c>
      <c r="JJ14" s="76">
        <v>0</v>
      </c>
      <c r="JK14" s="76">
        <v>0</v>
      </c>
      <c r="JL14" s="76">
        <v>0</v>
      </c>
      <c r="JM14" s="76">
        <v>0</v>
      </c>
      <c r="JN14" s="76">
        <v>0</v>
      </c>
      <c r="JO14" s="76">
        <v>0</v>
      </c>
      <c r="JP14" s="76">
        <v>0</v>
      </c>
      <c r="JQ14" s="76">
        <v>0</v>
      </c>
      <c r="JR14" s="76">
        <v>0</v>
      </c>
      <c r="JS14" s="76">
        <v>0</v>
      </c>
      <c r="JT14" s="76">
        <v>0</v>
      </c>
      <c r="JU14" s="76">
        <v>0</v>
      </c>
      <c r="JV14" s="76">
        <v>0</v>
      </c>
      <c r="JW14" s="76">
        <v>0</v>
      </c>
      <c r="JX14" s="76">
        <v>0</v>
      </c>
      <c r="JY14" s="76">
        <v>0</v>
      </c>
      <c r="JZ14" s="76">
        <v>0</v>
      </c>
      <c r="KA14" s="76">
        <v>0</v>
      </c>
      <c r="KB14" s="76">
        <v>0</v>
      </c>
      <c r="KC14" s="76">
        <v>0</v>
      </c>
      <c r="KD14" s="76">
        <v>0</v>
      </c>
      <c r="KE14" s="76">
        <v>0</v>
      </c>
      <c r="KF14" s="76">
        <v>0</v>
      </c>
      <c r="KG14" s="76">
        <v>0</v>
      </c>
      <c r="KH14" s="76">
        <v>0</v>
      </c>
      <c r="KI14" s="76">
        <v>0</v>
      </c>
      <c r="KJ14" s="76">
        <v>0</v>
      </c>
      <c r="KK14" s="76">
        <v>0</v>
      </c>
      <c r="KL14" s="76">
        <v>0</v>
      </c>
      <c r="KM14" s="76">
        <v>0</v>
      </c>
      <c r="KN14" s="76">
        <v>0</v>
      </c>
      <c r="KO14" s="76">
        <v>0</v>
      </c>
      <c r="KP14" s="76">
        <v>0</v>
      </c>
      <c r="KQ14" s="76">
        <v>0</v>
      </c>
      <c r="KR14" s="76">
        <v>0</v>
      </c>
      <c r="KS14" s="76">
        <v>0</v>
      </c>
      <c r="KT14" s="76">
        <v>0</v>
      </c>
      <c r="KU14" s="76">
        <v>0</v>
      </c>
      <c r="KV14" s="76">
        <v>0</v>
      </c>
      <c r="KW14" s="76">
        <v>0</v>
      </c>
      <c r="KX14" s="76">
        <v>0</v>
      </c>
      <c r="KY14" s="76">
        <v>0</v>
      </c>
      <c r="KZ14" s="76">
        <v>0</v>
      </c>
      <c r="LA14" s="76">
        <v>0</v>
      </c>
      <c r="LB14" s="76">
        <v>0</v>
      </c>
      <c r="LC14" s="76">
        <v>0</v>
      </c>
      <c r="LD14" s="76">
        <v>0</v>
      </c>
      <c r="LE14" s="76">
        <v>0</v>
      </c>
      <c r="LF14" s="76">
        <v>0</v>
      </c>
      <c r="LG14" s="76">
        <v>0</v>
      </c>
      <c r="LH14" s="76">
        <v>0</v>
      </c>
      <c r="LI14" s="76">
        <v>0</v>
      </c>
      <c r="LJ14" s="76">
        <v>0</v>
      </c>
      <c r="LK14" s="76">
        <v>0</v>
      </c>
      <c r="LL14" s="76">
        <v>0</v>
      </c>
      <c r="LM14" s="76">
        <v>0</v>
      </c>
      <c r="LN14" s="76">
        <v>0</v>
      </c>
      <c r="LO14" s="76">
        <v>0</v>
      </c>
      <c r="LP14" s="76">
        <v>0</v>
      </c>
      <c r="LQ14" s="76">
        <v>0</v>
      </c>
      <c r="LR14" s="76">
        <v>0</v>
      </c>
      <c r="LS14" s="76">
        <v>0</v>
      </c>
      <c r="LT14" s="76">
        <v>0</v>
      </c>
      <c r="LU14" s="76">
        <v>0</v>
      </c>
      <c r="LV14" s="76">
        <v>0</v>
      </c>
      <c r="LW14" s="76">
        <v>0</v>
      </c>
      <c r="LX14" s="76">
        <v>0</v>
      </c>
      <c r="LY14" s="76">
        <v>0</v>
      </c>
      <c r="LZ14" s="76">
        <v>0</v>
      </c>
      <c r="MA14" s="76">
        <v>0</v>
      </c>
      <c r="MB14" s="76">
        <v>0</v>
      </c>
      <c r="MC14" s="76">
        <v>0</v>
      </c>
      <c r="MD14" s="76">
        <v>0</v>
      </c>
      <c r="ME14" s="76">
        <v>0</v>
      </c>
      <c r="MF14" s="76">
        <v>0</v>
      </c>
      <c r="MG14" s="76">
        <v>0</v>
      </c>
      <c r="MH14" s="76">
        <v>0</v>
      </c>
      <c r="MI14" s="76">
        <v>0</v>
      </c>
      <c r="MJ14" s="76">
        <v>0</v>
      </c>
      <c r="MK14" s="76">
        <v>0</v>
      </c>
      <c r="ML14" s="76">
        <v>0</v>
      </c>
      <c r="MM14" s="76">
        <v>0</v>
      </c>
      <c r="MN14" s="76">
        <v>0</v>
      </c>
      <c r="MO14" s="76">
        <v>0</v>
      </c>
      <c r="MP14" s="76">
        <v>0</v>
      </c>
      <c r="MQ14" s="76">
        <v>0</v>
      </c>
      <c r="MR14" s="76">
        <v>0</v>
      </c>
      <c r="MS14" s="76">
        <v>0</v>
      </c>
      <c r="MT14" s="76">
        <v>0</v>
      </c>
      <c r="MU14" s="76">
        <v>0</v>
      </c>
      <c r="MV14" s="76">
        <v>0</v>
      </c>
      <c r="MW14" s="76">
        <v>0</v>
      </c>
      <c r="MX14" s="76">
        <v>0</v>
      </c>
      <c r="MY14" s="76">
        <v>0</v>
      </c>
      <c r="MZ14" s="76">
        <v>0</v>
      </c>
      <c r="NA14" s="76">
        <v>0</v>
      </c>
      <c r="NB14" s="76">
        <v>0</v>
      </c>
      <c r="NC14" s="76">
        <v>0</v>
      </c>
      <c r="ND14" s="76">
        <v>0</v>
      </c>
      <c r="NE14" s="76">
        <v>0</v>
      </c>
      <c r="NF14" s="76">
        <v>0</v>
      </c>
      <c r="NG14" s="76">
        <v>0</v>
      </c>
      <c r="NH14" s="76">
        <v>0</v>
      </c>
      <c r="NI14" s="76">
        <v>0</v>
      </c>
      <c r="NJ14" s="76">
        <v>0</v>
      </c>
      <c r="NK14" s="76">
        <v>0</v>
      </c>
      <c r="NL14" s="76">
        <v>0</v>
      </c>
      <c r="NM14" s="76">
        <v>0</v>
      </c>
      <c r="NN14" s="76">
        <v>0</v>
      </c>
      <c r="NO14" s="76">
        <v>0</v>
      </c>
      <c r="NP14" s="76">
        <v>0</v>
      </c>
      <c r="NQ14" s="76">
        <v>0</v>
      </c>
      <c r="NR14" s="76">
        <v>0</v>
      </c>
      <c r="NS14" s="76">
        <v>0</v>
      </c>
      <c r="NT14" s="76">
        <v>0</v>
      </c>
      <c r="NU14" s="76">
        <v>0</v>
      </c>
      <c r="NV14" s="76">
        <v>0</v>
      </c>
      <c r="NW14" s="76">
        <v>0</v>
      </c>
      <c r="NX14" s="76">
        <v>0</v>
      </c>
      <c r="NY14" s="76">
        <v>0</v>
      </c>
      <c r="NZ14" s="76">
        <v>0</v>
      </c>
      <c r="OA14" s="76">
        <v>0</v>
      </c>
      <c r="OB14" s="76">
        <v>0</v>
      </c>
      <c r="OC14" s="76">
        <v>0</v>
      </c>
      <c r="OD14" s="76">
        <v>0</v>
      </c>
      <c r="OE14" s="76">
        <v>0</v>
      </c>
      <c r="OF14" s="76">
        <v>0</v>
      </c>
      <c r="OG14" s="76">
        <v>0</v>
      </c>
      <c r="OH14" s="76">
        <v>0</v>
      </c>
      <c r="OI14" s="76">
        <v>0</v>
      </c>
      <c r="OJ14" s="76">
        <v>0</v>
      </c>
      <c r="OK14" s="76">
        <v>0</v>
      </c>
      <c r="OL14" s="76">
        <v>0</v>
      </c>
      <c r="OM14" s="76">
        <v>0</v>
      </c>
      <c r="ON14" s="76">
        <v>0</v>
      </c>
      <c r="OO14" s="76">
        <v>0</v>
      </c>
      <c r="OP14" s="76">
        <v>0</v>
      </c>
      <c r="OQ14" s="76">
        <v>0</v>
      </c>
      <c r="OR14" s="76">
        <v>0</v>
      </c>
      <c r="OS14" s="76">
        <v>0</v>
      </c>
      <c r="OT14" s="76">
        <v>0</v>
      </c>
      <c r="OU14" s="76">
        <v>0</v>
      </c>
      <c r="OV14" s="76">
        <v>0</v>
      </c>
      <c r="OW14" s="76">
        <v>0</v>
      </c>
      <c r="OX14" s="76">
        <v>0</v>
      </c>
      <c r="OY14" s="76">
        <v>0</v>
      </c>
      <c r="OZ14" s="76">
        <v>0</v>
      </c>
      <c r="PA14" s="76">
        <v>0</v>
      </c>
      <c r="PB14" s="76">
        <v>0</v>
      </c>
      <c r="PC14" s="76">
        <v>0</v>
      </c>
      <c r="PD14" s="76">
        <v>0</v>
      </c>
      <c r="PE14" s="76">
        <v>0</v>
      </c>
      <c r="PF14" s="76">
        <v>0</v>
      </c>
      <c r="PG14" s="76">
        <v>0</v>
      </c>
      <c r="PH14" s="76">
        <v>0</v>
      </c>
      <c r="PI14" s="76">
        <v>0</v>
      </c>
      <c r="PJ14" s="76">
        <v>2249487.7381995372</v>
      </c>
      <c r="PK14" s="76">
        <v>450358.26107123244</v>
      </c>
      <c r="PL14" s="76">
        <v>231739.50389856219</v>
      </c>
      <c r="PM14" s="76">
        <v>0</v>
      </c>
      <c r="PN14" s="76">
        <v>664181.1445528745</v>
      </c>
      <c r="PO14" s="76">
        <v>906199.28395377519</v>
      </c>
      <c r="PP14" s="76">
        <v>0</v>
      </c>
      <c r="PQ14" s="76">
        <v>0</v>
      </c>
      <c r="PR14" s="76">
        <v>300249.09621279297</v>
      </c>
      <c r="PS14" s="76">
        <v>0</v>
      </c>
      <c r="PT14" s="76">
        <v>0</v>
      </c>
      <c r="PU14" s="76">
        <v>0</v>
      </c>
      <c r="PV14" s="76">
        <v>0</v>
      </c>
      <c r="PW14" s="76">
        <v>235623.85732445956</v>
      </c>
      <c r="PX14" s="76">
        <v>0</v>
      </c>
      <c r="PY14" s="76">
        <v>2326994.4761677892</v>
      </c>
      <c r="PZ14" s="76">
        <v>0</v>
      </c>
      <c r="QA14" s="76">
        <v>28460.627628654995</v>
      </c>
      <c r="QB14" s="76">
        <v>392171.36603344005</v>
      </c>
      <c r="QC14" s="89">
        <v>189019.64495688179</v>
      </c>
      <c r="QD14" s="102">
        <v>1</v>
      </c>
    </row>
    <row r="15" spans="1:446" x14ac:dyDescent="0.25">
      <c r="A15" s="75" t="s">
        <v>71</v>
      </c>
      <c r="B15" s="75" t="s">
        <v>71</v>
      </c>
      <c r="C15" s="76">
        <f>ROUND(TAMUCC!H18,0)-ROUND(TAMUCC!H288,0)</f>
        <v>0</v>
      </c>
      <c r="D15" s="77">
        <v>11161</v>
      </c>
      <c r="E15" s="75" t="s">
        <v>686</v>
      </c>
      <c r="F15" s="75">
        <v>2025</v>
      </c>
      <c r="G15" s="76">
        <v>68758806</v>
      </c>
      <c r="H15" s="76">
        <v>46618511</v>
      </c>
      <c r="I15" s="76">
        <v>35008334</v>
      </c>
      <c r="J15" s="76">
        <v>14443670</v>
      </c>
      <c r="K15" s="76">
        <v>21576176</v>
      </c>
      <c r="L15" s="75" t="s">
        <v>925</v>
      </c>
      <c r="M15" s="75" t="s">
        <v>726</v>
      </c>
      <c r="N15" s="98" t="s">
        <v>924</v>
      </c>
      <c r="O15" s="76">
        <v>4442</v>
      </c>
      <c r="P15" s="76">
        <v>4016</v>
      </c>
      <c r="Q15" s="76">
        <v>2533</v>
      </c>
      <c r="R15" s="76">
        <v>275</v>
      </c>
      <c r="S15" s="76">
        <v>0</v>
      </c>
      <c r="T15" s="78" t="s">
        <v>824</v>
      </c>
      <c r="U15" s="78" t="s">
        <v>825</v>
      </c>
      <c r="V15" s="78" t="s">
        <v>826</v>
      </c>
      <c r="W15" s="76">
        <v>75712</v>
      </c>
      <c r="X15" s="76">
        <v>30358</v>
      </c>
      <c r="Y15" s="76">
        <v>11620</v>
      </c>
      <c r="Z15" s="76">
        <v>1886</v>
      </c>
      <c r="AA15" s="76">
        <v>15</v>
      </c>
      <c r="AB15" s="76">
        <v>5299</v>
      </c>
      <c r="AC15" s="76">
        <v>0</v>
      </c>
      <c r="AD15" s="76">
        <v>0</v>
      </c>
      <c r="AE15" s="76">
        <v>75</v>
      </c>
      <c r="AF15" s="76">
        <v>0</v>
      </c>
      <c r="AG15" s="76">
        <v>0</v>
      </c>
      <c r="AH15" s="76">
        <v>0</v>
      </c>
      <c r="AI15" s="76">
        <v>0</v>
      </c>
      <c r="AJ15" s="76">
        <v>1490</v>
      </c>
      <c r="AK15" s="76">
        <v>0</v>
      </c>
      <c r="AL15" s="76">
        <v>7335</v>
      </c>
      <c r="AM15" s="76">
        <v>0</v>
      </c>
      <c r="AN15" s="76">
        <v>0</v>
      </c>
      <c r="AO15" s="76">
        <v>385</v>
      </c>
      <c r="AP15" s="76">
        <v>39</v>
      </c>
      <c r="AQ15" s="76">
        <v>17488</v>
      </c>
      <c r="AR15" s="76">
        <v>17461</v>
      </c>
      <c r="AS15" s="76">
        <v>4397</v>
      </c>
      <c r="AT15" s="76">
        <v>4261</v>
      </c>
      <c r="AU15" s="76">
        <v>189</v>
      </c>
      <c r="AV15" s="76">
        <v>5976</v>
      </c>
      <c r="AW15" s="76">
        <v>0</v>
      </c>
      <c r="AX15" s="76">
        <v>0</v>
      </c>
      <c r="AY15" s="76">
        <v>42</v>
      </c>
      <c r="AZ15" s="76">
        <v>0</v>
      </c>
      <c r="BA15" s="76">
        <v>0</v>
      </c>
      <c r="BB15" s="76">
        <v>0</v>
      </c>
      <c r="BC15" s="76">
        <v>0</v>
      </c>
      <c r="BD15" s="76">
        <v>2964</v>
      </c>
      <c r="BE15" s="76">
        <v>0</v>
      </c>
      <c r="BF15" s="76">
        <v>20088</v>
      </c>
      <c r="BG15" s="76">
        <v>0</v>
      </c>
      <c r="BH15" s="76">
        <v>747</v>
      </c>
      <c r="BI15" s="76">
        <v>767</v>
      </c>
      <c r="BJ15" s="76">
        <v>10099</v>
      </c>
      <c r="BK15" s="76">
        <v>3562</v>
      </c>
      <c r="BL15" s="76">
        <v>5238</v>
      </c>
      <c r="BM15" s="76">
        <v>237</v>
      </c>
      <c r="BN15" s="76">
        <v>2182</v>
      </c>
      <c r="BO15" s="76">
        <v>63</v>
      </c>
      <c r="BP15" s="76">
        <v>8262</v>
      </c>
      <c r="BQ15" s="76">
        <v>0</v>
      </c>
      <c r="BR15" s="76">
        <v>0</v>
      </c>
      <c r="BS15" s="76">
        <v>0</v>
      </c>
      <c r="BT15" s="76">
        <v>0</v>
      </c>
      <c r="BU15" s="76">
        <v>0</v>
      </c>
      <c r="BV15" s="76">
        <v>0</v>
      </c>
      <c r="BW15" s="76">
        <v>0</v>
      </c>
      <c r="BX15" s="76">
        <v>4228</v>
      </c>
      <c r="BY15" s="76">
        <v>0</v>
      </c>
      <c r="BZ15" s="76">
        <v>20151</v>
      </c>
      <c r="CA15" s="76">
        <v>0</v>
      </c>
      <c r="CB15" s="76">
        <v>0</v>
      </c>
      <c r="CC15" s="76">
        <v>306</v>
      </c>
      <c r="CD15" s="76">
        <v>1865</v>
      </c>
      <c r="CE15" s="76">
        <v>108</v>
      </c>
      <c r="CF15" s="76">
        <v>1106</v>
      </c>
      <c r="CG15" s="76">
        <v>0</v>
      </c>
      <c r="CH15" s="76">
        <v>1808</v>
      </c>
      <c r="CI15" s="76">
        <v>0</v>
      </c>
      <c r="CJ15" s="76">
        <v>483</v>
      </c>
      <c r="CK15" s="76">
        <v>0</v>
      </c>
      <c r="CL15" s="76">
        <v>0</v>
      </c>
      <c r="CM15" s="76">
        <v>0</v>
      </c>
      <c r="CN15" s="76">
        <v>0</v>
      </c>
      <c r="CO15" s="76">
        <v>0</v>
      </c>
      <c r="CP15" s="76">
        <v>0</v>
      </c>
      <c r="CQ15" s="76">
        <v>0</v>
      </c>
      <c r="CR15" s="76">
        <v>384</v>
      </c>
      <c r="CS15" s="76">
        <v>0</v>
      </c>
      <c r="CT15" s="76">
        <v>0</v>
      </c>
      <c r="CU15" s="76">
        <v>0</v>
      </c>
      <c r="CV15" s="76">
        <v>0</v>
      </c>
      <c r="CW15" s="76">
        <v>0</v>
      </c>
      <c r="CX15" s="76">
        <v>337</v>
      </c>
      <c r="CY15" s="76">
        <v>0</v>
      </c>
      <c r="CZ15" s="76">
        <v>0</v>
      </c>
      <c r="DA15" s="76">
        <v>0</v>
      </c>
      <c r="DB15" s="76">
        <v>0</v>
      </c>
      <c r="DC15" s="76">
        <v>0</v>
      </c>
      <c r="DD15" s="76">
        <v>0</v>
      </c>
      <c r="DE15" s="76">
        <v>0</v>
      </c>
      <c r="DF15" s="76">
        <v>0</v>
      </c>
      <c r="DG15" s="76">
        <v>0</v>
      </c>
      <c r="DH15" s="76">
        <v>0</v>
      </c>
      <c r="DI15" s="76">
        <v>0</v>
      </c>
      <c r="DJ15" s="76">
        <v>0</v>
      </c>
      <c r="DK15" s="76">
        <v>0</v>
      </c>
      <c r="DL15" s="76">
        <v>0</v>
      </c>
      <c r="DM15" s="76">
        <v>0</v>
      </c>
      <c r="DN15" s="76">
        <v>0</v>
      </c>
      <c r="DO15" s="76">
        <v>0</v>
      </c>
      <c r="DP15" s="76">
        <v>0</v>
      </c>
      <c r="DQ15" s="76">
        <v>0</v>
      </c>
      <c r="DR15" s="76">
        <v>0</v>
      </c>
      <c r="DS15" s="76">
        <v>5656169.9722577687</v>
      </c>
      <c r="DT15" s="76">
        <v>1785991.4030785048</v>
      </c>
      <c r="DU15" s="76">
        <v>1303061.0888142074</v>
      </c>
      <c r="DV15" s="76">
        <v>183693.19202057592</v>
      </c>
      <c r="DW15" s="76">
        <v>1132.1004753599398</v>
      </c>
      <c r="DX15" s="76">
        <v>613599.60459574568</v>
      </c>
      <c r="DY15" s="76">
        <v>0</v>
      </c>
      <c r="DZ15" s="76">
        <v>0</v>
      </c>
      <c r="EA15" s="76">
        <v>21635.25</v>
      </c>
      <c r="EB15" s="76">
        <v>0</v>
      </c>
      <c r="EC15" s="76">
        <v>0</v>
      </c>
      <c r="ED15" s="76">
        <v>0</v>
      </c>
      <c r="EE15" s="76">
        <v>0</v>
      </c>
      <c r="EF15" s="76">
        <v>126867.03019396098</v>
      </c>
      <c r="EG15" s="76">
        <v>0</v>
      </c>
      <c r="EH15" s="76">
        <v>556278.25034041295</v>
      </c>
      <c r="EI15" s="76">
        <v>0</v>
      </c>
      <c r="EJ15" s="76">
        <v>0</v>
      </c>
      <c r="EK15" s="76">
        <v>53990.091793248175</v>
      </c>
      <c r="EL15" s="76">
        <v>7492.7702377358528</v>
      </c>
      <c r="EM15" s="76">
        <v>2631788.3543903874</v>
      </c>
      <c r="EN15" s="76">
        <v>2154217.3575275182</v>
      </c>
      <c r="EO15" s="76">
        <v>1065583.1100807344</v>
      </c>
      <c r="EP15" s="76">
        <v>783836.60747790395</v>
      </c>
      <c r="EQ15" s="76">
        <v>11601.992091583736</v>
      </c>
      <c r="ER15" s="76">
        <v>1172996.4608536353</v>
      </c>
      <c r="ES15" s="76">
        <v>0</v>
      </c>
      <c r="ET15" s="76">
        <v>0</v>
      </c>
      <c r="EU15" s="76">
        <v>18306.75</v>
      </c>
      <c r="EV15" s="76">
        <v>0</v>
      </c>
      <c r="EW15" s="76">
        <v>0</v>
      </c>
      <c r="EX15" s="76">
        <v>0</v>
      </c>
      <c r="EY15" s="76">
        <v>0</v>
      </c>
      <c r="EZ15" s="76">
        <v>498336.44855076057</v>
      </c>
      <c r="FA15" s="76">
        <v>0</v>
      </c>
      <c r="FB15" s="76">
        <v>2559479.9059392964</v>
      </c>
      <c r="FC15" s="76">
        <v>0</v>
      </c>
      <c r="FD15" s="76">
        <v>151117.22228552945</v>
      </c>
      <c r="FE15" s="76">
        <v>164160.80330075431</v>
      </c>
      <c r="FF15" s="76">
        <v>2150945.1572127813</v>
      </c>
      <c r="FG15" s="76">
        <v>790522.21428592235</v>
      </c>
      <c r="FH15" s="76">
        <v>980126.65679022961</v>
      </c>
      <c r="FI15" s="76">
        <v>110840.88117824119</v>
      </c>
      <c r="FJ15" s="76">
        <v>484725.43523091218</v>
      </c>
      <c r="FK15" s="76">
        <v>3310.375</v>
      </c>
      <c r="FL15" s="76">
        <v>905855.03579960403</v>
      </c>
      <c r="FM15" s="76">
        <v>0</v>
      </c>
      <c r="FN15" s="76">
        <v>0</v>
      </c>
      <c r="FO15" s="76">
        <v>0</v>
      </c>
      <c r="FP15" s="76">
        <v>0</v>
      </c>
      <c r="FQ15" s="76">
        <v>0</v>
      </c>
      <c r="FR15" s="76">
        <v>0</v>
      </c>
      <c r="FS15" s="76">
        <v>0</v>
      </c>
      <c r="FT15" s="76">
        <v>518173.16034482757</v>
      </c>
      <c r="FU15" s="76">
        <v>0</v>
      </c>
      <c r="FV15" s="76">
        <v>1321704.4992652</v>
      </c>
      <c r="FW15" s="76">
        <v>0</v>
      </c>
      <c r="FX15" s="76">
        <v>0</v>
      </c>
      <c r="FY15" s="76">
        <v>51585.599999999999</v>
      </c>
      <c r="FZ15" s="76">
        <v>532063.8014961984</v>
      </c>
      <c r="GA15" s="76">
        <v>29925.699999999997</v>
      </c>
      <c r="GB15" s="76">
        <v>46580.842965651071</v>
      </c>
      <c r="GC15" s="76">
        <v>0</v>
      </c>
      <c r="GD15" s="76">
        <v>563537.70381309709</v>
      </c>
      <c r="GE15" s="76">
        <v>0</v>
      </c>
      <c r="GF15" s="76">
        <v>57686.961039962356</v>
      </c>
      <c r="GG15" s="76">
        <v>0</v>
      </c>
      <c r="GH15" s="76">
        <v>0</v>
      </c>
      <c r="GI15" s="76">
        <v>0</v>
      </c>
      <c r="GJ15" s="76">
        <v>0</v>
      </c>
      <c r="GK15" s="76">
        <v>0</v>
      </c>
      <c r="GL15" s="76">
        <v>0</v>
      </c>
      <c r="GM15" s="76">
        <v>0</v>
      </c>
      <c r="GN15" s="76">
        <v>173077.35</v>
      </c>
      <c r="GO15" s="76">
        <v>0</v>
      </c>
      <c r="GP15" s="76">
        <v>0</v>
      </c>
      <c r="GQ15" s="76">
        <v>0</v>
      </c>
      <c r="GR15" s="76">
        <v>0</v>
      </c>
      <c r="GS15" s="76">
        <v>0</v>
      </c>
      <c r="GT15" s="76">
        <v>324301.01747066306</v>
      </c>
      <c r="GU15" s="76">
        <v>0</v>
      </c>
      <c r="GV15" s="76">
        <v>0</v>
      </c>
      <c r="GW15" s="76">
        <v>0</v>
      </c>
      <c r="GX15" s="76">
        <v>0</v>
      </c>
      <c r="GY15" s="76">
        <v>0</v>
      </c>
      <c r="GZ15" s="76">
        <v>0</v>
      </c>
      <c r="HA15" s="76">
        <v>0</v>
      </c>
      <c r="HB15" s="76">
        <v>0</v>
      </c>
      <c r="HC15" s="76">
        <v>0</v>
      </c>
      <c r="HD15" s="76">
        <v>0</v>
      </c>
      <c r="HE15" s="76">
        <v>0</v>
      </c>
      <c r="HF15" s="76">
        <v>0</v>
      </c>
      <c r="HG15" s="76">
        <v>0</v>
      </c>
      <c r="HH15" s="76">
        <v>0</v>
      </c>
      <c r="HI15" s="76">
        <v>0</v>
      </c>
      <c r="HJ15" s="76">
        <v>0</v>
      </c>
      <c r="HK15" s="76">
        <v>0</v>
      </c>
      <c r="HL15" s="76">
        <v>0</v>
      </c>
      <c r="HM15" s="76">
        <v>0</v>
      </c>
      <c r="HN15" s="76">
        <v>0</v>
      </c>
      <c r="HP15" s="77" t="s">
        <v>139</v>
      </c>
      <c r="HQ15" s="75">
        <f>'Relative Weights'!$H$1</f>
        <v>2025</v>
      </c>
      <c r="HR15" s="76">
        <v>1522463</v>
      </c>
      <c r="HS15" s="76">
        <v>1293881</v>
      </c>
      <c r="HT15" s="76">
        <v>350743</v>
      </c>
      <c r="HU15" s="76">
        <v>344441</v>
      </c>
      <c r="HV15" s="76">
        <v>4</v>
      </c>
      <c r="HW15" s="76">
        <v>444529</v>
      </c>
      <c r="HX15" s="76">
        <v>0</v>
      </c>
      <c r="HY15" s="76">
        <v>0</v>
      </c>
      <c r="HZ15" s="76">
        <v>83</v>
      </c>
      <c r="IA15" s="76">
        <v>0</v>
      </c>
      <c r="IB15" s="76">
        <v>0</v>
      </c>
      <c r="IC15" s="76">
        <v>0</v>
      </c>
      <c r="ID15" s="76">
        <v>0</v>
      </c>
      <c r="IE15" s="76">
        <v>16408</v>
      </c>
      <c r="IF15" s="76">
        <v>0</v>
      </c>
      <c r="IG15" s="76">
        <v>590173</v>
      </c>
      <c r="IH15" s="76">
        <v>0</v>
      </c>
      <c r="II15" s="76">
        <v>0</v>
      </c>
      <c r="IJ15" s="76">
        <v>208</v>
      </c>
      <c r="IK15" s="76">
        <v>969</v>
      </c>
      <c r="IL15" s="76">
        <v>708395</v>
      </c>
      <c r="IM15" s="76">
        <v>1560646</v>
      </c>
      <c r="IN15" s="76">
        <v>286821</v>
      </c>
      <c r="IO15" s="76">
        <v>1469761</v>
      </c>
      <c r="IP15" s="76">
        <v>45</v>
      </c>
      <c r="IQ15" s="76">
        <v>849790</v>
      </c>
      <c r="IR15" s="76">
        <v>0</v>
      </c>
      <c r="IS15" s="76">
        <v>0</v>
      </c>
      <c r="IT15" s="76">
        <v>70</v>
      </c>
      <c r="IU15" s="76">
        <v>0</v>
      </c>
      <c r="IV15" s="76">
        <v>0</v>
      </c>
      <c r="IW15" s="76">
        <v>0</v>
      </c>
      <c r="IX15" s="76">
        <v>0</v>
      </c>
      <c r="IY15" s="76">
        <v>64451</v>
      </c>
      <c r="IZ15" s="76">
        <v>0</v>
      </c>
      <c r="JA15" s="76">
        <v>2715431</v>
      </c>
      <c r="JB15" s="76">
        <v>0</v>
      </c>
      <c r="JC15" s="76">
        <v>581</v>
      </c>
      <c r="JD15" s="76">
        <v>631</v>
      </c>
      <c r="JE15" s="76">
        <v>278186</v>
      </c>
      <c r="JF15" s="76">
        <v>212784</v>
      </c>
      <c r="JG15" s="76">
        <v>710063</v>
      </c>
      <c r="JH15" s="76">
        <v>29835</v>
      </c>
      <c r="JI15" s="76">
        <v>908902</v>
      </c>
      <c r="JJ15" s="76">
        <v>13</v>
      </c>
      <c r="JK15" s="76">
        <v>656257</v>
      </c>
      <c r="JL15" s="76">
        <v>0</v>
      </c>
      <c r="JM15" s="76">
        <v>0</v>
      </c>
      <c r="JN15" s="76">
        <v>0</v>
      </c>
      <c r="JO15" s="76">
        <v>0</v>
      </c>
      <c r="JP15" s="76">
        <v>0</v>
      </c>
      <c r="JQ15" s="76">
        <v>0</v>
      </c>
      <c r="JR15" s="76">
        <v>0</v>
      </c>
      <c r="JS15" s="76">
        <v>67016</v>
      </c>
      <c r="JT15" s="76">
        <v>0</v>
      </c>
      <c r="JU15" s="76">
        <v>1402237</v>
      </c>
      <c r="JV15" s="76">
        <v>0</v>
      </c>
      <c r="JW15" s="76">
        <v>0</v>
      </c>
      <c r="JX15" s="76">
        <v>198</v>
      </c>
      <c r="JY15" s="76">
        <v>68813</v>
      </c>
      <c r="JZ15" s="76">
        <v>8055</v>
      </c>
      <c r="KA15" s="76">
        <v>33746</v>
      </c>
      <c r="KB15" s="76">
        <v>0</v>
      </c>
      <c r="KC15" s="76">
        <v>1056682</v>
      </c>
      <c r="KD15" s="76">
        <v>0</v>
      </c>
      <c r="KE15" s="76">
        <v>41792</v>
      </c>
      <c r="KF15" s="76">
        <v>0</v>
      </c>
      <c r="KG15" s="76">
        <v>0</v>
      </c>
      <c r="KH15" s="76">
        <v>0</v>
      </c>
      <c r="KI15" s="76">
        <v>0</v>
      </c>
      <c r="KJ15" s="76">
        <v>0</v>
      </c>
      <c r="KK15" s="76">
        <v>0</v>
      </c>
      <c r="KL15" s="76">
        <v>0</v>
      </c>
      <c r="KM15" s="76">
        <v>22384</v>
      </c>
      <c r="KN15" s="76">
        <v>0</v>
      </c>
      <c r="KO15" s="76">
        <v>0</v>
      </c>
      <c r="KP15" s="76">
        <v>0</v>
      </c>
      <c r="KQ15" s="76">
        <v>0</v>
      </c>
      <c r="KR15" s="76">
        <v>0</v>
      </c>
      <c r="KS15" s="76">
        <v>41942</v>
      </c>
      <c r="KT15" s="76">
        <v>0</v>
      </c>
      <c r="KU15" s="76">
        <v>0</v>
      </c>
      <c r="KV15" s="76">
        <v>0</v>
      </c>
      <c r="KW15" s="76">
        <v>0</v>
      </c>
      <c r="KX15" s="76">
        <v>0</v>
      </c>
      <c r="KY15" s="76">
        <v>0</v>
      </c>
      <c r="KZ15" s="76">
        <v>0</v>
      </c>
      <c r="LA15" s="76">
        <v>0</v>
      </c>
      <c r="LB15" s="76">
        <v>0</v>
      </c>
      <c r="LC15" s="76">
        <v>0</v>
      </c>
      <c r="LD15" s="76">
        <v>0</v>
      </c>
      <c r="LE15" s="76">
        <v>0</v>
      </c>
      <c r="LF15" s="76">
        <v>0</v>
      </c>
      <c r="LG15" s="76">
        <v>0</v>
      </c>
      <c r="LH15" s="76">
        <v>0</v>
      </c>
      <c r="LI15" s="76">
        <v>0</v>
      </c>
      <c r="LJ15" s="76">
        <v>0</v>
      </c>
      <c r="LK15" s="76">
        <v>0</v>
      </c>
      <c r="LL15" s="76">
        <v>0</v>
      </c>
      <c r="LM15" s="76">
        <v>0</v>
      </c>
      <c r="LN15" s="76">
        <v>0</v>
      </c>
      <c r="LO15" s="76">
        <v>0</v>
      </c>
      <c r="LP15" s="76">
        <v>0</v>
      </c>
      <c r="LQ15" s="76">
        <v>0</v>
      </c>
      <c r="LR15" s="76">
        <v>0</v>
      </c>
      <c r="LS15" s="76">
        <v>0</v>
      </c>
      <c r="LT15" s="76">
        <v>0</v>
      </c>
      <c r="LU15" s="76">
        <v>0</v>
      </c>
      <c r="LV15" s="76">
        <v>0</v>
      </c>
      <c r="LW15" s="76">
        <v>0</v>
      </c>
      <c r="LX15" s="76">
        <v>0</v>
      </c>
      <c r="LY15" s="76">
        <v>0</v>
      </c>
      <c r="LZ15" s="76">
        <v>0</v>
      </c>
      <c r="MA15" s="76">
        <v>0</v>
      </c>
      <c r="MB15" s="76">
        <v>0</v>
      </c>
      <c r="MC15" s="76">
        <v>0</v>
      </c>
      <c r="MD15" s="76">
        <v>0</v>
      </c>
      <c r="ME15" s="76">
        <v>0</v>
      </c>
      <c r="MF15" s="76">
        <v>0</v>
      </c>
      <c r="MG15" s="76">
        <v>0</v>
      </c>
      <c r="MH15" s="76">
        <v>0</v>
      </c>
      <c r="MI15" s="76">
        <v>0</v>
      </c>
      <c r="MJ15" s="76">
        <v>0</v>
      </c>
      <c r="MK15" s="76">
        <v>0</v>
      </c>
      <c r="ML15" s="76">
        <v>0</v>
      </c>
      <c r="MM15" s="76">
        <v>0</v>
      </c>
      <c r="MN15" s="76">
        <v>0</v>
      </c>
      <c r="MO15" s="76">
        <v>0</v>
      </c>
      <c r="MP15" s="76">
        <v>0</v>
      </c>
      <c r="MQ15" s="76">
        <v>0</v>
      </c>
      <c r="MR15" s="76">
        <v>0</v>
      </c>
      <c r="MS15" s="76">
        <v>0</v>
      </c>
      <c r="MT15" s="76">
        <v>0</v>
      </c>
      <c r="MU15" s="76">
        <v>0</v>
      </c>
      <c r="MV15" s="76">
        <v>0</v>
      </c>
      <c r="MW15" s="76">
        <v>0</v>
      </c>
      <c r="MX15" s="76">
        <v>0</v>
      </c>
      <c r="MY15" s="76">
        <v>0</v>
      </c>
      <c r="MZ15" s="76">
        <v>0</v>
      </c>
      <c r="NA15" s="76">
        <v>0</v>
      </c>
      <c r="NB15" s="76">
        <v>0</v>
      </c>
      <c r="NC15" s="76">
        <v>0</v>
      </c>
      <c r="ND15" s="76">
        <v>0</v>
      </c>
      <c r="NE15" s="76">
        <v>0</v>
      </c>
      <c r="NF15" s="76">
        <v>0</v>
      </c>
      <c r="NG15" s="76">
        <v>0</v>
      </c>
      <c r="NH15" s="76">
        <v>0</v>
      </c>
      <c r="NI15" s="76">
        <v>0</v>
      </c>
      <c r="NJ15" s="76">
        <v>0</v>
      </c>
      <c r="NK15" s="76">
        <v>0</v>
      </c>
      <c r="NL15" s="76">
        <v>0</v>
      </c>
      <c r="NM15" s="76">
        <v>0</v>
      </c>
      <c r="NN15" s="76">
        <v>0</v>
      </c>
      <c r="NO15" s="76">
        <v>0</v>
      </c>
      <c r="NP15" s="76">
        <v>0</v>
      </c>
      <c r="NQ15" s="76">
        <v>0</v>
      </c>
      <c r="NR15" s="76">
        <v>0</v>
      </c>
      <c r="NS15" s="76">
        <v>0</v>
      </c>
      <c r="NT15" s="76">
        <v>0</v>
      </c>
      <c r="NU15" s="76">
        <v>0</v>
      </c>
      <c r="NV15" s="76">
        <v>0</v>
      </c>
      <c r="NW15" s="76">
        <v>0</v>
      </c>
      <c r="NX15" s="76">
        <v>0</v>
      </c>
      <c r="NY15" s="76">
        <v>0</v>
      </c>
      <c r="NZ15" s="76">
        <v>0</v>
      </c>
      <c r="OA15" s="76">
        <v>0</v>
      </c>
      <c r="OB15" s="76">
        <v>0</v>
      </c>
      <c r="OC15" s="76">
        <v>0</v>
      </c>
      <c r="OD15" s="76">
        <v>0</v>
      </c>
      <c r="OE15" s="76">
        <v>0</v>
      </c>
      <c r="OF15" s="76">
        <v>0</v>
      </c>
      <c r="OG15" s="76">
        <v>0</v>
      </c>
      <c r="OH15" s="76">
        <v>0</v>
      </c>
      <c r="OI15" s="76">
        <v>0</v>
      </c>
      <c r="OJ15" s="76">
        <v>0</v>
      </c>
      <c r="OK15" s="76">
        <v>0</v>
      </c>
      <c r="OL15" s="76">
        <v>0</v>
      </c>
      <c r="OM15" s="76">
        <v>0</v>
      </c>
      <c r="ON15" s="76">
        <v>0</v>
      </c>
      <c r="OO15" s="76">
        <v>0</v>
      </c>
      <c r="OP15" s="76">
        <v>0</v>
      </c>
      <c r="OQ15" s="76">
        <v>0</v>
      </c>
      <c r="OR15" s="76">
        <v>0</v>
      </c>
      <c r="OS15" s="76">
        <v>0</v>
      </c>
      <c r="OT15" s="76">
        <v>0</v>
      </c>
      <c r="OU15" s="76">
        <v>0</v>
      </c>
      <c r="OV15" s="76">
        <v>0</v>
      </c>
      <c r="OW15" s="76">
        <v>0</v>
      </c>
      <c r="OX15" s="76">
        <v>0</v>
      </c>
      <c r="OY15" s="76">
        <v>0</v>
      </c>
      <c r="OZ15" s="76">
        <v>0</v>
      </c>
      <c r="PA15" s="76">
        <v>0</v>
      </c>
      <c r="PB15" s="76">
        <v>0</v>
      </c>
      <c r="PC15" s="76">
        <v>0</v>
      </c>
      <c r="PD15" s="76">
        <v>0</v>
      </c>
      <c r="PE15" s="76">
        <v>0</v>
      </c>
      <c r="PF15" s="76">
        <v>0</v>
      </c>
      <c r="PG15" s="76">
        <v>0</v>
      </c>
      <c r="PH15" s="76">
        <v>0</v>
      </c>
      <c r="PI15" s="76">
        <v>0</v>
      </c>
      <c r="PJ15" s="76">
        <v>11880163</v>
      </c>
      <c r="PK15" s="76">
        <v>33803199</v>
      </c>
      <c r="PL15" s="76">
        <v>2221551</v>
      </c>
      <c r="PM15" s="76">
        <v>30406</v>
      </c>
      <c r="PN15" s="76">
        <v>2126397</v>
      </c>
      <c r="PO15" s="76">
        <v>5730032</v>
      </c>
      <c r="PP15" s="76">
        <v>0</v>
      </c>
      <c r="PQ15" s="76">
        <v>0</v>
      </c>
      <c r="PR15" s="76">
        <v>13564</v>
      </c>
      <c r="PS15" s="76">
        <v>0</v>
      </c>
      <c r="PT15" s="76">
        <v>0</v>
      </c>
      <c r="PU15" s="76">
        <v>0</v>
      </c>
      <c r="PV15" s="76">
        <v>0</v>
      </c>
      <c r="PW15" s="76">
        <v>1038081</v>
      </c>
      <c r="PX15" s="76">
        <v>0</v>
      </c>
      <c r="PY15" s="76">
        <v>7183013</v>
      </c>
      <c r="PZ15" s="76">
        <v>0</v>
      </c>
      <c r="QA15" s="76">
        <v>85845</v>
      </c>
      <c r="QB15" s="76">
        <v>167368</v>
      </c>
      <c r="QC15" s="89">
        <v>2771971</v>
      </c>
      <c r="QD15" s="102">
        <v>1</v>
      </c>
    </row>
    <row r="16" spans="1:446" x14ac:dyDescent="0.25">
      <c r="A16" s="75" t="s">
        <v>101</v>
      </c>
      <c r="B16" s="75" t="s">
        <v>101</v>
      </c>
      <c r="C16" s="76">
        <f>ROUND(TAMUK!H18,0)-ROUND(TAMUK!H288,0)</f>
        <v>0</v>
      </c>
      <c r="D16" s="77">
        <v>3639</v>
      </c>
      <c r="E16" s="75" t="s">
        <v>687</v>
      </c>
      <c r="F16" s="75">
        <v>2025</v>
      </c>
      <c r="G16" s="76">
        <v>43365181</v>
      </c>
      <c r="H16" s="76">
        <v>33955976</v>
      </c>
      <c r="I16" s="76">
        <v>19020681</v>
      </c>
      <c r="J16" s="76">
        <v>18437210</v>
      </c>
      <c r="K16" s="76">
        <v>15720850</v>
      </c>
      <c r="L16" s="75" t="s">
        <v>925</v>
      </c>
      <c r="M16" s="75" t="s">
        <v>726</v>
      </c>
      <c r="N16" s="98" t="s">
        <v>924</v>
      </c>
      <c r="O16" s="76">
        <v>3082</v>
      </c>
      <c r="P16" s="76">
        <v>2304</v>
      </c>
      <c r="Q16" s="76">
        <v>1233</v>
      </c>
      <c r="R16" s="76">
        <v>243</v>
      </c>
      <c r="S16" s="76">
        <v>0</v>
      </c>
      <c r="T16" s="78" t="s">
        <v>749</v>
      </c>
      <c r="U16" s="78" t="s">
        <v>750</v>
      </c>
      <c r="V16" s="78" t="s">
        <v>751</v>
      </c>
      <c r="W16" s="76">
        <v>49707</v>
      </c>
      <c r="X16" s="76">
        <v>14533</v>
      </c>
      <c r="Y16" s="76">
        <v>8506</v>
      </c>
      <c r="Z16" s="76">
        <v>312</v>
      </c>
      <c r="AA16" s="76">
        <v>3558.9999999999995</v>
      </c>
      <c r="AB16" s="76">
        <v>4691</v>
      </c>
      <c r="AC16" s="76">
        <v>703</v>
      </c>
      <c r="AD16" s="76">
        <v>0</v>
      </c>
      <c r="AE16" s="76">
        <v>72</v>
      </c>
      <c r="AF16" s="76">
        <v>56</v>
      </c>
      <c r="AG16" s="76">
        <v>0</v>
      </c>
      <c r="AH16" s="76">
        <v>0</v>
      </c>
      <c r="AI16" s="76">
        <v>0</v>
      </c>
      <c r="AJ16" s="76">
        <v>1091</v>
      </c>
      <c r="AK16" s="76">
        <v>0</v>
      </c>
      <c r="AL16" s="76">
        <v>4229</v>
      </c>
      <c r="AM16" s="76">
        <v>0</v>
      </c>
      <c r="AN16" s="76">
        <v>0</v>
      </c>
      <c r="AO16" s="76">
        <v>790</v>
      </c>
      <c r="AP16" s="76">
        <v>0</v>
      </c>
      <c r="AQ16" s="76">
        <v>10659</v>
      </c>
      <c r="AR16" s="76">
        <v>5185</v>
      </c>
      <c r="AS16" s="76">
        <v>2155</v>
      </c>
      <c r="AT16" s="76">
        <v>2211</v>
      </c>
      <c r="AU16" s="76">
        <v>5922</v>
      </c>
      <c r="AV16" s="76">
        <v>8860</v>
      </c>
      <c r="AW16" s="76">
        <v>549</v>
      </c>
      <c r="AX16" s="76">
        <v>0</v>
      </c>
      <c r="AY16" s="76">
        <v>423</v>
      </c>
      <c r="AZ16" s="76">
        <v>0</v>
      </c>
      <c r="BA16" s="76">
        <v>0</v>
      </c>
      <c r="BB16" s="76">
        <v>48</v>
      </c>
      <c r="BC16" s="76">
        <v>0</v>
      </c>
      <c r="BD16" s="76">
        <v>1119</v>
      </c>
      <c r="BE16" s="76">
        <v>0</v>
      </c>
      <c r="BF16" s="76">
        <v>4863</v>
      </c>
      <c r="BG16" s="76">
        <v>0</v>
      </c>
      <c r="BH16" s="76">
        <v>198</v>
      </c>
      <c r="BI16" s="76">
        <v>1192</v>
      </c>
      <c r="BJ16" s="76">
        <v>0</v>
      </c>
      <c r="BK16" s="76">
        <v>2907</v>
      </c>
      <c r="BL16" s="76">
        <v>1361</v>
      </c>
      <c r="BM16" s="76">
        <v>329</v>
      </c>
      <c r="BN16" s="76">
        <v>5273</v>
      </c>
      <c r="BO16" s="76">
        <v>1464</v>
      </c>
      <c r="BP16" s="76">
        <v>6811</v>
      </c>
      <c r="BQ16" s="76">
        <v>0</v>
      </c>
      <c r="BR16" s="76">
        <v>0</v>
      </c>
      <c r="BS16" s="76">
        <v>1267</v>
      </c>
      <c r="BT16" s="76">
        <v>0</v>
      </c>
      <c r="BU16" s="76">
        <v>0</v>
      </c>
      <c r="BV16" s="76">
        <v>0</v>
      </c>
      <c r="BW16" s="76">
        <v>0</v>
      </c>
      <c r="BX16" s="76">
        <v>2133</v>
      </c>
      <c r="BY16" s="76">
        <v>0</v>
      </c>
      <c r="BZ16" s="76">
        <v>2286</v>
      </c>
      <c r="CA16" s="76">
        <v>0</v>
      </c>
      <c r="CB16" s="76">
        <v>0</v>
      </c>
      <c r="CC16" s="76">
        <v>225</v>
      </c>
      <c r="CD16" s="76">
        <v>0</v>
      </c>
      <c r="CE16" s="76">
        <v>150</v>
      </c>
      <c r="CF16" s="76">
        <v>0</v>
      </c>
      <c r="CG16" s="76">
        <v>0</v>
      </c>
      <c r="CH16" s="76">
        <v>2253</v>
      </c>
      <c r="CI16" s="76">
        <v>398</v>
      </c>
      <c r="CJ16" s="76">
        <v>414</v>
      </c>
      <c r="CK16" s="76">
        <v>0</v>
      </c>
      <c r="CL16" s="76">
        <v>0</v>
      </c>
      <c r="CM16" s="76">
        <v>0</v>
      </c>
      <c r="CN16" s="76">
        <v>0</v>
      </c>
      <c r="CO16" s="76">
        <v>0</v>
      </c>
      <c r="CP16" s="76">
        <v>0</v>
      </c>
      <c r="CQ16" s="76">
        <v>0</v>
      </c>
      <c r="CR16" s="76">
        <v>0</v>
      </c>
      <c r="CS16" s="76">
        <v>0</v>
      </c>
      <c r="CT16" s="76">
        <v>0</v>
      </c>
      <c r="CU16" s="76">
        <v>0</v>
      </c>
      <c r="CV16" s="76">
        <v>0</v>
      </c>
      <c r="CW16" s="76">
        <v>0</v>
      </c>
      <c r="CX16" s="76">
        <v>0</v>
      </c>
      <c r="CY16" s="76">
        <v>0</v>
      </c>
      <c r="CZ16" s="76">
        <v>0</v>
      </c>
      <c r="DA16" s="76">
        <v>0</v>
      </c>
      <c r="DB16" s="76">
        <v>0</v>
      </c>
      <c r="DC16" s="76">
        <v>0</v>
      </c>
      <c r="DD16" s="76">
        <v>0</v>
      </c>
      <c r="DE16" s="76">
        <v>0</v>
      </c>
      <c r="DF16" s="76">
        <v>0</v>
      </c>
      <c r="DG16" s="76">
        <v>0</v>
      </c>
      <c r="DH16" s="76">
        <v>0</v>
      </c>
      <c r="DI16" s="76">
        <v>0</v>
      </c>
      <c r="DJ16" s="76">
        <v>0</v>
      </c>
      <c r="DK16" s="76">
        <v>0</v>
      </c>
      <c r="DL16" s="76">
        <v>0</v>
      </c>
      <c r="DM16" s="76">
        <v>0</v>
      </c>
      <c r="DN16" s="76">
        <v>0</v>
      </c>
      <c r="DO16" s="76">
        <v>0</v>
      </c>
      <c r="DP16" s="76">
        <v>0</v>
      </c>
      <c r="DQ16" s="76">
        <v>0</v>
      </c>
      <c r="DR16" s="76">
        <v>0</v>
      </c>
      <c r="DS16" s="76">
        <v>3589958.9459007028</v>
      </c>
      <c r="DT16" s="76">
        <v>1566584.8402073111</v>
      </c>
      <c r="DU16" s="76">
        <v>1647634.8389724032</v>
      </c>
      <c r="DV16" s="76">
        <v>58116.777517174021</v>
      </c>
      <c r="DW16" s="76">
        <v>316867.31416934606</v>
      </c>
      <c r="DX16" s="76">
        <v>923969.53972834698</v>
      </c>
      <c r="DY16" s="76">
        <v>0</v>
      </c>
      <c r="DZ16" s="76">
        <v>0</v>
      </c>
      <c r="EA16" s="76">
        <v>32750</v>
      </c>
      <c r="EB16" s="76">
        <v>2863.9800000000005</v>
      </c>
      <c r="EC16" s="76">
        <v>0</v>
      </c>
      <c r="ED16" s="76">
        <v>0</v>
      </c>
      <c r="EE16" s="76">
        <v>0</v>
      </c>
      <c r="EF16" s="76">
        <v>109575.79132946288</v>
      </c>
      <c r="EG16" s="76">
        <v>0</v>
      </c>
      <c r="EH16" s="76">
        <v>354213.51745792583</v>
      </c>
      <c r="EI16" s="76">
        <v>0</v>
      </c>
      <c r="EJ16" s="76">
        <v>0</v>
      </c>
      <c r="EK16" s="76">
        <v>151411.38569824465</v>
      </c>
      <c r="EL16" s="76">
        <v>0</v>
      </c>
      <c r="EM16" s="76">
        <v>1229757.6350596058</v>
      </c>
      <c r="EN16" s="76">
        <v>929516.0775714604</v>
      </c>
      <c r="EO16" s="76">
        <v>930683.45209169446</v>
      </c>
      <c r="EP16" s="76">
        <v>510358.01458099706</v>
      </c>
      <c r="EQ16" s="76">
        <v>764775.22408113186</v>
      </c>
      <c r="ER16" s="76">
        <v>2357416.8646822646</v>
      </c>
      <c r="ES16" s="76">
        <v>0</v>
      </c>
      <c r="ET16" s="76">
        <v>0</v>
      </c>
      <c r="EU16" s="76">
        <v>110682</v>
      </c>
      <c r="EV16" s="76">
        <v>0</v>
      </c>
      <c r="EW16" s="76">
        <v>0</v>
      </c>
      <c r="EX16" s="76">
        <v>28852.258064516129</v>
      </c>
      <c r="EY16" s="76">
        <v>0</v>
      </c>
      <c r="EZ16" s="76">
        <v>111264.7721118357</v>
      </c>
      <c r="FA16" s="76">
        <v>0</v>
      </c>
      <c r="FB16" s="76">
        <v>1114302.3587325504</v>
      </c>
      <c r="FC16" s="76">
        <v>0</v>
      </c>
      <c r="FD16" s="76">
        <v>40402.889891408493</v>
      </c>
      <c r="FE16" s="76">
        <v>187218.04376457797</v>
      </c>
      <c r="FF16" s="76">
        <v>0</v>
      </c>
      <c r="FG16" s="76">
        <v>428890.49999999994</v>
      </c>
      <c r="FH16" s="76">
        <v>432048.62864741631</v>
      </c>
      <c r="FI16" s="76">
        <v>39486.693693693698</v>
      </c>
      <c r="FJ16" s="76">
        <v>779103.47870370338</v>
      </c>
      <c r="FK16" s="76">
        <v>630767.76763240946</v>
      </c>
      <c r="FL16" s="76">
        <v>1783277.0094245649</v>
      </c>
      <c r="FM16" s="76">
        <v>0</v>
      </c>
      <c r="FN16" s="76">
        <v>0</v>
      </c>
      <c r="FO16" s="76">
        <v>0</v>
      </c>
      <c r="FP16" s="76">
        <v>0</v>
      </c>
      <c r="FQ16" s="76">
        <v>0</v>
      </c>
      <c r="FR16" s="76">
        <v>0</v>
      </c>
      <c r="FS16" s="76">
        <v>0</v>
      </c>
      <c r="FT16" s="76">
        <v>421395.5</v>
      </c>
      <c r="FU16" s="76">
        <v>0</v>
      </c>
      <c r="FV16" s="76">
        <v>278864.33333333337</v>
      </c>
      <c r="FW16" s="76">
        <v>0</v>
      </c>
      <c r="FX16" s="76">
        <v>0</v>
      </c>
      <c r="FY16" s="76">
        <v>0</v>
      </c>
      <c r="FZ16" s="76">
        <v>0</v>
      </c>
      <c r="GA16" s="76">
        <v>35373</v>
      </c>
      <c r="GB16" s="76">
        <v>0</v>
      </c>
      <c r="GC16" s="76">
        <v>0</v>
      </c>
      <c r="GD16" s="76">
        <v>547352.78333333344</v>
      </c>
      <c r="GE16" s="76">
        <v>35909.678052503048</v>
      </c>
      <c r="GF16" s="76">
        <v>48839.797756896784</v>
      </c>
      <c r="GG16" s="76">
        <v>0</v>
      </c>
      <c r="GH16" s="76">
        <v>0</v>
      </c>
      <c r="GI16" s="76">
        <v>0</v>
      </c>
      <c r="GJ16" s="76">
        <v>0</v>
      </c>
      <c r="GK16" s="76">
        <v>0</v>
      </c>
      <c r="GL16" s="76">
        <v>0</v>
      </c>
      <c r="GM16" s="76">
        <v>0</v>
      </c>
      <c r="GN16" s="76">
        <v>0</v>
      </c>
      <c r="GO16" s="76">
        <v>0</v>
      </c>
      <c r="GP16" s="76">
        <v>0</v>
      </c>
      <c r="GQ16" s="76">
        <v>0</v>
      </c>
      <c r="GR16" s="76">
        <v>0</v>
      </c>
      <c r="GS16" s="76">
        <v>0</v>
      </c>
      <c r="GT16" s="76">
        <v>0</v>
      </c>
      <c r="GU16" s="76">
        <v>0</v>
      </c>
      <c r="GV16" s="76">
        <v>0</v>
      </c>
      <c r="GW16" s="76">
        <v>0</v>
      </c>
      <c r="GX16" s="76">
        <v>0</v>
      </c>
      <c r="GY16" s="76">
        <v>0</v>
      </c>
      <c r="GZ16" s="76">
        <v>0</v>
      </c>
      <c r="HA16" s="76">
        <v>0</v>
      </c>
      <c r="HB16" s="76">
        <v>0</v>
      </c>
      <c r="HC16" s="76">
        <v>0</v>
      </c>
      <c r="HD16" s="76">
        <v>0</v>
      </c>
      <c r="HE16" s="76">
        <v>0</v>
      </c>
      <c r="HF16" s="76">
        <v>0</v>
      </c>
      <c r="HG16" s="76">
        <v>0</v>
      </c>
      <c r="HH16" s="76">
        <v>0</v>
      </c>
      <c r="HI16" s="76">
        <v>0</v>
      </c>
      <c r="HJ16" s="76">
        <v>0</v>
      </c>
      <c r="HK16" s="76">
        <v>0</v>
      </c>
      <c r="HL16" s="76">
        <v>0</v>
      </c>
      <c r="HM16" s="76">
        <v>0</v>
      </c>
      <c r="HN16" s="76">
        <v>0</v>
      </c>
      <c r="HP16" s="77" t="s">
        <v>140</v>
      </c>
      <c r="HQ16" s="75">
        <f>'Relative Weights'!$H$1</f>
        <v>2025</v>
      </c>
      <c r="HR16" s="76">
        <v>81278.815136220641</v>
      </c>
      <c r="HS16" s="76">
        <v>34863.813945288188</v>
      </c>
      <c r="HT16" s="76">
        <v>37924.081146424498</v>
      </c>
      <c r="HU16" s="76">
        <v>393.64389871157704</v>
      </c>
      <c r="HV16" s="76">
        <v>12673.657166390454</v>
      </c>
      <c r="HW16" s="76">
        <v>24265.257260752573</v>
      </c>
      <c r="HX16" s="76">
        <v>0</v>
      </c>
      <c r="HY16" s="76">
        <v>0</v>
      </c>
      <c r="HZ16" s="76">
        <v>756.32183738421691</v>
      </c>
      <c r="IA16" s="76">
        <v>66.14017147577556</v>
      </c>
      <c r="IB16" s="76">
        <v>0</v>
      </c>
      <c r="IC16" s="76">
        <v>0</v>
      </c>
      <c r="ID16" s="76">
        <v>0</v>
      </c>
      <c r="IE16" s="76">
        <v>1001.5810263252224</v>
      </c>
      <c r="IF16" s="76">
        <v>0</v>
      </c>
      <c r="IG16" s="76">
        <v>3923.1328283775097</v>
      </c>
      <c r="IH16" s="76">
        <v>0</v>
      </c>
      <c r="II16" s="76">
        <v>0</v>
      </c>
      <c r="IJ16" s="76">
        <v>4604.0369455886485</v>
      </c>
      <c r="IK16" s="76">
        <v>0</v>
      </c>
      <c r="IL16" s="76">
        <v>26942.460949584543</v>
      </c>
      <c r="IM16" s="76">
        <v>20041.506340048287</v>
      </c>
      <c r="IN16" s="76">
        <v>21493.014305620636</v>
      </c>
      <c r="IO16" s="76">
        <v>3450.4578207669065</v>
      </c>
      <c r="IP16" s="76">
        <v>30778.416628252326</v>
      </c>
      <c r="IQ16" s="76">
        <v>63952.393797939723</v>
      </c>
      <c r="IR16" s="76">
        <v>0</v>
      </c>
      <c r="IS16" s="76">
        <v>0</v>
      </c>
      <c r="IT16" s="76">
        <v>2556.0675910033556</v>
      </c>
      <c r="IU16" s="76">
        <v>0</v>
      </c>
      <c r="IV16" s="76">
        <v>0</v>
      </c>
      <c r="IW16" s="76">
        <v>1159.0617068271324</v>
      </c>
      <c r="IX16" s="76">
        <v>0</v>
      </c>
      <c r="IY16" s="76">
        <v>1960.4541425904958</v>
      </c>
      <c r="IZ16" s="76">
        <v>0</v>
      </c>
      <c r="JA16" s="76">
        <v>8127.2436095070298</v>
      </c>
      <c r="JB16" s="76">
        <v>0</v>
      </c>
      <c r="JC16" s="76">
        <v>664.13376160141343</v>
      </c>
      <c r="JD16" s="76">
        <v>5038.6719298151702</v>
      </c>
      <c r="JE16" s="76">
        <v>0</v>
      </c>
      <c r="JF16" s="76">
        <v>7433.8543517562639</v>
      </c>
      <c r="JG16" s="76">
        <v>9434.6826877216135</v>
      </c>
      <c r="JH16" s="76">
        <v>911.89767104250961</v>
      </c>
      <c r="JI16" s="76">
        <v>5268.4007519182487</v>
      </c>
      <c r="JJ16" s="76">
        <v>25339.395056316254</v>
      </c>
      <c r="JK16" s="76">
        <v>48080.795363073201</v>
      </c>
      <c r="JL16" s="76">
        <v>0</v>
      </c>
      <c r="JM16" s="76">
        <v>0</v>
      </c>
      <c r="JN16" s="76">
        <v>0</v>
      </c>
      <c r="JO16" s="76">
        <v>0</v>
      </c>
      <c r="JP16" s="76">
        <v>0</v>
      </c>
      <c r="JQ16" s="76">
        <v>0</v>
      </c>
      <c r="JR16" s="76">
        <v>0</v>
      </c>
      <c r="JS16" s="76">
        <v>9731.6219488684201</v>
      </c>
      <c r="JT16" s="76">
        <v>0</v>
      </c>
      <c r="JU16" s="76">
        <v>2424.8825656450063</v>
      </c>
      <c r="JV16" s="76">
        <v>0</v>
      </c>
      <c r="JW16" s="76">
        <v>0</v>
      </c>
      <c r="JX16" s="76">
        <v>0</v>
      </c>
      <c r="JY16" s="76">
        <v>0</v>
      </c>
      <c r="JZ16" s="76">
        <v>239.19690373822283</v>
      </c>
      <c r="KA16" s="76">
        <v>0</v>
      </c>
      <c r="KB16" s="76">
        <v>0</v>
      </c>
      <c r="KC16" s="76">
        <v>3701.2719030286262</v>
      </c>
      <c r="KD16" s="76">
        <v>1442.5745340998189</v>
      </c>
      <c r="KE16" s="76">
        <v>1324.9623162955277</v>
      </c>
      <c r="KF16" s="76">
        <v>0</v>
      </c>
      <c r="KG16" s="76">
        <v>0</v>
      </c>
      <c r="KH16" s="76">
        <v>0</v>
      </c>
      <c r="KI16" s="76">
        <v>0</v>
      </c>
      <c r="KJ16" s="76">
        <v>0</v>
      </c>
      <c r="KK16" s="76">
        <v>0</v>
      </c>
      <c r="KL16" s="76">
        <v>0</v>
      </c>
      <c r="KM16" s="76">
        <v>0</v>
      </c>
      <c r="KN16" s="76">
        <v>0</v>
      </c>
      <c r="KO16" s="76">
        <v>0</v>
      </c>
      <c r="KP16" s="76">
        <v>0</v>
      </c>
      <c r="KQ16" s="76">
        <v>0</v>
      </c>
      <c r="KR16" s="76">
        <v>0</v>
      </c>
      <c r="KS16" s="76">
        <v>0</v>
      </c>
      <c r="KT16" s="76">
        <v>0</v>
      </c>
      <c r="KU16" s="76">
        <v>0</v>
      </c>
      <c r="KV16" s="76">
        <v>0</v>
      </c>
      <c r="KW16" s="76">
        <v>0</v>
      </c>
      <c r="KX16" s="76">
        <v>0</v>
      </c>
      <c r="KY16" s="76">
        <v>0</v>
      </c>
      <c r="KZ16" s="76">
        <v>0</v>
      </c>
      <c r="LA16" s="76">
        <v>0</v>
      </c>
      <c r="LB16" s="76">
        <v>0</v>
      </c>
      <c r="LC16" s="76">
        <v>0</v>
      </c>
      <c r="LD16" s="76">
        <v>0</v>
      </c>
      <c r="LE16" s="76">
        <v>0</v>
      </c>
      <c r="LF16" s="76">
        <v>0</v>
      </c>
      <c r="LG16" s="76">
        <v>0</v>
      </c>
      <c r="LH16" s="76">
        <v>0</v>
      </c>
      <c r="LI16" s="76">
        <v>0</v>
      </c>
      <c r="LJ16" s="76">
        <v>0</v>
      </c>
      <c r="LK16" s="76">
        <v>0</v>
      </c>
      <c r="LL16" s="76">
        <v>0</v>
      </c>
      <c r="LM16" s="76">
        <v>0</v>
      </c>
      <c r="LN16" s="76">
        <v>3164594.1578159346</v>
      </c>
      <c r="LO16" s="76">
        <v>1401664.9615715188</v>
      </c>
      <c r="LP16" s="76">
        <v>1455264.9730246624</v>
      </c>
      <c r="LQ16" s="76">
        <v>48068.488752337878</v>
      </c>
      <c r="LR16" s="76">
        <v>4224645.9045090033</v>
      </c>
      <c r="LS16" s="76">
        <v>1535341.1967209722</v>
      </c>
      <c r="LT16" s="76">
        <v>0</v>
      </c>
      <c r="LU16" s="76">
        <v>0</v>
      </c>
      <c r="LV16" s="76">
        <v>28935.388547649083</v>
      </c>
      <c r="LW16" s="76">
        <v>2530.3931020670543</v>
      </c>
      <c r="LX16" s="76">
        <v>0</v>
      </c>
      <c r="LY16" s="76">
        <v>0</v>
      </c>
      <c r="LZ16" s="76">
        <v>0</v>
      </c>
      <c r="MA16" s="76">
        <v>91247.996000739513</v>
      </c>
      <c r="MB16" s="76">
        <v>0</v>
      </c>
      <c r="MC16" s="76">
        <v>247398.27379543101</v>
      </c>
      <c r="MD16" s="76">
        <v>0</v>
      </c>
      <c r="ME16" s="76">
        <v>0</v>
      </c>
      <c r="MF16" s="76">
        <v>704670.807869046</v>
      </c>
      <c r="MG16" s="76">
        <v>0</v>
      </c>
      <c r="MH16" s="76">
        <v>1217303.5297931244</v>
      </c>
      <c r="MI16" s="76">
        <v>1097028.5751270149</v>
      </c>
      <c r="MJ16" s="76">
        <v>822280.52827909926</v>
      </c>
      <c r="MK16" s="76">
        <v>420401.44504498882</v>
      </c>
      <c r="ML16" s="76">
        <v>10264447.369842634</v>
      </c>
      <c r="MM16" s="76">
        <v>4027520.2604603637</v>
      </c>
      <c r="MN16" s="76">
        <v>0</v>
      </c>
      <c r="MO16" s="76">
        <v>0</v>
      </c>
      <c r="MP16" s="76">
        <v>97790.127487966311</v>
      </c>
      <c r="MQ16" s="76">
        <v>0</v>
      </c>
      <c r="MR16" s="76">
        <v>0</v>
      </c>
      <c r="MS16" s="76">
        <v>386489.10660319362</v>
      </c>
      <c r="MT16" s="76">
        <v>0</v>
      </c>
      <c r="MU16" s="76">
        <v>96088.226212188994</v>
      </c>
      <c r="MV16" s="76">
        <v>0</v>
      </c>
      <c r="MW16" s="76">
        <v>719124.39052390633</v>
      </c>
      <c r="MX16" s="76">
        <v>0</v>
      </c>
      <c r="MY16" s="76">
        <v>180389.78421137258</v>
      </c>
      <c r="MZ16" s="76">
        <v>639201.47581680189</v>
      </c>
      <c r="NA16" s="76">
        <v>0</v>
      </c>
      <c r="NB16" s="76">
        <v>369941.76493064658</v>
      </c>
      <c r="NC16" s="76">
        <v>711467.84209548321</v>
      </c>
      <c r="ND16" s="76">
        <v>34887.414488214716</v>
      </c>
      <c r="NE16" s="76">
        <v>642045.27652399545</v>
      </c>
      <c r="NF16" s="76">
        <v>8449420.854382243</v>
      </c>
      <c r="NG16" s="76">
        <v>3032229.0823076623</v>
      </c>
      <c r="NH16" s="76">
        <v>0</v>
      </c>
      <c r="NI16" s="76">
        <v>0</v>
      </c>
      <c r="NJ16" s="76">
        <v>0</v>
      </c>
      <c r="NK16" s="76">
        <v>0</v>
      </c>
      <c r="NL16" s="76">
        <v>0</v>
      </c>
      <c r="NM16" s="76">
        <v>0</v>
      </c>
      <c r="NN16" s="76">
        <v>0</v>
      </c>
      <c r="NO16" s="76">
        <v>372312.74884674378</v>
      </c>
      <c r="NP16" s="76">
        <v>0</v>
      </c>
      <c r="NQ16" s="76">
        <v>199982.8491279881</v>
      </c>
      <c r="NR16" s="76">
        <v>0</v>
      </c>
      <c r="NS16" s="76">
        <v>0</v>
      </c>
      <c r="NT16" s="76">
        <v>0</v>
      </c>
      <c r="NU16" s="76">
        <v>0</v>
      </c>
      <c r="NV16" s="76">
        <v>29150.258197114825</v>
      </c>
      <c r="NW16" s="76">
        <v>0</v>
      </c>
      <c r="NX16" s="76">
        <v>0</v>
      </c>
      <c r="NY16" s="76">
        <v>451063.66321985947</v>
      </c>
      <c r="NZ16" s="76">
        <v>481026.45407809276</v>
      </c>
      <c r="OA16" s="76">
        <v>83485.182499130897</v>
      </c>
      <c r="OB16" s="76">
        <v>0</v>
      </c>
      <c r="OC16" s="76">
        <v>0</v>
      </c>
      <c r="OD16" s="76">
        <v>0</v>
      </c>
      <c r="OE16" s="76">
        <v>0</v>
      </c>
      <c r="OF16" s="76">
        <v>0</v>
      </c>
      <c r="OG16" s="76">
        <v>0</v>
      </c>
      <c r="OH16" s="76">
        <v>0</v>
      </c>
      <c r="OI16" s="76">
        <v>0</v>
      </c>
      <c r="OJ16" s="76">
        <v>0</v>
      </c>
      <c r="OK16" s="76">
        <v>0</v>
      </c>
      <c r="OL16" s="76">
        <v>0</v>
      </c>
      <c r="OM16" s="76">
        <v>0</v>
      </c>
      <c r="ON16" s="76">
        <v>0</v>
      </c>
      <c r="OO16" s="76">
        <v>0</v>
      </c>
      <c r="OP16" s="76">
        <v>0</v>
      </c>
      <c r="OQ16" s="76">
        <v>0</v>
      </c>
      <c r="OR16" s="76">
        <v>0</v>
      </c>
      <c r="OS16" s="76">
        <v>0</v>
      </c>
      <c r="OT16" s="76">
        <v>0</v>
      </c>
      <c r="OU16" s="76">
        <v>0</v>
      </c>
      <c r="OV16" s="76">
        <v>0</v>
      </c>
      <c r="OW16" s="76">
        <v>0</v>
      </c>
      <c r="OX16" s="76">
        <v>0</v>
      </c>
      <c r="OY16" s="76">
        <v>0</v>
      </c>
      <c r="OZ16" s="76">
        <v>0</v>
      </c>
      <c r="PA16" s="76">
        <v>0</v>
      </c>
      <c r="PB16" s="76">
        <v>0</v>
      </c>
      <c r="PC16" s="76">
        <v>0</v>
      </c>
      <c r="PD16" s="76">
        <v>0</v>
      </c>
      <c r="PE16" s="76">
        <v>0</v>
      </c>
      <c r="PF16" s="76">
        <v>0</v>
      </c>
      <c r="PG16" s="76">
        <v>0</v>
      </c>
      <c r="PH16" s="76">
        <v>0</v>
      </c>
      <c r="PI16" s="76">
        <v>0</v>
      </c>
      <c r="PJ16" s="76">
        <v>1538016.1005021636</v>
      </c>
      <c r="PK16" s="76">
        <v>852300.93188828067</v>
      </c>
      <c r="PL16" s="76">
        <v>761968.46938162157</v>
      </c>
      <c r="PM16" s="76">
        <v>508886.15076566039</v>
      </c>
      <c r="PN16" s="76">
        <v>551560.45744817005</v>
      </c>
      <c r="PO16" s="76">
        <v>1488395.1394398161</v>
      </c>
      <c r="PP16" s="76">
        <v>0</v>
      </c>
      <c r="PQ16" s="76">
        <v>0</v>
      </c>
      <c r="PR16" s="76">
        <v>41748.969895271519</v>
      </c>
      <c r="PS16" s="76">
        <v>833.62300463397116</v>
      </c>
      <c r="PT16" s="76">
        <v>0</v>
      </c>
      <c r="PU16" s="76">
        <v>8398.0705375794005</v>
      </c>
      <c r="PV16" s="76">
        <v>0</v>
      </c>
      <c r="PW16" s="76">
        <v>186936.62556659925</v>
      </c>
      <c r="PX16" s="76">
        <v>0</v>
      </c>
      <c r="PY16" s="76">
        <v>508612.60920159216</v>
      </c>
      <c r="PZ16" s="76">
        <v>0</v>
      </c>
      <c r="QA16" s="76">
        <v>11760.130471292203</v>
      </c>
      <c r="QB16" s="76">
        <v>98565.381897319647</v>
      </c>
      <c r="QC16" s="89">
        <v>0</v>
      </c>
      <c r="QD16" s="102">
        <v>1</v>
      </c>
    </row>
    <row r="17" spans="1:446" x14ac:dyDescent="0.25">
      <c r="A17" s="75" t="s">
        <v>671</v>
      </c>
      <c r="B17" s="75" t="s">
        <v>671</v>
      </c>
      <c r="C17" s="76">
        <f>ROUND(TAMUSA!H18,0)-ROUND(TAMUSA!H288,0)</f>
        <v>0</v>
      </c>
      <c r="D17" s="79">
        <v>42485</v>
      </c>
      <c r="E17" s="75" t="s">
        <v>688</v>
      </c>
      <c r="F17" s="75">
        <v>2025</v>
      </c>
      <c r="G17" s="76">
        <v>32551345</v>
      </c>
      <c r="H17" s="76">
        <v>4911199</v>
      </c>
      <c r="I17" s="76">
        <v>13833130</v>
      </c>
      <c r="J17" s="76">
        <v>21707415</v>
      </c>
      <c r="K17" s="76">
        <v>15846434</v>
      </c>
      <c r="L17" s="75" t="s">
        <v>925</v>
      </c>
      <c r="M17" s="75" t="s">
        <v>726</v>
      </c>
      <c r="N17" s="98" t="s">
        <v>924</v>
      </c>
      <c r="O17" s="76">
        <v>2781</v>
      </c>
      <c r="P17" s="76">
        <v>4276</v>
      </c>
      <c r="Q17" s="76">
        <v>855</v>
      </c>
      <c r="R17" s="76">
        <v>0</v>
      </c>
      <c r="S17" s="76">
        <v>0</v>
      </c>
      <c r="T17" s="78" t="s">
        <v>812</v>
      </c>
      <c r="U17" s="78" t="s">
        <v>813</v>
      </c>
      <c r="V17" s="91" t="s">
        <v>814</v>
      </c>
      <c r="W17" s="76">
        <v>50067</v>
      </c>
      <c r="X17" s="76">
        <v>13438</v>
      </c>
      <c r="Y17" s="76">
        <v>4371</v>
      </c>
      <c r="Z17" s="76">
        <v>1333</v>
      </c>
      <c r="AA17" s="76">
        <v>0</v>
      </c>
      <c r="AB17" s="76">
        <v>5063</v>
      </c>
      <c r="AC17" s="76">
        <v>0</v>
      </c>
      <c r="AD17" s="76">
        <v>0</v>
      </c>
      <c r="AE17" s="76">
        <v>0</v>
      </c>
      <c r="AF17" s="76">
        <v>0</v>
      </c>
      <c r="AG17" s="76">
        <v>0</v>
      </c>
      <c r="AH17" s="76">
        <v>0</v>
      </c>
      <c r="AI17" s="76">
        <v>0</v>
      </c>
      <c r="AJ17" s="76">
        <v>1590</v>
      </c>
      <c r="AK17" s="76">
        <v>0</v>
      </c>
      <c r="AL17" s="76">
        <v>8994</v>
      </c>
      <c r="AM17" s="76">
        <v>0</v>
      </c>
      <c r="AN17" s="76">
        <v>0</v>
      </c>
      <c r="AO17" s="76">
        <v>83</v>
      </c>
      <c r="AP17" s="76">
        <v>0</v>
      </c>
      <c r="AQ17" s="76">
        <v>20402</v>
      </c>
      <c r="AR17" s="76">
        <v>5926</v>
      </c>
      <c r="AS17" s="76">
        <v>84</v>
      </c>
      <c r="AT17" s="76">
        <v>13008</v>
      </c>
      <c r="AU17" s="76">
        <v>0</v>
      </c>
      <c r="AV17" s="76">
        <v>4865</v>
      </c>
      <c r="AW17" s="76">
        <v>0</v>
      </c>
      <c r="AX17" s="76">
        <v>0</v>
      </c>
      <c r="AY17" s="76">
        <v>0</v>
      </c>
      <c r="AZ17" s="76">
        <v>0</v>
      </c>
      <c r="BA17" s="76">
        <v>0</v>
      </c>
      <c r="BB17" s="76">
        <v>0</v>
      </c>
      <c r="BC17" s="76">
        <v>0</v>
      </c>
      <c r="BD17" s="76">
        <v>192</v>
      </c>
      <c r="BE17" s="76">
        <v>0</v>
      </c>
      <c r="BF17" s="76">
        <v>21138</v>
      </c>
      <c r="BG17" s="76">
        <v>0</v>
      </c>
      <c r="BH17" s="76">
        <v>683</v>
      </c>
      <c r="BI17" s="76">
        <v>1599</v>
      </c>
      <c r="BJ17" s="76">
        <v>0</v>
      </c>
      <c r="BK17" s="76">
        <v>3081</v>
      </c>
      <c r="BL17" s="76">
        <v>586</v>
      </c>
      <c r="BM17" s="76">
        <v>0</v>
      </c>
      <c r="BN17" s="76">
        <v>6328</v>
      </c>
      <c r="BO17" s="76">
        <v>0</v>
      </c>
      <c r="BP17" s="76">
        <v>1110</v>
      </c>
      <c r="BQ17" s="76">
        <v>147</v>
      </c>
      <c r="BR17" s="76">
        <v>0</v>
      </c>
      <c r="BS17" s="76">
        <v>0</v>
      </c>
      <c r="BT17" s="76">
        <v>0</v>
      </c>
      <c r="BU17" s="76">
        <v>0</v>
      </c>
      <c r="BV17" s="76">
        <v>0</v>
      </c>
      <c r="BW17" s="76">
        <v>0</v>
      </c>
      <c r="BX17" s="76">
        <v>84</v>
      </c>
      <c r="BY17" s="76">
        <v>0</v>
      </c>
      <c r="BZ17" s="76">
        <v>2192</v>
      </c>
      <c r="CA17" s="76">
        <v>0</v>
      </c>
      <c r="CB17" s="76">
        <v>0</v>
      </c>
      <c r="CC17" s="76">
        <v>252</v>
      </c>
      <c r="CD17" s="76">
        <v>0</v>
      </c>
      <c r="CE17" s="76">
        <v>0</v>
      </c>
      <c r="CF17" s="76">
        <v>0</v>
      </c>
      <c r="CG17" s="76">
        <v>0</v>
      </c>
      <c r="CH17" s="76">
        <v>0</v>
      </c>
      <c r="CI17" s="76">
        <v>0</v>
      </c>
      <c r="CJ17" s="76">
        <v>0</v>
      </c>
      <c r="CK17" s="76">
        <v>0</v>
      </c>
      <c r="CL17" s="76">
        <v>0</v>
      </c>
      <c r="CM17" s="76">
        <v>0</v>
      </c>
      <c r="CN17" s="76">
        <v>0</v>
      </c>
      <c r="CO17" s="76">
        <v>0</v>
      </c>
      <c r="CP17" s="76">
        <v>0</v>
      </c>
      <c r="CQ17" s="76">
        <v>0</v>
      </c>
      <c r="CR17" s="76">
        <v>0</v>
      </c>
      <c r="CS17" s="76">
        <v>0</v>
      </c>
      <c r="CT17" s="76">
        <v>0</v>
      </c>
      <c r="CU17" s="76">
        <v>0</v>
      </c>
      <c r="CV17" s="76">
        <v>0</v>
      </c>
      <c r="CW17" s="76">
        <v>0</v>
      </c>
      <c r="CX17" s="76">
        <v>0</v>
      </c>
      <c r="CY17" s="76">
        <v>0</v>
      </c>
      <c r="CZ17" s="76">
        <v>0</v>
      </c>
      <c r="DA17" s="76">
        <v>0</v>
      </c>
      <c r="DB17" s="76">
        <v>0</v>
      </c>
      <c r="DC17" s="76">
        <v>0</v>
      </c>
      <c r="DD17" s="76">
        <v>0</v>
      </c>
      <c r="DE17" s="76">
        <v>0</v>
      </c>
      <c r="DF17" s="76">
        <v>0</v>
      </c>
      <c r="DG17" s="76">
        <v>0</v>
      </c>
      <c r="DH17" s="76">
        <v>0</v>
      </c>
      <c r="DI17" s="76">
        <v>0</v>
      </c>
      <c r="DJ17" s="76">
        <v>0</v>
      </c>
      <c r="DK17" s="76">
        <v>0</v>
      </c>
      <c r="DL17" s="76">
        <v>0</v>
      </c>
      <c r="DM17" s="76">
        <v>0</v>
      </c>
      <c r="DN17" s="76">
        <v>0</v>
      </c>
      <c r="DO17" s="76">
        <v>0</v>
      </c>
      <c r="DP17" s="76">
        <v>0</v>
      </c>
      <c r="DQ17" s="76">
        <v>0</v>
      </c>
      <c r="DR17" s="76">
        <v>0</v>
      </c>
      <c r="DS17" s="76">
        <v>3781805.481913493</v>
      </c>
      <c r="DT17" s="76">
        <v>934543.46607041673</v>
      </c>
      <c r="DU17" s="76">
        <v>294579.44804804807</v>
      </c>
      <c r="DV17" s="76">
        <v>165545.59310089416</v>
      </c>
      <c r="DW17" s="76">
        <v>0</v>
      </c>
      <c r="DX17" s="76">
        <v>476498.4306262951</v>
      </c>
      <c r="DY17" s="76">
        <v>0</v>
      </c>
      <c r="DZ17" s="76">
        <v>0</v>
      </c>
      <c r="EA17" s="76">
        <v>0</v>
      </c>
      <c r="EB17" s="76">
        <v>0</v>
      </c>
      <c r="EC17" s="76">
        <v>0</v>
      </c>
      <c r="ED17" s="76">
        <v>0</v>
      </c>
      <c r="EE17" s="76">
        <v>0</v>
      </c>
      <c r="EF17" s="76">
        <v>64362.128318394083</v>
      </c>
      <c r="EG17" s="76">
        <v>0</v>
      </c>
      <c r="EH17" s="76">
        <v>623380.84446119645</v>
      </c>
      <c r="EI17" s="76">
        <v>0</v>
      </c>
      <c r="EJ17" s="76">
        <v>0</v>
      </c>
      <c r="EK17" s="76">
        <v>6760.6952735550703</v>
      </c>
      <c r="EL17" s="76">
        <v>0</v>
      </c>
      <c r="EM17" s="76">
        <v>2358560.3676236751</v>
      </c>
      <c r="EN17" s="76">
        <v>747415.42762472772</v>
      </c>
      <c r="EO17" s="76">
        <v>0</v>
      </c>
      <c r="EP17" s="76">
        <v>1421279.1508147903</v>
      </c>
      <c r="EQ17" s="76">
        <v>0</v>
      </c>
      <c r="ER17" s="76">
        <v>638578.52712726744</v>
      </c>
      <c r="ES17" s="76">
        <v>0</v>
      </c>
      <c r="ET17" s="76">
        <v>0</v>
      </c>
      <c r="EU17" s="76">
        <v>0</v>
      </c>
      <c r="EV17" s="76">
        <v>0</v>
      </c>
      <c r="EW17" s="76">
        <v>0</v>
      </c>
      <c r="EX17" s="76">
        <v>0</v>
      </c>
      <c r="EY17" s="76">
        <v>0</v>
      </c>
      <c r="EZ17" s="76">
        <v>13853.241296518607</v>
      </c>
      <c r="FA17" s="76">
        <v>0</v>
      </c>
      <c r="FB17" s="76">
        <v>2883905.5875176662</v>
      </c>
      <c r="FC17" s="76">
        <v>0</v>
      </c>
      <c r="FD17" s="76">
        <v>165164.79999999996</v>
      </c>
      <c r="FE17" s="76">
        <v>125959.42196782425</v>
      </c>
      <c r="FF17" s="76">
        <v>0</v>
      </c>
      <c r="FG17" s="76">
        <v>709944.52627450996</v>
      </c>
      <c r="FH17" s="76">
        <v>262794.87997158541</v>
      </c>
      <c r="FI17" s="76">
        <v>0</v>
      </c>
      <c r="FJ17" s="76">
        <v>1680816.4485042738</v>
      </c>
      <c r="FK17" s="76">
        <v>0</v>
      </c>
      <c r="FL17" s="76">
        <v>132493.24125844098</v>
      </c>
      <c r="FM17" s="76">
        <v>18672.333333333332</v>
      </c>
      <c r="FN17" s="76">
        <v>0</v>
      </c>
      <c r="FO17" s="76">
        <v>0</v>
      </c>
      <c r="FP17" s="76">
        <v>0</v>
      </c>
      <c r="FQ17" s="76">
        <v>0</v>
      </c>
      <c r="FR17" s="76">
        <v>0</v>
      </c>
      <c r="FS17" s="76">
        <v>0</v>
      </c>
      <c r="FT17" s="76">
        <v>12000</v>
      </c>
      <c r="FU17" s="76">
        <v>0</v>
      </c>
      <c r="FV17" s="76">
        <v>450135.99577975768</v>
      </c>
      <c r="FW17" s="76">
        <v>0</v>
      </c>
      <c r="FX17" s="76">
        <v>0</v>
      </c>
      <c r="FY17" s="76">
        <v>40105.986666666664</v>
      </c>
      <c r="FZ17" s="76">
        <v>0</v>
      </c>
      <c r="GA17" s="76">
        <v>0</v>
      </c>
      <c r="GB17" s="76">
        <v>0</v>
      </c>
      <c r="GC17" s="76">
        <v>0</v>
      </c>
      <c r="GD17" s="76">
        <v>0</v>
      </c>
      <c r="GE17" s="76">
        <v>0</v>
      </c>
      <c r="GF17" s="76">
        <v>0</v>
      </c>
      <c r="GG17" s="76">
        <v>0</v>
      </c>
      <c r="GH17" s="76">
        <v>0</v>
      </c>
      <c r="GI17" s="76">
        <v>0</v>
      </c>
      <c r="GJ17" s="76">
        <v>0</v>
      </c>
      <c r="GK17" s="76">
        <v>0</v>
      </c>
      <c r="GL17" s="76">
        <v>0</v>
      </c>
      <c r="GM17" s="76">
        <v>0</v>
      </c>
      <c r="GN17" s="76">
        <v>0</v>
      </c>
      <c r="GO17" s="76">
        <v>0</v>
      </c>
      <c r="GP17" s="76">
        <v>0</v>
      </c>
      <c r="GQ17" s="76">
        <v>0</v>
      </c>
      <c r="GR17" s="76">
        <v>0</v>
      </c>
      <c r="GS17" s="76">
        <v>0</v>
      </c>
      <c r="GT17" s="76">
        <v>0</v>
      </c>
      <c r="GU17" s="76">
        <v>0</v>
      </c>
      <c r="GV17" s="76">
        <v>0</v>
      </c>
      <c r="GW17" s="76">
        <v>0</v>
      </c>
      <c r="GX17" s="76">
        <v>0</v>
      </c>
      <c r="GY17" s="76">
        <v>0</v>
      </c>
      <c r="GZ17" s="76">
        <v>0</v>
      </c>
      <c r="HA17" s="76">
        <v>0</v>
      </c>
      <c r="HB17" s="76">
        <v>0</v>
      </c>
      <c r="HC17" s="76">
        <v>0</v>
      </c>
      <c r="HD17" s="76">
        <v>0</v>
      </c>
      <c r="HE17" s="76">
        <v>0</v>
      </c>
      <c r="HF17" s="76">
        <v>0</v>
      </c>
      <c r="HG17" s="76">
        <v>0</v>
      </c>
      <c r="HH17" s="76">
        <v>0</v>
      </c>
      <c r="HI17" s="76">
        <v>0</v>
      </c>
      <c r="HJ17" s="76">
        <v>0</v>
      </c>
      <c r="HK17" s="76">
        <v>0</v>
      </c>
      <c r="HL17" s="76">
        <v>0</v>
      </c>
      <c r="HM17" s="76">
        <v>0</v>
      </c>
      <c r="HN17" s="76">
        <v>0</v>
      </c>
      <c r="HP17" s="77" t="s">
        <v>781</v>
      </c>
      <c r="HQ17" s="75">
        <f>'Relative Weights'!$H$1</f>
        <v>2025</v>
      </c>
      <c r="HR17" s="76">
        <v>52437.927371628233</v>
      </c>
      <c r="HS17" s="76">
        <v>12958.234534747868</v>
      </c>
      <c r="HT17" s="76">
        <v>4084.5928686162983</v>
      </c>
      <c r="HU17" s="76">
        <v>2295.4294791823927</v>
      </c>
      <c r="HV17" s="76">
        <v>0</v>
      </c>
      <c r="HW17" s="76">
        <v>6607.0532229579258</v>
      </c>
      <c r="HX17" s="76">
        <v>0</v>
      </c>
      <c r="HY17" s="76">
        <v>0</v>
      </c>
      <c r="HZ17" s="76">
        <v>0</v>
      </c>
      <c r="IA17" s="76">
        <v>0</v>
      </c>
      <c r="IB17" s="76">
        <v>0</v>
      </c>
      <c r="IC17" s="76">
        <v>0</v>
      </c>
      <c r="ID17" s="76">
        <v>0</v>
      </c>
      <c r="IE17" s="76">
        <v>892.43527367666115</v>
      </c>
      <c r="IF17" s="76">
        <v>0</v>
      </c>
      <c r="IG17" s="76">
        <v>8643.7019574525639</v>
      </c>
      <c r="IH17" s="76">
        <v>0</v>
      </c>
      <c r="II17" s="76">
        <v>0</v>
      </c>
      <c r="IJ17" s="76">
        <v>93.742750501544819</v>
      </c>
      <c r="IK17" s="76">
        <v>0</v>
      </c>
      <c r="IL17" s="76">
        <v>32703.431694343326</v>
      </c>
      <c r="IM17" s="76">
        <v>10363.546220888484</v>
      </c>
      <c r="IN17" s="76">
        <v>0</v>
      </c>
      <c r="IO17" s="76">
        <v>19707.235933119904</v>
      </c>
      <c r="IP17" s="76">
        <v>0</v>
      </c>
      <c r="IQ17" s="76">
        <v>8854.4306645930646</v>
      </c>
      <c r="IR17" s="76">
        <v>0</v>
      </c>
      <c r="IS17" s="76">
        <v>0</v>
      </c>
      <c r="IT17" s="76">
        <v>0</v>
      </c>
      <c r="IU17" s="76">
        <v>0</v>
      </c>
      <c r="IV17" s="76">
        <v>0</v>
      </c>
      <c r="IW17" s="76">
        <v>0</v>
      </c>
      <c r="IX17" s="76">
        <v>0</v>
      </c>
      <c r="IY17" s="76">
        <v>192.08689194689273</v>
      </c>
      <c r="IZ17" s="76">
        <v>0</v>
      </c>
      <c r="JA17" s="76">
        <v>39987.786909750808</v>
      </c>
      <c r="JB17" s="76">
        <v>0</v>
      </c>
      <c r="JC17" s="76">
        <v>2290.1494611952694</v>
      </c>
      <c r="JD17" s="76">
        <v>1746.533779304551</v>
      </c>
      <c r="JE17" s="76">
        <v>0</v>
      </c>
      <c r="JF17" s="76">
        <v>9843.9805232476883</v>
      </c>
      <c r="JG17" s="76">
        <v>3643.8729848720905</v>
      </c>
      <c r="JH17" s="76">
        <v>0</v>
      </c>
      <c r="JI17" s="76">
        <v>23305.939788079599</v>
      </c>
      <c r="JJ17" s="76">
        <v>0</v>
      </c>
      <c r="JK17" s="76">
        <v>1837.1307026680836</v>
      </c>
      <c r="JL17" s="76">
        <v>258.90767356356685</v>
      </c>
      <c r="JM17" s="76">
        <v>0</v>
      </c>
      <c r="JN17" s="76">
        <v>0</v>
      </c>
      <c r="JO17" s="76">
        <v>0</v>
      </c>
      <c r="JP17" s="76">
        <v>0</v>
      </c>
      <c r="JQ17" s="76">
        <v>0</v>
      </c>
      <c r="JR17" s="76">
        <v>0</v>
      </c>
      <c r="JS17" s="76">
        <v>166.3901359995788</v>
      </c>
      <c r="JT17" s="76">
        <v>0</v>
      </c>
      <c r="JU17" s="76">
        <v>6241.5157963416432</v>
      </c>
      <c r="JV17" s="76">
        <v>0</v>
      </c>
      <c r="JW17" s="76">
        <v>0</v>
      </c>
      <c r="JX17" s="76">
        <v>556.10338132199684</v>
      </c>
      <c r="JY17" s="76">
        <v>0</v>
      </c>
      <c r="JZ17" s="76">
        <v>0</v>
      </c>
      <c r="KA17" s="76">
        <v>0</v>
      </c>
      <c r="KB17" s="76">
        <v>0</v>
      </c>
      <c r="KC17" s="76">
        <v>0</v>
      </c>
      <c r="KD17" s="76">
        <v>0</v>
      </c>
      <c r="KE17" s="76">
        <v>0</v>
      </c>
      <c r="KF17" s="76">
        <v>0</v>
      </c>
      <c r="KG17" s="76">
        <v>0</v>
      </c>
      <c r="KH17" s="76">
        <v>0</v>
      </c>
      <c r="KI17" s="76">
        <v>0</v>
      </c>
      <c r="KJ17" s="76">
        <v>0</v>
      </c>
      <c r="KK17" s="76">
        <v>0</v>
      </c>
      <c r="KL17" s="76">
        <v>0</v>
      </c>
      <c r="KM17" s="76">
        <v>0</v>
      </c>
      <c r="KN17" s="76">
        <v>0</v>
      </c>
      <c r="KO17" s="76">
        <v>0</v>
      </c>
      <c r="KP17" s="76">
        <v>0</v>
      </c>
      <c r="KQ17" s="76">
        <v>0</v>
      </c>
      <c r="KR17" s="76">
        <v>0</v>
      </c>
      <c r="KS17" s="76">
        <v>0</v>
      </c>
      <c r="KT17" s="76">
        <v>0</v>
      </c>
      <c r="KU17" s="76">
        <v>0</v>
      </c>
      <c r="KV17" s="76">
        <v>0</v>
      </c>
      <c r="KW17" s="76">
        <v>0</v>
      </c>
      <c r="KX17" s="76">
        <v>0</v>
      </c>
      <c r="KY17" s="76">
        <v>0</v>
      </c>
      <c r="KZ17" s="76">
        <v>0</v>
      </c>
      <c r="LA17" s="76">
        <v>0</v>
      </c>
      <c r="LB17" s="76">
        <v>0</v>
      </c>
      <c r="LC17" s="76">
        <v>0</v>
      </c>
      <c r="LD17" s="76">
        <v>0</v>
      </c>
      <c r="LE17" s="76">
        <v>0</v>
      </c>
      <c r="LF17" s="76">
        <v>0</v>
      </c>
      <c r="LG17" s="76">
        <v>0</v>
      </c>
      <c r="LH17" s="76">
        <v>0</v>
      </c>
      <c r="LI17" s="76">
        <v>0</v>
      </c>
      <c r="LJ17" s="76">
        <v>0</v>
      </c>
      <c r="LK17" s="76">
        <v>0</v>
      </c>
      <c r="LL17" s="76">
        <v>0</v>
      </c>
      <c r="LM17" s="76">
        <v>0</v>
      </c>
      <c r="LN17" s="76">
        <v>4032646.8592081191</v>
      </c>
      <c r="LO17" s="76">
        <v>996530.30576693802</v>
      </c>
      <c r="LP17" s="76">
        <v>314118.45258555154</v>
      </c>
      <c r="LQ17" s="76">
        <v>176525.97926223453</v>
      </c>
      <c r="LR17" s="76">
        <v>0</v>
      </c>
      <c r="LS17" s="76">
        <v>508103.84322317754</v>
      </c>
      <c r="LT17" s="76">
        <v>0</v>
      </c>
      <c r="LU17" s="76">
        <v>0</v>
      </c>
      <c r="LV17" s="76">
        <v>0</v>
      </c>
      <c r="LW17" s="76">
        <v>0</v>
      </c>
      <c r="LX17" s="76">
        <v>0</v>
      </c>
      <c r="LY17" s="76">
        <v>0</v>
      </c>
      <c r="LZ17" s="76">
        <v>0</v>
      </c>
      <c r="MA17" s="76">
        <v>68631.169915115941</v>
      </c>
      <c r="MB17" s="76">
        <v>0</v>
      </c>
      <c r="MC17" s="76">
        <v>664728.7430645416</v>
      </c>
      <c r="MD17" s="76">
        <v>0</v>
      </c>
      <c r="ME17" s="76">
        <v>0</v>
      </c>
      <c r="MF17" s="76">
        <v>7209.1218576293422</v>
      </c>
      <c r="MG17" s="76">
        <v>0</v>
      </c>
      <c r="MH17" s="76">
        <v>2515000.0718540195</v>
      </c>
      <c r="MI17" s="76">
        <v>796990.35054799169</v>
      </c>
      <c r="MJ17" s="76">
        <v>0</v>
      </c>
      <c r="MK17" s="76">
        <v>1515550.4245266607</v>
      </c>
      <c r="ML17" s="76">
        <v>0</v>
      </c>
      <c r="MM17" s="76">
        <v>680934.46479287418</v>
      </c>
      <c r="MN17" s="76">
        <v>0</v>
      </c>
      <c r="MO17" s="76">
        <v>0</v>
      </c>
      <c r="MP17" s="76">
        <v>0</v>
      </c>
      <c r="MQ17" s="76">
        <v>0</v>
      </c>
      <c r="MR17" s="76">
        <v>0</v>
      </c>
      <c r="MS17" s="76">
        <v>0</v>
      </c>
      <c r="MT17" s="76">
        <v>0</v>
      </c>
      <c r="MU17" s="76">
        <v>14772.105617656372</v>
      </c>
      <c r="MV17" s="76">
        <v>0</v>
      </c>
      <c r="MW17" s="76">
        <v>3075190.6372168846</v>
      </c>
      <c r="MX17" s="76">
        <v>0</v>
      </c>
      <c r="MY17" s="76">
        <v>176119.92873698327</v>
      </c>
      <c r="MZ17" s="76">
        <v>134314.11790360181</v>
      </c>
      <c r="NA17" s="76">
        <v>0</v>
      </c>
      <c r="NB17" s="76">
        <v>757034.06158381235</v>
      </c>
      <c r="NC17" s="76">
        <v>280225.66268986918</v>
      </c>
      <c r="ND17" s="76">
        <v>0</v>
      </c>
      <c r="NE17" s="76">
        <v>1792302.4344807251</v>
      </c>
      <c r="NF17" s="76">
        <v>0</v>
      </c>
      <c r="NG17" s="76">
        <v>141281.31544111433</v>
      </c>
      <c r="NH17" s="76">
        <v>19910.840663506173</v>
      </c>
      <c r="NI17" s="76">
        <v>0</v>
      </c>
      <c r="NJ17" s="76">
        <v>0</v>
      </c>
      <c r="NK17" s="76">
        <v>0</v>
      </c>
      <c r="NL17" s="76">
        <v>0</v>
      </c>
      <c r="NM17" s="76">
        <v>0</v>
      </c>
      <c r="NN17" s="76">
        <v>0</v>
      </c>
      <c r="NO17" s="76">
        <v>12795.941658536198</v>
      </c>
      <c r="NP17" s="76">
        <v>0</v>
      </c>
      <c r="NQ17" s="76">
        <v>479992.82836707303</v>
      </c>
      <c r="NR17" s="76">
        <v>0</v>
      </c>
      <c r="NS17" s="76">
        <v>0</v>
      </c>
      <c r="NT17" s="76">
        <v>42766.155462058116</v>
      </c>
      <c r="NU17" s="76">
        <v>0</v>
      </c>
      <c r="NV17" s="76">
        <v>0</v>
      </c>
      <c r="NW17" s="76">
        <v>0</v>
      </c>
      <c r="NX17" s="76">
        <v>0</v>
      </c>
      <c r="NY17" s="76">
        <v>0</v>
      </c>
      <c r="NZ17" s="76">
        <v>0</v>
      </c>
      <c r="OA17" s="76">
        <v>0</v>
      </c>
      <c r="OB17" s="76">
        <v>0</v>
      </c>
      <c r="OC17" s="76">
        <v>0</v>
      </c>
      <c r="OD17" s="76">
        <v>0</v>
      </c>
      <c r="OE17" s="76">
        <v>0</v>
      </c>
      <c r="OF17" s="76">
        <v>0</v>
      </c>
      <c r="OG17" s="76">
        <v>0</v>
      </c>
      <c r="OH17" s="76">
        <v>0</v>
      </c>
      <c r="OI17" s="76">
        <v>0</v>
      </c>
      <c r="OJ17" s="76">
        <v>0</v>
      </c>
      <c r="OK17" s="76">
        <v>0</v>
      </c>
      <c r="OL17" s="76">
        <v>0</v>
      </c>
      <c r="OM17" s="76">
        <v>0</v>
      </c>
      <c r="ON17" s="76">
        <v>0</v>
      </c>
      <c r="OO17" s="76">
        <v>0</v>
      </c>
      <c r="OP17" s="76">
        <v>0</v>
      </c>
      <c r="OQ17" s="76">
        <v>0</v>
      </c>
      <c r="OR17" s="76">
        <v>0</v>
      </c>
      <c r="OS17" s="76">
        <v>0</v>
      </c>
      <c r="OT17" s="76">
        <v>0</v>
      </c>
      <c r="OU17" s="76">
        <v>0</v>
      </c>
      <c r="OV17" s="76">
        <v>0</v>
      </c>
      <c r="OW17" s="76">
        <v>0</v>
      </c>
      <c r="OX17" s="76">
        <v>0</v>
      </c>
      <c r="OY17" s="76">
        <v>0</v>
      </c>
      <c r="OZ17" s="76">
        <v>0</v>
      </c>
      <c r="PA17" s="76">
        <v>0</v>
      </c>
      <c r="PB17" s="76">
        <v>0</v>
      </c>
      <c r="PC17" s="76">
        <v>0</v>
      </c>
      <c r="PD17" s="76">
        <v>0</v>
      </c>
      <c r="PE17" s="76">
        <v>0</v>
      </c>
      <c r="PF17" s="76">
        <v>0</v>
      </c>
      <c r="PG17" s="76">
        <v>0</v>
      </c>
      <c r="PH17" s="76">
        <v>0</v>
      </c>
      <c r="PI17" s="76">
        <v>0</v>
      </c>
      <c r="PJ17" s="76">
        <v>0</v>
      </c>
      <c r="PK17" s="76">
        <v>0</v>
      </c>
      <c r="PL17" s="76">
        <v>0</v>
      </c>
      <c r="PM17" s="76">
        <v>0</v>
      </c>
      <c r="PN17" s="76">
        <v>0</v>
      </c>
      <c r="PO17" s="76">
        <v>0</v>
      </c>
      <c r="PP17" s="76">
        <v>0</v>
      </c>
      <c r="PQ17" s="76">
        <v>0</v>
      </c>
      <c r="PR17" s="76">
        <v>0</v>
      </c>
      <c r="PS17" s="76">
        <v>0</v>
      </c>
      <c r="PT17" s="76">
        <v>0</v>
      </c>
      <c r="PU17" s="76">
        <v>0</v>
      </c>
      <c r="PV17" s="76">
        <v>0</v>
      </c>
      <c r="PW17" s="76">
        <v>0</v>
      </c>
      <c r="PX17" s="76">
        <v>0</v>
      </c>
      <c r="PY17" s="76">
        <v>0</v>
      </c>
      <c r="PZ17" s="76">
        <v>0</v>
      </c>
      <c r="QA17" s="76">
        <v>0</v>
      </c>
      <c r="QB17" s="76">
        <v>0</v>
      </c>
      <c r="QC17" s="89">
        <v>0</v>
      </c>
      <c r="QD17" s="102">
        <v>1</v>
      </c>
    </row>
    <row r="18" spans="1:446" x14ac:dyDescent="0.25">
      <c r="A18" s="75" t="s">
        <v>119</v>
      </c>
      <c r="B18" s="75" t="s">
        <v>119</v>
      </c>
      <c r="C18" s="76">
        <f>ROUND(TAMIU!H18,0)-ROUND(TAMIU!H288,0)</f>
        <v>0</v>
      </c>
      <c r="D18" s="77">
        <v>9651</v>
      </c>
      <c r="E18" s="75" t="s">
        <v>703</v>
      </c>
      <c r="F18" s="75">
        <v>2025</v>
      </c>
      <c r="G18" s="76">
        <v>40813515</v>
      </c>
      <c r="H18" s="76">
        <v>10022862</v>
      </c>
      <c r="I18" s="76">
        <v>27348860</v>
      </c>
      <c r="J18" s="76">
        <v>16412225</v>
      </c>
      <c r="K18" s="76">
        <v>10758937</v>
      </c>
      <c r="L18" s="75" t="s">
        <v>925</v>
      </c>
      <c r="M18" s="75" t="s">
        <v>726</v>
      </c>
      <c r="N18" s="98" t="s">
        <v>924</v>
      </c>
      <c r="O18" s="76">
        <v>2930</v>
      </c>
      <c r="P18" s="76">
        <v>4258</v>
      </c>
      <c r="Q18" s="76">
        <v>1505</v>
      </c>
      <c r="R18" s="76">
        <v>25</v>
      </c>
      <c r="S18" s="76">
        <v>0</v>
      </c>
      <c r="T18" s="78" t="s">
        <v>862</v>
      </c>
      <c r="U18" s="78" t="s">
        <v>864</v>
      </c>
      <c r="V18" s="91" t="s">
        <v>863</v>
      </c>
      <c r="W18" s="76">
        <v>60680</v>
      </c>
      <c r="X18" s="76">
        <v>20499</v>
      </c>
      <c r="Y18" s="76">
        <v>5900</v>
      </c>
      <c r="Z18" s="76">
        <v>782</v>
      </c>
      <c r="AA18" s="76">
        <v>0</v>
      </c>
      <c r="AB18" s="76">
        <v>3955</v>
      </c>
      <c r="AC18" s="76">
        <v>9</v>
      </c>
      <c r="AD18" s="76">
        <v>0</v>
      </c>
      <c r="AE18" s="76">
        <v>18</v>
      </c>
      <c r="AF18" s="76">
        <v>0</v>
      </c>
      <c r="AG18" s="76">
        <v>0</v>
      </c>
      <c r="AH18" s="76">
        <v>0</v>
      </c>
      <c r="AI18" s="76">
        <v>0</v>
      </c>
      <c r="AJ18" s="76">
        <v>1236</v>
      </c>
      <c r="AK18" s="76">
        <v>0</v>
      </c>
      <c r="AL18" s="76">
        <v>4902</v>
      </c>
      <c r="AM18" s="76">
        <v>0</v>
      </c>
      <c r="AN18" s="76">
        <v>0</v>
      </c>
      <c r="AO18" s="76">
        <v>0</v>
      </c>
      <c r="AP18" s="76">
        <v>1842</v>
      </c>
      <c r="AQ18" s="76">
        <v>32132</v>
      </c>
      <c r="AR18" s="76">
        <v>8673</v>
      </c>
      <c r="AS18" s="76">
        <v>2005</v>
      </c>
      <c r="AT18" s="76">
        <v>4660</v>
      </c>
      <c r="AU18" s="76">
        <v>0</v>
      </c>
      <c r="AV18" s="76">
        <v>4720</v>
      </c>
      <c r="AW18" s="76">
        <v>552</v>
      </c>
      <c r="AX18" s="76">
        <v>0</v>
      </c>
      <c r="AY18" s="76">
        <v>54</v>
      </c>
      <c r="AZ18" s="76">
        <v>0</v>
      </c>
      <c r="BA18" s="76">
        <v>0</v>
      </c>
      <c r="BB18" s="76">
        <v>0</v>
      </c>
      <c r="BC18" s="76">
        <v>0</v>
      </c>
      <c r="BD18" s="76">
        <v>4772</v>
      </c>
      <c r="BE18" s="76">
        <v>0</v>
      </c>
      <c r="BF18" s="76">
        <v>16890</v>
      </c>
      <c r="BG18" s="76">
        <v>0</v>
      </c>
      <c r="BH18" s="76">
        <v>498</v>
      </c>
      <c r="BI18" s="76">
        <v>0</v>
      </c>
      <c r="BJ18" s="76">
        <v>8702</v>
      </c>
      <c r="BK18" s="76">
        <v>6389</v>
      </c>
      <c r="BL18" s="76">
        <v>604</v>
      </c>
      <c r="BM18" s="76">
        <v>0</v>
      </c>
      <c r="BN18" s="76">
        <v>12249</v>
      </c>
      <c r="BO18" s="76">
        <v>0</v>
      </c>
      <c r="BP18" s="76">
        <v>186</v>
      </c>
      <c r="BQ18" s="76">
        <v>0</v>
      </c>
      <c r="BR18" s="76">
        <v>0</v>
      </c>
      <c r="BS18" s="76">
        <v>0</v>
      </c>
      <c r="BT18" s="76">
        <v>0</v>
      </c>
      <c r="BU18" s="76">
        <v>0</v>
      </c>
      <c r="BV18" s="76">
        <v>0</v>
      </c>
      <c r="BW18" s="76">
        <v>0</v>
      </c>
      <c r="BX18" s="76">
        <v>27</v>
      </c>
      <c r="BY18" s="76">
        <v>0</v>
      </c>
      <c r="BZ18" s="76">
        <v>7242</v>
      </c>
      <c r="CA18" s="76">
        <v>0</v>
      </c>
      <c r="CB18" s="76">
        <v>0</v>
      </c>
      <c r="CC18" s="76">
        <v>216</v>
      </c>
      <c r="CD18" s="76">
        <v>5013</v>
      </c>
      <c r="CE18" s="76">
        <v>214</v>
      </c>
      <c r="CF18" s="76">
        <v>0</v>
      </c>
      <c r="CG18" s="76">
        <v>0</v>
      </c>
      <c r="CH18" s="76">
        <v>0</v>
      </c>
      <c r="CI18" s="76">
        <v>0</v>
      </c>
      <c r="CJ18" s="76">
        <v>0</v>
      </c>
      <c r="CK18" s="76">
        <v>0</v>
      </c>
      <c r="CL18" s="76">
        <v>0</v>
      </c>
      <c r="CM18" s="76">
        <v>0</v>
      </c>
      <c r="CN18" s="76">
        <v>0</v>
      </c>
      <c r="CO18" s="76">
        <v>0</v>
      </c>
      <c r="CP18" s="76">
        <v>0</v>
      </c>
      <c r="CQ18" s="76">
        <v>0</v>
      </c>
      <c r="CR18" s="76">
        <v>0</v>
      </c>
      <c r="CS18" s="76">
        <v>0</v>
      </c>
      <c r="CT18" s="76">
        <v>315</v>
      </c>
      <c r="CU18" s="76">
        <v>0</v>
      </c>
      <c r="CV18" s="76">
        <v>0</v>
      </c>
      <c r="CW18" s="76">
        <v>0</v>
      </c>
      <c r="CX18" s="76">
        <v>0</v>
      </c>
      <c r="CY18" s="76">
        <v>0</v>
      </c>
      <c r="CZ18" s="76">
        <v>0</v>
      </c>
      <c r="DA18" s="76">
        <v>0</v>
      </c>
      <c r="DB18" s="76">
        <v>0</v>
      </c>
      <c r="DC18" s="76">
        <v>0</v>
      </c>
      <c r="DD18" s="76">
        <v>0</v>
      </c>
      <c r="DE18" s="76">
        <v>0</v>
      </c>
      <c r="DF18" s="76">
        <v>0</v>
      </c>
      <c r="DG18" s="76">
        <v>0</v>
      </c>
      <c r="DH18" s="76">
        <v>0</v>
      </c>
      <c r="DI18" s="76">
        <v>0</v>
      </c>
      <c r="DJ18" s="76">
        <v>0</v>
      </c>
      <c r="DK18" s="76">
        <v>0</v>
      </c>
      <c r="DL18" s="76">
        <v>0</v>
      </c>
      <c r="DM18" s="76">
        <v>0</v>
      </c>
      <c r="DN18" s="76">
        <v>0</v>
      </c>
      <c r="DO18" s="76">
        <v>0</v>
      </c>
      <c r="DP18" s="76">
        <v>0</v>
      </c>
      <c r="DQ18" s="76">
        <v>0</v>
      </c>
      <c r="DR18" s="76">
        <v>0</v>
      </c>
      <c r="DS18" s="76">
        <v>3970611.1808480909</v>
      </c>
      <c r="DT18" s="76">
        <v>1227604.389561604</v>
      </c>
      <c r="DU18" s="76">
        <v>711966.27155045455</v>
      </c>
      <c r="DV18" s="76">
        <v>48577.816341820602</v>
      </c>
      <c r="DW18" s="76">
        <v>0</v>
      </c>
      <c r="DX18" s="76">
        <v>387233.22063977126</v>
      </c>
      <c r="DY18" s="76">
        <v>1542.7613818348204</v>
      </c>
      <c r="DZ18" s="76">
        <v>0</v>
      </c>
      <c r="EA18" s="76">
        <v>4373.7</v>
      </c>
      <c r="EB18" s="76">
        <v>0</v>
      </c>
      <c r="EC18" s="76">
        <v>0</v>
      </c>
      <c r="ED18" s="76">
        <v>0</v>
      </c>
      <c r="EE18" s="76">
        <v>0</v>
      </c>
      <c r="EF18" s="76">
        <v>68878.039826805296</v>
      </c>
      <c r="EG18" s="76">
        <v>0</v>
      </c>
      <c r="EH18" s="76">
        <v>482509.460820009</v>
      </c>
      <c r="EI18" s="76">
        <v>0</v>
      </c>
      <c r="EJ18" s="76">
        <v>0</v>
      </c>
      <c r="EK18" s="76">
        <v>0</v>
      </c>
      <c r="EL18" s="76">
        <v>206117.73529411765</v>
      </c>
      <c r="EM18" s="76">
        <v>2894795.87527079</v>
      </c>
      <c r="EN18" s="76">
        <v>925011.01135137328</v>
      </c>
      <c r="EO18" s="76">
        <v>679985.28186834918</v>
      </c>
      <c r="EP18" s="76">
        <v>384683.50460390031</v>
      </c>
      <c r="EQ18" s="76">
        <v>0</v>
      </c>
      <c r="ER18" s="76">
        <v>1442869.5341221334</v>
      </c>
      <c r="ES18" s="76">
        <v>53029.030775027932</v>
      </c>
      <c r="ET18" s="76">
        <v>0</v>
      </c>
      <c r="EU18" s="76">
        <v>13121.099999999999</v>
      </c>
      <c r="EV18" s="76">
        <v>0</v>
      </c>
      <c r="EW18" s="76">
        <v>0</v>
      </c>
      <c r="EX18" s="76">
        <v>0</v>
      </c>
      <c r="EY18" s="76">
        <v>0</v>
      </c>
      <c r="EZ18" s="76">
        <v>525719.53709627152</v>
      </c>
      <c r="FA18" s="76">
        <v>0</v>
      </c>
      <c r="FB18" s="76">
        <v>2275623.2871976602</v>
      </c>
      <c r="FC18" s="76">
        <v>0</v>
      </c>
      <c r="FD18" s="76">
        <v>48864</v>
      </c>
      <c r="FE18" s="76">
        <v>0</v>
      </c>
      <c r="FF18" s="76">
        <v>1325434.6147058827</v>
      </c>
      <c r="FG18" s="76">
        <v>1516253.8190476189</v>
      </c>
      <c r="FH18" s="76">
        <v>312189.64894549886</v>
      </c>
      <c r="FI18" s="76">
        <v>0</v>
      </c>
      <c r="FJ18" s="76">
        <v>1033118.641391941</v>
      </c>
      <c r="FK18" s="76">
        <v>0</v>
      </c>
      <c r="FL18" s="76">
        <v>27397.5</v>
      </c>
      <c r="FM18" s="76">
        <v>0</v>
      </c>
      <c r="FN18" s="76">
        <v>0</v>
      </c>
      <c r="FO18" s="76">
        <v>0</v>
      </c>
      <c r="FP18" s="76">
        <v>0</v>
      </c>
      <c r="FQ18" s="76">
        <v>0</v>
      </c>
      <c r="FR18" s="76">
        <v>0</v>
      </c>
      <c r="FS18" s="76">
        <v>0</v>
      </c>
      <c r="FT18" s="76">
        <v>13514.333333333332</v>
      </c>
      <c r="FU18" s="76">
        <v>0</v>
      </c>
      <c r="FV18" s="76">
        <v>899731.78621435759</v>
      </c>
      <c r="FW18" s="76">
        <v>0</v>
      </c>
      <c r="FX18" s="76">
        <v>0</v>
      </c>
      <c r="FY18" s="76">
        <v>6000</v>
      </c>
      <c r="FZ18" s="76">
        <v>446139.64999999997</v>
      </c>
      <c r="GA18" s="76">
        <v>244894.2666666666</v>
      </c>
      <c r="GB18" s="76">
        <v>0</v>
      </c>
      <c r="GC18" s="76">
        <v>0</v>
      </c>
      <c r="GD18" s="76">
        <v>0</v>
      </c>
      <c r="GE18" s="76">
        <v>0</v>
      </c>
      <c r="GF18" s="76">
        <v>0</v>
      </c>
      <c r="GG18" s="76">
        <v>0</v>
      </c>
      <c r="GH18" s="76">
        <v>0</v>
      </c>
      <c r="GI18" s="76">
        <v>0</v>
      </c>
      <c r="GJ18" s="76">
        <v>0</v>
      </c>
      <c r="GK18" s="76">
        <v>0</v>
      </c>
      <c r="GL18" s="76">
        <v>0</v>
      </c>
      <c r="GM18" s="76">
        <v>0</v>
      </c>
      <c r="GN18" s="76">
        <v>0</v>
      </c>
      <c r="GO18" s="76">
        <v>0</v>
      </c>
      <c r="GP18" s="76">
        <v>676057.80694444454</v>
      </c>
      <c r="GQ18" s="76">
        <v>0</v>
      </c>
      <c r="GR18" s="76">
        <v>0</v>
      </c>
      <c r="GS18" s="76">
        <v>0</v>
      </c>
      <c r="GT18" s="76">
        <v>0</v>
      </c>
      <c r="GU18" s="76">
        <v>0</v>
      </c>
      <c r="GV18" s="76">
        <v>0</v>
      </c>
      <c r="GW18" s="76">
        <v>0</v>
      </c>
      <c r="GX18" s="76">
        <v>0</v>
      </c>
      <c r="GY18" s="76">
        <v>0</v>
      </c>
      <c r="GZ18" s="76">
        <v>0</v>
      </c>
      <c r="HA18" s="76">
        <v>0</v>
      </c>
      <c r="HB18" s="76">
        <v>0</v>
      </c>
      <c r="HC18" s="76">
        <v>0</v>
      </c>
      <c r="HD18" s="76">
        <v>0</v>
      </c>
      <c r="HE18" s="76">
        <v>0</v>
      </c>
      <c r="HF18" s="76">
        <v>0</v>
      </c>
      <c r="HG18" s="76">
        <v>0</v>
      </c>
      <c r="HH18" s="76">
        <v>0</v>
      </c>
      <c r="HI18" s="76">
        <v>0</v>
      </c>
      <c r="HJ18" s="76">
        <v>0</v>
      </c>
      <c r="HK18" s="76">
        <v>0</v>
      </c>
      <c r="HL18" s="76">
        <v>0</v>
      </c>
      <c r="HM18" s="76">
        <v>0</v>
      </c>
      <c r="HN18" s="76">
        <v>0</v>
      </c>
      <c r="HP18" s="77" t="s">
        <v>141</v>
      </c>
      <c r="HQ18" s="75">
        <f>'Relative Weights'!$H$1</f>
        <v>2025</v>
      </c>
      <c r="HR18" s="76">
        <v>104525</v>
      </c>
      <c r="HS18" s="76">
        <v>7493</v>
      </c>
      <c r="HT18" s="76">
        <v>0</v>
      </c>
      <c r="HU18" s="76">
        <v>0</v>
      </c>
      <c r="HV18" s="76">
        <v>0</v>
      </c>
      <c r="HW18" s="76">
        <v>0</v>
      </c>
      <c r="HX18" s="76">
        <v>0</v>
      </c>
      <c r="HY18" s="76">
        <v>0</v>
      </c>
      <c r="HZ18" s="76">
        <v>0</v>
      </c>
      <c r="IA18" s="76">
        <v>0</v>
      </c>
      <c r="IB18" s="76">
        <v>0</v>
      </c>
      <c r="IC18" s="76">
        <v>0</v>
      </c>
      <c r="ID18" s="76">
        <v>0</v>
      </c>
      <c r="IE18" s="76">
        <v>0</v>
      </c>
      <c r="IF18" s="76">
        <v>0</v>
      </c>
      <c r="IG18" s="76">
        <v>7502</v>
      </c>
      <c r="IH18" s="76">
        <v>0</v>
      </c>
      <c r="II18" s="76">
        <v>0</v>
      </c>
      <c r="IJ18" s="76">
        <v>0</v>
      </c>
      <c r="IK18" s="76">
        <v>0</v>
      </c>
      <c r="IL18" s="76">
        <v>4000</v>
      </c>
      <c r="IM18" s="76">
        <v>0</v>
      </c>
      <c r="IN18" s="76">
        <v>0</v>
      </c>
      <c r="IO18" s="76">
        <v>0</v>
      </c>
      <c r="IP18" s="76">
        <v>0</v>
      </c>
      <c r="IQ18" s="76">
        <v>0</v>
      </c>
      <c r="IR18" s="76">
        <v>0</v>
      </c>
      <c r="IS18" s="76">
        <v>0</v>
      </c>
      <c r="IT18" s="76">
        <v>4000</v>
      </c>
      <c r="IU18" s="76">
        <v>0</v>
      </c>
      <c r="IV18" s="76">
        <v>0</v>
      </c>
      <c r="IW18" s="76">
        <v>0</v>
      </c>
      <c r="IX18" s="76">
        <v>0</v>
      </c>
      <c r="IY18" s="76">
        <v>0</v>
      </c>
      <c r="IZ18" s="76">
        <v>0</v>
      </c>
      <c r="JA18" s="76">
        <v>52508</v>
      </c>
      <c r="JB18" s="76">
        <v>0</v>
      </c>
      <c r="JC18" s="76">
        <v>0</v>
      </c>
      <c r="JD18" s="76">
        <v>0</v>
      </c>
      <c r="JE18" s="76">
        <v>0</v>
      </c>
      <c r="JF18" s="76">
        <v>0</v>
      </c>
      <c r="JG18" s="76">
        <v>0</v>
      </c>
      <c r="JH18" s="76">
        <v>0</v>
      </c>
      <c r="JI18" s="76">
        <v>0</v>
      </c>
      <c r="JJ18" s="76">
        <v>0</v>
      </c>
      <c r="JK18" s="76">
        <v>0</v>
      </c>
      <c r="JL18" s="76">
        <v>0</v>
      </c>
      <c r="JM18" s="76">
        <v>0</v>
      </c>
      <c r="JN18" s="76">
        <v>0</v>
      </c>
      <c r="JO18" s="76">
        <v>0</v>
      </c>
      <c r="JP18" s="76">
        <v>0</v>
      </c>
      <c r="JQ18" s="76">
        <v>0</v>
      </c>
      <c r="JR18" s="76">
        <v>0</v>
      </c>
      <c r="JS18" s="76">
        <v>0</v>
      </c>
      <c r="JT18" s="76">
        <v>0</v>
      </c>
      <c r="JU18" s="76">
        <v>0</v>
      </c>
      <c r="JV18" s="76">
        <v>0</v>
      </c>
      <c r="JW18" s="76">
        <v>0</v>
      </c>
      <c r="JX18" s="76">
        <v>0</v>
      </c>
      <c r="JY18" s="76">
        <v>0</v>
      </c>
      <c r="JZ18" s="76">
        <v>0</v>
      </c>
      <c r="KA18" s="76">
        <v>0</v>
      </c>
      <c r="KB18" s="76">
        <v>0</v>
      </c>
      <c r="KC18" s="76">
        <v>0</v>
      </c>
      <c r="KD18" s="76">
        <v>0</v>
      </c>
      <c r="KE18" s="76">
        <v>0</v>
      </c>
      <c r="KF18" s="76">
        <v>0</v>
      </c>
      <c r="KG18" s="76">
        <v>0</v>
      </c>
      <c r="KH18" s="76">
        <v>0</v>
      </c>
      <c r="KI18" s="76">
        <v>0</v>
      </c>
      <c r="KJ18" s="76">
        <v>0</v>
      </c>
      <c r="KK18" s="76">
        <v>0</v>
      </c>
      <c r="KL18" s="76">
        <v>0</v>
      </c>
      <c r="KM18" s="76">
        <v>0</v>
      </c>
      <c r="KN18" s="76">
        <v>0</v>
      </c>
      <c r="KO18" s="76">
        <v>0</v>
      </c>
      <c r="KP18" s="76">
        <v>0</v>
      </c>
      <c r="KQ18" s="76">
        <v>0</v>
      </c>
      <c r="KR18" s="76">
        <v>0</v>
      </c>
      <c r="KS18" s="76">
        <v>0</v>
      </c>
      <c r="KT18" s="76">
        <v>0</v>
      </c>
      <c r="KU18" s="76">
        <v>0</v>
      </c>
      <c r="KV18" s="76">
        <v>0</v>
      </c>
      <c r="KW18" s="76">
        <v>0</v>
      </c>
      <c r="KX18" s="76">
        <v>0</v>
      </c>
      <c r="KY18" s="76">
        <v>0</v>
      </c>
      <c r="KZ18" s="76">
        <v>0</v>
      </c>
      <c r="LA18" s="76">
        <v>0</v>
      </c>
      <c r="LB18" s="76">
        <v>0</v>
      </c>
      <c r="LC18" s="76">
        <v>0</v>
      </c>
      <c r="LD18" s="76">
        <v>0</v>
      </c>
      <c r="LE18" s="76">
        <v>0</v>
      </c>
      <c r="LF18" s="76">
        <v>0</v>
      </c>
      <c r="LG18" s="76">
        <v>0</v>
      </c>
      <c r="LH18" s="76">
        <v>0</v>
      </c>
      <c r="LI18" s="76">
        <v>0</v>
      </c>
      <c r="LJ18" s="76">
        <v>0</v>
      </c>
      <c r="LK18" s="76">
        <v>0</v>
      </c>
      <c r="LL18" s="76">
        <v>0</v>
      </c>
      <c r="LM18" s="76">
        <v>0</v>
      </c>
      <c r="LN18" s="76">
        <v>4918797.4484127527</v>
      </c>
      <c r="LO18" s="76">
        <v>1490795.3056559055</v>
      </c>
      <c r="LP18" s="76">
        <v>859362.1720708973</v>
      </c>
      <c r="LQ18" s="76">
        <v>58634.712674039503</v>
      </c>
      <c r="LR18" s="76">
        <v>0</v>
      </c>
      <c r="LS18" s="76">
        <v>467400.76726151537</v>
      </c>
      <c r="LT18" s="76">
        <v>1862.1539039953191</v>
      </c>
      <c r="LU18" s="76">
        <v>0</v>
      </c>
      <c r="LV18" s="76">
        <v>5279.171896445835</v>
      </c>
      <c r="LW18" s="76">
        <v>0</v>
      </c>
      <c r="LX18" s="76">
        <v>0</v>
      </c>
      <c r="LY18" s="76">
        <v>0</v>
      </c>
      <c r="LZ18" s="76">
        <v>0</v>
      </c>
      <c r="MA18" s="76">
        <v>83137.62080982863</v>
      </c>
      <c r="MB18" s="76">
        <v>0</v>
      </c>
      <c r="MC18" s="76">
        <v>591456.82897715003</v>
      </c>
      <c r="MD18" s="76">
        <v>0</v>
      </c>
      <c r="ME18" s="76">
        <v>0</v>
      </c>
      <c r="MF18" s="76">
        <v>0</v>
      </c>
      <c r="MG18" s="76">
        <v>248789.57302141614</v>
      </c>
      <c r="MH18" s="76">
        <v>3498923.5014433232</v>
      </c>
      <c r="MI18" s="76">
        <v>1116512.8232455608</v>
      </c>
      <c r="MJ18" s="76">
        <v>820760.2693454487</v>
      </c>
      <c r="MK18" s="76">
        <v>464323.19238429767</v>
      </c>
      <c r="ML18" s="76">
        <v>0</v>
      </c>
      <c r="MM18" s="76">
        <v>1741581.7945390544</v>
      </c>
      <c r="MN18" s="76">
        <v>64007.446547154308</v>
      </c>
      <c r="MO18" s="76">
        <v>0</v>
      </c>
      <c r="MP18" s="76">
        <v>20665.621774753363</v>
      </c>
      <c r="MQ18" s="76">
        <v>0</v>
      </c>
      <c r="MR18" s="76">
        <v>0</v>
      </c>
      <c r="MS18" s="76">
        <v>0</v>
      </c>
      <c r="MT18" s="76">
        <v>0</v>
      </c>
      <c r="MU18" s="76">
        <v>634557.42406912916</v>
      </c>
      <c r="MV18" s="76">
        <v>0</v>
      </c>
      <c r="MW18" s="76">
        <v>2810116.2088415199</v>
      </c>
      <c r="MX18" s="76">
        <v>0</v>
      </c>
      <c r="MY18" s="76">
        <v>58980.143939440131</v>
      </c>
      <c r="MZ18" s="76">
        <v>0</v>
      </c>
      <c r="NA18" s="76">
        <v>1599834.7322705742</v>
      </c>
      <c r="NB18" s="76">
        <v>1830158.5726947114</v>
      </c>
      <c r="NC18" s="76">
        <v>376821.18596940098</v>
      </c>
      <c r="ND18" s="76">
        <v>0</v>
      </c>
      <c r="NE18" s="76">
        <v>1247001.5998652487</v>
      </c>
      <c r="NF18" s="76">
        <v>0</v>
      </c>
      <c r="NG18" s="76">
        <v>33069.509118795249</v>
      </c>
      <c r="NH18" s="76">
        <v>0</v>
      </c>
      <c r="NI18" s="76">
        <v>0</v>
      </c>
      <c r="NJ18" s="76">
        <v>0</v>
      </c>
      <c r="NK18" s="76">
        <v>0</v>
      </c>
      <c r="NL18" s="76">
        <v>0</v>
      </c>
      <c r="NM18" s="76">
        <v>0</v>
      </c>
      <c r="NN18" s="76">
        <v>0</v>
      </c>
      <c r="NO18" s="76">
        <v>16312.158751751263</v>
      </c>
      <c r="NP18" s="76">
        <v>0</v>
      </c>
      <c r="NQ18" s="76">
        <v>1086000.1280659053</v>
      </c>
      <c r="NR18" s="76">
        <v>0</v>
      </c>
      <c r="NS18" s="76">
        <v>0</v>
      </c>
      <c r="NT18" s="76">
        <v>7242.1591281237879</v>
      </c>
      <c r="NU18" s="76">
        <v>538502.38977757527</v>
      </c>
      <c r="NV18" s="76">
        <v>295593.8747941968</v>
      </c>
      <c r="NW18" s="76">
        <v>0</v>
      </c>
      <c r="NX18" s="76">
        <v>0</v>
      </c>
      <c r="NY18" s="76">
        <v>0</v>
      </c>
      <c r="NZ18" s="76">
        <v>0</v>
      </c>
      <c r="OA18" s="76">
        <v>0</v>
      </c>
      <c r="OB18" s="76">
        <v>0</v>
      </c>
      <c r="OC18" s="76">
        <v>0</v>
      </c>
      <c r="OD18" s="76">
        <v>0</v>
      </c>
      <c r="OE18" s="76">
        <v>0</v>
      </c>
      <c r="OF18" s="76">
        <v>0</v>
      </c>
      <c r="OG18" s="76">
        <v>0</v>
      </c>
      <c r="OH18" s="76">
        <v>0</v>
      </c>
      <c r="OI18" s="76">
        <v>0</v>
      </c>
      <c r="OJ18" s="76">
        <v>0</v>
      </c>
      <c r="OK18" s="76">
        <v>816019.70295034314</v>
      </c>
      <c r="OL18" s="76">
        <v>0</v>
      </c>
      <c r="OM18" s="76">
        <v>0</v>
      </c>
      <c r="ON18" s="76">
        <v>0</v>
      </c>
      <c r="OO18" s="76">
        <v>0</v>
      </c>
      <c r="OP18" s="76">
        <v>0</v>
      </c>
      <c r="OQ18" s="76">
        <v>0</v>
      </c>
      <c r="OR18" s="76">
        <v>0</v>
      </c>
      <c r="OS18" s="76">
        <v>0</v>
      </c>
      <c r="OT18" s="76">
        <v>0</v>
      </c>
      <c r="OU18" s="76">
        <v>0</v>
      </c>
      <c r="OV18" s="76">
        <v>0</v>
      </c>
      <c r="OW18" s="76">
        <v>0</v>
      </c>
      <c r="OX18" s="76">
        <v>0</v>
      </c>
      <c r="OY18" s="76">
        <v>0</v>
      </c>
      <c r="OZ18" s="76">
        <v>0</v>
      </c>
      <c r="PA18" s="76">
        <v>0</v>
      </c>
      <c r="PB18" s="76">
        <v>0</v>
      </c>
      <c r="PC18" s="76">
        <v>0</v>
      </c>
      <c r="PD18" s="76">
        <v>0</v>
      </c>
      <c r="PE18" s="76">
        <v>0</v>
      </c>
      <c r="PF18" s="76">
        <v>0</v>
      </c>
      <c r="PG18" s="76">
        <v>0</v>
      </c>
      <c r="PH18" s="76">
        <v>0</v>
      </c>
      <c r="PI18" s="76">
        <v>0</v>
      </c>
      <c r="PJ18" s="76">
        <v>0</v>
      </c>
      <c r="PK18" s="76">
        <v>0</v>
      </c>
      <c r="PL18" s="76">
        <v>0</v>
      </c>
      <c r="PM18" s="76">
        <v>0</v>
      </c>
      <c r="PN18" s="76">
        <v>0</v>
      </c>
      <c r="PO18" s="76">
        <v>0</v>
      </c>
      <c r="PP18" s="76">
        <v>0</v>
      </c>
      <c r="PQ18" s="76">
        <v>0</v>
      </c>
      <c r="PR18" s="76">
        <v>0</v>
      </c>
      <c r="PS18" s="76">
        <v>0</v>
      </c>
      <c r="PT18" s="76">
        <v>0</v>
      </c>
      <c r="PU18" s="76">
        <v>0</v>
      </c>
      <c r="PV18" s="76">
        <v>0</v>
      </c>
      <c r="PW18" s="76">
        <v>0</v>
      </c>
      <c r="PX18" s="76">
        <v>0</v>
      </c>
      <c r="PY18" s="76">
        <v>0</v>
      </c>
      <c r="PZ18" s="76">
        <v>0</v>
      </c>
      <c r="QA18" s="76">
        <v>0</v>
      </c>
      <c r="QB18" s="76">
        <v>0</v>
      </c>
      <c r="QC18" s="89">
        <v>0</v>
      </c>
      <c r="QD18" s="102">
        <v>1</v>
      </c>
    </row>
    <row r="19" spans="1:446" x14ac:dyDescent="0.25">
      <c r="A19" s="75" t="s">
        <v>117</v>
      </c>
      <c r="B19" s="75" t="s">
        <v>117</v>
      </c>
      <c r="C19" s="76">
        <f>ROUND(WTAMU!H18,0)-ROUND(WTAMU!H288,0)</f>
        <v>0</v>
      </c>
      <c r="D19" s="77">
        <v>3665</v>
      </c>
      <c r="E19" s="75" t="s">
        <v>117</v>
      </c>
      <c r="F19" s="75">
        <v>2025</v>
      </c>
      <c r="G19" s="76">
        <v>45205406</v>
      </c>
      <c r="H19" s="76">
        <v>13154591</v>
      </c>
      <c r="I19" s="76">
        <v>21988801</v>
      </c>
      <c r="J19" s="76">
        <v>11831469</v>
      </c>
      <c r="K19" s="76">
        <v>15768326</v>
      </c>
      <c r="L19" s="75" t="s">
        <v>925</v>
      </c>
      <c r="M19" s="75" t="s">
        <v>726</v>
      </c>
      <c r="N19" s="98" t="s">
        <v>924</v>
      </c>
      <c r="O19" s="76">
        <v>2614</v>
      </c>
      <c r="P19" s="76">
        <v>4490</v>
      </c>
      <c r="Q19" s="76">
        <v>1830</v>
      </c>
      <c r="R19" s="76">
        <v>103</v>
      </c>
      <c r="S19" s="76">
        <v>0</v>
      </c>
      <c r="T19" s="78" t="s">
        <v>840</v>
      </c>
      <c r="U19" s="78" t="s">
        <v>752</v>
      </c>
      <c r="V19" s="91" t="s">
        <v>841</v>
      </c>
      <c r="W19" s="76">
        <v>44245</v>
      </c>
      <c r="X19" s="76">
        <v>18273</v>
      </c>
      <c r="Y19" s="76">
        <v>8068</v>
      </c>
      <c r="Z19" s="76">
        <v>1314</v>
      </c>
      <c r="AA19" s="76">
        <v>8814</v>
      </c>
      <c r="AB19" s="76">
        <v>2915</v>
      </c>
      <c r="AC19" s="76">
        <v>0</v>
      </c>
      <c r="AD19" s="76">
        <v>0</v>
      </c>
      <c r="AE19" s="76">
        <v>138</v>
      </c>
      <c r="AF19" s="76">
        <v>0</v>
      </c>
      <c r="AG19" s="76">
        <v>0</v>
      </c>
      <c r="AH19" s="76">
        <v>0</v>
      </c>
      <c r="AI19" s="76">
        <v>0</v>
      </c>
      <c r="AJ19" s="76">
        <v>1237</v>
      </c>
      <c r="AK19" s="76">
        <v>0</v>
      </c>
      <c r="AL19" s="76">
        <v>7233</v>
      </c>
      <c r="AM19" s="76">
        <v>0</v>
      </c>
      <c r="AN19" s="76">
        <v>0</v>
      </c>
      <c r="AO19" s="76">
        <v>2889</v>
      </c>
      <c r="AP19" s="76">
        <v>375</v>
      </c>
      <c r="AQ19" s="76">
        <v>16422</v>
      </c>
      <c r="AR19" s="76">
        <v>8727</v>
      </c>
      <c r="AS19" s="76">
        <v>4983</v>
      </c>
      <c r="AT19" s="76">
        <v>5616</v>
      </c>
      <c r="AU19" s="76">
        <v>8424</v>
      </c>
      <c r="AV19" s="76">
        <v>3831</v>
      </c>
      <c r="AW19" s="76">
        <v>0</v>
      </c>
      <c r="AX19" s="76">
        <v>0</v>
      </c>
      <c r="AY19" s="76">
        <v>1182</v>
      </c>
      <c r="AZ19" s="76">
        <v>0</v>
      </c>
      <c r="BA19" s="76">
        <v>0</v>
      </c>
      <c r="BB19" s="76">
        <v>126</v>
      </c>
      <c r="BC19" s="76">
        <v>0</v>
      </c>
      <c r="BD19" s="76">
        <v>2702</v>
      </c>
      <c r="BE19" s="76">
        <v>0</v>
      </c>
      <c r="BF19" s="76">
        <v>20463</v>
      </c>
      <c r="BG19" s="76">
        <v>0</v>
      </c>
      <c r="BH19" s="76">
        <v>495</v>
      </c>
      <c r="BI19" s="76">
        <v>3114</v>
      </c>
      <c r="BJ19" s="76">
        <v>8009.0000000000018</v>
      </c>
      <c r="BK19" s="76">
        <v>6207</v>
      </c>
      <c r="BL19" s="76">
        <v>1647</v>
      </c>
      <c r="BM19" s="76">
        <v>505</v>
      </c>
      <c r="BN19" s="76">
        <v>5548.7499999999991</v>
      </c>
      <c r="BO19" s="76">
        <v>1148</v>
      </c>
      <c r="BP19" s="76">
        <v>1773</v>
      </c>
      <c r="BQ19" s="76">
        <v>0</v>
      </c>
      <c r="BR19" s="76">
        <v>0</v>
      </c>
      <c r="BS19" s="76">
        <v>848</v>
      </c>
      <c r="BT19" s="76">
        <v>0</v>
      </c>
      <c r="BU19" s="76">
        <v>0</v>
      </c>
      <c r="BV19" s="76">
        <v>0</v>
      </c>
      <c r="BW19" s="76">
        <v>0</v>
      </c>
      <c r="BX19" s="76">
        <v>2185</v>
      </c>
      <c r="BY19" s="76">
        <v>0</v>
      </c>
      <c r="BZ19" s="76">
        <v>8740</v>
      </c>
      <c r="CA19" s="76">
        <v>0</v>
      </c>
      <c r="CB19" s="76">
        <v>0</v>
      </c>
      <c r="CC19" s="76">
        <v>261</v>
      </c>
      <c r="CD19" s="76">
        <v>1318</v>
      </c>
      <c r="CE19" s="76">
        <v>96</v>
      </c>
      <c r="CF19" s="76">
        <v>9</v>
      </c>
      <c r="CG19" s="76">
        <v>0</v>
      </c>
      <c r="CH19" s="76">
        <v>1408</v>
      </c>
      <c r="CI19" s="76">
        <v>163</v>
      </c>
      <c r="CJ19" s="76">
        <v>0</v>
      </c>
      <c r="CK19" s="76">
        <v>0</v>
      </c>
      <c r="CL19" s="76">
        <v>0</v>
      </c>
      <c r="CM19" s="76">
        <v>0</v>
      </c>
      <c r="CN19" s="76">
        <v>0</v>
      </c>
      <c r="CO19" s="76">
        <v>0</v>
      </c>
      <c r="CP19" s="76">
        <v>0</v>
      </c>
      <c r="CQ19" s="76">
        <v>0</v>
      </c>
      <c r="CR19" s="76">
        <v>0</v>
      </c>
      <c r="CS19" s="76">
        <v>0</v>
      </c>
      <c r="CT19" s="76">
        <v>0</v>
      </c>
      <c r="CU19" s="76">
        <v>0</v>
      </c>
      <c r="CV19" s="76">
        <v>0</v>
      </c>
      <c r="CW19" s="76">
        <v>0</v>
      </c>
      <c r="CX19" s="76">
        <v>0</v>
      </c>
      <c r="CY19" s="76">
        <v>0</v>
      </c>
      <c r="CZ19" s="76">
        <v>0</v>
      </c>
      <c r="DA19" s="76">
        <v>0</v>
      </c>
      <c r="DB19" s="76">
        <v>0</v>
      </c>
      <c r="DC19" s="76">
        <v>0</v>
      </c>
      <c r="DD19" s="76">
        <v>0</v>
      </c>
      <c r="DE19" s="76">
        <v>0</v>
      </c>
      <c r="DF19" s="76">
        <v>0</v>
      </c>
      <c r="DG19" s="76">
        <v>0</v>
      </c>
      <c r="DH19" s="76">
        <v>0</v>
      </c>
      <c r="DI19" s="76">
        <v>0</v>
      </c>
      <c r="DJ19" s="76">
        <v>0</v>
      </c>
      <c r="DK19" s="76">
        <v>0</v>
      </c>
      <c r="DL19" s="76">
        <v>0</v>
      </c>
      <c r="DM19" s="76">
        <v>0</v>
      </c>
      <c r="DN19" s="76">
        <v>0</v>
      </c>
      <c r="DO19" s="76">
        <v>0</v>
      </c>
      <c r="DP19" s="76">
        <v>0</v>
      </c>
      <c r="DQ19" s="76">
        <v>0</v>
      </c>
      <c r="DR19" s="76">
        <v>0</v>
      </c>
      <c r="DS19" s="76">
        <v>3893812.8056162847</v>
      </c>
      <c r="DT19" s="76">
        <v>1320958.3955862529</v>
      </c>
      <c r="DU19" s="76">
        <v>1651935.1399295565</v>
      </c>
      <c r="DV19" s="76">
        <v>136759.10421260347</v>
      </c>
      <c r="DW19" s="76">
        <v>810717.51135727181</v>
      </c>
      <c r="DX19" s="76">
        <v>376172.79456254892</v>
      </c>
      <c r="DY19" s="76">
        <v>0</v>
      </c>
      <c r="DZ19" s="76">
        <v>0</v>
      </c>
      <c r="EA19" s="76">
        <v>22062.35508560322</v>
      </c>
      <c r="EB19" s="76">
        <v>0</v>
      </c>
      <c r="EC19" s="76">
        <v>0</v>
      </c>
      <c r="ED19" s="76">
        <v>0</v>
      </c>
      <c r="EE19" s="76">
        <v>0</v>
      </c>
      <c r="EF19" s="76">
        <v>132837.83113954231</v>
      </c>
      <c r="EG19" s="76">
        <v>0</v>
      </c>
      <c r="EH19" s="76">
        <v>682515.91877807898</v>
      </c>
      <c r="EI19" s="76">
        <v>0</v>
      </c>
      <c r="EJ19" s="76">
        <v>0</v>
      </c>
      <c r="EK19" s="76">
        <v>344149.361336865</v>
      </c>
      <c r="EL19" s="76">
        <v>36465.524998489745</v>
      </c>
      <c r="EM19" s="76">
        <v>2298814.1544104763</v>
      </c>
      <c r="EN19" s="76">
        <v>1362893.3415708104</v>
      </c>
      <c r="EO19" s="76">
        <v>1386363.9504771347</v>
      </c>
      <c r="EP19" s="76">
        <v>741236.52687034511</v>
      </c>
      <c r="EQ19" s="76">
        <v>1339653.4625956372</v>
      </c>
      <c r="ER19" s="76">
        <v>1156296.5877307251</v>
      </c>
      <c r="ES19" s="76">
        <v>0</v>
      </c>
      <c r="ET19" s="76">
        <v>0</v>
      </c>
      <c r="EU19" s="76">
        <v>124093.94642335433</v>
      </c>
      <c r="EV19" s="76">
        <v>0</v>
      </c>
      <c r="EW19" s="76">
        <v>0</v>
      </c>
      <c r="EX19" s="76">
        <v>35921.875</v>
      </c>
      <c r="EY19" s="76">
        <v>0</v>
      </c>
      <c r="EZ19" s="76">
        <v>324713.69248553488</v>
      </c>
      <c r="FA19" s="76">
        <v>0</v>
      </c>
      <c r="FB19" s="76">
        <v>2343419.2467648694</v>
      </c>
      <c r="FC19" s="76">
        <v>0</v>
      </c>
      <c r="FD19" s="76">
        <v>116104.75691466968</v>
      </c>
      <c r="FE19" s="76">
        <v>615613.65512535069</v>
      </c>
      <c r="FF19" s="76">
        <v>1297955.6288256461</v>
      </c>
      <c r="FG19" s="76">
        <v>1309911.6937719258</v>
      </c>
      <c r="FH19" s="76">
        <v>587502.50241592492</v>
      </c>
      <c r="FI19" s="76">
        <v>283984.33129336115</v>
      </c>
      <c r="FJ19" s="76">
        <v>727632.49226846313</v>
      </c>
      <c r="FK19" s="76">
        <v>719964.58051058557</v>
      </c>
      <c r="FL19" s="76">
        <v>737060.15642196778</v>
      </c>
      <c r="FM19" s="76">
        <v>0</v>
      </c>
      <c r="FN19" s="76">
        <v>0</v>
      </c>
      <c r="FO19" s="76">
        <v>197447.34837184567</v>
      </c>
      <c r="FP19" s="76">
        <v>0</v>
      </c>
      <c r="FQ19" s="76">
        <v>0</v>
      </c>
      <c r="FR19" s="76">
        <v>0</v>
      </c>
      <c r="FS19" s="76">
        <v>0</v>
      </c>
      <c r="FT19" s="76">
        <v>627965.68745900993</v>
      </c>
      <c r="FU19" s="76">
        <v>0</v>
      </c>
      <c r="FV19" s="76">
        <v>1695703.0045161212</v>
      </c>
      <c r="FW19" s="76">
        <v>0</v>
      </c>
      <c r="FX19" s="76">
        <v>0</v>
      </c>
      <c r="FY19" s="76">
        <v>111554.34031061863</v>
      </c>
      <c r="FZ19" s="76">
        <v>560265.12139754009</v>
      </c>
      <c r="GA19" s="76">
        <v>12308.707170795306</v>
      </c>
      <c r="GB19" s="76">
        <v>3494.8000221004704</v>
      </c>
      <c r="GC19" s="76">
        <v>0</v>
      </c>
      <c r="GD19" s="76">
        <v>1307825.3326983713</v>
      </c>
      <c r="GE19" s="76">
        <v>316231.16710294021</v>
      </c>
      <c r="GF19" s="76">
        <v>0</v>
      </c>
      <c r="GG19" s="76">
        <v>0</v>
      </c>
      <c r="GH19" s="76">
        <v>0</v>
      </c>
      <c r="GI19" s="76">
        <v>0</v>
      </c>
      <c r="GJ19" s="76">
        <v>0</v>
      </c>
      <c r="GK19" s="76">
        <v>0</v>
      </c>
      <c r="GL19" s="76">
        <v>0</v>
      </c>
      <c r="GM19" s="76">
        <v>0</v>
      </c>
      <c r="GN19" s="76">
        <v>0</v>
      </c>
      <c r="GO19" s="76">
        <v>0</v>
      </c>
      <c r="GP19" s="76">
        <v>0</v>
      </c>
      <c r="GQ19" s="76">
        <v>0</v>
      </c>
      <c r="GR19" s="76">
        <v>0</v>
      </c>
      <c r="GS19" s="76">
        <v>0</v>
      </c>
      <c r="GT19" s="76">
        <v>0</v>
      </c>
      <c r="GU19" s="76">
        <v>0</v>
      </c>
      <c r="GV19" s="76">
        <v>0</v>
      </c>
      <c r="GW19" s="76">
        <v>0</v>
      </c>
      <c r="GX19" s="76">
        <v>0</v>
      </c>
      <c r="GY19" s="76">
        <v>0</v>
      </c>
      <c r="GZ19" s="76">
        <v>0</v>
      </c>
      <c r="HA19" s="76">
        <v>0</v>
      </c>
      <c r="HB19" s="76">
        <v>0</v>
      </c>
      <c r="HC19" s="76">
        <v>0</v>
      </c>
      <c r="HD19" s="76">
        <v>0</v>
      </c>
      <c r="HE19" s="76">
        <v>0</v>
      </c>
      <c r="HF19" s="76">
        <v>0</v>
      </c>
      <c r="HG19" s="76">
        <v>0</v>
      </c>
      <c r="HH19" s="76">
        <v>0</v>
      </c>
      <c r="HI19" s="76">
        <v>0</v>
      </c>
      <c r="HJ19" s="76">
        <v>0</v>
      </c>
      <c r="HK19" s="76">
        <v>0</v>
      </c>
      <c r="HL19" s="76">
        <v>0</v>
      </c>
      <c r="HM19" s="76">
        <v>0</v>
      </c>
      <c r="HN19" s="76">
        <v>0</v>
      </c>
      <c r="HP19" s="77" t="s">
        <v>142</v>
      </c>
      <c r="HQ19" s="75">
        <f>'Relative Weights'!$H$1</f>
        <v>2025</v>
      </c>
      <c r="HR19" s="76">
        <v>0</v>
      </c>
      <c r="HS19" s="76">
        <v>0</v>
      </c>
      <c r="HT19" s="76">
        <v>0</v>
      </c>
      <c r="HU19" s="76">
        <v>0</v>
      </c>
      <c r="HV19" s="76">
        <v>0</v>
      </c>
      <c r="HW19" s="76">
        <v>0</v>
      </c>
      <c r="HX19" s="76">
        <v>0</v>
      </c>
      <c r="HY19" s="76">
        <v>0</v>
      </c>
      <c r="HZ19" s="76">
        <v>0</v>
      </c>
      <c r="IA19" s="76">
        <v>0</v>
      </c>
      <c r="IB19" s="76">
        <v>0</v>
      </c>
      <c r="IC19" s="76">
        <v>0</v>
      </c>
      <c r="ID19" s="76">
        <v>0</v>
      </c>
      <c r="IE19" s="76">
        <v>0</v>
      </c>
      <c r="IF19" s="76">
        <v>0</v>
      </c>
      <c r="IG19" s="76">
        <v>0</v>
      </c>
      <c r="IH19" s="76">
        <v>0</v>
      </c>
      <c r="II19" s="76">
        <v>0</v>
      </c>
      <c r="IJ19" s="76">
        <v>0</v>
      </c>
      <c r="IK19" s="76">
        <v>0</v>
      </c>
      <c r="IL19" s="76">
        <v>0</v>
      </c>
      <c r="IM19" s="76">
        <v>0</v>
      </c>
      <c r="IN19" s="76">
        <v>0</v>
      </c>
      <c r="IO19" s="76">
        <v>0</v>
      </c>
      <c r="IP19" s="76">
        <v>0</v>
      </c>
      <c r="IQ19" s="76">
        <v>0</v>
      </c>
      <c r="IR19" s="76">
        <v>0</v>
      </c>
      <c r="IS19" s="76">
        <v>0</v>
      </c>
      <c r="IT19" s="76">
        <v>0</v>
      </c>
      <c r="IU19" s="76">
        <v>0</v>
      </c>
      <c r="IV19" s="76">
        <v>0</v>
      </c>
      <c r="IW19" s="76">
        <v>0</v>
      </c>
      <c r="IX19" s="76">
        <v>0</v>
      </c>
      <c r="IY19" s="76">
        <v>0</v>
      </c>
      <c r="IZ19" s="76">
        <v>0</v>
      </c>
      <c r="JA19" s="76">
        <v>0</v>
      </c>
      <c r="JB19" s="76">
        <v>0</v>
      </c>
      <c r="JC19" s="76">
        <v>0</v>
      </c>
      <c r="JD19" s="76">
        <v>0</v>
      </c>
      <c r="JE19" s="76">
        <v>0</v>
      </c>
      <c r="JF19" s="76">
        <v>0</v>
      </c>
      <c r="JG19" s="76">
        <v>0</v>
      </c>
      <c r="JH19" s="76">
        <v>0</v>
      </c>
      <c r="JI19" s="76">
        <v>0</v>
      </c>
      <c r="JJ19" s="76">
        <v>0</v>
      </c>
      <c r="JK19" s="76">
        <v>0</v>
      </c>
      <c r="JL19" s="76">
        <v>0</v>
      </c>
      <c r="JM19" s="76">
        <v>0</v>
      </c>
      <c r="JN19" s="76">
        <v>0</v>
      </c>
      <c r="JO19" s="76">
        <v>0</v>
      </c>
      <c r="JP19" s="76">
        <v>0</v>
      </c>
      <c r="JQ19" s="76">
        <v>0</v>
      </c>
      <c r="JR19" s="76">
        <v>0</v>
      </c>
      <c r="JS19" s="76">
        <v>0</v>
      </c>
      <c r="JT19" s="76">
        <v>0</v>
      </c>
      <c r="JU19" s="76">
        <v>0</v>
      </c>
      <c r="JV19" s="76">
        <v>0</v>
      </c>
      <c r="JW19" s="76">
        <v>0</v>
      </c>
      <c r="JX19" s="76">
        <v>75000</v>
      </c>
      <c r="JY19" s="76">
        <v>0</v>
      </c>
      <c r="JZ19" s="76">
        <v>0</v>
      </c>
      <c r="KA19" s="76">
        <v>0</v>
      </c>
      <c r="KB19" s="76">
        <v>0</v>
      </c>
      <c r="KC19" s="76">
        <v>0</v>
      </c>
      <c r="KD19" s="76">
        <v>0</v>
      </c>
      <c r="KE19" s="76">
        <v>0</v>
      </c>
      <c r="KF19" s="76">
        <v>0</v>
      </c>
      <c r="KG19" s="76">
        <v>0</v>
      </c>
      <c r="KH19" s="76">
        <v>0</v>
      </c>
      <c r="KI19" s="76">
        <v>0</v>
      </c>
      <c r="KJ19" s="76">
        <v>0</v>
      </c>
      <c r="KK19" s="76">
        <v>0</v>
      </c>
      <c r="KL19" s="76">
        <v>0</v>
      </c>
      <c r="KM19" s="76">
        <v>0</v>
      </c>
      <c r="KN19" s="76">
        <v>0</v>
      </c>
      <c r="KO19" s="76">
        <v>0</v>
      </c>
      <c r="KP19" s="76">
        <v>0</v>
      </c>
      <c r="KQ19" s="76">
        <v>0</v>
      </c>
      <c r="KR19" s="76">
        <v>0</v>
      </c>
      <c r="KS19" s="76">
        <v>0</v>
      </c>
      <c r="KT19" s="76">
        <v>0</v>
      </c>
      <c r="KU19" s="76">
        <v>0</v>
      </c>
      <c r="KV19" s="76">
        <v>0</v>
      </c>
      <c r="KW19" s="76">
        <v>0</v>
      </c>
      <c r="KX19" s="76">
        <v>0</v>
      </c>
      <c r="KY19" s="76">
        <v>0</v>
      </c>
      <c r="KZ19" s="76">
        <v>0</v>
      </c>
      <c r="LA19" s="76">
        <v>0</v>
      </c>
      <c r="LB19" s="76">
        <v>0</v>
      </c>
      <c r="LC19" s="76">
        <v>0</v>
      </c>
      <c r="LD19" s="76">
        <v>0</v>
      </c>
      <c r="LE19" s="76">
        <v>0</v>
      </c>
      <c r="LF19" s="76">
        <v>0</v>
      </c>
      <c r="LG19" s="76">
        <v>0</v>
      </c>
      <c r="LH19" s="76">
        <v>0</v>
      </c>
      <c r="LI19" s="76">
        <v>0</v>
      </c>
      <c r="LJ19" s="76">
        <v>0</v>
      </c>
      <c r="LK19" s="76">
        <v>0</v>
      </c>
      <c r="LL19" s="76">
        <v>0</v>
      </c>
      <c r="LM19" s="76">
        <v>0</v>
      </c>
      <c r="LN19" s="76">
        <v>0</v>
      </c>
      <c r="LO19" s="76">
        <v>0</v>
      </c>
      <c r="LP19" s="76">
        <v>0</v>
      </c>
      <c r="LQ19" s="76">
        <v>0</v>
      </c>
      <c r="LR19" s="76">
        <v>0</v>
      </c>
      <c r="LS19" s="76">
        <v>0</v>
      </c>
      <c r="LT19" s="76">
        <v>0</v>
      </c>
      <c r="LU19" s="76">
        <v>0</v>
      </c>
      <c r="LV19" s="76">
        <v>0</v>
      </c>
      <c r="LW19" s="76">
        <v>0</v>
      </c>
      <c r="LX19" s="76">
        <v>0</v>
      </c>
      <c r="LY19" s="76">
        <v>0</v>
      </c>
      <c r="LZ19" s="76">
        <v>0</v>
      </c>
      <c r="MA19" s="76">
        <v>0</v>
      </c>
      <c r="MB19" s="76">
        <v>0</v>
      </c>
      <c r="MC19" s="76">
        <v>0</v>
      </c>
      <c r="MD19" s="76">
        <v>0</v>
      </c>
      <c r="ME19" s="76">
        <v>0</v>
      </c>
      <c r="MF19" s="76">
        <v>0</v>
      </c>
      <c r="MG19" s="76">
        <v>0</v>
      </c>
      <c r="MH19" s="76">
        <v>0</v>
      </c>
      <c r="MI19" s="76">
        <v>0</v>
      </c>
      <c r="MJ19" s="76">
        <v>0</v>
      </c>
      <c r="MK19" s="76">
        <v>0</v>
      </c>
      <c r="ML19" s="76">
        <v>0</v>
      </c>
      <c r="MM19" s="76">
        <v>0</v>
      </c>
      <c r="MN19" s="76">
        <v>0</v>
      </c>
      <c r="MO19" s="76">
        <v>0</v>
      </c>
      <c r="MP19" s="76">
        <v>0</v>
      </c>
      <c r="MQ19" s="76">
        <v>0</v>
      </c>
      <c r="MR19" s="76">
        <v>0</v>
      </c>
      <c r="MS19" s="76">
        <v>0</v>
      </c>
      <c r="MT19" s="76">
        <v>0</v>
      </c>
      <c r="MU19" s="76">
        <v>0</v>
      </c>
      <c r="MV19" s="76">
        <v>0</v>
      </c>
      <c r="MW19" s="76">
        <v>0</v>
      </c>
      <c r="MX19" s="76">
        <v>0</v>
      </c>
      <c r="MY19" s="76">
        <v>0</v>
      </c>
      <c r="MZ19" s="76">
        <v>0</v>
      </c>
      <c r="NA19" s="76">
        <v>0</v>
      </c>
      <c r="NB19" s="76">
        <v>0</v>
      </c>
      <c r="NC19" s="76">
        <v>0</v>
      </c>
      <c r="ND19" s="76">
        <v>0</v>
      </c>
      <c r="NE19" s="76">
        <v>0</v>
      </c>
      <c r="NF19" s="76">
        <v>0</v>
      </c>
      <c r="NG19" s="76">
        <v>0</v>
      </c>
      <c r="NH19" s="76">
        <v>0</v>
      </c>
      <c r="NI19" s="76">
        <v>0</v>
      </c>
      <c r="NJ19" s="76">
        <v>0</v>
      </c>
      <c r="NK19" s="76">
        <v>0</v>
      </c>
      <c r="NL19" s="76">
        <v>0</v>
      </c>
      <c r="NM19" s="76">
        <v>0</v>
      </c>
      <c r="NN19" s="76">
        <v>0</v>
      </c>
      <c r="NO19" s="76">
        <v>0</v>
      </c>
      <c r="NP19" s="76">
        <v>0</v>
      </c>
      <c r="NQ19" s="76">
        <v>0</v>
      </c>
      <c r="NR19" s="76">
        <v>0</v>
      </c>
      <c r="NS19" s="76">
        <v>0</v>
      </c>
      <c r="NT19" s="76">
        <v>0</v>
      </c>
      <c r="NU19" s="76">
        <v>0</v>
      </c>
      <c r="NV19" s="76">
        <v>0</v>
      </c>
      <c r="NW19" s="76">
        <v>0</v>
      </c>
      <c r="NX19" s="76">
        <v>0</v>
      </c>
      <c r="NY19" s="76">
        <v>0</v>
      </c>
      <c r="NZ19" s="76">
        <v>0</v>
      </c>
      <c r="OA19" s="76">
        <v>0</v>
      </c>
      <c r="OB19" s="76">
        <v>0</v>
      </c>
      <c r="OC19" s="76">
        <v>0</v>
      </c>
      <c r="OD19" s="76">
        <v>0</v>
      </c>
      <c r="OE19" s="76">
        <v>0</v>
      </c>
      <c r="OF19" s="76">
        <v>0</v>
      </c>
      <c r="OG19" s="76">
        <v>0</v>
      </c>
      <c r="OH19" s="76">
        <v>0</v>
      </c>
      <c r="OI19" s="76">
        <v>0</v>
      </c>
      <c r="OJ19" s="76">
        <v>0</v>
      </c>
      <c r="OK19" s="76">
        <v>0</v>
      </c>
      <c r="OL19" s="76">
        <v>0</v>
      </c>
      <c r="OM19" s="76">
        <v>0</v>
      </c>
      <c r="ON19" s="76">
        <v>0</v>
      </c>
      <c r="OO19" s="76">
        <v>0</v>
      </c>
      <c r="OP19" s="76">
        <v>0</v>
      </c>
      <c r="OQ19" s="76">
        <v>0</v>
      </c>
      <c r="OR19" s="76">
        <v>0</v>
      </c>
      <c r="OS19" s="76">
        <v>0</v>
      </c>
      <c r="OT19" s="76">
        <v>0</v>
      </c>
      <c r="OU19" s="76">
        <v>0</v>
      </c>
      <c r="OV19" s="76">
        <v>0</v>
      </c>
      <c r="OW19" s="76">
        <v>0</v>
      </c>
      <c r="OX19" s="76">
        <v>0</v>
      </c>
      <c r="OY19" s="76">
        <v>0</v>
      </c>
      <c r="OZ19" s="76">
        <v>0</v>
      </c>
      <c r="PA19" s="76">
        <v>0</v>
      </c>
      <c r="PB19" s="76">
        <v>0</v>
      </c>
      <c r="PC19" s="76">
        <v>0</v>
      </c>
      <c r="PD19" s="76">
        <v>0</v>
      </c>
      <c r="PE19" s="76">
        <v>0</v>
      </c>
      <c r="PF19" s="76">
        <v>0</v>
      </c>
      <c r="PG19" s="76">
        <v>0</v>
      </c>
      <c r="PH19" s="76">
        <v>0</v>
      </c>
      <c r="PI19" s="76">
        <v>0</v>
      </c>
      <c r="PJ19" s="76">
        <v>6021552.5</v>
      </c>
      <c r="PK19" s="76">
        <v>2624094.5</v>
      </c>
      <c r="PL19" s="76">
        <v>2662102.5</v>
      </c>
      <c r="PM19" s="76">
        <v>3646908</v>
      </c>
      <c r="PN19" s="76">
        <v>2334513</v>
      </c>
      <c r="PO19" s="76">
        <v>1818545</v>
      </c>
      <c r="PP19" s="76">
        <v>0</v>
      </c>
      <c r="PQ19" s="76">
        <v>0</v>
      </c>
      <c r="PR19" s="76">
        <v>275326</v>
      </c>
      <c r="PS19" s="76">
        <v>0</v>
      </c>
      <c r="PT19" s="76">
        <v>0</v>
      </c>
      <c r="PU19" s="76">
        <v>28784</v>
      </c>
      <c r="PV19" s="76">
        <v>0</v>
      </c>
      <c r="PW19" s="76">
        <v>869811</v>
      </c>
      <c r="PX19" s="76">
        <v>0</v>
      </c>
      <c r="PY19" s="76">
        <v>3783388</v>
      </c>
      <c r="PZ19" s="76">
        <v>0</v>
      </c>
      <c r="QA19" s="76">
        <v>93033</v>
      </c>
      <c r="QB19" s="76">
        <v>858433</v>
      </c>
      <c r="QC19" s="89">
        <v>1518188</v>
      </c>
      <c r="QD19" s="102">
        <v>1</v>
      </c>
    </row>
    <row r="20" spans="1:446" x14ac:dyDescent="0.25">
      <c r="A20" s="75" t="s">
        <v>915</v>
      </c>
      <c r="B20" s="75" t="s">
        <v>915</v>
      </c>
      <c r="C20" s="76">
        <f>ROUND(ETAMU!H18,0)-ROUND(ETAMU!H288,0)</f>
        <v>0</v>
      </c>
      <c r="D20" s="77">
        <v>3565</v>
      </c>
      <c r="E20" s="75" t="s">
        <v>915</v>
      </c>
      <c r="F20" s="75">
        <v>2025</v>
      </c>
      <c r="G20" s="76">
        <v>60134374</v>
      </c>
      <c r="H20" s="76">
        <v>6682212</v>
      </c>
      <c r="I20" s="76">
        <v>18400882</v>
      </c>
      <c r="J20" s="76">
        <v>22372047</v>
      </c>
      <c r="K20" s="76">
        <v>18029926</v>
      </c>
      <c r="L20" s="75" t="s">
        <v>925</v>
      </c>
      <c r="M20" s="75" t="s">
        <v>726</v>
      </c>
      <c r="N20" s="98" t="s">
        <v>924</v>
      </c>
      <c r="O20" s="76">
        <v>5297</v>
      </c>
      <c r="P20" s="76">
        <v>4363</v>
      </c>
      <c r="Q20" s="76">
        <v>2716</v>
      </c>
      <c r="R20" s="76">
        <v>359</v>
      </c>
      <c r="S20" s="76">
        <v>0</v>
      </c>
      <c r="T20" s="78" t="s">
        <v>753</v>
      </c>
      <c r="U20" s="78" t="s">
        <v>754</v>
      </c>
      <c r="V20" s="91" t="s">
        <v>839</v>
      </c>
      <c r="W20" s="76">
        <v>77101</v>
      </c>
      <c r="X20" s="76">
        <v>22009</v>
      </c>
      <c r="Y20" s="76">
        <v>12312</v>
      </c>
      <c r="Z20" s="76">
        <v>1303</v>
      </c>
      <c r="AA20" s="76">
        <v>4547</v>
      </c>
      <c r="AB20" s="76">
        <v>3621</v>
      </c>
      <c r="AC20" s="76">
        <v>444</v>
      </c>
      <c r="AD20" s="76">
        <v>0</v>
      </c>
      <c r="AE20" s="76">
        <v>528</v>
      </c>
      <c r="AF20" s="76">
        <v>0</v>
      </c>
      <c r="AG20" s="76">
        <v>0</v>
      </c>
      <c r="AH20" s="76">
        <v>285</v>
      </c>
      <c r="AI20" s="76">
        <v>0</v>
      </c>
      <c r="AJ20" s="76">
        <v>2929</v>
      </c>
      <c r="AK20" s="76">
        <v>0</v>
      </c>
      <c r="AL20" s="76">
        <v>6480</v>
      </c>
      <c r="AM20" s="76">
        <v>0</v>
      </c>
      <c r="AN20" s="76">
        <v>0</v>
      </c>
      <c r="AO20" s="76">
        <v>715</v>
      </c>
      <c r="AP20" s="76">
        <v>100</v>
      </c>
      <c r="AQ20" s="76">
        <v>27480</v>
      </c>
      <c r="AR20" s="76">
        <v>7704</v>
      </c>
      <c r="AS20" s="76">
        <v>2890</v>
      </c>
      <c r="AT20" s="76">
        <v>5515</v>
      </c>
      <c r="AU20" s="76">
        <v>5390</v>
      </c>
      <c r="AV20" s="76">
        <v>3952</v>
      </c>
      <c r="AW20" s="76">
        <v>546</v>
      </c>
      <c r="AX20" s="76">
        <v>0</v>
      </c>
      <c r="AY20" s="76">
        <v>1491</v>
      </c>
      <c r="AZ20" s="76">
        <v>0</v>
      </c>
      <c r="BA20" s="76">
        <v>0</v>
      </c>
      <c r="BB20" s="76">
        <v>813</v>
      </c>
      <c r="BC20" s="76">
        <v>0</v>
      </c>
      <c r="BD20" s="76">
        <v>2055</v>
      </c>
      <c r="BE20" s="76">
        <v>0</v>
      </c>
      <c r="BF20" s="76">
        <v>32751</v>
      </c>
      <c r="BG20" s="76">
        <v>0</v>
      </c>
      <c r="BH20" s="76">
        <v>1071</v>
      </c>
      <c r="BI20" s="76">
        <v>1814</v>
      </c>
      <c r="BJ20" s="76">
        <v>3765</v>
      </c>
      <c r="BK20" s="76">
        <v>8478</v>
      </c>
      <c r="BL20" s="76">
        <v>9417</v>
      </c>
      <c r="BM20" s="76">
        <v>884</v>
      </c>
      <c r="BN20" s="76">
        <v>10225</v>
      </c>
      <c r="BO20" s="76">
        <v>1527</v>
      </c>
      <c r="BP20" s="76">
        <v>1836</v>
      </c>
      <c r="BQ20" s="76">
        <v>0</v>
      </c>
      <c r="BR20" s="76">
        <v>0</v>
      </c>
      <c r="BS20" s="76">
        <v>4962</v>
      </c>
      <c r="BT20" s="76">
        <v>456</v>
      </c>
      <c r="BU20" s="76">
        <v>0</v>
      </c>
      <c r="BV20" s="76">
        <v>0</v>
      </c>
      <c r="BW20" s="76">
        <v>0</v>
      </c>
      <c r="BX20" s="76">
        <v>2116</v>
      </c>
      <c r="BY20" s="76">
        <v>0</v>
      </c>
      <c r="BZ20" s="76">
        <v>10116</v>
      </c>
      <c r="CA20" s="76">
        <v>0</v>
      </c>
      <c r="CB20" s="76">
        <v>0</v>
      </c>
      <c r="CC20" s="76">
        <v>486</v>
      </c>
      <c r="CD20" s="76">
        <v>95</v>
      </c>
      <c r="CE20" s="76">
        <v>1197</v>
      </c>
      <c r="CF20" s="76">
        <v>0</v>
      </c>
      <c r="CG20" s="76">
        <v>6</v>
      </c>
      <c r="CH20" s="76">
        <v>3555</v>
      </c>
      <c r="CI20" s="76">
        <v>0</v>
      </c>
      <c r="CJ20" s="76">
        <v>0</v>
      </c>
      <c r="CK20" s="76">
        <v>0</v>
      </c>
      <c r="CL20" s="76">
        <v>0</v>
      </c>
      <c r="CM20" s="76">
        <v>0</v>
      </c>
      <c r="CN20" s="76">
        <v>0</v>
      </c>
      <c r="CO20" s="76">
        <v>0</v>
      </c>
      <c r="CP20" s="76">
        <v>0</v>
      </c>
      <c r="CQ20" s="76">
        <v>0</v>
      </c>
      <c r="CR20" s="76">
        <v>33</v>
      </c>
      <c r="CS20" s="76">
        <v>0</v>
      </c>
      <c r="CT20" s="76">
        <v>0</v>
      </c>
      <c r="CU20" s="76">
        <v>0</v>
      </c>
      <c r="CV20" s="76">
        <v>0</v>
      </c>
      <c r="CW20" s="76">
        <v>0</v>
      </c>
      <c r="CX20" s="76">
        <v>0</v>
      </c>
      <c r="CY20" s="76">
        <v>0</v>
      </c>
      <c r="CZ20" s="76">
        <v>0</v>
      </c>
      <c r="DA20" s="76">
        <v>0</v>
      </c>
      <c r="DB20" s="76">
        <v>0</v>
      </c>
      <c r="DC20" s="76">
        <v>0</v>
      </c>
      <c r="DD20" s="76">
        <v>0</v>
      </c>
      <c r="DE20" s="76">
        <v>0</v>
      </c>
      <c r="DF20" s="76">
        <v>0</v>
      </c>
      <c r="DG20" s="76">
        <v>0</v>
      </c>
      <c r="DH20" s="76">
        <v>0</v>
      </c>
      <c r="DI20" s="76">
        <v>0</v>
      </c>
      <c r="DJ20" s="76">
        <v>0</v>
      </c>
      <c r="DK20" s="76">
        <v>0</v>
      </c>
      <c r="DL20" s="76">
        <v>0</v>
      </c>
      <c r="DM20" s="76">
        <v>0</v>
      </c>
      <c r="DN20" s="76">
        <v>0</v>
      </c>
      <c r="DO20" s="76">
        <v>0</v>
      </c>
      <c r="DP20" s="76">
        <v>0</v>
      </c>
      <c r="DQ20" s="76">
        <v>0</v>
      </c>
      <c r="DR20" s="76">
        <v>0</v>
      </c>
      <c r="DS20" s="76">
        <v>4066191.7195326625</v>
      </c>
      <c r="DT20" s="76">
        <v>1558470.99446757</v>
      </c>
      <c r="DU20" s="76">
        <v>943307.83147440536</v>
      </c>
      <c r="DV20" s="76">
        <v>209192.41760592762</v>
      </c>
      <c r="DW20" s="76">
        <v>373424.65323278651</v>
      </c>
      <c r="DX20" s="76">
        <v>531141.10634436156</v>
      </c>
      <c r="DY20" s="76">
        <v>40462.038927635658</v>
      </c>
      <c r="DZ20" s="76">
        <v>0</v>
      </c>
      <c r="EA20" s="76">
        <v>67679.469271742346</v>
      </c>
      <c r="EB20" s="76">
        <v>0</v>
      </c>
      <c r="EC20" s="76">
        <v>0</v>
      </c>
      <c r="ED20" s="76">
        <v>53742.774752197052</v>
      </c>
      <c r="EE20" s="76">
        <v>0</v>
      </c>
      <c r="EF20" s="76">
        <v>201350.41779861433</v>
      </c>
      <c r="EG20" s="76">
        <v>0</v>
      </c>
      <c r="EH20" s="76">
        <v>398479.07771749533</v>
      </c>
      <c r="EI20" s="76">
        <v>0</v>
      </c>
      <c r="EJ20" s="76">
        <v>0</v>
      </c>
      <c r="EK20" s="76">
        <v>103275.09938214747</v>
      </c>
      <c r="EL20" s="76">
        <v>14215.00773483251</v>
      </c>
      <c r="EM20" s="76">
        <v>1931381.3746850325</v>
      </c>
      <c r="EN20" s="76">
        <v>1102657.1139257189</v>
      </c>
      <c r="EO20" s="76">
        <v>890636.95993840403</v>
      </c>
      <c r="EP20" s="76">
        <v>930306.08056463941</v>
      </c>
      <c r="EQ20" s="76">
        <v>576248.04101610649</v>
      </c>
      <c r="ER20" s="76">
        <v>833791.83350248809</v>
      </c>
      <c r="ES20" s="76">
        <v>56614.611072364336</v>
      </c>
      <c r="ET20" s="76">
        <v>0</v>
      </c>
      <c r="EU20" s="76">
        <v>209653.46425511685</v>
      </c>
      <c r="EV20" s="76">
        <v>0</v>
      </c>
      <c r="EW20" s="76">
        <v>0</v>
      </c>
      <c r="EX20" s="76">
        <v>48628.625247802949</v>
      </c>
      <c r="EY20" s="76">
        <v>0</v>
      </c>
      <c r="EZ20" s="76">
        <v>231454.30791567129</v>
      </c>
      <c r="FA20" s="76">
        <v>0</v>
      </c>
      <c r="FB20" s="76">
        <v>2052386.3197859752</v>
      </c>
      <c r="FC20" s="76">
        <v>0</v>
      </c>
      <c r="FD20" s="76">
        <v>41676.941666666673</v>
      </c>
      <c r="FE20" s="76">
        <v>260434.39288029712</v>
      </c>
      <c r="FF20" s="76">
        <v>500035.11938651215</v>
      </c>
      <c r="FG20" s="76">
        <v>1845811.8521332128</v>
      </c>
      <c r="FH20" s="76">
        <v>1342275.3101127925</v>
      </c>
      <c r="FI20" s="76">
        <v>725736.08331837284</v>
      </c>
      <c r="FJ20" s="76">
        <v>1901181.2257208982</v>
      </c>
      <c r="FK20" s="76">
        <v>227619.45707799567</v>
      </c>
      <c r="FL20" s="76">
        <v>493915.3983942187</v>
      </c>
      <c r="FM20" s="76">
        <v>0</v>
      </c>
      <c r="FN20" s="76">
        <v>0</v>
      </c>
      <c r="FO20" s="76">
        <v>840197.64425091853</v>
      </c>
      <c r="FP20" s="76">
        <v>78461.666666666672</v>
      </c>
      <c r="FQ20" s="76">
        <v>0</v>
      </c>
      <c r="FR20" s="76">
        <v>0</v>
      </c>
      <c r="FS20" s="76">
        <v>0</v>
      </c>
      <c r="FT20" s="76">
        <v>390590.19670668291</v>
      </c>
      <c r="FU20" s="76">
        <v>0</v>
      </c>
      <c r="FV20" s="76">
        <v>1362999.2813414631</v>
      </c>
      <c r="FW20" s="76">
        <v>0</v>
      </c>
      <c r="FX20" s="76">
        <v>0</v>
      </c>
      <c r="FY20" s="76">
        <v>138368.57978723405</v>
      </c>
      <c r="FZ20" s="76">
        <v>136537.61366586073</v>
      </c>
      <c r="GA20" s="76">
        <v>285863.88020918239</v>
      </c>
      <c r="GB20" s="76">
        <v>0</v>
      </c>
      <c r="GC20" s="76">
        <v>2996.1000000000004</v>
      </c>
      <c r="GD20" s="76">
        <v>723850.94290848332</v>
      </c>
      <c r="GE20" s="76">
        <v>0</v>
      </c>
      <c r="GF20" s="76">
        <v>0</v>
      </c>
      <c r="GG20" s="76">
        <v>0</v>
      </c>
      <c r="GH20" s="76">
        <v>0</v>
      </c>
      <c r="GI20" s="76">
        <v>0</v>
      </c>
      <c r="GJ20" s="76">
        <v>0</v>
      </c>
      <c r="GK20" s="76">
        <v>0</v>
      </c>
      <c r="GL20" s="76">
        <v>0</v>
      </c>
      <c r="GM20" s="76">
        <v>0</v>
      </c>
      <c r="GN20" s="76">
        <v>10839.885416666666</v>
      </c>
      <c r="GO20" s="76">
        <v>0</v>
      </c>
      <c r="GP20" s="76">
        <v>0</v>
      </c>
      <c r="GQ20" s="76">
        <v>0</v>
      </c>
      <c r="GR20" s="76">
        <v>0</v>
      </c>
      <c r="GS20" s="76">
        <v>0</v>
      </c>
      <c r="GT20" s="76">
        <v>0</v>
      </c>
      <c r="GU20" s="76">
        <v>0</v>
      </c>
      <c r="GV20" s="76">
        <v>0</v>
      </c>
      <c r="GW20" s="76">
        <v>0</v>
      </c>
      <c r="GX20" s="76">
        <v>0</v>
      </c>
      <c r="GY20" s="76">
        <v>0</v>
      </c>
      <c r="GZ20" s="76">
        <v>0</v>
      </c>
      <c r="HA20" s="76">
        <v>0</v>
      </c>
      <c r="HB20" s="76">
        <v>0</v>
      </c>
      <c r="HC20" s="76">
        <v>0</v>
      </c>
      <c r="HD20" s="76">
        <v>0</v>
      </c>
      <c r="HE20" s="76">
        <v>0</v>
      </c>
      <c r="HF20" s="76">
        <v>0</v>
      </c>
      <c r="HG20" s="76">
        <v>0</v>
      </c>
      <c r="HH20" s="76">
        <v>0</v>
      </c>
      <c r="HI20" s="76">
        <v>0</v>
      </c>
      <c r="HJ20" s="76">
        <v>0</v>
      </c>
      <c r="HK20" s="76">
        <v>0</v>
      </c>
      <c r="HL20" s="76">
        <v>0</v>
      </c>
      <c r="HM20" s="76">
        <v>0</v>
      </c>
      <c r="HN20" s="76">
        <v>0</v>
      </c>
      <c r="HP20" s="77" t="s">
        <v>143</v>
      </c>
      <c r="HQ20" s="75">
        <f>'Relative Weights'!$H$1</f>
        <v>2025</v>
      </c>
      <c r="HR20" s="76">
        <v>316270.24872946652</v>
      </c>
      <c r="HS20" s="76">
        <v>121218.58560928046</v>
      </c>
      <c r="HT20" s="76">
        <v>73370.913883803005</v>
      </c>
      <c r="HU20" s="76">
        <v>16271.081766933814</v>
      </c>
      <c r="HV20" s="76">
        <v>29045.140048935533</v>
      </c>
      <c r="HW20" s="76">
        <v>41312.397791534058</v>
      </c>
      <c r="HX20" s="76">
        <v>3147.1558643613266</v>
      </c>
      <c r="HY20" s="76">
        <v>0</v>
      </c>
      <c r="HZ20" s="76">
        <v>5264.1400250828228</v>
      </c>
      <c r="IA20" s="76">
        <v>0</v>
      </c>
      <c r="IB20" s="76">
        <v>0</v>
      </c>
      <c r="IC20" s="76">
        <v>4180.137561305788</v>
      </c>
      <c r="ID20" s="76">
        <v>0</v>
      </c>
      <c r="IE20" s="76">
        <v>15661.127440953223</v>
      </c>
      <c r="IF20" s="76">
        <v>0</v>
      </c>
      <c r="IG20" s="76">
        <v>30993.884626198898</v>
      </c>
      <c r="IH20" s="76">
        <v>0</v>
      </c>
      <c r="II20" s="76">
        <v>0</v>
      </c>
      <c r="IJ20" s="76">
        <v>8032.7843894449161</v>
      </c>
      <c r="IK20" s="76">
        <v>1105.6497927509133</v>
      </c>
      <c r="IL20" s="76">
        <v>150223.72526824666</v>
      </c>
      <c r="IM20" s="76">
        <v>85765.17383806096</v>
      </c>
      <c r="IN20" s="76">
        <v>69274.149444126393</v>
      </c>
      <c r="IO20" s="76">
        <v>72359.631760926888</v>
      </c>
      <c r="IP20" s="76">
        <v>44820.835767915603</v>
      </c>
      <c r="IQ20" s="76">
        <v>64852.709552204273</v>
      </c>
      <c r="IR20" s="76">
        <v>4403.5103016826279</v>
      </c>
      <c r="IS20" s="76">
        <v>0</v>
      </c>
      <c r="IT20" s="76">
        <v>16306.942185839915</v>
      </c>
      <c r="IU20" s="76">
        <v>0</v>
      </c>
      <c r="IV20" s="76">
        <v>0</v>
      </c>
      <c r="IW20" s="76">
        <v>3782.3566775307609</v>
      </c>
      <c r="IX20" s="76">
        <v>0</v>
      </c>
      <c r="IY20" s="76">
        <v>18002.621760886668</v>
      </c>
      <c r="IZ20" s="76">
        <v>0</v>
      </c>
      <c r="JA20" s="76">
        <v>159635.54515384935</v>
      </c>
      <c r="JB20" s="76">
        <v>0</v>
      </c>
      <c r="JC20" s="76">
        <v>3241.6515541758763</v>
      </c>
      <c r="JD20" s="76">
        <v>20256.706002890067</v>
      </c>
      <c r="JE20" s="76">
        <v>38892.959921726659</v>
      </c>
      <c r="JF20" s="76">
        <v>143568.08872973241</v>
      </c>
      <c r="JG20" s="76">
        <v>104402.78655665208</v>
      </c>
      <c r="JH20" s="76">
        <v>56448.083960347765</v>
      </c>
      <c r="JI20" s="76">
        <v>147874.74389123195</v>
      </c>
      <c r="JJ20" s="76">
        <v>17704.345311587454</v>
      </c>
      <c r="JK20" s="76">
        <v>38416.965228439054</v>
      </c>
      <c r="JL20" s="76">
        <v>0</v>
      </c>
      <c r="JM20" s="76">
        <v>0</v>
      </c>
      <c r="JN20" s="76">
        <v>65350.956437364141</v>
      </c>
      <c r="JO20" s="76">
        <v>6102.7842620384899</v>
      </c>
      <c r="JP20" s="76">
        <v>0</v>
      </c>
      <c r="JQ20" s="76">
        <v>0</v>
      </c>
      <c r="JR20" s="76">
        <v>0</v>
      </c>
      <c r="JS20" s="76">
        <v>30380.283858802333</v>
      </c>
      <c r="JT20" s="76">
        <v>0</v>
      </c>
      <c r="JU20" s="76">
        <v>106014.7065022043</v>
      </c>
      <c r="JV20" s="76">
        <v>0</v>
      </c>
      <c r="JW20" s="76">
        <v>0</v>
      </c>
      <c r="JX20" s="76">
        <v>10762.371320425884</v>
      </c>
      <c r="JY20" s="76">
        <v>10619.957939413805</v>
      </c>
      <c r="JZ20" s="76">
        <v>22234.623139442032</v>
      </c>
      <c r="KA20" s="76">
        <v>0</v>
      </c>
      <c r="KB20" s="76">
        <v>233.03802613794662</v>
      </c>
      <c r="KC20" s="76">
        <v>56301.456878436773</v>
      </c>
      <c r="KD20" s="76">
        <v>0</v>
      </c>
      <c r="KE20" s="76">
        <v>0</v>
      </c>
      <c r="KF20" s="76">
        <v>0</v>
      </c>
      <c r="KG20" s="76">
        <v>0</v>
      </c>
      <c r="KH20" s="76">
        <v>0</v>
      </c>
      <c r="KI20" s="76">
        <v>0</v>
      </c>
      <c r="KJ20" s="76">
        <v>0</v>
      </c>
      <c r="KK20" s="76">
        <v>0</v>
      </c>
      <c r="KL20" s="76">
        <v>0</v>
      </c>
      <c r="KM20" s="76">
        <v>843.13123762942246</v>
      </c>
      <c r="KN20" s="76">
        <v>0</v>
      </c>
      <c r="KO20" s="76">
        <v>0</v>
      </c>
      <c r="KP20" s="76">
        <v>0</v>
      </c>
      <c r="KQ20" s="76">
        <v>0</v>
      </c>
      <c r="KR20" s="76">
        <v>0</v>
      </c>
      <c r="KS20" s="76">
        <v>0</v>
      </c>
      <c r="KT20" s="76">
        <v>0</v>
      </c>
      <c r="KU20" s="76">
        <v>0</v>
      </c>
      <c r="KV20" s="76">
        <v>0</v>
      </c>
      <c r="KW20" s="76">
        <v>0</v>
      </c>
      <c r="KX20" s="76">
        <v>0</v>
      </c>
      <c r="KY20" s="76">
        <v>0</v>
      </c>
      <c r="KZ20" s="76">
        <v>0</v>
      </c>
      <c r="LA20" s="76">
        <v>0</v>
      </c>
      <c r="LB20" s="76">
        <v>0</v>
      </c>
      <c r="LC20" s="76">
        <v>0</v>
      </c>
      <c r="LD20" s="76">
        <v>0</v>
      </c>
      <c r="LE20" s="76">
        <v>0</v>
      </c>
      <c r="LF20" s="76">
        <v>0</v>
      </c>
      <c r="LG20" s="76">
        <v>0</v>
      </c>
      <c r="LH20" s="76">
        <v>0</v>
      </c>
      <c r="LI20" s="76">
        <v>0</v>
      </c>
      <c r="LJ20" s="76">
        <v>0</v>
      </c>
      <c r="LK20" s="76">
        <v>0</v>
      </c>
      <c r="LL20" s="76">
        <v>0</v>
      </c>
      <c r="LM20" s="76">
        <v>0</v>
      </c>
      <c r="LN20" s="76">
        <v>0</v>
      </c>
      <c r="LO20" s="76">
        <v>0</v>
      </c>
      <c r="LP20" s="76">
        <v>0</v>
      </c>
      <c r="LQ20" s="76">
        <v>0</v>
      </c>
      <c r="LR20" s="76">
        <v>0</v>
      </c>
      <c r="LS20" s="76">
        <v>0</v>
      </c>
      <c r="LT20" s="76">
        <v>0</v>
      </c>
      <c r="LU20" s="76">
        <v>0</v>
      </c>
      <c r="LV20" s="76">
        <v>0</v>
      </c>
      <c r="LW20" s="76">
        <v>0</v>
      </c>
      <c r="LX20" s="76">
        <v>0</v>
      </c>
      <c r="LY20" s="76">
        <v>0</v>
      </c>
      <c r="LZ20" s="76">
        <v>0</v>
      </c>
      <c r="MA20" s="76">
        <v>0</v>
      </c>
      <c r="MB20" s="76">
        <v>0</v>
      </c>
      <c r="MC20" s="76">
        <v>0</v>
      </c>
      <c r="MD20" s="76">
        <v>0</v>
      </c>
      <c r="ME20" s="76">
        <v>0</v>
      </c>
      <c r="MF20" s="76">
        <v>0</v>
      </c>
      <c r="MG20" s="76">
        <v>0</v>
      </c>
      <c r="MH20" s="76">
        <v>0</v>
      </c>
      <c r="MI20" s="76">
        <v>823141.67000000016</v>
      </c>
      <c r="MJ20" s="76">
        <v>2534</v>
      </c>
      <c r="MK20" s="76">
        <v>106448.92</v>
      </c>
      <c r="ML20" s="76">
        <v>220260.57</v>
      </c>
      <c r="MM20" s="76">
        <v>548298.94000000006</v>
      </c>
      <c r="MN20" s="76">
        <v>0</v>
      </c>
      <c r="MO20" s="76">
        <v>0</v>
      </c>
      <c r="MP20" s="76">
        <v>0</v>
      </c>
      <c r="MQ20" s="76">
        <v>0</v>
      </c>
      <c r="MR20" s="76">
        <v>0</v>
      </c>
      <c r="MS20" s="76">
        <v>0</v>
      </c>
      <c r="MT20" s="76">
        <v>0</v>
      </c>
      <c r="MU20" s="76">
        <v>58826.43</v>
      </c>
      <c r="MV20" s="76">
        <v>0</v>
      </c>
      <c r="MW20" s="76">
        <v>0</v>
      </c>
      <c r="MX20" s="76">
        <v>0</v>
      </c>
      <c r="MY20" s="76">
        <v>51995</v>
      </c>
      <c r="MZ20" s="76">
        <v>0</v>
      </c>
      <c r="NA20" s="76">
        <v>15.71</v>
      </c>
      <c r="NB20" s="76">
        <v>0</v>
      </c>
      <c r="NC20" s="76">
        <v>0</v>
      </c>
      <c r="ND20" s="76">
        <v>0</v>
      </c>
      <c r="NE20" s="76">
        <v>0</v>
      </c>
      <c r="NF20" s="76">
        <v>126378.15</v>
      </c>
      <c r="NG20" s="76">
        <v>5471.99</v>
      </c>
      <c r="NH20" s="76">
        <v>0</v>
      </c>
      <c r="NI20" s="76">
        <v>0</v>
      </c>
      <c r="NJ20" s="76">
        <v>0</v>
      </c>
      <c r="NK20" s="76">
        <v>0</v>
      </c>
      <c r="NL20" s="76">
        <v>0</v>
      </c>
      <c r="NM20" s="76">
        <v>0</v>
      </c>
      <c r="NN20" s="76">
        <v>0</v>
      </c>
      <c r="NO20" s="76">
        <v>0</v>
      </c>
      <c r="NP20" s="76">
        <v>0</v>
      </c>
      <c r="NQ20" s="76">
        <v>0</v>
      </c>
      <c r="NR20" s="76">
        <v>0</v>
      </c>
      <c r="NS20" s="76">
        <v>0</v>
      </c>
      <c r="NT20" s="76">
        <v>0</v>
      </c>
      <c r="NU20" s="76">
        <v>0</v>
      </c>
      <c r="NV20" s="76">
        <v>0</v>
      </c>
      <c r="NW20" s="76">
        <v>0</v>
      </c>
      <c r="NX20" s="76">
        <v>0</v>
      </c>
      <c r="NY20" s="76">
        <v>0</v>
      </c>
      <c r="NZ20" s="76">
        <v>0</v>
      </c>
      <c r="OA20" s="76">
        <v>0</v>
      </c>
      <c r="OB20" s="76">
        <v>0</v>
      </c>
      <c r="OC20" s="76">
        <v>0</v>
      </c>
      <c r="OD20" s="76">
        <v>0</v>
      </c>
      <c r="OE20" s="76">
        <v>0</v>
      </c>
      <c r="OF20" s="76">
        <v>0</v>
      </c>
      <c r="OG20" s="76">
        <v>0</v>
      </c>
      <c r="OH20" s="76">
        <v>0</v>
      </c>
      <c r="OI20" s="76">
        <v>0</v>
      </c>
      <c r="OJ20" s="76">
        <v>0</v>
      </c>
      <c r="OK20" s="76">
        <v>0</v>
      </c>
      <c r="OL20" s="76">
        <v>0</v>
      </c>
      <c r="OM20" s="76">
        <v>0</v>
      </c>
      <c r="ON20" s="76">
        <v>0</v>
      </c>
      <c r="OO20" s="76">
        <v>0</v>
      </c>
      <c r="OP20" s="76">
        <v>0</v>
      </c>
      <c r="OQ20" s="76">
        <v>0</v>
      </c>
      <c r="OR20" s="76">
        <v>0</v>
      </c>
      <c r="OS20" s="76">
        <v>0</v>
      </c>
      <c r="OT20" s="76">
        <v>0</v>
      </c>
      <c r="OU20" s="76">
        <v>0</v>
      </c>
      <c r="OV20" s="76">
        <v>0</v>
      </c>
      <c r="OW20" s="76">
        <v>0</v>
      </c>
      <c r="OX20" s="76">
        <v>0</v>
      </c>
      <c r="OY20" s="76">
        <v>0</v>
      </c>
      <c r="OZ20" s="76">
        <v>0</v>
      </c>
      <c r="PA20" s="76">
        <v>0</v>
      </c>
      <c r="PB20" s="76">
        <v>0</v>
      </c>
      <c r="PC20" s="76">
        <v>0</v>
      </c>
      <c r="PD20" s="76">
        <v>0</v>
      </c>
      <c r="PE20" s="76">
        <v>0</v>
      </c>
      <c r="PF20" s="76">
        <v>0</v>
      </c>
      <c r="PG20" s="76">
        <v>0</v>
      </c>
      <c r="PH20" s="76">
        <v>0</v>
      </c>
      <c r="PI20" s="76">
        <v>0</v>
      </c>
      <c r="PJ20" s="76">
        <v>10141742.788181063</v>
      </c>
      <c r="PK20" s="76">
        <v>4171352.7309044516</v>
      </c>
      <c r="PL20" s="76">
        <v>3194564.6841985197</v>
      </c>
      <c r="PM20" s="76">
        <v>1122106.355964662</v>
      </c>
      <c r="PN20" s="76">
        <v>4590036.8876635237</v>
      </c>
      <c r="PO20" s="76">
        <v>1765257.8180295951</v>
      </c>
      <c r="PP20" s="76">
        <v>121109.1499403496</v>
      </c>
      <c r="PQ20" s="76">
        <v>0</v>
      </c>
      <c r="PR20" s="76">
        <v>1394188.8013957466</v>
      </c>
      <c r="PS20" s="76">
        <v>97885.802125465445</v>
      </c>
      <c r="PT20" s="76">
        <v>0</v>
      </c>
      <c r="PU20" s="76">
        <v>127714.67940234346</v>
      </c>
      <c r="PV20" s="76">
        <v>0</v>
      </c>
      <c r="PW20" s="76">
        <v>981933.30396143033</v>
      </c>
      <c r="PX20" s="76">
        <v>0</v>
      </c>
      <c r="PY20" s="76">
        <v>4758033.0516394451</v>
      </c>
      <c r="PZ20" s="76">
        <v>0</v>
      </c>
      <c r="QA20" s="76">
        <v>0</v>
      </c>
      <c r="QB20" s="76">
        <v>626373.57706128282</v>
      </c>
      <c r="QC20" s="89">
        <v>811882.41460915201</v>
      </c>
      <c r="QD20" s="102">
        <v>1</v>
      </c>
    </row>
    <row r="21" spans="1:446" x14ac:dyDescent="0.25">
      <c r="A21" s="75" t="s">
        <v>79</v>
      </c>
      <c r="B21" s="75" t="s">
        <v>79</v>
      </c>
      <c r="C21" s="76">
        <f>ROUND(TAMUT!H18,0)-ROUND(TAMUT!H288,0)</f>
        <v>0</v>
      </c>
      <c r="D21" s="77">
        <v>29269</v>
      </c>
      <c r="E21" s="75" t="s">
        <v>689</v>
      </c>
      <c r="F21" s="75">
        <v>2025</v>
      </c>
      <c r="G21" s="76">
        <v>18606629</v>
      </c>
      <c r="H21" s="76">
        <v>117301</v>
      </c>
      <c r="I21" s="76">
        <v>6013670</v>
      </c>
      <c r="J21" s="76">
        <v>5126976</v>
      </c>
      <c r="K21" s="76">
        <v>11471447</v>
      </c>
      <c r="L21" s="75" t="s">
        <v>925</v>
      </c>
      <c r="M21" s="75" t="s">
        <v>726</v>
      </c>
      <c r="N21" s="98" t="s">
        <v>924</v>
      </c>
      <c r="O21" s="76">
        <v>784</v>
      </c>
      <c r="P21" s="76">
        <v>1169</v>
      </c>
      <c r="Q21" s="76">
        <v>349</v>
      </c>
      <c r="R21" s="76">
        <v>59</v>
      </c>
      <c r="S21" s="76">
        <v>0</v>
      </c>
      <c r="T21" s="78" t="s">
        <v>952</v>
      </c>
      <c r="U21" s="78" t="s">
        <v>950</v>
      </c>
      <c r="V21" s="78" t="s">
        <v>951</v>
      </c>
      <c r="W21" s="76">
        <v>13284</v>
      </c>
      <c r="X21" s="76">
        <v>4140</v>
      </c>
      <c r="Y21" s="76">
        <v>483</v>
      </c>
      <c r="Z21" s="76">
        <v>309</v>
      </c>
      <c r="AA21" s="76">
        <v>0</v>
      </c>
      <c r="AB21" s="76">
        <v>765</v>
      </c>
      <c r="AC21" s="76">
        <v>12</v>
      </c>
      <c r="AD21" s="76">
        <v>0</v>
      </c>
      <c r="AE21" s="76">
        <v>45</v>
      </c>
      <c r="AF21" s="76">
        <v>0</v>
      </c>
      <c r="AG21" s="76">
        <v>0</v>
      </c>
      <c r="AH21" s="76">
        <v>0</v>
      </c>
      <c r="AI21" s="76">
        <v>0</v>
      </c>
      <c r="AJ21" s="76">
        <v>767</v>
      </c>
      <c r="AK21" s="76">
        <v>0</v>
      </c>
      <c r="AL21" s="76">
        <v>1905</v>
      </c>
      <c r="AM21" s="76">
        <v>0</v>
      </c>
      <c r="AN21" s="76">
        <v>0</v>
      </c>
      <c r="AO21" s="76">
        <v>152</v>
      </c>
      <c r="AP21" s="76">
        <v>57</v>
      </c>
      <c r="AQ21" s="76">
        <v>5550</v>
      </c>
      <c r="AR21" s="76">
        <v>1406</v>
      </c>
      <c r="AS21" s="76">
        <v>6</v>
      </c>
      <c r="AT21" s="76">
        <v>1263.0000000000002</v>
      </c>
      <c r="AU21" s="76">
        <v>0</v>
      </c>
      <c r="AV21" s="76">
        <v>2730</v>
      </c>
      <c r="AW21" s="76">
        <v>147</v>
      </c>
      <c r="AX21" s="76">
        <v>0</v>
      </c>
      <c r="AY21" s="76">
        <v>24</v>
      </c>
      <c r="AZ21" s="76">
        <v>0</v>
      </c>
      <c r="BA21" s="76">
        <v>0</v>
      </c>
      <c r="BB21" s="76">
        <v>0</v>
      </c>
      <c r="BC21" s="76">
        <v>0</v>
      </c>
      <c r="BD21" s="76">
        <v>1011</v>
      </c>
      <c r="BE21" s="76">
        <v>0</v>
      </c>
      <c r="BF21" s="76">
        <v>6372</v>
      </c>
      <c r="BG21" s="76">
        <v>0</v>
      </c>
      <c r="BH21" s="76">
        <v>42</v>
      </c>
      <c r="BI21" s="76">
        <v>237</v>
      </c>
      <c r="BJ21" s="76">
        <v>1404.9999999999998</v>
      </c>
      <c r="BK21" s="76">
        <v>1200</v>
      </c>
      <c r="BL21" s="76">
        <v>3</v>
      </c>
      <c r="BM21" s="76">
        <v>0</v>
      </c>
      <c r="BN21" s="76">
        <v>1641</v>
      </c>
      <c r="BO21" s="76">
        <v>0</v>
      </c>
      <c r="BP21" s="76">
        <v>30</v>
      </c>
      <c r="BQ21" s="76">
        <v>126</v>
      </c>
      <c r="BR21" s="76">
        <v>0</v>
      </c>
      <c r="BS21" s="76">
        <v>474</v>
      </c>
      <c r="BT21" s="76">
        <v>0</v>
      </c>
      <c r="BU21" s="76">
        <v>0</v>
      </c>
      <c r="BV21" s="76">
        <v>0</v>
      </c>
      <c r="BW21" s="76">
        <v>0</v>
      </c>
      <c r="BX21" s="76">
        <v>30</v>
      </c>
      <c r="BY21" s="76">
        <v>0</v>
      </c>
      <c r="BZ21" s="76">
        <v>1281</v>
      </c>
      <c r="CA21" s="76">
        <v>0</v>
      </c>
      <c r="CB21" s="76">
        <v>0</v>
      </c>
      <c r="CC21" s="76">
        <v>0</v>
      </c>
      <c r="CD21" s="76">
        <v>604</v>
      </c>
      <c r="CE21" s="76">
        <v>0</v>
      </c>
      <c r="CF21" s="76">
        <v>0</v>
      </c>
      <c r="CG21" s="76">
        <v>0</v>
      </c>
      <c r="CH21" s="76">
        <v>875</v>
      </c>
      <c r="CI21" s="76">
        <v>0</v>
      </c>
      <c r="CJ21" s="76">
        <v>0</v>
      </c>
      <c r="CK21" s="76">
        <v>0</v>
      </c>
      <c r="CL21" s="76">
        <v>0</v>
      </c>
      <c r="CM21" s="76">
        <v>0</v>
      </c>
      <c r="CN21" s="76">
        <v>0</v>
      </c>
      <c r="CO21" s="76">
        <v>0</v>
      </c>
      <c r="CP21" s="76">
        <v>0</v>
      </c>
      <c r="CQ21" s="76">
        <v>0</v>
      </c>
      <c r="CR21" s="76">
        <v>0</v>
      </c>
      <c r="CS21" s="76">
        <v>0</v>
      </c>
      <c r="CT21" s="76">
        <v>0</v>
      </c>
      <c r="CU21" s="76">
        <v>0</v>
      </c>
      <c r="CV21" s="76">
        <v>0</v>
      </c>
      <c r="CW21" s="76">
        <v>0</v>
      </c>
      <c r="CX21" s="76">
        <v>0</v>
      </c>
      <c r="CY21" s="76">
        <v>0</v>
      </c>
      <c r="CZ21" s="76">
        <v>0</v>
      </c>
      <c r="DA21" s="76">
        <v>0</v>
      </c>
      <c r="DB21" s="76">
        <v>0</v>
      </c>
      <c r="DC21" s="76">
        <v>0</v>
      </c>
      <c r="DD21" s="76">
        <v>0</v>
      </c>
      <c r="DE21" s="76">
        <v>0</v>
      </c>
      <c r="DF21" s="76">
        <v>0</v>
      </c>
      <c r="DG21" s="76">
        <v>0</v>
      </c>
      <c r="DH21" s="76">
        <v>0</v>
      </c>
      <c r="DI21" s="76">
        <v>0</v>
      </c>
      <c r="DJ21" s="76">
        <v>0</v>
      </c>
      <c r="DK21" s="76">
        <v>0</v>
      </c>
      <c r="DL21" s="76">
        <v>0</v>
      </c>
      <c r="DM21" s="76">
        <v>0</v>
      </c>
      <c r="DN21" s="76">
        <v>0</v>
      </c>
      <c r="DO21" s="76">
        <v>0</v>
      </c>
      <c r="DP21" s="76">
        <v>0</v>
      </c>
      <c r="DQ21" s="76">
        <v>0</v>
      </c>
      <c r="DR21" s="76">
        <v>0</v>
      </c>
      <c r="DS21" s="76">
        <v>1661750.0970258724</v>
      </c>
      <c r="DT21" s="76">
        <v>511311.76391957136</v>
      </c>
      <c r="DU21" s="76">
        <v>47947</v>
      </c>
      <c r="DV21" s="76">
        <v>42338.05266161613</v>
      </c>
      <c r="DW21" s="76">
        <v>0</v>
      </c>
      <c r="DX21" s="76">
        <v>175328.61777911722</v>
      </c>
      <c r="DY21" s="76">
        <v>655.47038327526127</v>
      </c>
      <c r="DZ21" s="76">
        <v>0</v>
      </c>
      <c r="EA21" s="76">
        <v>14785.714285714286</v>
      </c>
      <c r="EB21" s="76">
        <v>0</v>
      </c>
      <c r="EC21" s="76">
        <v>0</v>
      </c>
      <c r="ED21" s="76">
        <v>0</v>
      </c>
      <c r="EE21" s="76">
        <v>0</v>
      </c>
      <c r="EF21" s="76">
        <v>111232.85098629906</v>
      </c>
      <c r="EG21" s="76">
        <v>0</v>
      </c>
      <c r="EH21" s="76">
        <v>316018.55174393073</v>
      </c>
      <c r="EI21" s="76">
        <v>0</v>
      </c>
      <c r="EJ21" s="76">
        <v>0</v>
      </c>
      <c r="EK21" s="76">
        <v>52155.126359797563</v>
      </c>
      <c r="EL21" s="76">
        <v>13031.164828431372</v>
      </c>
      <c r="EM21" s="76">
        <v>1012683.4409676327</v>
      </c>
      <c r="EN21" s="76">
        <v>359304.27002890245</v>
      </c>
      <c r="EO21" s="76">
        <v>3177.25</v>
      </c>
      <c r="EP21" s="76">
        <v>284759.12593203178</v>
      </c>
      <c r="EQ21" s="76">
        <v>0</v>
      </c>
      <c r="ER21" s="76">
        <v>906454.34268807387</v>
      </c>
      <c r="ES21" s="76">
        <v>15731.289198606271</v>
      </c>
      <c r="ET21" s="76">
        <v>0</v>
      </c>
      <c r="EU21" s="76">
        <v>18964.285714285714</v>
      </c>
      <c r="EV21" s="76">
        <v>0</v>
      </c>
      <c r="EW21" s="76">
        <v>0</v>
      </c>
      <c r="EX21" s="76">
        <v>0</v>
      </c>
      <c r="EY21" s="76">
        <v>0</v>
      </c>
      <c r="EZ21" s="76">
        <v>203770.29315784507</v>
      </c>
      <c r="FA21" s="76">
        <v>0</v>
      </c>
      <c r="FB21" s="76">
        <v>1147464.8810208293</v>
      </c>
      <c r="FC21" s="76">
        <v>0</v>
      </c>
      <c r="FD21" s="76">
        <v>32657.695150617248</v>
      </c>
      <c r="FE21" s="76">
        <v>83066.756994197262</v>
      </c>
      <c r="FF21" s="76">
        <v>515084.02436075779</v>
      </c>
      <c r="FG21" s="76">
        <v>544051.80118058319</v>
      </c>
      <c r="FH21" s="76">
        <v>0</v>
      </c>
      <c r="FI21" s="76">
        <v>0</v>
      </c>
      <c r="FJ21" s="76">
        <v>485755.15541418735</v>
      </c>
      <c r="FK21" s="76">
        <v>0</v>
      </c>
      <c r="FL21" s="76">
        <v>51763.333333333328</v>
      </c>
      <c r="FM21" s="76">
        <v>31004.666666666668</v>
      </c>
      <c r="FN21" s="76">
        <v>0</v>
      </c>
      <c r="FO21" s="76">
        <v>282990.83333333337</v>
      </c>
      <c r="FP21" s="76">
        <v>0</v>
      </c>
      <c r="FQ21" s="76">
        <v>0</v>
      </c>
      <c r="FR21" s="76">
        <v>0</v>
      </c>
      <c r="FS21" s="76">
        <v>0</v>
      </c>
      <c r="FT21" s="76">
        <v>9844</v>
      </c>
      <c r="FU21" s="76">
        <v>0</v>
      </c>
      <c r="FV21" s="76">
        <v>664716.93553534872</v>
      </c>
      <c r="FW21" s="76">
        <v>0</v>
      </c>
      <c r="FX21" s="76">
        <v>0</v>
      </c>
      <c r="FY21" s="76">
        <v>0</v>
      </c>
      <c r="FZ21" s="76">
        <v>336101</v>
      </c>
      <c r="GA21" s="76">
        <v>0</v>
      </c>
      <c r="GB21" s="76">
        <v>0</v>
      </c>
      <c r="GC21" s="76">
        <v>0</v>
      </c>
      <c r="GD21" s="76">
        <v>312428.47583574033</v>
      </c>
      <c r="GE21" s="76">
        <v>0</v>
      </c>
      <c r="GF21" s="76">
        <v>0</v>
      </c>
      <c r="GG21" s="76">
        <v>0</v>
      </c>
      <c r="GH21" s="76">
        <v>0</v>
      </c>
      <c r="GI21" s="76">
        <v>0</v>
      </c>
      <c r="GJ21" s="76">
        <v>0</v>
      </c>
      <c r="GK21" s="76">
        <v>0</v>
      </c>
      <c r="GL21" s="76">
        <v>0</v>
      </c>
      <c r="GM21" s="76">
        <v>0</v>
      </c>
      <c r="GN21" s="76">
        <v>0</v>
      </c>
      <c r="GO21" s="76">
        <v>0</v>
      </c>
      <c r="GP21" s="76">
        <v>0</v>
      </c>
      <c r="GQ21" s="76">
        <v>0</v>
      </c>
      <c r="GR21" s="76">
        <v>0</v>
      </c>
      <c r="GS21" s="76">
        <v>0</v>
      </c>
      <c r="GT21" s="76">
        <v>0</v>
      </c>
      <c r="GU21" s="76">
        <v>0</v>
      </c>
      <c r="GV21" s="76">
        <v>0</v>
      </c>
      <c r="GW21" s="76">
        <v>0</v>
      </c>
      <c r="GX21" s="76">
        <v>0</v>
      </c>
      <c r="GY21" s="76">
        <v>0</v>
      </c>
      <c r="GZ21" s="76">
        <v>0</v>
      </c>
      <c r="HA21" s="76">
        <v>0</v>
      </c>
      <c r="HB21" s="76">
        <v>0</v>
      </c>
      <c r="HC21" s="76">
        <v>0</v>
      </c>
      <c r="HD21" s="76">
        <v>0</v>
      </c>
      <c r="HE21" s="76">
        <v>0</v>
      </c>
      <c r="HF21" s="76">
        <v>0</v>
      </c>
      <c r="HG21" s="76">
        <v>0</v>
      </c>
      <c r="HH21" s="76">
        <v>0</v>
      </c>
      <c r="HI21" s="76">
        <v>0</v>
      </c>
      <c r="HJ21" s="76">
        <v>0</v>
      </c>
      <c r="HK21" s="76">
        <v>0</v>
      </c>
      <c r="HL21" s="76">
        <v>0</v>
      </c>
      <c r="HM21" s="76">
        <v>0</v>
      </c>
      <c r="HN21" s="76">
        <v>0</v>
      </c>
      <c r="HP21" s="77" t="s">
        <v>144</v>
      </c>
      <c r="HQ21" s="75">
        <f>'Relative Weights'!$H$1</f>
        <v>2025</v>
      </c>
      <c r="HR21" s="76">
        <v>1818</v>
      </c>
      <c r="HS21" s="76">
        <v>0</v>
      </c>
      <c r="HT21" s="76">
        <v>0</v>
      </c>
      <c r="HU21" s="76">
        <v>0</v>
      </c>
      <c r="HV21" s="76">
        <v>0</v>
      </c>
      <c r="HW21" s="76">
        <v>0</v>
      </c>
      <c r="HX21" s="76">
        <v>0</v>
      </c>
      <c r="HY21" s="76">
        <v>0</v>
      </c>
      <c r="HZ21" s="76">
        <v>0</v>
      </c>
      <c r="IA21" s="76">
        <v>0</v>
      </c>
      <c r="IB21" s="76">
        <v>0</v>
      </c>
      <c r="IC21" s="76">
        <v>0</v>
      </c>
      <c r="ID21" s="76">
        <v>0</v>
      </c>
      <c r="IE21" s="76">
        <v>0</v>
      </c>
      <c r="IF21" s="76">
        <v>0</v>
      </c>
      <c r="IG21" s="76">
        <v>0</v>
      </c>
      <c r="IH21" s="76">
        <v>0</v>
      </c>
      <c r="II21" s="76">
        <v>0</v>
      </c>
      <c r="IJ21" s="76">
        <v>0</v>
      </c>
      <c r="IK21" s="76">
        <v>484.8</v>
      </c>
      <c r="IL21" s="76">
        <v>0</v>
      </c>
      <c r="IM21" s="76">
        <v>0</v>
      </c>
      <c r="IN21" s="76">
        <v>0</v>
      </c>
      <c r="IO21" s="76">
        <v>0</v>
      </c>
      <c r="IP21" s="76">
        <v>0</v>
      </c>
      <c r="IQ21" s="76">
        <v>0</v>
      </c>
      <c r="IR21" s="76">
        <v>0</v>
      </c>
      <c r="IS21" s="76">
        <v>0</v>
      </c>
      <c r="IT21" s="76">
        <v>0</v>
      </c>
      <c r="IU21" s="76">
        <v>0</v>
      </c>
      <c r="IV21" s="76">
        <v>0</v>
      </c>
      <c r="IW21" s="76">
        <v>0</v>
      </c>
      <c r="IX21" s="76">
        <v>0</v>
      </c>
      <c r="IY21" s="76">
        <v>0</v>
      </c>
      <c r="IZ21" s="76">
        <v>0</v>
      </c>
      <c r="JA21" s="76">
        <v>0</v>
      </c>
      <c r="JB21" s="76">
        <v>0</v>
      </c>
      <c r="JC21" s="76">
        <v>0</v>
      </c>
      <c r="JD21" s="76">
        <v>0</v>
      </c>
      <c r="JE21" s="76">
        <v>0</v>
      </c>
      <c r="JF21" s="76">
        <v>0</v>
      </c>
      <c r="JG21" s="76">
        <v>0</v>
      </c>
      <c r="JH21" s="76">
        <v>0</v>
      </c>
      <c r="JI21" s="76">
        <v>0</v>
      </c>
      <c r="JJ21" s="76">
        <v>0</v>
      </c>
      <c r="JK21" s="76">
        <v>0</v>
      </c>
      <c r="JL21" s="76">
        <v>0</v>
      </c>
      <c r="JM21" s="76">
        <v>0</v>
      </c>
      <c r="JN21" s="76">
        <v>0</v>
      </c>
      <c r="JO21" s="76">
        <v>0</v>
      </c>
      <c r="JP21" s="76">
        <v>0</v>
      </c>
      <c r="JQ21" s="76">
        <v>0</v>
      </c>
      <c r="JR21" s="76">
        <v>0</v>
      </c>
      <c r="JS21" s="76">
        <v>0</v>
      </c>
      <c r="JT21" s="76">
        <v>0</v>
      </c>
      <c r="JU21" s="76">
        <v>0</v>
      </c>
      <c r="JV21" s="76">
        <v>0</v>
      </c>
      <c r="JW21" s="76">
        <v>0</v>
      </c>
      <c r="JX21" s="76">
        <v>0</v>
      </c>
      <c r="JY21" s="76">
        <v>0</v>
      </c>
      <c r="JZ21" s="76">
        <v>0</v>
      </c>
      <c r="KA21" s="76">
        <v>0</v>
      </c>
      <c r="KB21" s="76">
        <v>0</v>
      </c>
      <c r="KC21" s="76">
        <v>0</v>
      </c>
      <c r="KD21" s="76">
        <v>0</v>
      </c>
      <c r="KE21" s="76">
        <v>0</v>
      </c>
      <c r="KF21" s="76">
        <v>0</v>
      </c>
      <c r="KG21" s="76">
        <v>0</v>
      </c>
      <c r="KH21" s="76">
        <v>0</v>
      </c>
      <c r="KI21" s="76">
        <v>0</v>
      </c>
      <c r="KJ21" s="76">
        <v>0</v>
      </c>
      <c r="KK21" s="76">
        <v>0</v>
      </c>
      <c r="KL21" s="76">
        <v>0</v>
      </c>
      <c r="KM21" s="76">
        <v>0</v>
      </c>
      <c r="KN21" s="76">
        <v>0</v>
      </c>
      <c r="KO21" s="76">
        <v>0</v>
      </c>
      <c r="KP21" s="76">
        <v>0</v>
      </c>
      <c r="KQ21" s="76">
        <v>0</v>
      </c>
      <c r="KR21" s="76">
        <v>0</v>
      </c>
      <c r="KS21" s="76">
        <v>0</v>
      </c>
      <c r="KT21" s="76">
        <v>0</v>
      </c>
      <c r="KU21" s="76">
        <v>0</v>
      </c>
      <c r="KV21" s="76">
        <v>0</v>
      </c>
      <c r="KW21" s="76">
        <v>0</v>
      </c>
      <c r="KX21" s="76">
        <v>0</v>
      </c>
      <c r="KY21" s="76">
        <v>0</v>
      </c>
      <c r="KZ21" s="76">
        <v>0</v>
      </c>
      <c r="LA21" s="76">
        <v>0</v>
      </c>
      <c r="LB21" s="76">
        <v>0</v>
      </c>
      <c r="LC21" s="76">
        <v>0</v>
      </c>
      <c r="LD21" s="76">
        <v>0</v>
      </c>
      <c r="LE21" s="76">
        <v>0</v>
      </c>
      <c r="LF21" s="76">
        <v>0</v>
      </c>
      <c r="LG21" s="76">
        <v>0</v>
      </c>
      <c r="LH21" s="76">
        <v>0</v>
      </c>
      <c r="LI21" s="76">
        <v>0</v>
      </c>
      <c r="LJ21" s="76">
        <v>0</v>
      </c>
      <c r="LK21" s="76">
        <v>0</v>
      </c>
      <c r="LL21" s="76">
        <v>0</v>
      </c>
      <c r="LM21" s="76">
        <v>0</v>
      </c>
      <c r="LN21" s="76">
        <v>0</v>
      </c>
      <c r="LO21" s="76">
        <v>0</v>
      </c>
      <c r="LP21" s="76">
        <v>0</v>
      </c>
      <c r="LQ21" s="76">
        <v>0</v>
      </c>
      <c r="LR21" s="76">
        <v>0</v>
      </c>
      <c r="LS21" s="76">
        <v>0</v>
      </c>
      <c r="LT21" s="76">
        <v>0</v>
      </c>
      <c r="LU21" s="76">
        <v>0</v>
      </c>
      <c r="LV21" s="76">
        <v>0</v>
      </c>
      <c r="LW21" s="76">
        <v>0</v>
      </c>
      <c r="LX21" s="76">
        <v>0</v>
      </c>
      <c r="LY21" s="76">
        <v>0</v>
      </c>
      <c r="LZ21" s="76">
        <v>0</v>
      </c>
      <c r="MA21" s="76">
        <v>0</v>
      </c>
      <c r="MB21" s="76">
        <v>0</v>
      </c>
      <c r="MC21" s="76">
        <v>0</v>
      </c>
      <c r="MD21" s="76">
        <v>0</v>
      </c>
      <c r="ME21" s="76">
        <v>0</v>
      </c>
      <c r="MF21" s="76">
        <v>0</v>
      </c>
      <c r="MG21" s="76">
        <v>0</v>
      </c>
      <c r="MH21" s="76">
        <v>0</v>
      </c>
      <c r="MI21" s="76">
        <v>0</v>
      </c>
      <c r="MJ21" s="76">
        <v>0</v>
      </c>
      <c r="MK21" s="76">
        <v>0</v>
      </c>
      <c r="ML21" s="76">
        <v>0</v>
      </c>
      <c r="MM21" s="76">
        <v>0</v>
      </c>
      <c r="MN21" s="76">
        <v>0</v>
      </c>
      <c r="MO21" s="76">
        <v>0</v>
      </c>
      <c r="MP21" s="76">
        <v>0</v>
      </c>
      <c r="MQ21" s="76">
        <v>0</v>
      </c>
      <c r="MR21" s="76">
        <v>0</v>
      </c>
      <c r="MS21" s="76">
        <v>0</v>
      </c>
      <c r="MT21" s="76">
        <v>0</v>
      </c>
      <c r="MU21" s="76">
        <v>0</v>
      </c>
      <c r="MV21" s="76">
        <v>0</v>
      </c>
      <c r="MW21" s="76">
        <v>0</v>
      </c>
      <c r="MX21" s="76">
        <v>0</v>
      </c>
      <c r="MY21" s="76">
        <v>0</v>
      </c>
      <c r="MZ21" s="76">
        <v>0</v>
      </c>
      <c r="NA21" s="76">
        <v>0</v>
      </c>
      <c r="NB21" s="76">
        <v>0</v>
      </c>
      <c r="NC21" s="76">
        <v>0</v>
      </c>
      <c r="ND21" s="76">
        <v>0</v>
      </c>
      <c r="NE21" s="76">
        <v>0</v>
      </c>
      <c r="NF21" s="76">
        <v>0</v>
      </c>
      <c r="NG21" s="76">
        <v>0</v>
      </c>
      <c r="NH21" s="76">
        <v>0</v>
      </c>
      <c r="NI21" s="76">
        <v>0</v>
      </c>
      <c r="NJ21" s="76">
        <v>0</v>
      </c>
      <c r="NK21" s="76">
        <v>0</v>
      </c>
      <c r="NL21" s="76">
        <v>0</v>
      </c>
      <c r="NM21" s="76">
        <v>0</v>
      </c>
      <c r="NN21" s="76">
        <v>0</v>
      </c>
      <c r="NO21" s="76">
        <v>0</v>
      </c>
      <c r="NP21" s="76">
        <v>0</v>
      </c>
      <c r="NQ21" s="76">
        <v>0</v>
      </c>
      <c r="NR21" s="76">
        <v>0</v>
      </c>
      <c r="NS21" s="76">
        <v>0</v>
      </c>
      <c r="NT21" s="76">
        <v>0</v>
      </c>
      <c r="NU21" s="76">
        <v>0</v>
      </c>
      <c r="NV21" s="76">
        <v>0</v>
      </c>
      <c r="NW21" s="76">
        <v>0</v>
      </c>
      <c r="NX21" s="76">
        <v>0</v>
      </c>
      <c r="NY21" s="76">
        <v>0</v>
      </c>
      <c r="NZ21" s="76">
        <v>0</v>
      </c>
      <c r="OA21" s="76">
        <v>0</v>
      </c>
      <c r="OB21" s="76">
        <v>0</v>
      </c>
      <c r="OC21" s="76">
        <v>0</v>
      </c>
      <c r="OD21" s="76">
        <v>0</v>
      </c>
      <c r="OE21" s="76">
        <v>0</v>
      </c>
      <c r="OF21" s="76">
        <v>0</v>
      </c>
      <c r="OG21" s="76">
        <v>0</v>
      </c>
      <c r="OH21" s="76">
        <v>0</v>
      </c>
      <c r="OI21" s="76">
        <v>0</v>
      </c>
      <c r="OJ21" s="76">
        <v>0</v>
      </c>
      <c r="OK21" s="76">
        <v>0</v>
      </c>
      <c r="OL21" s="76">
        <v>0</v>
      </c>
      <c r="OM21" s="76">
        <v>0</v>
      </c>
      <c r="ON21" s="76">
        <v>0</v>
      </c>
      <c r="OO21" s="76">
        <v>0</v>
      </c>
      <c r="OP21" s="76">
        <v>0</v>
      </c>
      <c r="OQ21" s="76">
        <v>0</v>
      </c>
      <c r="OR21" s="76">
        <v>0</v>
      </c>
      <c r="OS21" s="76">
        <v>0</v>
      </c>
      <c r="OT21" s="76">
        <v>0</v>
      </c>
      <c r="OU21" s="76">
        <v>0</v>
      </c>
      <c r="OV21" s="76">
        <v>0</v>
      </c>
      <c r="OW21" s="76">
        <v>0</v>
      </c>
      <c r="OX21" s="76">
        <v>0</v>
      </c>
      <c r="OY21" s="76">
        <v>0</v>
      </c>
      <c r="OZ21" s="76">
        <v>0</v>
      </c>
      <c r="PA21" s="76">
        <v>0</v>
      </c>
      <c r="PB21" s="76">
        <v>0</v>
      </c>
      <c r="PC21" s="76">
        <v>0</v>
      </c>
      <c r="PD21" s="76">
        <v>0</v>
      </c>
      <c r="PE21" s="76">
        <v>0</v>
      </c>
      <c r="PF21" s="76">
        <v>0</v>
      </c>
      <c r="PG21" s="76">
        <v>0</v>
      </c>
      <c r="PH21" s="76">
        <v>0</v>
      </c>
      <c r="PI21" s="76">
        <v>0</v>
      </c>
      <c r="PJ21" s="76">
        <v>2555372.4900000002</v>
      </c>
      <c r="PK21" s="76">
        <v>908250.49</v>
      </c>
      <c r="PL21" s="76">
        <v>39063</v>
      </c>
      <c r="PM21" s="76">
        <v>0</v>
      </c>
      <c r="PN21" s="76">
        <v>869235</v>
      </c>
      <c r="PO21" s="76">
        <v>925235</v>
      </c>
      <c r="PP21" s="76">
        <v>35938</v>
      </c>
      <c r="PQ21" s="76">
        <v>0</v>
      </c>
      <c r="PR21" s="76">
        <v>241407</v>
      </c>
      <c r="PS21" s="76">
        <v>0</v>
      </c>
      <c r="PT21" s="76">
        <v>0</v>
      </c>
      <c r="PU21" s="76">
        <v>0</v>
      </c>
      <c r="PV21" s="76">
        <v>0</v>
      </c>
      <c r="PW21" s="76">
        <v>247657</v>
      </c>
      <c r="PX21" s="76">
        <v>0</v>
      </c>
      <c r="PY21" s="76">
        <v>1611671</v>
      </c>
      <c r="PZ21" s="76">
        <v>0</v>
      </c>
      <c r="QA21" s="76">
        <v>25000</v>
      </c>
      <c r="QB21" s="76">
        <v>101867</v>
      </c>
      <c r="QC21" s="89">
        <v>912603</v>
      </c>
      <c r="QD21" s="102">
        <v>1</v>
      </c>
    </row>
    <row r="22" spans="1:446" x14ac:dyDescent="0.25">
      <c r="A22" s="75" t="s">
        <v>109</v>
      </c>
      <c r="B22" s="75" t="s">
        <v>109</v>
      </c>
      <c r="C22" s="76">
        <f>ROUND(UH!H18,0)-ROUND(UH!H288,0)</f>
        <v>0</v>
      </c>
      <c r="D22" s="77">
        <v>3652</v>
      </c>
      <c r="E22" s="75" t="s">
        <v>109</v>
      </c>
      <c r="F22" s="75">
        <v>2025</v>
      </c>
      <c r="G22" s="76">
        <v>301570635</v>
      </c>
      <c r="H22" s="76">
        <v>212592747</v>
      </c>
      <c r="I22" s="76">
        <v>200887075</v>
      </c>
      <c r="J22" s="76">
        <v>35467011</v>
      </c>
      <c r="K22" s="76">
        <v>91544139</v>
      </c>
      <c r="L22" s="75" t="s">
        <v>928</v>
      </c>
      <c r="M22" s="75" t="s">
        <v>727</v>
      </c>
      <c r="N22" s="91" t="s">
        <v>929</v>
      </c>
      <c r="O22" s="76">
        <v>14389</v>
      </c>
      <c r="P22" s="76">
        <v>24963</v>
      </c>
      <c r="Q22" s="76">
        <v>4940</v>
      </c>
      <c r="R22" s="76">
        <v>1784</v>
      </c>
      <c r="S22" s="76">
        <v>1698</v>
      </c>
      <c r="T22" s="78" t="s">
        <v>755</v>
      </c>
      <c r="U22" s="78" t="s">
        <v>756</v>
      </c>
      <c r="V22" s="91" t="s">
        <v>842</v>
      </c>
      <c r="W22" s="76">
        <v>273309.99999999988</v>
      </c>
      <c r="X22" s="76">
        <v>96065</v>
      </c>
      <c r="Y22" s="76">
        <v>28552</v>
      </c>
      <c r="Z22" s="76">
        <v>2785</v>
      </c>
      <c r="AA22" s="76">
        <v>0</v>
      </c>
      <c r="AB22" s="76">
        <v>45277</v>
      </c>
      <c r="AC22" s="76">
        <v>12812</v>
      </c>
      <c r="AD22" s="76">
        <v>0</v>
      </c>
      <c r="AE22" s="76">
        <v>0</v>
      </c>
      <c r="AF22" s="76">
        <v>0</v>
      </c>
      <c r="AG22" s="76">
        <v>0</v>
      </c>
      <c r="AH22" s="76">
        <v>1008</v>
      </c>
      <c r="AI22" s="76">
        <v>0</v>
      </c>
      <c r="AJ22" s="76">
        <v>24034</v>
      </c>
      <c r="AK22" s="76">
        <v>0</v>
      </c>
      <c r="AL22" s="76">
        <v>49689.999999999993</v>
      </c>
      <c r="AM22" s="76">
        <v>0</v>
      </c>
      <c r="AN22" s="76">
        <v>355</v>
      </c>
      <c r="AO22" s="76">
        <v>10852</v>
      </c>
      <c r="AP22" s="76">
        <v>48.000000000000007</v>
      </c>
      <c r="AQ22" s="76">
        <v>87268</v>
      </c>
      <c r="AR22" s="76">
        <v>37662.500000000015</v>
      </c>
      <c r="AS22" s="76">
        <v>13168</v>
      </c>
      <c r="AT22" s="76">
        <v>10273</v>
      </c>
      <c r="AU22" s="76">
        <v>0</v>
      </c>
      <c r="AV22" s="76">
        <v>56922.999999999993</v>
      </c>
      <c r="AW22" s="76">
        <v>11254</v>
      </c>
      <c r="AX22" s="80">
        <v>0</v>
      </c>
      <c r="AY22" s="76">
        <v>0</v>
      </c>
      <c r="AZ22" s="76">
        <v>0</v>
      </c>
      <c r="BA22" s="76">
        <v>0</v>
      </c>
      <c r="BB22" s="76">
        <v>0</v>
      </c>
      <c r="BC22" s="76">
        <v>0</v>
      </c>
      <c r="BD22" s="76">
        <v>31726</v>
      </c>
      <c r="BE22" s="76">
        <v>0</v>
      </c>
      <c r="BF22" s="76">
        <v>167935.50000000009</v>
      </c>
      <c r="BG22" s="80">
        <v>0</v>
      </c>
      <c r="BH22" s="76">
        <v>2588</v>
      </c>
      <c r="BI22" s="76">
        <v>23075</v>
      </c>
      <c r="BJ22" s="76">
        <v>5012.0000000000045</v>
      </c>
      <c r="BK22" s="76">
        <v>9434.0000000000018</v>
      </c>
      <c r="BL22" s="76">
        <v>7506</v>
      </c>
      <c r="BM22" s="76">
        <v>3592.0000000000005</v>
      </c>
      <c r="BN22" s="76">
        <v>5513</v>
      </c>
      <c r="BO22" s="76">
        <v>0</v>
      </c>
      <c r="BP22" s="76">
        <v>23890.5</v>
      </c>
      <c r="BQ22" s="76">
        <v>935.99999999999989</v>
      </c>
      <c r="BR22" s="76">
        <v>0</v>
      </c>
      <c r="BS22" s="76">
        <v>9909</v>
      </c>
      <c r="BT22" s="76">
        <v>0</v>
      </c>
      <c r="BU22" s="76">
        <v>0</v>
      </c>
      <c r="BV22" s="76">
        <v>0</v>
      </c>
      <c r="BW22" s="76">
        <v>0</v>
      </c>
      <c r="BX22" s="76">
        <v>2526.0000000000005</v>
      </c>
      <c r="BY22" s="76">
        <v>662</v>
      </c>
      <c r="BZ22" s="76">
        <v>22637.999999999971</v>
      </c>
      <c r="CA22" s="76">
        <v>0</v>
      </c>
      <c r="CB22" s="76">
        <v>0</v>
      </c>
      <c r="CC22" s="76">
        <v>1154</v>
      </c>
      <c r="CD22" s="76">
        <v>0</v>
      </c>
      <c r="CE22" s="76">
        <v>7601.9999999999991</v>
      </c>
      <c r="CF22" s="76">
        <v>7399</v>
      </c>
      <c r="CG22" s="76">
        <v>868</v>
      </c>
      <c r="CH22" s="76">
        <v>3047</v>
      </c>
      <c r="CI22" s="76">
        <v>0</v>
      </c>
      <c r="CJ22" s="76">
        <v>8427</v>
      </c>
      <c r="CK22" s="76">
        <v>0</v>
      </c>
      <c r="CL22" s="76">
        <v>0</v>
      </c>
      <c r="CM22" s="76">
        <v>555</v>
      </c>
      <c r="CN22" s="76">
        <v>0</v>
      </c>
      <c r="CO22" s="76">
        <v>0</v>
      </c>
      <c r="CP22" s="76">
        <v>0</v>
      </c>
      <c r="CQ22" s="76">
        <v>0</v>
      </c>
      <c r="CR22" s="76">
        <v>309</v>
      </c>
      <c r="CS22" s="76">
        <v>1035</v>
      </c>
      <c r="CT22" s="76">
        <v>681</v>
      </c>
      <c r="CU22" s="76">
        <v>0</v>
      </c>
      <c r="CV22" s="76">
        <v>0</v>
      </c>
      <c r="CW22" s="76">
        <v>48</v>
      </c>
      <c r="CX22" s="76">
        <v>65</v>
      </c>
      <c r="CY22" s="76">
        <v>0</v>
      </c>
      <c r="CZ22" s="76">
        <v>0</v>
      </c>
      <c r="DA22" s="76">
        <v>0</v>
      </c>
      <c r="DB22" s="76">
        <v>0</v>
      </c>
      <c r="DC22" s="76">
        <v>0</v>
      </c>
      <c r="DD22" s="76">
        <v>0</v>
      </c>
      <c r="DE22" s="76">
        <v>0</v>
      </c>
      <c r="DF22" s="76">
        <v>24836.000000000004</v>
      </c>
      <c r="DG22" s="76">
        <v>0</v>
      </c>
      <c r="DH22" s="76">
        <v>0</v>
      </c>
      <c r="DI22" s="76">
        <v>0</v>
      </c>
      <c r="DJ22" s="76">
        <v>0</v>
      </c>
      <c r="DK22" s="76">
        <v>0</v>
      </c>
      <c r="DL22" s="76">
        <v>0</v>
      </c>
      <c r="DM22" s="76">
        <v>15766.99999999998</v>
      </c>
      <c r="DN22" s="76">
        <v>0</v>
      </c>
      <c r="DO22" s="76">
        <v>15791.999999999987</v>
      </c>
      <c r="DP22" s="76">
        <v>0</v>
      </c>
      <c r="DQ22" s="76">
        <v>0</v>
      </c>
      <c r="DR22" s="76">
        <v>0</v>
      </c>
      <c r="DS22" s="76">
        <v>15578275.531892739</v>
      </c>
      <c r="DT22" s="76">
        <v>7361800.6621748963</v>
      </c>
      <c r="DU22" s="76">
        <v>3187834.1401610104</v>
      </c>
      <c r="DV22" s="76">
        <v>335240.97709507408</v>
      </c>
      <c r="DW22" s="76">
        <v>0</v>
      </c>
      <c r="DX22" s="76">
        <v>4796984.6126224352</v>
      </c>
      <c r="DY22" s="76">
        <v>518856.23289505945</v>
      </c>
      <c r="DZ22" s="76">
        <v>0</v>
      </c>
      <c r="EA22" s="76">
        <v>0</v>
      </c>
      <c r="EB22" s="76">
        <v>0</v>
      </c>
      <c r="EC22" s="76">
        <v>0</v>
      </c>
      <c r="ED22" s="76">
        <v>67971.257575757569</v>
      </c>
      <c r="EE22" s="76">
        <v>0</v>
      </c>
      <c r="EF22" s="76">
        <v>820685.78511112707</v>
      </c>
      <c r="EG22" s="76">
        <v>0</v>
      </c>
      <c r="EH22" s="76">
        <v>2668942.3024506709</v>
      </c>
      <c r="EI22" s="76">
        <v>0</v>
      </c>
      <c r="EJ22" s="76">
        <v>17463.29265480896</v>
      </c>
      <c r="EK22" s="76">
        <v>966748.36493609531</v>
      </c>
      <c r="EL22" s="76">
        <v>12411.272253752977</v>
      </c>
      <c r="EM22" s="76">
        <v>12663306.853629561</v>
      </c>
      <c r="EN22" s="76">
        <v>4965528.9797776509</v>
      </c>
      <c r="EO22" s="76">
        <v>2685822.9092186973</v>
      </c>
      <c r="EP22" s="76">
        <v>1432773.4875553043</v>
      </c>
      <c r="EQ22" s="76">
        <v>0</v>
      </c>
      <c r="ER22" s="76">
        <v>10050720.757477235</v>
      </c>
      <c r="ES22" s="76">
        <v>716468.82946365804</v>
      </c>
      <c r="ET22" s="76">
        <v>0</v>
      </c>
      <c r="EU22" s="76">
        <v>0</v>
      </c>
      <c r="EV22" s="76">
        <v>0</v>
      </c>
      <c r="EW22" s="76">
        <v>0</v>
      </c>
      <c r="EX22" s="76">
        <v>0</v>
      </c>
      <c r="EY22" s="76">
        <v>0</v>
      </c>
      <c r="EZ22" s="76">
        <v>2225162.1128502772</v>
      </c>
      <c r="FA22" s="76">
        <v>0</v>
      </c>
      <c r="FB22" s="76">
        <v>15305229.127975794</v>
      </c>
      <c r="FC22" s="76">
        <v>0</v>
      </c>
      <c r="FD22" s="76">
        <v>329624.60579431377</v>
      </c>
      <c r="FE22" s="76">
        <v>2484310.4917747723</v>
      </c>
      <c r="FF22" s="76">
        <v>1405953.2117647892</v>
      </c>
      <c r="FG22" s="76">
        <v>7715777.0606445642</v>
      </c>
      <c r="FH22" s="76">
        <v>6443218.1395956799</v>
      </c>
      <c r="FI22" s="76">
        <v>2968697.3768416992</v>
      </c>
      <c r="FJ22" s="76">
        <v>2160211.0022080271</v>
      </c>
      <c r="FK22" s="76">
        <v>0</v>
      </c>
      <c r="FL22" s="76">
        <v>10857976.402445445</v>
      </c>
      <c r="FM22" s="76">
        <v>459733.80226892227</v>
      </c>
      <c r="FN22" s="76">
        <v>0</v>
      </c>
      <c r="FO22" s="76">
        <v>1452267.8238350193</v>
      </c>
      <c r="FP22" s="76">
        <v>0</v>
      </c>
      <c r="FQ22" s="76">
        <v>0</v>
      </c>
      <c r="FR22" s="76">
        <v>0</v>
      </c>
      <c r="FS22" s="76">
        <v>0</v>
      </c>
      <c r="FT22" s="76">
        <v>1072192.1488874534</v>
      </c>
      <c r="FU22" s="76">
        <v>1048411.1212308399</v>
      </c>
      <c r="FV22" s="76">
        <v>11410849.9908618</v>
      </c>
      <c r="FW22" s="76">
        <v>0</v>
      </c>
      <c r="FX22" s="76">
        <v>0</v>
      </c>
      <c r="FY22" s="76">
        <v>673217.64863546228</v>
      </c>
      <c r="FZ22" s="76">
        <v>0</v>
      </c>
      <c r="GA22" s="76">
        <v>11710718.236891087</v>
      </c>
      <c r="GB22" s="76">
        <v>10510758.170062754</v>
      </c>
      <c r="GC22" s="76">
        <v>1021093.5519083044</v>
      </c>
      <c r="GD22" s="76">
        <v>2543034.942651229</v>
      </c>
      <c r="GE22" s="76">
        <v>0</v>
      </c>
      <c r="GF22" s="76">
        <v>13678921.400497716</v>
      </c>
      <c r="GG22" s="76">
        <v>0</v>
      </c>
      <c r="GH22" s="76">
        <v>0</v>
      </c>
      <c r="GI22" s="76">
        <v>914540.31674248865</v>
      </c>
      <c r="GJ22" s="76">
        <v>0</v>
      </c>
      <c r="GK22" s="76">
        <v>0</v>
      </c>
      <c r="GL22" s="76">
        <v>0</v>
      </c>
      <c r="GM22" s="76">
        <v>0</v>
      </c>
      <c r="GN22" s="76">
        <v>661334.87544792087</v>
      </c>
      <c r="GO22" s="76">
        <v>2924344.8216933683</v>
      </c>
      <c r="GP22" s="76">
        <v>3612119.8430472277</v>
      </c>
      <c r="GQ22" s="76">
        <v>0</v>
      </c>
      <c r="GR22" s="76">
        <v>0</v>
      </c>
      <c r="GS22" s="76">
        <v>11945.948635235733</v>
      </c>
      <c r="GT22" s="76">
        <v>162832.21235722973</v>
      </c>
      <c r="GU22" s="76">
        <v>0</v>
      </c>
      <c r="GV22" s="76">
        <v>0</v>
      </c>
      <c r="GW22" s="76">
        <v>0</v>
      </c>
      <c r="GX22" s="76">
        <v>0</v>
      </c>
      <c r="GY22" s="76">
        <v>0</v>
      </c>
      <c r="GZ22" s="76">
        <v>0</v>
      </c>
      <c r="HA22" s="76">
        <v>0</v>
      </c>
      <c r="HB22" s="76">
        <v>9146085.0351749733</v>
      </c>
      <c r="HC22" s="76">
        <v>0</v>
      </c>
      <c r="HD22" s="76">
        <v>0</v>
      </c>
      <c r="HE22" s="76">
        <v>0</v>
      </c>
      <c r="HF22" s="76">
        <v>0</v>
      </c>
      <c r="HG22" s="76">
        <v>0</v>
      </c>
      <c r="HH22" s="76">
        <v>0</v>
      </c>
      <c r="HI22" s="76">
        <v>4516019.7013981566</v>
      </c>
      <c r="HJ22" s="76">
        <v>0</v>
      </c>
      <c r="HK22" s="76">
        <v>3778525.9182593538</v>
      </c>
      <c r="HL22" s="76">
        <v>0</v>
      </c>
      <c r="HM22" s="76">
        <v>0</v>
      </c>
      <c r="HN22" s="76">
        <v>0</v>
      </c>
      <c r="HP22" s="77" t="s">
        <v>145</v>
      </c>
      <c r="HQ22" s="75">
        <f>'Relative Weights'!$H$1</f>
        <v>2025</v>
      </c>
      <c r="HR22" s="76">
        <v>6201278.9699999997</v>
      </c>
      <c r="HS22" s="76">
        <v>3286129.35</v>
      </c>
      <c r="HT22" s="76">
        <v>945779.34</v>
      </c>
      <c r="HU22" s="76">
        <v>45346.89</v>
      </c>
      <c r="HV22" s="76">
        <v>0</v>
      </c>
      <c r="HW22" s="76">
        <v>1114984.05</v>
      </c>
      <c r="HX22" s="76">
        <v>128422.1</v>
      </c>
      <c r="HY22" s="76">
        <v>0</v>
      </c>
      <c r="HZ22" s="76">
        <v>0</v>
      </c>
      <c r="IA22" s="76">
        <v>0</v>
      </c>
      <c r="IB22" s="76">
        <v>0</v>
      </c>
      <c r="IC22" s="76">
        <v>7193.85</v>
      </c>
      <c r="ID22" s="76">
        <v>0</v>
      </c>
      <c r="IE22" s="76">
        <v>229169.83</v>
      </c>
      <c r="IF22" s="76">
        <v>0</v>
      </c>
      <c r="IG22" s="76">
        <v>1388365.07</v>
      </c>
      <c r="IH22" s="76">
        <v>0</v>
      </c>
      <c r="II22" s="76">
        <v>1003.54</v>
      </c>
      <c r="IJ22" s="76">
        <v>191115.27</v>
      </c>
      <c r="IK22" s="76">
        <v>1197.31</v>
      </c>
      <c r="IL22" s="76">
        <v>2115270.2999999998</v>
      </c>
      <c r="IM22" s="76">
        <v>1032782.81</v>
      </c>
      <c r="IN22" s="76">
        <v>368144.82</v>
      </c>
      <c r="IO22" s="76">
        <v>298795.01</v>
      </c>
      <c r="IP22" s="76">
        <v>0</v>
      </c>
      <c r="IQ22" s="76">
        <v>2538552.5</v>
      </c>
      <c r="IR22" s="76">
        <v>100268.04</v>
      </c>
      <c r="IS22" s="76">
        <v>0</v>
      </c>
      <c r="IT22" s="76">
        <v>0</v>
      </c>
      <c r="IU22" s="76">
        <v>0</v>
      </c>
      <c r="IV22" s="76">
        <v>0</v>
      </c>
      <c r="IW22" s="76">
        <v>0</v>
      </c>
      <c r="IX22" s="76">
        <v>0</v>
      </c>
      <c r="IY22" s="76">
        <v>372185.49</v>
      </c>
      <c r="IZ22" s="76">
        <v>0</v>
      </c>
      <c r="JA22" s="76">
        <v>5191331.66</v>
      </c>
      <c r="JB22" s="76">
        <v>0</v>
      </c>
      <c r="JC22" s="76">
        <v>8194.14</v>
      </c>
      <c r="JD22" s="76">
        <v>528405.11</v>
      </c>
      <c r="JE22" s="76">
        <v>125019.26</v>
      </c>
      <c r="JF22" s="76">
        <v>554507.29</v>
      </c>
      <c r="JG22" s="76">
        <v>422887.08</v>
      </c>
      <c r="JH22" s="76">
        <v>113426.23</v>
      </c>
      <c r="JI22" s="76">
        <v>204938.74</v>
      </c>
      <c r="JJ22" s="76">
        <v>0</v>
      </c>
      <c r="JK22" s="76">
        <v>812766.14</v>
      </c>
      <c r="JL22" s="76">
        <v>5191.5</v>
      </c>
      <c r="JM22" s="76">
        <v>0</v>
      </c>
      <c r="JN22" s="76">
        <v>363957.61</v>
      </c>
      <c r="JO22" s="76">
        <v>0</v>
      </c>
      <c r="JP22" s="76">
        <v>0</v>
      </c>
      <c r="JQ22" s="76">
        <v>0</v>
      </c>
      <c r="JR22" s="76">
        <v>0</v>
      </c>
      <c r="JS22" s="76">
        <v>71685.179999999993</v>
      </c>
      <c r="JT22" s="76">
        <v>1262512.1000000001</v>
      </c>
      <c r="JU22" s="76">
        <v>933240.39</v>
      </c>
      <c r="JV22" s="76">
        <v>0</v>
      </c>
      <c r="JW22" s="76">
        <v>0</v>
      </c>
      <c r="JX22" s="76">
        <v>42739.76</v>
      </c>
      <c r="JY22" s="76">
        <v>0</v>
      </c>
      <c r="JZ22" s="76">
        <v>173390.85</v>
      </c>
      <c r="KA22" s="76">
        <v>376787.32</v>
      </c>
      <c r="KB22" s="76">
        <v>33877.79</v>
      </c>
      <c r="KC22" s="76">
        <v>82086.070000000007</v>
      </c>
      <c r="KD22" s="76">
        <v>0</v>
      </c>
      <c r="KE22" s="76">
        <v>572246.36</v>
      </c>
      <c r="KF22" s="76">
        <v>0</v>
      </c>
      <c r="KG22" s="76">
        <v>0</v>
      </c>
      <c r="KH22" s="76">
        <v>19448.919999999998</v>
      </c>
      <c r="KI22" s="76">
        <v>0</v>
      </c>
      <c r="KJ22" s="76">
        <v>0</v>
      </c>
      <c r="KK22" s="76">
        <v>0</v>
      </c>
      <c r="KL22" s="76">
        <v>0</v>
      </c>
      <c r="KM22" s="76">
        <v>2656.96</v>
      </c>
      <c r="KN22" s="76">
        <v>2379477.2200000002</v>
      </c>
      <c r="KO22" s="76">
        <v>32778.11</v>
      </c>
      <c r="KP22" s="76">
        <v>0</v>
      </c>
      <c r="KQ22" s="76">
        <v>0</v>
      </c>
      <c r="KR22" s="76">
        <v>1664.41</v>
      </c>
      <c r="KS22" s="76">
        <v>1621.36</v>
      </c>
      <c r="KT22" s="76">
        <v>0</v>
      </c>
      <c r="KU22" s="76">
        <v>0</v>
      </c>
      <c r="KV22" s="76">
        <v>0</v>
      </c>
      <c r="KW22" s="76">
        <v>0</v>
      </c>
      <c r="KX22" s="76">
        <v>0</v>
      </c>
      <c r="KY22" s="76">
        <v>0</v>
      </c>
      <c r="KZ22" s="76">
        <v>0</v>
      </c>
      <c r="LA22" s="76">
        <v>978262.02</v>
      </c>
      <c r="LB22" s="76">
        <v>0</v>
      </c>
      <c r="LC22" s="76">
        <v>0</v>
      </c>
      <c r="LD22" s="76">
        <v>0</v>
      </c>
      <c r="LE22" s="76">
        <v>0</v>
      </c>
      <c r="LF22" s="76">
        <v>0</v>
      </c>
      <c r="LG22" s="76">
        <v>0</v>
      </c>
      <c r="LH22" s="76">
        <v>376346.56</v>
      </c>
      <c r="LI22" s="76">
        <v>0</v>
      </c>
      <c r="LJ22" s="76">
        <v>3564290.44</v>
      </c>
      <c r="LK22" s="76">
        <v>0</v>
      </c>
      <c r="LL22" s="76">
        <v>0</v>
      </c>
      <c r="LM22" s="76">
        <v>0</v>
      </c>
      <c r="LN22" s="76">
        <v>5591.1</v>
      </c>
      <c r="LO22" s="76">
        <v>163296.17000000001</v>
      </c>
      <c r="LP22" s="76">
        <v>2029.54</v>
      </c>
      <c r="LQ22" s="76">
        <v>186.12</v>
      </c>
      <c r="LR22" s="76">
        <v>0</v>
      </c>
      <c r="LS22" s="76">
        <v>223411.37</v>
      </c>
      <c r="LT22" s="76">
        <v>3221.24</v>
      </c>
      <c r="LU22" s="76">
        <v>0</v>
      </c>
      <c r="LV22" s="76">
        <v>0</v>
      </c>
      <c r="LW22" s="76">
        <v>0</v>
      </c>
      <c r="LX22" s="76">
        <v>0</v>
      </c>
      <c r="LY22" s="76">
        <v>0</v>
      </c>
      <c r="LZ22" s="76">
        <v>0</v>
      </c>
      <c r="MA22" s="76">
        <v>2784.86</v>
      </c>
      <c r="MB22" s="76">
        <v>0</v>
      </c>
      <c r="MC22" s="76">
        <v>1741.26</v>
      </c>
      <c r="MD22" s="76">
        <v>0</v>
      </c>
      <c r="ME22" s="76">
        <v>0</v>
      </c>
      <c r="MF22" s="76">
        <v>3486.36</v>
      </c>
      <c r="MG22" s="76">
        <v>0</v>
      </c>
      <c r="MH22" s="76">
        <v>14198.86</v>
      </c>
      <c r="MI22" s="76">
        <v>262005.05</v>
      </c>
      <c r="MJ22" s="76">
        <v>3655.25</v>
      </c>
      <c r="MK22" s="76">
        <v>215.09</v>
      </c>
      <c r="ML22" s="76">
        <v>0</v>
      </c>
      <c r="MM22" s="76">
        <v>326156.7</v>
      </c>
      <c r="MN22" s="76">
        <v>4945.28</v>
      </c>
      <c r="MO22" s="76">
        <v>0</v>
      </c>
      <c r="MP22" s="76">
        <v>0</v>
      </c>
      <c r="MQ22" s="76">
        <v>0</v>
      </c>
      <c r="MR22" s="76">
        <v>0</v>
      </c>
      <c r="MS22" s="76">
        <v>0</v>
      </c>
      <c r="MT22" s="76">
        <v>0</v>
      </c>
      <c r="MU22" s="76">
        <v>5522.53</v>
      </c>
      <c r="MV22" s="76">
        <v>0</v>
      </c>
      <c r="MW22" s="76">
        <v>2932.65</v>
      </c>
      <c r="MX22" s="76">
        <v>0</v>
      </c>
      <c r="MY22" s="76">
        <v>0</v>
      </c>
      <c r="MZ22" s="76">
        <v>3776.89</v>
      </c>
      <c r="NA22" s="76">
        <v>0</v>
      </c>
      <c r="NB22" s="76">
        <v>79714.89</v>
      </c>
      <c r="NC22" s="76">
        <v>1802351.05</v>
      </c>
      <c r="ND22" s="76">
        <v>13979</v>
      </c>
      <c r="NE22" s="76">
        <v>596.09</v>
      </c>
      <c r="NF22" s="76">
        <v>0</v>
      </c>
      <c r="NG22" s="76">
        <v>940239.29</v>
      </c>
      <c r="NH22" s="76">
        <v>39244.629999999997</v>
      </c>
      <c r="NI22" s="76">
        <v>0</v>
      </c>
      <c r="NJ22" s="76">
        <v>0</v>
      </c>
      <c r="NK22" s="76">
        <v>0</v>
      </c>
      <c r="NL22" s="76">
        <v>0</v>
      </c>
      <c r="NM22" s="76">
        <v>0</v>
      </c>
      <c r="NN22" s="76">
        <v>0</v>
      </c>
      <c r="NO22" s="76">
        <v>34881.61</v>
      </c>
      <c r="NP22" s="76">
        <v>723529.9</v>
      </c>
      <c r="NQ22" s="76">
        <v>16129.55</v>
      </c>
      <c r="NR22" s="76">
        <v>0</v>
      </c>
      <c r="NS22" s="76">
        <v>0</v>
      </c>
      <c r="NT22" s="76">
        <v>22639.01</v>
      </c>
      <c r="NU22" s="76">
        <v>0</v>
      </c>
      <c r="NV22" s="76">
        <v>151771.32999999999</v>
      </c>
      <c r="NW22" s="76">
        <v>3034384.12</v>
      </c>
      <c r="NX22" s="76">
        <v>21310.21</v>
      </c>
      <c r="NY22" s="76">
        <v>1325.63</v>
      </c>
      <c r="NZ22" s="76">
        <v>0</v>
      </c>
      <c r="OA22" s="76">
        <v>3414490.32</v>
      </c>
      <c r="OB22" s="76">
        <v>0</v>
      </c>
      <c r="OC22" s="76">
        <v>0</v>
      </c>
      <c r="OD22" s="76">
        <v>0</v>
      </c>
      <c r="OE22" s="76">
        <v>0</v>
      </c>
      <c r="OF22" s="76">
        <v>0</v>
      </c>
      <c r="OG22" s="76">
        <v>0</v>
      </c>
      <c r="OH22" s="76">
        <v>0</v>
      </c>
      <c r="OI22" s="76">
        <v>177948.11</v>
      </c>
      <c r="OJ22" s="76">
        <v>1290683.99</v>
      </c>
      <c r="OK22" s="76">
        <v>171248.15</v>
      </c>
      <c r="OL22" s="76">
        <v>0</v>
      </c>
      <c r="OM22" s="76">
        <v>0</v>
      </c>
      <c r="ON22" s="76">
        <v>9788.6299999999992</v>
      </c>
      <c r="OO22" s="76">
        <v>0</v>
      </c>
      <c r="OP22" s="76">
        <v>0</v>
      </c>
      <c r="OQ22" s="76">
        <v>0</v>
      </c>
      <c r="OR22" s="76">
        <v>0</v>
      </c>
      <c r="OS22" s="76">
        <v>0</v>
      </c>
      <c r="OT22" s="76">
        <v>0</v>
      </c>
      <c r="OU22" s="76">
        <v>0</v>
      </c>
      <c r="OV22" s="76">
        <v>0</v>
      </c>
      <c r="OW22" s="76">
        <v>0</v>
      </c>
      <c r="OX22" s="76">
        <v>0</v>
      </c>
      <c r="OY22" s="76">
        <v>0</v>
      </c>
      <c r="OZ22" s="76">
        <v>0</v>
      </c>
      <c r="PA22" s="76">
        <v>0</v>
      </c>
      <c r="PB22" s="76">
        <v>0</v>
      </c>
      <c r="PC22" s="76">
        <v>0</v>
      </c>
      <c r="PD22" s="76">
        <v>130442.85</v>
      </c>
      <c r="PE22" s="76">
        <v>0</v>
      </c>
      <c r="PF22" s="76">
        <v>1600087.74</v>
      </c>
      <c r="PG22" s="76">
        <v>0</v>
      </c>
      <c r="PH22" s="76">
        <v>0</v>
      </c>
      <c r="PI22" s="76">
        <v>0</v>
      </c>
      <c r="PJ22" s="76">
        <v>33614705.390000001</v>
      </c>
      <c r="PK22" s="76">
        <v>52689780.340000004</v>
      </c>
      <c r="PL22" s="76">
        <v>2246439.5299999998</v>
      </c>
      <c r="PM22" s="76">
        <v>0</v>
      </c>
      <c r="PN22" s="76">
        <v>4079067.02</v>
      </c>
      <c r="PO22" s="76">
        <v>85880758.799999997</v>
      </c>
      <c r="PP22" s="76">
        <v>1489923.27</v>
      </c>
      <c r="PQ22" s="76">
        <v>82618.850000000006</v>
      </c>
      <c r="PR22" s="76">
        <v>1452484.47</v>
      </c>
      <c r="PS22" s="76">
        <v>0</v>
      </c>
      <c r="PT22" s="76">
        <v>0</v>
      </c>
      <c r="PU22" s="76">
        <v>86388.31</v>
      </c>
      <c r="PV22" s="76">
        <v>0</v>
      </c>
      <c r="PW22" s="76">
        <v>4296824.49</v>
      </c>
      <c r="PX22" s="76">
        <v>19908688.77</v>
      </c>
      <c r="PY22" s="76">
        <v>13345626.48</v>
      </c>
      <c r="PZ22" s="76">
        <v>29920997.699999999</v>
      </c>
      <c r="QA22" s="76">
        <v>573169.76</v>
      </c>
      <c r="QB22" s="76">
        <v>6906848.6200000001</v>
      </c>
      <c r="QC22" s="89">
        <v>1228453.3999999999</v>
      </c>
      <c r="QD22" s="102">
        <v>1</v>
      </c>
    </row>
    <row r="23" spans="1:446" x14ac:dyDescent="0.25">
      <c r="A23" s="75" t="s">
        <v>74</v>
      </c>
      <c r="B23" s="75" t="s">
        <v>74</v>
      </c>
      <c r="C23" s="76">
        <f>ROUND(UHCL!H18,0)-ROUND(UHCL!H288,0)</f>
        <v>0</v>
      </c>
      <c r="D23" s="77">
        <v>11711</v>
      </c>
      <c r="E23" s="75" t="s">
        <v>699</v>
      </c>
      <c r="F23" s="75">
        <v>2025</v>
      </c>
      <c r="G23" s="76">
        <v>49351891</v>
      </c>
      <c r="H23" s="76">
        <v>4183107</v>
      </c>
      <c r="I23" s="76">
        <v>27813393</v>
      </c>
      <c r="J23" s="76">
        <v>10087528</v>
      </c>
      <c r="K23" s="76">
        <v>17897734</v>
      </c>
      <c r="L23" s="75" t="s">
        <v>942</v>
      </c>
      <c r="M23" s="75" t="s">
        <v>943</v>
      </c>
      <c r="N23" s="91" t="s">
        <v>941</v>
      </c>
      <c r="O23" s="76">
        <v>925</v>
      </c>
      <c r="P23" s="76">
        <v>5324</v>
      </c>
      <c r="Q23" s="76">
        <v>1726</v>
      </c>
      <c r="R23" s="76">
        <v>162</v>
      </c>
      <c r="S23" s="76">
        <v>0</v>
      </c>
      <c r="T23" s="78" t="s">
        <v>757</v>
      </c>
      <c r="U23" s="78" t="s">
        <v>758</v>
      </c>
      <c r="V23" s="78" t="s">
        <v>759</v>
      </c>
      <c r="W23" s="76">
        <v>21002</v>
      </c>
      <c r="X23" s="76">
        <v>9666</v>
      </c>
      <c r="Y23" s="76">
        <v>2394</v>
      </c>
      <c r="Z23" s="76">
        <v>1799</v>
      </c>
      <c r="AA23" s="76">
        <v>0</v>
      </c>
      <c r="AB23" s="76">
        <v>4429</v>
      </c>
      <c r="AC23" s="76">
        <v>18</v>
      </c>
      <c r="AD23" s="76">
        <v>0</v>
      </c>
      <c r="AE23" s="76">
        <v>177</v>
      </c>
      <c r="AF23" s="76">
        <v>0</v>
      </c>
      <c r="AG23" s="76">
        <v>0</v>
      </c>
      <c r="AH23" s="76">
        <v>39</v>
      </c>
      <c r="AI23" s="76">
        <v>0</v>
      </c>
      <c r="AJ23" s="76">
        <v>39</v>
      </c>
      <c r="AK23" s="76">
        <v>0</v>
      </c>
      <c r="AL23" s="76">
        <v>3741</v>
      </c>
      <c r="AM23" s="76">
        <v>0</v>
      </c>
      <c r="AN23" s="76">
        <v>0</v>
      </c>
      <c r="AO23" s="76">
        <v>30</v>
      </c>
      <c r="AP23" s="76">
        <v>3</v>
      </c>
      <c r="AQ23" s="76">
        <v>30865</v>
      </c>
      <c r="AR23" s="76">
        <v>13662</v>
      </c>
      <c r="AS23" s="76">
        <v>3758</v>
      </c>
      <c r="AT23" s="76">
        <v>9288</v>
      </c>
      <c r="AU23" s="76">
        <v>0</v>
      </c>
      <c r="AV23" s="76">
        <v>11139</v>
      </c>
      <c r="AW23" s="76">
        <v>615</v>
      </c>
      <c r="AX23" s="76">
        <v>0</v>
      </c>
      <c r="AY23" s="76">
        <v>930</v>
      </c>
      <c r="AZ23" s="76">
        <v>24</v>
      </c>
      <c r="BA23" s="76">
        <v>0</v>
      </c>
      <c r="BB23" s="76">
        <v>915</v>
      </c>
      <c r="BC23" s="76">
        <v>0</v>
      </c>
      <c r="BD23" s="76">
        <v>2139</v>
      </c>
      <c r="BE23" s="76">
        <v>0</v>
      </c>
      <c r="BF23" s="76">
        <v>20553</v>
      </c>
      <c r="BG23" s="76">
        <v>0</v>
      </c>
      <c r="BH23" s="76">
        <v>609</v>
      </c>
      <c r="BI23" s="76">
        <v>804</v>
      </c>
      <c r="BJ23" s="76">
        <v>261</v>
      </c>
      <c r="BK23" s="76">
        <v>7603</v>
      </c>
      <c r="BL23" s="76">
        <v>3328.5</v>
      </c>
      <c r="BM23" s="76">
        <v>330</v>
      </c>
      <c r="BN23" s="76">
        <v>4427</v>
      </c>
      <c r="BO23" s="76">
        <v>0</v>
      </c>
      <c r="BP23" s="76">
        <v>4007</v>
      </c>
      <c r="BQ23" s="76">
        <v>93</v>
      </c>
      <c r="BR23" s="76">
        <v>0</v>
      </c>
      <c r="BS23" s="76">
        <v>0</v>
      </c>
      <c r="BT23" s="76">
        <v>369</v>
      </c>
      <c r="BU23" s="76">
        <v>0</v>
      </c>
      <c r="BV23" s="76">
        <v>0</v>
      </c>
      <c r="BW23" s="76">
        <v>0</v>
      </c>
      <c r="BX23" s="76">
        <v>2160</v>
      </c>
      <c r="BY23" s="76">
        <v>0</v>
      </c>
      <c r="BZ23" s="76">
        <v>6466.5</v>
      </c>
      <c r="CA23" s="76">
        <v>0</v>
      </c>
      <c r="CB23" s="76">
        <v>0</v>
      </c>
      <c r="CC23" s="76">
        <v>439</v>
      </c>
      <c r="CD23" s="76">
        <v>0</v>
      </c>
      <c r="CE23" s="76">
        <v>699</v>
      </c>
      <c r="CF23" s="76">
        <v>0</v>
      </c>
      <c r="CG23" s="76">
        <v>0</v>
      </c>
      <c r="CH23" s="76">
        <v>1812</v>
      </c>
      <c r="CI23" s="76">
        <v>0</v>
      </c>
      <c r="CJ23" s="76">
        <v>0</v>
      </c>
      <c r="CK23" s="76">
        <v>0</v>
      </c>
      <c r="CL23" s="76">
        <v>0</v>
      </c>
      <c r="CM23" s="76">
        <v>0</v>
      </c>
      <c r="CN23" s="76">
        <v>0</v>
      </c>
      <c r="CO23" s="76">
        <v>0</v>
      </c>
      <c r="CP23" s="76">
        <v>0</v>
      </c>
      <c r="CQ23" s="76">
        <v>0</v>
      </c>
      <c r="CR23" s="76">
        <v>0</v>
      </c>
      <c r="CS23" s="76">
        <v>0</v>
      </c>
      <c r="CT23" s="76">
        <v>0</v>
      </c>
      <c r="CU23" s="76">
        <v>0</v>
      </c>
      <c r="CV23" s="76">
        <v>0</v>
      </c>
      <c r="CW23" s="76">
        <v>0</v>
      </c>
      <c r="CX23" s="76">
        <v>0</v>
      </c>
      <c r="CY23" s="76">
        <v>0</v>
      </c>
      <c r="CZ23" s="76">
        <v>0</v>
      </c>
      <c r="DA23" s="76">
        <v>0</v>
      </c>
      <c r="DB23" s="76">
        <v>0</v>
      </c>
      <c r="DC23" s="76">
        <v>0</v>
      </c>
      <c r="DD23" s="76">
        <v>0</v>
      </c>
      <c r="DE23" s="76">
        <v>0</v>
      </c>
      <c r="DF23" s="76">
        <v>0</v>
      </c>
      <c r="DG23" s="76">
        <v>0</v>
      </c>
      <c r="DH23" s="76">
        <v>0</v>
      </c>
      <c r="DI23" s="76">
        <v>0</v>
      </c>
      <c r="DJ23" s="76">
        <v>0</v>
      </c>
      <c r="DK23" s="76">
        <v>0</v>
      </c>
      <c r="DL23" s="76">
        <v>0</v>
      </c>
      <c r="DM23" s="76">
        <v>0</v>
      </c>
      <c r="DN23" s="76">
        <v>0</v>
      </c>
      <c r="DO23" s="76">
        <v>0</v>
      </c>
      <c r="DP23" s="76">
        <v>0</v>
      </c>
      <c r="DQ23" s="76">
        <v>0</v>
      </c>
      <c r="DR23" s="76">
        <v>0</v>
      </c>
      <c r="DS23" s="76">
        <v>2001723.7830695452</v>
      </c>
      <c r="DT23" s="76">
        <v>1124322.6200722395</v>
      </c>
      <c r="DU23" s="76">
        <v>182273.50348856839</v>
      </c>
      <c r="DV23" s="76">
        <v>295992.66436344787</v>
      </c>
      <c r="DW23" s="76">
        <v>0</v>
      </c>
      <c r="DX23" s="76">
        <v>823802.04265466763</v>
      </c>
      <c r="DY23" s="76">
        <v>3223.988000906751</v>
      </c>
      <c r="DZ23" s="76">
        <v>0</v>
      </c>
      <c r="EA23" s="76">
        <v>34174.835497835491</v>
      </c>
      <c r="EB23" s="76">
        <v>0</v>
      </c>
      <c r="EC23" s="76">
        <v>0</v>
      </c>
      <c r="ED23" s="76">
        <v>5969.9727945693021</v>
      </c>
      <c r="EE23" s="76">
        <v>0</v>
      </c>
      <c r="EF23" s="76">
        <v>10261.404346212536</v>
      </c>
      <c r="EG23" s="76">
        <v>0</v>
      </c>
      <c r="EH23" s="76">
        <v>481023.48145184625</v>
      </c>
      <c r="EI23" s="76">
        <v>0</v>
      </c>
      <c r="EJ23" s="76">
        <v>0</v>
      </c>
      <c r="EK23" s="76">
        <v>11322.999556093622</v>
      </c>
      <c r="EL23" s="76">
        <v>1762.5</v>
      </c>
      <c r="EM23" s="76">
        <v>3472811.197422741</v>
      </c>
      <c r="EN23" s="76">
        <v>2344789.5852769781</v>
      </c>
      <c r="EO23" s="76">
        <v>611885.99008516106</v>
      </c>
      <c r="EP23" s="76">
        <v>1201313.336836186</v>
      </c>
      <c r="EQ23" s="76">
        <v>0</v>
      </c>
      <c r="ER23" s="76">
        <v>2495525.6218753532</v>
      </c>
      <c r="ES23" s="76">
        <v>94106.011999093258</v>
      </c>
      <c r="ET23" s="76">
        <v>0</v>
      </c>
      <c r="EU23" s="76">
        <v>202104.63602861544</v>
      </c>
      <c r="EV23" s="76">
        <v>7187.8809523809514</v>
      </c>
      <c r="EW23" s="76">
        <v>0</v>
      </c>
      <c r="EX23" s="76">
        <v>176655.27720543067</v>
      </c>
      <c r="EY23" s="76">
        <v>0</v>
      </c>
      <c r="EZ23" s="76">
        <v>559845.06379880034</v>
      </c>
      <c r="FA23" s="76">
        <v>0</v>
      </c>
      <c r="FB23" s="76">
        <v>3828315.5511227725</v>
      </c>
      <c r="FC23" s="76">
        <v>0</v>
      </c>
      <c r="FD23" s="76">
        <v>0</v>
      </c>
      <c r="FE23" s="76">
        <v>248521.25655772505</v>
      </c>
      <c r="FF23" s="76">
        <v>93906.75</v>
      </c>
      <c r="FG23" s="76">
        <v>2060021.9076523837</v>
      </c>
      <c r="FH23" s="76">
        <v>1157664.1208018842</v>
      </c>
      <c r="FI23" s="76">
        <v>127850.24886439499</v>
      </c>
      <c r="FJ23" s="76">
        <v>1149082.819727794</v>
      </c>
      <c r="FK23" s="76">
        <v>0</v>
      </c>
      <c r="FL23" s="76">
        <v>1591014.0426547225</v>
      </c>
      <c r="FM23" s="76">
        <v>102131.83333333333</v>
      </c>
      <c r="FN23" s="76">
        <v>0</v>
      </c>
      <c r="FO23" s="76">
        <v>0</v>
      </c>
      <c r="FP23" s="76">
        <v>109462.11904761904</v>
      </c>
      <c r="FQ23" s="76">
        <v>0</v>
      </c>
      <c r="FR23" s="76">
        <v>0</v>
      </c>
      <c r="FS23" s="76">
        <v>0</v>
      </c>
      <c r="FT23" s="76">
        <v>510905.08010060113</v>
      </c>
      <c r="FU23" s="76">
        <v>0</v>
      </c>
      <c r="FV23" s="76">
        <v>1553878.6362587751</v>
      </c>
      <c r="FW23" s="76">
        <v>0</v>
      </c>
      <c r="FX23" s="76">
        <v>0</v>
      </c>
      <c r="FY23" s="76">
        <v>262695.84931853425</v>
      </c>
      <c r="FZ23" s="76">
        <v>0</v>
      </c>
      <c r="GA23" s="76">
        <v>398439.88534947613</v>
      </c>
      <c r="GB23" s="76">
        <v>0</v>
      </c>
      <c r="GC23" s="76">
        <v>0</v>
      </c>
      <c r="GD23" s="76">
        <v>593922.79380619386</v>
      </c>
      <c r="GE23" s="76">
        <v>0</v>
      </c>
      <c r="GF23" s="76">
        <v>0</v>
      </c>
      <c r="GG23" s="76">
        <v>0</v>
      </c>
      <c r="GH23" s="76">
        <v>0</v>
      </c>
      <c r="GI23" s="76">
        <v>0</v>
      </c>
      <c r="GJ23" s="76">
        <v>0</v>
      </c>
      <c r="GK23" s="76">
        <v>0</v>
      </c>
      <c r="GL23" s="76">
        <v>0</v>
      </c>
      <c r="GM23" s="76">
        <v>0</v>
      </c>
      <c r="GN23" s="76">
        <v>0</v>
      </c>
      <c r="GO23" s="76">
        <v>0</v>
      </c>
      <c r="GP23" s="76">
        <v>0</v>
      </c>
      <c r="GQ23" s="76">
        <v>0</v>
      </c>
      <c r="GR23" s="76">
        <v>0</v>
      </c>
      <c r="GS23" s="76">
        <v>0</v>
      </c>
      <c r="GT23" s="76">
        <v>0</v>
      </c>
      <c r="GU23" s="76">
        <v>0</v>
      </c>
      <c r="GV23" s="76">
        <v>0</v>
      </c>
      <c r="GW23" s="76">
        <v>0</v>
      </c>
      <c r="GX23" s="76">
        <v>0</v>
      </c>
      <c r="GY23" s="76">
        <v>0</v>
      </c>
      <c r="GZ23" s="76">
        <v>0</v>
      </c>
      <c r="HA23" s="76">
        <v>0</v>
      </c>
      <c r="HB23" s="76">
        <v>0</v>
      </c>
      <c r="HC23" s="76">
        <v>0</v>
      </c>
      <c r="HD23" s="76">
        <v>0</v>
      </c>
      <c r="HE23" s="76">
        <v>0</v>
      </c>
      <c r="HF23" s="76">
        <v>0</v>
      </c>
      <c r="HG23" s="76">
        <v>0</v>
      </c>
      <c r="HH23" s="76">
        <v>0</v>
      </c>
      <c r="HI23" s="76">
        <v>0</v>
      </c>
      <c r="HJ23" s="76">
        <v>0</v>
      </c>
      <c r="HK23" s="76">
        <v>0</v>
      </c>
      <c r="HL23" s="76">
        <v>0</v>
      </c>
      <c r="HM23" s="76">
        <v>0</v>
      </c>
      <c r="HN23" s="76">
        <v>0</v>
      </c>
      <c r="HP23" s="77" t="s">
        <v>65</v>
      </c>
      <c r="HQ23" s="75">
        <f>'Relative Weights'!$H$1</f>
        <v>2025</v>
      </c>
      <c r="HR23" s="76">
        <v>55988</v>
      </c>
      <c r="HS23" s="76">
        <v>172249</v>
      </c>
      <c r="HT23" s="76">
        <v>0</v>
      </c>
      <c r="HU23" s="76">
        <v>49584</v>
      </c>
      <c r="HV23" s="76">
        <v>0</v>
      </c>
      <c r="HW23" s="76">
        <v>49765</v>
      </c>
      <c r="HX23" s="76">
        <v>0</v>
      </c>
      <c r="HY23" s="76">
        <v>0</v>
      </c>
      <c r="HZ23" s="76">
        <v>0</v>
      </c>
      <c r="IA23" s="76">
        <v>0</v>
      </c>
      <c r="IB23" s="76">
        <v>0</v>
      </c>
      <c r="IC23" s="76">
        <v>0</v>
      </c>
      <c r="ID23" s="76">
        <v>0</v>
      </c>
      <c r="IE23" s="76">
        <v>70</v>
      </c>
      <c r="IF23" s="76">
        <v>0</v>
      </c>
      <c r="IG23" s="76">
        <v>54969</v>
      </c>
      <c r="IH23" s="76">
        <v>0</v>
      </c>
      <c r="II23" s="76">
        <v>0</v>
      </c>
      <c r="IJ23" s="76">
        <v>0</v>
      </c>
      <c r="IK23" s="76">
        <v>0</v>
      </c>
      <c r="IL23" s="76">
        <v>82282</v>
      </c>
      <c r="IM23" s="76">
        <v>243459</v>
      </c>
      <c r="IN23" s="76">
        <v>0</v>
      </c>
      <c r="IO23" s="76">
        <v>255993</v>
      </c>
      <c r="IP23" s="76">
        <v>0</v>
      </c>
      <c r="IQ23" s="76">
        <v>125160</v>
      </c>
      <c r="IR23" s="76">
        <v>0</v>
      </c>
      <c r="IS23" s="76">
        <v>0</v>
      </c>
      <c r="IT23" s="76">
        <v>0</v>
      </c>
      <c r="IU23" s="76">
        <v>0</v>
      </c>
      <c r="IV23" s="76">
        <v>0</v>
      </c>
      <c r="IW23" s="76">
        <v>0</v>
      </c>
      <c r="IX23" s="76">
        <v>0</v>
      </c>
      <c r="IY23" s="76">
        <v>3812</v>
      </c>
      <c r="IZ23" s="76">
        <v>0</v>
      </c>
      <c r="JA23" s="76">
        <v>301996</v>
      </c>
      <c r="JB23" s="76">
        <v>0</v>
      </c>
      <c r="JC23" s="76">
        <v>0</v>
      </c>
      <c r="JD23" s="76">
        <v>0</v>
      </c>
      <c r="JE23" s="76">
        <v>0</v>
      </c>
      <c r="JF23" s="76">
        <v>20269</v>
      </c>
      <c r="JG23" s="76">
        <v>59323</v>
      </c>
      <c r="JH23" s="76">
        <v>0</v>
      </c>
      <c r="JI23" s="76">
        <v>122043</v>
      </c>
      <c r="JJ23" s="76">
        <v>0</v>
      </c>
      <c r="JK23" s="76">
        <v>45023</v>
      </c>
      <c r="JL23" s="76">
        <v>0</v>
      </c>
      <c r="JM23" s="76">
        <v>0</v>
      </c>
      <c r="JN23" s="76">
        <v>0</v>
      </c>
      <c r="JO23" s="76">
        <v>0</v>
      </c>
      <c r="JP23" s="76">
        <v>0</v>
      </c>
      <c r="JQ23" s="76">
        <v>0</v>
      </c>
      <c r="JR23" s="76">
        <v>0</v>
      </c>
      <c r="JS23" s="76">
        <v>3849</v>
      </c>
      <c r="JT23" s="76">
        <v>0</v>
      </c>
      <c r="JU23" s="76">
        <v>95023</v>
      </c>
      <c r="JV23" s="76">
        <v>0</v>
      </c>
      <c r="JW23" s="76">
        <v>0</v>
      </c>
      <c r="JX23" s="76">
        <v>0</v>
      </c>
      <c r="JY23" s="76">
        <v>0</v>
      </c>
      <c r="JZ23" s="76">
        <v>1863</v>
      </c>
      <c r="KA23" s="76">
        <v>0</v>
      </c>
      <c r="KB23" s="76">
        <v>0</v>
      </c>
      <c r="KC23" s="76">
        <v>49942</v>
      </c>
      <c r="KD23" s="76">
        <v>0</v>
      </c>
      <c r="KE23" s="76">
        <v>0</v>
      </c>
      <c r="KF23" s="76">
        <v>0</v>
      </c>
      <c r="KG23" s="76">
        <v>0</v>
      </c>
      <c r="KH23" s="76">
        <v>0</v>
      </c>
      <c r="KI23" s="76">
        <v>0</v>
      </c>
      <c r="KJ23" s="76">
        <v>0</v>
      </c>
      <c r="KK23" s="76">
        <v>0</v>
      </c>
      <c r="KL23" s="76">
        <v>0</v>
      </c>
      <c r="KM23" s="76">
        <v>0</v>
      </c>
      <c r="KN23" s="76">
        <v>0</v>
      </c>
      <c r="KO23" s="76">
        <v>0</v>
      </c>
      <c r="KP23" s="76">
        <v>0</v>
      </c>
      <c r="KQ23" s="76">
        <v>0</v>
      </c>
      <c r="KR23" s="76">
        <v>0</v>
      </c>
      <c r="KS23" s="76">
        <v>0</v>
      </c>
      <c r="KT23" s="76">
        <v>0</v>
      </c>
      <c r="KU23" s="76">
        <v>0</v>
      </c>
      <c r="KV23" s="76">
        <v>0</v>
      </c>
      <c r="KW23" s="76">
        <v>0</v>
      </c>
      <c r="KX23" s="76">
        <v>0</v>
      </c>
      <c r="KY23" s="76">
        <v>0</v>
      </c>
      <c r="KZ23" s="76">
        <v>0</v>
      </c>
      <c r="LA23" s="76">
        <v>0</v>
      </c>
      <c r="LB23" s="76">
        <v>0</v>
      </c>
      <c r="LC23" s="76">
        <v>0</v>
      </c>
      <c r="LD23" s="76">
        <v>0</v>
      </c>
      <c r="LE23" s="76">
        <v>0</v>
      </c>
      <c r="LF23" s="76">
        <v>0</v>
      </c>
      <c r="LG23" s="76">
        <v>0</v>
      </c>
      <c r="LH23" s="76">
        <v>0</v>
      </c>
      <c r="LI23" s="76">
        <v>0</v>
      </c>
      <c r="LJ23" s="76">
        <v>0</v>
      </c>
      <c r="LK23" s="76">
        <v>0</v>
      </c>
      <c r="LL23" s="76">
        <v>0</v>
      </c>
      <c r="LM23" s="76">
        <v>0</v>
      </c>
      <c r="LN23" s="76">
        <v>0</v>
      </c>
      <c r="LO23" s="76">
        <v>0</v>
      </c>
      <c r="LP23" s="76">
        <v>0</v>
      </c>
      <c r="LQ23" s="76">
        <v>0</v>
      </c>
      <c r="LR23" s="76">
        <v>0</v>
      </c>
      <c r="LS23" s="76">
        <v>0</v>
      </c>
      <c r="LT23" s="76">
        <v>0</v>
      </c>
      <c r="LU23" s="76">
        <v>0</v>
      </c>
      <c r="LV23" s="76">
        <v>0</v>
      </c>
      <c r="LW23" s="76">
        <v>0</v>
      </c>
      <c r="LX23" s="76">
        <v>0</v>
      </c>
      <c r="LY23" s="76">
        <v>0</v>
      </c>
      <c r="LZ23" s="76">
        <v>0</v>
      </c>
      <c r="MA23" s="76">
        <v>0</v>
      </c>
      <c r="MB23" s="76">
        <v>0</v>
      </c>
      <c r="MC23" s="76">
        <v>0</v>
      </c>
      <c r="MD23" s="76">
        <v>0</v>
      </c>
      <c r="ME23" s="76">
        <v>0</v>
      </c>
      <c r="MF23" s="76">
        <v>0</v>
      </c>
      <c r="MG23" s="76">
        <v>0</v>
      </c>
      <c r="MH23" s="76">
        <v>0</v>
      </c>
      <c r="MI23" s="76">
        <v>0</v>
      </c>
      <c r="MJ23" s="76">
        <v>0</v>
      </c>
      <c r="MK23" s="76">
        <v>0</v>
      </c>
      <c r="ML23" s="76">
        <v>0</v>
      </c>
      <c r="MM23" s="76">
        <v>0</v>
      </c>
      <c r="MN23" s="76">
        <v>0</v>
      </c>
      <c r="MO23" s="76">
        <v>0</v>
      </c>
      <c r="MP23" s="76">
        <v>0</v>
      </c>
      <c r="MQ23" s="76">
        <v>0</v>
      </c>
      <c r="MR23" s="76">
        <v>0</v>
      </c>
      <c r="MS23" s="76">
        <v>0</v>
      </c>
      <c r="MT23" s="76">
        <v>0</v>
      </c>
      <c r="MU23" s="76">
        <v>0</v>
      </c>
      <c r="MV23" s="76">
        <v>0</v>
      </c>
      <c r="MW23" s="76">
        <v>0</v>
      </c>
      <c r="MX23" s="76">
        <v>0</v>
      </c>
      <c r="MY23" s="76">
        <v>0</v>
      </c>
      <c r="MZ23" s="76">
        <v>0</v>
      </c>
      <c r="NA23" s="76">
        <v>0</v>
      </c>
      <c r="NB23" s="76">
        <v>0</v>
      </c>
      <c r="NC23" s="76">
        <v>0</v>
      </c>
      <c r="ND23" s="76">
        <v>0</v>
      </c>
      <c r="NE23" s="76">
        <v>0</v>
      </c>
      <c r="NF23" s="76">
        <v>0</v>
      </c>
      <c r="NG23" s="76">
        <v>0</v>
      </c>
      <c r="NH23" s="76">
        <v>0</v>
      </c>
      <c r="NI23" s="76">
        <v>0</v>
      </c>
      <c r="NJ23" s="76">
        <v>0</v>
      </c>
      <c r="NK23" s="76">
        <v>0</v>
      </c>
      <c r="NL23" s="76">
        <v>0</v>
      </c>
      <c r="NM23" s="76">
        <v>0</v>
      </c>
      <c r="NN23" s="76">
        <v>0</v>
      </c>
      <c r="NO23" s="76">
        <v>0</v>
      </c>
      <c r="NP23" s="76">
        <v>0</v>
      </c>
      <c r="NQ23" s="76">
        <v>0</v>
      </c>
      <c r="NR23" s="76">
        <v>0</v>
      </c>
      <c r="NS23" s="76">
        <v>0</v>
      </c>
      <c r="NT23" s="76">
        <v>0</v>
      </c>
      <c r="NU23" s="76">
        <v>0</v>
      </c>
      <c r="NV23" s="76">
        <v>0</v>
      </c>
      <c r="NW23" s="76">
        <v>0</v>
      </c>
      <c r="NX23" s="76">
        <v>0</v>
      </c>
      <c r="NY23" s="76">
        <v>0</v>
      </c>
      <c r="NZ23" s="76">
        <v>0</v>
      </c>
      <c r="OA23" s="76">
        <v>0</v>
      </c>
      <c r="OB23" s="76">
        <v>0</v>
      </c>
      <c r="OC23" s="76">
        <v>0</v>
      </c>
      <c r="OD23" s="76">
        <v>0</v>
      </c>
      <c r="OE23" s="76">
        <v>0</v>
      </c>
      <c r="OF23" s="76">
        <v>0</v>
      </c>
      <c r="OG23" s="76">
        <v>0</v>
      </c>
      <c r="OH23" s="76">
        <v>0</v>
      </c>
      <c r="OI23" s="76">
        <v>0</v>
      </c>
      <c r="OJ23" s="76">
        <v>0</v>
      </c>
      <c r="OK23" s="76">
        <v>0</v>
      </c>
      <c r="OL23" s="76">
        <v>0</v>
      </c>
      <c r="OM23" s="76">
        <v>0</v>
      </c>
      <c r="ON23" s="76">
        <v>0</v>
      </c>
      <c r="OO23" s="76">
        <v>0</v>
      </c>
      <c r="OP23" s="76">
        <v>0</v>
      </c>
      <c r="OQ23" s="76">
        <v>0</v>
      </c>
      <c r="OR23" s="76">
        <v>0</v>
      </c>
      <c r="OS23" s="76">
        <v>0</v>
      </c>
      <c r="OT23" s="76">
        <v>0</v>
      </c>
      <c r="OU23" s="76">
        <v>0</v>
      </c>
      <c r="OV23" s="76">
        <v>0</v>
      </c>
      <c r="OW23" s="76">
        <v>0</v>
      </c>
      <c r="OX23" s="76">
        <v>0</v>
      </c>
      <c r="OY23" s="76">
        <v>0</v>
      </c>
      <c r="OZ23" s="76">
        <v>0</v>
      </c>
      <c r="PA23" s="76">
        <v>0</v>
      </c>
      <c r="PB23" s="76">
        <v>0</v>
      </c>
      <c r="PC23" s="76">
        <v>0</v>
      </c>
      <c r="PD23" s="76">
        <v>0</v>
      </c>
      <c r="PE23" s="76">
        <v>0</v>
      </c>
      <c r="PF23" s="76">
        <v>0</v>
      </c>
      <c r="PG23" s="76">
        <v>0</v>
      </c>
      <c r="PH23" s="76">
        <v>0</v>
      </c>
      <c r="PI23" s="76">
        <v>0</v>
      </c>
      <c r="PJ23" s="76">
        <v>5564916</v>
      </c>
      <c r="PK23" s="76">
        <v>3508015</v>
      </c>
      <c r="PL23" s="76">
        <v>1076485</v>
      </c>
      <c r="PM23" s="76">
        <v>0</v>
      </c>
      <c r="PN23" s="76">
        <v>2113762</v>
      </c>
      <c r="PO23" s="76">
        <v>3527657</v>
      </c>
      <c r="PP23" s="76">
        <v>137158</v>
      </c>
      <c r="PQ23" s="76">
        <v>0</v>
      </c>
      <c r="PR23" s="76">
        <v>162465</v>
      </c>
      <c r="PS23" s="76">
        <v>80216</v>
      </c>
      <c r="PT23" s="76">
        <v>0</v>
      </c>
      <c r="PU23" s="76">
        <v>125574</v>
      </c>
      <c r="PV23" s="76">
        <v>0</v>
      </c>
      <c r="PW23" s="76">
        <v>748658</v>
      </c>
      <c r="PX23" s="76">
        <v>0</v>
      </c>
      <c r="PY23" s="76">
        <v>4342438</v>
      </c>
      <c r="PZ23" s="76">
        <v>0</v>
      </c>
      <c r="QA23" s="76">
        <v>0</v>
      </c>
      <c r="QB23" s="76">
        <v>359318</v>
      </c>
      <c r="QC23" s="89">
        <v>65783</v>
      </c>
      <c r="QD23" s="102">
        <v>1</v>
      </c>
    </row>
    <row r="24" spans="1:446" x14ac:dyDescent="0.25">
      <c r="A24" s="75" t="s">
        <v>75</v>
      </c>
      <c r="B24" s="75" t="s">
        <v>75</v>
      </c>
      <c r="C24" s="76">
        <f>ROUND(UHD!H18,0)-ROUND(UHD!H288,0)</f>
        <v>0</v>
      </c>
      <c r="D24" s="77">
        <v>12826</v>
      </c>
      <c r="E24" s="75" t="s">
        <v>700</v>
      </c>
      <c r="F24" s="75">
        <v>2025</v>
      </c>
      <c r="G24" s="76">
        <v>58008921</v>
      </c>
      <c r="H24" s="76">
        <v>3624230</v>
      </c>
      <c r="I24" s="76">
        <v>33664671</v>
      </c>
      <c r="J24" s="76">
        <v>7755099</v>
      </c>
      <c r="K24" s="76">
        <v>26948549</v>
      </c>
      <c r="L24" s="75" t="s">
        <v>945</v>
      </c>
      <c r="M24" s="75" t="s">
        <v>947</v>
      </c>
      <c r="N24" t="s">
        <v>946</v>
      </c>
      <c r="O24" s="76">
        <v>3406</v>
      </c>
      <c r="P24" s="76">
        <v>9274</v>
      </c>
      <c r="Q24" s="76">
        <v>1050</v>
      </c>
      <c r="R24" s="76">
        <v>0</v>
      </c>
      <c r="S24" s="76">
        <v>0</v>
      </c>
      <c r="T24" s="78" t="s">
        <v>760</v>
      </c>
      <c r="U24" s="78" t="s">
        <v>761</v>
      </c>
      <c r="V24" s="78" t="s">
        <v>762</v>
      </c>
      <c r="W24" s="76">
        <v>81623</v>
      </c>
      <c r="X24" s="76">
        <v>18481</v>
      </c>
      <c r="Y24" s="76">
        <v>8574</v>
      </c>
      <c r="Z24" s="76">
        <v>1623</v>
      </c>
      <c r="AA24" s="76">
        <v>0</v>
      </c>
      <c r="AB24" s="76">
        <v>4508</v>
      </c>
      <c r="AC24" s="76">
        <v>228</v>
      </c>
      <c r="AD24" s="76">
        <v>0</v>
      </c>
      <c r="AE24" s="76">
        <v>978</v>
      </c>
      <c r="AF24" s="76">
        <v>0</v>
      </c>
      <c r="AG24" s="76">
        <v>0</v>
      </c>
      <c r="AH24" s="76">
        <v>0</v>
      </c>
      <c r="AI24" s="76">
        <v>0</v>
      </c>
      <c r="AJ24" s="76">
        <v>807</v>
      </c>
      <c r="AK24" s="76">
        <v>0</v>
      </c>
      <c r="AL24" s="76">
        <v>10605</v>
      </c>
      <c r="AM24" s="76">
        <v>0</v>
      </c>
      <c r="AN24" s="76">
        <v>0</v>
      </c>
      <c r="AO24" s="76">
        <v>556</v>
      </c>
      <c r="AP24" s="76">
        <v>96</v>
      </c>
      <c r="AQ24" s="76">
        <v>41622</v>
      </c>
      <c r="AR24" s="76">
        <v>13974</v>
      </c>
      <c r="AS24" s="76">
        <v>1714</v>
      </c>
      <c r="AT24" s="76">
        <v>8568</v>
      </c>
      <c r="AU24" s="76">
        <v>0</v>
      </c>
      <c r="AV24" s="76">
        <v>4584</v>
      </c>
      <c r="AW24" s="76">
        <v>579</v>
      </c>
      <c r="AX24" s="76">
        <v>0</v>
      </c>
      <c r="AY24" s="76">
        <v>3780</v>
      </c>
      <c r="AZ24" s="76">
        <v>0</v>
      </c>
      <c r="BA24" s="76">
        <v>0</v>
      </c>
      <c r="BB24" s="76">
        <v>0</v>
      </c>
      <c r="BC24" s="76">
        <v>0</v>
      </c>
      <c r="BD24" s="76">
        <v>2862</v>
      </c>
      <c r="BE24" s="76">
        <v>0</v>
      </c>
      <c r="BF24" s="76">
        <v>74544</v>
      </c>
      <c r="BG24" s="76">
        <v>0</v>
      </c>
      <c r="BH24" s="76">
        <v>1068</v>
      </c>
      <c r="BI24" s="76">
        <v>1667</v>
      </c>
      <c r="BJ24" s="76">
        <v>707</v>
      </c>
      <c r="BK24" s="76">
        <v>2463</v>
      </c>
      <c r="BL24" s="76">
        <v>835</v>
      </c>
      <c r="BM24" s="76">
        <v>0</v>
      </c>
      <c r="BN24" s="76">
        <v>774</v>
      </c>
      <c r="BO24" s="76">
        <v>0</v>
      </c>
      <c r="BP24" s="76">
        <v>423</v>
      </c>
      <c r="BQ24" s="76">
        <v>0</v>
      </c>
      <c r="BR24" s="76">
        <v>0</v>
      </c>
      <c r="BS24" s="76">
        <v>0</v>
      </c>
      <c r="BT24" s="76">
        <v>0</v>
      </c>
      <c r="BU24" s="76">
        <v>0</v>
      </c>
      <c r="BV24" s="76">
        <v>0</v>
      </c>
      <c r="BW24" s="76">
        <v>0</v>
      </c>
      <c r="BX24" s="76">
        <v>0</v>
      </c>
      <c r="BY24" s="76">
        <v>0</v>
      </c>
      <c r="BZ24" s="76">
        <v>13805</v>
      </c>
      <c r="CA24" s="76">
        <v>0</v>
      </c>
      <c r="CB24" s="76">
        <v>0</v>
      </c>
      <c r="CC24" s="76">
        <v>903</v>
      </c>
      <c r="CD24" s="76">
        <v>0</v>
      </c>
      <c r="CE24" s="76">
        <v>0</v>
      </c>
      <c r="CF24" s="76">
        <v>0</v>
      </c>
      <c r="CG24" s="76">
        <v>0</v>
      </c>
      <c r="CH24" s="76">
        <v>0</v>
      </c>
      <c r="CI24" s="76">
        <v>0</v>
      </c>
      <c r="CJ24" s="76">
        <v>0</v>
      </c>
      <c r="CK24" s="76">
        <v>0</v>
      </c>
      <c r="CL24" s="76">
        <v>0</v>
      </c>
      <c r="CM24" s="76">
        <v>0</v>
      </c>
      <c r="CN24" s="76">
        <v>0</v>
      </c>
      <c r="CO24" s="76">
        <v>0</v>
      </c>
      <c r="CP24" s="76">
        <v>0</v>
      </c>
      <c r="CQ24" s="76">
        <v>0</v>
      </c>
      <c r="CR24" s="76">
        <v>0</v>
      </c>
      <c r="CS24" s="76">
        <v>0</v>
      </c>
      <c r="CT24" s="76">
        <v>0</v>
      </c>
      <c r="CU24" s="76">
        <v>0</v>
      </c>
      <c r="CV24" s="76">
        <v>0</v>
      </c>
      <c r="CW24" s="76">
        <v>0</v>
      </c>
      <c r="CX24" s="76">
        <v>0</v>
      </c>
      <c r="CY24" s="76">
        <v>0</v>
      </c>
      <c r="CZ24" s="76">
        <v>0</v>
      </c>
      <c r="DA24" s="76">
        <v>0</v>
      </c>
      <c r="DB24" s="76">
        <v>0</v>
      </c>
      <c r="DC24" s="76">
        <v>0</v>
      </c>
      <c r="DD24" s="76">
        <v>0</v>
      </c>
      <c r="DE24" s="76">
        <v>0</v>
      </c>
      <c r="DF24" s="76">
        <v>0</v>
      </c>
      <c r="DG24" s="76">
        <v>0</v>
      </c>
      <c r="DH24" s="76">
        <v>0</v>
      </c>
      <c r="DI24" s="76">
        <v>0</v>
      </c>
      <c r="DJ24" s="76">
        <v>0</v>
      </c>
      <c r="DK24" s="76">
        <v>0</v>
      </c>
      <c r="DL24" s="76">
        <v>0</v>
      </c>
      <c r="DM24" s="76">
        <v>0</v>
      </c>
      <c r="DN24" s="76">
        <v>0</v>
      </c>
      <c r="DO24" s="76">
        <v>0</v>
      </c>
      <c r="DP24" s="76">
        <v>0</v>
      </c>
      <c r="DQ24" s="76">
        <v>0</v>
      </c>
      <c r="DR24" s="76">
        <v>0</v>
      </c>
      <c r="DS24" s="76">
        <v>8438397.531448042</v>
      </c>
      <c r="DT24" s="76">
        <v>1703844.6090774538</v>
      </c>
      <c r="DU24" s="76">
        <v>820352.49375284521</v>
      </c>
      <c r="DV24" s="76">
        <v>210548.44249189241</v>
      </c>
      <c r="DW24" s="76">
        <v>0</v>
      </c>
      <c r="DX24" s="76">
        <v>432710.5903764838</v>
      </c>
      <c r="DY24" s="76">
        <v>35480.937898798999</v>
      </c>
      <c r="DZ24" s="76">
        <v>0</v>
      </c>
      <c r="EA24" s="76">
        <v>115861.39183014697</v>
      </c>
      <c r="EB24" s="76">
        <v>0</v>
      </c>
      <c r="EC24" s="76">
        <v>0</v>
      </c>
      <c r="ED24" s="76">
        <v>0</v>
      </c>
      <c r="EE24" s="76">
        <v>0</v>
      </c>
      <c r="EF24" s="76">
        <v>80478.083058334407</v>
      </c>
      <c r="EG24" s="76">
        <v>0</v>
      </c>
      <c r="EH24" s="76">
        <v>946621.57799117803</v>
      </c>
      <c r="EI24" s="76">
        <v>0</v>
      </c>
      <c r="EJ24" s="76">
        <v>0</v>
      </c>
      <c r="EK24" s="76">
        <v>79175.473454458479</v>
      </c>
      <c r="EL24" s="76">
        <v>32639.618420183207</v>
      </c>
      <c r="EM24" s="76">
        <v>5586024.6816709153</v>
      </c>
      <c r="EN24" s="76">
        <v>2902122.7510549896</v>
      </c>
      <c r="EO24" s="76">
        <v>518938.55636821967</v>
      </c>
      <c r="EP24" s="76">
        <v>1361839.9709318755</v>
      </c>
      <c r="EQ24" s="76">
        <v>0</v>
      </c>
      <c r="ER24" s="76">
        <v>650270.44901784998</v>
      </c>
      <c r="ES24" s="76">
        <v>68619.362101200997</v>
      </c>
      <c r="ET24" s="76">
        <v>0</v>
      </c>
      <c r="EU24" s="76">
        <v>799328.93126926839</v>
      </c>
      <c r="EV24" s="76">
        <v>0</v>
      </c>
      <c r="EW24" s="76">
        <v>0</v>
      </c>
      <c r="EX24" s="76">
        <v>0</v>
      </c>
      <c r="EY24" s="76">
        <v>0</v>
      </c>
      <c r="EZ24" s="76">
        <v>486564.7285358684</v>
      </c>
      <c r="FA24" s="76">
        <v>0</v>
      </c>
      <c r="FB24" s="76">
        <v>9159916.1522041783</v>
      </c>
      <c r="FC24" s="76">
        <v>0</v>
      </c>
      <c r="FD24" s="76">
        <v>182494.45439086831</v>
      </c>
      <c r="FE24" s="76">
        <v>322315.20473540714</v>
      </c>
      <c r="FF24" s="76">
        <v>286765.38157981675</v>
      </c>
      <c r="FG24" s="76">
        <v>976507.48089857306</v>
      </c>
      <c r="FH24" s="76">
        <v>266328.54222943622</v>
      </c>
      <c r="FI24" s="76">
        <v>0</v>
      </c>
      <c r="FJ24" s="76">
        <v>343352.8372001035</v>
      </c>
      <c r="FK24" s="76">
        <v>0</v>
      </c>
      <c r="FL24" s="76">
        <v>299823.49584861181</v>
      </c>
      <c r="FM24" s="76">
        <v>0</v>
      </c>
      <c r="FN24" s="76">
        <v>0</v>
      </c>
      <c r="FO24" s="76">
        <v>0</v>
      </c>
      <c r="FP24" s="76">
        <v>0</v>
      </c>
      <c r="FQ24" s="76">
        <v>0</v>
      </c>
      <c r="FR24" s="76">
        <v>0</v>
      </c>
      <c r="FS24" s="76">
        <v>0</v>
      </c>
      <c r="FT24" s="76">
        <v>0</v>
      </c>
      <c r="FU24" s="76">
        <v>0</v>
      </c>
      <c r="FV24" s="76">
        <v>2780785.7724989066</v>
      </c>
      <c r="FW24" s="76">
        <v>0</v>
      </c>
      <c r="FX24" s="76">
        <v>0</v>
      </c>
      <c r="FY24" s="76">
        <v>239894.85073769817</v>
      </c>
      <c r="FZ24" s="76">
        <v>0</v>
      </c>
      <c r="GA24" s="76">
        <v>0</v>
      </c>
      <c r="GB24" s="76">
        <v>0</v>
      </c>
      <c r="GC24" s="76">
        <v>0</v>
      </c>
      <c r="GD24" s="76">
        <v>0</v>
      </c>
      <c r="GE24" s="76">
        <v>0</v>
      </c>
      <c r="GF24" s="76">
        <v>0</v>
      </c>
      <c r="GG24" s="76">
        <v>0</v>
      </c>
      <c r="GH24" s="76">
        <v>0</v>
      </c>
      <c r="GI24" s="76">
        <v>0</v>
      </c>
      <c r="GJ24" s="76">
        <v>0</v>
      </c>
      <c r="GK24" s="76">
        <v>0</v>
      </c>
      <c r="GL24" s="76">
        <v>0</v>
      </c>
      <c r="GM24" s="76">
        <v>0</v>
      </c>
      <c r="GN24" s="76">
        <v>0</v>
      </c>
      <c r="GO24" s="76">
        <v>0</v>
      </c>
      <c r="GP24" s="76">
        <v>0</v>
      </c>
      <c r="GQ24" s="76">
        <v>0</v>
      </c>
      <c r="GR24" s="76">
        <v>0</v>
      </c>
      <c r="GS24" s="76">
        <v>0</v>
      </c>
      <c r="GT24" s="76">
        <v>0</v>
      </c>
      <c r="GU24" s="76">
        <v>0</v>
      </c>
      <c r="GV24" s="76">
        <v>0</v>
      </c>
      <c r="GW24" s="76">
        <v>0</v>
      </c>
      <c r="GX24" s="76">
        <v>0</v>
      </c>
      <c r="GY24" s="76">
        <v>0</v>
      </c>
      <c r="GZ24" s="76">
        <v>0</v>
      </c>
      <c r="HA24" s="76">
        <v>0</v>
      </c>
      <c r="HB24" s="76">
        <v>0</v>
      </c>
      <c r="HC24" s="76">
        <v>0</v>
      </c>
      <c r="HD24" s="76">
        <v>0</v>
      </c>
      <c r="HE24" s="76">
        <v>0</v>
      </c>
      <c r="HF24" s="76">
        <v>0</v>
      </c>
      <c r="HG24" s="76">
        <v>0</v>
      </c>
      <c r="HH24" s="76">
        <v>0</v>
      </c>
      <c r="HI24" s="76">
        <v>0</v>
      </c>
      <c r="HJ24" s="76">
        <v>0</v>
      </c>
      <c r="HK24" s="76">
        <v>0</v>
      </c>
      <c r="HL24" s="76">
        <v>0</v>
      </c>
      <c r="HM24" s="76">
        <v>0</v>
      </c>
      <c r="HN24" s="76">
        <v>0</v>
      </c>
      <c r="HP24" s="77" t="s">
        <v>146</v>
      </c>
      <c r="HQ24" s="75">
        <f>'Relative Weights'!$H$1</f>
        <v>2025</v>
      </c>
      <c r="HR24" s="76">
        <v>145060</v>
      </c>
      <c r="HS24" s="76">
        <v>3200</v>
      </c>
      <c r="HT24" s="76">
        <v>9000</v>
      </c>
      <c r="HU24" s="76">
        <v>0</v>
      </c>
      <c r="HV24" s="76">
        <v>0</v>
      </c>
      <c r="HW24" s="76">
        <v>1148.1500000000001</v>
      </c>
      <c r="HX24" s="76">
        <v>0</v>
      </c>
      <c r="HY24" s="76">
        <v>0</v>
      </c>
      <c r="HZ24" s="76">
        <v>0</v>
      </c>
      <c r="IA24" s="76">
        <v>0</v>
      </c>
      <c r="IB24" s="76">
        <v>0</v>
      </c>
      <c r="IC24" s="76">
        <v>0</v>
      </c>
      <c r="ID24" s="76">
        <v>0</v>
      </c>
      <c r="IE24" s="76">
        <v>3200</v>
      </c>
      <c r="IF24" s="76">
        <v>0</v>
      </c>
      <c r="IG24" s="76">
        <v>3000</v>
      </c>
      <c r="IH24" s="76">
        <v>0</v>
      </c>
      <c r="II24" s="76">
        <v>0</v>
      </c>
      <c r="IJ24" s="76">
        <v>0</v>
      </c>
      <c r="IK24" s="76">
        <v>0</v>
      </c>
      <c r="IL24" s="76">
        <v>264312</v>
      </c>
      <c r="IM24" s="76">
        <v>98672.62</v>
      </c>
      <c r="IN24" s="76">
        <v>0</v>
      </c>
      <c r="IO24" s="76">
        <v>88328</v>
      </c>
      <c r="IP24" s="76">
        <v>0</v>
      </c>
      <c r="IQ24" s="76">
        <v>48449</v>
      </c>
      <c r="IR24" s="76">
        <v>0</v>
      </c>
      <c r="IS24" s="76">
        <v>0</v>
      </c>
      <c r="IT24" s="76">
        <v>8188</v>
      </c>
      <c r="IU24" s="76">
        <v>0</v>
      </c>
      <c r="IV24" s="76">
        <v>0</v>
      </c>
      <c r="IW24" s="76">
        <v>0</v>
      </c>
      <c r="IX24" s="76">
        <v>0</v>
      </c>
      <c r="IY24" s="76">
        <v>12000</v>
      </c>
      <c r="IZ24" s="76">
        <v>0</v>
      </c>
      <c r="JA24" s="76">
        <v>397596</v>
      </c>
      <c r="JB24" s="76">
        <v>0</v>
      </c>
      <c r="JC24" s="76">
        <v>0</v>
      </c>
      <c r="JD24" s="76">
        <v>0</v>
      </c>
      <c r="JE24" s="76">
        <v>41901</v>
      </c>
      <c r="JF24" s="76">
        <v>48832</v>
      </c>
      <c r="JG24" s="76">
        <v>0</v>
      </c>
      <c r="JH24" s="76">
        <v>0</v>
      </c>
      <c r="JI24" s="76">
        <v>0</v>
      </c>
      <c r="JJ24" s="76">
        <v>0</v>
      </c>
      <c r="JK24" s="76">
        <v>0</v>
      </c>
      <c r="JL24" s="76">
        <v>0</v>
      </c>
      <c r="JM24" s="76">
        <v>0</v>
      </c>
      <c r="JN24" s="76">
        <v>0</v>
      </c>
      <c r="JO24" s="76">
        <v>0</v>
      </c>
      <c r="JP24" s="76">
        <v>0</v>
      </c>
      <c r="JQ24" s="76">
        <v>0</v>
      </c>
      <c r="JR24" s="76">
        <v>0</v>
      </c>
      <c r="JS24" s="76">
        <v>0</v>
      </c>
      <c r="JT24" s="76">
        <v>0</v>
      </c>
      <c r="JU24" s="76">
        <v>182046</v>
      </c>
      <c r="JV24" s="76">
        <v>0</v>
      </c>
      <c r="JW24" s="76">
        <v>0</v>
      </c>
      <c r="JX24" s="76">
        <v>14100</v>
      </c>
      <c r="JY24" s="76">
        <v>0</v>
      </c>
      <c r="JZ24" s="76">
        <v>0</v>
      </c>
      <c r="KA24" s="76">
        <v>0</v>
      </c>
      <c r="KB24" s="76">
        <v>0</v>
      </c>
      <c r="KC24" s="76">
        <v>0</v>
      </c>
      <c r="KD24" s="76">
        <v>0</v>
      </c>
      <c r="KE24" s="76">
        <v>0</v>
      </c>
      <c r="KF24" s="76">
        <v>0</v>
      </c>
      <c r="KG24" s="76">
        <v>0</v>
      </c>
      <c r="KH24" s="76">
        <v>0</v>
      </c>
      <c r="KI24" s="76">
        <v>0</v>
      </c>
      <c r="KJ24" s="76">
        <v>0</v>
      </c>
      <c r="KK24" s="76">
        <v>0</v>
      </c>
      <c r="KL24" s="76">
        <v>0</v>
      </c>
      <c r="KM24" s="76">
        <v>0</v>
      </c>
      <c r="KN24" s="76">
        <v>0</v>
      </c>
      <c r="KO24" s="76">
        <v>0</v>
      </c>
      <c r="KP24" s="76">
        <v>0</v>
      </c>
      <c r="KQ24" s="76">
        <v>0</v>
      </c>
      <c r="KR24" s="76">
        <v>0</v>
      </c>
      <c r="KS24" s="76">
        <v>0</v>
      </c>
      <c r="KT24" s="76">
        <v>0</v>
      </c>
      <c r="KU24" s="76">
        <v>0</v>
      </c>
      <c r="KV24" s="76">
        <v>0</v>
      </c>
      <c r="KW24" s="76">
        <v>0</v>
      </c>
      <c r="KX24" s="76">
        <v>0</v>
      </c>
      <c r="KY24" s="76">
        <v>0</v>
      </c>
      <c r="KZ24" s="76">
        <v>0</v>
      </c>
      <c r="LA24" s="76">
        <v>0</v>
      </c>
      <c r="LB24" s="76">
        <v>0</v>
      </c>
      <c r="LC24" s="76">
        <v>0</v>
      </c>
      <c r="LD24" s="76">
        <v>0</v>
      </c>
      <c r="LE24" s="76">
        <v>0</v>
      </c>
      <c r="LF24" s="76">
        <v>0</v>
      </c>
      <c r="LG24" s="76">
        <v>0</v>
      </c>
      <c r="LH24" s="76">
        <v>0</v>
      </c>
      <c r="LI24" s="76">
        <v>0</v>
      </c>
      <c r="LJ24" s="76">
        <v>0</v>
      </c>
      <c r="LK24" s="76">
        <v>0</v>
      </c>
      <c r="LL24" s="76">
        <v>0</v>
      </c>
      <c r="LM24" s="76">
        <v>0</v>
      </c>
      <c r="LN24" s="76">
        <v>0</v>
      </c>
      <c r="LO24" s="76">
        <v>0</v>
      </c>
      <c r="LP24" s="76">
        <v>0</v>
      </c>
      <c r="LQ24" s="76">
        <v>0</v>
      </c>
      <c r="LR24" s="76">
        <v>0</v>
      </c>
      <c r="LS24" s="76">
        <v>0</v>
      </c>
      <c r="LT24" s="76">
        <v>0</v>
      </c>
      <c r="LU24" s="76">
        <v>0</v>
      </c>
      <c r="LV24" s="76">
        <v>0</v>
      </c>
      <c r="LW24" s="76">
        <v>0</v>
      </c>
      <c r="LX24" s="76">
        <v>0</v>
      </c>
      <c r="LY24" s="76">
        <v>0</v>
      </c>
      <c r="LZ24" s="76">
        <v>0</v>
      </c>
      <c r="MA24" s="76">
        <v>0</v>
      </c>
      <c r="MB24" s="76">
        <v>0</v>
      </c>
      <c r="MC24" s="76">
        <v>0</v>
      </c>
      <c r="MD24" s="76">
        <v>0</v>
      </c>
      <c r="ME24" s="76">
        <v>0</v>
      </c>
      <c r="MF24" s="76">
        <v>0</v>
      </c>
      <c r="MG24" s="76">
        <v>0</v>
      </c>
      <c r="MH24" s="76">
        <v>0</v>
      </c>
      <c r="MI24" s="76">
        <v>0</v>
      </c>
      <c r="MJ24" s="76">
        <v>0</v>
      </c>
      <c r="MK24" s="76">
        <v>0</v>
      </c>
      <c r="ML24" s="76">
        <v>0</v>
      </c>
      <c r="MM24" s="76">
        <v>0</v>
      </c>
      <c r="MN24" s="76">
        <v>0</v>
      </c>
      <c r="MO24" s="76">
        <v>0</v>
      </c>
      <c r="MP24" s="76">
        <v>0</v>
      </c>
      <c r="MQ24" s="76">
        <v>0</v>
      </c>
      <c r="MR24" s="76">
        <v>0</v>
      </c>
      <c r="MS24" s="76">
        <v>0</v>
      </c>
      <c r="MT24" s="76">
        <v>0</v>
      </c>
      <c r="MU24" s="76">
        <v>0</v>
      </c>
      <c r="MV24" s="76">
        <v>0</v>
      </c>
      <c r="MW24" s="76">
        <v>0</v>
      </c>
      <c r="MX24" s="76">
        <v>0</v>
      </c>
      <c r="MY24" s="76">
        <v>0</v>
      </c>
      <c r="MZ24" s="76">
        <v>0</v>
      </c>
      <c r="NA24" s="76">
        <v>0</v>
      </c>
      <c r="NB24" s="76">
        <v>0</v>
      </c>
      <c r="NC24" s="76">
        <v>0</v>
      </c>
      <c r="ND24" s="76">
        <v>0</v>
      </c>
      <c r="NE24" s="76">
        <v>0</v>
      </c>
      <c r="NF24" s="76">
        <v>0</v>
      </c>
      <c r="NG24" s="76">
        <v>0</v>
      </c>
      <c r="NH24" s="76">
        <v>0</v>
      </c>
      <c r="NI24" s="76">
        <v>0</v>
      </c>
      <c r="NJ24" s="76">
        <v>0</v>
      </c>
      <c r="NK24" s="76">
        <v>0</v>
      </c>
      <c r="NL24" s="76">
        <v>0</v>
      </c>
      <c r="NM24" s="76">
        <v>0</v>
      </c>
      <c r="NN24" s="76">
        <v>0</v>
      </c>
      <c r="NO24" s="76">
        <v>0</v>
      </c>
      <c r="NP24" s="76">
        <v>0</v>
      </c>
      <c r="NQ24" s="76">
        <v>0</v>
      </c>
      <c r="NR24" s="76">
        <v>0</v>
      </c>
      <c r="NS24" s="76">
        <v>0</v>
      </c>
      <c r="NT24" s="76">
        <v>0</v>
      </c>
      <c r="NU24" s="76">
        <v>0</v>
      </c>
      <c r="NV24" s="76">
        <v>0</v>
      </c>
      <c r="NW24" s="76">
        <v>0</v>
      </c>
      <c r="NX24" s="76">
        <v>0</v>
      </c>
      <c r="NY24" s="76">
        <v>0</v>
      </c>
      <c r="NZ24" s="76">
        <v>0</v>
      </c>
      <c r="OA24" s="76">
        <v>0</v>
      </c>
      <c r="OB24" s="76">
        <v>0</v>
      </c>
      <c r="OC24" s="76">
        <v>0</v>
      </c>
      <c r="OD24" s="76">
        <v>0</v>
      </c>
      <c r="OE24" s="76">
        <v>0</v>
      </c>
      <c r="OF24" s="76">
        <v>0</v>
      </c>
      <c r="OG24" s="76">
        <v>0</v>
      </c>
      <c r="OH24" s="76">
        <v>0</v>
      </c>
      <c r="OI24" s="76">
        <v>0</v>
      </c>
      <c r="OJ24" s="76">
        <v>0</v>
      </c>
      <c r="OK24" s="76">
        <v>0</v>
      </c>
      <c r="OL24" s="76">
        <v>0</v>
      </c>
      <c r="OM24" s="76">
        <v>0</v>
      </c>
      <c r="ON24" s="76">
        <v>0</v>
      </c>
      <c r="OO24" s="76">
        <v>0</v>
      </c>
      <c r="OP24" s="76">
        <v>0</v>
      </c>
      <c r="OQ24" s="76">
        <v>0</v>
      </c>
      <c r="OR24" s="76">
        <v>0</v>
      </c>
      <c r="OS24" s="76">
        <v>0</v>
      </c>
      <c r="OT24" s="76">
        <v>0</v>
      </c>
      <c r="OU24" s="76">
        <v>0</v>
      </c>
      <c r="OV24" s="76">
        <v>0</v>
      </c>
      <c r="OW24" s="76">
        <v>0</v>
      </c>
      <c r="OX24" s="76">
        <v>0</v>
      </c>
      <c r="OY24" s="76">
        <v>0</v>
      </c>
      <c r="OZ24" s="76">
        <v>0</v>
      </c>
      <c r="PA24" s="76">
        <v>0</v>
      </c>
      <c r="PB24" s="76">
        <v>0</v>
      </c>
      <c r="PC24" s="76">
        <v>0</v>
      </c>
      <c r="PD24" s="76">
        <v>0</v>
      </c>
      <c r="PE24" s="76">
        <v>0</v>
      </c>
      <c r="PF24" s="76">
        <v>0</v>
      </c>
      <c r="PG24" s="76">
        <v>0</v>
      </c>
      <c r="PH24" s="76">
        <v>0</v>
      </c>
      <c r="PI24" s="76">
        <v>0</v>
      </c>
      <c r="PJ24" s="76">
        <v>6948261</v>
      </c>
      <c r="PK24" s="76">
        <v>2800150</v>
      </c>
      <c r="PL24" s="76">
        <v>505219</v>
      </c>
      <c r="PM24" s="76">
        <v>0</v>
      </c>
      <c r="PN24" s="76">
        <v>1969914</v>
      </c>
      <c r="PO24" s="76">
        <v>719090</v>
      </c>
      <c r="PP24" s="76">
        <v>114277</v>
      </c>
      <c r="PQ24" s="76">
        <v>0</v>
      </c>
      <c r="PR24" s="76">
        <v>355937</v>
      </c>
      <c r="PS24" s="76">
        <v>0</v>
      </c>
      <c r="PT24" s="76">
        <v>0</v>
      </c>
      <c r="PU24" s="76">
        <v>0</v>
      </c>
      <c r="PV24" s="76">
        <v>0</v>
      </c>
      <c r="PW24" s="76">
        <v>249665</v>
      </c>
      <c r="PX24" s="76">
        <v>0</v>
      </c>
      <c r="PY24" s="76">
        <v>5869886</v>
      </c>
      <c r="PZ24" s="76">
        <v>0</v>
      </c>
      <c r="QA24" s="76">
        <v>190705</v>
      </c>
      <c r="QB24" s="76">
        <v>281230</v>
      </c>
      <c r="QC24" s="89">
        <v>131780</v>
      </c>
      <c r="QD24" s="102">
        <v>1</v>
      </c>
    </row>
    <row r="25" spans="1:446" x14ac:dyDescent="0.25">
      <c r="A25" s="75" t="s">
        <v>936</v>
      </c>
      <c r="B25" s="75" t="s">
        <v>936</v>
      </c>
      <c r="C25" s="76">
        <f>ROUND(TAMUV!H18,0)-ROUND(TAMUV!H288,0)</f>
        <v>0</v>
      </c>
      <c r="D25" s="77">
        <v>13231</v>
      </c>
      <c r="E25" s="75" t="s">
        <v>937</v>
      </c>
      <c r="F25" s="75">
        <v>2025</v>
      </c>
      <c r="G25" s="76">
        <v>19280290</v>
      </c>
      <c r="H25" s="76">
        <v>358352</v>
      </c>
      <c r="I25" s="76">
        <v>6420954</v>
      </c>
      <c r="J25" s="76">
        <v>3338715</v>
      </c>
      <c r="K25" s="76">
        <v>6271511</v>
      </c>
      <c r="L25" s="75" t="s">
        <v>728</v>
      </c>
      <c r="M25" s="75" t="s">
        <v>729</v>
      </c>
      <c r="N25" s="91" t="s">
        <v>938</v>
      </c>
      <c r="O25" s="76">
        <v>755</v>
      </c>
      <c r="P25" s="76">
        <v>1911</v>
      </c>
      <c r="Q25" s="76">
        <v>920</v>
      </c>
      <c r="R25" s="76">
        <v>0</v>
      </c>
      <c r="S25" s="76">
        <v>0</v>
      </c>
      <c r="T25" s="78" t="s">
        <v>919</v>
      </c>
      <c r="U25" s="78" t="s">
        <v>763</v>
      </c>
      <c r="V25" t="s">
        <v>939</v>
      </c>
      <c r="W25" s="76">
        <v>13317</v>
      </c>
      <c r="X25" s="76">
        <v>4126</v>
      </c>
      <c r="Y25" s="76">
        <v>792</v>
      </c>
      <c r="Z25" s="76">
        <v>999</v>
      </c>
      <c r="AA25" s="76">
        <v>0</v>
      </c>
      <c r="AB25" s="76">
        <v>2248</v>
      </c>
      <c r="AC25" s="76">
        <v>39</v>
      </c>
      <c r="AD25" s="76">
        <v>0</v>
      </c>
      <c r="AE25" s="76">
        <v>0</v>
      </c>
      <c r="AF25" s="76">
        <v>0</v>
      </c>
      <c r="AG25" s="76">
        <v>0</v>
      </c>
      <c r="AH25" s="76">
        <v>0</v>
      </c>
      <c r="AI25" s="76">
        <v>0</v>
      </c>
      <c r="AJ25" s="76">
        <v>438</v>
      </c>
      <c r="AK25" s="76">
        <v>0</v>
      </c>
      <c r="AL25" s="76">
        <v>2130</v>
      </c>
      <c r="AM25" s="76">
        <v>0</v>
      </c>
      <c r="AN25" s="76">
        <v>0</v>
      </c>
      <c r="AO25" s="76">
        <v>0</v>
      </c>
      <c r="AP25" s="76">
        <v>0</v>
      </c>
      <c r="AQ25" s="76">
        <v>10971</v>
      </c>
      <c r="AR25" s="76">
        <v>2230</v>
      </c>
      <c r="AS25" s="76">
        <v>105</v>
      </c>
      <c r="AT25" s="76">
        <v>4199</v>
      </c>
      <c r="AU25" s="76">
        <v>0</v>
      </c>
      <c r="AV25" s="76">
        <v>4135</v>
      </c>
      <c r="AW25" s="76">
        <v>585</v>
      </c>
      <c r="AX25" s="76">
        <v>0</v>
      </c>
      <c r="AY25" s="76">
        <v>0</v>
      </c>
      <c r="AZ25" s="76">
        <v>0</v>
      </c>
      <c r="BA25" s="76">
        <v>0</v>
      </c>
      <c r="BB25" s="76">
        <v>0</v>
      </c>
      <c r="BC25" s="76">
        <v>0</v>
      </c>
      <c r="BD25" s="76">
        <v>1204</v>
      </c>
      <c r="BE25" s="76">
        <v>0</v>
      </c>
      <c r="BF25" s="76">
        <v>9939</v>
      </c>
      <c r="BG25" s="76">
        <v>0</v>
      </c>
      <c r="BH25" s="76">
        <v>225</v>
      </c>
      <c r="BI25" s="76">
        <v>3</v>
      </c>
      <c r="BJ25" s="76">
        <v>501</v>
      </c>
      <c r="BK25" s="76">
        <v>3594</v>
      </c>
      <c r="BL25" s="76">
        <v>321</v>
      </c>
      <c r="BM25" s="76">
        <v>0</v>
      </c>
      <c r="BN25" s="76">
        <v>5294</v>
      </c>
      <c r="BO25" s="76">
        <v>0</v>
      </c>
      <c r="BP25" s="76">
        <v>1461</v>
      </c>
      <c r="BQ25" s="76">
        <v>0</v>
      </c>
      <c r="BR25" s="76">
        <v>0</v>
      </c>
      <c r="BS25" s="76">
        <v>0</v>
      </c>
      <c r="BT25" s="76">
        <v>0</v>
      </c>
      <c r="BU25" s="76">
        <v>0</v>
      </c>
      <c r="BV25" s="76">
        <v>0</v>
      </c>
      <c r="BW25" s="76">
        <v>0</v>
      </c>
      <c r="BX25" s="76">
        <v>186</v>
      </c>
      <c r="BY25" s="76">
        <v>0</v>
      </c>
      <c r="BZ25" s="76">
        <v>5217</v>
      </c>
      <c r="CA25" s="76">
        <v>0</v>
      </c>
      <c r="CB25" s="76">
        <v>0</v>
      </c>
      <c r="CC25" s="76">
        <v>177</v>
      </c>
      <c r="CD25" s="76">
        <v>0</v>
      </c>
      <c r="CE25" s="76">
        <v>0</v>
      </c>
      <c r="CF25" s="76">
        <v>0</v>
      </c>
      <c r="CG25" s="76">
        <v>0</v>
      </c>
      <c r="CH25" s="76">
        <v>0</v>
      </c>
      <c r="CI25" s="76">
        <v>0</v>
      </c>
      <c r="CJ25" s="76">
        <v>0</v>
      </c>
      <c r="CK25" s="76">
        <v>0</v>
      </c>
      <c r="CL25" s="76">
        <v>0</v>
      </c>
      <c r="CM25" s="76">
        <v>0</v>
      </c>
      <c r="CN25" s="76">
        <v>0</v>
      </c>
      <c r="CO25" s="76">
        <v>0</v>
      </c>
      <c r="CP25" s="76">
        <v>0</v>
      </c>
      <c r="CQ25" s="76">
        <v>0</v>
      </c>
      <c r="CR25" s="76">
        <v>0</v>
      </c>
      <c r="CS25" s="76">
        <v>0</v>
      </c>
      <c r="CT25" s="76">
        <v>0</v>
      </c>
      <c r="CU25" s="76">
        <v>0</v>
      </c>
      <c r="CV25" s="76">
        <v>0</v>
      </c>
      <c r="CW25" s="76">
        <v>0</v>
      </c>
      <c r="CX25" s="76">
        <v>0</v>
      </c>
      <c r="CY25" s="76">
        <v>0</v>
      </c>
      <c r="CZ25" s="76">
        <v>0</v>
      </c>
      <c r="DA25" s="76">
        <v>0</v>
      </c>
      <c r="DB25" s="76">
        <v>0</v>
      </c>
      <c r="DC25" s="76">
        <v>0</v>
      </c>
      <c r="DD25" s="76">
        <v>0</v>
      </c>
      <c r="DE25" s="76">
        <v>0</v>
      </c>
      <c r="DF25" s="76">
        <v>0</v>
      </c>
      <c r="DG25" s="76">
        <v>0</v>
      </c>
      <c r="DH25" s="76">
        <v>0</v>
      </c>
      <c r="DI25" s="76">
        <v>0</v>
      </c>
      <c r="DJ25" s="76">
        <v>0</v>
      </c>
      <c r="DK25" s="76">
        <v>0</v>
      </c>
      <c r="DL25" s="76">
        <v>0</v>
      </c>
      <c r="DM25" s="76">
        <v>0</v>
      </c>
      <c r="DN25" s="76">
        <v>0</v>
      </c>
      <c r="DO25" s="76">
        <v>0</v>
      </c>
      <c r="DP25" s="76">
        <v>0</v>
      </c>
      <c r="DQ25" s="76">
        <v>0</v>
      </c>
      <c r="DR25" s="76">
        <v>0</v>
      </c>
      <c r="DS25" s="76">
        <v>1169980.0733119464</v>
      </c>
      <c r="DT25" s="76">
        <v>268790.39878706832</v>
      </c>
      <c r="DU25" s="76">
        <v>112694.76911976915</v>
      </c>
      <c r="DV25" s="76">
        <v>84916.876864303747</v>
      </c>
      <c r="DW25" s="76">
        <v>0</v>
      </c>
      <c r="DX25" s="76">
        <v>93400.031401112123</v>
      </c>
      <c r="DY25" s="76">
        <v>1896.9812925170068</v>
      </c>
      <c r="DZ25" s="76">
        <v>0</v>
      </c>
      <c r="EA25" s="76">
        <v>0</v>
      </c>
      <c r="EB25" s="76">
        <v>0</v>
      </c>
      <c r="EC25" s="76">
        <v>0</v>
      </c>
      <c r="ED25" s="76">
        <v>0</v>
      </c>
      <c r="EE25" s="76">
        <v>0</v>
      </c>
      <c r="EF25" s="76">
        <v>58884.221031923022</v>
      </c>
      <c r="EG25" s="76">
        <v>0</v>
      </c>
      <c r="EH25" s="76">
        <v>409711.15322276426</v>
      </c>
      <c r="EI25" s="76">
        <v>0</v>
      </c>
      <c r="EJ25" s="76">
        <v>0</v>
      </c>
      <c r="EK25" s="76">
        <v>0</v>
      </c>
      <c r="EL25" s="76">
        <v>0</v>
      </c>
      <c r="EM25" s="76">
        <v>1273780.2109807541</v>
      </c>
      <c r="EN25" s="76">
        <v>314751.21926886396</v>
      </c>
      <c r="EO25" s="76">
        <v>30543.990171990172</v>
      </c>
      <c r="EP25" s="76">
        <v>629803.38836384378</v>
      </c>
      <c r="EQ25" s="76">
        <v>0</v>
      </c>
      <c r="ER25" s="76">
        <v>297201.52973683033</v>
      </c>
      <c r="ES25" s="76">
        <v>34748.14293108548</v>
      </c>
      <c r="ET25" s="76">
        <v>0</v>
      </c>
      <c r="EU25" s="76">
        <v>0</v>
      </c>
      <c r="EV25" s="76">
        <v>0</v>
      </c>
      <c r="EW25" s="76">
        <v>0</v>
      </c>
      <c r="EX25" s="76">
        <v>0</v>
      </c>
      <c r="EY25" s="76">
        <v>0</v>
      </c>
      <c r="EZ25" s="76">
        <v>126108.23465242215</v>
      </c>
      <c r="FA25" s="76">
        <v>0</v>
      </c>
      <c r="FB25" s="76">
        <v>1485625.5787307974</v>
      </c>
      <c r="FC25" s="76">
        <v>0</v>
      </c>
      <c r="FD25" s="76">
        <v>66577.87474350736</v>
      </c>
      <c r="FE25" s="76">
        <v>2981.4814814814808</v>
      </c>
      <c r="FF25" s="76">
        <v>125506.70731707316</v>
      </c>
      <c r="FG25" s="76">
        <v>924410.46105633432</v>
      </c>
      <c r="FH25" s="76">
        <v>107037.0440797444</v>
      </c>
      <c r="FI25" s="76">
        <v>0</v>
      </c>
      <c r="FJ25" s="76">
        <v>1299681.487647891</v>
      </c>
      <c r="FK25" s="76">
        <v>0</v>
      </c>
      <c r="FL25" s="76">
        <v>520226.04977488646</v>
      </c>
      <c r="FM25" s="76">
        <v>0</v>
      </c>
      <c r="FN25" s="76">
        <v>0</v>
      </c>
      <c r="FO25" s="76">
        <v>0</v>
      </c>
      <c r="FP25" s="76">
        <v>0</v>
      </c>
      <c r="FQ25" s="76">
        <v>0</v>
      </c>
      <c r="FR25" s="76">
        <v>0</v>
      </c>
      <c r="FS25" s="76">
        <v>0</v>
      </c>
      <c r="FT25" s="76">
        <v>23000</v>
      </c>
      <c r="FU25" s="76">
        <v>0</v>
      </c>
      <c r="FV25" s="76">
        <v>1786606.9404401933</v>
      </c>
      <c r="FW25" s="76">
        <v>0</v>
      </c>
      <c r="FX25" s="76">
        <v>0</v>
      </c>
      <c r="FY25" s="76">
        <v>44105.450908655133</v>
      </c>
      <c r="FZ25" s="76">
        <v>0</v>
      </c>
      <c r="GA25" s="76">
        <v>0</v>
      </c>
      <c r="GB25" s="76">
        <v>0</v>
      </c>
      <c r="GC25" s="76">
        <v>0</v>
      </c>
      <c r="GD25" s="76">
        <v>0</v>
      </c>
      <c r="GE25" s="76">
        <v>0</v>
      </c>
      <c r="GF25" s="76">
        <v>0</v>
      </c>
      <c r="GG25" s="76">
        <v>0</v>
      </c>
      <c r="GH25" s="76">
        <v>0</v>
      </c>
      <c r="GI25" s="76">
        <v>0</v>
      </c>
      <c r="GJ25" s="76">
        <v>0</v>
      </c>
      <c r="GK25" s="76">
        <v>0</v>
      </c>
      <c r="GL25" s="76">
        <v>0</v>
      </c>
      <c r="GM25" s="76">
        <v>0</v>
      </c>
      <c r="GN25" s="76">
        <v>0</v>
      </c>
      <c r="GO25" s="76">
        <v>0</v>
      </c>
      <c r="GP25" s="76">
        <v>0</v>
      </c>
      <c r="GQ25" s="76">
        <v>0</v>
      </c>
      <c r="GR25" s="76">
        <v>0</v>
      </c>
      <c r="GS25" s="76">
        <v>0</v>
      </c>
      <c r="GT25" s="76">
        <v>0</v>
      </c>
      <c r="GU25" s="76">
        <v>0</v>
      </c>
      <c r="GV25" s="76">
        <v>0</v>
      </c>
      <c r="GW25" s="76">
        <v>0</v>
      </c>
      <c r="GX25" s="76">
        <v>0</v>
      </c>
      <c r="GY25" s="76">
        <v>0</v>
      </c>
      <c r="GZ25" s="76">
        <v>0</v>
      </c>
      <c r="HA25" s="76">
        <v>0</v>
      </c>
      <c r="HB25" s="76">
        <v>0</v>
      </c>
      <c r="HC25" s="76">
        <v>0</v>
      </c>
      <c r="HD25" s="76">
        <v>0</v>
      </c>
      <c r="HE25" s="76">
        <v>0</v>
      </c>
      <c r="HF25" s="76">
        <v>0</v>
      </c>
      <c r="HG25" s="76">
        <v>0</v>
      </c>
      <c r="HH25" s="76">
        <v>0</v>
      </c>
      <c r="HI25" s="76">
        <v>0</v>
      </c>
      <c r="HJ25" s="76">
        <v>0</v>
      </c>
      <c r="HK25" s="76">
        <v>0</v>
      </c>
      <c r="HL25" s="76">
        <v>0</v>
      </c>
      <c r="HM25" s="76">
        <v>0</v>
      </c>
      <c r="HN25" s="76">
        <v>0</v>
      </c>
      <c r="HP25" s="77" t="s">
        <v>147</v>
      </c>
      <c r="HQ25" s="75">
        <f>'Relative Weights'!$H$1</f>
        <v>2025</v>
      </c>
      <c r="HR25" s="76">
        <v>0</v>
      </c>
      <c r="HS25" s="76">
        <v>0</v>
      </c>
      <c r="HT25" s="76">
        <v>0</v>
      </c>
      <c r="HU25" s="76">
        <v>0</v>
      </c>
      <c r="HV25" s="76">
        <v>0</v>
      </c>
      <c r="HW25" s="76">
        <v>0</v>
      </c>
      <c r="HX25" s="76">
        <v>0</v>
      </c>
      <c r="HY25" s="76">
        <v>0</v>
      </c>
      <c r="HZ25" s="76">
        <v>0</v>
      </c>
      <c r="IA25" s="76">
        <v>0</v>
      </c>
      <c r="IB25" s="76">
        <v>0</v>
      </c>
      <c r="IC25" s="76">
        <v>0</v>
      </c>
      <c r="ID25" s="76">
        <v>0</v>
      </c>
      <c r="IE25" s="76">
        <v>0</v>
      </c>
      <c r="IF25" s="76">
        <v>0</v>
      </c>
      <c r="IG25" s="76">
        <v>0</v>
      </c>
      <c r="IH25" s="76">
        <v>0</v>
      </c>
      <c r="II25" s="76">
        <v>0</v>
      </c>
      <c r="IJ25" s="76">
        <v>0</v>
      </c>
      <c r="IK25" s="76">
        <v>0</v>
      </c>
      <c r="IL25" s="76">
        <v>0</v>
      </c>
      <c r="IM25" s="76">
        <v>0</v>
      </c>
      <c r="IN25" s="76">
        <v>0</v>
      </c>
      <c r="IO25" s="76">
        <v>0</v>
      </c>
      <c r="IP25" s="76">
        <v>0</v>
      </c>
      <c r="IQ25" s="76">
        <v>0</v>
      </c>
      <c r="IR25" s="76">
        <v>0</v>
      </c>
      <c r="IS25" s="76">
        <v>0</v>
      </c>
      <c r="IT25" s="76">
        <v>0</v>
      </c>
      <c r="IU25" s="76">
        <v>0</v>
      </c>
      <c r="IV25" s="76">
        <v>0</v>
      </c>
      <c r="IW25" s="76">
        <v>0</v>
      </c>
      <c r="IX25" s="76">
        <v>0</v>
      </c>
      <c r="IY25" s="76">
        <v>0</v>
      </c>
      <c r="IZ25" s="76">
        <v>0</v>
      </c>
      <c r="JA25" s="76">
        <v>0</v>
      </c>
      <c r="JB25" s="76">
        <v>0</v>
      </c>
      <c r="JC25" s="76">
        <v>0</v>
      </c>
      <c r="JD25" s="76">
        <v>0</v>
      </c>
      <c r="JE25" s="76">
        <v>0</v>
      </c>
      <c r="JF25" s="76">
        <v>0</v>
      </c>
      <c r="JG25" s="76">
        <v>0</v>
      </c>
      <c r="JH25" s="76">
        <v>0</v>
      </c>
      <c r="JI25" s="76">
        <v>0</v>
      </c>
      <c r="JJ25" s="76">
        <v>0</v>
      </c>
      <c r="JK25" s="76">
        <v>0</v>
      </c>
      <c r="JL25" s="76">
        <v>0</v>
      </c>
      <c r="JM25" s="76">
        <v>0</v>
      </c>
      <c r="JN25" s="76">
        <v>0</v>
      </c>
      <c r="JO25" s="76">
        <v>0</v>
      </c>
      <c r="JP25" s="76">
        <v>0</v>
      </c>
      <c r="JQ25" s="76">
        <v>0</v>
      </c>
      <c r="JR25" s="76">
        <v>0</v>
      </c>
      <c r="JS25" s="76">
        <v>0</v>
      </c>
      <c r="JT25" s="76">
        <v>0</v>
      </c>
      <c r="JU25" s="76">
        <v>0</v>
      </c>
      <c r="JV25" s="76">
        <v>0</v>
      </c>
      <c r="JW25" s="76">
        <v>0</v>
      </c>
      <c r="JX25" s="76">
        <v>0</v>
      </c>
      <c r="JY25" s="76">
        <v>0</v>
      </c>
      <c r="JZ25" s="76">
        <v>0</v>
      </c>
      <c r="KA25" s="76">
        <v>0</v>
      </c>
      <c r="KB25" s="76">
        <v>0</v>
      </c>
      <c r="KC25" s="76">
        <v>0</v>
      </c>
      <c r="KD25" s="76">
        <v>0</v>
      </c>
      <c r="KE25" s="76">
        <v>0</v>
      </c>
      <c r="KF25" s="76">
        <v>0</v>
      </c>
      <c r="KG25" s="76">
        <v>0</v>
      </c>
      <c r="KH25" s="76">
        <v>0</v>
      </c>
      <c r="KI25" s="76">
        <v>0</v>
      </c>
      <c r="KJ25" s="76">
        <v>0</v>
      </c>
      <c r="KK25" s="76">
        <v>0</v>
      </c>
      <c r="KL25" s="76">
        <v>0</v>
      </c>
      <c r="KM25" s="76">
        <v>0</v>
      </c>
      <c r="KN25" s="76">
        <v>0</v>
      </c>
      <c r="KO25" s="76">
        <v>0</v>
      </c>
      <c r="KP25" s="76">
        <v>0</v>
      </c>
      <c r="KQ25" s="76">
        <v>0</v>
      </c>
      <c r="KR25" s="76">
        <v>0</v>
      </c>
      <c r="KS25" s="76">
        <v>0</v>
      </c>
      <c r="KT25" s="76">
        <v>0</v>
      </c>
      <c r="KU25" s="76">
        <v>0</v>
      </c>
      <c r="KV25" s="76">
        <v>0</v>
      </c>
      <c r="KW25" s="76">
        <v>0</v>
      </c>
      <c r="KX25" s="76">
        <v>0</v>
      </c>
      <c r="KY25" s="76">
        <v>0</v>
      </c>
      <c r="KZ25" s="76">
        <v>0</v>
      </c>
      <c r="LA25" s="76">
        <v>0</v>
      </c>
      <c r="LB25" s="76">
        <v>0</v>
      </c>
      <c r="LC25" s="76">
        <v>0</v>
      </c>
      <c r="LD25" s="76">
        <v>0</v>
      </c>
      <c r="LE25" s="76">
        <v>0</v>
      </c>
      <c r="LF25" s="76">
        <v>0</v>
      </c>
      <c r="LG25" s="76">
        <v>0</v>
      </c>
      <c r="LH25" s="76">
        <v>0</v>
      </c>
      <c r="LI25" s="76">
        <v>0</v>
      </c>
      <c r="LJ25" s="76">
        <v>0</v>
      </c>
      <c r="LK25" s="76">
        <v>0</v>
      </c>
      <c r="LL25" s="76">
        <v>0</v>
      </c>
      <c r="LM25" s="76">
        <v>0</v>
      </c>
      <c r="LN25" s="76">
        <v>0</v>
      </c>
      <c r="LO25" s="76">
        <v>0</v>
      </c>
      <c r="LP25" s="76">
        <v>0</v>
      </c>
      <c r="LQ25" s="76">
        <v>0</v>
      </c>
      <c r="LR25" s="76">
        <v>0</v>
      </c>
      <c r="LS25" s="76">
        <v>0</v>
      </c>
      <c r="LT25" s="76">
        <v>0</v>
      </c>
      <c r="LU25" s="76">
        <v>0</v>
      </c>
      <c r="LV25" s="76">
        <v>0</v>
      </c>
      <c r="LW25" s="76">
        <v>0</v>
      </c>
      <c r="LX25" s="76">
        <v>0</v>
      </c>
      <c r="LY25" s="76">
        <v>0</v>
      </c>
      <c r="LZ25" s="76">
        <v>0</v>
      </c>
      <c r="MA25" s="76">
        <v>0</v>
      </c>
      <c r="MB25" s="76">
        <v>0</v>
      </c>
      <c r="MC25" s="76">
        <v>0</v>
      </c>
      <c r="MD25" s="76">
        <v>0</v>
      </c>
      <c r="ME25" s="76">
        <v>0</v>
      </c>
      <c r="MF25" s="76">
        <v>0</v>
      </c>
      <c r="MG25" s="76">
        <v>0</v>
      </c>
      <c r="MH25" s="76">
        <v>0</v>
      </c>
      <c r="MI25" s="76">
        <v>0</v>
      </c>
      <c r="MJ25" s="76">
        <v>0</v>
      </c>
      <c r="MK25" s="76">
        <v>0</v>
      </c>
      <c r="ML25" s="76">
        <v>0</v>
      </c>
      <c r="MM25" s="76">
        <v>0</v>
      </c>
      <c r="MN25" s="76">
        <v>0</v>
      </c>
      <c r="MO25" s="76">
        <v>0</v>
      </c>
      <c r="MP25" s="76">
        <v>0</v>
      </c>
      <c r="MQ25" s="76">
        <v>0</v>
      </c>
      <c r="MR25" s="76">
        <v>0</v>
      </c>
      <c r="MS25" s="76">
        <v>0</v>
      </c>
      <c r="MT25" s="76">
        <v>0</v>
      </c>
      <c r="MU25" s="76">
        <v>0</v>
      </c>
      <c r="MV25" s="76">
        <v>0</v>
      </c>
      <c r="MW25" s="76">
        <v>0</v>
      </c>
      <c r="MX25" s="76">
        <v>0</v>
      </c>
      <c r="MY25" s="76">
        <v>0</v>
      </c>
      <c r="MZ25" s="76">
        <v>0</v>
      </c>
      <c r="NA25" s="76">
        <v>0</v>
      </c>
      <c r="NB25" s="76">
        <v>0</v>
      </c>
      <c r="NC25" s="76">
        <v>0</v>
      </c>
      <c r="ND25" s="76">
        <v>0</v>
      </c>
      <c r="NE25" s="76">
        <v>0</v>
      </c>
      <c r="NF25" s="76">
        <v>0</v>
      </c>
      <c r="NG25" s="76">
        <v>0</v>
      </c>
      <c r="NH25" s="76">
        <v>0</v>
      </c>
      <c r="NI25" s="76">
        <v>0</v>
      </c>
      <c r="NJ25" s="76">
        <v>0</v>
      </c>
      <c r="NK25" s="76">
        <v>0</v>
      </c>
      <c r="NL25" s="76">
        <v>0</v>
      </c>
      <c r="NM25" s="76">
        <v>0</v>
      </c>
      <c r="NN25" s="76">
        <v>0</v>
      </c>
      <c r="NO25" s="76">
        <v>0</v>
      </c>
      <c r="NP25" s="76">
        <v>0</v>
      </c>
      <c r="NQ25" s="76">
        <v>0</v>
      </c>
      <c r="NR25" s="76">
        <v>0</v>
      </c>
      <c r="NS25" s="76">
        <v>0</v>
      </c>
      <c r="NT25" s="76">
        <v>0</v>
      </c>
      <c r="NU25" s="76">
        <v>0</v>
      </c>
      <c r="NV25" s="76">
        <v>0</v>
      </c>
      <c r="NW25" s="76">
        <v>0</v>
      </c>
      <c r="NX25" s="76">
        <v>0</v>
      </c>
      <c r="NY25" s="76">
        <v>0</v>
      </c>
      <c r="NZ25" s="76">
        <v>0</v>
      </c>
      <c r="OA25" s="76">
        <v>0</v>
      </c>
      <c r="OB25" s="76">
        <v>0</v>
      </c>
      <c r="OC25" s="76">
        <v>0</v>
      </c>
      <c r="OD25" s="76">
        <v>0</v>
      </c>
      <c r="OE25" s="76">
        <v>0</v>
      </c>
      <c r="OF25" s="76">
        <v>0</v>
      </c>
      <c r="OG25" s="76">
        <v>0</v>
      </c>
      <c r="OH25" s="76">
        <v>0</v>
      </c>
      <c r="OI25" s="76">
        <v>0</v>
      </c>
      <c r="OJ25" s="76">
        <v>0</v>
      </c>
      <c r="OK25" s="76">
        <v>0</v>
      </c>
      <c r="OL25" s="76">
        <v>0</v>
      </c>
      <c r="OM25" s="76">
        <v>0</v>
      </c>
      <c r="ON25" s="76">
        <v>0</v>
      </c>
      <c r="OO25" s="76">
        <v>0</v>
      </c>
      <c r="OP25" s="76">
        <v>0</v>
      </c>
      <c r="OQ25" s="76">
        <v>0</v>
      </c>
      <c r="OR25" s="76">
        <v>0</v>
      </c>
      <c r="OS25" s="76">
        <v>0</v>
      </c>
      <c r="OT25" s="76">
        <v>0</v>
      </c>
      <c r="OU25" s="76">
        <v>0</v>
      </c>
      <c r="OV25" s="76">
        <v>0</v>
      </c>
      <c r="OW25" s="76">
        <v>0</v>
      </c>
      <c r="OX25" s="76">
        <v>0</v>
      </c>
      <c r="OY25" s="76">
        <v>0</v>
      </c>
      <c r="OZ25" s="76">
        <v>0</v>
      </c>
      <c r="PA25" s="76">
        <v>0</v>
      </c>
      <c r="PB25" s="76">
        <v>0</v>
      </c>
      <c r="PC25" s="76">
        <v>0</v>
      </c>
      <c r="PD25" s="76">
        <v>0</v>
      </c>
      <c r="PE25" s="76">
        <v>0</v>
      </c>
      <c r="PF25" s="76">
        <v>0</v>
      </c>
      <c r="PG25" s="76">
        <v>0</v>
      </c>
      <c r="PH25" s="76">
        <v>0</v>
      </c>
      <c r="PI25" s="76">
        <v>0</v>
      </c>
      <c r="PJ25" s="76">
        <v>2489128</v>
      </c>
      <c r="PK25" s="76">
        <v>510348</v>
      </c>
      <c r="PL25" s="76">
        <v>105856</v>
      </c>
      <c r="PM25" s="76">
        <v>0</v>
      </c>
      <c r="PN25" s="76">
        <v>1488673</v>
      </c>
      <c r="PO25" s="76">
        <v>673115</v>
      </c>
      <c r="PP25" s="76">
        <v>27081</v>
      </c>
      <c r="PQ25" s="76">
        <v>0</v>
      </c>
      <c r="PR25" s="76">
        <v>0</v>
      </c>
      <c r="PS25" s="76">
        <v>0</v>
      </c>
      <c r="PT25" s="76">
        <v>0</v>
      </c>
      <c r="PU25" s="76">
        <v>0</v>
      </c>
      <c r="PV25" s="76">
        <v>0</v>
      </c>
      <c r="PW25" s="76">
        <v>153709</v>
      </c>
      <c r="PX25" s="76">
        <v>0</v>
      </c>
      <c r="PY25" s="76">
        <v>2721011</v>
      </c>
      <c r="PZ25" s="76">
        <v>0</v>
      </c>
      <c r="QA25" s="76">
        <v>49202</v>
      </c>
      <c r="QB25" s="76">
        <v>34798</v>
      </c>
      <c r="QC25" s="89">
        <v>92751</v>
      </c>
      <c r="QD25" s="102">
        <v>1</v>
      </c>
    </row>
    <row r="26" spans="1:446" x14ac:dyDescent="0.25">
      <c r="A26" s="75" t="s">
        <v>168</v>
      </c>
      <c r="B26" s="75" t="s">
        <v>85</v>
      </c>
      <c r="C26" s="76">
        <f>ROUND(MID!H18,0)-ROUND(MID!H288,0)</f>
        <v>0</v>
      </c>
      <c r="D26" s="77">
        <v>3592</v>
      </c>
      <c r="E26" s="75" t="s">
        <v>680</v>
      </c>
      <c r="F26" s="75">
        <v>2025</v>
      </c>
      <c r="G26" s="76">
        <v>32245763</v>
      </c>
      <c r="H26" s="76">
        <v>1413555</v>
      </c>
      <c r="I26" s="76">
        <v>7991629</v>
      </c>
      <c r="J26" s="76">
        <v>13744473</v>
      </c>
      <c r="K26" s="76">
        <v>7710555</v>
      </c>
      <c r="L26" s="75" t="s">
        <v>730</v>
      </c>
      <c r="M26" s="75" t="s">
        <v>731</v>
      </c>
      <c r="N26" t="s">
        <v>920</v>
      </c>
      <c r="O26" s="76">
        <v>2005</v>
      </c>
      <c r="P26" s="76">
        <v>2112</v>
      </c>
      <c r="Q26" s="76">
        <v>731</v>
      </c>
      <c r="R26" s="76">
        <v>32</v>
      </c>
      <c r="S26" s="76">
        <v>0</v>
      </c>
      <c r="T26" s="78" t="s">
        <v>921</v>
      </c>
      <c r="U26" s="78" t="s">
        <v>922</v>
      </c>
      <c r="V26" s="78" t="s">
        <v>923</v>
      </c>
      <c r="W26" s="76">
        <v>33419</v>
      </c>
      <c r="X26" s="76">
        <v>10593</v>
      </c>
      <c r="Y26" s="76">
        <v>4797</v>
      </c>
      <c r="Z26" s="76">
        <v>1587</v>
      </c>
      <c r="AA26" s="76">
        <v>102</v>
      </c>
      <c r="AB26" s="76">
        <v>2113</v>
      </c>
      <c r="AC26" s="76">
        <v>711</v>
      </c>
      <c r="AD26" s="76">
        <v>0</v>
      </c>
      <c r="AE26" s="76">
        <v>202</v>
      </c>
      <c r="AF26" s="76">
        <v>0</v>
      </c>
      <c r="AG26" s="76">
        <v>0</v>
      </c>
      <c r="AH26" s="76">
        <v>96</v>
      </c>
      <c r="AI26" s="76">
        <v>0</v>
      </c>
      <c r="AJ26" s="76">
        <v>3334</v>
      </c>
      <c r="AK26" s="76">
        <v>0</v>
      </c>
      <c r="AL26" s="76">
        <v>3256</v>
      </c>
      <c r="AM26" s="76">
        <v>0</v>
      </c>
      <c r="AN26" s="76">
        <v>0</v>
      </c>
      <c r="AO26" s="76">
        <v>314</v>
      </c>
      <c r="AP26" s="76">
        <v>394</v>
      </c>
      <c r="AQ26" s="76">
        <v>7281</v>
      </c>
      <c r="AR26" s="76">
        <v>3170</v>
      </c>
      <c r="AS26" s="76">
        <v>1294</v>
      </c>
      <c r="AT26" s="76">
        <v>2664</v>
      </c>
      <c r="AU26" s="76">
        <v>186</v>
      </c>
      <c r="AV26" s="76">
        <v>1671</v>
      </c>
      <c r="AW26" s="76">
        <v>312</v>
      </c>
      <c r="AX26" s="76">
        <v>0</v>
      </c>
      <c r="AY26" s="76">
        <v>946</v>
      </c>
      <c r="AZ26" s="76">
        <v>0</v>
      </c>
      <c r="BA26" s="76">
        <v>0</v>
      </c>
      <c r="BB26" s="76">
        <v>0</v>
      </c>
      <c r="BC26" s="76">
        <v>0</v>
      </c>
      <c r="BD26" s="76">
        <v>8650.9999999999982</v>
      </c>
      <c r="BE26" s="76">
        <v>0</v>
      </c>
      <c r="BF26" s="76">
        <v>7264</v>
      </c>
      <c r="BG26" s="76">
        <v>0</v>
      </c>
      <c r="BH26" s="76">
        <v>183</v>
      </c>
      <c r="BI26" s="76">
        <v>656</v>
      </c>
      <c r="BJ26" s="76">
        <v>5973</v>
      </c>
      <c r="BK26" s="76">
        <v>3263</v>
      </c>
      <c r="BL26" s="76">
        <v>1449</v>
      </c>
      <c r="BM26" s="76">
        <v>0</v>
      </c>
      <c r="BN26" s="76">
        <v>3669</v>
      </c>
      <c r="BO26" s="76">
        <v>0</v>
      </c>
      <c r="BP26" s="76">
        <v>301</v>
      </c>
      <c r="BQ26" s="76">
        <v>225</v>
      </c>
      <c r="BR26" s="76">
        <v>0</v>
      </c>
      <c r="BS26" s="76">
        <v>0</v>
      </c>
      <c r="BT26" s="76">
        <v>0</v>
      </c>
      <c r="BU26" s="76">
        <v>0</v>
      </c>
      <c r="BV26" s="76">
        <v>0</v>
      </c>
      <c r="BW26" s="76">
        <v>0</v>
      </c>
      <c r="BX26" s="76">
        <v>1705</v>
      </c>
      <c r="BY26" s="76">
        <v>0</v>
      </c>
      <c r="BZ26" s="76">
        <v>1875</v>
      </c>
      <c r="CA26" s="76">
        <v>0</v>
      </c>
      <c r="CB26" s="76">
        <v>0</v>
      </c>
      <c r="CC26" s="76">
        <v>42</v>
      </c>
      <c r="CD26" s="76">
        <v>1146</v>
      </c>
      <c r="CE26" s="76">
        <v>0</v>
      </c>
      <c r="CF26" s="76">
        <v>0</v>
      </c>
      <c r="CG26" s="76">
        <v>0</v>
      </c>
      <c r="CH26" s="76">
        <v>417</v>
      </c>
      <c r="CI26" s="76">
        <v>0</v>
      </c>
      <c r="CJ26" s="76">
        <v>0</v>
      </c>
      <c r="CK26" s="76">
        <v>0</v>
      </c>
      <c r="CL26" s="76">
        <v>0</v>
      </c>
      <c r="CM26" s="76">
        <v>0</v>
      </c>
      <c r="CN26" s="76">
        <v>0</v>
      </c>
      <c r="CO26" s="76">
        <v>0</v>
      </c>
      <c r="CP26" s="76">
        <v>0</v>
      </c>
      <c r="CQ26" s="76">
        <v>0</v>
      </c>
      <c r="CR26" s="76">
        <v>0</v>
      </c>
      <c r="CS26" s="76">
        <v>0</v>
      </c>
      <c r="CT26" s="76">
        <v>0</v>
      </c>
      <c r="CU26" s="76">
        <v>0</v>
      </c>
      <c r="CV26" s="76">
        <v>0</v>
      </c>
      <c r="CW26" s="76">
        <v>0</v>
      </c>
      <c r="CX26" s="76">
        <v>0</v>
      </c>
      <c r="CY26" s="76">
        <v>0</v>
      </c>
      <c r="CZ26" s="76">
        <v>0</v>
      </c>
      <c r="DA26" s="76">
        <v>0</v>
      </c>
      <c r="DB26" s="76">
        <v>0</v>
      </c>
      <c r="DC26" s="76">
        <v>0</v>
      </c>
      <c r="DD26" s="76">
        <v>0</v>
      </c>
      <c r="DE26" s="76">
        <v>0</v>
      </c>
      <c r="DF26" s="76">
        <v>0</v>
      </c>
      <c r="DG26" s="76">
        <v>0</v>
      </c>
      <c r="DH26" s="76">
        <v>0</v>
      </c>
      <c r="DI26" s="76">
        <v>0</v>
      </c>
      <c r="DJ26" s="76">
        <v>0</v>
      </c>
      <c r="DK26" s="76">
        <v>0</v>
      </c>
      <c r="DL26" s="76">
        <v>0</v>
      </c>
      <c r="DM26" s="76">
        <v>0</v>
      </c>
      <c r="DN26" s="76">
        <v>0</v>
      </c>
      <c r="DO26" s="76">
        <v>0</v>
      </c>
      <c r="DP26" s="76">
        <v>0</v>
      </c>
      <c r="DQ26" s="76">
        <v>0</v>
      </c>
      <c r="DR26" s="76">
        <v>0</v>
      </c>
      <c r="DS26" s="76">
        <v>3202364.0354161575</v>
      </c>
      <c r="DT26" s="76">
        <v>934480.52281290526</v>
      </c>
      <c r="DU26" s="76">
        <v>667552.18684832053</v>
      </c>
      <c r="DV26" s="76">
        <v>136788.06629111618</v>
      </c>
      <c r="DW26" s="76">
        <v>11275.883292383292</v>
      </c>
      <c r="DX26" s="76">
        <v>591406.36390471621</v>
      </c>
      <c r="DY26" s="76">
        <v>50098.751945045697</v>
      </c>
      <c r="DZ26" s="76">
        <v>0</v>
      </c>
      <c r="EA26" s="76">
        <v>19668.928694343515</v>
      </c>
      <c r="EB26" s="76">
        <v>0</v>
      </c>
      <c r="EC26" s="76">
        <v>0</v>
      </c>
      <c r="ED26" s="76">
        <v>14315.61515353805</v>
      </c>
      <c r="EE26" s="76">
        <v>0</v>
      </c>
      <c r="EF26" s="76">
        <v>290943.1290723476</v>
      </c>
      <c r="EG26" s="76">
        <v>0</v>
      </c>
      <c r="EH26" s="76">
        <v>418409.14757694036</v>
      </c>
      <c r="EI26" s="76">
        <v>0</v>
      </c>
      <c r="EJ26" s="76">
        <v>0</v>
      </c>
      <c r="EK26" s="76">
        <v>64016.947778568916</v>
      </c>
      <c r="EL26" s="76">
        <v>42890.114843017123</v>
      </c>
      <c r="EM26" s="76">
        <v>1255503.0932337227</v>
      </c>
      <c r="EN26" s="76">
        <v>881662.89886521152</v>
      </c>
      <c r="EO26" s="76">
        <v>676586.57168067805</v>
      </c>
      <c r="EP26" s="76">
        <v>344503.57761220285</v>
      </c>
      <c r="EQ26" s="76">
        <v>16314.616707616708</v>
      </c>
      <c r="ER26" s="76">
        <v>546348.58360276977</v>
      </c>
      <c r="ES26" s="76">
        <v>34472.782406782833</v>
      </c>
      <c r="ET26" s="76">
        <v>0</v>
      </c>
      <c r="EU26" s="76">
        <v>161647.61978211076</v>
      </c>
      <c r="EV26" s="76">
        <v>0</v>
      </c>
      <c r="EW26" s="76">
        <v>0</v>
      </c>
      <c r="EX26" s="76">
        <v>0</v>
      </c>
      <c r="EY26" s="76">
        <v>0</v>
      </c>
      <c r="EZ26" s="76">
        <v>1034537.8603335825</v>
      </c>
      <c r="FA26" s="76">
        <v>0</v>
      </c>
      <c r="FB26" s="76">
        <v>1647496.9236790431</v>
      </c>
      <c r="FC26" s="76">
        <v>0</v>
      </c>
      <c r="FD26" s="76">
        <v>117896.9666305916</v>
      </c>
      <c r="FE26" s="76">
        <v>188428.31029777174</v>
      </c>
      <c r="FF26" s="76">
        <v>1044219.4335049716</v>
      </c>
      <c r="FG26" s="76">
        <v>776337.79766892327</v>
      </c>
      <c r="FH26" s="76">
        <v>618805.76538314868</v>
      </c>
      <c r="FI26" s="76">
        <v>0</v>
      </c>
      <c r="FJ26" s="76">
        <v>427130.79913419939</v>
      </c>
      <c r="FK26" s="76">
        <v>0</v>
      </c>
      <c r="FL26" s="76">
        <v>158287.86231050035</v>
      </c>
      <c r="FM26" s="76">
        <v>42752.1</v>
      </c>
      <c r="FN26" s="76">
        <v>0</v>
      </c>
      <c r="FO26" s="76">
        <v>0</v>
      </c>
      <c r="FP26" s="76">
        <v>0</v>
      </c>
      <c r="FQ26" s="76">
        <v>0</v>
      </c>
      <c r="FR26" s="76">
        <v>0</v>
      </c>
      <c r="FS26" s="76">
        <v>0</v>
      </c>
      <c r="FT26" s="76">
        <v>356658.61055503605</v>
      </c>
      <c r="FU26" s="76">
        <v>0</v>
      </c>
      <c r="FV26" s="76">
        <v>543309.32747417584</v>
      </c>
      <c r="FW26" s="76">
        <v>0</v>
      </c>
      <c r="FX26" s="76">
        <v>0</v>
      </c>
      <c r="FY26" s="76">
        <v>32482.642857142855</v>
      </c>
      <c r="FZ26" s="76">
        <v>506741.57142857119</v>
      </c>
      <c r="GA26" s="76">
        <v>0</v>
      </c>
      <c r="GB26" s="76">
        <v>0</v>
      </c>
      <c r="GC26" s="76">
        <v>0</v>
      </c>
      <c r="GD26" s="76">
        <v>148889.19999999998</v>
      </c>
      <c r="GE26" s="76">
        <v>0</v>
      </c>
      <c r="GF26" s="76">
        <v>0</v>
      </c>
      <c r="GG26" s="76">
        <v>0</v>
      </c>
      <c r="GH26" s="76">
        <v>0</v>
      </c>
      <c r="GI26" s="76">
        <v>0</v>
      </c>
      <c r="GJ26" s="76">
        <v>0</v>
      </c>
      <c r="GK26" s="76">
        <v>0</v>
      </c>
      <c r="GL26" s="76">
        <v>0</v>
      </c>
      <c r="GM26" s="76">
        <v>0</v>
      </c>
      <c r="GN26" s="76">
        <v>0</v>
      </c>
      <c r="GO26" s="76">
        <v>0</v>
      </c>
      <c r="GP26" s="76">
        <v>0</v>
      </c>
      <c r="GQ26" s="76">
        <v>0</v>
      </c>
      <c r="GR26" s="76">
        <v>0</v>
      </c>
      <c r="GS26" s="76">
        <v>0</v>
      </c>
      <c r="GT26" s="76">
        <v>0</v>
      </c>
      <c r="GU26" s="76">
        <v>0</v>
      </c>
      <c r="GV26" s="76">
        <v>0</v>
      </c>
      <c r="GW26" s="76">
        <v>0</v>
      </c>
      <c r="GX26" s="76">
        <v>0</v>
      </c>
      <c r="GY26" s="76">
        <v>0</v>
      </c>
      <c r="GZ26" s="76">
        <v>0</v>
      </c>
      <c r="HA26" s="76">
        <v>0</v>
      </c>
      <c r="HB26" s="76">
        <v>0</v>
      </c>
      <c r="HC26" s="76">
        <v>0</v>
      </c>
      <c r="HD26" s="76">
        <v>0</v>
      </c>
      <c r="HE26" s="76">
        <v>0</v>
      </c>
      <c r="HF26" s="76">
        <v>0</v>
      </c>
      <c r="HG26" s="76">
        <v>0</v>
      </c>
      <c r="HH26" s="76">
        <v>0</v>
      </c>
      <c r="HI26" s="76">
        <v>0</v>
      </c>
      <c r="HJ26" s="76">
        <v>0</v>
      </c>
      <c r="HK26" s="76">
        <v>0</v>
      </c>
      <c r="HL26" s="76">
        <v>0</v>
      </c>
      <c r="HM26" s="76">
        <v>0</v>
      </c>
      <c r="HN26" s="76">
        <v>0</v>
      </c>
      <c r="HP26" s="77" t="s">
        <v>148</v>
      </c>
      <c r="HQ26" s="75">
        <f>'Relative Weights'!$H$1</f>
        <v>2025</v>
      </c>
      <c r="HR26" s="76">
        <v>2000</v>
      </c>
      <c r="HS26" s="76">
        <v>0</v>
      </c>
      <c r="HT26" s="76">
        <v>0</v>
      </c>
      <c r="HU26" s="76">
        <v>0</v>
      </c>
      <c r="HV26" s="76">
        <v>0</v>
      </c>
      <c r="HW26" s="76">
        <v>0</v>
      </c>
      <c r="HX26" s="76">
        <v>0</v>
      </c>
      <c r="HY26" s="76">
        <v>0</v>
      </c>
      <c r="HZ26" s="76">
        <v>0</v>
      </c>
      <c r="IA26" s="76">
        <v>0</v>
      </c>
      <c r="IB26" s="76">
        <v>0</v>
      </c>
      <c r="IC26" s="76">
        <v>0</v>
      </c>
      <c r="ID26" s="76">
        <v>0</v>
      </c>
      <c r="IE26" s="76">
        <v>0</v>
      </c>
      <c r="IF26" s="76">
        <v>0</v>
      </c>
      <c r="IG26" s="76">
        <v>0</v>
      </c>
      <c r="IH26" s="76">
        <v>0</v>
      </c>
      <c r="II26" s="76">
        <v>0</v>
      </c>
      <c r="IJ26" s="76">
        <v>0</v>
      </c>
      <c r="IK26" s="76">
        <v>0</v>
      </c>
      <c r="IL26" s="76">
        <v>0</v>
      </c>
      <c r="IM26" s="76">
        <v>0</v>
      </c>
      <c r="IN26" s="76">
        <v>0</v>
      </c>
      <c r="IO26" s="76">
        <v>0</v>
      </c>
      <c r="IP26" s="76">
        <v>0</v>
      </c>
      <c r="IQ26" s="76">
        <v>0</v>
      </c>
      <c r="IR26" s="76">
        <v>0</v>
      </c>
      <c r="IS26" s="76">
        <v>0</v>
      </c>
      <c r="IT26" s="76">
        <v>0</v>
      </c>
      <c r="IU26" s="76">
        <v>0</v>
      </c>
      <c r="IV26" s="76">
        <v>0</v>
      </c>
      <c r="IW26" s="76">
        <v>0</v>
      </c>
      <c r="IX26" s="76">
        <v>0</v>
      </c>
      <c r="IY26" s="76">
        <v>0</v>
      </c>
      <c r="IZ26" s="76">
        <v>0</v>
      </c>
      <c r="JA26" s="76">
        <v>0</v>
      </c>
      <c r="JB26" s="76">
        <v>0</v>
      </c>
      <c r="JC26" s="76">
        <v>0</v>
      </c>
      <c r="JD26" s="76">
        <v>0</v>
      </c>
      <c r="JE26" s="76">
        <v>0</v>
      </c>
      <c r="JF26" s="76">
        <v>0</v>
      </c>
      <c r="JG26" s="76">
        <v>0</v>
      </c>
      <c r="JH26" s="76">
        <v>0</v>
      </c>
      <c r="JI26" s="76">
        <v>0</v>
      </c>
      <c r="JJ26" s="76">
        <v>0</v>
      </c>
      <c r="JK26" s="76">
        <v>0</v>
      </c>
      <c r="JL26" s="76">
        <v>0</v>
      </c>
      <c r="JM26" s="76">
        <v>0</v>
      </c>
      <c r="JN26" s="76">
        <v>0</v>
      </c>
      <c r="JO26" s="76">
        <v>0</v>
      </c>
      <c r="JP26" s="76">
        <v>0</v>
      </c>
      <c r="JQ26" s="76">
        <v>0</v>
      </c>
      <c r="JR26" s="76">
        <v>0</v>
      </c>
      <c r="JS26" s="76">
        <v>0</v>
      </c>
      <c r="JT26" s="76">
        <v>0</v>
      </c>
      <c r="JU26" s="76">
        <v>0</v>
      </c>
      <c r="JV26" s="76">
        <v>0</v>
      </c>
      <c r="JW26" s="76">
        <v>0</v>
      </c>
      <c r="JX26" s="76">
        <v>0</v>
      </c>
      <c r="JY26" s="76">
        <v>0</v>
      </c>
      <c r="JZ26" s="76">
        <v>0</v>
      </c>
      <c r="KA26" s="76">
        <v>0</v>
      </c>
      <c r="KB26" s="76">
        <v>0</v>
      </c>
      <c r="KC26" s="76">
        <v>0</v>
      </c>
      <c r="KD26" s="76">
        <v>0</v>
      </c>
      <c r="KE26" s="76">
        <v>0</v>
      </c>
      <c r="KF26" s="76">
        <v>0</v>
      </c>
      <c r="KG26" s="76">
        <v>0</v>
      </c>
      <c r="KH26" s="76">
        <v>0</v>
      </c>
      <c r="KI26" s="76">
        <v>0</v>
      </c>
      <c r="KJ26" s="76">
        <v>0</v>
      </c>
      <c r="KK26" s="76">
        <v>0</v>
      </c>
      <c r="KL26" s="76">
        <v>0</v>
      </c>
      <c r="KM26" s="76">
        <v>0</v>
      </c>
      <c r="KN26" s="76">
        <v>0</v>
      </c>
      <c r="KO26" s="76">
        <v>0</v>
      </c>
      <c r="KP26" s="76">
        <v>0</v>
      </c>
      <c r="KQ26" s="76">
        <v>0</v>
      </c>
      <c r="KR26" s="76">
        <v>0</v>
      </c>
      <c r="KS26" s="76">
        <v>0</v>
      </c>
      <c r="KT26" s="76">
        <v>0</v>
      </c>
      <c r="KU26" s="76">
        <v>0</v>
      </c>
      <c r="KV26" s="76">
        <v>0</v>
      </c>
      <c r="KW26" s="76">
        <v>0</v>
      </c>
      <c r="KX26" s="76">
        <v>0</v>
      </c>
      <c r="KY26" s="76">
        <v>0</v>
      </c>
      <c r="KZ26" s="76">
        <v>0</v>
      </c>
      <c r="LA26" s="76">
        <v>0</v>
      </c>
      <c r="LB26" s="76">
        <v>0</v>
      </c>
      <c r="LC26" s="76">
        <v>0</v>
      </c>
      <c r="LD26" s="76">
        <v>0</v>
      </c>
      <c r="LE26" s="76">
        <v>0</v>
      </c>
      <c r="LF26" s="76">
        <v>0</v>
      </c>
      <c r="LG26" s="76">
        <v>0</v>
      </c>
      <c r="LH26" s="76">
        <v>0</v>
      </c>
      <c r="LI26" s="76">
        <v>0</v>
      </c>
      <c r="LJ26" s="76">
        <v>0</v>
      </c>
      <c r="LK26" s="76">
        <v>0</v>
      </c>
      <c r="LL26" s="76">
        <v>0</v>
      </c>
      <c r="LM26" s="76">
        <v>0</v>
      </c>
      <c r="LN26" s="76">
        <v>0</v>
      </c>
      <c r="LO26" s="76">
        <v>0</v>
      </c>
      <c r="LP26" s="76">
        <v>0</v>
      </c>
      <c r="LQ26" s="76">
        <v>0</v>
      </c>
      <c r="LR26" s="76">
        <v>0</v>
      </c>
      <c r="LS26" s="76">
        <v>0</v>
      </c>
      <c r="LT26" s="76">
        <v>0</v>
      </c>
      <c r="LU26" s="76">
        <v>0</v>
      </c>
      <c r="LV26" s="76">
        <v>0</v>
      </c>
      <c r="LW26" s="76">
        <v>0</v>
      </c>
      <c r="LX26" s="76">
        <v>0</v>
      </c>
      <c r="LY26" s="76">
        <v>0</v>
      </c>
      <c r="LZ26" s="76">
        <v>0</v>
      </c>
      <c r="MA26" s="76">
        <v>0</v>
      </c>
      <c r="MB26" s="76">
        <v>0</v>
      </c>
      <c r="MC26" s="76">
        <v>0</v>
      </c>
      <c r="MD26" s="76">
        <v>0</v>
      </c>
      <c r="ME26" s="76">
        <v>0</v>
      </c>
      <c r="MF26" s="76">
        <v>0</v>
      </c>
      <c r="MG26" s="76">
        <v>0</v>
      </c>
      <c r="MH26" s="76">
        <v>0</v>
      </c>
      <c r="MI26" s="76">
        <v>0</v>
      </c>
      <c r="MJ26" s="76">
        <v>0</v>
      </c>
      <c r="MK26" s="76">
        <v>0</v>
      </c>
      <c r="ML26" s="76">
        <v>0</v>
      </c>
      <c r="MM26" s="76">
        <v>0</v>
      </c>
      <c r="MN26" s="76">
        <v>0</v>
      </c>
      <c r="MO26" s="76">
        <v>0</v>
      </c>
      <c r="MP26" s="76">
        <v>0</v>
      </c>
      <c r="MQ26" s="76">
        <v>0</v>
      </c>
      <c r="MR26" s="76">
        <v>0</v>
      </c>
      <c r="MS26" s="76">
        <v>0</v>
      </c>
      <c r="MT26" s="76">
        <v>0</v>
      </c>
      <c r="MU26" s="76">
        <v>0</v>
      </c>
      <c r="MV26" s="76">
        <v>0</v>
      </c>
      <c r="MW26" s="76">
        <v>0</v>
      </c>
      <c r="MX26" s="76">
        <v>0</v>
      </c>
      <c r="MY26" s="76">
        <v>0</v>
      </c>
      <c r="MZ26" s="76">
        <v>0</v>
      </c>
      <c r="NA26" s="76">
        <v>0</v>
      </c>
      <c r="NB26" s="76">
        <v>0</v>
      </c>
      <c r="NC26" s="76">
        <v>0</v>
      </c>
      <c r="ND26" s="76">
        <v>0</v>
      </c>
      <c r="NE26" s="76">
        <v>0</v>
      </c>
      <c r="NF26" s="76">
        <v>0</v>
      </c>
      <c r="NG26" s="76">
        <v>0</v>
      </c>
      <c r="NH26" s="76">
        <v>0</v>
      </c>
      <c r="NI26" s="76">
        <v>0</v>
      </c>
      <c r="NJ26" s="76">
        <v>0</v>
      </c>
      <c r="NK26" s="76">
        <v>0</v>
      </c>
      <c r="NL26" s="76">
        <v>0</v>
      </c>
      <c r="NM26" s="76">
        <v>0</v>
      </c>
      <c r="NN26" s="76">
        <v>0</v>
      </c>
      <c r="NO26" s="76">
        <v>0</v>
      </c>
      <c r="NP26" s="76">
        <v>0</v>
      </c>
      <c r="NQ26" s="76">
        <v>0</v>
      </c>
      <c r="NR26" s="76">
        <v>0</v>
      </c>
      <c r="NS26" s="76">
        <v>0</v>
      </c>
      <c r="NT26" s="76">
        <v>0</v>
      </c>
      <c r="NU26" s="76">
        <v>0</v>
      </c>
      <c r="NV26" s="76">
        <v>0</v>
      </c>
      <c r="NW26" s="76">
        <v>0</v>
      </c>
      <c r="NX26" s="76">
        <v>0</v>
      </c>
      <c r="NY26" s="76">
        <v>0</v>
      </c>
      <c r="NZ26" s="76">
        <v>0</v>
      </c>
      <c r="OA26" s="76">
        <v>0</v>
      </c>
      <c r="OB26" s="76">
        <v>0</v>
      </c>
      <c r="OC26" s="76">
        <v>0</v>
      </c>
      <c r="OD26" s="76">
        <v>0</v>
      </c>
      <c r="OE26" s="76">
        <v>0</v>
      </c>
      <c r="OF26" s="76">
        <v>0</v>
      </c>
      <c r="OG26" s="76">
        <v>0</v>
      </c>
      <c r="OH26" s="76">
        <v>0</v>
      </c>
      <c r="OI26" s="76">
        <v>0</v>
      </c>
      <c r="OJ26" s="76">
        <v>0</v>
      </c>
      <c r="OK26" s="76">
        <v>0</v>
      </c>
      <c r="OL26" s="76">
        <v>0</v>
      </c>
      <c r="OM26" s="76">
        <v>0</v>
      </c>
      <c r="ON26" s="76">
        <v>0</v>
      </c>
      <c r="OO26" s="76">
        <v>0</v>
      </c>
      <c r="OP26" s="76">
        <v>0</v>
      </c>
      <c r="OQ26" s="76">
        <v>0</v>
      </c>
      <c r="OR26" s="76">
        <v>0</v>
      </c>
      <c r="OS26" s="76">
        <v>0</v>
      </c>
      <c r="OT26" s="76">
        <v>0</v>
      </c>
      <c r="OU26" s="76">
        <v>0</v>
      </c>
      <c r="OV26" s="76">
        <v>0</v>
      </c>
      <c r="OW26" s="76">
        <v>0</v>
      </c>
      <c r="OX26" s="76">
        <v>0</v>
      </c>
      <c r="OY26" s="76">
        <v>0</v>
      </c>
      <c r="OZ26" s="76">
        <v>0</v>
      </c>
      <c r="PA26" s="76">
        <v>0</v>
      </c>
      <c r="PB26" s="76">
        <v>0</v>
      </c>
      <c r="PC26" s="76">
        <v>0</v>
      </c>
      <c r="PD26" s="76">
        <v>0</v>
      </c>
      <c r="PE26" s="76">
        <v>0</v>
      </c>
      <c r="PF26" s="76">
        <v>0</v>
      </c>
      <c r="PG26" s="76">
        <v>0</v>
      </c>
      <c r="PH26" s="76">
        <v>0</v>
      </c>
      <c r="PI26" s="76">
        <v>0</v>
      </c>
      <c r="PJ26" s="76">
        <v>4550138</v>
      </c>
      <c r="PK26" s="76">
        <v>2116722</v>
      </c>
      <c r="PL26" s="76">
        <v>1168471</v>
      </c>
      <c r="PM26" s="76">
        <v>23985</v>
      </c>
      <c r="PN26" s="76">
        <v>919130</v>
      </c>
      <c r="PO26" s="76">
        <v>1126661</v>
      </c>
      <c r="PP26" s="76">
        <v>110683</v>
      </c>
      <c r="PQ26" s="76">
        <v>0</v>
      </c>
      <c r="PR26" s="76">
        <v>157620</v>
      </c>
      <c r="PS26" s="76">
        <v>0</v>
      </c>
      <c r="PT26" s="76">
        <v>0</v>
      </c>
      <c r="PU26" s="76">
        <v>12445</v>
      </c>
      <c r="PV26" s="76">
        <v>0</v>
      </c>
      <c r="PW26" s="76">
        <v>1462298</v>
      </c>
      <c r="PX26" s="76">
        <v>0</v>
      </c>
      <c r="PY26" s="76">
        <v>2268213</v>
      </c>
      <c r="PZ26" s="76">
        <v>0</v>
      </c>
      <c r="QA26" s="76">
        <v>102489</v>
      </c>
      <c r="QB26" s="76">
        <v>247690</v>
      </c>
      <c r="QC26" s="89">
        <v>1385548</v>
      </c>
      <c r="QD26" s="102">
        <v>1</v>
      </c>
    </row>
    <row r="27" spans="1:446" x14ac:dyDescent="0.25">
      <c r="A27" s="75" t="s">
        <v>87</v>
      </c>
      <c r="B27" s="75" t="s">
        <v>87</v>
      </c>
      <c r="C27" s="80">
        <f>ROUND(UNT!H18,0)-ROUND(UNT!H288,0)</f>
        <v>0</v>
      </c>
      <c r="D27" s="77">
        <v>3594</v>
      </c>
      <c r="E27" s="75" t="s">
        <v>87</v>
      </c>
      <c r="F27" s="75">
        <v>2025</v>
      </c>
      <c r="G27" s="80">
        <v>223025741</v>
      </c>
      <c r="H27" s="80">
        <v>117998101</v>
      </c>
      <c r="I27" s="80">
        <v>83248898</v>
      </c>
      <c r="J27" s="80">
        <v>66553147</v>
      </c>
      <c r="K27" s="80">
        <v>60538139</v>
      </c>
      <c r="L27" s="75" t="s">
        <v>821</v>
      </c>
      <c r="M27" s="75" t="s">
        <v>786</v>
      </c>
      <c r="N27" s="98" t="s">
        <v>822</v>
      </c>
      <c r="O27" s="76">
        <v>15619</v>
      </c>
      <c r="P27" s="76">
        <v>19180</v>
      </c>
      <c r="Q27" s="76">
        <v>9368</v>
      </c>
      <c r="R27" s="76">
        <v>1968</v>
      </c>
      <c r="S27" s="76">
        <v>45</v>
      </c>
      <c r="T27" s="78" t="s">
        <v>856</v>
      </c>
      <c r="U27" s="78" t="s">
        <v>857</v>
      </c>
      <c r="V27" s="91" t="s">
        <v>858</v>
      </c>
      <c r="W27" s="80">
        <v>286890.5</v>
      </c>
      <c r="X27" s="80">
        <v>85759</v>
      </c>
      <c r="Y27" s="80">
        <v>60688</v>
      </c>
      <c r="Z27" s="80">
        <v>4583.5</v>
      </c>
      <c r="AA27" s="80">
        <v>6</v>
      </c>
      <c r="AB27" s="80">
        <v>28136</v>
      </c>
      <c r="AC27" s="80">
        <v>2658</v>
      </c>
      <c r="AD27" s="80">
        <v>0</v>
      </c>
      <c r="AE27" s="80">
        <v>2193</v>
      </c>
      <c r="AF27" s="80">
        <v>18</v>
      </c>
      <c r="AG27" s="80">
        <v>0</v>
      </c>
      <c r="AH27" s="80">
        <v>5</v>
      </c>
      <c r="AI27" s="80">
        <v>0</v>
      </c>
      <c r="AJ27" s="80">
        <v>18415</v>
      </c>
      <c r="AK27" s="80">
        <v>0</v>
      </c>
      <c r="AL27" s="80">
        <v>47362</v>
      </c>
      <c r="AM27" s="80">
        <v>0</v>
      </c>
      <c r="AN27" s="80">
        <v>0</v>
      </c>
      <c r="AO27" s="80">
        <v>4300</v>
      </c>
      <c r="AP27" s="80">
        <v>0</v>
      </c>
      <c r="AQ27" s="80">
        <v>108103</v>
      </c>
      <c r="AR27" s="80">
        <v>34246</v>
      </c>
      <c r="AS27" s="80">
        <v>32352</v>
      </c>
      <c r="AT27" s="80">
        <v>10025</v>
      </c>
      <c r="AU27" s="80">
        <v>90</v>
      </c>
      <c r="AV27" s="80">
        <v>32781</v>
      </c>
      <c r="AW27" s="80">
        <v>927</v>
      </c>
      <c r="AX27" s="80">
        <v>0</v>
      </c>
      <c r="AY27" s="80">
        <v>4587</v>
      </c>
      <c r="AZ27" s="80">
        <v>336</v>
      </c>
      <c r="BA27" s="80">
        <v>0</v>
      </c>
      <c r="BB27" s="80">
        <v>15</v>
      </c>
      <c r="BC27" s="80">
        <v>0</v>
      </c>
      <c r="BD27" s="80">
        <v>19802</v>
      </c>
      <c r="BE27" s="80">
        <v>0</v>
      </c>
      <c r="BF27" s="80">
        <v>121486</v>
      </c>
      <c r="BG27" s="80">
        <v>0</v>
      </c>
      <c r="BH27" s="80">
        <v>2328</v>
      </c>
      <c r="BI27" s="80">
        <v>8178</v>
      </c>
      <c r="BJ27" s="80">
        <v>0</v>
      </c>
      <c r="BK27" s="80">
        <v>22328</v>
      </c>
      <c r="BL27" s="80">
        <v>23942.999999999996</v>
      </c>
      <c r="BM27" s="80">
        <v>5740</v>
      </c>
      <c r="BN27" s="80">
        <v>7794</v>
      </c>
      <c r="BO27" s="80">
        <v>0</v>
      </c>
      <c r="BP27" s="80">
        <v>38913</v>
      </c>
      <c r="BQ27" s="80">
        <v>18</v>
      </c>
      <c r="BR27" s="80">
        <v>0</v>
      </c>
      <c r="BS27" s="80">
        <v>1470</v>
      </c>
      <c r="BT27" s="80">
        <v>7042</v>
      </c>
      <c r="BU27" s="80">
        <v>0</v>
      </c>
      <c r="BV27" s="80">
        <v>0</v>
      </c>
      <c r="BW27" s="80">
        <v>0</v>
      </c>
      <c r="BX27" s="80">
        <v>6768</v>
      </c>
      <c r="BY27" s="80">
        <v>0</v>
      </c>
      <c r="BZ27" s="80">
        <v>41874</v>
      </c>
      <c r="CA27" s="80">
        <v>0</v>
      </c>
      <c r="CB27" s="80">
        <v>0</v>
      </c>
      <c r="CC27" s="80">
        <v>4500</v>
      </c>
      <c r="CD27" s="80">
        <v>0</v>
      </c>
      <c r="CE27" s="80">
        <v>6698</v>
      </c>
      <c r="CF27" s="80">
        <v>5494</v>
      </c>
      <c r="CG27" s="80">
        <v>3624.0000000000005</v>
      </c>
      <c r="CH27" s="80">
        <v>1837</v>
      </c>
      <c r="CI27" s="80">
        <v>0</v>
      </c>
      <c r="CJ27" s="80">
        <v>4307</v>
      </c>
      <c r="CK27" s="80">
        <v>0</v>
      </c>
      <c r="CL27" s="80">
        <v>0</v>
      </c>
      <c r="CM27" s="80">
        <v>0</v>
      </c>
      <c r="CN27" s="80">
        <v>15</v>
      </c>
      <c r="CO27" s="80">
        <v>0</v>
      </c>
      <c r="CP27" s="80">
        <v>0</v>
      </c>
      <c r="CQ27" s="80">
        <v>0</v>
      </c>
      <c r="CR27" s="80">
        <v>54</v>
      </c>
      <c r="CS27" s="80">
        <v>0</v>
      </c>
      <c r="CT27" s="80">
        <v>1441</v>
      </c>
      <c r="CU27" s="80">
        <v>0</v>
      </c>
      <c r="CV27" s="80">
        <v>0</v>
      </c>
      <c r="CW27" s="80">
        <v>9</v>
      </c>
      <c r="CX27" s="80">
        <v>0</v>
      </c>
      <c r="CY27" s="80">
        <v>0</v>
      </c>
      <c r="CZ27" s="80">
        <v>0</v>
      </c>
      <c r="DA27" s="80">
        <v>0</v>
      </c>
      <c r="DB27" s="80">
        <v>0</v>
      </c>
      <c r="DC27" s="80">
        <v>0</v>
      </c>
      <c r="DD27" s="80">
        <v>0</v>
      </c>
      <c r="DE27" s="80">
        <v>0</v>
      </c>
      <c r="DF27" s="80">
        <v>0</v>
      </c>
      <c r="DG27" s="80">
        <v>0</v>
      </c>
      <c r="DH27" s="80">
        <v>0</v>
      </c>
      <c r="DI27" s="80">
        <v>0</v>
      </c>
      <c r="DJ27" s="80">
        <v>0</v>
      </c>
      <c r="DK27" s="80">
        <v>0</v>
      </c>
      <c r="DL27" s="80">
        <v>1064</v>
      </c>
      <c r="DM27" s="80">
        <v>0</v>
      </c>
      <c r="DN27" s="80">
        <v>0</v>
      </c>
      <c r="DO27" s="80">
        <v>0</v>
      </c>
      <c r="DP27" s="80">
        <v>0</v>
      </c>
      <c r="DQ27" s="80">
        <v>0</v>
      </c>
      <c r="DR27" s="80">
        <v>0</v>
      </c>
      <c r="DS27" s="80">
        <v>13439069.827427546</v>
      </c>
      <c r="DT27" s="80">
        <v>3363980.9936798159</v>
      </c>
      <c r="DU27" s="80">
        <v>3678003.8517754022</v>
      </c>
      <c r="DV27" s="80">
        <v>232419.71997911466</v>
      </c>
      <c r="DW27" s="80">
        <v>0</v>
      </c>
      <c r="DX27" s="80">
        <v>2079288.4392311848</v>
      </c>
      <c r="DY27" s="80">
        <v>136282.27572983457</v>
      </c>
      <c r="DZ27" s="80">
        <v>0</v>
      </c>
      <c r="EA27" s="80">
        <v>178518.32479824725</v>
      </c>
      <c r="EB27" s="80">
        <v>1696.9998324115973</v>
      </c>
      <c r="EC27" s="80">
        <v>0</v>
      </c>
      <c r="ED27" s="80">
        <v>3580.615942028985</v>
      </c>
      <c r="EE27" s="80">
        <v>0</v>
      </c>
      <c r="EF27" s="80">
        <v>721313.79714590381</v>
      </c>
      <c r="EG27" s="80">
        <v>0</v>
      </c>
      <c r="EH27" s="80">
        <v>3445898.3415395166</v>
      </c>
      <c r="EI27" s="80">
        <v>0</v>
      </c>
      <c r="EJ27" s="80">
        <v>0</v>
      </c>
      <c r="EK27" s="80">
        <v>284436.10931377573</v>
      </c>
      <c r="EL27" s="80">
        <v>0</v>
      </c>
      <c r="EM27" s="80">
        <v>8743542.2688069493</v>
      </c>
      <c r="EN27" s="80">
        <v>3233310.8888625619</v>
      </c>
      <c r="EO27" s="80">
        <v>4106995.8965135836</v>
      </c>
      <c r="EP27" s="80">
        <v>905921.67685343255</v>
      </c>
      <c r="EQ27" s="80">
        <v>0</v>
      </c>
      <c r="ER27" s="80">
        <v>4210587.5319370069</v>
      </c>
      <c r="ES27" s="80">
        <v>114131.80785351639</v>
      </c>
      <c r="ET27" s="80">
        <v>0</v>
      </c>
      <c r="EU27" s="80">
        <v>532651.12520175264</v>
      </c>
      <c r="EV27" s="80">
        <v>33938.591742679972</v>
      </c>
      <c r="EW27" s="80">
        <v>0</v>
      </c>
      <c r="EX27" s="80">
        <v>4897.644927536232</v>
      </c>
      <c r="EY27" s="80">
        <v>0</v>
      </c>
      <c r="EZ27" s="80">
        <v>1106863.2748334382</v>
      </c>
      <c r="FA27" s="80">
        <v>0</v>
      </c>
      <c r="FB27" s="80">
        <v>12811539.945233753</v>
      </c>
      <c r="FC27" s="80">
        <v>0</v>
      </c>
      <c r="FD27" s="80">
        <v>383629.67098527087</v>
      </c>
      <c r="FE27" s="80">
        <v>1320600.9377500764</v>
      </c>
      <c r="FF27" s="80">
        <v>0</v>
      </c>
      <c r="FG27" s="80">
        <v>5714241.3397511542</v>
      </c>
      <c r="FH27" s="80">
        <v>3238539.0330123194</v>
      </c>
      <c r="FI27" s="80">
        <v>2842469.9415827752</v>
      </c>
      <c r="FJ27" s="80">
        <v>1422215.9244065811</v>
      </c>
      <c r="FK27" s="80">
        <v>0</v>
      </c>
      <c r="FL27" s="80">
        <v>5122299.1553190295</v>
      </c>
      <c r="FM27" s="80">
        <v>17241.397058823532</v>
      </c>
      <c r="FN27" s="80">
        <v>0</v>
      </c>
      <c r="FO27" s="80">
        <v>38825.154545454541</v>
      </c>
      <c r="FP27" s="80">
        <v>692420.39761269779</v>
      </c>
      <c r="FQ27" s="80">
        <v>0</v>
      </c>
      <c r="FR27" s="80">
        <v>0</v>
      </c>
      <c r="FS27" s="80">
        <v>0</v>
      </c>
      <c r="FT27" s="80">
        <v>1222795.3902177087</v>
      </c>
      <c r="FU27" s="80">
        <v>0</v>
      </c>
      <c r="FV27" s="80">
        <v>5319763.7410147293</v>
      </c>
      <c r="FW27" s="80">
        <v>0</v>
      </c>
      <c r="FX27" s="80">
        <v>0</v>
      </c>
      <c r="FY27" s="80">
        <v>715463.09637082438</v>
      </c>
      <c r="FZ27" s="80">
        <v>0</v>
      </c>
      <c r="GA27" s="80">
        <v>6164684.2428808426</v>
      </c>
      <c r="GB27" s="80">
        <v>5944154.4711222937</v>
      </c>
      <c r="GC27" s="80">
        <v>2862615.6392639885</v>
      </c>
      <c r="GD27" s="80">
        <v>980123.57045006391</v>
      </c>
      <c r="GE27" s="80">
        <v>0</v>
      </c>
      <c r="GF27" s="80">
        <v>4626540.0095939031</v>
      </c>
      <c r="GG27" s="80">
        <v>0</v>
      </c>
      <c r="GH27" s="80">
        <v>0</v>
      </c>
      <c r="GI27" s="80">
        <v>0</v>
      </c>
      <c r="GJ27" s="80">
        <v>2437.9437855208134</v>
      </c>
      <c r="GK27" s="80">
        <v>0</v>
      </c>
      <c r="GL27" s="80">
        <v>0</v>
      </c>
      <c r="GM27" s="80">
        <v>0</v>
      </c>
      <c r="GN27" s="80">
        <v>3027.0843301435402</v>
      </c>
      <c r="GO27" s="80">
        <v>0</v>
      </c>
      <c r="GP27" s="80">
        <v>2869725.5065893945</v>
      </c>
      <c r="GQ27" s="80">
        <v>0</v>
      </c>
      <c r="GR27" s="80">
        <v>0</v>
      </c>
      <c r="GS27" s="80">
        <v>2454.0133046301526</v>
      </c>
      <c r="GT27" s="80">
        <v>0</v>
      </c>
      <c r="GU27" s="80">
        <v>0</v>
      </c>
      <c r="GV27" s="80">
        <v>0</v>
      </c>
      <c r="GW27" s="80">
        <v>0</v>
      </c>
      <c r="GX27" s="80">
        <v>0</v>
      </c>
      <c r="GY27" s="80">
        <v>0</v>
      </c>
      <c r="GZ27" s="80">
        <v>0</v>
      </c>
      <c r="HA27" s="80">
        <v>0</v>
      </c>
      <c r="HB27" s="80">
        <v>0</v>
      </c>
      <c r="HC27" s="80">
        <v>0</v>
      </c>
      <c r="HD27" s="80">
        <v>0</v>
      </c>
      <c r="HE27" s="80">
        <v>0</v>
      </c>
      <c r="HF27" s="80">
        <v>0</v>
      </c>
      <c r="HG27" s="80">
        <v>0</v>
      </c>
      <c r="HH27" s="80">
        <v>428192.90138297877</v>
      </c>
      <c r="HI27" s="80">
        <v>0</v>
      </c>
      <c r="HJ27" s="80">
        <v>0</v>
      </c>
      <c r="HK27" s="80">
        <v>0</v>
      </c>
      <c r="HL27" s="80">
        <v>0</v>
      </c>
      <c r="HM27" s="80">
        <v>0</v>
      </c>
      <c r="HN27" s="80">
        <v>0</v>
      </c>
      <c r="HP27" s="77" t="s">
        <v>149</v>
      </c>
      <c r="HQ27" s="75">
        <f>'Relative Weights'!$H$1</f>
        <v>2025</v>
      </c>
      <c r="HR27" s="97">
        <v>4466058.4536066502</v>
      </c>
      <c r="HS27" s="97">
        <v>5158099.7308365395</v>
      </c>
      <c r="HT27" s="97">
        <v>1199460.9537089765</v>
      </c>
      <c r="HU27" s="97">
        <v>102584.87728381442</v>
      </c>
      <c r="HV27" s="97">
        <v>0</v>
      </c>
      <c r="HW27" s="97">
        <v>1281725.66079171</v>
      </c>
      <c r="HX27" s="97">
        <v>16567.518221987604</v>
      </c>
      <c r="HY27" s="97">
        <v>0</v>
      </c>
      <c r="HZ27" s="97">
        <v>0</v>
      </c>
      <c r="IA27" s="97">
        <v>574.85046488634282</v>
      </c>
      <c r="IB27" s="97">
        <v>0</v>
      </c>
      <c r="IC27" s="97">
        <v>0</v>
      </c>
      <c r="ID27" s="97">
        <v>0</v>
      </c>
      <c r="IE27" s="97">
        <v>315984.90557596576</v>
      </c>
      <c r="IF27" s="97">
        <v>0</v>
      </c>
      <c r="IG27" s="97">
        <v>361216.35165556311</v>
      </c>
      <c r="IH27" s="97">
        <v>0</v>
      </c>
      <c r="II27" s="97">
        <v>0</v>
      </c>
      <c r="IJ27" s="97">
        <v>123161.38356182694</v>
      </c>
      <c r="IK27" s="97">
        <v>0</v>
      </c>
      <c r="IL27" s="97">
        <v>1682849.2947155528</v>
      </c>
      <c r="IM27" s="97">
        <v>2059775.4565961373</v>
      </c>
      <c r="IN27" s="97">
        <v>639417.36050607706</v>
      </c>
      <c r="IO27" s="97">
        <v>224348.47180851651</v>
      </c>
      <c r="IP27" s="97">
        <v>0</v>
      </c>
      <c r="IQ27" s="97">
        <v>1493327.014728921</v>
      </c>
      <c r="IR27" s="97">
        <v>5778.0622241469191</v>
      </c>
      <c r="IS27" s="97">
        <v>0</v>
      </c>
      <c r="IT27" s="97">
        <v>0</v>
      </c>
      <c r="IU27" s="97">
        <v>10730.542011211732</v>
      </c>
      <c r="IV27" s="97">
        <v>0</v>
      </c>
      <c r="IW27" s="97">
        <v>0</v>
      </c>
      <c r="IX27" s="97">
        <v>0</v>
      </c>
      <c r="IY27" s="97">
        <v>339784.58323189104</v>
      </c>
      <c r="IZ27" s="97">
        <v>0</v>
      </c>
      <c r="JA27" s="97">
        <v>926538.77997609344</v>
      </c>
      <c r="JB27" s="97">
        <v>0</v>
      </c>
      <c r="JC27" s="97">
        <v>83712.000614984529</v>
      </c>
      <c r="JD27" s="97">
        <v>234235.76622526065</v>
      </c>
      <c r="JE27" s="97">
        <v>0</v>
      </c>
      <c r="JF27" s="97">
        <v>347582.01948520268</v>
      </c>
      <c r="JG27" s="97">
        <v>1440086.5431665396</v>
      </c>
      <c r="JH27" s="97">
        <v>113447.56581679285</v>
      </c>
      <c r="JI27" s="97">
        <v>174421.14606240176</v>
      </c>
      <c r="JJ27" s="97">
        <v>0</v>
      </c>
      <c r="JK27" s="97">
        <v>1772668.13471665</v>
      </c>
      <c r="JL27" s="97">
        <v>112.19538299314404</v>
      </c>
      <c r="JM27" s="97">
        <v>0</v>
      </c>
      <c r="JN27" s="97">
        <v>0</v>
      </c>
      <c r="JO27" s="97">
        <v>224894.27631831256</v>
      </c>
      <c r="JP27" s="97">
        <v>0</v>
      </c>
      <c r="JQ27" s="97">
        <v>0</v>
      </c>
      <c r="JR27" s="97">
        <v>0</v>
      </c>
      <c r="JS27" s="97">
        <v>116132.81786251081</v>
      </c>
      <c r="JT27" s="97">
        <v>0</v>
      </c>
      <c r="JU27" s="97">
        <v>319360.95412408788</v>
      </c>
      <c r="JV27" s="97">
        <v>0</v>
      </c>
      <c r="JW27" s="97">
        <v>0</v>
      </c>
      <c r="JX27" s="97">
        <v>128889.8200065631</v>
      </c>
      <c r="JY27" s="97">
        <v>0</v>
      </c>
      <c r="JZ27" s="97">
        <v>104268.37900895232</v>
      </c>
      <c r="KA27" s="97">
        <v>330444.61713891197</v>
      </c>
      <c r="KB27" s="97">
        <v>71626.128662030882</v>
      </c>
      <c r="KC27" s="97">
        <v>41110.039173291254</v>
      </c>
      <c r="KD27" s="97">
        <v>0</v>
      </c>
      <c r="KE27" s="97">
        <v>196203.88189614296</v>
      </c>
      <c r="KF27" s="97">
        <v>0</v>
      </c>
      <c r="KG27" s="97">
        <v>0</v>
      </c>
      <c r="KH27" s="97">
        <v>0</v>
      </c>
      <c r="KI27" s="97">
        <v>479.04205407195241</v>
      </c>
      <c r="KJ27" s="97">
        <v>0</v>
      </c>
      <c r="KK27" s="97">
        <v>0</v>
      </c>
      <c r="KL27" s="97">
        <v>0</v>
      </c>
      <c r="KM27" s="97">
        <v>926.591631881735</v>
      </c>
      <c r="KN27" s="97">
        <v>0</v>
      </c>
      <c r="KO27" s="97">
        <v>10990.092536963524</v>
      </c>
      <c r="KP27" s="97">
        <v>0</v>
      </c>
      <c r="KQ27" s="97">
        <v>0</v>
      </c>
      <c r="KR27" s="97">
        <v>257.77964001312614</v>
      </c>
      <c r="KS27" s="97">
        <v>0</v>
      </c>
      <c r="KT27" s="97">
        <v>0</v>
      </c>
      <c r="KU27" s="97">
        <v>0</v>
      </c>
      <c r="KV27" s="97">
        <v>0</v>
      </c>
      <c r="KW27" s="97">
        <v>0</v>
      </c>
      <c r="KX27" s="97">
        <v>0</v>
      </c>
      <c r="KY27" s="97">
        <v>0</v>
      </c>
      <c r="KZ27" s="97">
        <v>0</v>
      </c>
      <c r="LA27" s="97">
        <v>0</v>
      </c>
      <c r="LB27" s="97">
        <v>0</v>
      </c>
      <c r="LC27" s="97">
        <v>0</v>
      </c>
      <c r="LD27" s="97">
        <v>0</v>
      </c>
      <c r="LE27" s="97">
        <v>0</v>
      </c>
      <c r="LF27" s="97">
        <v>0</v>
      </c>
      <c r="LG27" s="97">
        <v>18257.286968929002</v>
      </c>
      <c r="LH27" s="97">
        <v>0</v>
      </c>
      <c r="LI27" s="97">
        <v>0</v>
      </c>
      <c r="LJ27" s="97">
        <v>0</v>
      </c>
      <c r="LK27" s="97">
        <v>0</v>
      </c>
      <c r="LL27" s="97">
        <v>0</v>
      </c>
      <c r="LM27" s="97">
        <v>0</v>
      </c>
      <c r="LN27" s="97">
        <v>0</v>
      </c>
      <c r="LO27" s="97">
        <v>0</v>
      </c>
      <c r="LP27" s="97">
        <v>0</v>
      </c>
      <c r="LQ27" s="97">
        <v>0</v>
      </c>
      <c r="LR27" s="97">
        <v>0</v>
      </c>
      <c r="LS27" s="97">
        <v>0</v>
      </c>
      <c r="LT27" s="97">
        <v>0</v>
      </c>
      <c r="LU27" s="97">
        <v>0</v>
      </c>
      <c r="LV27" s="97">
        <v>0</v>
      </c>
      <c r="LW27" s="97">
        <v>0</v>
      </c>
      <c r="LX27" s="97">
        <v>0</v>
      </c>
      <c r="LY27" s="97">
        <v>0</v>
      </c>
      <c r="LZ27" s="97">
        <v>0</v>
      </c>
      <c r="MA27" s="97">
        <v>0</v>
      </c>
      <c r="MB27" s="97">
        <v>0</v>
      </c>
      <c r="MC27" s="97">
        <v>0</v>
      </c>
      <c r="MD27" s="97">
        <v>0</v>
      </c>
      <c r="ME27" s="97">
        <v>0</v>
      </c>
      <c r="MF27" s="97">
        <v>0</v>
      </c>
      <c r="MG27" s="97">
        <v>0</v>
      </c>
      <c r="MH27" s="97">
        <v>0</v>
      </c>
      <c r="MI27" s="97">
        <v>0</v>
      </c>
      <c r="MJ27" s="97">
        <v>0</v>
      </c>
      <c r="MK27" s="97">
        <v>0</v>
      </c>
      <c r="ML27" s="97">
        <v>0</v>
      </c>
      <c r="MM27" s="97">
        <v>0</v>
      </c>
      <c r="MN27" s="97">
        <v>0</v>
      </c>
      <c r="MO27" s="97">
        <v>0</v>
      </c>
      <c r="MP27" s="97">
        <v>0</v>
      </c>
      <c r="MQ27" s="97">
        <v>0</v>
      </c>
      <c r="MR27" s="97">
        <v>0</v>
      </c>
      <c r="MS27" s="97">
        <v>0</v>
      </c>
      <c r="MT27" s="97">
        <v>0</v>
      </c>
      <c r="MU27" s="97">
        <v>0</v>
      </c>
      <c r="MV27" s="97">
        <v>0</v>
      </c>
      <c r="MW27" s="97">
        <v>0</v>
      </c>
      <c r="MX27" s="97">
        <v>0</v>
      </c>
      <c r="MY27" s="97">
        <v>0</v>
      </c>
      <c r="MZ27" s="97">
        <v>0</v>
      </c>
      <c r="NA27" s="97">
        <v>0</v>
      </c>
      <c r="NB27" s="97">
        <v>0</v>
      </c>
      <c r="NC27" s="97">
        <v>0</v>
      </c>
      <c r="ND27" s="97">
        <v>0</v>
      </c>
      <c r="NE27" s="97">
        <v>0</v>
      </c>
      <c r="NF27" s="97">
        <v>0</v>
      </c>
      <c r="NG27" s="97">
        <v>0</v>
      </c>
      <c r="NH27" s="97">
        <v>0</v>
      </c>
      <c r="NI27" s="97">
        <v>0</v>
      </c>
      <c r="NJ27" s="97">
        <v>0</v>
      </c>
      <c r="NK27" s="97">
        <v>0</v>
      </c>
      <c r="NL27" s="97">
        <v>0</v>
      </c>
      <c r="NM27" s="97">
        <v>0</v>
      </c>
      <c r="NN27" s="97">
        <v>0</v>
      </c>
      <c r="NO27" s="97">
        <v>0</v>
      </c>
      <c r="NP27" s="97">
        <v>0</v>
      </c>
      <c r="NQ27" s="97">
        <v>0</v>
      </c>
      <c r="NR27" s="97">
        <v>0</v>
      </c>
      <c r="NS27" s="97">
        <v>0</v>
      </c>
      <c r="NT27" s="97">
        <v>0</v>
      </c>
      <c r="NU27" s="97">
        <v>0</v>
      </c>
      <c r="NV27" s="97">
        <v>0</v>
      </c>
      <c r="NW27" s="97">
        <v>0</v>
      </c>
      <c r="NX27" s="97">
        <v>0</v>
      </c>
      <c r="NY27" s="97">
        <v>0</v>
      </c>
      <c r="NZ27" s="97">
        <v>0</v>
      </c>
      <c r="OA27" s="97">
        <v>0</v>
      </c>
      <c r="OB27" s="97">
        <v>0</v>
      </c>
      <c r="OC27" s="97">
        <v>0</v>
      </c>
      <c r="OD27" s="97">
        <v>0</v>
      </c>
      <c r="OE27" s="97">
        <v>0</v>
      </c>
      <c r="OF27" s="97">
        <v>0</v>
      </c>
      <c r="OG27" s="97">
        <v>0</v>
      </c>
      <c r="OH27" s="97">
        <v>0</v>
      </c>
      <c r="OI27" s="97">
        <v>0</v>
      </c>
      <c r="OJ27" s="97">
        <v>0</v>
      </c>
      <c r="OK27" s="97">
        <v>0</v>
      </c>
      <c r="OL27" s="97">
        <v>0</v>
      </c>
      <c r="OM27" s="97">
        <v>0</v>
      </c>
      <c r="ON27" s="97">
        <v>0</v>
      </c>
      <c r="OO27" s="97">
        <v>0</v>
      </c>
      <c r="OP27" s="97">
        <v>0</v>
      </c>
      <c r="OQ27" s="97">
        <v>0</v>
      </c>
      <c r="OR27" s="97">
        <v>0</v>
      </c>
      <c r="OS27" s="97">
        <v>0</v>
      </c>
      <c r="OT27" s="97">
        <v>0</v>
      </c>
      <c r="OU27" s="97">
        <v>0</v>
      </c>
      <c r="OV27" s="97">
        <v>0</v>
      </c>
      <c r="OW27" s="97">
        <v>0</v>
      </c>
      <c r="OX27" s="97">
        <v>0</v>
      </c>
      <c r="OY27" s="97">
        <v>0</v>
      </c>
      <c r="OZ27" s="97">
        <v>0</v>
      </c>
      <c r="PA27" s="97">
        <v>0</v>
      </c>
      <c r="PB27" s="97">
        <v>0</v>
      </c>
      <c r="PC27" s="97">
        <v>0</v>
      </c>
      <c r="PD27" s="97">
        <v>0</v>
      </c>
      <c r="PE27" s="97">
        <v>0</v>
      </c>
      <c r="PF27" s="97">
        <v>0</v>
      </c>
      <c r="PG27" s="97">
        <v>0</v>
      </c>
      <c r="PH27" s="97">
        <v>0</v>
      </c>
      <c r="PI27" s="97">
        <v>0</v>
      </c>
      <c r="PJ27" s="97">
        <v>55552704.021567099</v>
      </c>
      <c r="PK27" s="97">
        <v>36479349.726155095</v>
      </c>
      <c r="PL27" s="97">
        <v>25160458.738053672</v>
      </c>
      <c r="PM27" s="97">
        <v>0</v>
      </c>
      <c r="PN27" s="97">
        <v>5820906.8120646393</v>
      </c>
      <c r="PO27" s="97">
        <v>34829855.433606893</v>
      </c>
      <c r="PP27" s="97">
        <v>226793.70691914516</v>
      </c>
      <c r="PQ27" s="97">
        <v>0</v>
      </c>
      <c r="PR27" s="97">
        <v>0</v>
      </c>
      <c r="PS27" s="97">
        <v>1023107.6727253724</v>
      </c>
      <c r="PT27" s="97">
        <v>0</v>
      </c>
      <c r="PU27" s="97">
        <v>0</v>
      </c>
      <c r="PV27" s="97">
        <v>0</v>
      </c>
      <c r="PW27" s="97">
        <v>7215517.6671059579</v>
      </c>
      <c r="PX27" s="97">
        <v>0</v>
      </c>
      <c r="PY27" s="97">
        <v>26976989.100038879</v>
      </c>
      <c r="PZ27" s="97">
        <v>0</v>
      </c>
      <c r="QA27" s="97">
        <v>85630.890106079532</v>
      </c>
      <c r="QB27" s="97">
        <v>6211106.4251651913</v>
      </c>
      <c r="QC27" s="97">
        <v>0</v>
      </c>
      <c r="QD27" s="103">
        <v>1</v>
      </c>
    </row>
    <row r="28" spans="1:446" x14ac:dyDescent="0.25">
      <c r="A28" s="75" t="s">
        <v>670</v>
      </c>
      <c r="B28" s="75" t="s">
        <v>670</v>
      </c>
      <c r="C28" s="76">
        <f>ROUND(UNTD!H18,0)-ROUND(UNTD!H288,0)</f>
        <v>0</v>
      </c>
      <c r="D28" s="79">
        <v>42421</v>
      </c>
      <c r="E28" s="75" t="s">
        <v>702</v>
      </c>
      <c r="F28" s="75">
        <v>2025</v>
      </c>
      <c r="G28" s="76">
        <v>20590023</v>
      </c>
      <c r="H28" s="76">
        <v>585620</v>
      </c>
      <c r="I28" s="76">
        <v>7553264</v>
      </c>
      <c r="J28" s="76">
        <v>11622083</v>
      </c>
      <c r="K28" s="76">
        <v>7117167</v>
      </c>
      <c r="L28" s="75" t="s">
        <v>859</v>
      </c>
      <c r="M28" s="75" t="s">
        <v>823</v>
      </c>
      <c r="N28" s="98" t="s">
        <v>860</v>
      </c>
      <c r="O28" s="76">
        <v>1017</v>
      </c>
      <c r="P28" s="76">
        <v>1931</v>
      </c>
      <c r="Q28" s="76">
        <v>385</v>
      </c>
      <c r="R28" s="76">
        <v>0</v>
      </c>
      <c r="S28" s="76">
        <v>441</v>
      </c>
      <c r="T28" s="78" t="s">
        <v>848</v>
      </c>
      <c r="U28" s="78" t="s">
        <v>843</v>
      </c>
      <c r="V28" s="91" t="s">
        <v>849</v>
      </c>
      <c r="W28" s="76">
        <v>22907</v>
      </c>
      <c r="X28" s="76">
        <v>4363</v>
      </c>
      <c r="Y28" s="76">
        <v>1758</v>
      </c>
      <c r="Z28" s="76">
        <v>518</v>
      </c>
      <c r="AA28" s="76">
        <v>24</v>
      </c>
      <c r="AB28" s="76">
        <v>1209</v>
      </c>
      <c r="AC28" s="76">
        <v>363</v>
      </c>
      <c r="AD28" s="76">
        <v>0</v>
      </c>
      <c r="AE28" s="76">
        <v>123</v>
      </c>
      <c r="AF28" s="76">
        <v>0</v>
      </c>
      <c r="AG28" s="76">
        <v>0</v>
      </c>
      <c r="AH28" s="76">
        <v>0</v>
      </c>
      <c r="AI28" s="76">
        <v>0</v>
      </c>
      <c r="AJ28" s="76">
        <v>336</v>
      </c>
      <c r="AK28" s="76">
        <v>0</v>
      </c>
      <c r="AL28" s="76">
        <v>3726</v>
      </c>
      <c r="AM28" s="76">
        <v>0</v>
      </c>
      <c r="AN28" s="76">
        <v>0</v>
      </c>
      <c r="AO28" s="76">
        <v>12</v>
      </c>
      <c r="AP28" s="76">
        <v>0</v>
      </c>
      <c r="AQ28" s="76">
        <v>12798</v>
      </c>
      <c r="AR28" s="76">
        <v>2700</v>
      </c>
      <c r="AS28" s="76">
        <v>0</v>
      </c>
      <c r="AT28" s="76">
        <v>1617</v>
      </c>
      <c r="AU28" s="76">
        <v>357</v>
      </c>
      <c r="AV28" s="76">
        <v>1419</v>
      </c>
      <c r="AW28" s="76">
        <v>1074</v>
      </c>
      <c r="AX28" s="76">
        <v>0</v>
      </c>
      <c r="AY28" s="76">
        <v>0</v>
      </c>
      <c r="AZ28" s="76">
        <v>0</v>
      </c>
      <c r="BA28" s="76">
        <v>0</v>
      </c>
      <c r="BB28" s="76">
        <v>0</v>
      </c>
      <c r="BC28" s="76">
        <v>0</v>
      </c>
      <c r="BD28" s="76">
        <v>969</v>
      </c>
      <c r="BE28" s="76">
        <v>0</v>
      </c>
      <c r="BF28" s="76">
        <v>12849</v>
      </c>
      <c r="BG28" s="76">
        <v>0</v>
      </c>
      <c r="BH28" s="76">
        <v>156</v>
      </c>
      <c r="BI28" s="76">
        <v>999</v>
      </c>
      <c r="BJ28" s="76">
        <v>0</v>
      </c>
      <c r="BK28" s="76">
        <v>4446</v>
      </c>
      <c r="BL28" s="76">
        <v>0</v>
      </c>
      <c r="BM28" s="76">
        <v>0</v>
      </c>
      <c r="BN28" s="76">
        <v>1564</v>
      </c>
      <c r="BO28" s="76">
        <v>0</v>
      </c>
      <c r="BP28" s="76">
        <v>0</v>
      </c>
      <c r="BQ28" s="76">
        <v>0</v>
      </c>
      <c r="BR28" s="76">
        <v>0</v>
      </c>
      <c r="BS28" s="76">
        <v>0</v>
      </c>
      <c r="BT28" s="76">
        <v>0</v>
      </c>
      <c r="BU28" s="76">
        <v>0</v>
      </c>
      <c r="BV28" s="76">
        <v>0</v>
      </c>
      <c r="BW28" s="76">
        <v>0</v>
      </c>
      <c r="BX28" s="76">
        <v>9</v>
      </c>
      <c r="BY28" s="76">
        <v>0</v>
      </c>
      <c r="BZ28" s="76">
        <v>1833</v>
      </c>
      <c r="CA28" s="76">
        <v>0</v>
      </c>
      <c r="CB28" s="76">
        <v>0</v>
      </c>
      <c r="CC28" s="76">
        <v>75</v>
      </c>
      <c r="CD28" s="76">
        <v>0</v>
      </c>
      <c r="CE28" s="76">
        <v>0</v>
      </c>
      <c r="CF28" s="76">
        <v>0</v>
      </c>
      <c r="CG28" s="76">
        <v>0</v>
      </c>
      <c r="CH28" s="76">
        <v>0</v>
      </c>
      <c r="CI28" s="76">
        <v>0</v>
      </c>
      <c r="CJ28" s="76">
        <v>0</v>
      </c>
      <c r="CK28" s="76">
        <v>0</v>
      </c>
      <c r="CL28" s="76">
        <v>0</v>
      </c>
      <c r="CM28" s="76">
        <v>0</v>
      </c>
      <c r="CN28" s="76">
        <v>0</v>
      </c>
      <c r="CO28" s="76">
        <v>0</v>
      </c>
      <c r="CP28" s="76">
        <v>0</v>
      </c>
      <c r="CQ28" s="76">
        <v>0</v>
      </c>
      <c r="CR28" s="76">
        <v>0</v>
      </c>
      <c r="CS28" s="76">
        <v>0</v>
      </c>
      <c r="CT28" s="76">
        <v>0</v>
      </c>
      <c r="CU28" s="76">
        <v>0</v>
      </c>
      <c r="CV28" s="76">
        <v>0</v>
      </c>
      <c r="CW28" s="76">
        <v>0</v>
      </c>
      <c r="CX28" s="76">
        <v>0</v>
      </c>
      <c r="CY28" s="76">
        <v>0</v>
      </c>
      <c r="CZ28" s="76">
        <v>0</v>
      </c>
      <c r="DA28" s="76">
        <v>0</v>
      </c>
      <c r="DB28" s="76">
        <v>0</v>
      </c>
      <c r="DC28" s="76">
        <v>0</v>
      </c>
      <c r="DD28" s="76">
        <v>0</v>
      </c>
      <c r="DE28" s="76">
        <v>0</v>
      </c>
      <c r="DF28" s="76">
        <v>11960</v>
      </c>
      <c r="DG28" s="76">
        <v>0</v>
      </c>
      <c r="DH28" s="76">
        <v>0</v>
      </c>
      <c r="DI28" s="76">
        <v>0</v>
      </c>
      <c r="DJ28" s="76">
        <v>0</v>
      </c>
      <c r="DK28" s="76">
        <v>0</v>
      </c>
      <c r="DL28" s="76">
        <v>0</v>
      </c>
      <c r="DM28" s="76">
        <v>0</v>
      </c>
      <c r="DN28" s="76">
        <v>0</v>
      </c>
      <c r="DO28" s="76">
        <v>0</v>
      </c>
      <c r="DP28" s="76">
        <v>0</v>
      </c>
      <c r="DQ28" s="76">
        <v>0</v>
      </c>
      <c r="DR28" s="76">
        <v>0</v>
      </c>
      <c r="DS28" s="76">
        <v>1977289.6360797314</v>
      </c>
      <c r="DT28" s="76">
        <v>485414.78584406112</v>
      </c>
      <c r="DU28" s="76">
        <v>78631.600000000006</v>
      </c>
      <c r="DV28" s="76">
        <v>45279.500739251205</v>
      </c>
      <c r="DW28" s="76">
        <v>1932.5924912994731</v>
      </c>
      <c r="DX28" s="76">
        <v>85323.012633529856</v>
      </c>
      <c r="DY28" s="76">
        <v>48730.976325618009</v>
      </c>
      <c r="DZ28" s="76">
        <v>0</v>
      </c>
      <c r="EA28" s="76">
        <v>13694.5</v>
      </c>
      <c r="EB28" s="76">
        <v>0</v>
      </c>
      <c r="EC28" s="76">
        <v>0</v>
      </c>
      <c r="ED28" s="76">
        <v>0</v>
      </c>
      <c r="EE28" s="76">
        <v>0</v>
      </c>
      <c r="EF28" s="76">
        <v>29279.11746213178</v>
      </c>
      <c r="EG28" s="76">
        <v>0</v>
      </c>
      <c r="EH28" s="76">
        <v>319304.31394648942</v>
      </c>
      <c r="EI28" s="76">
        <v>0</v>
      </c>
      <c r="EJ28" s="76">
        <v>0</v>
      </c>
      <c r="EK28" s="76">
        <v>542.44050199026981</v>
      </c>
      <c r="EL28" s="76">
        <v>0</v>
      </c>
      <c r="EM28" s="76">
        <v>1504283.5980539513</v>
      </c>
      <c r="EN28" s="76">
        <v>469441.81549919583</v>
      </c>
      <c r="EO28" s="76">
        <v>0</v>
      </c>
      <c r="EP28" s="76">
        <v>362096.43259408214</v>
      </c>
      <c r="EQ28" s="76">
        <v>20287.597591720078</v>
      </c>
      <c r="ER28" s="76">
        <v>231357.71039677315</v>
      </c>
      <c r="ES28" s="76">
        <v>234918.2260767844</v>
      </c>
      <c r="ET28" s="76">
        <v>0</v>
      </c>
      <c r="EU28" s="76">
        <v>0</v>
      </c>
      <c r="EV28" s="76">
        <v>0</v>
      </c>
      <c r="EW28" s="76">
        <v>0</v>
      </c>
      <c r="EX28" s="76">
        <v>0</v>
      </c>
      <c r="EY28" s="76">
        <v>0</v>
      </c>
      <c r="EZ28" s="76">
        <v>103025.05067330068</v>
      </c>
      <c r="FA28" s="76">
        <v>0</v>
      </c>
      <c r="FB28" s="76">
        <v>1497140.5730688539</v>
      </c>
      <c r="FC28" s="76">
        <v>0</v>
      </c>
      <c r="FD28" s="76">
        <v>14480.615505284804</v>
      </c>
      <c r="FE28" s="76">
        <v>105789.23146770669</v>
      </c>
      <c r="FF28" s="76">
        <v>0</v>
      </c>
      <c r="FG28" s="76">
        <v>932499.77617759746</v>
      </c>
      <c r="FH28" s="76">
        <v>0</v>
      </c>
      <c r="FI28" s="76">
        <v>0</v>
      </c>
      <c r="FJ28" s="76">
        <v>415928.57365664572</v>
      </c>
      <c r="FK28" s="76">
        <v>0</v>
      </c>
      <c r="FL28" s="76">
        <v>0</v>
      </c>
      <c r="FM28" s="76">
        <v>0</v>
      </c>
      <c r="FN28" s="76">
        <v>0</v>
      </c>
      <c r="FO28" s="76">
        <v>0</v>
      </c>
      <c r="FP28" s="76">
        <v>0</v>
      </c>
      <c r="FQ28" s="76">
        <v>0</v>
      </c>
      <c r="FR28" s="76">
        <v>0</v>
      </c>
      <c r="FS28" s="76">
        <v>0</v>
      </c>
      <c r="FT28" s="76">
        <v>2708.5</v>
      </c>
      <c r="FU28" s="76">
        <v>0</v>
      </c>
      <c r="FV28" s="76">
        <v>221383.75012508885</v>
      </c>
      <c r="FW28" s="76">
        <v>0</v>
      </c>
      <c r="FX28" s="76">
        <v>0</v>
      </c>
      <c r="FY28" s="76">
        <v>31004.271428571425</v>
      </c>
      <c r="FZ28" s="76">
        <v>0</v>
      </c>
      <c r="GA28" s="76">
        <v>0</v>
      </c>
      <c r="GB28" s="76">
        <v>0</v>
      </c>
      <c r="GC28" s="76">
        <v>0</v>
      </c>
      <c r="GD28" s="76">
        <v>0</v>
      </c>
      <c r="GE28" s="76">
        <v>0</v>
      </c>
      <c r="GF28" s="76">
        <v>0</v>
      </c>
      <c r="GG28" s="76">
        <v>0</v>
      </c>
      <c r="GH28" s="76">
        <v>0</v>
      </c>
      <c r="GI28" s="76">
        <v>0</v>
      </c>
      <c r="GJ28" s="76">
        <v>0</v>
      </c>
      <c r="GK28" s="76">
        <v>0</v>
      </c>
      <c r="GL28" s="76">
        <v>0</v>
      </c>
      <c r="GM28" s="76">
        <v>0</v>
      </c>
      <c r="GN28" s="76">
        <v>0</v>
      </c>
      <c r="GO28" s="76">
        <v>0</v>
      </c>
      <c r="GP28" s="76">
        <v>0</v>
      </c>
      <c r="GQ28" s="76">
        <v>0</v>
      </c>
      <c r="GR28" s="76">
        <v>0</v>
      </c>
      <c r="GS28" s="76">
        <v>0</v>
      </c>
      <c r="GT28" s="76">
        <v>0</v>
      </c>
      <c r="GU28" s="76">
        <v>0</v>
      </c>
      <c r="GV28" s="76">
        <v>0</v>
      </c>
      <c r="GW28" s="76">
        <v>0</v>
      </c>
      <c r="GX28" s="76">
        <v>0</v>
      </c>
      <c r="GY28" s="76">
        <v>0</v>
      </c>
      <c r="GZ28" s="76">
        <v>0</v>
      </c>
      <c r="HA28" s="76">
        <v>0</v>
      </c>
      <c r="HB28" s="76">
        <v>1988169.73</v>
      </c>
      <c r="HC28" s="76">
        <v>0</v>
      </c>
      <c r="HD28" s="76">
        <v>0</v>
      </c>
      <c r="HE28" s="76">
        <v>0</v>
      </c>
      <c r="HF28" s="76">
        <v>0</v>
      </c>
      <c r="HG28" s="76">
        <v>0</v>
      </c>
      <c r="HH28" s="76">
        <v>0</v>
      </c>
      <c r="HI28" s="76">
        <v>0</v>
      </c>
      <c r="HJ28" s="76">
        <v>0</v>
      </c>
      <c r="HK28" s="76">
        <v>0</v>
      </c>
      <c r="HL28" s="76">
        <v>0</v>
      </c>
      <c r="HM28" s="76">
        <v>0</v>
      </c>
      <c r="HN28" s="76">
        <v>0</v>
      </c>
      <c r="HP28" s="79" t="s">
        <v>779</v>
      </c>
      <c r="HQ28" s="75">
        <f>'Relative Weights'!$H$1</f>
        <v>2025</v>
      </c>
      <c r="HR28" s="76">
        <v>0</v>
      </c>
      <c r="HS28" s="76">
        <v>0</v>
      </c>
      <c r="HT28" s="76">
        <v>0</v>
      </c>
      <c r="HU28" s="76">
        <v>0</v>
      </c>
      <c r="HV28" s="76">
        <v>0</v>
      </c>
      <c r="HW28" s="76">
        <v>0</v>
      </c>
      <c r="HX28" s="76">
        <v>0</v>
      </c>
      <c r="HY28" s="76">
        <v>0</v>
      </c>
      <c r="HZ28" s="76">
        <v>0</v>
      </c>
      <c r="IA28" s="76">
        <v>0</v>
      </c>
      <c r="IB28" s="76">
        <v>0</v>
      </c>
      <c r="IC28" s="76">
        <v>0</v>
      </c>
      <c r="ID28" s="76">
        <v>0</v>
      </c>
      <c r="IE28" s="76">
        <v>0</v>
      </c>
      <c r="IF28" s="76">
        <v>0</v>
      </c>
      <c r="IG28" s="76">
        <v>0</v>
      </c>
      <c r="IH28" s="76">
        <v>0</v>
      </c>
      <c r="II28" s="76">
        <v>0</v>
      </c>
      <c r="IJ28" s="76">
        <v>0</v>
      </c>
      <c r="IK28" s="76">
        <v>0</v>
      </c>
      <c r="IL28" s="76">
        <v>0</v>
      </c>
      <c r="IM28" s="76">
        <v>0</v>
      </c>
      <c r="IN28" s="76">
        <v>0</v>
      </c>
      <c r="IO28" s="76">
        <v>0</v>
      </c>
      <c r="IP28" s="76">
        <v>0</v>
      </c>
      <c r="IQ28" s="76">
        <v>0</v>
      </c>
      <c r="IR28" s="76">
        <v>0</v>
      </c>
      <c r="IS28" s="76">
        <v>0</v>
      </c>
      <c r="IT28" s="76">
        <v>0</v>
      </c>
      <c r="IU28" s="76">
        <v>0</v>
      </c>
      <c r="IV28" s="76">
        <v>0</v>
      </c>
      <c r="IW28" s="76">
        <v>0</v>
      </c>
      <c r="IX28" s="76">
        <v>0</v>
      </c>
      <c r="IY28" s="76">
        <v>0</v>
      </c>
      <c r="IZ28" s="76">
        <v>0</v>
      </c>
      <c r="JA28" s="76">
        <v>0</v>
      </c>
      <c r="JB28" s="76">
        <v>0</v>
      </c>
      <c r="JC28" s="76">
        <v>0</v>
      </c>
      <c r="JD28" s="76">
        <v>0</v>
      </c>
      <c r="JE28" s="76">
        <v>0</v>
      </c>
      <c r="JF28" s="76">
        <v>0</v>
      </c>
      <c r="JG28" s="76">
        <v>0</v>
      </c>
      <c r="JH28" s="76">
        <v>0</v>
      </c>
      <c r="JI28" s="76">
        <v>0</v>
      </c>
      <c r="JJ28" s="76">
        <v>0</v>
      </c>
      <c r="JK28" s="76">
        <v>0</v>
      </c>
      <c r="JL28" s="76">
        <v>0</v>
      </c>
      <c r="JM28" s="76">
        <v>0</v>
      </c>
      <c r="JN28" s="76">
        <v>0</v>
      </c>
      <c r="JO28" s="76">
        <v>0</v>
      </c>
      <c r="JP28" s="76">
        <v>0</v>
      </c>
      <c r="JQ28" s="76">
        <v>0</v>
      </c>
      <c r="JR28" s="76">
        <v>0</v>
      </c>
      <c r="JS28" s="76">
        <v>0</v>
      </c>
      <c r="JT28" s="76">
        <v>0</v>
      </c>
      <c r="JU28" s="76">
        <v>0</v>
      </c>
      <c r="JV28" s="76">
        <v>0</v>
      </c>
      <c r="JW28" s="76">
        <v>0</v>
      </c>
      <c r="JX28" s="76">
        <v>0</v>
      </c>
      <c r="JY28" s="76">
        <v>0</v>
      </c>
      <c r="JZ28" s="76">
        <v>0</v>
      </c>
      <c r="KA28" s="76">
        <v>0</v>
      </c>
      <c r="KB28" s="76">
        <v>0</v>
      </c>
      <c r="KC28" s="76">
        <v>0</v>
      </c>
      <c r="KD28" s="76">
        <v>0</v>
      </c>
      <c r="KE28" s="76">
        <v>0</v>
      </c>
      <c r="KF28" s="76">
        <v>0</v>
      </c>
      <c r="KG28" s="76">
        <v>0</v>
      </c>
      <c r="KH28" s="76">
        <v>0</v>
      </c>
      <c r="KI28" s="76">
        <v>0</v>
      </c>
      <c r="KJ28" s="76">
        <v>0</v>
      </c>
      <c r="KK28" s="76">
        <v>0</v>
      </c>
      <c r="KL28" s="76">
        <v>0</v>
      </c>
      <c r="KM28" s="76">
        <v>0</v>
      </c>
      <c r="KN28" s="76">
        <v>0</v>
      </c>
      <c r="KO28" s="76">
        <v>0</v>
      </c>
      <c r="KP28" s="76">
        <v>0</v>
      </c>
      <c r="KQ28" s="76">
        <v>0</v>
      </c>
      <c r="KR28" s="76">
        <v>0</v>
      </c>
      <c r="KS28" s="76">
        <v>0</v>
      </c>
      <c r="KT28" s="76">
        <v>0</v>
      </c>
      <c r="KU28" s="76">
        <v>0</v>
      </c>
      <c r="KV28" s="76">
        <v>0</v>
      </c>
      <c r="KW28" s="76">
        <v>0</v>
      </c>
      <c r="KX28" s="76">
        <v>0</v>
      </c>
      <c r="KY28" s="76">
        <v>0</v>
      </c>
      <c r="KZ28" s="76">
        <v>0</v>
      </c>
      <c r="LA28" s="76">
        <v>13888.75</v>
      </c>
      <c r="LB28" s="76">
        <v>0</v>
      </c>
      <c r="LC28" s="76">
        <v>0</v>
      </c>
      <c r="LD28" s="76">
        <v>0</v>
      </c>
      <c r="LE28" s="76">
        <v>0</v>
      </c>
      <c r="LF28" s="76">
        <v>0</v>
      </c>
      <c r="LG28" s="76">
        <v>0</v>
      </c>
      <c r="LH28" s="76">
        <v>0</v>
      </c>
      <c r="LI28" s="76">
        <v>0</v>
      </c>
      <c r="LJ28" s="76">
        <v>0</v>
      </c>
      <c r="LK28" s="76">
        <v>0</v>
      </c>
      <c r="LL28" s="76">
        <v>0</v>
      </c>
      <c r="LM28" s="76">
        <v>0</v>
      </c>
      <c r="LN28" s="76">
        <v>0</v>
      </c>
      <c r="LO28" s="76">
        <v>0</v>
      </c>
      <c r="LP28" s="76">
        <v>0</v>
      </c>
      <c r="LQ28" s="76">
        <v>0</v>
      </c>
      <c r="LR28" s="76">
        <v>0</v>
      </c>
      <c r="LS28" s="76">
        <v>0</v>
      </c>
      <c r="LT28" s="76">
        <v>0</v>
      </c>
      <c r="LU28" s="76">
        <v>0</v>
      </c>
      <c r="LV28" s="76">
        <v>0</v>
      </c>
      <c r="LW28" s="76">
        <v>0</v>
      </c>
      <c r="LX28" s="76">
        <v>0</v>
      </c>
      <c r="LY28" s="76">
        <v>0</v>
      </c>
      <c r="LZ28" s="76">
        <v>0</v>
      </c>
      <c r="MA28" s="76">
        <v>0</v>
      </c>
      <c r="MB28" s="76">
        <v>0</v>
      </c>
      <c r="MC28" s="76">
        <v>0</v>
      </c>
      <c r="MD28" s="76">
        <v>0</v>
      </c>
      <c r="ME28" s="76">
        <v>0</v>
      </c>
      <c r="MF28" s="76">
        <v>0</v>
      </c>
      <c r="MG28" s="76">
        <v>0</v>
      </c>
      <c r="MH28" s="76">
        <v>0</v>
      </c>
      <c r="MI28" s="76">
        <v>0</v>
      </c>
      <c r="MJ28" s="76">
        <v>0</v>
      </c>
      <c r="MK28" s="76">
        <v>0</v>
      </c>
      <c r="ML28" s="76">
        <v>0</v>
      </c>
      <c r="MM28" s="76">
        <v>0</v>
      </c>
      <c r="MN28" s="76">
        <v>0</v>
      </c>
      <c r="MO28" s="76">
        <v>0</v>
      </c>
      <c r="MP28" s="76">
        <v>0</v>
      </c>
      <c r="MQ28" s="76">
        <v>0</v>
      </c>
      <c r="MR28" s="76">
        <v>0</v>
      </c>
      <c r="MS28" s="76">
        <v>0</v>
      </c>
      <c r="MT28" s="76">
        <v>0</v>
      </c>
      <c r="MU28" s="76">
        <v>0</v>
      </c>
      <c r="MV28" s="76">
        <v>0</v>
      </c>
      <c r="MW28" s="76">
        <v>0</v>
      </c>
      <c r="MX28" s="76">
        <v>0</v>
      </c>
      <c r="MY28" s="76">
        <v>0</v>
      </c>
      <c r="MZ28" s="76">
        <v>0</v>
      </c>
      <c r="NA28" s="76">
        <v>0</v>
      </c>
      <c r="NB28" s="76">
        <v>0</v>
      </c>
      <c r="NC28" s="76">
        <v>0</v>
      </c>
      <c r="ND28" s="76">
        <v>0</v>
      </c>
      <c r="NE28" s="76">
        <v>0</v>
      </c>
      <c r="NF28" s="76">
        <v>0</v>
      </c>
      <c r="NG28" s="76">
        <v>0</v>
      </c>
      <c r="NH28" s="76">
        <v>0</v>
      </c>
      <c r="NI28" s="76">
        <v>0</v>
      </c>
      <c r="NJ28" s="76">
        <v>0</v>
      </c>
      <c r="NK28" s="76">
        <v>0</v>
      </c>
      <c r="NL28" s="76">
        <v>0</v>
      </c>
      <c r="NM28" s="76">
        <v>0</v>
      </c>
      <c r="NN28" s="76">
        <v>0</v>
      </c>
      <c r="NO28" s="76">
        <v>0</v>
      </c>
      <c r="NP28" s="76">
        <v>0</v>
      </c>
      <c r="NQ28" s="76">
        <v>0</v>
      </c>
      <c r="NR28" s="76">
        <v>0</v>
      </c>
      <c r="NS28" s="76">
        <v>0</v>
      </c>
      <c r="NT28" s="76">
        <v>0</v>
      </c>
      <c r="NU28" s="76">
        <v>0</v>
      </c>
      <c r="NV28" s="76">
        <v>0</v>
      </c>
      <c r="NW28" s="76">
        <v>0</v>
      </c>
      <c r="NX28" s="76">
        <v>0</v>
      </c>
      <c r="NY28" s="76">
        <v>0</v>
      </c>
      <c r="NZ28" s="76">
        <v>0</v>
      </c>
      <c r="OA28" s="76">
        <v>0</v>
      </c>
      <c r="OB28" s="76">
        <v>0</v>
      </c>
      <c r="OC28" s="76">
        <v>0</v>
      </c>
      <c r="OD28" s="76">
        <v>0</v>
      </c>
      <c r="OE28" s="76">
        <v>0</v>
      </c>
      <c r="OF28" s="76">
        <v>0</v>
      </c>
      <c r="OG28" s="76">
        <v>0</v>
      </c>
      <c r="OH28" s="76">
        <v>0</v>
      </c>
      <c r="OI28" s="76">
        <v>0</v>
      </c>
      <c r="OJ28" s="76">
        <v>0</v>
      </c>
      <c r="OK28" s="76">
        <v>0</v>
      </c>
      <c r="OL28" s="76">
        <v>0</v>
      </c>
      <c r="OM28" s="76">
        <v>0</v>
      </c>
      <c r="ON28" s="76">
        <v>0</v>
      </c>
      <c r="OO28" s="76">
        <v>0</v>
      </c>
      <c r="OP28" s="76">
        <v>0</v>
      </c>
      <c r="OQ28" s="76">
        <v>0</v>
      </c>
      <c r="OR28" s="76">
        <v>0</v>
      </c>
      <c r="OS28" s="76">
        <v>0</v>
      </c>
      <c r="OT28" s="76">
        <v>0</v>
      </c>
      <c r="OU28" s="76">
        <v>0</v>
      </c>
      <c r="OV28" s="76">
        <v>0</v>
      </c>
      <c r="OW28" s="76">
        <v>0</v>
      </c>
      <c r="OX28" s="76">
        <v>0</v>
      </c>
      <c r="OY28" s="76">
        <v>0</v>
      </c>
      <c r="OZ28" s="76">
        <v>0</v>
      </c>
      <c r="PA28" s="76">
        <v>0</v>
      </c>
      <c r="PB28" s="76">
        <v>0</v>
      </c>
      <c r="PC28" s="76">
        <v>0</v>
      </c>
      <c r="PD28" s="76">
        <v>0</v>
      </c>
      <c r="PE28" s="76">
        <v>0</v>
      </c>
      <c r="PF28" s="76">
        <v>0</v>
      </c>
      <c r="PG28" s="76">
        <v>0</v>
      </c>
      <c r="PH28" s="76">
        <v>0</v>
      </c>
      <c r="PI28" s="76">
        <v>0</v>
      </c>
      <c r="PJ28" s="76">
        <v>3906407.3494677627</v>
      </c>
      <c r="PK28" s="76">
        <v>845037.86785168399</v>
      </c>
      <c r="PL28" s="76">
        <v>69588.124034846434</v>
      </c>
      <c r="PM28" s="76">
        <v>19664.630295899224</v>
      </c>
      <c r="PN28" s="76">
        <v>728615.67297202093</v>
      </c>
      <c r="PO28" s="76">
        <v>280259.04895331617</v>
      </c>
      <c r="PP28" s="76">
        <v>251026.50688989717</v>
      </c>
      <c r="PQ28" s="76">
        <v>1771800.3173184332</v>
      </c>
      <c r="PR28" s="76">
        <v>12119.485863128875</v>
      </c>
      <c r="PS28" s="76">
        <v>0</v>
      </c>
      <c r="PT28" s="76">
        <v>0</v>
      </c>
      <c r="PU28" s="76">
        <v>0</v>
      </c>
      <c r="PV28" s="76">
        <v>0</v>
      </c>
      <c r="PW28" s="76">
        <v>119484.76562201499</v>
      </c>
      <c r="PX28" s="76">
        <v>0</v>
      </c>
      <c r="PY28" s="76">
        <v>1803456.5233708899</v>
      </c>
      <c r="PZ28" s="76">
        <v>0</v>
      </c>
      <c r="QA28" s="76">
        <v>12815.189667801233</v>
      </c>
      <c r="QB28" s="76">
        <v>121540.83935264384</v>
      </c>
      <c r="QC28" s="89">
        <v>0</v>
      </c>
      <c r="QD28" s="102">
        <v>1</v>
      </c>
    </row>
    <row r="29" spans="1:446" x14ac:dyDescent="0.25">
      <c r="A29" s="75" t="s">
        <v>169</v>
      </c>
      <c r="B29" s="75" t="s">
        <v>93</v>
      </c>
      <c r="C29" s="76">
        <f>ROUND(SFASU!H18,0)-ROUND(SFASU!H288,0)</f>
        <v>0</v>
      </c>
      <c r="D29" s="77">
        <v>3624</v>
      </c>
      <c r="E29" s="75" t="s">
        <v>93</v>
      </c>
      <c r="F29" s="75">
        <v>2025</v>
      </c>
      <c r="G29" s="76">
        <v>71735749</v>
      </c>
      <c r="H29" s="76">
        <v>5421422</v>
      </c>
      <c r="I29" s="76">
        <v>21074058</v>
      </c>
      <c r="J29" s="76">
        <v>12521972</v>
      </c>
      <c r="K29" s="76">
        <v>35925577</v>
      </c>
      <c r="L29" s="75" t="s">
        <v>878</v>
      </c>
      <c r="M29" s="75" t="s">
        <v>876</v>
      </c>
      <c r="N29" t="s">
        <v>877</v>
      </c>
      <c r="O29" s="76">
        <v>4584</v>
      </c>
      <c r="P29" s="76">
        <v>4563</v>
      </c>
      <c r="Q29" s="76">
        <v>1207</v>
      </c>
      <c r="R29" s="76">
        <v>118</v>
      </c>
      <c r="S29" s="76">
        <v>0</v>
      </c>
      <c r="T29" s="78" t="s">
        <v>764</v>
      </c>
      <c r="U29" s="78" t="s">
        <v>765</v>
      </c>
      <c r="V29" s="78" t="s">
        <v>766</v>
      </c>
      <c r="W29" s="76">
        <v>76962</v>
      </c>
      <c r="X29" s="76">
        <v>22380</v>
      </c>
      <c r="Y29" s="76">
        <v>16748</v>
      </c>
      <c r="Z29" s="76">
        <v>3347</v>
      </c>
      <c r="AA29" s="76">
        <v>5827</v>
      </c>
      <c r="AB29" s="76">
        <v>4155</v>
      </c>
      <c r="AC29" s="76">
        <v>7277</v>
      </c>
      <c r="AD29" s="76">
        <v>0</v>
      </c>
      <c r="AE29" s="76">
        <v>393</v>
      </c>
      <c r="AF29" s="76">
        <v>0</v>
      </c>
      <c r="AG29" s="76">
        <v>0</v>
      </c>
      <c r="AH29" s="76">
        <v>57</v>
      </c>
      <c r="AI29" s="76">
        <v>0</v>
      </c>
      <c r="AJ29" s="76">
        <v>2957</v>
      </c>
      <c r="AK29" s="76">
        <v>0</v>
      </c>
      <c r="AL29" s="76">
        <v>10616</v>
      </c>
      <c r="AM29" s="76">
        <v>0</v>
      </c>
      <c r="AN29" s="76">
        <v>0</v>
      </c>
      <c r="AO29" s="76">
        <v>2002</v>
      </c>
      <c r="AP29" s="76">
        <v>416</v>
      </c>
      <c r="AQ29" s="76">
        <v>11870</v>
      </c>
      <c r="AR29" s="76">
        <v>6390</v>
      </c>
      <c r="AS29" s="76">
        <v>7798.0000000000018</v>
      </c>
      <c r="AT29" s="76">
        <v>10118</v>
      </c>
      <c r="AU29" s="76">
        <v>4106</v>
      </c>
      <c r="AV29" s="76">
        <v>2693</v>
      </c>
      <c r="AW29" s="76">
        <v>5403</v>
      </c>
      <c r="AX29" s="76">
        <v>0</v>
      </c>
      <c r="AY29" s="76">
        <v>1082</v>
      </c>
      <c r="AZ29" s="76">
        <v>0</v>
      </c>
      <c r="BA29" s="76">
        <v>0</v>
      </c>
      <c r="BB29" s="76">
        <v>0</v>
      </c>
      <c r="BC29" s="76">
        <v>0</v>
      </c>
      <c r="BD29" s="76">
        <v>4319</v>
      </c>
      <c r="BE29" s="76">
        <v>0</v>
      </c>
      <c r="BF29" s="76">
        <v>16985</v>
      </c>
      <c r="BG29" s="76">
        <v>0</v>
      </c>
      <c r="BH29" s="76">
        <v>2067</v>
      </c>
      <c r="BI29" s="76">
        <v>948</v>
      </c>
      <c r="BJ29" s="76">
        <v>8815.0000000000018</v>
      </c>
      <c r="BK29" s="76">
        <v>2603</v>
      </c>
      <c r="BL29" s="76">
        <v>1732</v>
      </c>
      <c r="BM29" s="76">
        <v>1419</v>
      </c>
      <c r="BN29" s="76">
        <v>5857</v>
      </c>
      <c r="BO29" s="76">
        <v>541</v>
      </c>
      <c r="BP29" s="76">
        <v>217</v>
      </c>
      <c r="BQ29" s="76">
        <v>600</v>
      </c>
      <c r="BR29" s="76">
        <v>0</v>
      </c>
      <c r="BS29" s="76">
        <v>2013</v>
      </c>
      <c r="BT29" s="76">
        <v>0</v>
      </c>
      <c r="BU29" s="76">
        <v>0</v>
      </c>
      <c r="BV29" s="76">
        <v>0</v>
      </c>
      <c r="BW29" s="76">
        <v>0</v>
      </c>
      <c r="BX29" s="76">
        <v>3088</v>
      </c>
      <c r="BY29" s="76">
        <v>0</v>
      </c>
      <c r="BZ29" s="76">
        <v>2766</v>
      </c>
      <c r="CA29" s="76">
        <v>0</v>
      </c>
      <c r="CB29" s="76">
        <v>0</v>
      </c>
      <c r="CC29" s="76">
        <v>33</v>
      </c>
      <c r="CD29" s="76">
        <v>898</v>
      </c>
      <c r="CE29" s="76">
        <v>486</v>
      </c>
      <c r="CF29" s="76">
        <v>3</v>
      </c>
      <c r="CG29" s="76">
        <v>0</v>
      </c>
      <c r="CH29" s="76">
        <v>622</v>
      </c>
      <c r="CI29" s="76">
        <v>157</v>
      </c>
      <c r="CJ29" s="76">
        <v>0</v>
      </c>
      <c r="CK29" s="76">
        <v>0</v>
      </c>
      <c r="CL29" s="76">
        <v>0</v>
      </c>
      <c r="CM29" s="76">
        <v>441</v>
      </c>
      <c r="CN29" s="76">
        <v>0</v>
      </c>
      <c r="CO29" s="76">
        <v>0</v>
      </c>
      <c r="CP29" s="76">
        <v>0</v>
      </c>
      <c r="CQ29" s="76">
        <v>0</v>
      </c>
      <c r="CR29" s="76">
        <v>0</v>
      </c>
      <c r="CS29" s="76">
        <v>0</v>
      </c>
      <c r="CT29" s="76">
        <v>0</v>
      </c>
      <c r="CU29" s="76">
        <v>0</v>
      </c>
      <c r="CV29" s="76">
        <v>0</v>
      </c>
      <c r="CW29" s="76">
        <v>0</v>
      </c>
      <c r="CX29" s="76">
        <v>0</v>
      </c>
      <c r="CY29" s="76">
        <v>0</v>
      </c>
      <c r="CZ29" s="76">
        <v>0</v>
      </c>
      <c r="DA29" s="76">
        <v>0</v>
      </c>
      <c r="DB29" s="76">
        <v>0</v>
      </c>
      <c r="DC29" s="76">
        <v>0</v>
      </c>
      <c r="DD29" s="76">
        <v>0</v>
      </c>
      <c r="DE29" s="76">
        <v>0</v>
      </c>
      <c r="DF29" s="76">
        <v>0</v>
      </c>
      <c r="DG29" s="76">
        <v>0</v>
      </c>
      <c r="DH29" s="76">
        <v>0</v>
      </c>
      <c r="DI29" s="76">
        <v>0</v>
      </c>
      <c r="DJ29" s="76">
        <v>0</v>
      </c>
      <c r="DK29" s="76">
        <v>0</v>
      </c>
      <c r="DL29" s="76">
        <v>0</v>
      </c>
      <c r="DM29" s="76">
        <v>0</v>
      </c>
      <c r="DN29" s="76">
        <v>0</v>
      </c>
      <c r="DO29" s="76">
        <v>0</v>
      </c>
      <c r="DP29" s="76">
        <v>0</v>
      </c>
      <c r="DQ29" s="76">
        <v>0</v>
      </c>
      <c r="DR29" s="76">
        <v>0</v>
      </c>
      <c r="DS29" s="76">
        <v>7470681.5350697599</v>
      </c>
      <c r="DT29" s="76">
        <v>2177626.3644780153</v>
      </c>
      <c r="DU29" s="76">
        <v>2662406.6807844383</v>
      </c>
      <c r="DV29" s="76">
        <v>352876.93846808671</v>
      </c>
      <c r="DW29" s="76">
        <v>777537.30565225915</v>
      </c>
      <c r="DX29" s="76">
        <v>617551.08470285777</v>
      </c>
      <c r="DY29" s="76">
        <v>405515.29782181897</v>
      </c>
      <c r="DZ29" s="76">
        <v>0</v>
      </c>
      <c r="EA29" s="76">
        <v>64317.37520635331</v>
      </c>
      <c r="EB29" s="76">
        <v>0</v>
      </c>
      <c r="EC29" s="76">
        <v>0</v>
      </c>
      <c r="ED29" s="76">
        <v>11428.571428571428</v>
      </c>
      <c r="EE29" s="76">
        <v>0</v>
      </c>
      <c r="EF29" s="76">
        <v>170401.72726285795</v>
      </c>
      <c r="EG29" s="76">
        <v>0</v>
      </c>
      <c r="EH29" s="76">
        <v>1397559.4115624647</v>
      </c>
      <c r="EI29" s="76">
        <v>0</v>
      </c>
      <c r="EJ29" s="76">
        <v>0</v>
      </c>
      <c r="EK29" s="76">
        <v>260379.20826973874</v>
      </c>
      <c r="EL29" s="76">
        <v>44858.476261186581</v>
      </c>
      <c r="EM29" s="76">
        <v>2196300.5813413314</v>
      </c>
      <c r="EN29" s="76">
        <v>1814683.0460806568</v>
      </c>
      <c r="EO29" s="76">
        <v>1959624.2098120924</v>
      </c>
      <c r="EP29" s="76">
        <v>1470507.6940949545</v>
      </c>
      <c r="EQ29" s="76">
        <v>971740.98769791937</v>
      </c>
      <c r="ER29" s="76">
        <v>654469.04347725247</v>
      </c>
      <c r="ES29" s="76">
        <v>392381.36923204141</v>
      </c>
      <c r="ET29" s="76">
        <v>0</v>
      </c>
      <c r="EU29" s="76">
        <v>267800.68438130576</v>
      </c>
      <c r="EV29" s="76">
        <v>0</v>
      </c>
      <c r="EW29" s="76">
        <v>0</v>
      </c>
      <c r="EX29" s="76">
        <v>0</v>
      </c>
      <c r="EY29" s="76">
        <v>0</v>
      </c>
      <c r="EZ29" s="76">
        <v>601917.30370182311</v>
      </c>
      <c r="FA29" s="76">
        <v>0</v>
      </c>
      <c r="FB29" s="76">
        <v>3615309.9208567818</v>
      </c>
      <c r="FC29" s="76">
        <v>0</v>
      </c>
      <c r="FD29" s="76">
        <v>231133.24444474207</v>
      </c>
      <c r="FE29" s="76">
        <v>217276.60884617092</v>
      </c>
      <c r="FF29" s="76">
        <v>2226054.1869769325</v>
      </c>
      <c r="FG29" s="76">
        <v>1402272.0592776791</v>
      </c>
      <c r="FH29" s="76">
        <v>931676.08622649824</v>
      </c>
      <c r="FI29" s="76">
        <v>849591.82283881865</v>
      </c>
      <c r="FJ29" s="76">
        <v>1549831.1534720471</v>
      </c>
      <c r="FK29" s="76">
        <v>308491.54691022879</v>
      </c>
      <c r="FL29" s="76">
        <v>151302.57706509103</v>
      </c>
      <c r="FM29" s="76">
        <v>198273.10070155459</v>
      </c>
      <c r="FN29" s="76">
        <v>0</v>
      </c>
      <c r="FO29" s="76">
        <v>455716.54411395808</v>
      </c>
      <c r="FP29" s="76">
        <v>0</v>
      </c>
      <c r="FQ29" s="76">
        <v>0</v>
      </c>
      <c r="FR29" s="76">
        <v>0</v>
      </c>
      <c r="FS29" s="76">
        <v>0</v>
      </c>
      <c r="FT29" s="76">
        <v>811319.42623334005</v>
      </c>
      <c r="FU29" s="76">
        <v>0</v>
      </c>
      <c r="FV29" s="76">
        <v>1281786.3236055684</v>
      </c>
      <c r="FW29" s="76">
        <v>0</v>
      </c>
      <c r="FX29" s="76">
        <v>0</v>
      </c>
      <c r="FY29" s="76">
        <v>50041.506612995974</v>
      </c>
      <c r="FZ29" s="76">
        <v>453851.55282842461</v>
      </c>
      <c r="GA29" s="76">
        <v>386618.66216216219</v>
      </c>
      <c r="GB29" s="76">
        <v>5266.6666666666661</v>
      </c>
      <c r="GC29" s="76">
        <v>0</v>
      </c>
      <c r="GD29" s="76">
        <v>241664.49594719004</v>
      </c>
      <c r="GE29" s="76">
        <v>174939.25034505446</v>
      </c>
      <c r="GF29" s="76">
        <v>0</v>
      </c>
      <c r="GG29" s="76">
        <v>0</v>
      </c>
      <c r="GH29" s="76">
        <v>0</v>
      </c>
      <c r="GI29" s="76">
        <v>164947.99953265284</v>
      </c>
      <c r="GJ29" s="76">
        <v>0</v>
      </c>
      <c r="GK29" s="76">
        <v>0</v>
      </c>
      <c r="GL29" s="76">
        <v>0</v>
      </c>
      <c r="GM29" s="76">
        <v>0</v>
      </c>
      <c r="GN29" s="76">
        <v>0</v>
      </c>
      <c r="GO29" s="76">
        <v>0</v>
      </c>
      <c r="GP29" s="76">
        <v>0</v>
      </c>
      <c r="GQ29" s="76">
        <v>0</v>
      </c>
      <c r="GR29" s="76">
        <v>0</v>
      </c>
      <c r="GS29" s="76">
        <v>0</v>
      </c>
      <c r="GT29" s="76">
        <v>0</v>
      </c>
      <c r="GU29" s="76">
        <v>0</v>
      </c>
      <c r="GV29" s="76">
        <v>0</v>
      </c>
      <c r="GW29" s="76">
        <v>0</v>
      </c>
      <c r="GX29" s="76">
        <v>0</v>
      </c>
      <c r="GY29" s="76">
        <v>0</v>
      </c>
      <c r="GZ29" s="76">
        <v>0</v>
      </c>
      <c r="HA29" s="76">
        <v>0</v>
      </c>
      <c r="HB29" s="76">
        <v>0</v>
      </c>
      <c r="HC29" s="76">
        <v>0</v>
      </c>
      <c r="HD29" s="76">
        <v>0</v>
      </c>
      <c r="HE29" s="76">
        <v>0</v>
      </c>
      <c r="HF29" s="76">
        <v>0</v>
      </c>
      <c r="HG29" s="76">
        <v>0</v>
      </c>
      <c r="HH29" s="76">
        <v>0</v>
      </c>
      <c r="HI29" s="76">
        <v>0</v>
      </c>
      <c r="HJ29" s="76">
        <v>0</v>
      </c>
      <c r="HK29" s="76">
        <v>0</v>
      </c>
      <c r="HL29" s="76">
        <v>0</v>
      </c>
      <c r="HM29" s="76">
        <v>0</v>
      </c>
      <c r="HN29" s="76">
        <v>0</v>
      </c>
      <c r="HP29" s="77" t="s">
        <v>150</v>
      </c>
      <c r="HQ29" s="75">
        <f>'Relative Weights'!$H$1</f>
        <v>2025</v>
      </c>
      <c r="HR29" s="76">
        <v>553767</v>
      </c>
      <c r="HS29" s="76">
        <v>153714.37237339272</v>
      </c>
      <c r="HT29" s="76">
        <v>18290.663290855708</v>
      </c>
      <c r="HU29" s="76">
        <v>1648.6774641369752</v>
      </c>
      <c r="HV29" s="76">
        <v>0</v>
      </c>
      <c r="HW29" s="76">
        <v>31976.017976031919</v>
      </c>
      <c r="HX29" s="76">
        <v>2567.4882596685079</v>
      </c>
      <c r="HY29" s="76">
        <v>7424.8984806629842</v>
      </c>
      <c r="HZ29" s="76">
        <v>0</v>
      </c>
      <c r="IA29" s="76">
        <v>0</v>
      </c>
      <c r="IB29" s="76">
        <v>0</v>
      </c>
      <c r="IC29" s="76">
        <v>0</v>
      </c>
      <c r="ID29" s="76">
        <v>0</v>
      </c>
      <c r="IE29" s="76">
        <v>21397</v>
      </c>
      <c r="IF29" s="76">
        <v>0</v>
      </c>
      <c r="IG29" s="76">
        <v>1142</v>
      </c>
      <c r="IH29" s="76">
        <v>0</v>
      </c>
      <c r="II29" s="76">
        <v>0</v>
      </c>
      <c r="IJ29" s="76">
        <v>1268</v>
      </c>
      <c r="IK29" s="76">
        <v>0</v>
      </c>
      <c r="IL29" s="76">
        <v>118911.84083315451</v>
      </c>
      <c r="IM29" s="76">
        <v>18526.541924388483</v>
      </c>
      <c r="IN29" s="76">
        <v>14317.97603225919</v>
      </c>
      <c r="IO29" s="76">
        <v>573.45303100416459</v>
      </c>
      <c r="IP29" s="76">
        <v>0</v>
      </c>
      <c r="IQ29" s="76">
        <v>22432.514813581973</v>
      </c>
      <c r="IR29" s="76">
        <v>1942.9640883977866</v>
      </c>
      <c r="IS29" s="76">
        <v>30393.509668508301</v>
      </c>
      <c r="IT29" s="76">
        <v>0</v>
      </c>
      <c r="IU29" s="76">
        <v>0</v>
      </c>
      <c r="IV29" s="76">
        <v>0</v>
      </c>
      <c r="IW29" s="76">
        <v>0</v>
      </c>
      <c r="IX29" s="76">
        <v>0</v>
      </c>
      <c r="IY29" s="76">
        <v>38242</v>
      </c>
      <c r="IZ29" s="76">
        <v>0</v>
      </c>
      <c r="JA29" s="76">
        <v>7616</v>
      </c>
      <c r="JB29" s="76">
        <v>0</v>
      </c>
      <c r="JC29" s="76">
        <v>0</v>
      </c>
      <c r="JD29" s="76">
        <v>1621</v>
      </c>
      <c r="JE29" s="76">
        <v>819206</v>
      </c>
      <c r="JF29" s="76">
        <v>15593.839434495363</v>
      </c>
      <c r="JG29" s="76">
        <v>10449.375108960263</v>
      </c>
      <c r="JH29" s="76">
        <v>0</v>
      </c>
      <c r="JI29" s="76">
        <v>6401.2579955739338</v>
      </c>
      <c r="JJ29" s="76">
        <v>0</v>
      </c>
      <c r="JK29" s="76">
        <v>0</v>
      </c>
      <c r="JL29" s="76">
        <v>971.48204419889532</v>
      </c>
      <c r="JM29" s="76">
        <v>45937.22237569061</v>
      </c>
      <c r="JN29" s="76">
        <v>0</v>
      </c>
      <c r="JO29" s="76">
        <v>0</v>
      </c>
      <c r="JP29" s="76">
        <v>0</v>
      </c>
      <c r="JQ29" s="76">
        <v>0</v>
      </c>
      <c r="JR29" s="76">
        <v>0</v>
      </c>
      <c r="JS29" s="76">
        <v>1935</v>
      </c>
      <c r="JT29" s="76">
        <v>0</v>
      </c>
      <c r="JU29" s="76">
        <v>642</v>
      </c>
      <c r="JV29" s="76">
        <v>0</v>
      </c>
      <c r="JW29" s="76">
        <v>0</v>
      </c>
      <c r="JX29" s="76">
        <v>0</v>
      </c>
      <c r="JY29" s="76">
        <v>65838</v>
      </c>
      <c r="JZ29" s="76">
        <v>0</v>
      </c>
      <c r="KA29" s="76">
        <v>0</v>
      </c>
      <c r="KB29" s="76">
        <v>0</v>
      </c>
      <c r="KC29" s="76">
        <v>0</v>
      </c>
      <c r="KD29" s="76">
        <v>0</v>
      </c>
      <c r="KE29" s="76">
        <v>0</v>
      </c>
      <c r="KF29" s="76">
        <v>0</v>
      </c>
      <c r="KG29" s="76">
        <v>11241.435082872924</v>
      </c>
      <c r="KH29" s="76">
        <v>0</v>
      </c>
      <c r="KI29" s="76">
        <v>0</v>
      </c>
      <c r="KJ29" s="76">
        <v>0</v>
      </c>
      <c r="KK29" s="76">
        <v>0</v>
      </c>
      <c r="KL29" s="76">
        <v>0</v>
      </c>
      <c r="KM29" s="76">
        <v>0</v>
      </c>
      <c r="KN29" s="76">
        <v>0</v>
      </c>
      <c r="KO29" s="76">
        <v>0</v>
      </c>
      <c r="KP29" s="76">
        <v>0</v>
      </c>
      <c r="KQ29" s="76">
        <v>0</v>
      </c>
      <c r="KR29" s="76">
        <v>0</v>
      </c>
      <c r="KS29" s="76">
        <v>0</v>
      </c>
      <c r="KT29" s="76">
        <v>0</v>
      </c>
      <c r="KU29" s="76">
        <v>0</v>
      </c>
      <c r="KV29" s="76">
        <v>0</v>
      </c>
      <c r="KW29" s="76">
        <v>0</v>
      </c>
      <c r="KX29" s="76">
        <v>0</v>
      </c>
      <c r="KY29" s="76">
        <v>0</v>
      </c>
      <c r="KZ29" s="76">
        <v>0</v>
      </c>
      <c r="LA29" s="76">
        <v>0</v>
      </c>
      <c r="LB29" s="76">
        <v>0</v>
      </c>
      <c r="LC29" s="76">
        <v>0</v>
      </c>
      <c r="LD29" s="76">
        <v>0</v>
      </c>
      <c r="LE29" s="76">
        <v>0</v>
      </c>
      <c r="LF29" s="76">
        <v>0</v>
      </c>
      <c r="LG29" s="76">
        <v>0</v>
      </c>
      <c r="LH29" s="76">
        <v>0</v>
      </c>
      <c r="LI29" s="76">
        <v>0</v>
      </c>
      <c r="LJ29" s="76">
        <v>0</v>
      </c>
      <c r="LK29" s="76">
        <v>0</v>
      </c>
      <c r="LL29" s="76">
        <v>0</v>
      </c>
      <c r="LM29" s="76">
        <v>0</v>
      </c>
      <c r="LN29" s="76">
        <v>186687.60050323451</v>
      </c>
      <c r="LO29" s="76">
        <v>67642.121586321678</v>
      </c>
      <c r="LP29" s="76">
        <v>105054.29029850203</v>
      </c>
      <c r="LQ29" s="76">
        <v>7158.1338989633941</v>
      </c>
      <c r="LR29" s="76">
        <v>50672.537226676461</v>
      </c>
      <c r="LS29" s="76">
        <v>18888.436099966828</v>
      </c>
      <c r="LT29" s="76">
        <v>18186.686932922592</v>
      </c>
      <c r="LU29" s="76">
        <v>0</v>
      </c>
      <c r="LV29" s="76">
        <v>744.52881455027091</v>
      </c>
      <c r="LW29" s="76">
        <v>0</v>
      </c>
      <c r="LX29" s="76">
        <v>0</v>
      </c>
      <c r="LY29" s="76">
        <v>30425.704843022941</v>
      </c>
      <c r="LZ29" s="76">
        <v>0</v>
      </c>
      <c r="MA29" s="76">
        <v>8366.0282810500939</v>
      </c>
      <c r="MB29" s="76">
        <v>0</v>
      </c>
      <c r="MC29" s="76">
        <v>41137.830084995061</v>
      </c>
      <c r="MD29" s="76">
        <v>0</v>
      </c>
      <c r="ME29" s="76">
        <v>0</v>
      </c>
      <c r="MF29" s="76">
        <v>13203.119159088183</v>
      </c>
      <c r="MG29" s="76">
        <v>0</v>
      </c>
      <c r="MH29" s="76">
        <v>35506.338723380293</v>
      </c>
      <c r="MI29" s="76">
        <v>28079.782621583043</v>
      </c>
      <c r="MJ29" s="76">
        <v>59158.060607486805</v>
      </c>
      <c r="MK29" s="76">
        <v>33512.792218524592</v>
      </c>
      <c r="ML29" s="76">
        <v>51806.111627712751</v>
      </c>
      <c r="MM29" s="76">
        <v>10934.411293518524</v>
      </c>
      <c r="MN29" s="76">
        <v>20583.61360283805</v>
      </c>
      <c r="MO29" s="76">
        <v>0</v>
      </c>
      <c r="MP29" s="76">
        <v>2517.888776419752</v>
      </c>
      <c r="MQ29" s="76">
        <v>0</v>
      </c>
      <c r="MR29" s="76">
        <v>0</v>
      </c>
      <c r="MS29" s="76">
        <v>0</v>
      </c>
      <c r="MT29" s="76">
        <v>0</v>
      </c>
      <c r="MU29" s="76">
        <v>13066.344809955619</v>
      </c>
      <c r="MV29" s="76">
        <v>0</v>
      </c>
      <c r="MW29" s="76">
        <v>97606.221883999242</v>
      </c>
      <c r="MX29" s="76">
        <v>0</v>
      </c>
      <c r="MY29" s="76">
        <v>5070.9508071704913</v>
      </c>
      <c r="MZ29" s="76">
        <v>6808.8024606167019</v>
      </c>
      <c r="NA29" s="76">
        <v>18388.970846918633</v>
      </c>
      <c r="NB29" s="76">
        <v>6320.7848488656382</v>
      </c>
      <c r="NC29" s="76">
        <v>5568.2965511978318</v>
      </c>
      <c r="ND29" s="76">
        <v>8199.97653780785</v>
      </c>
      <c r="NE29" s="76">
        <v>17727.629685846437</v>
      </c>
      <c r="NF29" s="76">
        <v>7095.8545350240101</v>
      </c>
      <c r="NG29" s="76">
        <v>602.85744953759297</v>
      </c>
      <c r="NH29" s="76">
        <v>1797.3059216032887</v>
      </c>
      <c r="NI29" s="76">
        <v>0</v>
      </c>
      <c r="NJ29" s="76">
        <v>4004.7589796892075</v>
      </c>
      <c r="NK29" s="76">
        <v>0</v>
      </c>
      <c r="NL29" s="76">
        <v>0</v>
      </c>
      <c r="NM29" s="76">
        <v>0</v>
      </c>
      <c r="NN29" s="76">
        <v>0</v>
      </c>
      <c r="NO29" s="76">
        <v>8993.3317520172277</v>
      </c>
      <c r="NP29" s="76">
        <v>0</v>
      </c>
      <c r="NQ29" s="76">
        <v>13384.472246120387</v>
      </c>
      <c r="NR29" s="76">
        <v>0</v>
      </c>
      <c r="NS29" s="76">
        <v>0</v>
      </c>
      <c r="NT29" s="76">
        <v>271.8816089770844</v>
      </c>
      <c r="NU29" s="76">
        <v>1894.8323817633341</v>
      </c>
      <c r="NV29" s="76">
        <v>1706.4430543620767</v>
      </c>
      <c r="NW29" s="76">
        <v>128.81538430725919</v>
      </c>
      <c r="NX29" s="76">
        <v>0</v>
      </c>
      <c r="NY29" s="76">
        <v>2452.8538827114594</v>
      </c>
      <c r="NZ29" s="76">
        <v>1986.4143683375694</v>
      </c>
      <c r="OA29" s="76">
        <v>0</v>
      </c>
      <c r="OB29" s="76">
        <v>0</v>
      </c>
      <c r="OC29" s="76">
        <v>0</v>
      </c>
      <c r="OD29" s="76">
        <v>846.34472081355466</v>
      </c>
      <c r="OE29" s="76">
        <v>0</v>
      </c>
      <c r="OF29" s="76">
        <v>0</v>
      </c>
      <c r="OG29" s="76">
        <v>0</v>
      </c>
      <c r="OH29" s="76">
        <v>0</v>
      </c>
      <c r="OI29" s="76">
        <v>0</v>
      </c>
      <c r="OJ29" s="76">
        <v>0</v>
      </c>
      <c r="OK29" s="76">
        <v>0</v>
      </c>
      <c r="OL29" s="76">
        <v>0</v>
      </c>
      <c r="OM29" s="76">
        <v>0</v>
      </c>
      <c r="ON29" s="76">
        <v>0</v>
      </c>
      <c r="OO29" s="76">
        <v>0</v>
      </c>
      <c r="OP29" s="76">
        <v>0</v>
      </c>
      <c r="OQ29" s="76">
        <v>0</v>
      </c>
      <c r="OR29" s="76">
        <v>0</v>
      </c>
      <c r="OS29" s="76">
        <v>0</v>
      </c>
      <c r="OT29" s="76">
        <v>0</v>
      </c>
      <c r="OU29" s="76">
        <v>0</v>
      </c>
      <c r="OV29" s="76">
        <v>0</v>
      </c>
      <c r="OW29" s="76">
        <v>0</v>
      </c>
      <c r="OX29" s="76">
        <v>0</v>
      </c>
      <c r="OY29" s="76">
        <v>0</v>
      </c>
      <c r="OZ29" s="76">
        <v>0</v>
      </c>
      <c r="PA29" s="76">
        <v>0</v>
      </c>
      <c r="PB29" s="76">
        <v>0</v>
      </c>
      <c r="PC29" s="76">
        <v>0</v>
      </c>
      <c r="PD29" s="76">
        <v>0</v>
      </c>
      <c r="PE29" s="76">
        <v>0</v>
      </c>
      <c r="PF29" s="76">
        <v>0</v>
      </c>
      <c r="PG29" s="76">
        <v>0</v>
      </c>
      <c r="PH29" s="76">
        <v>0</v>
      </c>
      <c r="PI29" s="76">
        <v>0</v>
      </c>
      <c r="PJ29" s="76">
        <v>7297816.3813241534</v>
      </c>
      <c r="PK29" s="76">
        <v>3486845.1539844233</v>
      </c>
      <c r="PL29" s="76">
        <v>4242034.6434918018</v>
      </c>
      <c r="PM29" s="76">
        <v>2901812.0836813468</v>
      </c>
      <c r="PN29" s="76">
        <v>3709844.1838527857</v>
      </c>
      <c r="PO29" s="76">
        <v>850345.40375807218</v>
      </c>
      <c r="PP29" s="76">
        <v>1446211.5739284118</v>
      </c>
      <c r="PQ29" s="76">
        <v>0</v>
      </c>
      <c r="PR29" s="76">
        <v>818258.85433614207</v>
      </c>
      <c r="PS29" s="76">
        <v>0</v>
      </c>
      <c r="PT29" s="76">
        <v>0</v>
      </c>
      <c r="PU29" s="76">
        <v>97262.232652544248</v>
      </c>
      <c r="PV29" s="76">
        <v>0</v>
      </c>
      <c r="PW29" s="76">
        <v>638357.92115514958</v>
      </c>
      <c r="PX29" s="76">
        <v>0</v>
      </c>
      <c r="PY29" s="76">
        <v>2420899.6611389131</v>
      </c>
      <c r="PZ29" s="76">
        <v>0</v>
      </c>
      <c r="QA29" s="76">
        <v>282738.29670816689</v>
      </c>
      <c r="QB29" s="76">
        <v>438378.95717465534</v>
      </c>
      <c r="QC29" s="89">
        <v>3036256.3276918596</v>
      </c>
      <c r="QD29" s="102">
        <v>1</v>
      </c>
    </row>
    <row r="30" spans="1:446" x14ac:dyDescent="0.25">
      <c r="A30" s="75" t="s">
        <v>103</v>
      </c>
      <c r="B30" s="75" t="s">
        <v>103</v>
      </c>
      <c r="C30" s="76">
        <f>ROUND(TSU!H18,0)-ROUND(TSU!H288,0)</f>
        <v>0</v>
      </c>
      <c r="D30" s="77">
        <v>3642</v>
      </c>
      <c r="E30" s="75" t="s">
        <v>103</v>
      </c>
      <c r="F30" s="75">
        <v>2025</v>
      </c>
      <c r="G30" s="80">
        <v>73054623</v>
      </c>
      <c r="H30" s="80">
        <v>6504394</v>
      </c>
      <c r="I30" s="80">
        <v>11468999</v>
      </c>
      <c r="J30" s="80">
        <v>13813911</v>
      </c>
      <c r="K30" s="80">
        <v>56011470</v>
      </c>
      <c r="L30" s="75" t="s">
        <v>932</v>
      </c>
      <c r="M30" s="75" t="s">
        <v>933</v>
      </c>
      <c r="N30" s="75" t="s">
        <v>934</v>
      </c>
      <c r="O30" s="76">
        <v>4160</v>
      </c>
      <c r="P30" s="76">
        <v>2716</v>
      </c>
      <c r="Q30" s="76">
        <v>922</v>
      </c>
      <c r="R30" s="76">
        <v>161</v>
      </c>
      <c r="S30" s="76">
        <v>745</v>
      </c>
      <c r="T30" s="78" t="s">
        <v>935</v>
      </c>
      <c r="U30" s="86" t="s">
        <v>874</v>
      </c>
      <c r="V30" s="91" t="s">
        <v>875</v>
      </c>
      <c r="W30" s="76">
        <v>80758</v>
      </c>
      <c r="X30" s="76">
        <v>20262</v>
      </c>
      <c r="Y30" s="76">
        <v>8657</v>
      </c>
      <c r="Z30" s="76">
        <v>4456</v>
      </c>
      <c r="AA30" s="76">
        <v>0</v>
      </c>
      <c r="AB30" s="76">
        <v>6723</v>
      </c>
      <c r="AC30" s="76">
        <v>806</v>
      </c>
      <c r="AD30" s="76">
        <v>0</v>
      </c>
      <c r="AE30" s="76">
        <v>936</v>
      </c>
      <c r="AF30" s="76">
        <v>0</v>
      </c>
      <c r="AG30" s="76">
        <v>0</v>
      </c>
      <c r="AH30" s="76">
        <v>82</v>
      </c>
      <c r="AI30" s="76">
        <v>0</v>
      </c>
      <c r="AJ30" s="76">
        <v>2463</v>
      </c>
      <c r="AK30" s="76">
        <v>0</v>
      </c>
      <c r="AL30" s="76">
        <v>10743.999999999998</v>
      </c>
      <c r="AM30" s="76">
        <v>0</v>
      </c>
      <c r="AN30" s="76">
        <v>0</v>
      </c>
      <c r="AO30" s="76">
        <v>1303</v>
      </c>
      <c r="AP30" s="76">
        <v>0</v>
      </c>
      <c r="AQ30" s="76">
        <v>13863</v>
      </c>
      <c r="AR30" s="76">
        <v>5862</v>
      </c>
      <c r="AS30" s="76">
        <v>971</v>
      </c>
      <c r="AT30" s="76">
        <v>3402</v>
      </c>
      <c r="AU30" s="76">
        <v>0</v>
      </c>
      <c r="AV30" s="76">
        <v>2630</v>
      </c>
      <c r="AW30" s="76">
        <v>686</v>
      </c>
      <c r="AX30" s="76">
        <v>0</v>
      </c>
      <c r="AY30" s="76">
        <v>1691</v>
      </c>
      <c r="AZ30" s="76">
        <v>0</v>
      </c>
      <c r="BA30" s="76">
        <v>0</v>
      </c>
      <c r="BB30" s="76">
        <v>0</v>
      </c>
      <c r="BC30" s="76">
        <v>0</v>
      </c>
      <c r="BD30" s="76">
        <v>6266</v>
      </c>
      <c r="BE30" s="76">
        <v>137.00000000000003</v>
      </c>
      <c r="BF30" s="76">
        <v>13124</v>
      </c>
      <c r="BG30" s="76">
        <v>0</v>
      </c>
      <c r="BH30" s="76">
        <v>72</v>
      </c>
      <c r="BI30" s="76">
        <v>1391</v>
      </c>
      <c r="BJ30" s="76">
        <v>0</v>
      </c>
      <c r="BK30" s="76">
        <v>6770</v>
      </c>
      <c r="BL30" s="76">
        <v>638</v>
      </c>
      <c r="BM30" s="76">
        <v>0</v>
      </c>
      <c r="BN30" s="76">
        <v>3267</v>
      </c>
      <c r="BO30" s="76">
        <v>0</v>
      </c>
      <c r="BP30" s="76">
        <v>568</v>
      </c>
      <c r="BQ30" s="76">
        <v>198</v>
      </c>
      <c r="BR30" s="76">
        <v>0</v>
      </c>
      <c r="BS30" s="76">
        <v>0</v>
      </c>
      <c r="BT30" s="76">
        <v>0</v>
      </c>
      <c r="BU30" s="76">
        <v>0</v>
      </c>
      <c r="BV30" s="76">
        <v>0</v>
      </c>
      <c r="BW30" s="76">
        <v>0</v>
      </c>
      <c r="BX30" s="76">
        <v>834</v>
      </c>
      <c r="BY30" s="76">
        <v>153</v>
      </c>
      <c r="BZ30" s="76">
        <v>3789</v>
      </c>
      <c r="CA30" s="76">
        <v>0</v>
      </c>
      <c r="CB30" s="76">
        <v>0</v>
      </c>
      <c r="CC30" s="76">
        <v>30</v>
      </c>
      <c r="CD30" s="76">
        <v>0</v>
      </c>
      <c r="CE30" s="76">
        <v>222</v>
      </c>
      <c r="CF30" s="76">
        <v>212</v>
      </c>
      <c r="CG30" s="76">
        <v>0</v>
      </c>
      <c r="CH30" s="76">
        <v>1167</v>
      </c>
      <c r="CI30" s="76">
        <v>0</v>
      </c>
      <c r="CJ30" s="76">
        <v>170</v>
      </c>
      <c r="CK30" s="76">
        <v>15</v>
      </c>
      <c r="CL30" s="76">
        <v>0</v>
      </c>
      <c r="CM30" s="76">
        <v>0</v>
      </c>
      <c r="CN30" s="76">
        <v>0</v>
      </c>
      <c r="CO30" s="76">
        <v>0</v>
      </c>
      <c r="CP30" s="76">
        <v>0</v>
      </c>
      <c r="CQ30" s="76">
        <v>0</v>
      </c>
      <c r="CR30" s="76">
        <v>0</v>
      </c>
      <c r="CS30" s="76">
        <v>108</v>
      </c>
      <c r="CT30" s="76">
        <v>0</v>
      </c>
      <c r="CU30" s="76">
        <v>0</v>
      </c>
      <c r="CV30" s="76">
        <v>0</v>
      </c>
      <c r="CW30" s="76">
        <v>0</v>
      </c>
      <c r="CX30" s="76">
        <v>0</v>
      </c>
      <c r="CY30" s="76">
        <v>0</v>
      </c>
      <c r="CZ30" s="76">
        <v>0</v>
      </c>
      <c r="DA30" s="76">
        <v>0</v>
      </c>
      <c r="DB30" s="76">
        <v>0</v>
      </c>
      <c r="DC30" s="76">
        <v>0</v>
      </c>
      <c r="DD30" s="76">
        <v>0</v>
      </c>
      <c r="DE30" s="76">
        <v>0</v>
      </c>
      <c r="DF30" s="76">
        <v>17218</v>
      </c>
      <c r="DG30" s="76">
        <v>0</v>
      </c>
      <c r="DH30" s="76">
        <v>0</v>
      </c>
      <c r="DI30" s="76">
        <v>0</v>
      </c>
      <c r="DJ30" s="76">
        <v>0</v>
      </c>
      <c r="DK30" s="76">
        <v>0</v>
      </c>
      <c r="DL30" s="76">
        <v>0</v>
      </c>
      <c r="DM30" s="76">
        <v>6050</v>
      </c>
      <c r="DN30" s="76">
        <v>0</v>
      </c>
      <c r="DO30" s="76">
        <v>0</v>
      </c>
      <c r="DP30" s="76">
        <v>0</v>
      </c>
      <c r="DQ30" s="76">
        <v>0</v>
      </c>
      <c r="DR30" s="76">
        <v>0</v>
      </c>
      <c r="DS30" s="76">
        <v>5642112.8543002848</v>
      </c>
      <c r="DT30" s="76">
        <v>1687401.7345290652</v>
      </c>
      <c r="DU30" s="76">
        <v>1140851.5957837899</v>
      </c>
      <c r="DV30" s="76">
        <v>543179.80516366893</v>
      </c>
      <c r="DW30" s="76">
        <v>0</v>
      </c>
      <c r="DX30" s="76">
        <v>1019269.8691552628</v>
      </c>
      <c r="DY30" s="76">
        <v>82524.805256199455</v>
      </c>
      <c r="DZ30" s="76">
        <v>0</v>
      </c>
      <c r="EA30" s="76">
        <v>228383.48248419981</v>
      </c>
      <c r="EB30" s="76">
        <v>0</v>
      </c>
      <c r="EC30" s="76">
        <v>0</v>
      </c>
      <c r="ED30" s="76">
        <v>20840.05</v>
      </c>
      <c r="EE30" s="76">
        <v>0</v>
      </c>
      <c r="EF30" s="76">
        <v>315046.02180747659</v>
      </c>
      <c r="EG30" s="76">
        <v>0</v>
      </c>
      <c r="EH30" s="76">
        <v>1039950.6604741414</v>
      </c>
      <c r="EI30" s="76">
        <v>0</v>
      </c>
      <c r="EJ30" s="76">
        <v>0</v>
      </c>
      <c r="EK30" s="76">
        <v>230192.3713967723</v>
      </c>
      <c r="EL30" s="76">
        <v>0</v>
      </c>
      <c r="EM30" s="76">
        <v>2169432.8336563166</v>
      </c>
      <c r="EN30" s="76">
        <v>1432606.3160973443</v>
      </c>
      <c r="EO30" s="76">
        <v>638206.08421621064</v>
      </c>
      <c r="EP30" s="76">
        <v>637420.9408680771</v>
      </c>
      <c r="EQ30" s="76">
        <v>0</v>
      </c>
      <c r="ER30" s="76">
        <v>645324.11657102627</v>
      </c>
      <c r="ES30" s="76">
        <v>100263.90778727879</v>
      </c>
      <c r="ET30" s="76">
        <v>0</v>
      </c>
      <c r="EU30" s="76">
        <v>342840.00790041569</v>
      </c>
      <c r="EV30" s="76">
        <v>0</v>
      </c>
      <c r="EW30" s="76">
        <v>0</v>
      </c>
      <c r="EX30" s="76">
        <v>0</v>
      </c>
      <c r="EY30" s="76">
        <v>0</v>
      </c>
      <c r="EZ30" s="76">
        <v>1209527.5637826202</v>
      </c>
      <c r="FA30" s="76">
        <v>23759.102272727272</v>
      </c>
      <c r="FB30" s="76">
        <v>2092201.3108866359</v>
      </c>
      <c r="FC30" s="76">
        <v>0</v>
      </c>
      <c r="FD30" s="76">
        <v>48765.3</v>
      </c>
      <c r="FE30" s="76">
        <v>472256.52497072757</v>
      </c>
      <c r="FF30" s="76">
        <v>0</v>
      </c>
      <c r="FG30" s="76">
        <v>2829754.4964715634</v>
      </c>
      <c r="FH30" s="76">
        <v>576425.71803890553</v>
      </c>
      <c r="FI30" s="76">
        <v>0</v>
      </c>
      <c r="FJ30" s="76">
        <v>1106090.8146149851</v>
      </c>
      <c r="FK30" s="76">
        <v>0</v>
      </c>
      <c r="FL30" s="76">
        <v>590121.60756034777</v>
      </c>
      <c r="FM30" s="76">
        <v>98842.9</v>
      </c>
      <c r="FN30" s="76">
        <v>0</v>
      </c>
      <c r="FO30" s="76">
        <v>0</v>
      </c>
      <c r="FP30" s="76">
        <v>0</v>
      </c>
      <c r="FQ30" s="76">
        <v>0</v>
      </c>
      <c r="FR30" s="76">
        <v>0</v>
      </c>
      <c r="FS30" s="76">
        <v>0</v>
      </c>
      <c r="FT30" s="76">
        <v>229696.63772171544</v>
      </c>
      <c r="FU30" s="76">
        <v>228999.84593184592</v>
      </c>
      <c r="FV30" s="76">
        <v>1722058.7450989948</v>
      </c>
      <c r="FW30" s="76">
        <v>0</v>
      </c>
      <c r="FX30" s="76">
        <v>0</v>
      </c>
      <c r="FY30" s="76">
        <v>8475.5294117647063</v>
      </c>
      <c r="FZ30" s="76">
        <v>0</v>
      </c>
      <c r="GA30" s="76">
        <v>49685.191025641026</v>
      </c>
      <c r="GB30" s="76">
        <v>262916.96207877086</v>
      </c>
      <c r="GC30" s="76">
        <v>0</v>
      </c>
      <c r="GD30" s="76">
        <v>1019294.2184997837</v>
      </c>
      <c r="GE30" s="76">
        <v>0</v>
      </c>
      <c r="GF30" s="76">
        <v>108412.8680274404</v>
      </c>
      <c r="GG30" s="76">
        <v>20904.5</v>
      </c>
      <c r="GH30" s="76">
        <v>0</v>
      </c>
      <c r="GI30" s="76">
        <v>0</v>
      </c>
      <c r="GJ30" s="76">
        <v>0</v>
      </c>
      <c r="GK30" s="76">
        <v>0</v>
      </c>
      <c r="GL30" s="76">
        <v>0</v>
      </c>
      <c r="GM30" s="76">
        <v>0</v>
      </c>
      <c r="GN30" s="76">
        <v>0</v>
      </c>
      <c r="GO30" s="76">
        <v>468832.3535353535</v>
      </c>
      <c r="GP30" s="76">
        <v>0</v>
      </c>
      <c r="GQ30" s="76">
        <v>0</v>
      </c>
      <c r="GR30" s="76">
        <v>0</v>
      </c>
      <c r="GS30" s="76">
        <v>0</v>
      </c>
      <c r="GT30" s="76">
        <v>0</v>
      </c>
      <c r="GU30" s="76">
        <v>0</v>
      </c>
      <c r="GV30" s="76">
        <v>0</v>
      </c>
      <c r="GW30" s="76">
        <v>0</v>
      </c>
      <c r="GX30" s="76">
        <v>0</v>
      </c>
      <c r="GY30" s="76">
        <v>0</v>
      </c>
      <c r="GZ30" s="76">
        <v>0</v>
      </c>
      <c r="HA30" s="76">
        <v>0</v>
      </c>
      <c r="HB30" s="76">
        <v>4673914.3199999975</v>
      </c>
      <c r="HC30" s="76">
        <v>0</v>
      </c>
      <c r="HD30" s="76">
        <v>0</v>
      </c>
      <c r="HE30" s="76">
        <v>0</v>
      </c>
      <c r="HF30" s="76">
        <v>0</v>
      </c>
      <c r="HG30" s="76">
        <v>0</v>
      </c>
      <c r="HH30" s="76">
        <v>0</v>
      </c>
      <c r="HI30" s="76">
        <v>2211702.5905478587</v>
      </c>
      <c r="HJ30" s="76">
        <v>0</v>
      </c>
      <c r="HK30" s="76">
        <v>0</v>
      </c>
      <c r="HL30" s="76">
        <v>0</v>
      </c>
      <c r="HM30" s="76">
        <v>0</v>
      </c>
      <c r="HN30" s="76">
        <v>0</v>
      </c>
      <c r="HP30" s="77" t="s">
        <v>151</v>
      </c>
      <c r="HQ30" s="75">
        <f>'Relative Weights'!$H$1</f>
        <v>2025</v>
      </c>
      <c r="HR30" s="76">
        <v>78737</v>
      </c>
      <c r="HS30" s="76">
        <v>105708</v>
      </c>
      <c r="HT30" s="76">
        <v>0</v>
      </c>
      <c r="HU30" s="76">
        <v>2487</v>
      </c>
      <c r="HV30" s="76">
        <v>0</v>
      </c>
      <c r="HW30" s="76">
        <v>0</v>
      </c>
      <c r="HX30" s="76">
        <v>0</v>
      </c>
      <c r="HY30" s="76">
        <v>0</v>
      </c>
      <c r="HZ30" s="76">
        <v>0</v>
      </c>
      <c r="IA30" s="76">
        <v>0</v>
      </c>
      <c r="IB30" s="76">
        <v>0</v>
      </c>
      <c r="IC30" s="76">
        <v>0</v>
      </c>
      <c r="ID30" s="76">
        <v>0</v>
      </c>
      <c r="IE30" s="76">
        <v>0</v>
      </c>
      <c r="IF30" s="76">
        <v>0</v>
      </c>
      <c r="IG30" s="76">
        <v>16466</v>
      </c>
      <c r="IH30" s="76">
        <v>0</v>
      </c>
      <c r="II30" s="76">
        <v>0</v>
      </c>
      <c r="IJ30" s="76">
        <v>9956</v>
      </c>
      <c r="IK30" s="76">
        <v>0</v>
      </c>
      <c r="IL30" s="76">
        <v>28284</v>
      </c>
      <c r="IM30" s="76">
        <v>79184</v>
      </c>
      <c r="IN30" s="76">
        <v>0</v>
      </c>
      <c r="IO30" s="76">
        <v>4143</v>
      </c>
      <c r="IP30" s="76">
        <v>0</v>
      </c>
      <c r="IQ30" s="76">
        <v>0</v>
      </c>
      <c r="IR30" s="76">
        <v>0</v>
      </c>
      <c r="IS30" s="76">
        <v>0</v>
      </c>
      <c r="IT30" s="76">
        <v>0</v>
      </c>
      <c r="IU30" s="76">
        <v>0</v>
      </c>
      <c r="IV30" s="76">
        <v>0</v>
      </c>
      <c r="IW30" s="76">
        <v>0</v>
      </c>
      <c r="IX30" s="76">
        <v>0</v>
      </c>
      <c r="IY30" s="76">
        <v>0</v>
      </c>
      <c r="IZ30" s="76">
        <v>2268</v>
      </c>
      <c r="JA30" s="76">
        <v>25772</v>
      </c>
      <c r="JB30" s="76">
        <v>0</v>
      </c>
      <c r="JC30" s="76">
        <v>0</v>
      </c>
      <c r="JD30" s="76">
        <v>16288</v>
      </c>
      <c r="JE30" s="76">
        <v>0</v>
      </c>
      <c r="JF30" s="76">
        <v>35757</v>
      </c>
      <c r="JG30" s="76">
        <v>28985</v>
      </c>
      <c r="JH30" s="76">
        <v>0</v>
      </c>
      <c r="JI30" s="76">
        <v>7517</v>
      </c>
      <c r="JJ30" s="76">
        <v>0</v>
      </c>
      <c r="JK30" s="76">
        <v>0</v>
      </c>
      <c r="JL30" s="76">
        <v>0</v>
      </c>
      <c r="JM30" s="76">
        <v>0</v>
      </c>
      <c r="JN30" s="76">
        <v>0</v>
      </c>
      <c r="JO30" s="76">
        <v>0</v>
      </c>
      <c r="JP30" s="76">
        <v>0</v>
      </c>
      <c r="JQ30" s="76">
        <v>0</v>
      </c>
      <c r="JR30" s="76">
        <v>0</v>
      </c>
      <c r="JS30" s="76">
        <v>0</v>
      </c>
      <c r="JT30" s="76">
        <v>31392</v>
      </c>
      <c r="JU30" s="76">
        <v>16485</v>
      </c>
      <c r="JV30" s="76">
        <v>0</v>
      </c>
      <c r="JW30" s="76">
        <v>0</v>
      </c>
      <c r="JX30" s="76">
        <v>10419</v>
      </c>
      <c r="JY30" s="76">
        <v>0</v>
      </c>
      <c r="JZ30" s="76">
        <v>1311</v>
      </c>
      <c r="KA30" s="76">
        <v>10037</v>
      </c>
      <c r="KB30" s="76">
        <v>0</v>
      </c>
      <c r="KC30" s="76">
        <v>6896</v>
      </c>
      <c r="KD30" s="76">
        <v>0</v>
      </c>
      <c r="KE30" s="76">
        <v>0</v>
      </c>
      <c r="KF30" s="76">
        <v>0</v>
      </c>
      <c r="KG30" s="76">
        <v>0</v>
      </c>
      <c r="KH30" s="76">
        <v>0</v>
      </c>
      <c r="KI30" s="76">
        <v>0</v>
      </c>
      <c r="KJ30" s="76">
        <v>0</v>
      </c>
      <c r="KK30" s="76">
        <v>0</v>
      </c>
      <c r="KL30" s="76">
        <v>0</v>
      </c>
      <c r="KM30" s="76">
        <v>0</v>
      </c>
      <c r="KN30" s="76">
        <v>48145</v>
      </c>
      <c r="KO30" s="76">
        <v>0</v>
      </c>
      <c r="KP30" s="76">
        <v>0</v>
      </c>
      <c r="KQ30" s="76">
        <v>0</v>
      </c>
      <c r="KR30" s="76">
        <v>0</v>
      </c>
      <c r="KS30" s="76">
        <v>0</v>
      </c>
      <c r="KT30" s="76">
        <v>0</v>
      </c>
      <c r="KU30" s="76">
        <v>0</v>
      </c>
      <c r="KV30" s="76">
        <v>0</v>
      </c>
      <c r="KW30" s="76">
        <v>0</v>
      </c>
      <c r="KX30" s="76">
        <v>0</v>
      </c>
      <c r="KY30" s="76">
        <v>0</v>
      </c>
      <c r="KZ30" s="76">
        <v>0</v>
      </c>
      <c r="LA30" s="76">
        <v>180153</v>
      </c>
      <c r="LB30" s="76">
        <v>0</v>
      </c>
      <c r="LC30" s="76">
        <v>0</v>
      </c>
      <c r="LD30" s="76">
        <v>0</v>
      </c>
      <c r="LE30" s="76">
        <v>0</v>
      </c>
      <c r="LF30" s="76">
        <v>0</v>
      </c>
      <c r="LG30" s="76">
        <v>0</v>
      </c>
      <c r="LH30" s="76">
        <v>247419</v>
      </c>
      <c r="LI30" s="76">
        <v>0</v>
      </c>
      <c r="LJ30" s="76">
        <v>0</v>
      </c>
      <c r="LK30" s="76">
        <v>0</v>
      </c>
      <c r="LL30" s="76">
        <v>0</v>
      </c>
      <c r="LM30" s="76">
        <v>0</v>
      </c>
      <c r="LN30" s="76">
        <v>0</v>
      </c>
      <c r="LO30" s="76">
        <v>0</v>
      </c>
      <c r="LP30" s="76">
        <v>0</v>
      </c>
      <c r="LQ30" s="76">
        <v>0</v>
      </c>
      <c r="LR30" s="76">
        <v>0</v>
      </c>
      <c r="LS30" s="76">
        <v>0</v>
      </c>
      <c r="LT30" s="76">
        <v>0</v>
      </c>
      <c r="LU30" s="76">
        <v>0</v>
      </c>
      <c r="LV30" s="76">
        <v>0</v>
      </c>
      <c r="LW30" s="76">
        <v>0</v>
      </c>
      <c r="LX30" s="76">
        <v>0</v>
      </c>
      <c r="LY30" s="76">
        <v>0</v>
      </c>
      <c r="LZ30" s="76">
        <v>0</v>
      </c>
      <c r="MA30" s="76">
        <v>0</v>
      </c>
      <c r="MB30" s="76">
        <v>0</v>
      </c>
      <c r="MC30" s="76">
        <v>0</v>
      </c>
      <c r="MD30" s="76">
        <v>0</v>
      </c>
      <c r="ME30" s="76">
        <v>0</v>
      </c>
      <c r="MF30" s="76">
        <v>0</v>
      </c>
      <c r="MG30" s="76">
        <v>0</v>
      </c>
      <c r="MH30" s="76">
        <v>0</v>
      </c>
      <c r="MI30" s="76">
        <v>0</v>
      </c>
      <c r="MJ30" s="76">
        <v>0</v>
      </c>
      <c r="MK30" s="76">
        <v>0</v>
      </c>
      <c r="ML30" s="76">
        <v>0</v>
      </c>
      <c r="MM30" s="76">
        <v>0</v>
      </c>
      <c r="MN30" s="76">
        <v>0</v>
      </c>
      <c r="MO30" s="76">
        <v>0</v>
      </c>
      <c r="MP30" s="76">
        <v>0</v>
      </c>
      <c r="MQ30" s="76">
        <v>0</v>
      </c>
      <c r="MR30" s="76">
        <v>0</v>
      </c>
      <c r="MS30" s="76">
        <v>0</v>
      </c>
      <c r="MT30" s="76">
        <v>0</v>
      </c>
      <c r="MU30" s="76">
        <v>0</v>
      </c>
      <c r="MV30" s="76">
        <v>0</v>
      </c>
      <c r="MW30" s="76">
        <v>0</v>
      </c>
      <c r="MX30" s="76">
        <v>0</v>
      </c>
      <c r="MY30" s="76">
        <v>0</v>
      </c>
      <c r="MZ30" s="76">
        <v>0</v>
      </c>
      <c r="NA30" s="76">
        <v>0</v>
      </c>
      <c r="NB30" s="76">
        <v>0</v>
      </c>
      <c r="NC30" s="76">
        <v>0</v>
      </c>
      <c r="ND30" s="76">
        <v>0</v>
      </c>
      <c r="NE30" s="76">
        <v>0</v>
      </c>
      <c r="NF30" s="76">
        <v>0</v>
      </c>
      <c r="NG30" s="76">
        <v>0</v>
      </c>
      <c r="NH30" s="76">
        <v>0</v>
      </c>
      <c r="NI30" s="76">
        <v>0</v>
      </c>
      <c r="NJ30" s="76">
        <v>0</v>
      </c>
      <c r="NK30" s="76">
        <v>0</v>
      </c>
      <c r="NL30" s="76">
        <v>0</v>
      </c>
      <c r="NM30" s="76">
        <v>0</v>
      </c>
      <c r="NN30" s="76">
        <v>0</v>
      </c>
      <c r="NO30" s="76">
        <v>0</v>
      </c>
      <c r="NP30" s="76">
        <v>0</v>
      </c>
      <c r="NQ30" s="76">
        <v>0</v>
      </c>
      <c r="NR30" s="76">
        <v>0</v>
      </c>
      <c r="NS30" s="76">
        <v>0</v>
      </c>
      <c r="NT30" s="76">
        <v>0</v>
      </c>
      <c r="NU30" s="76">
        <v>0</v>
      </c>
      <c r="NV30" s="76">
        <v>0</v>
      </c>
      <c r="NW30" s="76">
        <v>0</v>
      </c>
      <c r="NX30" s="76">
        <v>0</v>
      </c>
      <c r="NY30" s="76">
        <v>0</v>
      </c>
      <c r="NZ30" s="76">
        <v>0</v>
      </c>
      <c r="OA30" s="76">
        <v>0</v>
      </c>
      <c r="OB30" s="76">
        <v>0</v>
      </c>
      <c r="OC30" s="76">
        <v>0</v>
      </c>
      <c r="OD30" s="76">
        <v>0</v>
      </c>
      <c r="OE30" s="76">
        <v>0</v>
      </c>
      <c r="OF30" s="76">
        <v>0</v>
      </c>
      <c r="OG30" s="76">
        <v>0</v>
      </c>
      <c r="OH30" s="76">
        <v>0</v>
      </c>
      <c r="OI30" s="76">
        <v>0</v>
      </c>
      <c r="OJ30" s="76">
        <v>0</v>
      </c>
      <c r="OK30" s="76">
        <v>0</v>
      </c>
      <c r="OL30" s="76">
        <v>0</v>
      </c>
      <c r="OM30" s="76">
        <v>0</v>
      </c>
      <c r="ON30" s="76">
        <v>0</v>
      </c>
      <c r="OO30" s="76">
        <v>0</v>
      </c>
      <c r="OP30" s="76">
        <v>0</v>
      </c>
      <c r="OQ30" s="76">
        <v>0</v>
      </c>
      <c r="OR30" s="76">
        <v>0</v>
      </c>
      <c r="OS30" s="76">
        <v>0</v>
      </c>
      <c r="OT30" s="76">
        <v>0</v>
      </c>
      <c r="OU30" s="76">
        <v>0</v>
      </c>
      <c r="OV30" s="76">
        <v>0</v>
      </c>
      <c r="OW30" s="76">
        <v>0</v>
      </c>
      <c r="OX30" s="76">
        <v>0</v>
      </c>
      <c r="OY30" s="76">
        <v>0</v>
      </c>
      <c r="OZ30" s="76">
        <v>0</v>
      </c>
      <c r="PA30" s="76">
        <v>0</v>
      </c>
      <c r="PB30" s="76">
        <v>0</v>
      </c>
      <c r="PC30" s="76">
        <v>0</v>
      </c>
      <c r="PD30" s="76">
        <v>0</v>
      </c>
      <c r="PE30" s="76">
        <v>0</v>
      </c>
      <c r="PF30" s="76">
        <v>0</v>
      </c>
      <c r="PG30" s="76">
        <v>0</v>
      </c>
      <c r="PH30" s="76">
        <v>0</v>
      </c>
      <c r="PI30" s="76">
        <v>0</v>
      </c>
      <c r="PJ30" s="76">
        <v>12155695.35</v>
      </c>
      <c r="PK30" s="76">
        <v>3486004.7</v>
      </c>
      <c r="PL30" s="76">
        <v>1067222.3600000001</v>
      </c>
      <c r="PM30" s="76">
        <v>0</v>
      </c>
      <c r="PN30" s="76">
        <v>3463177.1</v>
      </c>
      <c r="PO30" s="76">
        <v>1356154.47</v>
      </c>
      <c r="PP30" s="76">
        <v>187456.82</v>
      </c>
      <c r="PQ30" s="76">
        <v>7823483.2999999998</v>
      </c>
      <c r="PR30" s="76">
        <v>1682475.13</v>
      </c>
      <c r="PS30" s="76">
        <v>0</v>
      </c>
      <c r="PT30" s="76">
        <v>0</v>
      </c>
      <c r="PU30" s="76">
        <v>0</v>
      </c>
      <c r="PV30" s="76">
        <v>0</v>
      </c>
      <c r="PW30" s="76">
        <v>358236.61</v>
      </c>
      <c r="PX30" s="76">
        <v>4280640.9400000004</v>
      </c>
      <c r="PY30" s="76">
        <v>2258373.2599999998</v>
      </c>
      <c r="PZ30" s="76">
        <v>0</v>
      </c>
      <c r="QA30" s="76">
        <v>0</v>
      </c>
      <c r="QB30" s="76">
        <v>2477801.39</v>
      </c>
      <c r="QC30" s="89">
        <v>0</v>
      </c>
      <c r="QD30" s="102">
        <v>1</v>
      </c>
    </row>
    <row r="31" spans="1:446" x14ac:dyDescent="0.25">
      <c r="A31" s="75" t="s">
        <v>105</v>
      </c>
      <c r="B31" s="75" t="s">
        <v>105</v>
      </c>
      <c r="C31" s="76">
        <f>ROUND(TTU!H18,0)-ROUND(TTU!H288,0)</f>
        <v>0</v>
      </c>
      <c r="D31" s="77">
        <v>3644</v>
      </c>
      <c r="E31" s="75" t="s">
        <v>105</v>
      </c>
      <c r="F31" s="75">
        <v>2025</v>
      </c>
      <c r="G31" s="76">
        <v>264855928</v>
      </c>
      <c r="H31" s="76">
        <v>261247835</v>
      </c>
      <c r="I31" s="76">
        <v>153400925</v>
      </c>
      <c r="J31" s="76">
        <v>79275501</v>
      </c>
      <c r="K31" s="76">
        <v>76844660</v>
      </c>
      <c r="L31" s="75" t="s">
        <v>845</v>
      </c>
      <c r="M31" s="75" t="s">
        <v>787</v>
      </c>
      <c r="N31" s="98" t="s">
        <v>844</v>
      </c>
      <c r="O31" s="76">
        <v>15192</v>
      </c>
      <c r="P31" s="76">
        <v>17450</v>
      </c>
      <c r="Q31" s="76">
        <v>4194</v>
      </c>
      <c r="R31" s="76">
        <v>2440</v>
      </c>
      <c r="S31" s="76">
        <v>784</v>
      </c>
      <c r="T31" s="78" t="s">
        <v>884</v>
      </c>
      <c r="U31" s="78" t="s">
        <v>767</v>
      </c>
      <c r="V31" t="s">
        <v>883</v>
      </c>
      <c r="W31" s="76">
        <v>290094</v>
      </c>
      <c r="X31" s="76">
        <v>120531.29999999978</v>
      </c>
      <c r="Y31" s="76">
        <v>31272.000000000004</v>
      </c>
      <c r="Z31" s="76">
        <v>2076</v>
      </c>
      <c r="AA31" s="76">
        <v>21257</v>
      </c>
      <c r="AB31" s="76">
        <v>50293.000000000015</v>
      </c>
      <c r="AC31" s="76">
        <v>9907</v>
      </c>
      <c r="AD31" s="76">
        <v>0</v>
      </c>
      <c r="AE31" s="76">
        <v>474</v>
      </c>
      <c r="AF31" s="76">
        <v>111</v>
      </c>
      <c r="AG31" s="76">
        <v>0</v>
      </c>
      <c r="AH31" s="76">
        <v>0</v>
      </c>
      <c r="AI31" s="76">
        <v>0</v>
      </c>
      <c r="AJ31" s="76">
        <v>11812.000000000002</v>
      </c>
      <c r="AK31" s="76">
        <v>0</v>
      </c>
      <c r="AL31" s="76">
        <v>43727</v>
      </c>
      <c r="AM31" s="76">
        <v>0</v>
      </c>
      <c r="AN31" s="76">
        <v>4</v>
      </c>
      <c r="AO31" s="76">
        <v>1710.9999999999998</v>
      </c>
      <c r="AP31" s="76">
        <v>0</v>
      </c>
      <c r="AQ31" s="76">
        <v>84268.000000000015</v>
      </c>
      <c r="AR31" s="76">
        <v>61369.000000000015</v>
      </c>
      <c r="AS31" s="76">
        <v>9484</v>
      </c>
      <c r="AT31" s="76">
        <v>7780</v>
      </c>
      <c r="AU31" s="76">
        <v>16552</v>
      </c>
      <c r="AV31" s="76">
        <v>58099.000000000007</v>
      </c>
      <c r="AW31" s="76">
        <v>2521</v>
      </c>
      <c r="AX31" s="76">
        <v>0</v>
      </c>
      <c r="AY31" s="76">
        <v>561</v>
      </c>
      <c r="AZ31" s="76">
        <v>0</v>
      </c>
      <c r="BA31" s="76">
        <v>0</v>
      </c>
      <c r="BB31" s="76">
        <v>0</v>
      </c>
      <c r="BC31" s="76">
        <v>0</v>
      </c>
      <c r="BD31" s="76">
        <v>5179.0000000000009</v>
      </c>
      <c r="BE31" s="76">
        <v>0</v>
      </c>
      <c r="BF31" s="76">
        <v>101433</v>
      </c>
      <c r="BG31" s="76">
        <v>0</v>
      </c>
      <c r="BH31" s="76">
        <v>2307</v>
      </c>
      <c r="BI31" s="76">
        <v>884</v>
      </c>
      <c r="BJ31" s="76">
        <v>0</v>
      </c>
      <c r="BK31" s="76">
        <v>15097</v>
      </c>
      <c r="BL31" s="76">
        <v>9449</v>
      </c>
      <c r="BM31" s="76">
        <v>2529.0000000000005</v>
      </c>
      <c r="BN31" s="76">
        <v>8526</v>
      </c>
      <c r="BO31" s="76">
        <v>4218.9999999999991</v>
      </c>
      <c r="BP31" s="76">
        <v>18052</v>
      </c>
      <c r="BQ31" s="76">
        <v>289</v>
      </c>
      <c r="BR31" s="80">
        <v>0</v>
      </c>
      <c r="BS31" s="76">
        <v>1119</v>
      </c>
      <c r="BT31" s="76">
        <v>607</v>
      </c>
      <c r="BU31" s="76">
        <v>0</v>
      </c>
      <c r="BV31" s="76">
        <v>0</v>
      </c>
      <c r="BW31" s="76">
        <v>0</v>
      </c>
      <c r="BX31" s="76">
        <v>1063</v>
      </c>
      <c r="BY31" s="76">
        <v>0</v>
      </c>
      <c r="BZ31" s="76">
        <v>24129</v>
      </c>
      <c r="CA31" s="76">
        <v>0</v>
      </c>
      <c r="CB31" s="76">
        <v>0</v>
      </c>
      <c r="CC31" s="76">
        <v>720</v>
      </c>
      <c r="CD31" s="76">
        <v>0</v>
      </c>
      <c r="CE31" s="76">
        <v>10204</v>
      </c>
      <c r="CF31" s="76">
        <v>13598.000000000002</v>
      </c>
      <c r="CG31" s="76">
        <v>2107</v>
      </c>
      <c r="CH31" s="76">
        <v>5538</v>
      </c>
      <c r="CI31" s="76">
        <v>2577.0000000000005</v>
      </c>
      <c r="CJ31" s="76">
        <v>10581</v>
      </c>
      <c r="CK31" s="76">
        <v>215</v>
      </c>
      <c r="CL31" s="80">
        <v>0</v>
      </c>
      <c r="CM31" s="76">
        <v>3</v>
      </c>
      <c r="CN31" s="76">
        <v>0</v>
      </c>
      <c r="CO31" s="76">
        <v>0</v>
      </c>
      <c r="CP31" s="76">
        <v>0</v>
      </c>
      <c r="CQ31" s="76">
        <v>0</v>
      </c>
      <c r="CR31" s="76">
        <v>1170</v>
      </c>
      <c r="CS31" s="76">
        <v>0</v>
      </c>
      <c r="CT31" s="76">
        <v>1756</v>
      </c>
      <c r="CU31" s="76">
        <v>0</v>
      </c>
      <c r="CV31" s="76">
        <v>0</v>
      </c>
      <c r="CW31" s="76">
        <v>39</v>
      </c>
      <c r="CX31" s="76">
        <v>0</v>
      </c>
      <c r="CY31" s="76">
        <v>0</v>
      </c>
      <c r="CZ31" s="76">
        <v>0</v>
      </c>
      <c r="DA31" s="76">
        <v>0</v>
      </c>
      <c r="DB31" s="76">
        <v>0</v>
      </c>
      <c r="DC31" s="76">
        <v>0</v>
      </c>
      <c r="DD31" s="76">
        <v>0</v>
      </c>
      <c r="DE31" s="76">
        <v>0</v>
      </c>
      <c r="DF31" s="76">
        <v>13171</v>
      </c>
      <c r="DG31" s="76">
        <v>0</v>
      </c>
      <c r="DH31" s="76">
        <v>0</v>
      </c>
      <c r="DI31" s="76">
        <v>8232</v>
      </c>
      <c r="DJ31" s="76">
        <v>0</v>
      </c>
      <c r="DK31" s="76">
        <v>0</v>
      </c>
      <c r="DL31" s="76">
        <v>0</v>
      </c>
      <c r="DM31" s="76">
        <v>0</v>
      </c>
      <c r="DN31" s="76">
        <v>0</v>
      </c>
      <c r="DO31" s="76">
        <v>0</v>
      </c>
      <c r="DP31" s="76">
        <v>0</v>
      </c>
      <c r="DQ31" s="76">
        <v>0</v>
      </c>
      <c r="DR31" s="76">
        <v>0</v>
      </c>
      <c r="DS31" s="76">
        <v>14703274.751436027</v>
      </c>
      <c r="DT31" s="76">
        <v>8344013.4789960412</v>
      </c>
      <c r="DU31" s="76">
        <v>3503616.766861266</v>
      </c>
      <c r="DV31" s="76">
        <v>393135.55627780239</v>
      </c>
      <c r="DW31" s="76">
        <v>1704165.6312570092</v>
      </c>
      <c r="DX31" s="76">
        <v>4681555.6609570356</v>
      </c>
      <c r="DY31" s="76">
        <v>621225.83537727827</v>
      </c>
      <c r="DZ31" s="76">
        <v>0</v>
      </c>
      <c r="EA31" s="76">
        <v>49176.035999088635</v>
      </c>
      <c r="EB31" s="76">
        <v>30959.000000000004</v>
      </c>
      <c r="EC31" s="76">
        <v>0</v>
      </c>
      <c r="ED31" s="76">
        <v>0</v>
      </c>
      <c r="EE31" s="76">
        <v>0</v>
      </c>
      <c r="EF31" s="76">
        <v>763875.60169701593</v>
      </c>
      <c r="EG31" s="76">
        <v>0</v>
      </c>
      <c r="EH31" s="76">
        <v>3178525.2830570387</v>
      </c>
      <c r="EI31" s="76">
        <v>0</v>
      </c>
      <c r="EJ31" s="76">
        <v>905.17241379310349</v>
      </c>
      <c r="EK31" s="76">
        <v>295550.62104207487</v>
      </c>
      <c r="EL31" s="76">
        <v>0</v>
      </c>
      <c r="EM31" s="76">
        <v>11882671.091147592</v>
      </c>
      <c r="EN31" s="76">
        <v>8899549.2293417808</v>
      </c>
      <c r="EO31" s="76">
        <v>3032372.7109893048</v>
      </c>
      <c r="EP31" s="76">
        <v>1223465.6719972638</v>
      </c>
      <c r="EQ31" s="76">
        <v>2503628.8386813053</v>
      </c>
      <c r="ER31" s="76">
        <v>9698107.6553029921</v>
      </c>
      <c r="ES31" s="76">
        <v>345600.73711633479</v>
      </c>
      <c r="ET31" s="76">
        <v>0</v>
      </c>
      <c r="EU31" s="76">
        <v>212626.32388199412</v>
      </c>
      <c r="EV31" s="76">
        <v>0</v>
      </c>
      <c r="EW31" s="76">
        <v>0</v>
      </c>
      <c r="EX31" s="76">
        <v>0</v>
      </c>
      <c r="EY31" s="76">
        <v>0</v>
      </c>
      <c r="EZ31" s="76">
        <v>923952.04418529384</v>
      </c>
      <c r="FA31" s="76">
        <v>0</v>
      </c>
      <c r="FB31" s="76">
        <v>14048788.750847839</v>
      </c>
      <c r="FC31" s="76">
        <v>0</v>
      </c>
      <c r="FD31" s="76">
        <v>877769.33809134585</v>
      </c>
      <c r="FE31" s="76">
        <v>255135.84270992273</v>
      </c>
      <c r="FF31" s="76">
        <v>0</v>
      </c>
      <c r="FG31" s="76">
        <v>8641712.0776196197</v>
      </c>
      <c r="FH31" s="76">
        <v>6055609.7840232207</v>
      </c>
      <c r="FI31" s="76">
        <v>2138171.9793706178</v>
      </c>
      <c r="FJ31" s="76">
        <v>2931254.0123806596</v>
      </c>
      <c r="FK31" s="76">
        <v>3245392.9665919873</v>
      </c>
      <c r="FL31" s="76">
        <v>7830408.3884413624</v>
      </c>
      <c r="FM31" s="76">
        <v>198084.78665038545</v>
      </c>
      <c r="FN31" s="76">
        <v>0</v>
      </c>
      <c r="FO31" s="76">
        <v>612348.88311688311</v>
      </c>
      <c r="FP31" s="76">
        <v>459929.47361546493</v>
      </c>
      <c r="FQ31" s="76">
        <v>0</v>
      </c>
      <c r="FR31" s="76">
        <v>0</v>
      </c>
      <c r="FS31" s="76">
        <v>0</v>
      </c>
      <c r="FT31" s="76">
        <v>436905.75420283922</v>
      </c>
      <c r="FU31" s="76">
        <v>0</v>
      </c>
      <c r="FV31" s="76">
        <v>8531674.9266853333</v>
      </c>
      <c r="FW31" s="76">
        <v>0</v>
      </c>
      <c r="FX31" s="76">
        <v>0</v>
      </c>
      <c r="FY31" s="76">
        <v>401614.25772168848</v>
      </c>
      <c r="FZ31" s="76">
        <v>0</v>
      </c>
      <c r="GA31" s="76">
        <v>10005597.258374864</v>
      </c>
      <c r="GB31" s="76">
        <v>14428531.701316308</v>
      </c>
      <c r="GC31" s="76">
        <v>2143024.4966704831</v>
      </c>
      <c r="GD31" s="76">
        <v>3880141.6307003768</v>
      </c>
      <c r="GE31" s="76">
        <v>3283789.6561356192</v>
      </c>
      <c r="GF31" s="76">
        <v>12774368.726833584</v>
      </c>
      <c r="GG31" s="76">
        <v>274598.35185168905</v>
      </c>
      <c r="GH31" s="76">
        <v>0</v>
      </c>
      <c r="GI31" s="76">
        <v>1435.9090909090905</v>
      </c>
      <c r="GJ31" s="76">
        <v>0</v>
      </c>
      <c r="GK31" s="76">
        <v>0</v>
      </c>
      <c r="GL31" s="76">
        <v>0</v>
      </c>
      <c r="GM31" s="76">
        <v>0</v>
      </c>
      <c r="GN31" s="76">
        <v>1031832.1030898368</v>
      </c>
      <c r="GO31" s="76">
        <v>0</v>
      </c>
      <c r="GP31" s="76">
        <v>4546066.0347809829</v>
      </c>
      <c r="GQ31" s="76">
        <v>0</v>
      </c>
      <c r="GR31" s="76">
        <v>0</v>
      </c>
      <c r="GS31" s="76">
        <v>14850.836271612909</v>
      </c>
      <c r="GT31" s="76">
        <v>0</v>
      </c>
      <c r="GU31" s="76">
        <v>0</v>
      </c>
      <c r="GV31" s="76">
        <v>0</v>
      </c>
      <c r="GW31" s="76">
        <v>0</v>
      </c>
      <c r="GX31" s="76">
        <v>0</v>
      </c>
      <c r="GY31" s="76">
        <v>0</v>
      </c>
      <c r="GZ31" s="76">
        <v>0</v>
      </c>
      <c r="HA31" s="76">
        <v>0</v>
      </c>
      <c r="HB31" s="76">
        <v>6095525.4472222207</v>
      </c>
      <c r="HC31" s="76">
        <v>0</v>
      </c>
      <c r="HD31" s="76">
        <v>0</v>
      </c>
      <c r="HE31" s="76">
        <v>3279272.4347901079</v>
      </c>
      <c r="HF31" s="76">
        <v>0</v>
      </c>
      <c r="HG31" s="76">
        <v>0</v>
      </c>
      <c r="HH31" s="76">
        <v>0</v>
      </c>
      <c r="HI31" s="76">
        <v>0</v>
      </c>
      <c r="HJ31" s="76">
        <v>0</v>
      </c>
      <c r="HK31" s="76">
        <v>0</v>
      </c>
      <c r="HL31" s="76">
        <v>0</v>
      </c>
      <c r="HM31" s="76">
        <v>0</v>
      </c>
      <c r="HN31" s="76">
        <v>0</v>
      </c>
      <c r="HP31" s="77" t="s">
        <v>152</v>
      </c>
      <c r="HQ31" s="75">
        <f>'Relative Weights'!$H$1</f>
        <v>2025</v>
      </c>
      <c r="HR31" s="76">
        <v>1880981.6969321701</v>
      </c>
      <c r="HS31" s="76">
        <v>425256</v>
      </c>
      <c r="HT31" s="76">
        <v>134837.410216477</v>
      </c>
      <c r="HU31" s="76">
        <v>19957.913495033801</v>
      </c>
      <c r="HV31" s="76">
        <v>331711.80683125497</v>
      </c>
      <c r="HW31" s="76">
        <v>222841.52243920299</v>
      </c>
      <c r="HX31" s="76">
        <v>76813.637329261604</v>
      </c>
      <c r="HY31" s="76">
        <v>0</v>
      </c>
      <c r="HZ31" s="76">
        <v>2589.3392012661802</v>
      </c>
      <c r="IA31" s="76">
        <v>11670.903536162899</v>
      </c>
      <c r="IB31" s="76">
        <v>0</v>
      </c>
      <c r="IC31" s="76">
        <v>0</v>
      </c>
      <c r="ID31" s="76">
        <v>0</v>
      </c>
      <c r="IE31" s="76">
        <v>7802.8028414867504</v>
      </c>
      <c r="IF31" s="76">
        <v>0</v>
      </c>
      <c r="IG31" s="76">
        <v>475360.58364786598</v>
      </c>
      <c r="IH31" s="76">
        <v>0</v>
      </c>
      <c r="II31" s="76">
        <v>0</v>
      </c>
      <c r="IJ31" s="76">
        <v>64804.507210445103</v>
      </c>
      <c r="IK31" s="76">
        <v>0</v>
      </c>
      <c r="IL31" s="76">
        <v>790231.92254266294</v>
      </c>
      <c r="IM31" s="76">
        <v>527714.14131322596</v>
      </c>
      <c r="IN31" s="76">
        <v>22562.0575371704</v>
      </c>
      <c r="IO31" s="76">
        <v>73786.907762495393</v>
      </c>
      <c r="IP31" s="76">
        <v>456690.62732123001</v>
      </c>
      <c r="IQ31" s="76">
        <v>363254.28476554499</v>
      </c>
      <c r="IR31" s="76">
        <v>30955.875627875801</v>
      </c>
      <c r="IS31" s="76">
        <v>0</v>
      </c>
      <c r="IT31" s="76">
        <v>9784.1188357254905</v>
      </c>
      <c r="IU31" s="76">
        <v>0</v>
      </c>
      <c r="IV31" s="76">
        <v>0</v>
      </c>
      <c r="IW31" s="76">
        <v>0</v>
      </c>
      <c r="IX31" s="76">
        <v>0</v>
      </c>
      <c r="IY31" s="76">
        <v>13218.764765690299</v>
      </c>
      <c r="IZ31" s="76">
        <v>0</v>
      </c>
      <c r="JA31" s="76">
        <v>2257741.1073449901</v>
      </c>
      <c r="JB31" s="76">
        <v>0</v>
      </c>
      <c r="JC31" s="76">
        <v>25085.0564005573</v>
      </c>
      <c r="JD31" s="76">
        <v>29677.512692617802</v>
      </c>
      <c r="JE31" s="76">
        <v>0</v>
      </c>
      <c r="JF31" s="76">
        <v>32391.968601482102</v>
      </c>
      <c r="JG31" s="76">
        <v>13806.332016623601</v>
      </c>
      <c r="JH31" s="76">
        <v>931.07109747707204</v>
      </c>
      <c r="JI31" s="76">
        <v>240.32916762534799</v>
      </c>
      <c r="JJ31" s="76">
        <v>83659.960331096503</v>
      </c>
      <c r="JK31" s="76">
        <v>11132.7484614155</v>
      </c>
      <c r="JL31" s="76">
        <v>0</v>
      </c>
      <c r="JM31" s="76">
        <v>0</v>
      </c>
      <c r="JN31" s="76">
        <v>6198.3271547173999</v>
      </c>
      <c r="JO31" s="76">
        <v>8534.9248452696702</v>
      </c>
      <c r="JP31" s="76">
        <v>0</v>
      </c>
      <c r="JQ31" s="76">
        <v>0</v>
      </c>
      <c r="JR31" s="76">
        <v>0</v>
      </c>
      <c r="JS31" s="76">
        <v>35.3063343717549</v>
      </c>
      <c r="JT31" s="76">
        <v>0</v>
      </c>
      <c r="JU31" s="76">
        <v>0</v>
      </c>
      <c r="JV31" s="76">
        <v>0</v>
      </c>
      <c r="JW31" s="76">
        <v>0</v>
      </c>
      <c r="JX31" s="76">
        <v>10425.604730049001</v>
      </c>
      <c r="JY31" s="76">
        <v>0</v>
      </c>
      <c r="JZ31" s="76">
        <v>406403.33039786102</v>
      </c>
      <c r="KA31" s="76">
        <v>298234.78867447999</v>
      </c>
      <c r="KB31" s="76">
        <v>32167.057181333199</v>
      </c>
      <c r="KC31" s="76">
        <v>48917.0675876397</v>
      </c>
      <c r="KD31" s="76">
        <v>135699.09307946399</v>
      </c>
      <c r="KE31" s="76">
        <v>181596.967814292</v>
      </c>
      <c r="KF31" s="76">
        <v>6920.6649261923803</v>
      </c>
      <c r="KG31" s="76">
        <v>0</v>
      </c>
      <c r="KH31" s="76">
        <v>718.15351675438399</v>
      </c>
      <c r="KI31" s="76">
        <v>1045.0928381962799</v>
      </c>
      <c r="KJ31" s="76">
        <v>0</v>
      </c>
      <c r="KK31" s="76">
        <v>0</v>
      </c>
      <c r="KL31" s="76">
        <v>0</v>
      </c>
      <c r="KM31" s="76">
        <v>7785.20207054812</v>
      </c>
      <c r="KN31" s="76">
        <v>0</v>
      </c>
      <c r="KO31" s="76">
        <v>740551.38263409596</v>
      </c>
      <c r="KP31" s="76">
        <v>0</v>
      </c>
      <c r="KQ31" s="76">
        <v>0</v>
      </c>
      <c r="KR31" s="76">
        <v>54648.924871873001</v>
      </c>
      <c r="KS31" s="76">
        <v>0</v>
      </c>
      <c r="KT31" s="76">
        <v>0</v>
      </c>
      <c r="KU31" s="76">
        <v>0</v>
      </c>
      <c r="KV31" s="76">
        <v>0</v>
      </c>
      <c r="KW31" s="76">
        <v>0</v>
      </c>
      <c r="KX31" s="76">
        <v>0</v>
      </c>
      <c r="KY31" s="76">
        <v>0</v>
      </c>
      <c r="KZ31" s="76">
        <v>0</v>
      </c>
      <c r="LA31" s="76">
        <v>718229.8</v>
      </c>
      <c r="LB31" s="76">
        <v>0</v>
      </c>
      <c r="LC31" s="76">
        <v>0</v>
      </c>
      <c r="LD31" s="76">
        <v>1755369.9333299999</v>
      </c>
      <c r="LE31" s="76">
        <v>0</v>
      </c>
      <c r="LF31" s="76">
        <v>0</v>
      </c>
      <c r="LG31" s="76">
        <v>0</v>
      </c>
      <c r="LH31" s="76">
        <v>0</v>
      </c>
      <c r="LI31" s="76">
        <v>0</v>
      </c>
      <c r="LJ31" s="76">
        <v>0</v>
      </c>
      <c r="LK31" s="76">
        <v>0</v>
      </c>
      <c r="LL31" s="76">
        <v>0</v>
      </c>
      <c r="LM31" s="76">
        <v>0</v>
      </c>
      <c r="LN31" s="76">
        <v>13564528.1066739</v>
      </c>
      <c r="LO31" s="76">
        <v>6562304.3519157898</v>
      </c>
      <c r="LP31" s="76">
        <v>3337632.7513610101</v>
      </c>
      <c r="LQ31" s="76">
        <v>361165.34018942702</v>
      </c>
      <c r="LR31" s="76">
        <v>1723159.9333375101</v>
      </c>
      <c r="LS31" s="76">
        <v>8267607.5946550705</v>
      </c>
      <c r="LT31" s="76">
        <v>653786.42498661706</v>
      </c>
      <c r="LU31" s="76">
        <v>0</v>
      </c>
      <c r="LV31" s="76">
        <v>42477.342317872099</v>
      </c>
      <c r="LW31" s="76">
        <v>1270890.44750452</v>
      </c>
      <c r="LX31" s="76">
        <v>0</v>
      </c>
      <c r="LY31" s="76">
        <v>0</v>
      </c>
      <c r="LZ31" s="76">
        <v>0</v>
      </c>
      <c r="MA31" s="76">
        <v>564376.68877661298</v>
      </c>
      <c r="MB31" s="76">
        <v>0</v>
      </c>
      <c r="MC31" s="76">
        <v>3939912.63434922</v>
      </c>
      <c r="MD31" s="76">
        <v>0</v>
      </c>
      <c r="ME31" s="76">
        <v>945.22211353800401</v>
      </c>
      <c r="MF31" s="76">
        <v>1582062.2853133599</v>
      </c>
      <c r="MG31" s="76">
        <v>0</v>
      </c>
      <c r="MH31" s="76">
        <v>10601479.9278183</v>
      </c>
      <c r="MI31" s="76">
        <v>8259553.81522536</v>
      </c>
      <c r="MJ31" s="76">
        <v>2889789.23784811</v>
      </c>
      <c r="MK31" s="76">
        <v>1178425.3529431899</v>
      </c>
      <c r="ML31" s="76">
        <v>2633076.4580253302</v>
      </c>
      <c r="MM31" s="76">
        <v>9324234.2390157096</v>
      </c>
      <c r="MN31" s="76">
        <v>529586.47137356305</v>
      </c>
      <c r="MO31" s="76">
        <v>0</v>
      </c>
      <c r="MP31" s="76">
        <v>174743.68763361999</v>
      </c>
      <c r="MQ31" s="76">
        <v>0</v>
      </c>
      <c r="MR31" s="76">
        <v>0</v>
      </c>
      <c r="MS31" s="76">
        <v>0</v>
      </c>
      <c r="MT31" s="76">
        <v>0</v>
      </c>
      <c r="MU31" s="76">
        <v>566487.61421383196</v>
      </c>
      <c r="MV31" s="76">
        <v>0</v>
      </c>
      <c r="MW31" s="76">
        <v>15740232.207999799</v>
      </c>
      <c r="MX31" s="76">
        <v>0</v>
      </c>
      <c r="MY31" s="76">
        <v>818800.60471013805</v>
      </c>
      <c r="MZ31" s="76">
        <v>718573.40163144504</v>
      </c>
      <c r="NA31" s="76">
        <v>0</v>
      </c>
      <c r="NB31" s="76">
        <v>13207510.2244731</v>
      </c>
      <c r="NC31" s="76">
        <v>6528175.8324002996</v>
      </c>
      <c r="ND31" s="76">
        <v>1925338.02785737</v>
      </c>
      <c r="NE31" s="76">
        <v>2736964.2022844199</v>
      </c>
      <c r="NF31" s="76">
        <v>3469609.6553420601</v>
      </c>
      <c r="NG31" s="76">
        <v>12074154.9479558</v>
      </c>
      <c r="NH31" s="76">
        <v>258600.251811255</v>
      </c>
      <c r="NI31" s="76">
        <v>0</v>
      </c>
      <c r="NJ31" s="76">
        <v>556201.27527414402</v>
      </c>
      <c r="NK31" s="76">
        <v>67813.071816808806</v>
      </c>
      <c r="NL31" s="76">
        <v>0</v>
      </c>
      <c r="NM31" s="76">
        <v>0</v>
      </c>
      <c r="NN31" s="76">
        <v>0</v>
      </c>
      <c r="NO31" s="76">
        <v>286074.19079733302</v>
      </c>
      <c r="NP31" s="76">
        <v>0</v>
      </c>
      <c r="NQ31" s="76">
        <v>9561921.5126292203</v>
      </c>
      <c r="NR31" s="76">
        <v>0</v>
      </c>
      <c r="NS31" s="76">
        <v>0</v>
      </c>
      <c r="NT31" s="76">
        <v>519299.39488793799</v>
      </c>
      <c r="NU31" s="76">
        <v>0</v>
      </c>
      <c r="NV31" s="76">
        <v>12267057.3060828</v>
      </c>
      <c r="NW31" s="76">
        <v>19207114.588468701</v>
      </c>
      <c r="NX31" s="76">
        <v>2234161.7692926601</v>
      </c>
      <c r="NY31" s="76">
        <v>3656630.2304997402</v>
      </c>
      <c r="NZ31" s="76">
        <v>2455877.9463446299</v>
      </c>
      <c r="OA31" s="76">
        <v>18439860.971408699</v>
      </c>
      <c r="OB31" s="76">
        <v>336438.57613192499</v>
      </c>
      <c r="OC31" s="76">
        <v>0</v>
      </c>
      <c r="OD31" s="76">
        <v>1280.8362110916901</v>
      </c>
      <c r="OE31" s="76">
        <v>0</v>
      </c>
      <c r="OF31" s="76">
        <v>0</v>
      </c>
      <c r="OG31" s="76">
        <v>0</v>
      </c>
      <c r="OH31" s="76">
        <v>0</v>
      </c>
      <c r="OI31" s="76">
        <v>793112.93766659801</v>
      </c>
      <c r="OJ31" s="76">
        <v>0</v>
      </c>
      <c r="OK31" s="76">
        <v>4931286.9924604204</v>
      </c>
      <c r="OL31" s="76">
        <v>0</v>
      </c>
      <c r="OM31" s="76">
        <v>0</v>
      </c>
      <c r="ON31" s="76">
        <v>19660.171729418798</v>
      </c>
      <c r="OO31" s="76">
        <v>0</v>
      </c>
      <c r="OP31" s="76">
        <v>0</v>
      </c>
      <c r="OQ31" s="76">
        <v>0</v>
      </c>
      <c r="OR31" s="76">
        <v>0</v>
      </c>
      <c r="OS31" s="76">
        <v>0</v>
      </c>
      <c r="OT31" s="76">
        <v>0</v>
      </c>
      <c r="OU31" s="76">
        <v>0</v>
      </c>
      <c r="OV31" s="76">
        <v>0</v>
      </c>
      <c r="OW31" s="76">
        <v>5826624.8600000003</v>
      </c>
      <c r="OX31" s="76">
        <v>0</v>
      </c>
      <c r="OY31" s="76">
        <v>0</v>
      </c>
      <c r="OZ31" s="76">
        <v>8839158.3109952901</v>
      </c>
      <c r="PA31" s="76">
        <v>0</v>
      </c>
      <c r="PB31" s="76">
        <v>0</v>
      </c>
      <c r="PC31" s="76">
        <v>0</v>
      </c>
      <c r="PD31" s="76">
        <v>0</v>
      </c>
      <c r="PE31" s="76">
        <v>0</v>
      </c>
      <c r="PF31" s="76">
        <v>0</v>
      </c>
      <c r="PG31" s="76">
        <v>0</v>
      </c>
      <c r="PH31" s="76">
        <v>0</v>
      </c>
      <c r="PI31" s="76">
        <v>0</v>
      </c>
      <c r="PJ31" s="76">
        <v>20333677.796105359</v>
      </c>
      <c r="PK31" s="76">
        <v>16612941.778580457</v>
      </c>
      <c r="PL31" s="76">
        <v>4254671.0728689237</v>
      </c>
      <c r="PM31" s="76">
        <v>4211580.1536023626</v>
      </c>
      <c r="PN31" s="76">
        <v>3249576.1463496438</v>
      </c>
      <c r="PO31" s="76">
        <v>19705029.615817439</v>
      </c>
      <c r="PP31" s="76">
        <v>728469.61541400978</v>
      </c>
      <c r="PQ31" s="76">
        <v>2386690.9517752831</v>
      </c>
      <c r="PR31" s="76">
        <v>317332.42184033891</v>
      </c>
      <c r="PS31" s="76">
        <v>548357.17991872621</v>
      </c>
      <c r="PT31" s="76">
        <v>3620679.1528641079</v>
      </c>
      <c r="PU31" s="76">
        <v>0</v>
      </c>
      <c r="PV31" s="76">
        <v>0</v>
      </c>
      <c r="PW31" s="76">
        <v>905277.04823100136</v>
      </c>
      <c r="PX31" s="76">
        <v>0</v>
      </c>
      <c r="PY31" s="76">
        <v>13998023.759187311</v>
      </c>
      <c r="PZ31" s="76">
        <v>0</v>
      </c>
      <c r="QA31" s="76">
        <v>335782.72063934035</v>
      </c>
      <c r="QB31" s="76">
        <v>1163149.5868057057</v>
      </c>
      <c r="QC31" s="89">
        <v>0</v>
      </c>
      <c r="QD31" s="102">
        <v>1</v>
      </c>
    </row>
    <row r="32" spans="1:446" x14ac:dyDescent="0.25">
      <c r="A32" s="75" t="s">
        <v>81</v>
      </c>
      <c r="B32" s="75" t="s">
        <v>81</v>
      </c>
      <c r="C32" s="76">
        <f>ROUND(ASU!H18,0)-ROUND(ASU!H288,0)</f>
        <v>0</v>
      </c>
      <c r="D32" s="77">
        <v>3541</v>
      </c>
      <c r="E32" s="75" t="s">
        <v>678</v>
      </c>
      <c r="F32" s="75">
        <v>2025</v>
      </c>
      <c r="G32" s="76">
        <v>56788734</v>
      </c>
      <c r="H32" s="76">
        <v>1512896</v>
      </c>
      <c r="I32" s="76">
        <v>8130241</v>
      </c>
      <c r="J32" s="76">
        <v>12388459</v>
      </c>
      <c r="K32" s="76">
        <v>22337875</v>
      </c>
      <c r="L32" s="75" t="s">
        <v>905</v>
      </c>
      <c r="M32" s="75" t="s">
        <v>732</v>
      </c>
      <c r="N32" s="98" t="s">
        <v>944</v>
      </c>
      <c r="O32" s="76">
        <v>7164</v>
      </c>
      <c r="P32" s="76">
        <v>2532</v>
      </c>
      <c r="Q32" s="76">
        <v>1370</v>
      </c>
      <c r="R32" s="76">
        <v>65</v>
      </c>
      <c r="S32" s="76">
        <v>80</v>
      </c>
      <c r="T32" s="78" t="s">
        <v>906</v>
      </c>
      <c r="U32" s="78" t="s">
        <v>846</v>
      </c>
      <c r="V32" s="78" t="s">
        <v>847</v>
      </c>
      <c r="W32" s="76">
        <v>88162.99000000002</v>
      </c>
      <c r="X32" s="76">
        <v>19335</v>
      </c>
      <c r="Y32" s="76">
        <v>9165</v>
      </c>
      <c r="Z32" s="76">
        <v>1047</v>
      </c>
      <c r="AA32" s="76">
        <v>2758</v>
      </c>
      <c r="AB32" s="76">
        <v>3849</v>
      </c>
      <c r="AC32" s="76">
        <v>309</v>
      </c>
      <c r="AD32" s="76">
        <v>0</v>
      </c>
      <c r="AE32" s="76">
        <v>1566</v>
      </c>
      <c r="AF32" s="76">
        <v>0</v>
      </c>
      <c r="AG32" s="76">
        <v>0</v>
      </c>
      <c r="AH32" s="76">
        <v>0</v>
      </c>
      <c r="AI32" s="76">
        <v>0</v>
      </c>
      <c r="AJ32" s="76">
        <v>6255.0000000000009</v>
      </c>
      <c r="AK32" s="76">
        <v>0</v>
      </c>
      <c r="AL32" s="76">
        <v>7863</v>
      </c>
      <c r="AM32" s="76">
        <v>0</v>
      </c>
      <c r="AN32" s="76">
        <v>0</v>
      </c>
      <c r="AO32" s="76">
        <v>4175</v>
      </c>
      <c r="AP32" s="76">
        <v>543</v>
      </c>
      <c r="AQ32" s="76">
        <v>12915</v>
      </c>
      <c r="AR32" s="76">
        <v>6719</v>
      </c>
      <c r="AS32" s="76">
        <v>1631</v>
      </c>
      <c r="AT32" s="76">
        <v>2158</v>
      </c>
      <c r="AU32" s="76">
        <v>2862</v>
      </c>
      <c r="AV32" s="76">
        <v>2622</v>
      </c>
      <c r="AW32" s="76">
        <v>261</v>
      </c>
      <c r="AX32" s="76">
        <v>0</v>
      </c>
      <c r="AY32" s="76">
        <v>2871</v>
      </c>
      <c r="AZ32" s="76">
        <v>0</v>
      </c>
      <c r="BA32" s="76">
        <v>0</v>
      </c>
      <c r="BB32" s="76">
        <v>0</v>
      </c>
      <c r="BC32" s="76">
        <v>0</v>
      </c>
      <c r="BD32" s="76">
        <v>3419</v>
      </c>
      <c r="BE32" s="76">
        <v>0</v>
      </c>
      <c r="BF32" s="76">
        <v>9975</v>
      </c>
      <c r="BG32" s="76">
        <v>0</v>
      </c>
      <c r="BH32" s="76">
        <v>558</v>
      </c>
      <c r="BI32" s="76">
        <v>1845</v>
      </c>
      <c r="BJ32" s="76">
        <v>2915</v>
      </c>
      <c r="BK32" s="76">
        <v>6480</v>
      </c>
      <c r="BL32" s="76">
        <v>743</v>
      </c>
      <c r="BM32" s="76">
        <v>0</v>
      </c>
      <c r="BN32" s="76">
        <v>12958.5</v>
      </c>
      <c r="BO32" s="76">
        <v>285</v>
      </c>
      <c r="BP32" s="76">
        <v>1029</v>
      </c>
      <c r="BQ32" s="76">
        <v>72</v>
      </c>
      <c r="BR32" s="76">
        <v>0</v>
      </c>
      <c r="BS32" s="76">
        <v>2193</v>
      </c>
      <c r="BT32" s="76">
        <v>0</v>
      </c>
      <c r="BU32" s="76">
        <v>0</v>
      </c>
      <c r="BV32" s="76">
        <v>0</v>
      </c>
      <c r="BW32" s="76">
        <v>0</v>
      </c>
      <c r="BX32" s="76">
        <v>749</v>
      </c>
      <c r="BY32" s="76">
        <v>0</v>
      </c>
      <c r="BZ32" s="76">
        <v>4041</v>
      </c>
      <c r="CA32" s="76">
        <v>0</v>
      </c>
      <c r="CB32" s="76">
        <v>0</v>
      </c>
      <c r="CC32" s="76">
        <v>633</v>
      </c>
      <c r="CD32" s="76">
        <v>1182</v>
      </c>
      <c r="CE32" s="76">
        <f>65+26</f>
        <v>91</v>
      </c>
      <c r="CF32" s="76">
        <v>0</v>
      </c>
      <c r="CG32" s="76">
        <v>0</v>
      </c>
      <c r="CH32" s="76">
        <v>660</v>
      </c>
      <c r="CI32" s="76">
        <v>0</v>
      </c>
      <c r="CJ32" s="76">
        <v>0</v>
      </c>
      <c r="CK32" s="76">
        <v>0</v>
      </c>
      <c r="CL32" s="76">
        <v>0</v>
      </c>
      <c r="CM32" s="76">
        <f>393+156</f>
        <v>549</v>
      </c>
      <c r="CN32" s="76">
        <v>0</v>
      </c>
      <c r="CO32" s="76">
        <v>0</v>
      </c>
      <c r="CP32" s="76">
        <v>0</v>
      </c>
      <c r="CQ32" s="76">
        <v>0</v>
      </c>
      <c r="CR32" s="76">
        <v>0</v>
      </c>
      <c r="CS32" s="76">
        <v>0</v>
      </c>
      <c r="CT32" s="76">
        <v>0</v>
      </c>
      <c r="CU32" s="76">
        <v>0</v>
      </c>
      <c r="CV32" s="76">
        <v>0</v>
      </c>
      <c r="CW32" s="76">
        <v>0</v>
      </c>
      <c r="CX32" s="76">
        <v>0</v>
      </c>
      <c r="CY32" s="400">
        <v>0</v>
      </c>
      <c r="CZ32" s="76">
        <v>0</v>
      </c>
      <c r="DA32" s="76">
        <v>0</v>
      </c>
      <c r="DB32" s="76">
        <v>0</v>
      </c>
      <c r="DC32" s="76">
        <v>0</v>
      </c>
      <c r="DD32" s="76">
        <v>0</v>
      </c>
      <c r="DE32" s="76">
        <v>0</v>
      </c>
      <c r="DF32" s="76">
        <v>0</v>
      </c>
      <c r="DG32" s="400">
        <v>0</v>
      </c>
      <c r="DH32" s="76">
        <v>0</v>
      </c>
      <c r="DI32" s="76">
        <v>0</v>
      </c>
      <c r="DJ32" s="76">
        <v>0</v>
      </c>
      <c r="DK32" s="76">
        <v>0</v>
      </c>
      <c r="DL32" s="76">
        <v>2627</v>
      </c>
      <c r="DM32" s="76">
        <v>0</v>
      </c>
      <c r="DN32" s="76">
        <v>0</v>
      </c>
      <c r="DO32" s="76">
        <v>0</v>
      </c>
      <c r="DP32" s="76">
        <v>0</v>
      </c>
      <c r="DQ32" s="76">
        <v>0</v>
      </c>
      <c r="DR32" s="76">
        <v>0</v>
      </c>
      <c r="DS32" s="76">
        <v>4950699.1715957411</v>
      </c>
      <c r="DT32" s="76">
        <v>2027460.4546176423</v>
      </c>
      <c r="DU32" s="76">
        <v>1240838.9633485943</v>
      </c>
      <c r="DV32" s="76">
        <v>78207.993008368838</v>
      </c>
      <c r="DW32" s="76">
        <v>217783.90792274903</v>
      </c>
      <c r="DX32" s="76">
        <v>464876.5405516068</v>
      </c>
      <c r="DY32" s="76">
        <v>19689.037505595996</v>
      </c>
      <c r="DZ32" s="76">
        <v>0</v>
      </c>
      <c r="EA32" s="76">
        <v>130869.17490610233</v>
      </c>
      <c r="EB32" s="76">
        <v>0</v>
      </c>
      <c r="EC32" s="76">
        <v>0</v>
      </c>
      <c r="ED32" s="76">
        <v>0</v>
      </c>
      <c r="EE32" s="76">
        <v>0</v>
      </c>
      <c r="EF32" s="76">
        <v>360514.70456490503</v>
      </c>
      <c r="EG32" s="76">
        <v>0</v>
      </c>
      <c r="EH32" s="76">
        <v>622793.35676194262</v>
      </c>
      <c r="EI32" s="76">
        <v>0</v>
      </c>
      <c r="EJ32" s="76">
        <v>0</v>
      </c>
      <c r="EK32" s="76">
        <v>331861.97853091435</v>
      </c>
      <c r="EL32" s="76">
        <v>54357.925333747509</v>
      </c>
      <c r="EM32" s="76">
        <v>1479808.7771550179</v>
      </c>
      <c r="EN32" s="76">
        <v>1135168.1417252452</v>
      </c>
      <c r="EO32" s="76">
        <v>367055.39639547752</v>
      </c>
      <c r="EP32" s="76">
        <v>358872.04345446307</v>
      </c>
      <c r="EQ32" s="76">
        <v>259562.55356873144</v>
      </c>
      <c r="ER32" s="76">
        <v>718502.02634227485</v>
      </c>
      <c r="ES32" s="76">
        <v>22610.22670756849</v>
      </c>
      <c r="ET32" s="76">
        <v>0</v>
      </c>
      <c r="EU32" s="76">
        <v>254612.19984271721</v>
      </c>
      <c r="EV32" s="76">
        <v>0</v>
      </c>
      <c r="EW32" s="76">
        <v>0</v>
      </c>
      <c r="EX32" s="76">
        <v>0</v>
      </c>
      <c r="EY32" s="76">
        <v>0</v>
      </c>
      <c r="EZ32" s="76">
        <v>339928.60115291335</v>
      </c>
      <c r="FA32" s="76">
        <v>0</v>
      </c>
      <c r="FB32" s="76">
        <v>1286820.0288438168</v>
      </c>
      <c r="FC32" s="76">
        <v>0</v>
      </c>
      <c r="FD32" s="76">
        <v>0</v>
      </c>
      <c r="FE32" s="76">
        <v>195582.89100059922</v>
      </c>
      <c r="FF32" s="76">
        <v>879688.47651985765</v>
      </c>
      <c r="FG32" s="76">
        <v>1363880.6394048282</v>
      </c>
      <c r="FH32" s="76">
        <v>302953.63249670522</v>
      </c>
      <c r="FI32" s="76">
        <v>0</v>
      </c>
      <c r="FJ32" s="76">
        <v>1030561.2022834028</v>
      </c>
      <c r="FK32" s="76">
        <v>105029.88386116571</v>
      </c>
      <c r="FL32" s="76">
        <v>126628.6608846734</v>
      </c>
      <c r="FM32" s="76">
        <v>15035.538615446178</v>
      </c>
      <c r="FN32" s="76">
        <v>0</v>
      </c>
      <c r="FO32" s="76">
        <v>390478.72752825334</v>
      </c>
      <c r="FP32" s="76">
        <v>0</v>
      </c>
      <c r="FQ32" s="76">
        <v>0</v>
      </c>
      <c r="FR32" s="76">
        <v>0</v>
      </c>
      <c r="FS32" s="76">
        <v>0</v>
      </c>
      <c r="FT32" s="76">
        <v>266759.69743399392</v>
      </c>
      <c r="FU32" s="76">
        <v>0</v>
      </c>
      <c r="FV32" s="76">
        <v>830624.10672123509</v>
      </c>
      <c r="FW32" s="76">
        <v>0</v>
      </c>
      <c r="FX32" s="76">
        <v>0</v>
      </c>
      <c r="FY32" s="76">
        <v>156231.36739130435</v>
      </c>
      <c r="FZ32" s="76">
        <v>544098.19031576265</v>
      </c>
      <c r="GA32" s="76">
        <f>17298.6503303965+8438</f>
        <v>25736.6503303965</v>
      </c>
      <c r="GB32" s="76">
        <v>0</v>
      </c>
      <c r="GC32" s="76">
        <v>0</v>
      </c>
      <c r="GD32" s="76">
        <v>95383.85476190476</v>
      </c>
      <c r="GE32" s="76">
        <v>0</v>
      </c>
      <c r="GF32" s="76">
        <v>0</v>
      </c>
      <c r="GG32" s="76">
        <v>0</v>
      </c>
      <c r="GH32" s="76">
        <v>0</v>
      </c>
      <c r="GI32" s="76">
        <f>201856.810526316+38205.4</f>
        <v>240062.21052631599</v>
      </c>
      <c r="GJ32" s="76">
        <v>0</v>
      </c>
      <c r="GK32" s="76">
        <v>0</v>
      </c>
      <c r="GL32" s="76">
        <v>0</v>
      </c>
      <c r="GM32" s="76">
        <v>0</v>
      </c>
      <c r="GN32" s="76">
        <v>0</v>
      </c>
      <c r="GO32" s="76">
        <v>0</v>
      </c>
      <c r="GP32" s="76">
        <v>0</v>
      </c>
      <c r="GQ32" s="76">
        <v>0</v>
      </c>
      <c r="GR32" s="76">
        <v>0</v>
      </c>
      <c r="GS32" s="76">
        <v>0</v>
      </c>
      <c r="GT32" s="76">
        <v>0</v>
      </c>
      <c r="GU32" s="400">
        <v>0</v>
      </c>
      <c r="GV32" s="76">
        <v>0</v>
      </c>
      <c r="GW32" s="76">
        <v>0</v>
      </c>
      <c r="GX32" s="76">
        <v>0</v>
      </c>
      <c r="GY32" s="76">
        <v>0</v>
      </c>
      <c r="GZ32" s="76">
        <v>0</v>
      </c>
      <c r="HA32" s="76">
        <v>0</v>
      </c>
      <c r="HB32" s="76">
        <v>0</v>
      </c>
      <c r="HC32" s="400">
        <v>0</v>
      </c>
      <c r="HD32" s="76">
        <v>0</v>
      </c>
      <c r="HE32" s="76">
        <v>0</v>
      </c>
      <c r="HF32" s="76">
        <v>0</v>
      </c>
      <c r="HG32" s="76">
        <v>0</v>
      </c>
      <c r="HH32" s="76">
        <v>807784.90893760556</v>
      </c>
      <c r="HI32" s="76">
        <v>0</v>
      </c>
      <c r="HJ32" s="76">
        <v>0</v>
      </c>
      <c r="HK32" s="76">
        <v>0</v>
      </c>
      <c r="HL32" s="76">
        <v>0</v>
      </c>
      <c r="HM32" s="76">
        <v>0</v>
      </c>
      <c r="HN32" s="76">
        <v>0</v>
      </c>
      <c r="HP32" s="77" t="s">
        <v>153</v>
      </c>
      <c r="HQ32" s="75">
        <f>'Relative Weights'!$H$1</f>
        <v>2025</v>
      </c>
      <c r="HR32" s="76">
        <v>0</v>
      </c>
      <c r="HS32" s="76">
        <v>44380</v>
      </c>
      <c r="HT32" s="76">
        <v>0</v>
      </c>
      <c r="HU32" s="76">
        <v>0</v>
      </c>
      <c r="HV32" s="76">
        <v>0</v>
      </c>
      <c r="HW32" s="76">
        <v>0</v>
      </c>
      <c r="HX32" s="76">
        <v>0</v>
      </c>
      <c r="HY32" s="76">
        <v>0</v>
      </c>
      <c r="HZ32" s="76">
        <v>65052</v>
      </c>
      <c r="IA32" s="76">
        <v>0</v>
      </c>
      <c r="IB32" s="76">
        <v>0</v>
      </c>
      <c r="IC32" s="76">
        <v>0</v>
      </c>
      <c r="ID32" s="76">
        <v>0</v>
      </c>
      <c r="IE32" s="76">
        <v>0</v>
      </c>
      <c r="IF32" s="76">
        <v>0</v>
      </c>
      <c r="IG32" s="76">
        <v>0</v>
      </c>
      <c r="IH32" s="76">
        <v>0</v>
      </c>
      <c r="II32" s="76">
        <v>0</v>
      </c>
      <c r="IJ32" s="76">
        <v>0</v>
      </c>
      <c r="IK32" s="76">
        <v>0</v>
      </c>
      <c r="IL32" s="76">
        <v>0</v>
      </c>
      <c r="IM32" s="76">
        <v>0</v>
      </c>
      <c r="IN32" s="76">
        <v>0</v>
      </c>
      <c r="IO32" s="76">
        <v>0</v>
      </c>
      <c r="IP32" s="76">
        <v>0</v>
      </c>
      <c r="IQ32" s="76">
        <v>0</v>
      </c>
      <c r="IR32" s="76">
        <v>0</v>
      </c>
      <c r="IS32" s="76">
        <v>0</v>
      </c>
      <c r="IT32" s="76">
        <v>0</v>
      </c>
      <c r="IU32" s="76">
        <v>0</v>
      </c>
      <c r="IV32" s="76">
        <v>0</v>
      </c>
      <c r="IW32" s="76">
        <v>0</v>
      </c>
      <c r="IX32" s="76">
        <v>0</v>
      </c>
      <c r="IY32" s="76">
        <v>0</v>
      </c>
      <c r="IZ32" s="76">
        <v>0</v>
      </c>
      <c r="JA32" s="76">
        <v>0</v>
      </c>
      <c r="JB32" s="76">
        <v>0</v>
      </c>
      <c r="JC32" s="76">
        <v>0</v>
      </c>
      <c r="JD32" s="76">
        <v>0</v>
      </c>
      <c r="JE32" s="76">
        <v>0</v>
      </c>
      <c r="JF32" s="76">
        <v>0</v>
      </c>
      <c r="JG32" s="76">
        <v>0</v>
      </c>
      <c r="JH32" s="76">
        <v>0</v>
      </c>
      <c r="JI32" s="76">
        <v>0</v>
      </c>
      <c r="JJ32" s="76">
        <v>0</v>
      </c>
      <c r="JK32" s="76">
        <v>0</v>
      </c>
      <c r="JL32" s="76">
        <v>0</v>
      </c>
      <c r="JM32" s="76">
        <v>0</v>
      </c>
      <c r="JN32" s="76">
        <v>0</v>
      </c>
      <c r="JO32" s="76">
        <v>0</v>
      </c>
      <c r="JP32" s="76">
        <v>0</v>
      </c>
      <c r="JQ32" s="76">
        <v>0</v>
      </c>
      <c r="JR32" s="76">
        <v>0</v>
      </c>
      <c r="JS32" s="76">
        <v>0</v>
      </c>
      <c r="JT32" s="76">
        <v>0</v>
      </c>
      <c r="JU32" s="76">
        <v>0</v>
      </c>
      <c r="JV32" s="76">
        <v>0</v>
      </c>
      <c r="JW32" s="76">
        <v>0</v>
      </c>
      <c r="JX32" s="76">
        <v>0</v>
      </c>
      <c r="JY32" s="76">
        <v>0</v>
      </c>
      <c r="JZ32" s="76">
        <v>0</v>
      </c>
      <c r="KA32" s="76">
        <v>0</v>
      </c>
      <c r="KB32" s="76">
        <v>0</v>
      </c>
      <c r="KC32" s="76">
        <v>0</v>
      </c>
      <c r="KD32" s="76">
        <v>0</v>
      </c>
      <c r="KE32" s="76">
        <v>0</v>
      </c>
      <c r="KF32" s="76">
        <v>0</v>
      </c>
      <c r="KG32" s="76">
        <v>0</v>
      </c>
      <c r="KH32" s="76">
        <v>0</v>
      </c>
      <c r="KI32" s="76">
        <v>0</v>
      </c>
      <c r="KJ32" s="76">
        <v>0</v>
      </c>
      <c r="KK32" s="76">
        <v>0</v>
      </c>
      <c r="KL32" s="76">
        <v>0</v>
      </c>
      <c r="KM32" s="76">
        <v>0</v>
      </c>
      <c r="KN32" s="76">
        <v>0</v>
      </c>
      <c r="KO32" s="76">
        <v>0</v>
      </c>
      <c r="KP32" s="76">
        <v>0</v>
      </c>
      <c r="KQ32" s="76">
        <v>0</v>
      </c>
      <c r="KR32" s="76">
        <v>0</v>
      </c>
      <c r="KS32" s="76">
        <v>0</v>
      </c>
      <c r="KT32" s="76">
        <v>0</v>
      </c>
      <c r="KU32" s="76">
        <v>0</v>
      </c>
      <c r="KV32" s="76">
        <v>0</v>
      </c>
      <c r="KW32" s="76">
        <v>0</v>
      </c>
      <c r="KX32" s="76">
        <v>0</v>
      </c>
      <c r="KY32" s="76">
        <v>0</v>
      </c>
      <c r="KZ32" s="76">
        <v>0</v>
      </c>
      <c r="LA32" s="76">
        <v>0</v>
      </c>
      <c r="LB32" s="76">
        <v>0</v>
      </c>
      <c r="LC32" s="76">
        <v>0</v>
      </c>
      <c r="LD32" s="76">
        <v>0</v>
      </c>
      <c r="LE32" s="76">
        <v>0</v>
      </c>
      <c r="LF32" s="76">
        <v>0</v>
      </c>
      <c r="LG32" s="76">
        <v>0</v>
      </c>
      <c r="LH32" s="76">
        <v>0</v>
      </c>
      <c r="LI32" s="76">
        <v>0</v>
      </c>
      <c r="LJ32" s="76">
        <v>0</v>
      </c>
      <c r="LK32" s="76">
        <v>0</v>
      </c>
      <c r="LL32" s="76">
        <v>0</v>
      </c>
      <c r="LM32" s="76">
        <v>0</v>
      </c>
      <c r="LN32" s="76">
        <v>0</v>
      </c>
      <c r="LO32" s="76">
        <v>0</v>
      </c>
      <c r="LP32" s="76">
        <v>0</v>
      </c>
      <c r="LQ32" s="76">
        <v>0</v>
      </c>
      <c r="LR32" s="76">
        <v>0</v>
      </c>
      <c r="LS32" s="76">
        <v>0</v>
      </c>
      <c r="LT32" s="76">
        <v>0</v>
      </c>
      <c r="LU32" s="76">
        <v>0</v>
      </c>
      <c r="LV32" s="76">
        <v>0</v>
      </c>
      <c r="LW32" s="76">
        <v>0</v>
      </c>
      <c r="LX32" s="76">
        <v>0</v>
      </c>
      <c r="LY32" s="76">
        <v>0</v>
      </c>
      <c r="LZ32" s="76">
        <v>0</v>
      </c>
      <c r="MA32" s="76">
        <v>0</v>
      </c>
      <c r="MB32" s="76">
        <v>0</v>
      </c>
      <c r="MC32" s="76">
        <v>0</v>
      </c>
      <c r="MD32" s="76">
        <v>0</v>
      </c>
      <c r="ME32" s="76">
        <v>0</v>
      </c>
      <c r="MF32" s="76">
        <v>0</v>
      </c>
      <c r="MG32" s="76">
        <v>0</v>
      </c>
      <c r="MH32" s="76">
        <v>0</v>
      </c>
      <c r="MI32" s="76">
        <v>0</v>
      </c>
      <c r="MJ32" s="76">
        <v>0</v>
      </c>
      <c r="MK32" s="76">
        <v>0</v>
      </c>
      <c r="ML32" s="76">
        <v>0</v>
      </c>
      <c r="MM32" s="76">
        <v>0</v>
      </c>
      <c r="MN32" s="76">
        <v>0</v>
      </c>
      <c r="MO32" s="76">
        <v>0</v>
      </c>
      <c r="MP32" s="76">
        <v>0</v>
      </c>
      <c r="MQ32" s="76">
        <v>0</v>
      </c>
      <c r="MR32" s="76">
        <v>0</v>
      </c>
      <c r="MS32" s="76">
        <v>0</v>
      </c>
      <c r="MT32" s="76">
        <v>0</v>
      </c>
      <c r="MU32" s="76">
        <v>0</v>
      </c>
      <c r="MV32" s="76">
        <v>0</v>
      </c>
      <c r="MW32" s="76">
        <v>0</v>
      </c>
      <c r="MX32" s="76">
        <v>0</v>
      </c>
      <c r="MY32" s="76">
        <v>0</v>
      </c>
      <c r="MZ32" s="76">
        <v>0</v>
      </c>
      <c r="NA32" s="76">
        <v>0</v>
      </c>
      <c r="NB32" s="76">
        <v>0</v>
      </c>
      <c r="NC32" s="76">
        <v>0</v>
      </c>
      <c r="ND32" s="76">
        <v>0</v>
      </c>
      <c r="NE32" s="76">
        <v>0</v>
      </c>
      <c r="NF32" s="76">
        <v>0</v>
      </c>
      <c r="NG32" s="76">
        <v>0</v>
      </c>
      <c r="NH32" s="76">
        <v>0</v>
      </c>
      <c r="NI32" s="76">
        <v>0</v>
      </c>
      <c r="NJ32" s="76">
        <v>0</v>
      </c>
      <c r="NK32" s="76">
        <v>0</v>
      </c>
      <c r="NL32" s="76">
        <v>0</v>
      </c>
      <c r="NM32" s="76">
        <v>0</v>
      </c>
      <c r="NN32" s="76">
        <v>0</v>
      </c>
      <c r="NO32" s="76">
        <v>0</v>
      </c>
      <c r="NP32" s="76">
        <v>0</v>
      </c>
      <c r="NQ32" s="76">
        <v>0</v>
      </c>
      <c r="NR32" s="76">
        <v>0</v>
      </c>
      <c r="NS32" s="76">
        <v>0</v>
      </c>
      <c r="NT32" s="76">
        <v>0</v>
      </c>
      <c r="NU32" s="76">
        <v>0</v>
      </c>
      <c r="NV32" s="76">
        <v>0</v>
      </c>
      <c r="NW32" s="76">
        <v>0</v>
      </c>
      <c r="NX32" s="76">
        <v>0</v>
      </c>
      <c r="NY32" s="76">
        <v>0</v>
      </c>
      <c r="NZ32" s="76">
        <v>0</v>
      </c>
      <c r="OA32" s="76">
        <v>0</v>
      </c>
      <c r="OB32" s="76">
        <v>0</v>
      </c>
      <c r="OC32" s="76">
        <v>0</v>
      </c>
      <c r="OD32" s="76">
        <v>0</v>
      </c>
      <c r="OE32" s="76">
        <v>0</v>
      </c>
      <c r="OF32" s="76">
        <v>0</v>
      </c>
      <c r="OG32" s="76">
        <v>0</v>
      </c>
      <c r="OH32" s="76">
        <v>0</v>
      </c>
      <c r="OI32" s="76">
        <v>0</v>
      </c>
      <c r="OJ32" s="76">
        <v>0</v>
      </c>
      <c r="OK32" s="76">
        <v>0</v>
      </c>
      <c r="OL32" s="76">
        <v>0</v>
      </c>
      <c r="OM32" s="76">
        <v>0</v>
      </c>
      <c r="ON32" s="76">
        <v>0</v>
      </c>
      <c r="OO32" s="76">
        <v>0</v>
      </c>
      <c r="OP32" s="76">
        <v>0</v>
      </c>
      <c r="OQ32" s="76">
        <v>0</v>
      </c>
      <c r="OR32" s="76">
        <v>0</v>
      </c>
      <c r="OS32" s="76">
        <v>0</v>
      </c>
      <c r="OT32" s="76">
        <v>0</v>
      </c>
      <c r="OU32" s="76">
        <v>0</v>
      </c>
      <c r="OV32" s="76">
        <v>0</v>
      </c>
      <c r="OW32" s="76">
        <v>0</v>
      </c>
      <c r="OX32" s="76">
        <v>0</v>
      </c>
      <c r="OY32" s="76">
        <v>0</v>
      </c>
      <c r="OZ32" s="76">
        <v>0</v>
      </c>
      <c r="PA32" s="76">
        <v>0</v>
      </c>
      <c r="PB32" s="76">
        <v>0</v>
      </c>
      <c r="PC32" s="76">
        <v>0</v>
      </c>
      <c r="PD32" s="76">
        <v>0</v>
      </c>
      <c r="PE32" s="76">
        <v>0</v>
      </c>
      <c r="PF32" s="76">
        <v>0</v>
      </c>
      <c r="PG32" s="76">
        <v>0</v>
      </c>
      <c r="PH32" s="76">
        <v>0</v>
      </c>
      <c r="PI32" s="76">
        <v>0</v>
      </c>
      <c r="PJ32" s="76">
        <v>11098431</v>
      </c>
      <c r="PK32" s="76">
        <v>4874021</v>
      </c>
      <c r="PL32" s="76">
        <v>2281945</v>
      </c>
      <c r="PM32" s="76">
        <v>826516</v>
      </c>
      <c r="PN32" s="76">
        <v>2218266</v>
      </c>
      <c r="PO32" s="76">
        <v>1859180</v>
      </c>
      <c r="PP32" s="76">
        <v>81371</v>
      </c>
      <c r="PQ32" s="76">
        <v>0</v>
      </c>
      <c r="PR32" s="76">
        <v>1376900</v>
      </c>
      <c r="PS32" s="76">
        <v>0</v>
      </c>
      <c r="PT32" s="76">
        <v>0</v>
      </c>
      <c r="PU32" s="76">
        <v>0</v>
      </c>
      <c r="PV32" s="76">
        <v>0</v>
      </c>
      <c r="PW32" s="76">
        <v>2519087</v>
      </c>
      <c r="PX32" s="76">
        <v>0</v>
      </c>
      <c r="PY32" s="76">
        <v>3888982</v>
      </c>
      <c r="PZ32" s="76">
        <v>0</v>
      </c>
      <c r="QA32" s="76">
        <v>0</v>
      </c>
      <c r="QB32" s="76">
        <v>970282</v>
      </c>
      <c r="QC32" s="89">
        <v>2097803</v>
      </c>
      <c r="QD32" s="102">
        <v>1</v>
      </c>
    </row>
    <row r="33" spans="1:446" x14ac:dyDescent="0.25">
      <c r="A33" s="75" t="s">
        <v>107</v>
      </c>
      <c r="B33" s="75" t="s">
        <v>107</v>
      </c>
      <c r="C33" s="80">
        <f>ROUND(TWU!H18,0)-ROUND(TWU!H288,0)</f>
        <v>0</v>
      </c>
      <c r="D33" s="77">
        <v>3646</v>
      </c>
      <c r="E33" s="75" t="s">
        <v>107</v>
      </c>
      <c r="F33" s="75">
        <v>2025</v>
      </c>
      <c r="G33" s="80">
        <v>87994163</v>
      </c>
      <c r="H33" s="80">
        <v>7132091</v>
      </c>
      <c r="I33" s="80">
        <v>37985370</v>
      </c>
      <c r="J33" s="80">
        <v>16159591</v>
      </c>
      <c r="K33" s="80">
        <v>39595172</v>
      </c>
      <c r="L33" s="75" t="s">
        <v>930</v>
      </c>
      <c r="M33" s="75" t="s">
        <v>733</v>
      </c>
      <c r="N33" t="s">
        <v>931</v>
      </c>
      <c r="O33" s="76">
        <v>4505</v>
      </c>
      <c r="P33" s="76">
        <v>5498</v>
      </c>
      <c r="Q33" s="76">
        <v>3558</v>
      </c>
      <c r="R33" s="76">
        <v>1026</v>
      </c>
      <c r="S33" s="76">
        <v>308</v>
      </c>
      <c r="T33" s="78" t="s">
        <v>926</v>
      </c>
      <c r="U33" s="78" t="s">
        <v>768</v>
      </c>
      <c r="V33" s="91" t="s">
        <v>927</v>
      </c>
      <c r="W33" s="80">
        <v>72784</v>
      </c>
      <c r="X33" s="80">
        <v>31725.000000000007</v>
      </c>
      <c r="Y33" s="80">
        <v>10131</v>
      </c>
      <c r="Z33" s="80">
        <v>2931</v>
      </c>
      <c r="AA33" s="80">
        <v>435</v>
      </c>
      <c r="AB33" s="80">
        <v>1073</v>
      </c>
      <c r="AC33" s="80">
        <v>3722</v>
      </c>
      <c r="AD33" s="80">
        <v>0</v>
      </c>
      <c r="AE33" s="80">
        <v>421</v>
      </c>
      <c r="AF33" s="80">
        <v>18</v>
      </c>
      <c r="AG33" s="80">
        <v>0</v>
      </c>
      <c r="AH33" s="80">
        <v>0</v>
      </c>
      <c r="AI33" s="80">
        <v>0</v>
      </c>
      <c r="AJ33" s="80">
        <v>3752</v>
      </c>
      <c r="AK33" s="80">
        <v>0</v>
      </c>
      <c r="AL33" s="80">
        <v>5160</v>
      </c>
      <c r="AM33" s="80">
        <v>0</v>
      </c>
      <c r="AN33" s="80">
        <v>0</v>
      </c>
      <c r="AO33" s="80">
        <v>637</v>
      </c>
      <c r="AP33" s="80">
        <v>345</v>
      </c>
      <c r="AQ33" s="80">
        <v>18541</v>
      </c>
      <c r="AR33" s="80">
        <v>13628</v>
      </c>
      <c r="AS33" s="80">
        <v>5518</v>
      </c>
      <c r="AT33" s="80">
        <v>8453</v>
      </c>
      <c r="AU33" s="80">
        <v>172</v>
      </c>
      <c r="AV33" s="80">
        <v>1655</v>
      </c>
      <c r="AW33" s="80">
        <v>3927</v>
      </c>
      <c r="AX33" s="80">
        <v>0</v>
      </c>
      <c r="AY33" s="80">
        <v>1706</v>
      </c>
      <c r="AZ33" s="80">
        <v>429</v>
      </c>
      <c r="BA33" s="80">
        <v>0</v>
      </c>
      <c r="BB33" s="80">
        <v>0</v>
      </c>
      <c r="BC33" s="80">
        <v>0</v>
      </c>
      <c r="BD33" s="80">
        <v>11762.999999999996</v>
      </c>
      <c r="BE33" s="80">
        <v>0</v>
      </c>
      <c r="BF33" s="80">
        <v>18267</v>
      </c>
      <c r="BG33" s="80">
        <v>0</v>
      </c>
      <c r="BH33" s="80">
        <v>774</v>
      </c>
      <c r="BI33" s="80">
        <v>294</v>
      </c>
      <c r="BJ33" s="80">
        <v>26258.000000000004</v>
      </c>
      <c r="BK33" s="80">
        <v>5233</v>
      </c>
      <c r="BL33" s="80">
        <v>8459</v>
      </c>
      <c r="BM33" s="80">
        <v>1371.0000000000002</v>
      </c>
      <c r="BN33" s="80">
        <v>4363</v>
      </c>
      <c r="BO33" s="80">
        <v>114</v>
      </c>
      <c r="BP33" s="80">
        <v>1162</v>
      </c>
      <c r="BQ33" s="80">
        <v>3047</v>
      </c>
      <c r="BR33" s="80">
        <v>0</v>
      </c>
      <c r="BS33" s="80">
        <v>624</v>
      </c>
      <c r="BT33" s="80">
        <v>4408</v>
      </c>
      <c r="BU33" s="80">
        <v>0</v>
      </c>
      <c r="BV33" s="80">
        <v>0</v>
      </c>
      <c r="BW33" s="80">
        <v>0</v>
      </c>
      <c r="BX33" s="80">
        <v>9038</v>
      </c>
      <c r="BY33" s="80">
        <v>0</v>
      </c>
      <c r="BZ33" s="80">
        <v>18629</v>
      </c>
      <c r="CA33" s="80">
        <v>0</v>
      </c>
      <c r="CB33" s="80">
        <v>0</v>
      </c>
      <c r="CC33" s="80">
        <v>279</v>
      </c>
      <c r="CD33" s="80">
        <v>12782.000000000005</v>
      </c>
      <c r="CE33" s="80">
        <v>2057</v>
      </c>
      <c r="CF33" s="80">
        <v>4495</v>
      </c>
      <c r="CG33" s="80">
        <v>216</v>
      </c>
      <c r="CH33" s="80">
        <v>2112</v>
      </c>
      <c r="CI33" s="80">
        <v>24</v>
      </c>
      <c r="CJ33" s="80">
        <v>15</v>
      </c>
      <c r="CK33" s="80">
        <v>473</v>
      </c>
      <c r="CL33" s="80">
        <v>0</v>
      </c>
      <c r="CM33" s="80">
        <v>0</v>
      </c>
      <c r="CN33" s="80">
        <v>15</v>
      </c>
      <c r="CO33" s="80">
        <v>0</v>
      </c>
      <c r="CP33" s="80">
        <v>0</v>
      </c>
      <c r="CQ33" s="80">
        <v>0</v>
      </c>
      <c r="CR33" s="80">
        <v>9518</v>
      </c>
      <c r="CS33" s="80">
        <v>0</v>
      </c>
      <c r="CT33" s="80">
        <v>21</v>
      </c>
      <c r="CU33" s="80">
        <v>0</v>
      </c>
      <c r="CV33" s="80">
        <v>0</v>
      </c>
      <c r="CW33" s="80">
        <v>0</v>
      </c>
      <c r="CX33" s="80">
        <v>1401</v>
      </c>
      <c r="CY33" s="80">
        <v>0</v>
      </c>
      <c r="CZ33" s="80">
        <v>0</v>
      </c>
      <c r="DA33" s="80">
        <v>0</v>
      </c>
      <c r="DB33" s="80">
        <v>0</v>
      </c>
      <c r="DC33" s="80">
        <v>0</v>
      </c>
      <c r="DD33" s="80">
        <v>0</v>
      </c>
      <c r="DE33" s="80">
        <v>0</v>
      </c>
      <c r="DF33" s="80">
        <v>0</v>
      </c>
      <c r="DG33" s="80">
        <v>0</v>
      </c>
      <c r="DH33" s="80">
        <v>0</v>
      </c>
      <c r="DI33" s="80">
        <v>0</v>
      </c>
      <c r="DJ33" s="80">
        <v>0</v>
      </c>
      <c r="DK33" s="80">
        <v>0</v>
      </c>
      <c r="DL33" s="80">
        <v>9854.0000000000055</v>
      </c>
      <c r="DM33" s="80">
        <v>0</v>
      </c>
      <c r="DN33" s="80">
        <v>0</v>
      </c>
      <c r="DO33" s="80">
        <v>0</v>
      </c>
      <c r="DP33" s="80">
        <v>0</v>
      </c>
      <c r="DQ33" s="80">
        <v>0</v>
      </c>
      <c r="DR33" s="80">
        <v>0</v>
      </c>
      <c r="DS33" s="80">
        <v>3505385.3269982417</v>
      </c>
      <c r="DT33" s="80">
        <v>1981206.7440655858</v>
      </c>
      <c r="DU33" s="80">
        <v>1042101.0566772766</v>
      </c>
      <c r="DV33" s="80">
        <v>191334.76145539823</v>
      </c>
      <c r="DW33" s="80">
        <v>101202.25191987555</v>
      </c>
      <c r="DX33" s="80">
        <v>168378.41505962989</v>
      </c>
      <c r="DY33" s="80">
        <v>290547.2719875343</v>
      </c>
      <c r="DZ33" s="80">
        <v>0</v>
      </c>
      <c r="EA33" s="80">
        <v>51552.978626174096</v>
      </c>
      <c r="EB33" s="80">
        <v>1041.4925051101523</v>
      </c>
      <c r="EC33" s="80">
        <v>0</v>
      </c>
      <c r="ED33" s="80">
        <v>0</v>
      </c>
      <c r="EE33" s="80">
        <v>0</v>
      </c>
      <c r="EF33" s="80">
        <v>283192.1982751257</v>
      </c>
      <c r="EG33" s="80">
        <v>0</v>
      </c>
      <c r="EH33" s="80">
        <v>413158.04958043084</v>
      </c>
      <c r="EI33" s="80">
        <v>0</v>
      </c>
      <c r="EJ33" s="80">
        <v>0</v>
      </c>
      <c r="EK33" s="80">
        <v>129993.52492668619</v>
      </c>
      <c r="EL33" s="80">
        <v>68469.063967235561</v>
      </c>
      <c r="EM33" s="80">
        <v>1598425.2363427398</v>
      </c>
      <c r="EN33" s="80">
        <v>1805560.9064315611</v>
      </c>
      <c r="EO33" s="80">
        <v>1162783.4594315281</v>
      </c>
      <c r="EP33" s="80">
        <v>1002853.9673309904</v>
      </c>
      <c r="EQ33" s="80">
        <v>70074.183022395562</v>
      </c>
      <c r="ER33" s="80">
        <v>276396.17702991521</v>
      </c>
      <c r="ES33" s="80">
        <v>360235.79120961478</v>
      </c>
      <c r="ET33" s="80">
        <v>0</v>
      </c>
      <c r="EU33" s="80">
        <v>378958.99445168185</v>
      </c>
      <c r="EV33" s="80">
        <v>21002.507494889847</v>
      </c>
      <c r="EW33" s="80">
        <v>0</v>
      </c>
      <c r="EX33" s="80">
        <v>0</v>
      </c>
      <c r="EY33" s="80">
        <v>0</v>
      </c>
      <c r="EZ33" s="80">
        <v>1469571.9131148432</v>
      </c>
      <c r="FA33" s="80">
        <v>0</v>
      </c>
      <c r="FB33" s="80">
        <v>2363523.9575624252</v>
      </c>
      <c r="FC33" s="80">
        <v>0</v>
      </c>
      <c r="FD33" s="80">
        <v>211008.53813237263</v>
      </c>
      <c r="FE33" s="80">
        <v>76033.416249784379</v>
      </c>
      <c r="FF33" s="80">
        <v>4935609.5409953073</v>
      </c>
      <c r="FG33" s="80">
        <v>1737948.9822493063</v>
      </c>
      <c r="FH33" s="80">
        <v>1727827.1385376102</v>
      </c>
      <c r="FI33" s="80">
        <v>630163.57633950585</v>
      </c>
      <c r="FJ33" s="80">
        <v>971257.19368679763</v>
      </c>
      <c r="FK33" s="80">
        <v>32698.117102040815</v>
      </c>
      <c r="FL33" s="80">
        <v>333009.6180308389</v>
      </c>
      <c r="FM33" s="80">
        <v>654503.1657389137</v>
      </c>
      <c r="FN33" s="80">
        <v>0</v>
      </c>
      <c r="FO33" s="80">
        <v>328690.97360703815</v>
      </c>
      <c r="FP33" s="80">
        <v>851921.12165744696</v>
      </c>
      <c r="FQ33" s="80">
        <v>0</v>
      </c>
      <c r="FR33" s="80">
        <v>0</v>
      </c>
      <c r="FS33" s="80">
        <v>0</v>
      </c>
      <c r="FT33" s="80">
        <v>1907527.4903513612</v>
      </c>
      <c r="FU33" s="80">
        <v>0</v>
      </c>
      <c r="FV33" s="80">
        <v>2735263.5185289481</v>
      </c>
      <c r="FW33" s="80">
        <v>0</v>
      </c>
      <c r="FX33" s="80">
        <v>0</v>
      </c>
      <c r="FY33" s="80">
        <v>60794.941176470587</v>
      </c>
      <c r="FZ33" s="80">
        <v>2715393.2395058004</v>
      </c>
      <c r="GA33" s="80">
        <v>1569040.5160890555</v>
      </c>
      <c r="GB33" s="80">
        <v>1400915.3466328119</v>
      </c>
      <c r="GC33" s="80">
        <v>158850.26947637292</v>
      </c>
      <c r="GD33" s="80">
        <v>1155188.7498473837</v>
      </c>
      <c r="GE33" s="80">
        <v>10589.769564625851</v>
      </c>
      <c r="GF33" s="80">
        <v>2896.2550505050508</v>
      </c>
      <c r="GG33" s="80">
        <v>300669.92333379114</v>
      </c>
      <c r="GH33" s="80">
        <v>0</v>
      </c>
      <c r="GI33" s="80">
        <v>0</v>
      </c>
      <c r="GJ33" s="80">
        <v>2052.5510653970532</v>
      </c>
      <c r="GK33" s="80">
        <v>0</v>
      </c>
      <c r="GL33" s="80">
        <v>0</v>
      </c>
      <c r="GM33" s="80">
        <v>0</v>
      </c>
      <c r="GN33" s="80">
        <v>3150136.1532445177</v>
      </c>
      <c r="GO33" s="80">
        <v>0</v>
      </c>
      <c r="GP33" s="80">
        <v>0</v>
      </c>
      <c r="GQ33" s="80">
        <v>0</v>
      </c>
      <c r="GR33" s="80">
        <v>0</v>
      </c>
      <c r="GS33" s="80">
        <v>0</v>
      </c>
      <c r="GT33" s="80">
        <v>1923768.5893827642</v>
      </c>
      <c r="GU33" s="80">
        <v>0</v>
      </c>
      <c r="GV33" s="80">
        <v>0</v>
      </c>
      <c r="GW33" s="80">
        <v>0</v>
      </c>
      <c r="GX33" s="80">
        <v>0</v>
      </c>
      <c r="GY33" s="80">
        <v>0</v>
      </c>
      <c r="GZ33" s="80">
        <v>0</v>
      </c>
      <c r="HA33" s="80">
        <v>0</v>
      </c>
      <c r="HB33" s="80">
        <v>0</v>
      </c>
      <c r="HC33" s="80">
        <v>0</v>
      </c>
      <c r="HD33" s="80">
        <v>0</v>
      </c>
      <c r="HE33" s="80">
        <v>0</v>
      </c>
      <c r="HF33" s="80">
        <v>0</v>
      </c>
      <c r="HG33" s="80">
        <v>0</v>
      </c>
      <c r="HH33" s="80">
        <v>2255190.0358703653</v>
      </c>
      <c r="HI33" s="80">
        <v>0</v>
      </c>
      <c r="HJ33" s="80">
        <v>0</v>
      </c>
      <c r="HK33" s="80">
        <v>0</v>
      </c>
      <c r="HL33" s="80">
        <v>0</v>
      </c>
      <c r="HM33" s="80">
        <v>0</v>
      </c>
      <c r="HN33" s="80">
        <v>0</v>
      </c>
      <c r="HP33" s="77" t="s">
        <v>154</v>
      </c>
      <c r="HQ33" s="75">
        <f>'Relative Weights'!$H$1</f>
        <v>2025</v>
      </c>
      <c r="HR33" s="76">
        <v>178129.3</v>
      </c>
      <c r="HS33" s="76">
        <v>344644.7</v>
      </c>
      <c r="HT33" s="76">
        <v>0</v>
      </c>
      <c r="HU33" s="76">
        <v>0</v>
      </c>
      <c r="HV33" s="76">
        <v>0</v>
      </c>
      <c r="HW33" s="76">
        <v>0</v>
      </c>
      <c r="HX33" s="76">
        <v>13023</v>
      </c>
      <c r="HY33" s="76">
        <v>0</v>
      </c>
      <c r="HZ33" s="76">
        <v>0</v>
      </c>
      <c r="IA33" s="76">
        <v>0</v>
      </c>
      <c r="IB33" s="76">
        <v>0</v>
      </c>
      <c r="IC33" s="76">
        <v>0</v>
      </c>
      <c r="ID33" s="76">
        <v>0</v>
      </c>
      <c r="IE33" s="76">
        <v>38986</v>
      </c>
      <c r="IF33" s="76">
        <v>0</v>
      </c>
      <c r="IG33" s="76">
        <v>0</v>
      </c>
      <c r="IH33" s="76">
        <v>0</v>
      </c>
      <c r="II33" s="76">
        <v>0</v>
      </c>
      <c r="IJ33" s="76">
        <v>0</v>
      </c>
      <c r="IK33" s="76">
        <v>0</v>
      </c>
      <c r="IL33" s="76">
        <v>65845</v>
      </c>
      <c r="IM33" s="76">
        <v>131882.4</v>
      </c>
      <c r="IN33" s="76">
        <v>120663</v>
      </c>
      <c r="IO33" s="76">
        <v>47712</v>
      </c>
      <c r="IP33" s="76">
        <v>3887</v>
      </c>
      <c r="IQ33" s="76">
        <v>0</v>
      </c>
      <c r="IR33" s="76">
        <v>9323</v>
      </c>
      <c r="IS33" s="76">
        <v>0</v>
      </c>
      <c r="IT33" s="76">
        <v>11930</v>
      </c>
      <c r="IU33" s="76">
        <v>0</v>
      </c>
      <c r="IV33" s="76">
        <v>0</v>
      </c>
      <c r="IW33" s="76">
        <v>0</v>
      </c>
      <c r="IX33" s="76">
        <v>0</v>
      </c>
      <c r="IY33" s="76">
        <v>21270</v>
      </c>
      <c r="IZ33" s="76">
        <v>0</v>
      </c>
      <c r="JA33" s="76">
        <v>0</v>
      </c>
      <c r="JB33" s="76">
        <v>0</v>
      </c>
      <c r="JC33" s="76">
        <v>0</v>
      </c>
      <c r="JD33" s="76">
        <v>152813</v>
      </c>
      <c r="JE33" s="76">
        <v>158128</v>
      </c>
      <c r="JF33" s="76">
        <v>65824</v>
      </c>
      <c r="JG33" s="76">
        <v>68562.87</v>
      </c>
      <c r="JH33" s="76">
        <v>32759</v>
      </c>
      <c r="JI33" s="76">
        <v>148443</v>
      </c>
      <c r="JJ33" s="76">
        <v>973</v>
      </c>
      <c r="JK33" s="76">
        <v>0</v>
      </c>
      <c r="JL33" s="76">
        <v>0</v>
      </c>
      <c r="JM33" s="76">
        <v>0</v>
      </c>
      <c r="JN33" s="76">
        <v>45599</v>
      </c>
      <c r="JO33" s="76">
        <v>33472</v>
      </c>
      <c r="JP33" s="76">
        <v>0</v>
      </c>
      <c r="JQ33" s="76">
        <v>0</v>
      </c>
      <c r="JR33" s="76">
        <v>0</v>
      </c>
      <c r="JS33" s="76">
        <v>5081</v>
      </c>
      <c r="JT33" s="76">
        <v>0</v>
      </c>
      <c r="JU33" s="76">
        <v>76668</v>
      </c>
      <c r="JV33" s="76">
        <v>0</v>
      </c>
      <c r="JW33" s="76">
        <v>0</v>
      </c>
      <c r="JX33" s="76">
        <v>0</v>
      </c>
      <c r="JY33" s="76">
        <v>31966</v>
      </c>
      <c r="JZ33" s="76">
        <v>45335</v>
      </c>
      <c r="KA33" s="76">
        <v>113175</v>
      </c>
      <c r="KB33" s="76">
        <v>35698</v>
      </c>
      <c r="KC33" s="76">
        <v>45674</v>
      </c>
      <c r="KD33" s="76">
        <v>0</v>
      </c>
      <c r="KE33" s="76">
        <v>0</v>
      </c>
      <c r="KF33" s="76">
        <v>0</v>
      </c>
      <c r="KG33" s="76">
        <v>0</v>
      </c>
      <c r="KH33" s="76">
        <v>0</v>
      </c>
      <c r="KI33" s="76">
        <v>0</v>
      </c>
      <c r="KJ33" s="76">
        <v>0</v>
      </c>
      <c r="KK33" s="76">
        <v>0</v>
      </c>
      <c r="KL33" s="76">
        <v>0</v>
      </c>
      <c r="KM33" s="76">
        <v>73123</v>
      </c>
      <c r="KN33" s="76">
        <v>0</v>
      </c>
      <c r="KO33" s="76">
        <v>0</v>
      </c>
      <c r="KP33" s="76">
        <v>0</v>
      </c>
      <c r="KQ33" s="76">
        <v>0</v>
      </c>
      <c r="KR33" s="76">
        <v>0</v>
      </c>
      <c r="KS33" s="76">
        <v>325511</v>
      </c>
      <c r="KT33" s="76">
        <v>0</v>
      </c>
      <c r="KU33" s="76">
        <v>0</v>
      </c>
      <c r="KV33" s="76">
        <v>0</v>
      </c>
      <c r="KW33" s="76">
        <v>0</v>
      </c>
      <c r="KX33" s="76">
        <v>0</v>
      </c>
      <c r="KY33" s="76">
        <v>0</v>
      </c>
      <c r="KZ33" s="76">
        <v>0</v>
      </c>
      <c r="LA33" s="76">
        <v>0</v>
      </c>
      <c r="LB33" s="76">
        <v>0</v>
      </c>
      <c r="LC33" s="76">
        <v>0</v>
      </c>
      <c r="LD33" s="76">
        <v>0</v>
      </c>
      <c r="LE33" s="76">
        <v>0</v>
      </c>
      <c r="LF33" s="76">
        <v>0</v>
      </c>
      <c r="LG33" s="76">
        <v>57229</v>
      </c>
      <c r="LH33" s="76">
        <v>0</v>
      </c>
      <c r="LI33" s="76">
        <v>0</v>
      </c>
      <c r="LJ33" s="76">
        <v>0</v>
      </c>
      <c r="LK33" s="76">
        <v>0</v>
      </c>
      <c r="LL33" s="76">
        <v>0</v>
      </c>
      <c r="LM33" s="76">
        <v>0</v>
      </c>
      <c r="LN33" s="76">
        <v>0</v>
      </c>
      <c r="LO33" s="76">
        <v>0</v>
      </c>
      <c r="LP33" s="76">
        <v>0</v>
      </c>
      <c r="LQ33" s="76">
        <v>0</v>
      </c>
      <c r="LR33" s="76">
        <v>0</v>
      </c>
      <c r="LS33" s="76">
        <v>0</v>
      </c>
      <c r="LT33" s="76">
        <v>0</v>
      </c>
      <c r="LU33" s="76">
        <v>0</v>
      </c>
      <c r="LV33" s="76">
        <v>0</v>
      </c>
      <c r="LW33" s="76">
        <v>0</v>
      </c>
      <c r="LX33" s="76">
        <v>0</v>
      </c>
      <c r="LY33" s="76">
        <v>0</v>
      </c>
      <c r="LZ33" s="76">
        <v>0</v>
      </c>
      <c r="MA33" s="76">
        <v>0</v>
      </c>
      <c r="MB33" s="76">
        <v>0</v>
      </c>
      <c r="MC33" s="76">
        <v>0</v>
      </c>
      <c r="MD33" s="76">
        <v>0</v>
      </c>
      <c r="ME33" s="76">
        <v>0</v>
      </c>
      <c r="MF33" s="76">
        <v>0</v>
      </c>
      <c r="MG33" s="76">
        <v>0</v>
      </c>
      <c r="MH33" s="76">
        <v>0</v>
      </c>
      <c r="MI33" s="76">
        <v>0</v>
      </c>
      <c r="MJ33" s="76">
        <v>0</v>
      </c>
      <c r="MK33" s="76">
        <v>0</v>
      </c>
      <c r="ML33" s="76">
        <v>0</v>
      </c>
      <c r="MM33" s="76">
        <v>0</v>
      </c>
      <c r="MN33" s="76">
        <v>0</v>
      </c>
      <c r="MO33" s="76">
        <v>0</v>
      </c>
      <c r="MP33" s="76">
        <v>0</v>
      </c>
      <c r="MQ33" s="76">
        <v>0</v>
      </c>
      <c r="MR33" s="76">
        <v>0</v>
      </c>
      <c r="MS33" s="76">
        <v>0</v>
      </c>
      <c r="MT33" s="76">
        <v>0</v>
      </c>
      <c r="MU33" s="76">
        <v>0</v>
      </c>
      <c r="MV33" s="76">
        <v>0</v>
      </c>
      <c r="MW33" s="76">
        <v>0</v>
      </c>
      <c r="MX33" s="76">
        <v>0</v>
      </c>
      <c r="MY33" s="76">
        <v>0</v>
      </c>
      <c r="MZ33" s="76">
        <v>0</v>
      </c>
      <c r="NA33" s="76">
        <v>0</v>
      </c>
      <c r="NB33" s="76">
        <v>0</v>
      </c>
      <c r="NC33" s="76">
        <v>0</v>
      </c>
      <c r="ND33" s="76">
        <v>0</v>
      </c>
      <c r="NE33" s="76">
        <v>0</v>
      </c>
      <c r="NF33" s="76">
        <v>0</v>
      </c>
      <c r="NG33" s="76">
        <v>0</v>
      </c>
      <c r="NH33" s="76">
        <v>0</v>
      </c>
      <c r="NI33" s="76">
        <v>0</v>
      </c>
      <c r="NJ33" s="76">
        <v>0</v>
      </c>
      <c r="NK33" s="76">
        <v>0</v>
      </c>
      <c r="NL33" s="76">
        <v>0</v>
      </c>
      <c r="NM33" s="76">
        <v>0</v>
      </c>
      <c r="NN33" s="76">
        <v>0</v>
      </c>
      <c r="NO33" s="76">
        <v>0</v>
      </c>
      <c r="NP33" s="76">
        <v>0</v>
      </c>
      <c r="NQ33" s="76">
        <v>0</v>
      </c>
      <c r="NR33" s="76">
        <v>0</v>
      </c>
      <c r="NS33" s="76">
        <v>0</v>
      </c>
      <c r="NT33" s="76">
        <v>0</v>
      </c>
      <c r="NU33" s="76">
        <v>0</v>
      </c>
      <c r="NV33" s="76">
        <v>0</v>
      </c>
      <c r="NW33" s="76">
        <v>0</v>
      </c>
      <c r="NX33" s="76">
        <v>0</v>
      </c>
      <c r="NY33" s="76">
        <v>0</v>
      </c>
      <c r="NZ33" s="76">
        <v>0</v>
      </c>
      <c r="OA33" s="76">
        <v>0</v>
      </c>
      <c r="OB33" s="76">
        <v>0</v>
      </c>
      <c r="OC33" s="76">
        <v>0</v>
      </c>
      <c r="OD33" s="76">
        <v>0</v>
      </c>
      <c r="OE33" s="76">
        <v>0</v>
      </c>
      <c r="OF33" s="76">
        <v>0</v>
      </c>
      <c r="OG33" s="76">
        <v>0</v>
      </c>
      <c r="OH33" s="76">
        <v>0</v>
      </c>
      <c r="OI33" s="76">
        <v>0</v>
      </c>
      <c r="OJ33" s="76">
        <v>0</v>
      </c>
      <c r="OK33" s="76">
        <v>0</v>
      </c>
      <c r="OL33" s="76">
        <v>0</v>
      </c>
      <c r="OM33" s="76">
        <v>0</v>
      </c>
      <c r="ON33" s="76">
        <v>0</v>
      </c>
      <c r="OO33" s="76">
        <v>0</v>
      </c>
      <c r="OP33" s="76">
        <v>0</v>
      </c>
      <c r="OQ33" s="76">
        <v>0</v>
      </c>
      <c r="OR33" s="76">
        <v>0</v>
      </c>
      <c r="OS33" s="76">
        <v>0</v>
      </c>
      <c r="OT33" s="76">
        <v>0</v>
      </c>
      <c r="OU33" s="76">
        <v>0</v>
      </c>
      <c r="OV33" s="76">
        <v>0</v>
      </c>
      <c r="OW33" s="76">
        <v>0</v>
      </c>
      <c r="OX33" s="76">
        <v>0</v>
      </c>
      <c r="OY33" s="76">
        <v>0</v>
      </c>
      <c r="OZ33" s="76">
        <v>0</v>
      </c>
      <c r="PA33" s="76">
        <v>0</v>
      </c>
      <c r="PB33" s="76">
        <v>0</v>
      </c>
      <c r="PC33" s="76">
        <v>0</v>
      </c>
      <c r="PD33" s="76">
        <v>0</v>
      </c>
      <c r="PE33" s="76">
        <v>0</v>
      </c>
      <c r="PF33" s="76">
        <v>0</v>
      </c>
      <c r="PG33" s="76">
        <v>0</v>
      </c>
      <c r="PH33" s="76">
        <v>0</v>
      </c>
      <c r="PI33" s="76">
        <v>0</v>
      </c>
      <c r="PJ33" s="76">
        <v>6943986</v>
      </c>
      <c r="PK33" s="76">
        <v>5999611</v>
      </c>
      <c r="PL33" s="76">
        <v>2521447</v>
      </c>
      <c r="PM33" s="76">
        <v>173818.3</v>
      </c>
      <c r="PN33" s="76">
        <v>2822027</v>
      </c>
      <c r="PO33" s="76">
        <v>618420.69999999995</v>
      </c>
      <c r="PP33" s="76">
        <v>1289869</v>
      </c>
      <c r="PQ33" s="76"/>
      <c r="PR33" s="76">
        <v>646979.1</v>
      </c>
      <c r="PS33" s="76">
        <v>720457.6</v>
      </c>
      <c r="PT33" s="76"/>
      <c r="PU33" s="76"/>
      <c r="PV33" s="76"/>
      <c r="PW33" s="76">
        <v>7336399</v>
      </c>
      <c r="PX33" s="76"/>
      <c r="PY33" s="76">
        <v>4427053</v>
      </c>
      <c r="PZ33" s="76"/>
      <c r="QA33" s="76">
        <v>167151.70000000001</v>
      </c>
      <c r="QB33" s="76">
        <v>332416.3</v>
      </c>
      <c r="QC33" s="89">
        <v>8047390</v>
      </c>
      <c r="QD33" s="102">
        <v>1</v>
      </c>
    </row>
    <row r="34" spans="1:446" x14ac:dyDescent="0.25">
      <c r="A34" s="75" t="s">
        <v>83</v>
      </c>
      <c r="B34" s="75" t="s">
        <v>83</v>
      </c>
      <c r="C34" s="76">
        <f>ROUND(LU!H18,0)-ROUND(LU!H288,0)</f>
        <v>0</v>
      </c>
      <c r="D34" s="77">
        <v>3581</v>
      </c>
      <c r="E34" s="75" t="s">
        <v>679</v>
      </c>
      <c r="F34" s="75">
        <v>2025</v>
      </c>
      <c r="G34" s="76">
        <v>70860959</v>
      </c>
      <c r="H34" s="76">
        <v>10387270</v>
      </c>
      <c r="I34" s="76">
        <v>52591365</v>
      </c>
      <c r="J34" s="76">
        <v>13587068</v>
      </c>
      <c r="K34" s="76">
        <v>22740117</v>
      </c>
      <c r="L34" s="75" t="s">
        <v>955</v>
      </c>
      <c r="M34" s="75" t="s">
        <v>953</v>
      </c>
      <c r="N34" s="75" t="s">
        <v>954</v>
      </c>
      <c r="O34" s="76">
        <v>3495</v>
      </c>
      <c r="P34" s="76">
        <v>5972</v>
      </c>
      <c r="Q34" s="76">
        <v>7460</v>
      </c>
      <c r="R34" s="76">
        <v>300</v>
      </c>
      <c r="S34" s="76">
        <v>37</v>
      </c>
      <c r="T34" s="78" t="s">
        <v>869</v>
      </c>
      <c r="U34" s="78" t="s">
        <v>769</v>
      </c>
      <c r="V34" t="s">
        <v>870</v>
      </c>
      <c r="W34" s="76">
        <v>59744</v>
      </c>
      <c r="X34" s="76">
        <v>20203</v>
      </c>
      <c r="Y34" s="76">
        <v>9502</v>
      </c>
      <c r="Z34" s="76">
        <v>603</v>
      </c>
      <c r="AA34" s="76">
        <v>0</v>
      </c>
      <c r="AB34" s="76">
        <v>7879</v>
      </c>
      <c r="AC34" s="76">
        <v>4779</v>
      </c>
      <c r="AD34" s="76">
        <v>0</v>
      </c>
      <c r="AE34" s="76">
        <v>822</v>
      </c>
      <c r="AF34" s="76">
        <v>269</v>
      </c>
      <c r="AG34" s="76">
        <v>0</v>
      </c>
      <c r="AH34" s="76">
        <v>0</v>
      </c>
      <c r="AI34" s="76">
        <v>0</v>
      </c>
      <c r="AJ34" s="76">
        <v>2678</v>
      </c>
      <c r="AK34" s="76">
        <v>0</v>
      </c>
      <c r="AL34" s="76">
        <v>10467</v>
      </c>
      <c r="AM34" s="76">
        <v>0</v>
      </c>
      <c r="AN34" s="76">
        <v>0</v>
      </c>
      <c r="AO34" s="76">
        <v>12</v>
      </c>
      <c r="AP34" s="76">
        <v>877</v>
      </c>
      <c r="AQ34" s="76">
        <v>18556</v>
      </c>
      <c r="AR34" s="76">
        <v>6218</v>
      </c>
      <c r="AS34" s="76">
        <v>2538</v>
      </c>
      <c r="AT34" s="76">
        <v>1500</v>
      </c>
      <c r="AU34" s="76">
        <v>0</v>
      </c>
      <c r="AV34" s="76">
        <v>12463</v>
      </c>
      <c r="AW34" s="76">
        <v>4995</v>
      </c>
      <c r="AX34" s="76">
        <v>0</v>
      </c>
      <c r="AY34" s="76">
        <v>2538</v>
      </c>
      <c r="AZ34" s="76">
        <v>0</v>
      </c>
      <c r="BA34" s="76">
        <v>0</v>
      </c>
      <c r="BB34" s="76">
        <v>0</v>
      </c>
      <c r="BC34" s="76">
        <v>0</v>
      </c>
      <c r="BD34" s="76">
        <v>3096</v>
      </c>
      <c r="BE34" s="76">
        <v>0</v>
      </c>
      <c r="BF34" s="76">
        <v>25473</v>
      </c>
      <c r="BG34" s="76">
        <v>0</v>
      </c>
      <c r="BH34" s="76">
        <v>354</v>
      </c>
      <c r="BI34" s="76">
        <v>501</v>
      </c>
      <c r="BJ34" s="76">
        <v>8031</v>
      </c>
      <c r="BK34" s="76">
        <v>18969</v>
      </c>
      <c r="BL34" s="76">
        <v>16379</v>
      </c>
      <c r="BM34" s="76">
        <v>461</v>
      </c>
      <c r="BN34" s="76">
        <v>67359</v>
      </c>
      <c r="BO34" s="76">
        <v>0</v>
      </c>
      <c r="BP34" s="76">
        <v>9141</v>
      </c>
      <c r="BQ34" s="76">
        <v>3318</v>
      </c>
      <c r="BR34" s="76">
        <v>0</v>
      </c>
      <c r="BS34" s="76">
        <v>0</v>
      </c>
      <c r="BT34" s="76">
        <v>0</v>
      </c>
      <c r="BU34" s="76">
        <v>0</v>
      </c>
      <c r="BV34" s="76">
        <v>0</v>
      </c>
      <c r="BW34" s="76">
        <v>0</v>
      </c>
      <c r="BX34" s="76">
        <v>23534</v>
      </c>
      <c r="BY34" s="76">
        <v>0</v>
      </c>
      <c r="BZ34" s="76">
        <v>27777</v>
      </c>
      <c r="CA34" s="76">
        <v>0</v>
      </c>
      <c r="CB34" s="76">
        <v>0</v>
      </c>
      <c r="CC34" s="76">
        <v>156</v>
      </c>
      <c r="CD34" s="76">
        <v>1077</v>
      </c>
      <c r="CE34" s="76">
        <v>192</v>
      </c>
      <c r="CF34" s="76">
        <v>0</v>
      </c>
      <c r="CG34" s="76">
        <v>0</v>
      </c>
      <c r="CH34" s="76">
        <v>4485</v>
      </c>
      <c r="CI34" s="76">
        <v>0</v>
      </c>
      <c r="CJ34" s="76">
        <v>667</v>
      </c>
      <c r="CK34" s="76">
        <v>0</v>
      </c>
      <c r="CL34" s="76">
        <v>0</v>
      </c>
      <c r="CM34" s="76">
        <v>0</v>
      </c>
      <c r="CN34" s="76">
        <v>0</v>
      </c>
      <c r="CO34" s="76">
        <v>0</v>
      </c>
      <c r="CP34" s="76">
        <v>0</v>
      </c>
      <c r="CQ34" s="76">
        <v>0</v>
      </c>
      <c r="CR34" s="76">
        <v>15</v>
      </c>
      <c r="CS34" s="76">
        <v>0</v>
      </c>
      <c r="CT34" s="76">
        <v>12</v>
      </c>
      <c r="CU34" s="76">
        <v>0</v>
      </c>
      <c r="CV34" s="76">
        <v>0</v>
      </c>
      <c r="CW34" s="76">
        <v>0</v>
      </c>
      <c r="CX34" s="76">
        <v>0</v>
      </c>
      <c r="CY34" s="76">
        <v>0</v>
      </c>
      <c r="CZ34" s="76">
        <v>0</v>
      </c>
      <c r="DA34" s="76">
        <v>0</v>
      </c>
      <c r="DB34" s="76">
        <v>0</v>
      </c>
      <c r="DC34" s="76">
        <v>0</v>
      </c>
      <c r="DD34" s="76">
        <v>0</v>
      </c>
      <c r="DE34" s="76">
        <v>0</v>
      </c>
      <c r="DF34" s="76">
        <v>0</v>
      </c>
      <c r="DG34" s="76">
        <v>0</v>
      </c>
      <c r="DH34" s="76">
        <v>0</v>
      </c>
      <c r="DI34" s="76">
        <v>0</v>
      </c>
      <c r="DJ34" s="76">
        <v>0</v>
      </c>
      <c r="DK34" s="76">
        <v>0</v>
      </c>
      <c r="DL34" s="76">
        <v>891</v>
      </c>
      <c r="DM34" s="76">
        <v>0</v>
      </c>
      <c r="DN34" s="76">
        <v>0</v>
      </c>
      <c r="DO34" s="76">
        <v>0</v>
      </c>
      <c r="DP34" s="76">
        <v>0</v>
      </c>
      <c r="DQ34" s="76">
        <v>0</v>
      </c>
      <c r="DR34" s="76">
        <v>0</v>
      </c>
      <c r="DS34" s="76">
        <v>4780086.2215019269</v>
      </c>
      <c r="DT34" s="76">
        <v>1363004.00830168</v>
      </c>
      <c r="DU34" s="76">
        <v>1465281.8943161545</v>
      </c>
      <c r="DV34" s="76">
        <v>80301.367805465678</v>
      </c>
      <c r="DW34" s="76">
        <v>0</v>
      </c>
      <c r="DX34" s="76">
        <v>929051.73105721467</v>
      </c>
      <c r="DY34" s="76">
        <v>289888.11375231936</v>
      </c>
      <c r="DZ34" s="76">
        <v>0</v>
      </c>
      <c r="EA34" s="76">
        <v>65971.316681294134</v>
      </c>
      <c r="EB34" s="76">
        <v>0</v>
      </c>
      <c r="EC34" s="76">
        <v>0</v>
      </c>
      <c r="ED34" s="76">
        <v>0</v>
      </c>
      <c r="EE34" s="76">
        <v>0</v>
      </c>
      <c r="EF34" s="76">
        <v>252548.80092862441</v>
      </c>
      <c r="EG34" s="76">
        <v>0</v>
      </c>
      <c r="EH34" s="76">
        <v>799670.72754565394</v>
      </c>
      <c r="EI34" s="76">
        <v>0</v>
      </c>
      <c r="EJ34" s="76">
        <v>0</v>
      </c>
      <c r="EK34" s="76">
        <v>1470.5229739487386</v>
      </c>
      <c r="EL34" s="76">
        <v>92322.017319672144</v>
      </c>
      <c r="EM34" s="76">
        <v>2431542.731671581</v>
      </c>
      <c r="EN34" s="76">
        <v>1452390.9019417234</v>
      </c>
      <c r="EO34" s="76">
        <v>1092527.5303685942</v>
      </c>
      <c r="EP34" s="76">
        <v>320880.37084374728</v>
      </c>
      <c r="EQ34" s="76">
        <v>0</v>
      </c>
      <c r="ER34" s="76">
        <v>2187969.8406721693</v>
      </c>
      <c r="ES34" s="76">
        <v>174806.47013071101</v>
      </c>
      <c r="ET34" s="76">
        <v>0</v>
      </c>
      <c r="EU34" s="76">
        <v>265276.87617584877</v>
      </c>
      <c r="EV34" s="76">
        <v>0</v>
      </c>
      <c r="EW34" s="76">
        <v>0</v>
      </c>
      <c r="EX34" s="76">
        <v>0</v>
      </c>
      <c r="EY34" s="76">
        <v>0</v>
      </c>
      <c r="EZ34" s="76">
        <v>432770.14361279621</v>
      </c>
      <c r="FA34" s="76">
        <v>0</v>
      </c>
      <c r="FB34" s="76">
        <v>2197703.7763635474</v>
      </c>
      <c r="FC34" s="76">
        <v>0</v>
      </c>
      <c r="FD34" s="76">
        <v>11000</v>
      </c>
      <c r="FE34" s="76">
        <v>63525.433502076805</v>
      </c>
      <c r="FF34" s="76">
        <v>2360867.1788053461</v>
      </c>
      <c r="FG34" s="76">
        <v>1383184.041694158</v>
      </c>
      <c r="FH34" s="76">
        <v>1372991.8539793296</v>
      </c>
      <c r="FI34" s="76">
        <v>185817.28721397673</v>
      </c>
      <c r="FJ34" s="76">
        <v>2445916.5608799583</v>
      </c>
      <c r="FK34" s="76">
        <v>0</v>
      </c>
      <c r="FL34" s="76">
        <v>2158996.4849535786</v>
      </c>
      <c r="FM34" s="76">
        <v>272574.66666666663</v>
      </c>
      <c r="FN34" s="76">
        <v>0</v>
      </c>
      <c r="FO34" s="76">
        <v>0</v>
      </c>
      <c r="FP34" s="76">
        <v>0</v>
      </c>
      <c r="FQ34" s="76">
        <v>0</v>
      </c>
      <c r="FR34" s="76">
        <v>0</v>
      </c>
      <c r="FS34" s="76">
        <v>0</v>
      </c>
      <c r="FT34" s="76">
        <v>1493187.2638698542</v>
      </c>
      <c r="FU34" s="76">
        <v>0</v>
      </c>
      <c r="FV34" s="76">
        <v>2076456.5648645035</v>
      </c>
      <c r="FW34" s="76">
        <v>0</v>
      </c>
      <c r="FX34" s="76">
        <v>0</v>
      </c>
      <c r="FY34" s="76">
        <v>15815.897435897434</v>
      </c>
      <c r="FZ34" s="76">
        <v>333114.87159550947</v>
      </c>
      <c r="GA34" s="76">
        <v>73389.711399854059</v>
      </c>
      <c r="GB34" s="76">
        <v>0</v>
      </c>
      <c r="GC34" s="76">
        <v>0</v>
      </c>
      <c r="GD34" s="76">
        <v>1080418.0572531233</v>
      </c>
      <c r="GE34" s="76">
        <v>0</v>
      </c>
      <c r="GF34" s="76">
        <v>1437494.555420209</v>
      </c>
      <c r="GG34" s="76">
        <v>0</v>
      </c>
      <c r="GH34" s="76">
        <v>0</v>
      </c>
      <c r="GI34" s="76">
        <v>0</v>
      </c>
      <c r="GJ34" s="76">
        <v>0</v>
      </c>
      <c r="GK34" s="76">
        <v>0</v>
      </c>
      <c r="GL34" s="76">
        <v>0</v>
      </c>
      <c r="GM34" s="76">
        <v>0</v>
      </c>
      <c r="GN34" s="76">
        <v>11333.333333333332</v>
      </c>
      <c r="GO34" s="76">
        <v>0</v>
      </c>
      <c r="GP34" s="76">
        <v>1140.8266811034759</v>
      </c>
      <c r="GQ34" s="76">
        <v>0</v>
      </c>
      <c r="GR34" s="76">
        <v>0</v>
      </c>
      <c r="GS34" s="76">
        <v>0</v>
      </c>
      <c r="GT34" s="76">
        <v>0</v>
      </c>
      <c r="GU34" s="76">
        <v>0</v>
      </c>
      <c r="GV34" s="76">
        <v>0</v>
      </c>
      <c r="GW34" s="76">
        <v>0</v>
      </c>
      <c r="GX34" s="76">
        <v>0</v>
      </c>
      <c r="GY34" s="76">
        <v>0</v>
      </c>
      <c r="GZ34" s="76">
        <v>0</v>
      </c>
      <c r="HA34" s="76">
        <v>0</v>
      </c>
      <c r="HB34" s="76">
        <v>0</v>
      </c>
      <c r="HC34" s="76">
        <v>0</v>
      </c>
      <c r="HD34" s="76">
        <v>0</v>
      </c>
      <c r="HE34" s="76">
        <v>0</v>
      </c>
      <c r="HF34" s="76">
        <v>0</v>
      </c>
      <c r="HG34" s="76">
        <v>0</v>
      </c>
      <c r="HH34" s="76">
        <v>463775.00000000006</v>
      </c>
      <c r="HI34" s="76">
        <v>0</v>
      </c>
      <c r="HJ34" s="76">
        <v>0</v>
      </c>
      <c r="HK34" s="76">
        <v>0</v>
      </c>
      <c r="HL34" s="76">
        <v>0</v>
      </c>
      <c r="HM34" s="76">
        <v>0</v>
      </c>
      <c r="HN34" s="76">
        <v>0</v>
      </c>
      <c r="HP34" s="77" t="s">
        <v>155</v>
      </c>
      <c r="HQ34" s="75">
        <f>'Relative Weights'!$H$1</f>
        <v>2025</v>
      </c>
      <c r="HR34" s="76">
        <v>0</v>
      </c>
      <c r="HS34" s="76">
        <v>0</v>
      </c>
      <c r="HT34" s="76">
        <v>0</v>
      </c>
      <c r="HU34" s="76">
        <v>0</v>
      </c>
      <c r="HV34" s="76">
        <v>0</v>
      </c>
      <c r="HW34" s="76">
        <v>0</v>
      </c>
      <c r="HX34" s="76">
        <v>0</v>
      </c>
      <c r="HY34" s="76">
        <v>0</v>
      </c>
      <c r="HZ34" s="76">
        <v>0</v>
      </c>
      <c r="IA34" s="76">
        <v>0</v>
      </c>
      <c r="IB34" s="76">
        <v>0</v>
      </c>
      <c r="IC34" s="76">
        <v>0</v>
      </c>
      <c r="ID34" s="76">
        <v>0</v>
      </c>
      <c r="IE34" s="76">
        <v>0</v>
      </c>
      <c r="IF34" s="76">
        <v>0</v>
      </c>
      <c r="IG34" s="76">
        <v>0</v>
      </c>
      <c r="IH34" s="76">
        <v>0</v>
      </c>
      <c r="II34" s="76">
        <v>0</v>
      </c>
      <c r="IJ34" s="76">
        <v>0</v>
      </c>
      <c r="IK34" s="76">
        <v>0</v>
      </c>
      <c r="IL34" s="76">
        <v>62494</v>
      </c>
      <c r="IM34" s="76">
        <v>23720</v>
      </c>
      <c r="IN34" s="76">
        <v>8000</v>
      </c>
      <c r="IO34" s="76">
        <v>0</v>
      </c>
      <c r="IP34" s="76">
        <v>0</v>
      </c>
      <c r="IQ34" s="76">
        <v>162000</v>
      </c>
      <c r="IR34" s="76">
        <v>0</v>
      </c>
      <c r="IS34" s="76">
        <v>0</v>
      </c>
      <c r="IT34" s="76">
        <v>0</v>
      </c>
      <c r="IU34" s="76">
        <v>0</v>
      </c>
      <c r="IV34" s="76">
        <v>0</v>
      </c>
      <c r="IW34" s="76">
        <v>0</v>
      </c>
      <c r="IX34" s="76">
        <v>0</v>
      </c>
      <c r="IY34" s="76">
        <v>0</v>
      </c>
      <c r="IZ34" s="76">
        <v>0</v>
      </c>
      <c r="JA34" s="76">
        <v>71130</v>
      </c>
      <c r="JB34" s="76">
        <v>0</v>
      </c>
      <c r="JC34" s="76">
        <v>0</v>
      </c>
      <c r="JD34" s="76">
        <v>0</v>
      </c>
      <c r="JE34" s="76">
        <v>0</v>
      </c>
      <c r="JF34" s="76">
        <v>0</v>
      </c>
      <c r="JG34" s="76">
        <v>0</v>
      </c>
      <c r="JH34" s="76">
        <v>0</v>
      </c>
      <c r="JI34" s="76">
        <v>0</v>
      </c>
      <c r="JJ34" s="76">
        <v>0</v>
      </c>
      <c r="JK34" s="76">
        <v>0</v>
      </c>
      <c r="JL34" s="76">
        <v>0</v>
      </c>
      <c r="JM34" s="76">
        <v>0</v>
      </c>
      <c r="JN34" s="76">
        <v>0</v>
      </c>
      <c r="JO34" s="76">
        <v>0</v>
      </c>
      <c r="JP34" s="76">
        <v>0</v>
      </c>
      <c r="JQ34" s="76">
        <v>0</v>
      </c>
      <c r="JR34" s="76">
        <v>0</v>
      </c>
      <c r="JS34" s="76">
        <v>0</v>
      </c>
      <c r="JT34" s="76">
        <v>0</v>
      </c>
      <c r="JU34" s="76">
        <v>0</v>
      </c>
      <c r="JV34" s="76">
        <v>0</v>
      </c>
      <c r="JW34" s="76">
        <v>0</v>
      </c>
      <c r="JX34" s="76">
        <v>0</v>
      </c>
      <c r="JY34" s="76">
        <v>0</v>
      </c>
      <c r="JZ34" s="76">
        <v>0</v>
      </c>
      <c r="KA34" s="76">
        <v>0</v>
      </c>
      <c r="KB34" s="76">
        <v>0</v>
      </c>
      <c r="KC34" s="76">
        <v>0</v>
      </c>
      <c r="KD34" s="76">
        <v>0</v>
      </c>
      <c r="KE34" s="76">
        <v>0</v>
      </c>
      <c r="KF34" s="76">
        <v>0</v>
      </c>
      <c r="KG34" s="76">
        <v>0</v>
      </c>
      <c r="KH34" s="76">
        <v>0</v>
      </c>
      <c r="KI34" s="76">
        <v>0</v>
      </c>
      <c r="KJ34" s="76">
        <v>0</v>
      </c>
      <c r="KK34" s="76">
        <v>0</v>
      </c>
      <c r="KL34" s="76">
        <v>0</v>
      </c>
      <c r="KM34" s="76">
        <v>0</v>
      </c>
      <c r="KN34" s="76">
        <v>0</v>
      </c>
      <c r="KO34" s="76">
        <v>0</v>
      </c>
      <c r="KP34" s="76">
        <v>0</v>
      </c>
      <c r="KQ34" s="76">
        <v>0</v>
      </c>
      <c r="KR34" s="76">
        <v>0</v>
      </c>
      <c r="KS34" s="76">
        <v>0</v>
      </c>
      <c r="KT34" s="76">
        <v>0</v>
      </c>
      <c r="KU34" s="76">
        <v>0</v>
      </c>
      <c r="KV34" s="76">
        <v>0</v>
      </c>
      <c r="KW34" s="76">
        <v>0</v>
      </c>
      <c r="KX34" s="76">
        <v>0</v>
      </c>
      <c r="KY34" s="76">
        <v>0</v>
      </c>
      <c r="KZ34" s="76">
        <v>0</v>
      </c>
      <c r="LA34" s="76">
        <v>0</v>
      </c>
      <c r="LB34" s="76">
        <v>0</v>
      </c>
      <c r="LC34" s="76">
        <v>0</v>
      </c>
      <c r="LD34" s="76">
        <v>0</v>
      </c>
      <c r="LE34" s="76">
        <v>0</v>
      </c>
      <c r="LF34" s="76">
        <v>0</v>
      </c>
      <c r="LG34" s="76">
        <v>0</v>
      </c>
      <c r="LH34" s="76">
        <v>0</v>
      </c>
      <c r="LI34" s="76">
        <v>0</v>
      </c>
      <c r="LJ34" s="76">
        <v>0</v>
      </c>
      <c r="LK34" s="76">
        <v>0</v>
      </c>
      <c r="LL34" s="76">
        <v>0</v>
      </c>
      <c r="LM34" s="76">
        <v>0</v>
      </c>
      <c r="LN34" s="76">
        <v>0</v>
      </c>
      <c r="LO34" s="76">
        <v>0</v>
      </c>
      <c r="LP34" s="76">
        <v>0</v>
      </c>
      <c r="LQ34" s="76">
        <v>0</v>
      </c>
      <c r="LR34" s="76">
        <v>0</v>
      </c>
      <c r="LS34" s="76">
        <v>0</v>
      </c>
      <c r="LT34" s="76">
        <v>0</v>
      </c>
      <c r="LU34" s="76">
        <v>0</v>
      </c>
      <c r="LV34" s="76">
        <v>0</v>
      </c>
      <c r="LW34" s="76">
        <v>0</v>
      </c>
      <c r="LX34" s="76">
        <v>0</v>
      </c>
      <c r="LY34" s="76">
        <v>0</v>
      </c>
      <c r="LZ34" s="76">
        <v>0</v>
      </c>
      <c r="MA34" s="76">
        <v>0</v>
      </c>
      <c r="MB34" s="76">
        <v>0</v>
      </c>
      <c r="MC34" s="76">
        <v>0</v>
      </c>
      <c r="MD34" s="76">
        <v>0</v>
      </c>
      <c r="ME34" s="76">
        <v>0</v>
      </c>
      <c r="MF34" s="76">
        <v>0</v>
      </c>
      <c r="MG34" s="76">
        <v>0</v>
      </c>
      <c r="MH34" s="76">
        <v>0</v>
      </c>
      <c r="MI34" s="76">
        <v>0</v>
      </c>
      <c r="MJ34" s="76">
        <v>0</v>
      </c>
      <c r="MK34" s="76">
        <v>0</v>
      </c>
      <c r="ML34" s="76">
        <v>0</v>
      </c>
      <c r="MM34" s="76">
        <v>0</v>
      </c>
      <c r="MN34" s="76">
        <v>0</v>
      </c>
      <c r="MO34" s="76">
        <v>0</v>
      </c>
      <c r="MP34" s="76">
        <v>0</v>
      </c>
      <c r="MQ34" s="76">
        <v>0</v>
      </c>
      <c r="MR34" s="76">
        <v>0</v>
      </c>
      <c r="MS34" s="76">
        <v>0</v>
      </c>
      <c r="MT34" s="76">
        <v>0</v>
      </c>
      <c r="MU34" s="76">
        <v>0</v>
      </c>
      <c r="MV34" s="76">
        <v>0</v>
      </c>
      <c r="MW34" s="76">
        <v>0</v>
      </c>
      <c r="MX34" s="76">
        <v>0</v>
      </c>
      <c r="MY34" s="76">
        <v>0</v>
      </c>
      <c r="MZ34" s="76">
        <v>0</v>
      </c>
      <c r="NA34" s="76">
        <v>0</v>
      </c>
      <c r="NB34" s="76">
        <v>0</v>
      </c>
      <c r="NC34" s="76">
        <v>0</v>
      </c>
      <c r="ND34" s="76">
        <v>0</v>
      </c>
      <c r="NE34" s="76">
        <v>0</v>
      </c>
      <c r="NF34" s="76">
        <v>0</v>
      </c>
      <c r="NG34" s="76">
        <v>0</v>
      </c>
      <c r="NH34" s="76">
        <v>0</v>
      </c>
      <c r="NI34" s="76">
        <v>0</v>
      </c>
      <c r="NJ34" s="76">
        <v>0</v>
      </c>
      <c r="NK34" s="76">
        <v>0</v>
      </c>
      <c r="NL34" s="76">
        <v>0</v>
      </c>
      <c r="NM34" s="76">
        <v>0</v>
      </c>
      <c r="NN34" s="76">
        <v>0</v>
      </c>
      <c r="NO34" s="76">
        <v>0</v>
      </c>
      <c r="NP34" s="76">
        <v>0</v>
      </c>
      <c r="NQ34" s="76">
        <v>0</v>
      </c>
      <c r="NR34" s="76">
        <v>0</v>
      </c>
      <c r="NS34" s="76">
        <v>0</v>
      </c>
      <c r="NT34" s="76">
        <v>0</v>
      </c>
      <c r="NU34" s="76">
        <v>0</v>
      </c>
      <c r="NV34" s="76">
        <v>0</v>
      </c>
      <c r="NW34" s="76">
        <v>0</v>
      </c>
      <c r="NX34" s="76">
        <v>0</v>
      </c>
      <c r="NY34" s="76">
        <v>0</v>
      </c>
      <c r="NZ34" s="76">
        <v>0</v>
      </c>
      <c r="OA34" s="76">
        <v>0</v>
      </c>
      <c r="OB34" s="76">
        <v>0</v>
      </c>
      <c r="OC34" s="76">
        <v>0</v>
      </c>
      <c r="OD34" s="76">
        <v>0</v>
      </c>
      <c r="OE34" s="76">
        <v>0</v>
      </c>
      <c r="OF34" s="76">
        <v>0</v>
      </c>
      <c r="OG34" s="76">
        <v>0</v>
      </c>
      <c r="OH34" s="76">
        <v>0</v>
      </c>
      <c r="OI34" s="76">
        <v>0</v>
      </c>
      <c r="OJ34" s="76">
        <v>0</v>
      </c>
      <c r="OK34" s="76">
        <v>0</v>
      </c>
      <c r="OL34" s="76">
        <v>0</v>
      </c>
      <c r="OM34" s="76">
        <v>0</v>
      </c>
      <c r="ON34" s="76">
        <v>0</v>
      </c>
      <c r="OO34" s="76">
        <v>0</v>
      </c>
      <c r="OP34" s="76">
        <v>0</v>
      </c>
      <c r="OQ34" s="76">
        <v>0</v>
      </c>
      <c r="OR34" s="76">
        <v>0</v>
      </c>
      <c r="OS34" s="76">
        <v>0</v>
      </c>
      <c r="OT34" s="76">
        <v>0</v>
      </c>
      <c r="OU34" s="76">
        <v>0</v>
      </c>
      <c r="OV34" s="76">
        <v>0</v>
      </c>
      <c r="OW34" s="76">
        <v>0</v>
      </c>
      <c r="OX34" s="76">
        <v>0</v>
      </c>
      <c r="OY34" s="76">
        <v>0</v>
      </c>
      <c r="OZ34" s="76">
        <v>0</v>
      </c>
      <c r="PA34" s="76">
        <v>0</v>
      </c>
      <c r="PB34" s="76">
        <v>0</v>
      </c>
      <c r="PC34" s="76">
        <v>0</v>
      </c>
      <c r="PD34" s="76">
        <v>0</v>
      </c>
      <c r="PE34" s="76">
        <v>0</v>
      </c>
      <c r="PF34" s="76">
        <v>0</v>
      </c>
      <c r="PG34" s="76">
        <v>0</v>
      </c>
      <c r="PH34" s="76">
        <v>0</v>
      </c>
      <c r="PI34" s="76">
        <v>0</v>
      </c>
      <c r="PJ34" s="76">
        <v>9817499</v>
      </c>
      <c r="PK34" s="76">
        <v>4736432</v>
      </c>
      <c r="PL34" s="76">
        <v>3094151</v>
      </c>
      <c r="PM34" s="76"/>
      <c r="PN34" s="76">
        <v>4416416</v>
      </c>
      <c r="PO34" s="76">
        <v>7731380</v>
      </c>
      <c r="PP34" s="76">
        <v>829045</v>
      </c>
      <c r="PQ34" s="76"/>
      <c r="PR34" s="76">
        <v>372482</v>
      </c>
      <c r="PS34" s="76"/>
      <c r="PT34" s="76"/>
      <c r="PU34" s="76"/>
      <c r="PV34" s="76"/>
      <c r="PW34" s="76">
        <v>2983938</v>
      </c>
      <c r="PX34" s="76"/>
      <c r="PY34" s="76">
        <v>5786692</v>
      </c>
      <c r="PZ34" s="76"/>
      <c r="QA34" s="76">
        <v>12369</v>
      </c>
      <c r="QB34" s="76">
        <v>90871</v>
      </c>
      <c r="QC34" s="89">
        <v>3133145</v>
      </c>
      <c r="QD34" s="102">
        <v>1</v>
      </c>
    </row>
    <row r="35" spans="1:446" x14ac:dyDescent="0.25">
      <c r="A35" s="75" t="s">
        <v>89</v>
      </c>
      <c r="B35" s="75" t="s">
        <v>89</v>
      </c>
      <c r="C35" s="76">
        <f>ROUND(SHSU!H18,0)-ROUND(SHSU!H288,0)</f>
        <v>0</v>
      </c>
      <c r="D35" s="77">
        <v>3606</v>
      </c>
      <c r="E35" s="75" t="s">
        <v>682</v>
      </c>
      <c r="F35" s="75">
        <v>2025</v>
      </c>
      <c r="G35" s="76">
        <v>98404444</v>
      </c>
      <c r="H35" s="76">
        <v>27647457</v>
      </c>
      <c r="I35" s="76">
        <v>61163368</v>
      </c>
      <c r="J35" s="76">
        <v>32017067</v>
      </c>
      <c r="K35" s="76">
        <v>32149752</v>
      </c>
      <c r="L35" s="75" t="s">
        <v>818</v>
      </c>
      <c r="M35" s="75" t="s">
        <v>790</v>
      </c>
      <c r="N35" s="75" t="s">
        <v>819</v>
      </c>
      <c r="O35" s="76">
        <v>7757</v>
      </c>
      <c r="P35" s="76">
        <v>10164</v>
      </c>
      <c r="Q35" s="76">
        <v>2043</v>
      </c>
      <c r="R35" s="76">
        <v>372</v>
      </c>
      <c r="S35" s="76">
        <v>0</v>
      </c>
      <c r="T35" s="78" t="s">
        <v>770</v>
      </c>
      <c r="U35" s="78" t="s">
        <v>771</v>
      </c>
      <c r="V35" s="78" t="s">
        <v>772</v>
      </c>
      <c r="W35" s="76">
        <v>140171</v>
      </c>
      <c r="X35" s="76">
        <v>52752</v>
      </c>
      <c r="Y35" s="76">
        <v>23235</v>
      </c>
      <c r="Z35" s="76">
        <v>2852</v>
      </c>
      <c r="AA35" s="76">
        <v>6509</v>
      </c>
      <c r="AB35" s="76">
        <v>7062</v>
      </c>
      <c r="AC35" s="76">
        <v>1254</v>
      </c>
      <c r="AD35" s="76">
        <v>0</v>
      </c>
      <c r="AE35" s="76">
        <v>0</v>
      </c>
      <c r="AF35" s="76">
        <v>220</v>
      </c>
      <c r="AG35" s="76">
        <v>0</v>
      </c>
      <c r="AH35" s="76">
        <v>231</v>
      </c>
      <c r="AI35" s="76">
        <v>0</v>
      </c>
      <c r="AJ35" s="76">
        <v>3929</v>
      </c>
      <c r="AK35" s="76">
        <v>0</v>
      </c>
      <c r="AL35" s="76">
        <v>14078</v>
      </c>
      <c r="AM35" s="76">
        <v>0</v>
      </c>
      <c r="AN35" s="76">
        <v>0</v>
      </c>
      <c r="AO35" s="76">
        <v>7106</v>
      </c>
      <c r="AP35" s="76">
        <v>90</v>
      </c>
      <c r="AQ35" s="76">
        <v>64930</v>
      </c>
      <c r="AR35" s="76">
        <v>24454</v>
      </c>
      <c r="AS35" s="76">
        <v>11994</v>
      </c>
      <c r="AT35" s="76">
        <v>12065</v>
      </c>
      <c r="AU35" s="76">
        <v>6995</v>
      </c>
      <c r="AV35" s="76">
        <v>6177</v>
      </c>
      <c r="AW35" s="76">
        <v>144</v>
      </c>
      <c r="AX35" s="76">
        <v>0</v>
      </c>
      <c r="AY35" s="76">
        <v>0</v>
      </c>
      <c r="AZ35" s="76">
        <v>0</v>
      </c>
      <c r="BA35" s="76">
        <v>0</v>
      </c>
      <c r="BB35" s="76">
        <v>441</v>
      </c>
      <c r="BC35" s="76">
        <v>0</v>
      </c>
      <c r="BD35" s="76">
        <v>6025</v>
      </c>
      <c r="BE35" s="76">
        <v>0</v>
      </c>
      <c r="BF35" s="76">
        <v>37263</v>
      </c>
      <c r="BG35" s="76">
        <v>0</v>
      </c>
      <c r="BH35" s="76">
        <v>1551</v>
      </c>
      <c r="BI35" s="76">
        <v>15352</v>
      </c>
      <c r="BJ35" s="76">
        <v>8540</v>
      </c>
      <c r="BK35" s="76">
        <v>17430</v>
      </c>
      <c r="BL35" s="76">
        <v>4516.9999999999991</v>
      </c>
      <c r="BM35" s="76">
        <v>1022</v>
      </c>
      <c r="BN35" s="76">
        <v>5941</v>
      </c>
      <c r="BO35" s="76">
        <v>516</v>
      </c>
      <c r="BP35" s="76">
        <v>1405</v>
      </c>
      <c r="BQ35" s="76">
        <v>318</v>
      </c>
      <c r="BR35" s="76">
        <v>0</v>
      </c>
      <c r="BS35" s="76">
        <v>0</v>
      </c>
      <c r="BT35" s="76">
        <v>1209</v>
      </c>
      <c r="BU35" s="76">
        <v>0</v>
      </c>
      <c r="BV35" s="76">
        <v>0</v>
      </c>
      <c r="BW35" s="76">
        <v>0</v>
      </c>
      <c r="BX35" s="76">
        <v>963</v>
      </c>
      <c r="BY35" s="76">
        <v>0</v>
      </c>
      <c r="BZ35" s="76">
        <v>5004</v>
      </c>
      <c r="CA35" s="76">
        <v>0</v>
      </c>
      <c r="CB35" s="76">
        <v>0</v>
      </c>
      <c r="CC35" s="76">
        <v>1716</v>
      </c>
      <c r="CD35" s="76">
        <v>0</v>
      </c>
      <c r="CE35" s="76">
        <v>1121</v>
      </c>
      <c r="CF35" s="76">
        <v>591</v>
      </c>
      <c r="CG35" s="76">
        <v>0</v>
      </c>
      <c r="CH35" s="76">
        <v>2825</v>
      </c>
      <c r="CI35" s="76">
        <v>0</v>
      </c>
      <c r="CJ35" s="76">
        <v>362</v>
      </c>
      <c r="CK35" s="76">
        <v>0</v>
      </c>
      <c r="CL35" s="76">
        <v>0</v>
      </c>
      <c r="CM35" s="76">
        <v>0</v>
      </c>
      <c r="CN35" s="76">
        <v>0</v>
      </c>
      <c r="CO35" s="76">
        <v>0</v>
      </c>
      <c r="CP35" s="76">
        <v>0</v>
      </c>
      <c r="CQ35" s="76">
        <v>0</v>
      </c>
      <c r="CR35" s="76">
        <v>0</v>
      </c>
      <c r="CS35" s="76">
        <v>0</v>
      </c>
      <c r="CT35" s="76">
        <v>96</v>
      </c>
      <c r="CU35" s="76">
        <v>0</v>
      </c>
      <c r="CV35" s="76">
        <v>0</v>
      </c>
      <c r="CW35" s="76">
        <v>144</v>
      </c>
      <c r="CX35" s="76">
        <v>0</v>
      </c>
      <c r="CY35" s="76">
        <v>0</v>
      </c>
      <c r="CZ35" s="76">
        <v>0</v>
      </c>
      <c r="DA35" s="76">
        <v>0</v>
      </c>
      <c r="DB35" s="76">
        <v>0</v>
      </c>
      <c r="DC35" s="76">
        <v>0</v>
      </c>
      <c r="DD35" s="76">
        <v>0</v>
      </c>
      <c r="DE35" s="76">
        <v>0</v>
      </c>
      <c r="DF35" s="76">
        <v>0</v>
      </c>
      <c r="DG35" s="76">
        <v>0</v>
      </c>
      <c r="DH35" s="76">
        <v>0</v>
      </c>
      <c r="DI35" s="76">
        <v>0</v>
      </c>
      <c r="DJ35" s="76">
        <v>0</v>
      </c>
      <c r="DK35" s="76">
        <v>0</v>
      </c>
      <c r="DL35" s="76">
        <v>0</v>
      </c>
      <c r="DM35" s="76">
        <v>0</v>
      </c>
      <c r="DN35" s="76">
        <v>0</v>
      </c>
      <c r="DO35" s="76">
        <v>0</v>
      </c>
      <c r="DP35" s="76">
        <v>0</v>
      </c>
      <c r="DQ35" s="76">
        <v>0</v>
      </c>
      <c r="DR35" s="76">
        <v>0</v>
      </c>
      <c r="DS35" s="76">
        <v>9702218.1010134853</v>
      </c>
      <c r="DT35" s="76">
        <v>3058391.9007961815</v>
      </c>
      <c r="DU35" s="76">
        <v>2718263.5994719304</v>
      </c>
      <c r="DV35" s="76">
        <v>296124.74734374549</v>
      </c>
      <c r="DW35" s="76">
        <v>501084.61210971471</v>
      </c>
      <c r="DX35" s="76">
        <v>748024.6425049298</v>
      </c>
      <c r="DY35" s="76">
        <v>57215.21875</v>
      </c>
      <c r="DZ35" s="76">
        <v>0</v>
      </c>
      <c r="EA35" s="76">
        <v>0</v>
      </c>
      <c r="EB35" s="76">
        <v>16800</v>
      </c>
      <c r="EC35" s="76">
        <v>0</v>
      </c>
      <c r="ED35" s="76">
        <v>23887.989473684211</v>
      </c>
      <c r="EE35" s="76">
        <v>0</v>
      </c>
      <c r="EF35" s="76">
        <v>265749.51780491357</v>
      </c>
      <c r="EG35" s="76">
        <v>0</v>
      </c>
      <c r="EH35" s="76">
        <v>1356345.88939904</v>
      </c>
      <c r="EI35" s="76">
        <v>0</v>
      </c>
      <c r="EJ35" s="76">
        <v>0</v>
      </c>
      <c r="EK35" s="76">
        <v>720000.93065232236</v>
      </c>
      <c r="EL35" s="76">
        <v>18059.281406597216</v>
      </c>
      <c r="EM35" s="76">
        <v>6433834.3242367329</v>
      </c>
      <c r="EN35" s="76">
        <v>3680104.2076153038</v>
      </c>
      <c r="EO35" s="76">
        <v>2466536.6163122454</v>
      </c>
      <c r="EP35" s="76">
        <v>1651816.2209025917</v>
      </c>
      <c r="EQ35" s="76">
        <v>918098.05390760128</v>
      </c>
      <c r="ER35" s="76">
        <v>872923.04940940568</v>
      </c>
      <c r="ES35" s="76">
        <v>38389.884615384617</v>
      </c>
      <c r="ET35" s="76">
        <v>0</v>
      </c>
      <c r="EU35" s="76">
        <v>0</v>
      </c>
      <c r="EV35" s="76">
        <v>0</v>
      </c>
      <c r="EW35" s="76">
        <v>0</v>
      </c>
      <c r="EX35" s="76">
        <v>48233.210526315786</v>
      </c>
      <c r="EY35" s="76">
        <v>0</v>
      </c>
      <c r="EZ35" s="76">
        <v>653129.21037817805</v>
      </c>
      <c r="FA35" s="76">
        <v>0</v>
      </c>
      <c r="FB35" s="76">
        <v>5028815.0552438162</v>
      </c>
      <c r="FC35" s="76">
        <v>0</v>
      </c>
      <c r="FD35" s="76">
        <v>400436.60780885775</v>
      </c>
      <c r="FE35" s="76">
        <v>1834856.3260921589</v>
      </c>
      <c r="FF35" s="76">
        <v>2337468.7702955306</v>
      </c>
      <c r="FG35" s="76">
        <v>4232495.425788858</v>
      </c>
      <c r="FH35" s="76">
        <v>1627428.3102533096</v>
      </c>
      <c r="FI35" s="76">
        <v>515020.70235601737</v>
      </c>
      <c r="FJ35" s="76">
        <v>1257915.5413149341</v>
      </c>
      <c r="FK35" s="76">
        <v>147863.70064935065</v>
      </c>
      <c r="FL35" s="76">
        <v>342586.8125</v>
      </c>
      <c r="FM35" s="76">
        <v>88592.92857142858</v>
      </c>
      <c r="FN35" s="76">
        <v>0</v>
      </c>
      <c r="FO35" s="76">
        <v>0</v>
      </c>
      <c r="FP35" s="76">
        <v>288430.25</v>
      </c>
      <c r="FQ35" s="76">
        <v>0</v>
      </c>
      <c r="FR35" s="76">
        <v>0</v>
      </c>
      <c r="FS35" s="76">
        <v>0</v>
      </c>
      <c r="FT35" s="76">
        <v>317067.625</v>
      </c>
      <c r="FU35" s="76">
        <v>0</v>
      </c>
      <c r="FV35" s="76">
        <v>1373716.9577380952</v>
      </c>
      <c r="FW35" s="76">
        <v>0</v>
      </c>
      <c r="FX35" s="76">
        <v>0</v>
      </c>
      <c r="FY35" s="76">
        <v>572570.55817907583</v>
      </c>
      <c r="FZ35" s="76">
        <v>0</v>
      </c>
      <c r="GA35" s="76">
        <v>632963.72759317746</v>
      </c>
      <c r="GB35" s="76">
        <v>263465.11681547621</v>
      </c>
      <c r="GC35" s="76">
        <v>0</v>
      </c>
      <c r="GD35" s="76">
        <v>924848.30064935086</v>
      </c>
      <c r="GE35" s="76">
        <v>0</v>
      </c>
      <c r="GF35" s="76">
        <v>194049.46193181816</v>
      </c>
      <c r="GG35" s="76">
        <v>0</v>
      </c>
      <c r="GH35" s="76">
        <v>0</v>
      </c>
      <c r="GI35" s="76">
        <v>0</v>
      </c>
      <c r="GJ35" s="76">
        <v>0</v>
      </c>
      <c r="GK35" s="76">
        <v>0</v>
      </c>
      <c r="GL35" s="76">
        <v>0</v>
      </c>
      <c r="GM35" s="76">
        <v>0</v>
      </c>
      <c r="GN35" s="76">
        <v>0</v>
      </c>
      <c r="GO35" s="76">
        <v>0</v>
      </c>
      <c r="GP35" s="76">
        <v>55282.75</v>
      </c>
      <c r="GQ35" s="76">
        <v>0</v>
      </c>
      <c r="GR35" s="76">
        <v>0</v>
      </c>
      <c r="GS35" s="76">
        <v>31155</v>
      </c>
      <c r="GT35" s="76">
        <v>0</v>
      </c>
      <c r="GU35" s="76">
        <v>0</v>
      </c>
      <c r="GV35" s="76">
        <v>0</v>
      </c>
      <c r="GW35" s="76">
        <v>0</v>
      </c>
      <c r="GX35" s="76">
        <v>0</v>
      </c>
      <c r="GY35" s="76">
        <v>0</v>
      </c>
      <c r="GZ35" s="76">
        <v>0</v>
      </c>
      <c r="HA35" s="76">
        <v>0</v>
      </c>
      <c r="HB35" s="76">
        <v>0</v>
      </c>
      <c r="HC35" s="76">
        <v>0</v>
      </c>
      <c r="HD35" s="76">
        <v>0</v>
      </c>
      <c r="HE35" s="76">
        <v>0</v>
      </c>
      <c r="HF35" s="76">
        <v>0</v>
      </c>
      <c r="HG35" s="76">
        <v>0</v>
      </c>
      <c r="HH35" s="76">
        <v>0</v>
      </c>
      <c r="HI35" s="76">
        <v>0</v>
      </c>
      <c r="HJ35" s="76">
        <v>0</v>
      </c>
      <c r="HK35" s="76">
        <v>0</v>
      </c>
      <c r="HL35" s="76">
        <v>0</v>
      </c>
      <c r="HM35" s="76">
        <v>0</v>
      </c>
      <c r="HN35" s="76">
        <v>0</v>
      </c>
      <c r="HP35" s="77" t="s">
        <v>156</v>
      </c>
      <c r="HQ35" s="75">
        <f>'Relative Weights'!$H$1</f>
        <v>2025</v>
      </c>
      <c r="HR35" s="76">
        <v>0</v>
      </c>
      <c r="HS35" s="76">
        <v>0</v>
      </c>
      <c r="HT35" s="76">
        <v>0</v>
      </c>
      <c r="HU35" s="76">
        <v>0</v>
      </c>
      <c r="HV35" s="76">
        <v>0</v>
      </c>
      <c r="HW35" s="76">
        <v>0</v>
      </c>
      <c r="HX35" s="76">
        <v>0</v>
      </c>
      <c r="HY35" s="76">
        <v>0</v>
      </c>
      <c r="HZ35" s="76">
        <v>0</v>
      </c>
      <c r="IA35" s="76">
        <v>0</v>
      </c>
      <c r="IB35" s="76">
        <v>0</v>
      </c>
      <c r="IC35" s="76">
        <v>0</v>
      </c>
      <c r="ID35" s="76">
        <v>0</v>
      </c>
      <c r="IE35" s="76">
        <v>0</v>
      </c>
      <c r="IF35" s="76">
        <v>0</v>
      </c>
      <c r="IG35" s="76">
        <v>0</v>
      </c>
      <c r="IH35" s="76">
        <v>0</v>
      </c>
      <c r="II35" s="76">
        <v>0</v>
      </c>
      <c r="IJ35" s="76">
        <v>0</v>
      </c>
      <c r="IK35" s="76">
        <v>0</v>
      </c>
      <c r="IL35" s="76">
        <v>0</v>
      </c>
      <c r="IM35" s="76">
        <v>0</v>
      </c>
      <c r="IN35" s="76">
        <v>0</v>
      </c>
      <c r="IO35" s="76">
        <v>0</v>
      </c>
      <c r="IP35" s="76">
        <v>0</v>
      </c>
      <c r="IQ35" s="76">
        <v>0</v>
      </c>
      <c r="IR35" s="76">
        <v>0</v>
      </c>
      <c r="IS35" s="76">
        <v>0</v>
      </c>
      <c r="IT35" s="76">
        <v>0</v>
      </c>
      <c r="IU35" s="76">
        <v>0</v>
      </c>
      <c r="IV35" s="76">
        <v>0</v>
      </c>
      <c r="IW35" s="76">
        <v>0</v>
      </c>
      <c r="IX35" s="76">
        <v>0</v>
      </c>
      <c r="IY35" s="76">
        <v>0</v>
      </c>
      <c r="IZ35" s="76">
        <v>0</v>
      </c>
      <c r="JA35" s="76">
        <v>0</v>
      </c>
      <c r="JB35" s="76">
        <v>0</v>
      </c>
      <c r="JC35" s="76">
        <v>0</v>
      </c>
      <c r="JD35" s="76">
        <v>0</v>
      </c>
      <c r="JE35" s="76">
        <v>0</v>
      </c>
      <c r="JF35" s="76">
        <v>0</v>
      </c>
      <c r="JG35" s="76">
        <v>0</v>
      </c>
      <c r="JH35" s="76">
        <v>0</v>
      </c>
      <c r="JI35" s="76">
        <v>0</v>
      </c>
      <c r="JJ35" s="76">
        <v>0</v>
      </c>
      <c r="JK35" s="76">
        <v>0</v>
      </c>
      <c r="JL35" s="76">
        <v>0</v>
      </c>
      <c r="JM35" s="76">
        <v>0</v>
      </c>
      <c r="JN35" s="76">
        <v>0</v>
      </c>
      <c r="JO35" s="76">
        <v>0</v>
      </c>
      <c r="JP35" s="76">
        <v>0</v>
      </c>
      <c r="JQ35" s="76">
        <v>0</v>
      </c>
      <c r="JR35" s="76">
        <v>0</v>
      </c>
      <c r="JS35" s="76">
        <v>0</v>
      </c>
      <c r="JT35" s="76">
        <v>0</v>
      </c>
      <c r="JU35" s="76">
        <v>0</v>
      </c>
      <c r="JV35" s="76">
        <v>0</v>
      </c>
      <c r="JW35" s="76">
        <v>0</v>
      </c>
      <c r="JX35" s="76">
        <v>0</v>
      </c>
      <c r="JY35" s="76">
        <v>0</v>
      </c>
      <c r="JZ35" s="76">
        <v>0</v>
      </c>
      <c r="KA35" s="76">
        <v>0</v>
      </c>
      <c r="KB35" s="76">
        <v>0</v>
      </c>
      <c r="KC35" s="76">
        <v>0</v>
      </c>
      <c r="KD35" s="76">
        <v>0</v>
      </c>
      <c r="KE35" s="76">
        <v>0</v>
      </c>
      <c r="KF35" s="76">
        <v>0</v>
      </c>
      <c r="KG35" s="76">
        <v>0</v>
      </c>
      <c r="KH35" s="76">
        <v>0</v>
      </c>
      <c r="KI35" s="76">
        <v>0</v>
      </c>
      <c r="KJ35" s="76">
        <v>0</v>
      </c>
      <c r="KK35" s="76">
        <v>0</v>
      </c>
      <c r="KL35" s="76">
        <v>0</v>
      </c>
      <c r="KM35" s="76">
        <v>0</v>
      </c>
      <c r="KN35" s="76">
        <v>0</v>
      </c>
      <c r="KO35" s="76">
        <v>0</v>
      </c>
      <c r="KP35" s="76">
        <v>0</v>
      </c>
      <c r="KQ35" s="76">
        <v>0</v>
      </c>
      <c r="KR35" s="76">
        <v>0</v>
      </c>
      <c r="KS35" s="76">
        <v>0</v>
      </c>
      <c r="KT35" s="76">
        <v>0</v>
      </c>
      <c r="KU35" s="76">
        <v>0</v>
      </c>
      <c r="KV35" s="76">
        <v>0</v>
      </c>
      <c r="KW35" s="76">
        <v>0</v>
      </c>
      <c r="KX35" s="76">
        <v>0</v>
      </c>
      <c r="KY35" s="76">
        <v>0</v>
      </c>
      <c r="KZ35" s="76">
        <v>0</v>
      </c>
      <c r="LA35" s="76">
        <v>0</v>
      </c>
      <c r="LB35" s="76">
        <v>0</v>
      </c>
      <c r="LC35" s="76">
        <v>0</v>
      </c>
      <c r="LD35" s="76">
        <v>0</v>
      </c>
      <c r="LE35" s="76">
        <v>0</v>
      </c>
      <c r="LF35" s="76">
        <v>0</v>
      </c>
      <c r="LG35" s="76">
        <v>0</v>
      </c>
      <c r="LH35" s="76">
        <v>0</v>
      </c>
      <c r="LI35" s="76">
        <v>0</v>
      </c>
      <c r="LJ35" s="76">
        <v>0</v>
      </c>
      <c r="LK35" s="76">
        <v>0</v>
      </c>
      <c r="LL35" s="76">
        <v>0</v>
      </c>
      <c r="LM35" s="76">
        <v>0</v>
      </c>
      <c r="LN35" s="76">
        <v>0</v>
      </c>
      <c r="LO35" s="76">
        <v>0</v>
      </c>
      <c r="LP35" s="76">
        <v>0</v>
      </c>
      <c r="LQ35" s="76">
        <v>0</v>
      </c>
      <c r="LR35" s="76">
        <v>0</v>
      </c>
      <c r="LS35" s="76">
        <v>0</v>
      </c>
      <c r="LT35" s="76">
        <v>0</v>
      </c>
      <c r="LU35" s="76">
        <v>0</v>
      </c>
      <c r="LV35" s="76">
        <v>0</v>
      </c>
      <c r="LW35" s="76">
        <v>0</v>
      </c>
      <c r="LX35" s="76">
        <v>0</v>
      </c>
      <c r="LY35" s="76">
        <v>0</v>
      </c>
      <c r="LZ35" s="76">
        <v>0</v>
      </c>
      <c r="MA35" s="76">
        <v>0</v>
      </c>
      <c r="MB35" s="76">
        <v>0</v>
      </c>
      <c r="MC35" s="76">
        <v>0</v>
      </c>
      <c r="MD35" s="76">
        <v>0</v>
      </c>
      <c r="ME35" s="76">
        <v>0</v>
      </c>
      <c r="MF35" s="76">
        <v>0</v>
      </c>
      <c r="MG35" s="76">
        <v>0</v>
      </c>
      <c r="MH35" s="76">
        <v>0</v>
      </c>
      <c r="MI35" s="76">
        <v>0</v>
      </c>
      <c r="MJ35" s="76">
        <v>0</v>
      </c>
      <c r="MK35" s="76">
        <v>0</v>
      </c>
      <c r="ML35" s="76">
        <v>0</v>
      </c>
      <c r="MM35" s="76">
        <v>0</v>
      </c>
      <c r="MN35" s="76">
        <v>0</v>
      </c>
      <c r="MO35" s="76">
        <v>0</v>
      </c>
      <c r="MP35" s="76">
        <v>0</v>
      </c>
      <c r="MQ35" s="76">
        <v>0</v>
      </c>
      <c r="MR35" s="76">
        <v>0</v>
      </c>
      <c r="MS35" s="76">
        <v>0</v>
      </c>
      <c r="MT35" s="76">
        <v>0</v>
      </c>
      <c r="MU35" s="76">
        <v>0</v>
      </c>
      <c r="MV35" s="76">
        <v>0</v>
      </c>
      <c r="MW35" s="76">
        <v>0</v>
      </c>
      <c r="MX35" s="76">
        <v>0</v>
      </c>
      <c r="MY35" s="76">
        <v>0</v>
      </c>
      <c r="MZ35" s="76">
        <v>0</v>
      </c>
      <c r="NA35" s="76">
        <v>0</v>
      </c>
      <c r="NB35" s="76">
        <v>0</v>
      </c>
      <c r="NC35" s="76">
        <v>0</v>
      </c>
      <c r="ND35" s="76">
        <v>0</v>
      </c>
      <c r="NE35" s="76">
        <v>0</v>
      </c>
      <c r="NF35" s="76">
        <v>0</v>
      </c>
      <c r="NG35" s="76">
        <v>0</v>
      </c>
      <c r="NH35" s="76">
        <v>0</v>
      </c>
      <c r="NI35" s="76">
        <v>0</v>
      </c>
      <c r="NJ35" s="76">
        <v>0</v>
      </c>
      <c r="NK35" s="76">
        <v>0</v>
      </c>
      <c r="NL35" s="76">
        <v>0</v>
      </c>
      <c r="NM35" s="76">
        <v>0</v>
      </c>
      <c r="NN35" s="76">
        <v>0</v>
      </c>
      <c r="NO35" s="76">
        <v>0</v>
      </c>
      <c r="NP35" s="76">
        <v>0</v>
      </c>
      <c r="NQ35" s="76">
        <v>0</v>
      </c>
      <c r="NR35" s="76">
        <v>0</v>
      </c>
      <c r="NS35" s="76">
        <v>0</v>
      </c>
      <c r="NT35" s="76">
        <v>0</v>
      </c>
      <c r="NU35" s="76">
        <v>0</v>
      </c>
      <c r="NV35" s="76">
        <v>0</v>
      </c>
      <c r="NW35" s="76">
        <v>0</v>
      </c>
      <c r="NX35" s="76">
        <v>0</v>
      </c>
      <c r="NY35" s="76">
        <v>0</v>
      </c>
      <c r="NZ35" s="76">
        <v>0</v>
      </c>
      <c r="OA35" s="76">
        <v>0</v>
      </c>
      <c r="OB35" s="76">
        <v>0</v>
      </c>
      <c r="OC35" s="76">
        <v>0</v>
      </c>
      <c r="OD35" s="76">
        <v>0</v>
      </c>
      <c r="OE35" s="76">
        <v>0</v>
      </c>
      <c r="OF35" s="76">
        <v>0</v>
      </c>
      <c r="OG35" s="76">
        <v>0</v>
      </c>
      <c r="OH35" s="76">
        <v>0</v>
      </c>
      <c r="OI35" s="76">
        <v>0</v>
      </c>
      <c r="OJ35" s="76">
        <v>0</v>
      </c>
      <c r="OK35" s="76">
        <v>0</v>
      </c>
      <c r="OL35" s="76">
        <v>0</v>
      </c>
      <c r="OM35" s="76">
        <v>0</v>
      </c>
      <c r="ON35" s="76">
        <v>0</v>
      </c>
      <c r="OO35" s="76">
        <v>0</v>
      </c>
      <c r="OP35" s="76">
        <v>0</v>
      </c>
      <c r="OQ35" s="76">
        <v>0</v>
      </c>
      <c r="OR35" s="76">
        <v>0</v>
      </c>
      <c r="OS35" s="76">
        <v>0</v>
      </c>
      <c r="OT35" s="76">
        <v>0</v>
      </c>
      <c r="OU35" s="76">
        <v>0</v>
      </c>
      <c r="OV35" s="76">
        <v>0</v>
      </c>
      <c r="OW35" s="76">
        <v>0</v>
      </c>
      <c r="OX35" s="76">
        <v>0</v>
      </c>
      <c r="OY35" s="76">
        <v>0</v>
      </c>
      <c r="OZ35" s="76">
        <v>0</v>
      </c>
      <c r="PA35" s="76">
        <v>0</v>
      </c>
      <c r="PB35" s="76">
        <v>0</v>
      </c>
      <c r="PC35" s="76">
        <v>0</v>
      </c>
      <c r="PD35" s="76">
        <v>0</v>
      </c>
      <c r="PE35" s="76">
        <v>0</v>
      </c>
      <c r="PF35" s="76">
        <v>0</v>
      </c>
      <c r="PG35" s="76">
        <v>0</v>
      </c>
      <c r="PH35" s="76">
        <v>0</v>
      </c>
      <c r="PI35" s="76">
        <v>0</v>
      </c>
      <c r="PJ35" s="76">
        <v>24087544.89909986</v>
      </c>
      <c r="PK35" s="76">
        <v>9897421.2931982055</v>
      </c>
      <c r="PL35" s="76">
        <v>6537371.9300385695</v>
      </c>
      <c r="PM35" s="76">
        <v>1797313.4731149152</v>
      </c>
      <c r="PN35" s="76">
        <v>4737684.5808617789</v>
      </c>
      <c r="PO35" s="76">
        <v>2474626.6700068451</v>
      </c>
      <c r="PP35" s="76">
        <v>211264.71530354366</v>
      </c>
      <c r="PQ35" s="76">
        <v>0</v>
      </c>
      <c r="PR35" s="76">
        <v>0</v>
      </c>
      <c r="PS35" s="76">
        <v>350081.81786871643</v>
      </c>
      <c r="PT35" s="76">
        <v>0</v>
      </c>
      <c r="PU35" s="76">
        <v>82718.933666873694</v>
      </c>
      <c r="PV35" s="76">
        <v>0</v>
      </c>
      <c r="PW35" s="76">
        <v>1417560.5010006295</v>
      </c>
      <c r="PX35" s="76">
        <v>0</v>
      </c>
      <c r="PY35" s="76">
        <v>8962399.9138477221</v>
      </c>
      <c r="PZ35" s="76">
        <v>0</v>
      </c>
      <c r="QA35" s="76">
        <v>459278.12070693244</v>
      </c>
      <c r="QB35" s="76">
        <v>3622715.6834465996</v>
      </c>
      <c r="QC35" s="89">
        <v>2701657.3304272322</v>
      </c>
      <c r="QD35" s="102">
        <v>1</v>
      </c>
    </row>
    <row r="36" spans="1:446" x14ac:dyDescent="0.25">
      <c r="A36" s="75" t="s">
        <v>171</v>
      </c>
      <c r="B36" s="75" t="s">
        <v>91</v>
      </c>
      <c r="C36" s="76">
        <f>ROUND(TXST!H18,0)-ROUND(TXST!H288,0)</f>
        <v>0</v>
      </c>
      <c r="D36" s="77">
        <v>3615</v>
      </c>
      <c r="E36" s="75" t="s">
        <v>718</v>
      </c>
      <c r="F36" s="75">
        <v>2025</v>
      </c>
      <c r="G36" s="76">
        <v>214098050</v>
      </c>
      <c r="H36" s="76">
        <v>171927622</v>
      </c>
      <c r="I36" s="76">
        <v>71562526</v>
      </c>
      <c r="J36" s="76">
        <v>30264952</v>
      </c>
      <c r="K36" s="76">
        <v>46136302</v>
      </c>
      <c r="L36" s="75" t="s">
        <v>895</v>
      </c>
      <c r="M36" s="75" t="s">
        <v>896</v>
      </c>
      <c r="N36" s="91" t="s">
        <v>897</v>
      </c>
      <c r="O36" s="76">
        <v>18076</v>
      </c>
      <c r="P36" s="76">
        <v>18478</v>
      </c>
      <c r="Q36" s="76">
        <v>3230</v>
      </c>
      <c r="R36" s="76">
        <v>570</v>
      </c>
      <c r="S36" s="76">
        <v>133</v>
      </c>
      <c r="T36" s="78" t="s">
        <v>853</v>
      </c>
      <c r="U36" s="78" t="s">
        <v>854</v>
      </c>
      <c r="V36" s="91" t="s">
        <v>855</v>
      </c>
      <c r="W36" s="76">
        <v>353968</v>
      </c>
      <c r="X36" s="76">
        <v>103899</v>
      </c>
      <c r="Y36" s="76">
        <v>52239</v>
      </c>
      <c r="Z36" s="76">
        <v>4982</v>
      </c>
      <c r="AA36" s="76">
        <v>3971</v>
      </c>
      <c r="AB36" s="76">
        <v>21120</v>
      </c>
      <c r="AC36" s="76">
        <v>14910</v>
      </c>
      <c r="AD36" s="76">
        <v>0</v>
      </c>
      <c r="AE36" s="76">
        <v>1484</v>
      </c>
      <c r="AF36" s="76">
        <v>0</v>
      </c>
      <c r="AG36" s="76">
        <v>0</v>
      </c>
      <c r="AH36" s="76">
        <v>8928</v>
      </c>
      <c r="AI36" s="76">
        <v>0</v>
      </c>
      <c r="AJ36" s="76">
        <v>14831</v>
      </c>
      <c r="AK36" s="76">
        <v>0</v>
      </c>
      <c r="AL36" s="76">
        <v>29945</v>
      </c>
      <c r="AM36" s="76">
        <v>0</v>
      </c>
      <c r="AN36" s="76">
        <v>0</v>
      </c>
      <c r="AO36" s="76">
        <v>5875</v>
      </c>
      <c r="AP36" s="76">
        <v>15</v>
      </c>
      <c r="AQ36" s="76">
        <v>115095</v>
      </c>
      <c r="AR36" s="76">
        <v>30002</v>
      </c>
      <c r="AS36" s="76">
        <v>27609</v>
      </c>
      <c r="AT36" s="76">
        <v>13922</v>
      </c>
      <c r="AU36" s="76">
        <v>6764</v>
      </c>
      <c r="AV36" s="76">
        <v>32087</v>
      </c>
      <c r="AW36" s="76">
        <v>9025</v>
      </c>
      <c r="AX36" s="76">
        <v>0</v>
      </c>
      <c r="AY36" s="76">
        <v>4201</v>
      </c>
      <c r="AZ36" s="76">
        <v>0</v>
      </c>
      <c r="BA36" s="76">
        <v>0</v>
      </c>
      <c r="BB36" s="76">
        <v>0</v>
      </c>
      <c r="BC36" s="76">
        <v>0</v>
      </c>
      <c r="BD36" s="76">
        <v>26162</v>
      </c>
      <c r="BE36" s="76">
        <v>0</v>
      </c>
      <c r="BF36" s="76">
        <v>56439</v>
      </c>
      <c r="BG36" s="76">
        <v>0</v>
      </c>
      <c r="BH36" s="76">
        <v>3368</v>
      </c>
      <c r="BI36" s="76">
        <v>7482</v>
      </c>
      <c r="BJ36" s="76">
        <v>6870</v>
      </c>
      <c r="BK36" s="76">
        <v>16852</v>
      </c>
      <c r="BL36" s="76">
        <v>5642</v>
      </c>
      <c r="BM36" s="76">
        <v>1444</v>
      </c>
      <c r="BN36" s="76">
        <v>8610</v>
      </c>
      <c r="BO36" s="76">
        <v>481</v>
      </c>
      <c r="BP36" s="76">
        <v>6254</v>
      </c>
      <c r="BQ36" s="76">
        <v>1129</v>
      </c>
      <c r="BR36" s="76">
        <v>0</v>
      </c>
      <c r="BS36" s="76">
        <v>5405</v>
      </c>
      <c r="BT36" s="76">
        <v>0</v>
      </c>
      <c r="BU36" s="76">
        <v>0</v>
      </c>
      <c r="BV36" s="76">
        <v>0</v>
      </c>
      <c r="BW36" s="76">
        <v>0</v>
      </c>
      <c r="BX36" s="76">
        <v>8830</v>
      </c>
      <c r="BY36" s="76">
        <v>0</v>
      </c>
      <c r="BZ36" s="76">
        <v>5970</v>
      </c>
      <c r="CA36" s="76">
        <v>0</v>
      </c>
      <c r="CB36" s="76">
        <v>0</v>
      </c>
      <c r="CC36" s="76">
        <v>1941</v>
      </c>
      <c r="CD36" s="76">
        <v>1141</v>
      </c>
      <c r="CE36" s="76">
        <v>1976</v>
      </c>
      <c r="CF36" s="76">
        <v>1323</v>
      </c>
      <c r="CG36" s="76">
        <v>0</v>
      </c>
      <c r="CH36" s="76">
        <v>2768</v>
      </c>
      <c r="CI36" s="76">
        <v>30</v>
      </c>
      <c r="CJ36" s="76">
        <v>2358</v>
      </c>
      <c r="CK36" s="76">
        <v>0</v>
      </c>
      <c r="CL36" s="76">
        <v>0</v>
      </c>
      <c r="CM36" s="76">
        <v>0</v>
      </c>
      <c r="CN36" s="76">
        <v>0</v>
      </c>
      <c r="CO36" s="76">
        <v>0</v>
      </c>
      <c r="CP36" s="76">
        <v>0</v>
      </c>
      <c r="CQ36" s="76">
        <v>0</v>
      </c>
      <c r="CR36" s="76">
        <v>0</v>
      </c>
      <c r="CS36" s="76">
        <v>0</v>
      </c>
      <c r="CT36" s="76">
        <v>233</v>
      </c>
      <c r="CU36" s="76">
        <v>0</v>
      </c>
      <c r="CV36" s="76">
        <v>0</v>
      </c>
      <c r="CW36" s="76">
        <v>0</v>
      </c>
      <c r="CX36" s="76">
        <v>0</v>
      </c>
      <c r="CY36" s="76">
        <v>0</v>
      </c>
      <c r="CZ36" s="76">
        <v>0</v>
      </c>
      <c r="DA36" s="76">
        <v>0</v>
      </c>
      <c r="DB36" s="76">
        <v>0</v>
      </c>
      <c r="DC36" s="76">
        <v>0</v>
      </c>
      <c r="DD36" s="76">
        <v>0</v>
      </c>
      <c r="DE36" s="76">
        <v>0</v>
      </c>
      <c r="DF36" s="76">
        <v>0</v>
      </c>
      <c r="DG36" s="76">
        <v>0</v>
      </c>
      <c r="DH36" s="76">
        <v>0</v>
      </c>
      <c r="DI36" s="76">
        <v>0</v>
      </c>
      <c r="DJ36" s="76">
        <v>0</v>
      </c>
      <c r="DK36" s="76">
        <v>0</v>
      </c>
      <c r="DL36" s="76">
        <v>4394</v>
      </c>
      <c r="DM36" s="76">
        <v>0</v>
      </c>
      <c r="DN36" s="76">
        <v>0</v>
      </c>
      <c r="DO36" s="76">
        <v>0</v>
      </c>
      <c r="DP36" s="76">
        <v>0</v>
      </c>
      <c r="DQ36" s="76">
        <v>0</v>
      </c>
      <c r="DR36" s="76">
        <v>0</v>
      </c>
      <c r="DS36" s="76">
        <v>19678124.490555808</v>
      </c>
      <c r="DT36" s="76">
        <v>3670604.3244240801</v>
      </c>
      <c r="DU36" s="76">
        <v>6264564.3441349417</v>
      </c>
      <c r="DV36" s="76">
        <v>459471.03302604228</v>
      </c>
      <c r="DW36" s="76">
        <v>233094.54050103575</v>
      </c>
      <c r="DX36" s="76">
        <v>1898381.1049701872</v>
      </c>
      <c r="DY36" s="76">
        <v>696213.53016228997</v>
      </c>
      <c r="DZ36" s="76">
        <v>0</v>
      </c>
      <c r="EA36" s="76">
        <v>176820.94337020599</v>
      </c>
      <c r="EB36" s="76">
        <v>0</v>
      </c>
      <c r="EC36" s="76">
        <v>0</v>
      </c>
      <c r="ED36" s="76">
        <v>183131.58333333331</v>
      </c>
      <c r="EE36" s="76">
        <v>0</v>
      </c>
      <c r="EF36" s="76">
        <v>919075.46082823642</v>
      </c>
      <c r="EG36" s="76">
        <v>0</v>
      </c>
      <c r="EH36" s="76">
        <v>1350576.2154500391</v>
      </c>
      <c r="EI36" s="76">
        <v>0</v>
      </c>
      <c r="EJ36" s="76">
        <v>0</v>
      </c>
      <c r="EK36" s="76">
        <v>964368.40988217772</v>
      </c>
      <c r="EL36" s="76">
        <v>6356.4645818892641</v>
      </c>
      <c r="EM36" s="76">
        <v>12996950.328154052</v>
      </c>
      <c r="EN36" s="76">
        <v>3053023.1774584414</v>
      </c>
      <c r="EO36" s="76">
        <v>5783146.1709913043</v>
      </c>
      <c r="EP36" s="76">
        <v>1577104.9422572688</v>
      </c>
      <c r="EQ36" s="76">
        <v>726135.5514479737</v>
      </c>
      <c r="ER36" s="76">
        <v>3881890.5224149744</v>
      </c>
      <c r="ES36" s="76">
        <v>726400.07760512107</v>
      </c>
      <c r="ET36" s="76">
        <v>0</v>
      </c>
      <c r="EU36" s="76">
        <v>689464.74604568817</v>
      </c>
      <c r="EV36" s="76">
        <v>0</v>
      </c>
      <c r="EW36" s="76">
        <v>0</v>
      </c>
      <c r="EX36" s="76">
        <v>0</v>
      </c>
      <c r="EY36" s="76">
        <v>0</v>
      </c>
      <c r="EZ36" s="76">
        <v>3409347.0300979502</v>
      </c>
      <c r="FA36" s="76">
        <v>0</v>
      </c>
      <c r="FB36" s="76">
        <v>6615972.9874523235</v>
      </c>
      <c r="FC36" s="76">
        <v>0</v>
      </c>
      <c r="FD36" s="76">
        <v>689237.30165546504</v>
      </c>
      <c r="FE36" s="76">
        <v>1173268.1610980523</v>
      </c>
      <c r="FF36" s="76">
        <v>2348651.7778582731</v>
      </c>
      <c r="FG36" s="76">
        <v>7171193.7270509107</v>
      </c>
      <c r="FH36" s="76">
        <v>2455353.9401965332</v>
      </c>
      <c r="FI36" s="76">
        <v>1179237.8640584133</v>
      </c>
      <c r="FJ36" s="76">
        <v>2141869.4364587893</v>
      </c>
      <c r="FK36" s="76">
        <v>377944.56694932445</v>
      </c>
      <c r="FL36" s="76">
        <v>2157176.2599156401</v>
      </c>
      <c r="FM36" s="76">
        <v>482595.40785593324</v>
      </c>
      <c r="FN36" s="76">
        <v>0</v>
      </c>
      <c r="FO36" s="76">
        <v>1022500.0687738046</v>
      </c>
      <c r="FP36" s="76">
        <v>0</v>
      </c>
      <c r="FQ36" s="76">
        <v>0</v>
      </c>
      <c r="FR36" s="76">
        <v>0</v>
      </c>
      <c r="FS36" s="76">
        <v>0</v>
      </c>
      <c r="FT36" s="76">
        <v>2092949.8580165904</v>
      </c>
      <c r="FU36" s="76">
        <v>0</v>
      </c>
      <c r="FV36" s="76">
        <v>1856413.6070032835</v>
      </c>
      <c r="FW36" s="76">
        <v>0</v>
      </c>
      <c r="FX36" s="76">
        <v>0</v>
      </c>
      <c r="FY36" s="76">
        <v>419961.39361071732</v>
      </c>
      <c r="FZ36" s="76">
        <v>667064.13729892718</v>
      </c>
      <c r="GA36" s="76">
        <v>1483779.4180633405</v>
      </c>
      <c r="GB36" s="76">
        <v>1222446.1843117515</v>
      </c>
      <c r="GC36" s="76">
        <v>0</v>
      </c>
      <c r="GD36" s="76">
        <v>1388348.3882615534</v>
      </c>
      <c r="GE36" s="76">
        <v>20131.715949248119</v>
      </c>
      <c r="GF36" s="76">
        <v>1738246.7282660003</v>
      </c>
      <c r="GG36" s="76">
        <v>0</v>
      </c>
      <c r="GH36" s="76">
        <v>0</v>
      </c>
      <c r="GI36" s="76">
        <v>0</v>
      </c>
      <c r="GJ36" s="76">
        <v>0</v>
      </c>
      <c r="GK36" s="76">
        <v>0</v>
      </c>
      <c r="GL36" s="76">
        <v>0</v>
      </c>
      <c r="GM36" s="76">
        <v>0</v>
      </c>
      <c r="GN36" s="76">
        <v>0</v>
      </c>
      <c r="GO36" s="76">
        <v>0</v>
      </c>
      <c r="GP36" s="76">
        <v>48448.107240497993</v>
      </c>
      <c r="GQ36" s="76">
        <v>0</v>
      </c>
      <c r="GR36" s="76">
        <v>0</v>
      </c>
      <c r="GS36" s="76">
        <v>0</v>
      </c>
      <c r="GT36" s="76">
        <v>0</v>
      </c>
      <c r="GU36" s="76">
        <v>0</v>
      </c>
      <c r="GV36" s="76">
        <v>0</v>
      </c>
      <c r="GW36" s="76">
        <v>0</v>
      </c>
      <c r="GX36" s="76">
        <v>0</v>
      </c>
      <c r="GY36" s="76">
        <v>0</v>
      </c>
      <c r="GZ36" s="76">
        <v>0</v>
      </c>
      <c r="HA36" s="76">
        <v>0</v>
      </c>
      <c r="HB36" s="76">
        <v>0</v>
      </c>
      <c r="HC36" s="76">
        <v>0</v>
      </c>
      <c r="HD36" s="76">
        <v>0</v>
      </c>
      <c r="HE36" s="76">
        <v>0</v>
      </c>
      <c r="HF36" s="76">
        <v>0</v>
      </c>
      <c r="HG36" s="76">
        <v>0</v>
      </c>
      <c r="HH36" s="76">
        <v>1427662.2650000006</v>
      </c>
      <c r="HI36" s="76">
        <v>0</v>
      </c>
      <c r="HJ36" s="76">
        <v>0</v>
      </c>
      <c r="HK36" s="76">
        <v>0</v>
      </c>
      <c r="HL36" s="76">
        <v>0</v>
      </c>
      <c r="HM36" s="76">
        <v>0</v>
      </c>
      <c r="HN36" s="76">
        <v>0</v>
      </c>
      <c r="HP36" s="77" t="s">
        <v>157</v>
      </c>
      <c r="HQ36" s="75">
        <f>'Relative Weights'!$H$1</f>
        <v>2025</v>
      </c>
      <c r="HR36" s="76">
        <v>4224191.5857836958</v>
      </c>
      <c r="HS36" s="76">
        <v>2566956.2285967497</v>
      </c>
      <c r="HT36" s="76">
        <v>397394.61806930217</v>
      </c>
      <c r="HU36" s="76">
        <v>49649.977008811678</v>
      </c>
      <c r="HV36" s="76">
        <v>59600.944736823061</v>
      </c>
      <c r="HW36" s="76">
        <v>1250940.375673295</v>
      </c>
      <c r="HX36" s="76">
        <v>167247.71305001507</v>
      </c>
      <c r="HY36" s="76">
        <v>0</v>
      </c>
      <c r="HZ36" s="76">
        <v>18546.544040515026</v>
      </c>
      <c r="IA36" s="76">
        <v>0</v>
      </c>
      <c r="IB36" s="76">
        <v>0</v>
      </c>
      <c r="IC36" s="76">
        <v>25606</v>
      </c>
      <c r="ID36" s="76">
        <v>0</v>
      </c>
      <c r="IE36" s="76">
        <v>182226.87832198065</v>
      </c>
      <c r="IF36" s="76">
        <v>0</v>
      </c>
      <c r="IG36" s="76">
        <v>394638.7443154935</v>
      </c>
      <c r="IH36" s="76">
        <v>0</v>
      </c>
      <c r="II36" s="76">
        <v>0</v>
      </c>
      <c r="IJ36" s="76">
        <v>102214.82211044006</v>
      </c>
      <c r="IK36" s="76">
        <v>391.85798</v>
      </c>
      <c r="IL36" s="76">
        <v>1424334.1251243367</v>
      </c>
      <c r="IM36" s="76">
        <v>753406.53854545706</v>
      </c>
      <c r="IN36" s="76">
        <v>214302.78823614976</v>
      </c>
      <c r="IO36" s="76">
        <v>139349.93547186116</v>
      </c>
      <c r="IP36" s="76">
        <v>105474.45724120327</v>
      </c>
      <c r="IQ36" s="76">
        <v>1962893.952550692</v>
      </c>
      <c r="IR36" s="76">
        <v>103389.49534000931</v>
      </c>
      <c r="IS36" s="76">
        <v>0</v>
      </c>
      <c r="IT36" s="76">
        <v>54759.168315640076</v>
      </c>
      <c r="IU36" s="76">
        <v>0</v>
      </c>
      <c r="IV36" s="76">
        <v>0</v>
      </c>
      <c r="IW36" s="76">
        <v>0</v>
      </c>
      <c r="IX36" s="76">
        <v>0</v>
      </c>
      <c r="IY36" s="76">
        <v>348466.4606421105</v>
      </c>
      <c r="IZ36" s="76">
        <v>0</v>
      </c>
      <c r="JA36" s="76">
        <v>755816.84696832672</v>
      </c>
      <c r="JB36" s="76">
        <v>0</v>
      </c>
      <c r="JC36" s="76">
        <v>40629</v>
      </c>
      <c r="JD36" s="76">
        <v>135087.2407203801</v>
      </c>
      <c r="JE36" s="76">
        <v>108089.59957999999</v>
      </c>
      <c r="JF36" s="76">
        <v>207592.87620515726</v>
      </c>
      <c r="JG36" s="76">
        <v>137490.58646915705</v>
      </c>
      <c r="JH36" s="76">
        <v>11276</v>
      </c>
      <c r="JI36" s="76">
        <v>83789.961199764948</v>
      </c>
      <c r="JJ36" s="76">
        <v>7582.112632799448</v>
      </c>
      <c r="JK36" s="76">
        <v>368623.8216747652</v>
      </c>
      <c r="JL36" s="76">
        <v>13556.016843646079</v>
      </c>
      <c r="JM36" s="76">
        <v>0</v>
      </c>
      <c r="JN36" s="76">
        <v>68704.578918845102</v>
      </c>
      <c r="JO36" s="76">
        <v>0</v>
      </c>
      <c r="JP36" s="76">
        <v>0</v>
      </c>
      <c r="JQ36" s="76">
        <v>0</v>
      </c>
      <c r="JR36" s="76">
        <v>0</v>
      </c>
      <c r="JS36" s="76">
        <v>119551.01877490191</v>
      </c>
      <c r="JT36" s="76">
        <v>0</v>
      </c>
      <c r="JU36" s="76">
        <v>76639.631455284441</v>
      </c>
      <c r="JV36" s="76">
        <v>0</v>
      </c>
      <c r="JW36" s="76">
        <v>0</v>
      </c>
      <c r="JX36" s="76">
        <v>37293.855031160027</v>
      </c>
      <c r="JY36" s="76">
        <v>17924.34244</v>
      </c>
      <c r="JZ36" s="76">
        <v>25287.517498078647</v>
      </c>
      <c r="KA36" s="76">
        <v>31755.440022064195</v>
      </c>
      <c r="KB36" s="76">
        <v>0</v>
      </c>
      <c r="KC36" s="76">
        <v>27179.987413887236</v>
      </c>
      <c r="KD36" s="76">
        <v>450.07974532599462</v>
      </c>
      <c r="KE36" s="76">
        <v>136885.53620213279</v>
      </c>
      <c r="KF36" s="76">
        <v>0</v>
      </c>
      <c r="KG36" s="76">
        <v>0</v>
      </c>
      <c r="KH36" s="76">
        <v>0</v>
      </c>
      <c r="KI36" s="76">
        <v>0</v>
      </c>
      <c r="KJ36" s="76">
        <v>0</v>
      </c>
      <c r="KK36" s="76">
        <v>0</v>
      </c>
      <c r="KL36" s="76">
        <v>0</v>
      </c>
      <c r="KM36" s="76">
        <v>0</v>
      </c>
      <c r="KN36" s="76">
        <v>0</v>
      </c>
      <c r="KO36" s="76">
        <v>3075.4266234062775</v>
      </c>
      <c r="KP36" s="76">
        <v>0</v>
      </c>
      <c r="KQ36" s="76">
        <v>0</v>
      </c>
      <c r="KR36" s="76">
        <v>0</v>
      </c>
      <c r="KS36" s="76">
        <v>0</v>
      </c>
      <c r="KT36" s="76">
        <v>0</v>
      </c>
      <c r="KU36" s="76">
        <v>0</v>
      </c>
      <c r="KV36" s="76">
        <v>0</v>
      </c>
      <c r="KW36" s="76">
        <v>0</v>
      </c>
      <c r="KX36" s="76">
        <v>0</v>
      </c>
      <c r="KY36" s="76">
        <v>0</v>
      </c>
      <c r="KZ36" s="76">
        <v>0</v>
      </c>
      <c r="LA36" s="76">
        <v>0</v>
      </c>
      <c r="LB36" s="76">
        <v>0</v>
      </c>
      <c r="LC36" s="76">
        <v>0</v>
      </c>
      <c r="LD36" s="76">
        <v>0</v>
      </c>
      <c r="LE36" s="76">
        <v>0</v>
      </c>
      <c r="LF36" s="76">
        <v>0</v>
      </c>
      <c r="LG36" s="76">
        <v>57158.120219006356</v>
      </c>
      <c r="LH36" s="76">
        <v>0</v>
      </c>
      <c r="LI36" s="76">
        <v>0</v>
      </c>
      <c r="LJ36" s="76">
        <v>0</v>
      </c>
      <c r="LK36" s="76">
        <v>0</v>
      </c>
      <c r="LL36" s="76">
        <v>0</v>
      </c>
      <c r="LM36" s="76">
        <v>0</v>
      </c>
      <c r="LN36" s="76">
        <v>0</v>
      </c>
      <c r="LO36" s="76">
        <v>0</v>
      </c>
      <c r="LP36" s="76">
        <v>0</v>
      </c>
      <c r="LQ36" s="76">
        <v>0</v>
      </c>
      <c r="LR36" s="76">
        <v>0</v>
      </c>
      <c r="LS36" s="76">
        <v>0</v>
      </c>
      <c r="LT36" s="76">
        <v>0</v>
      </c>
      <c r="LU36" s="76">
        <v>0</v>
      </c>
      <c r="LV36" s="76">
        <v>0</v>
      </c>
      <c r="LW36" s="76">
        <v>0</v>
      </c>
      <c r="LX36" s="76">
        <v>0</v>
      </c>
      <c r="LY36" s="76">
        <v>0</v>
      </c>
      <c r="LZ36" s="76">
        <v>0</v>
      </c>
      <c r="MA36" s="76">
        <v>0</v>
      </c>
      <c r="MB36" s="76">
        <v>0</v>
      </c>
      <c r="MC36" s="76">
        <v>0</v>
      </c>
      <c r="MD36" s="76">
        <v>0</v>
      </c>
      <c r="ME36" s="76">
        <v>0</v>
      </c>
      <c r="MF36" s="76">
        <v>0</v>
      </c>
      <c r="MG36" s="76">
        <v>0</v>
      </c>
      <c r="MH36" s="76">
        <v>0</v>
      </c>
      <c r="MI36" s="76">
        <v>0</v>
      </c>
      <c r="MJ36" s="76">
        <v>0</v>
      </c>
      <c r="MK36" s="76">
        <v>0</v>
      </c>
      <c r="ML36" s="76">
        <v>0</v>
      </c>
      <c r="MM36" s="76">
        <v>0</v>
      </c>
      <c r="MN36" s="76">
        <v>0</v>
      </c>
      <c r="MO36" s="76">
        <v>0</v>
      </c>
      <c r="MP36" s="76">
        <v>0</v>
      </c>
      <c r="MQ36" s="76">
        <v>0</v>
      </c>
      <c r="MR36" s="76">
        <v>0</v>
      </c>
      <c r="MS36" s="76">
        <v>0</v>
      </c>
      <c r="MT36" s="76">
        <v>0</v>
      </c>
      <c r="MU36" s="76">
        <v>0</v>
      </c>
      <c r="MV36" s="76">
        <v>0</v>
      </c>
      <c r="MW36" s="76">
        <v>0</v>
      </c>
      <c r="MX36" s="76">
        <v>0</v>
      </c>
      <c r="MY36" s="76">
        <v>0</v>
      </c>
      <c r="MZ36" s="76">
        <v>0</v>
      </c>
      <c r="NA36" s="76">
        <v>0</v>
      </c>
      <c r="NB36" s="76">
        <v>0</v>
      </c>
      <c r="NC36" s="76">
        <v>0</v>
      </c>
      <c r="ND36" s="76">
        <v>0</v>
      </c>
      <c r="NE36" s="76">
        <v>0</v>
      </c>
      <c r="NF36" s="76">
        <v>0</v>
      </c>
      <c r="NG36" s="76">
        <v>0</v>
      </c>
      <c r="NH36" s="76">
        <v>0</v>
      </c>
      <c r="NI36" s="76">
        <v>0</v>
      </c>
      <c r="NJ36" s="76">
        <v>0</v>
      </c>
      <c r="NK36" s="76">
        <v>0</v>
      </c>
      <c r="NL36" s="76">
        <v>0</v>
      </c>
      <c r="NM36" s="76">
        <v>0</v>
      </c>
      <c r="NN36" s="76">
        <v>0</v>
      </c>
      <c r="NO36" s="76">
        <v>0</v>
      </c>
      <c r="NP36" s="76">
        <v>0</v>
      </c>
      <c r="NQ36" s="76">
        <v>0</v>
      </c>
      <c r="NR36" s="76">
        <v>0</v>
      </c>
      <c r="NS36" s="76">
        <v>0</v>
      </c>
      <c r="NT36" s="76">
        <v>0</v>
      </c>
      <c r="NU36" s="76">
        <v>0</v>
      </c>
      <c r="NV36" s="76">
        <v>0</v>
      </c>
      <c r="NW36" s="76">
        <v>0</v>
      </c>
      <c r="NX36" s="76">
        <v>0</v>
      </c>
      <c r="NY36" s="76">
        <v>0</v>
      </c>
      <c r="NZ36" s="76">
        <v>0</v>
      </c>
      <c r="OA36" s="76">
        <v>0</v>
      </c>
      <c r="OB36" s="76">
        <v>0</v>
      </c>
      <c r="OC36" s="76">
        <v>0</v>
      </c>
      <c r="OD36" s="76">
        <v>0</v>
      </c>
      <c r="OE36" s="76">
        <v>0</v>
      </c>
      <c r="OF36" s="76">
        <v>0</v>
      </c>
      <c r="OG36" s="76">
        <v>0</v>
      </c>
      <c r="OH36" s="76">
        <v>0</v>
      </c>
      <c r="OI36" s="76">
        <v>0</v>
      </c>
      <c r="OJ36" s="76">
        <v>0</v>
      </c>
      <c r="OK36" s="76">
        <v>0</v>
      </c>
      <c r="OL36" s="76">
        <v>0</v>
      </c>
      <c r="OM36" s="76">
        <v>0</v>
      </c>
      <c r="ON36" s="76">
        <v>0</v>
      </c>
      <c r="OO36" s="76">
        <v>0</v>
      </c>
      <c r="OP36" s="76">
        <v>0</v>
      </c>
      <c r="OQ36" s="76">
        <v>0</v>
      </c>
      <c r="OR36" s="76">
        <v>0</v>
      </c>
      <c r="OS36" s="76">
        <v>0</v>
      </c>
      <c r="OT36" s="76">
        <v>0</v>
      </c>
      <c r="OU36" s="76">
        <v>0</v>
      </c>
      <c r="OV36" s="76">
        <v>0</v>
      </c>
      <c r="OW36" s="76">
        <v>0</v>
      </c>
      <c r="OX36" s="76">
        <v>0</v>
      </c>
      <c r="OY36" s="76">
        <v>0</v>
      </c>
      <c r="OZ36" s="76">
        <v>0</v>
      </c>
      <c r="PA36" s="76">
        <v>0</v>
      </c>
      <c r="PB36" s="76">
        <v>0</v>
      </c>
      <c r="PC36" s="76">
        <v>0</v>
      </c>
      <c r="PD36" s="76">
        <v>0</v>
      </c>
      <c r="PE36" s="76">
        <v>0</v>
      </c>
      <c r="PF36" s="76">
        <v>0</v>
      </c>
      <c r="PG36" s="76">
        <v>0</v>
      </c>
      <c r="PH36" s="76">
        <v>0</v>
      </c>
      <c r="PI36" s="76">
        <v>0</v>
      </c>
      <c r="PJ36" s="76">
        <v>119649373.613471</v>
      </c>
      <c r="PK36" s="76">
        <v>39918532.000441268</v>
      </c>
      <c r="PL36" s="76">
        <v>14939081.750636132</v>
      </c>
      <c r="PM36" s="76">
        <v>4513497.4513672153</v>
      </c>
      <c r="PN36" s="76">
        <v>7880887.3583908966</v>
      </c>
      <c r="PO36" s="76">
        <v>27715333.893696241</v>
      </c>
      <c r="PP36" s="76">
        <v>5645957.0323118865</v>
      </c>
      <c r="PQ36" s="76">
        <v>0</v>
      </c>
      <c r="PR36" s="76">
        <v>3150084.5599322338</v>
      </c>
      <c r="PS36" s="76">
        <v>0</v>
      </c>
      <c r="PT36" s="76">
        <v>0</v>
      </c>
      <c r="PU36" s="76">
        <v>1019916.9453716514</v>
      </c>
      <c r="PV36" s="76">
        <v>0</v>
      </c>
      <c r="PW36" s="76">
        <v>13248961.56787424</v>
      </c>
      <c r="PX36" s="76">
        <v>0</v>
      </c>
      <c r="PY36" s="76">
        <v>13357792.021428587</v>
      </c>
      <c r="PZ36" s="76">
        <v>0</v>
      </c>
      <c r="QA36" s="76">
        <v>1071861.8005907177</v>
      </c>
      <c r="QB36" s="76">
        <v>4554874.6996202357</v>
      </c>
      <c r="QC36" s="89">
        <v>2817396.3048676909</v>
      </c>
      <c r="QD36" s="102">
        <v>1</v>
      </c>
    </row>
    <row r="37" spans="1:446" x14ac:dyDescent="0.25">
      <c r="A37" s="75" t="s">
        <v>77</v>
      </c>
      <c r="B37" s="75" t="s">
        <v>77</v>
      </c>
      <c r="C37" s="76">
        <f>ROUND(SRSU!H18,0)-ROUND(SRSU!H288,0)</f>
        <v>0</v>
      </c>
      <c r="D37" s="77">
        <v>3625</v>
      </c>
      <c r="E37" s="75" t="s">
        <v>683</v>
      </c>
      <c r="F37" s="75">
        <v>2025</v>
      </c>
      <c r="G37" s="76">
        <v>13307485</v>
      </c>
      <c r="H37" s="76">
        <v>7505123</v>
      </c>
      <c r="I37" s="76">
        <v>9873151</v>
      </c>
      <c r="J37" s="76">
        <v>4669345</v>
      </c>
      <c r="K37" s="76">
        <v>7747638</v>
      </c>
      <c r="L37" s="75" t="s">
        <v>873</v>
      </c>
      <c r="M37" s="75" t="s">
        <v>871</v>
      </c>
      <c r="N37" t="s">
        <v>872</v>
      </c>
      <c r="O37" s="76">
        <v>929</v>
      </c>
      <c r="P37" s="76">
        <v>572</v>
      </c>
      <c r="Q37" s="76">
        <v>371</v>
      </c>
      <c r="R37" s="76">
        <v>0</v>
      </c>
      <c r="S37" s="76">
        <v>0</v>
      </c>
      <c r="T37" s="78" t="s">
        <v>773</v>
      </c>
      <c r="U37" s="78" t="s">
        <v>774</v>
      </c>
      <c r="V37" s="78" t="s">
        <v>775</v>
      </c>
      <c r="W37" s="76">
        <v>12748</v>
      </c>
      <c r="X37" s="76">
        <v>2907</v>
      </c>
      <c r="Y37" s="76">
        <v>1336</v>
      </c>
      <c r="Z37" s="76">
        <v>111</v>
      </c>
      <c r="AA37" s="76">
        <v>648</v>
      </c>
      <c r="AB37" s="76">
        <v>120</v>
      </c>
      <c r="AC37" s="76">
        <v>111</v>
      </c>
      <c r="AD37" s="76">
        <v>0</v>
      </c>
      <c r="AE37" s="76">
        <v>0</v>
      </c>
      <c r="AF37" s="76">
        <v>0</v>
      </c>
      <c r="AG37" s="76">
        <v>0</v>
      </c>
      <c r="AH37" s="76">
        <v>43</v>
      </c>
      <c r="AI37" s="76">
        <v>6</v>
      </c>
      <c r="AJ37" s="76">
        <v>27</v>
      </c>
      <c r="AK37" s="76">
        <v>0</v>
      </c>
      <c r="AL37" s="76">
        <v>519</v>
      </c>
      <c r="AM37" s="76">
        <v>0</v>
      </c>
      <c r="AN37" s="76">
        <v>0</v>
      </c>
      <c r="AO37" s="76">
        <v>705</v>
      </c>
      <c r="AP37" s="76">
        <v>0</v>
      </c>
      <c r="AQ37" s="76">
        <v>1921</v>
      </c>
      <c r="AR37" s="76">
        <v>1800</v>
      </c>
      <c r="AS37" s="76">
        <v>206</v>
      </c>
      <c r="AT37" s="76">
        <v>483</v>
      </c>
      <c r="AU37" s="76">
        <v>522</v>
      </c>
      <c r="AV37" s="76">
        <v>203</v>
      </c>
      <c r="AW37" s="76">
        <v>0</v>
      </c>
      <c r="AX37" s="76">
        <v>0</v>
      </c>
      <c r="AY37" s="76">
        <v>0</v>
      </c>
      <c r="AZ37" s="76">
        <v>0</v>
      </c>
      <c r="BA37" s="76">
        <v>0</v>
      </c>
      <c r="BB37" s="76">
        <v>124</v>
      </c>
      <c r="BC37" s="76">
        <v>42</v>
      </c>
      <c r="BD37" s="76">
        <v>3</v>
      </c>
      <c r="BE37" s="76">
        <v>0</v>
      </c>
      <c r="BF37" s="76">
        <v>1323</v>
      </c>
      <c r="BG37" s="76">
        <v>0</v>
      </c>
      <c r="BH37" s="76">
        <v>48</v>
      </c>
      <c r="BI37" s="76">
        <v>432</v>
      </c>
      <c r="BJ37" s="76">
        <v>481</v>
      </c>
      <c r="BK37" s="76">
        <v>2320</v>
      </c>
      <c r="BL37" s="76">
        <v>383</v>
      </c>
      <c r="BM37" s="76">
        <v>72</v>
      </c>
      <c r="BN37" s="76">
        <v>1195</v>
      </c>
      <c r="BO37" s="76">
        <v>841</v>
      </c>
      <c r="BP37" s="76">
        <v>0</v>
      </c>
      <c r="BQ37" s="76">
        <v>0</v>
      </c>
      <c r="BR37" s="76">
        <v>0</v>
      </c>
      <c r="BS37" s="76">
        <v>0</v>
      </c>
      <c r="BT37" s="76">
        <v>0</v>
      </c>
      <c r="BU37" s="76">
        <v>0</v>
      </c>
      <c r="BV37" s="76">
        <v>0</v>
      </c>
      <c r="BW37" s="76">
        <v>0</v>
      </c>
      <c r="BX37" s="76">
        <v>459</v>
      </c>
      <c r="BY37" s="76">
        <v>0</v>
      </c>
      <c r="BZ37" s="76">
        <v>797</v>
      </c>
      <c r="CA37" s="76">
        <v>0</v>
      </c>
      <c r="CB37" s="76">
        <v>0</v>
      </c>
      <c r="CC37" s="76">
        <v>195</v>
      </c>
      <c r="CD37" s="76">
        <v>0</v>
      </c>
      <c r="CE37" s="76">
        <v>0</v>
      </c>
      <c r="CF37" s="76">
        <v>0</v>
      </c>
      <c r="CG37" s="76">
        <v>0</v>
      </c>
      <c r="CH37" s="76">
        <v>0</v>
      </c>
      <c r="CI37" s="76">
        <v>0</v>
      </c>
      <c r="CJ37" s="76">
        <v>0</v>
      </c>
      <c r="CK37" s="76">
        <v>0</v>
      </c>
      <c r="CL37" s="76">
        <v>0</v>
      </c>
      <c r="CM37" s="76">
        <v>0</v>
      </c>
      <c r="CN37" s="76">
        <v>0</v>
      </c>
      <c r="CO37" s="76">
        <v>0</v>
      </c>
      <c r="CP37" s="76">
        <v>0</v>
      </c>
      <c r="CQ37" s="76">
        <v>0</v>
      </c>
      <c r="CR37" s="76">
        <v>0</v>
      </c>
      <c r="CS37" s="76">
        <v>0</v>
      </c>
      <c r="CT37" s="76">
        <v>0</v>
      </c>
      <c r="CU37" s="76">
        <v>0</v>
      </c>
      <c r="CV37" s="76">
        <v>0</v>
      </c>
      <c r="CW37" s="76">
        <v>0</v>
      </c>
      <c r="CX37" s="76">
        <v>0</v>
      </c>
      <c r="CY37" s="76">
        <v>0</v>
      </c>
      <c r="CZ37" s="76">
        <v>0</v>
      </c>
      <c r="DA37" s="76">
        <v>0</v>
      </c>
      <c r="DB37" s="76">
        <v>0</v>
      </c>
      <c r="DC37" s="76">
        <v>0</v>
      </c>
      <c r="DD37" s="76">
        <v>0</v>
      </c>
      <c r="DE37" s="76">
        <v>0</v>
      </c>
      <c r="DF37" s="76">
        <v>0</v>
      </c>
      <c r="DG37" s="76">
        <v>0</v>
      </c>
      <c r="DH37" s="76">
        <v>0</v>
      </c>
      <c r="DI37" s="76">
        <v>0</v>
      </c>
      <c r="DJ37" s="76">
        <v>0</v>
      </c>
      <c r="DK37" s="76">
        <v>0</v>
      </c>
      <c r="DL37" s="76">
        <v>0</v>
      </c>
      <c r="DM37" s="76">
        <v>0</v>
      </c>
      <c r="DN37" s="76">
        <v>0</v>
      </c>
      <c r="DO37" s="76">
        <v>0</v>
      </c>
      <c r="DP37" s="76">
        <v>0</v>
      </c>
      <c r="DQ37" s="76">
        <v>0</v>
      </c>
      <c r="DR37" s="76">
        <v>0</v>
      </c>
      <c r="DS37" s="76">
        <v>1262065.2682529397</v>
      </c>
      <c r="DT37" s="76">
        <v>432841.28052165563</v>
      </c>
      <c r="DU37" s="76">
        <v>360240.10626169119</v>
      </c>
      <c r="DV37" s="76">
        <v>18378.35506270823</v>
      </c>
      <c r="DW37" s="76">
        <v>161602.32606266631</v>
      </c>
      <c r="DX37" s="76">
        <v>45855.928741272801</v>
      </c>
      <c r="DY37" s="76">
        <v>13173.503601108034</v>
      </c>
      <c r="DZ37" s="76">
        <v>0</v>
      </c>
      <c r="EA37" s="76">
        <v>0</v>
      </c>
      <c r="EB37" s="76">
        <v>0</v>
      </c>
      <c r="EC37" s="76">
        <v>0</v>
      </c>
      <c r="ED37" s="76">
        <v>6114.8769841269841</v>
      </c>
      <c r="EE37" s="76">
        <v>943.75</v>
      </c>
      <c r="EF37" s="76">
        <v>7550</v>
      </c>
      <c r="EG37" s="76">
        <v>0</v>
      </c>
      <c r="EH37" s="76">
        <v>61868.22810812181</v>
      </c>
      <c r="EI37" s="76">
        <v>0</v>
      </c>
      <c r="EJ37" s="76">
        <v>0</v>
      </c>
      <c r="EK37" s="76">
        <v>121083.71913593118</v>
      </c>
      <c r="EL37" s="76">
        <v>0</v>
      </c>
      <c r="EM37" s="76">
        <v>487432.82992119563</v>
      </c>
      <c r="EN37" s="76">
        <v>436898.64103229478</v>
      </c>
      <c r="EO37" s="76">
        <v>170917.38652404185</v>
      </c>
      <c r="EP37" s="76">
        <v>167797.80184335017</v>
      </c>
      <c r="EQ37" s="76">
        <v>111565.17270931197</v>
      </c>
      <c r="ER37" s="76">
        <v>77182.33363602731</v>
      </c>
      <c r="ES37" s="76">
        <v>0</v>
      </c>
      <c r="ET37" s="76">
        <v>0</v>
      </c>
      <c r="EU37" s="76">
        <v>0</v>
      </c>
      <c r="EV37" s="76">
        <v>0</v>
      </c>
      <c r="EW37" s="76">
        <v>0</v>
      </c>
      <c r="EX37" s="76">
        <v>32119.45634920635</v>
      </c>
      <c r="EY37" s="76">
        <v>6606.25</v>
      </c>
      <c r="EZ37" s="76">
        <v>970.69444444444434</v>
      </c>
      <c r="FA37" s="76">
        <v>0</v>
      </c>
      <c r="FB37" s="76">
        <v>151374.04822025893</v>
      </c>
      <c r="FC37" s="76">
        <v>0</v>
      </c>
      <c r="FD37" s="76">
        <v>0</v>
      </c>
      <c r="FE37" s="76">
        <v>61385.491693897355</v>
      </c>
      <c r="FF37" s="76">
        <v>281963</v>
      </c>
      <c r="FG37" s="76">
        <v>534705.77898710384</v>
      </c>
      <c r="FH37" s="76">
        <v>134786.31610398524</v>
      </c>
      <c r="FI37" s="76">
        <v>54829.335041716615</v>
      </c>
      <c r="FJ37" s="76">
        <v>413059.36552126514</v>
      </c>
      <c r="FK37" s="76">
        <v>378972.68598682631</v>
      </c>
      <c r="FL37" s="76">
        <v>0</v>
      </c>
      <c r="FM37" s="76">
        <v>0</v>
      </c>
      <c r="FN37" s="76">
        <v>0</v>
      </c>
      <c r="FO37" s="76">
        <v>0</v>
      </c>
      <c r="FP37" s="76">
        <v>0</v>
      </c>
      <c r="FQ37" s="76">
        <v>0</v>
      </c>
      <c r="FR37" s="76">
        <v>0</v>
      </c>
      <c r="FS37" s="76">
        <v>0</v>
      </c>
      <c r="FT37" s="76">
        <v>54442.972222222219</v>
      </c>
      <c r="FU37" s="76">
        <v>0</v>
      </c>
      <c r="FV37" s="76">
        <v>142322.00184136943</v>
      </c>
      <c r="FW37" s="76">
        <v>0</v>
      </c>
      <c r="FX37" s="76">
        <v>0</v>
      </c>
      <c r="FY37" s="76">
        <v>50355</v>
      </c>
      <c r="FZ37" s="76">
        <v>0</v>
      </c>
      <c r="GA37" s="76">
        <v>0</v>
      </c>
      <c r="GB37" s="76">
        <v>0</v>
      </c>
      <c r="GC37" s="76">
        <v>0</v>
      </c>
      <c r="GD37" s="76">
        <v>0</v>
      </c>
      <c r="GE37" s="76">
        <v>0</v>
      </c>
      <c r="GF37" s="76">
        <v>0</v>
      </c>
      <c r="GG37" s="76">
        <v>0</v>
      </c>
      <c r="GH37" s="76">
        <v>0</v>
      </c>
      <c r="GI37" s="76">
        <v>0</v>
      </c>
      <c r="GJ37" s="76">
        <v>0</v>
      </c>
      <c r="GK37" s="76">
        <v>0</v>
      </c>
      <c r="GL37" s="76">
        <v>0</v>
      </c>
      <c r="GM37" s="76">
        <v>0</v>
      </c>
      <c r="GN37" s="76">
        <v>0</v>
      </c>
      <c r="GO37" s="76">
        <v>0</v>
      </c>
      <c r="GP37" s="76">
        <v>0</v>
      </c>
      <c r="GQ37" s="76">
        <v>0</v>
      </c>
      <c r="GR37" s="76">
        <v>0</v>
      </c>
      <c r="GS37" s="76">
        <v>0</v>
      </c>
      <c r="GT37" s="76">
        <v>0</v>
      </c>
      <c r="GU37" s="76">
        <v>0</v>
      </c>
      <c r="GV37" s="76">
        <v>0</v>
      </c>
      <c r="GW37" s="76">
        <v>0</v>
      </c>
      <c r="GX37" s="76">
        <v>0</v>
      </c>
      <c r="GY37" s="76">
        <v>0</v>
      </c>
      <c r="GZ37" s="76">
        <v>0</v>
      </c>
      <c r="HA37" s="76">
        <v>0</v>
      </c>
      <c r="HB37" s="76">
        <v>0</v>
      </c>
      <c r="HC37" s="76">
        <v>0</v>
      </c>
      <c r="HD37" s="76">
        <v>0</v>
      </c>
      <c r="HE37" s="76">
        <v>0</v>
      </c>
      <c r="HF37" s="76">
        <v>0</v>
      </c>
      <c r="HG37" s="76">
        <v>0</v>
      </c>
      <c r="HH37" s="76">
        <v>0</v>
      </c>
      <c r="HI37" s="76">
        <v>0</v>
      </c>
      <c r="HJ37" s="76">
        <v>0</v>
      </c>
      <c r="HK37" s="76">
        <v>0</v>
      </c>
      <c r="HL37" s="76">
        <v>0</v>
      </c>
      <c r="HM37" s="76">
        <v>0</v>
      </c>
      <c r="HN37" s="76">
        <v>0</v>
      </c>
      <c r="HP37" s="77" t="s">
        <v>158</v>
      </c>
      <c r="HQ37" s="75">
        <f>'Relative Weights'!$H$1</f>
        <v>2025</v>
      </c>
      <c r="HR37" s="76">
        <v>2725.1188146491472</v>
      </c>
      <c r="HS37" s="76">
        <v>78021.645358614987</v>
      </c>
      <c r="HT37" s="76">
        <v>10429.739776951672</v>
      </c>
      <c r="HU37" s="76">
        <v>1240.2272727272727</v>
      </c>
      <c r="HV37" s="76">
        <v>0</v>
      </c>
      <c r="HW37" s="76">
        <v>0</v>
      </c>
      <c r="HX37" s="76">
        <v>0</v>
      </c>
      <c r="HY37" s="76">
        <v>0</v>
      </c>
      <c r="HZ37" s="76">
        <v>0</v>
      </c>
      <c r="IA37" s="76">
        <v>0</v>
      </c>
      <c r="IB37" s="76">
        <v>0</v>
      </c>
      <c r="IC37" s="76">
        <v>0</v>
      </c>
      <c r="ID37" s="76">
        <v>17546.875</v>
      </c>
      <c r="IE37" s="76">
        <v>0</v>
      </c>
      <c r="IF37" s="76">
        <v>0</v>
      </c>
      <c r="IG37" s="76">
        <v>0</v>
      </c>
      <c r="IH37" s="76">
        <v>0</v>
      </c>
      <c r="II37" s="76">
        <v>0</v>
      </c>
      <c r="IJ37" s="76">
        <v>0</v>
      </c>
      <c r="IK37" s="76">
        <v>0</v>
      </c>
      <c r="IL37" s="76">
        <v>1180.8778305842886</v>
      </c>
      <c r="IM37" s="76">
        <v>70455.910051112936</v>
      </c>
      <c r="IN37" s="76">
        <v>1608.1784386617101</v>
      </c>
      <c r="IO37" s="76">
        <v>9945</v>
      </c>
      <c r="IP37" s="76">
        <v>0</v>
      </c>
      <c r="IQ37" s="76">
        <v>0</v>
      </c>
      <c r="IR37" s="76">
        <v>0</v>
      </c>
      <c r="IS37" s="76">
        <v>0</v>
      </c>
      <c r="IT37" s="76">
        <v>0</v>
      </c>
      <c r="IU37" s="76">
        <v>0</v>
      </c>
      <c r="IV37" s="76">
        <v>0</v>
      </c>
      <c r="IW37" s="76">
        <v>0</v>
      </c>
      <c r="IX37" s="76">
        <v>122828.125</v>
      </c>
      <c r="IY37" s="76">
        <v>0</v>
      </c>
      <c r="IZ37" s="76">
        <v>0</v>
      </c>
      <c r="JA37" s="76">
        <v>0</v>
      </c>
      <c r="JB37" s="76">
        <v>0</v>
      </c>
      <c r="JC37" s="76">
        <v>0</v>
      </c>
      <c r="JD37" s="76">
        <v>0</v>
      </c>
      <c r="JE37" s="76">
        <v>0</v>
      </c>
      <c r="JF37" s="76">
        <v>594.00335476656414</v>
      </c>
      <c r="JG37" s="76">
        <v>10849.474590272052</v>
      </c>
      <c r="JH37" s="76">
        <v>562.08178438661707</v>
      </c>
      <c r="JI37" s="76">
        <v>5814.772727272727</v>
      </c>
      <c r="JJ37" s="76">
        <v>0</v>
      </c>
      <c r="JK37" s="76">
        <v>0</v>
      </c>
      <c r="JL37" s="76">
        <v>0</v>
      </c>
      <c r="JM37" s="76">
        <v>0</v>
      </c>
      <c r="JN37" s="76">
        <v>0</v>
      </c>
      <c r="JO37" s="76">
        <v>0</v>
      </c>
      <c r="JP37" s="76">
        <v>0</v>
      </c>
      <c r="JQ37" s="76">
        <v>0</v>
      </c>
      <c r="JR37" s="76">
        <v>0</v>
      </c>
      <c r="JS37" s="76">
        <v>0</v>
      </c>
      <c r="JT37" s="76">
        <v>0</v>
      </c>
      <c r="JU37" s="76">
        <v>0</v>
      </c>
      <c r="JV37" s="76">
        <v>0</v>
      </c>
      <c r="JW37" s="76">
        <v>0</v>
      </c>
      <c r="JX37" s="76">
        <v>0</v>
      </c>
      <c r="JY37" s="76">
        <v>0</v>
      </c>
      <c r="JZ37" s="76">
        <v>0</v>
      </c>
      <c r="KA37" s="76">
        <v>0</v>
      </c>
      <c r="KB37" s="76">
        <v>0</v>
      </c>
      <c r="KC37" s="76">
        <v>0</v>
      </c>
      <c r="KD37" s="76">
        <v>0</v>
      </c>
      <c r="KE37" s="76">
        <v>0</v>
      </c>
      <c r="KF37" s="76">
        <v>0</v>
      </c>
      <c r="KG37" s="76">
        <v>0</v>
      </c>
      <c r="KH37" s="76">
        <v>0</v>
      </c>
      <c r="KI37" s="76">
        <v>0</v>
      </c>
      <c r="KJ37" s="76">
        <v>0</v>
      </c>
      <c r="KK37" s="76">
        <v>0</v>
      </c>
      <c r="KL37" s="76">
        <v>0</v>
      </c>
      <c r="KM37" s="76">
        <v>0</v>
      </c>
      <c r="KN37" s="76">
        <v>0</v>
      </c>
      <c r="KO37" s="76">
        <v>0</v>
      </c>
      <c r="KP37" s="76">
        <v>0</v>
      </c>
      <c r="KQ37" s="76">
        <v>0</v>
      </c>
      <c r="KR37" s="76">
        <v>0</v>
      </c>
      <c r="KS37" s="76">
        <v>0</v>
      </c>
      <c r="KT37" s="76">
        <v>0</v>
      </c>
      <c r="KU37" s="76">
        <v>0</v>
      </c>
      <c r="KV37" s="76">
        <v>0</v>
      </c>
      <c r="KW37" s="76">
        <v>0</v>
      </c>
      <c r="KX37" s="76">
        <v>0</v>
      </c>
      <c r="KY37" s="76">
        <v>0</v>
      </c>
      <c r="KZ37" s="76">
        <v>0</v>
      </c>
      <c r="LA37" s="76">
        <v>0</v>
      </c>
      <c r="LB37" s="76">
        <v>0</v>
      </c>
      <c r="LC37" s="76">
        <v>0</v>
      </c>
      <c r="LD37" s="76">
        <v>0</v>
      </c>
      <c r="LE37" s="76">
        <v>0</v>
      </c>
      <c r="LF37" s="76">
        <v>0</v>
      </c>
      <c r="LG37" s="76">
        <v>0</v>
      </c>
      <c r="LH37" s="76">
        <v>0</v>
      </c>
      <c r="LI37" s="76">
        <v>0</v>
      </c>
      <c r="LJ37" s="76">
        <v>0</v>
      </c>
      <c r="LK37" s="76">
        <v>0</v>
      </c>
      <c r="LL37" s="76">
        <v>0</v>
      </c>
      <c r="LM37" s="76">
        <v>0</v>
      </c>
      <c r="LN37" s="76">
        <v>0</v>
      </c>
      <c r="LO37" s="76">
        <v>0</v>
      </c>
      <c r="LP37" s="76">
        <v>0</v>
      </c>
      <c r="LQ37" s="76">
        <v>0</v>
      </c>
      <c r="LR37" s="76">
        <v>0</v>
      </c>
      <c r="LS37" s="76">
        <v>0</v>
      </c>
      <c r="LT37" s="76">
        <v>0</v>
      </c>
      <c r="LU37" s="76">
        <v>0</v>
      </c>
      <c r="LV37" s="76">
        <v>0</v>
      </c>
      <c r="LW37" s="76">
        <v>0</v>
      </c>
      <c r="LX37" s="76">
        <v>0</v>
      </c>
      <c r="LY37" s="76">
        <v>0</v>
      </c>
      <c r="LZ37" s="76">
        <v>0</v>
      </c>
      <c r="MA37" s="76">
        <v>0</v>
      </c>
      <c r="MB37" s="76">
        <v>0</v>
      </c>
      <c r="MC37" s="76">
        <v>0</v>
      </c>
      <c r="MD37" s="76">
        <v>0</v>
      </c>
      <c r="ME37" s="76">
        <v>0</v>
      </c>
      <c r="MF37" s="76">
        <v>0</v>
      </c>
      <c r="MG37" s="76">
        <v>0</v>
      </c>
      <c r="MH37" s="76">
        <v>0</v>
      </c>
      <c r="MI37" s="76">
        <v>0</v>
      </c>
      <c r="MJ37" s="76">
        <v>0</v>
      </c>
      <c r="MK37" s="76">
        <v>0</v>
      </c>
      <c r="ML37" s="76">
        <v>0</v>
      </c>
      <c r="MM37" s="76">
        <v>0</v>
      </c>
      <c r="MN37" s="76">
        <v>0</v>
      </c>
      <c r="MO37" s="76">
        <v>0</v>
      </c>
      <c r="MP37" s="76">
        <v>0</v>
      </c>
      <c r="MQ37" s="76">
        <v>0</v>
      </c>
      <c r="MR37" s="76">
        <v>0</v>
      </c>
      <c r="MS37" s="76">
        <v>0</v>
      </c>
      <c r="MT37" s="76">
        <v>0</v>
      </c>
      <c r="MU37" s="76">
        <v>0</v>
      </c>
      <c r="MV37" s="76">
        <v>0</v>
      </c>
      <c r="MW37" s="76">
        <v>0</v>
      </c>
      <c r="MX37" s="76">
        <v>0</v>
      </c>
      <c r="MY37" s="76">
        <v>0</v>
      </c>
      <c r="MZ37" s="76">
        <v>0</v>
      </c>
      <c r="NA37" s="76">
        <v>0</v>
      </c>
      <c r="NB37" s="76">
        <v>0</v>
      </c>
      <c r="NC37" s="76">
        <v>0</v>
      </c>
      <c r="ND37" s="76">
        <v>0</v>
      </c>
      <c r="NE37" s="76">
        <v>0</v>
      </c>
      <c r="NF37" s="76">
        <v>0</v>
      </c>
      <c r="NG37" s="76">
        <v>0</v>
      </c>
      <c r="NH37" s="76">
        <v>0</v>
      </c>
      <c r="NI37" s="76">
        <v>0</v>
      </c>
      <c r="NJ37" s="76">
        <v>0</v>
      </c>
      <c r="NK37" s="76">
        <v>0</v>
      </c>
      <c r="NL37" s="76">
        <v>0</v>
      </c>
      <c r="NM37" s="76">
        <v>0</v>
      </c>
      <c r="NN37" s="76">
        <v>0</v>
      </c>
      <c r="NO37" s="76">
        <v>0</v>
      </c>
      <c r="NP37" s="76">
        <v>0</v>
      </c>
      <c r="NQ37" s="76">
        <v>0</v>
      </c>
      <c r="NR37" s="76">
        <v>0</v>
      </c>
      <c r="NS37" s="76">
        <v>0</v>
      </c>
      <c r="NT37" s="76">
        <v>0</v>
      </c>
      <c r="NU37" s="76">
        <v>0</v>
      </c>
      <c r="NV37" s="76">
        <v>0</v>
      </c>
      <c r="NW37" s="76">
        <v>0</v>
      </c>
      <c r="NX37" s="76">
        <v>0</v>
      </c>
      <c r="NY37" s="76">
        <v>0</v>
      </c>
      <c r="NZ37" s="76">
        <v>0</v>
      </c>
      <c r="OA37" s="76">
        <v>0</v>
      </c>
      <c r="OB37" s="76">
        <v>0</v>
      </c>
      <c r="OC37" s="76">
        <v>0</v>
      </c>
      <c r="OD37" s="76">
        <v>0</v>
      </c>
      <c r="OE37" s="76">
        <v>0</v>
      </c>
      <c r="OF37" s="76">
        <v>0</v>
      </c>
      <c r="OG37" s="76">
        <v>0</v>
      </c>
      <c r="OH37" s="76">
        <v>0</v>
      </c>
      <c r="OI37" s="76">
        <v>0</v>
      </c>
      <c r="OJ37" s="76">
        <v>0</v>
      </c>
      <c r="OK37" s="76">
        <v>0</v>
      </c>
      <c r="OL37" s="76">
        <v>0</v>
      </c>
      <c r="OM37" s="76">
        <v>0</v>
      </c>
      <c r="ON37" s="76">
        <v>0</v>
      </c>
      <c r="OO37" s="76">
        <v>0</v>
      </c>
      <c r="OP37" s="76">
        <v>0</v>
      </c>
      <c r="OQ37" s="76">
        <v>0</v>
      </c>
      <c r="OR37" s="76">
        <v>0</v>
      </c>
      <c r="OS37" s="76">
        <v>0</v>
      </c>
      <c r="OT37" s="76">
        <v>0</v>
      </c>
      <c r="OU37" s="76">
        <v>0</v>
      </c>
      <c r="OV37" s="76">
        <v>0</v>
      </c>
      <c r="OW37" s="76">
        <v>0</v>
      </c>
      <c r="OX37" s="76">
        <v>0</v>
      </c>
      <c r="OY37" s="76">
        <v>0</v>
      </c>
      <c r="OZ37" s="76">
        <v>0</v>
      </c>
      <c r="PA37" s="76">
        <v>0</v>
      </c>
      <c r="PB37" s="76">
        <v>0</v>
      </c>
      <c r="PC37" s="76">
        <v>0</v>
      </c>
      <c r="PD37" s="76">
        <v>0</v>
      </c>
      <c r="PE37" s="76">
        <v>0</v>
      </c>
      <c r="PF37" s="76">
        <v>0</v>
      </c>
      <c r="PG37" s="76">
        <v>0</v>
      </c>
      <c r="PH37" s="76">
        <v>0</v>
      </c>
      <c r="PI37" s="76">
        <v>0</v>
      </c>
      <c r="PJ37" s="76">
        <v>4546595.5123388367</v>
      </c>
      <c r="PK37" s="76">
        <v>2015377.5224099227</v>
      </c>
      <c r="PL37" s="76">
        <v>934417.48297257803</v>
      </c>
      <c r="PM37" s="76">
        <v>1018015.7894269956</v>
      </c>
      <c r="PN37" s="76">
        <v>1463796.9329533838</v>
      </c>
      <c r="PO37" s="76">
        <v>232399.6391126813</v>
      </c>
      <c r="PP37" s="76">
        <v>20565.124068315454</v>
      </c>
      <c r="PQ37" s="76">
        <v>0</v>
      </c>
      <c r="PR37" s="76">
        <v>0</v>
      </c>
      <c r="PS37" s="76">
        <v>0</v>
      </c>
      <c r="PT37" s="76">
        <v>0</v>
      </c>
      <c r="PU37" s="76">
        <v>59684.754336418177</v>
      </c>
      <c r="PV37" s="76">
        <v>230916.65233076992</v>
      </c>
      <c r="PW37" s="76">
        <v>101567.42313502934</v>
      </c>
      <c r="PX37" s="76">
        <v>0</v>
      </c>
      <c r="PY37" s="76">
        <v>1185900.8204103811</v>
      </c>
      <c r="PZ37" s="76">
        <v>0</v>
      </c>
      <c r="QA37" s="76">
        <v>25469.907719647406</v>
      </c>
      <c r="QB37" s="76">
        <v>374511.920865166</v>
      </c>
      <c r="QC37" s="89">
        <v>476761.51791987452</v>
      </c>
      <c r="QD37" s="102">
        <v>1</v>
      </c>
    </row>
    <row r="38" spans="1:446" x14ac:dyDescent="0.25">
      <c r="A38" s="75" t="s">
        <v>170</v>
      </c>
      <c r="B38" s="75" t="s">
        <v>77</v>
      </c>
      <c r="C38" s="69"/>
      <c r="D38" s="77">
        <v>20</v>
      </c>
      <c r="E38" s="75" t="s">
        <v>704</v>
      </c>
      <c r="F38" s="75">
        <v>2025</v>
      </c>
      <c r="G38" s="76"/>
      <c r="H38" s="76"/>
      <c r="I38" s="76"/>
      <c r="J38" s="76"/>
      <c r="K38" s="76"/>
      <c r="L38" s="75"/>
      <c r="M38" s="75"/>
      <c r="N38" s="75"/>
      <c r="O38" s="76">
        <v>51</v>
      </c>
      <c r="P38" s="76">
        <v>503</v>
      </c>
      <c r="Q38" s="76">
        <v>92</v>
      </c>
      <c r="R38" s="76">
        <v>0</v>
      </c>
      <c r="S38" s="76">
        <v>0</v>
      </c>
      <c r="T38" s="78" t="s">
        <v>776</v>
      </c>
      <c r="U38" s="78" t="s">
        <v>777</v>
      </c>
      <c r="V38" s="78" t="s">
        <v>778</v>
      </c>
      <c r="W38" s="76">
        <v>249</v>
      </c>
      <c r="X38" s="76">
        <v>63</v>
      </c>
      <c r="Y38" s="76">
        <v>0</v>
      </c>
      <c r="Z38" s="76">
        <v>210</v>
      </c>
      <c r="AA38" s="76">
        <v>0</v>
      </c>
      <c r="AB38" s="76">
        <v>0</v>
      </c>
      <c r="AC38" s="76">
        <v>0</v>
      </c>
      <c r="AD38" s="76">
        <v>0</v>
      </c>
      <c r="AE38" s="76">
        <v>0</v>
      </c>
      <c r="AF38" s="76">
        <v>0</v>
      </c>
      <c r="AG38" s="76">
        <v>0</v>
      </c>
      <c r="AH38" s="76">
        <v>0</v>
      </c>
      <c r="AI38" s="76">
        <v>0</v>
      </c>
      <c r="AJ38" s="76">
        <v>0</v>
      </c>
      <c r="AK38" s="76">
        <v>0</v>
      </c>
      <c r="AL38" s="76">
        <v>168</v>
      </c>
      <c r="AM38" s="76">
        <v>0</v>
      </c>
      <c r="AN38" s="76">
        <v>0</v>
      </c>
      <c r="AO38" s="76">
        <v>3</v>
      </c>
      <c r="AP38" s="76">
        <v>51</v>
      </c>
      <c r="AQ38" s="76">
        <v>3711</v>
      </c>
      <c r="AR38" s="76">
        <v>882</v>
      </c>
      <c r="AS38" s="76">
        <v>0</v>
      </c>
      <c r="AT38" s="76">
        <v>2091</v>
      </c>
      <c r="AU38" s="76">
        <v>0</v>
      </c>
      <c r="AV38" s="76">
        <v>96</v>
      </c>
      <c r="AW38" s="76">
        <v>0</v>
      </c>
      <c r="AX38" s="76">
        <v>0</v>
      </c>
      <c r="AY38" s="76">
        <v>0</v>
      </c>
      <c r="AZ38" s="76">
        <v>0</v>
      </c>
      <c r="BA38" s="76">
        <v>0</v>
      </c>
      <c r="BB38" s="76">
        <v>0</v>
      </c>
      <c r="BC38" s="76">
        <v>0</v>
      </c>
      <c r="BD38" s="76">
        <v>0</v>
      </c>
      <c r="BE38" s="76">
        <v>0</v>
      </c>
      <c r="BF38" s="76">
        <v>1803</v>
      </c>
      <c r="BG38" s="76">
        <v>0</v>
      </c>
      <c r="BH38" s="76">
        <v>78</v>
      </c>
      <c r="BI38" s="76">
        <v>213</v>
      </c>
      <c r="BJ38" s="76">
        <v>198</v>
      </c>
      <c r="BK38" s="76">
        <v>513</v>
      </c>
      <c r="BL38" s="76">
        <v>30</v>
      </c>
      <c r="BM38" s="76">
        <v>0</v>
      </c>
      <c r="BN38" s="76">
        <v>310</v>
      </c>
      <c r="BO38" s="76">
        <v>0</v>
      </c>
      <c r="BP38" s="76">
        <v>0</v>
      </c>
      <c r="BQ38" s="76">
        <v>0</v>
      </c>
      <c r="BR38" s="76">
        <v>0</v>
      </c>
      <c r="BS38" s="76">
        <v>0</v>
      </c>
      <c r="BT38" s="76">
        <v>0</v>
      </c>
      <c r="BU38" s="76">
        <v>0</v>
      </c>
      <c r="BV38" s="76">
        <v>0</v>
      </c>
      <c r="BW38" s="76">
        <v>0</v>
      </c>
      <c r="BX38" s="76">
        <v>15</v>
      </c>
      <c r="BY38" s="76">
        <v>0</v>
      </c>
      <c r="BZ38" s="76">
        <v>450</v>
      </c>
      <c r="CA38" s="76">
        <v>0</v>
      </c>
      <c r="CB38" s="76">
        <v>0</v>
      </c>
      <c r="CC38" s="76">
        <v>0</v>
      </c>
      <c r="CD38" s="76">
        <v>0</v>
      </c>
      <c r="CE38" s="76">
        <v>0</v>
      </c>
      <c r="CF38" s="76">
        <v>0</v>
      </c>
      <c r="CG38" s="76">
        <v>0</v>
      </c>
      <c r="CH38" s="76">
        <v>0</v>
      </c>
      <c r="CI38" s="76">
        <v>0</v>
      </c>
      <c r="CJ38" s="76">
        <v>0</v>
      </c>
      <c r="CK38" s="76">
        <v>0</v>
      </c>
      <c r="CL38" s="76">
        <v>0</v>
      </c>
      <c r="CM38" s="76">
        <v>0</v>
      </c>
      <c r="CN38" s="76">
        <v>0</v>
      </c>
      <c r="CO38" s="76">
        <v>0</v>
      </c>
      <c r="CP38" s="76">
        <v>0</v>
      </c>
      <c r="CQ38" s="76">
        <v>0</v>
      </c>
      <c r="CR38" s="76">
        <v>0</v>
      </c>
      <c r="CS38" s="76">
        <v>0</v>
      </c>
      <c r="CT38" s="76">
        <v>0</v>
      </c>
      <c r="CU38" s="76">
        <v>0</v>
      </c>
      <c r="CV38" s="76">
        <v>0</v>
      </c>
      <c r="CW38" s="76">
        <v>0</v>
      </c>
      <c r="CX38" s="76">
        <v>0</v>
      </c>
      <c r="CY38" s="76">
        <v>0</v>
      </c>
      <c r="CZ38" s="76">
        <v>0</v>
      </c>
      <c r="DA38" s="76">
        <v>0</v>
      </c>
      <c r="DB38" s="76">
        <v>0</v>
      </c>
      <c r="DC38" s="76">
        <v>0</v>
      </c>
      <c r="DD38" s="76">
        <v>0</v>
      </c>
      <c r="DE38" s="76">
        <v>0</v>
      </c>
      <c r="DF38" s="76">
        <v>0</v>
      </c>
      <c r="DG38" s="76">
        <v>0</v>
      </c>
      <c r="DH38" s="76">
        <v>0</v>
      </c>
      <c r="DI38" s="76">
        <v>0</v>
      </c>
      <c r="DJ38" s="76">
        <v>0</v>
      </c>
      <c r="DK38" s="76">
        <v>0</v>
      </c>
      <c r="DL38" s="76">
        <v>0</v>
      </c>
      <c r="DM38" s="76">
        <v>0</v>
      </c>
      <c r="DN38" s="76">
        <v>0</v>
      </c>
      <c r="DO38" s="76">
        <v>0</v>
      </c>
      <c r="DP38" s="76">
        <v>0</v>
      </c>
      <c r="DQ38" s="76">
        <v>0</v>
      </c>
      <c r="DR38" s="76">
        <v>0</v>
      </c>
      <c r="DS38" s="76">
        <v>45449.069299150025</v>
      </c>
      <c r="DT38" s="76">
        <v>6157.9811618098138</v>
      </c>
      <c r="DU38" s="76">
        <v>0</v>
      </c>
      <c r="DV38" s="76">
        <v>19513.97590436614</v>
      </c>
      <c r="DW38" s="76">
        <v>0</v>
      </c>
      <c r="DX38" s="76">
        <v>0</v>
      </c>
      <c r="DY38" s="76">
        <v>0</v>
      </c>
      <c r="DZ38" s="76">
        <v>0</v>
      </c>
      <c r="EA38" s="76">
        <v>0</v>
      </c>
      <c r="EB38" s="76">
        <v>0</v>
      </c>
      <c r="EC38" s="76">
        <v>0</v>
      </c>
      <c r="ED38" s="76">
        <v>0</v>
      </c>
      <c r="EE38" s="76">
        <v>0</v>
      </c>
      <c r="EF38" s="76">
        <v>0</v>
      </c>
      <c r="EG38" s="76">
        <v>0</v>
      </c>
      <c r="EH38" s="76">
        <v>24397.381320966029</v>
      </c>
      <c r="EI38" s="76">
        <v>0</v>
      </c>
      <c r="EJ38" s="76">
        <v>0</v>
      </c>
      <c r="EK38" s="76">
        <v>71.15384615384616</v>
      </c>
      <c r="EL38" s="76">
        <v>4501.8589743589746</v>
      </c>
      <c r="EM38" s="76">
        <v>490106.69619545015</v>
      </c>
      <c r="EN38" s="76">
        <v>107193.57455384822</v>
      </c>
      <c r="EO38" s="76">
        <v>0</v>
      </c>
      <c r="EP38" s="76">
        <v>161858.15058096094</v>
      </c>
      <c r="EQ38" s="76">
        <v>0</v>
      </c>
      <c r="ER38" s="76">
        <v>25837</v>
      </c>
      <c r="ES38" s="76">
        <v>0</v>
      </c>
      <c r="ET38" s="76">
        <v>0</v>
      </c>
      <c r="EU38" s="76">
        <v>0</v>
      </c>
      <c r="EV38" s="76">
        <v>0</v>
      </c>
      <c r="EW38" s="76">
        <v>0</v>
      </c>
      <c r="EX38" s="76">
        <v>0</v>
      </c>
      <c r="EY38" s="76">
        <v>0</v>
      </c>
      <c r="EZ38" s="76">
        <v>0</v>
      </c>
      <c r="FA38" s="76">
        <v>0</v>
      </c>
      <c r="FB38" s="76">
        <v>294748.55201236735</v>
      </c>
      <c r="FC38" s="76">
        <v>0</v>
      </c>
      <c r="FD38" s="76">
        <v>16315.61392537002</v>
      </c>
      <c r="FE38" s="76">
        <v>7016.3461538461543</v>
      </c>
      <c r="FF38" s="76">
        <v>18948.141025641024</v>
      </c>
      <c r="FG38" s="76">
        <v>88285.128205128189</v>
      </c>
      <c r="FH38" s="76">
        <v>13844.610951008646</v>
      </c>
      <c r="FI38" s="76">
        <v>0</v>
      </c>
      <c r="FJ38" s="76">
        <v>140099.0679281902</v>
      </c>
      <c r="FK38" s="76">
        <v>0</v>
      </c>
      <c r="FL38" s="76">
        <v>0</v>
      </c>
      <c r="FM38" s="76">
        <v>0</v>
      </c>
      <c r="FN38" s="76">
        <v>0</v>
      </c>
      <c r="FO38" s="76">
        <v>0</v>
      </c>
      <c r="FP38" s="76">
        <v>0</v>
      </c>
      <c r="FQ38" s="76">
        <v>0</v>
      </c>
      <c r="FR38" s="76">
        <v>0</v>
      </c>
      <c r="FS38" s="76">
        <v>0</v>
      </c>
      <c r="FT38" s="76">
        <v>2100</v>
      </c>
      <c r="FU38" s="76">
        <v>0</v>
      </c>
      <c r="FV38" s="76">
        <v>84976.566666666666</v>
      </c>
      <c r="FW38" s="76">
        <v>0</v>
      </c>
      <c r="FX38" s="76">
        <v>0</v>
      </c>
      <c r="FY38" s="76">
        <v>0</v>
      </c>
      <c r="FZ38" s="76">
        <v>0</v>
      </c>
      <c r="GA38" s="76">
        <v>0</v>
      </c>
      <c r="GB38" s="76">
        <v>0</v>
      </c>
      <c r="GC38" s="76">
        <v>0</v>
      </c>
      <c r="GD38" s="76">
        <v>0</v>
      </c>
      <c r="GE38" s="76">
        <v>0</v>
      </c>
      <c r="GF38" s="76">
        <v>0</v>
      </c>
      <c r="GG38" s="76">
        <v>0</v>
      </c>
      <c r="GH38" s="76">
        <v>0</v>
      </c>
      <c r="GI38" s="76">
        <v>0</v>
      </c>
      <c r="GJ38" s="76">
        <v>0</v>
      </c>
      <c r="GK38" s="76">
        <v>0</v>
      </c>
      <c r="GL38" s="76">
        <v>0</v>
      </c>
      <c r="GM38" s="76">
        <v>0</v>
      </c>
      <c r="GN38" s="76">
        <v>0</v>
      </c>
      <c r="GO38" s="76">
        <v>0</v>
      </c>
      <c r="GP38" s="76">
        <v>0</v>
      </c>
      <c r="GQ38" s="76">
        <v>0</v>
      </c>
      <c r="GR38" s="76">
        <v>0</v>
      </c>
      <c r="GS38" s="76">
        <v>0</v>
      </c>
      <c r="GT38" s="76">
        <v>0</v>
      </c>
      <c r="GU38" s="76">
        <v>0</v>
      </c>
      <c r="GV38" s="76">
        <v>0</v>
      </c>
      <c r="GW38" s="76">
        <v>0</v>
      </c>
      <c r="GX38" s="76">
        <v>0</v>
      </c>
      <c r="GY38" s="76">
        <v>0</v>
      </c>
      <c r="GZ38" s="76">
        <v>0</v>
      </c>
      <c r="HA38" s="76">
        <v>0</v>
      </c>
      <c r="HB38" s="76">
        <v>0</v>
      </c>
      <c r="HC38" s="76">
        <v>0</v>
      </c>
      <c r="HD38" s="76">
        <v>0</v>
      </c>
      <c r="HE38" s="76">
        <v>0</v>
      </c>
      <c r="HF38" s="76">
        <v>0</v>
      </c>
      <c r="HG38" s="76">
        <v>0</v>
      </c>
      <c r="HH38" s="76">
        <v>0</v>
      </c>
      <c r="HI38" s="76">
        <v>0</v>
      </c>
      <c r="HJ38" s="76">
        <v>0</v>
      </c>
      <c r="HK38" s="76">
        <v>0</v>
      </c>
      <c r="HL38" s="76">
        <v>0</v>
      </c>
      <c r="HM38" s="76">
        <v>0</v>
      </c>
      <c r="HN38" s="76">
        <v>0</v>
      </c>
      <c r="HP38" s="77" t="s">
        <v>159</v>
      </c>
      <c r="HQ38" s="81"/>
      <c r="QD38" s="92"/>
    </row>
    <row r="39" spans="1:446" x14ac:dyDescent="0.25">
      <c r="A39" s="75" t="s">
        <v>1</v>
      </c>
      <c r="B39" s="75"/>
      <c r="C39" s="76">
        <f>SUM(C2:C37)</f>
        <v>0</v>
      </c>
      <c r="D39" s="77"/>
      <c r="E39" s="75"/>
      <c r="F39" s="75"/>
      <c r="G39" s="76">
        <f>SUM(G2:G37)</f>
        <v>4774866803</v>
      </c>
      <c r="H39" s="76">
        <f>SUM(H2:H37)</f>
        <v>3139134719</v>
      </c>
      <c r="I39" s="76">
        <f>SUM(I2:I37)</f>
        <v>2400682455</v>
      </c>
      <c r="J39" s="76">
        <f>SUM(J2:J37)</f>
        <v>957168537</v>
      </c>
      <c r="K39" s="76">
        <f>SUM(K2:K37)</f>
        <v>1509907160</v>
      </c>
      <c r="L39" s="83">
        <f>SUM(G39:K39)</f>
        <v>12781759674</v>
      </c>
      <c r="M39" s="75"/>
      <c r="N39" s="75"/>
      <c r="O39" s="76">
        <f>SUM(O2:O38)</f>
        <v>242071</v>
      </c>
      <c r="P39" s="76">
        <f>SUM(P2:P38)</f>
        <v>316984</v>
      </c>
      <c r="Q39" s="76">
        <f>SUM(Q2:Q38)</f>
        <v>98988</v>
      </c>
      <c r="R39" s="76">
        <f>SUM(R2:R38)</f>
        <v>24537</v>
      </c>
      <c r="S39" s="76">
        <f>SUM(S2:S38)</f>
        <v>7204</v>
      </c>
      <c r="T39" s="78"/>
      <c r="U39" s="78"/>
      <c r="V39" s="78"/>
      <c r="W39" s="76"/>
      <c r="X39" s="76"/>
      <c r="Y39" s="76"/>
      <c r="Z39" s="76"/>
      <c r="AA39" s="76"/>
      <c r="AB39" s="76"/>
      <c r="AC39" s="76"/>
      <c r="AD39" s="76"/>
      <c r="AE39" s="76"/>
      <c r="AF39" s="76"/>
      <c r="AG39" s="76"/>
      <c r="AH39" s="76"/>
      <c r="AI39" s="76"/>
      <c r="AJ39" s="76"/>
      <c r="AK39" s="76"/>
      <c r="AL39" s="76"/>
      <c r="AM39" s="76"/>
      <c r="AN39" s="76"/>
      <c r="AO39" s="76"/>
      <c r="AP39" s="76"/>
      <c r="AQ39" s="76"/>
      <c r="AR39" s="76"/>
      <c r="AS39" s="76"/>
      <c r="AT39" s="76"/>
      <c r="AU39" s="76"/>
      <c r="AV39" s="76"/>
      <c r="AW39" s="76"/>
      <c r="AX39" s="76"/>
      <c r="AY39" s="76"/>
      <c r="AZ39" s="76"/>
      <c r="BA39" s="76"/>
      <c r="BB39" s="76"/>
      <c r="BC39" s="76"/>
      <c r="BD39" s="76"/>
      <c r="BE39" s="76"/>
      <c r="BF39" s="76"/>
      <c r="BG39" s="76"/>
      <c r="BH39" s="76"/>
      <c r="BI39" s="76"/>
      <c r="BJ39" s="76"/>
      <c r="BK39" s="76"/>
      <c r="BL39" s="76"/>
      <c r="BM39" s="76"/>
      <c r="BN39" s="76"/>
      <c r="BO39" s="76"/>
      <c r="BP39" s="76"/>
      <c r="BQ39" s="76"/>
      <c r="BR39" s="76"/>
      <c r="BS39" s="76"/>
      <c r="BT39" s="76"/>
      <c r="BU39" s="76"/>
      <c r="BV39" s="76"/>
      <c r="BW39" s="76"/>
      <c r="BX39" s="76"/>
      <c r="BY39" s="76"/>
      <c r="BZ39" s="76"/>
      <c r="CA39" s="76"/>
      <c r="CB39" s="76"/>
      <c r="CC39" s="76"/>
      <c r="CD39" s="76"/>
      <c r="CE39" s="76"/>
      <c r="CF39" s="76"/>
      <c r="CG39" s="76"/>
      <c r="CH39" s="76"/>
      <c r="CI39" s="76"/>
      <c r="CJ39" s="76"/>
      <c r="CK39" s="76"/>
      <c r="CL39" s="76"/>
      <c r="CM39" s="76"/>
      <c r="CN39" s="76"/>
      <c r="CO39" s="76"/>
      <c r="CP39" s="76"/>
      <c r="CQ39" s="76"/>
      <c r="CR39" s="76"/>
      <c r="CS39" s="76"/>
      <c r="CT39" s="76"/>
      <c r="CU39" s="76"/>
      <c r="CV39" s="76"/>
      <c r="CW39" s="76"/>
      <c r="CX39" s="76"/>
      <c r="CY39" s="76"/>
      <c r="CZ39" s="76"/>
      <c r="DA39" s="76"/>
      <c r="DB39" s="76"/>
      <c r="DC39" s="76"/>
      <c r="DD39" s="76"/>
      <c r="DE39" s="76"/>
      <c r="DF39" s="76"/>
      <c r="DG39" s="76"/>
      <c r="DH39" s="76"/>
      <c r="DI39" s="76"/>
      <c r="DJ39" s="76"/>
      <c r="DK39" s="76"/>
      <c r="DL39" s="76"/>
      <c r="DM39" s="76"/>
      <c r="DN39" s="76"/>
      <c r="DO39" s="76"/>
      <c r="DP39" s="76"/>
      <c r="DQ39" s="76"/>
      <c r="DR39" s="76"/>
      <c r="DS39" s="76"/>
      <c r="DT39" s="76"/>
      <c r="DU39" s="76"/>
      <c r="DV39" s="76"/>
      <c r="DW39" s="76"/>
      <c r="DX39" s="76"/>
      <c r="DY39" s="76"/>
      <c r="DZ39" s="76"/>
      <c r="EA39" s="76"/>
      <c r="EB39" s="76"/>
      <c r="EC39" s="76"/>
      <c r="ED39" s="76"/>
      <c r="EE39" s="76"/>
      <c r="EF39" s="76"/>
      <c r="EG39" s="76"/>
      <c r="EH39" s="76"/>
      <c r="EI39" s="76"/>
      <c r="EJ39" s="76"/>
      <c r="EK39" s="76"/>
      <c r="EL39" s="76"/>
      <c r="EM39" s="76"/>
      <c r="EN39" s="76"/>
      <c r="EO39" s="76"/>
      <c r="EP39" s="76"/>
      <c r="EQ39" s="76"/>
      <c r="ER39" s="76"/>
      <c r="ES39" s="76"/>
      <c r="ET39" s="76"/>
      <c r="EU39" s="76"/>
      <c r="EV39" s="76"/>
      <c r="EW39" s="76"/>
      <c r="EX39" s="76"/>
      <c r="EY39" s="76"/>
      <c r="EZ39" s="76"/>
      <c r="FA39" s="76"/>
      <c r="FB39" s="76"/>
      <c r="FC39" s="76"/>
      <c r="FD39" s="76"/>
      <c r="FE39" s="76"/>
      <c r="FF39" s="76"/>
      <c r="FG39" s="76"/>
      <c r="FH39" s="76"/>
      <c r="FI39" s="76"/>
      <c r="FJ39" s="76"/>
      <c r="FK39" s="76"/>
      <c r="FL39" s="76"/>
      <c r="FM39" s="76"/>
      <c r="FN39" s="76"/>
      <c r="FO39" s="76"/>
      <c r="FP39" s="76"/>
      <c r="FQ39" s="76"/>
      <c r="FR39" s="76"/>
      <c r="FS39" s="76"/>
      <c r="FT39" s="76"/>
      <c r="FU39" s="76"/>
      <c r="FV39" s="76"/>
      <c r="FW39" s="76"/>
      <c r="FX39" s="76"/>
      <c r="FY39" s="76"/>
      <c r="FZ39" s="76"/>
      <c r="GA39" s="76"/>
      <c r="GB39" s="76"/>
      <c r="GC39" s="76"/>
      <c r="GD39" s="76"/>
      <c r="GE39" s="76"/>
      <c r="GF39" s="76"/>
      <c r="GG39" s="76"/>
      <c r="GH39" s="76"/>
      <c r="GI39" s="76"/>
      <c r="GJ39" s="76"/>
      <c r="GK39" s="76"/>
      <c r="GL39" s="76"/>
      <c r="GM39" s="76"/>
      <c r="GN39" s="76"/>
      <c r="GO39" s="76"/>
      <c r="GP39" s="76"/>
      <c r="GQ39" s="76"/>
      <c r="GR39" s="76"/>
      <c r="GS39" s="76"/>
      <c r="GT39" s="76"/>
      <c r="GU39" s="76"/>
      <c r="GV39" s="76"/>
      <c r="GW39" s="76"/>
      <c r="GX39" s="76"/>
      <c r="GY39" s="76"/>
      <c r="GZ39" s="76"/>
      <c r="HA39" s="76"/>
      <c r="HB39" s="76"/>
      <c r="HC39" s="76"/>
      <c r="HD39" s="76"/>
      <c r="HE39" s="76"/>
      <c r="HF39" s="76"/>
      <c r="HG39" s="76"/>
      <c r="HH39" s="76"/>
      <c r="HI39" s="76"/>
      <c r="HJ39" s="76"/>
      <c r="HK39" s="76"/>
      <c r="HL39" s="76"/>
      <c r="HM39" s="76"/>
      <c r="HN39" s="76"/>
    </row>
    <row r="40" spans="1:446" x14ac:dyDescent="0.25">
      <c r="C40" s="68">
        <f>COUNTIF(C2:C37,"&lt;&gt;0")</f>
        <v>0</v>
      </c>
      <c r="W40" s="90">
        <f>SUM(W2:W39)</f>
        <v>4198739.24</v>
      </c>
      <c r="X40" s="90">
        <f t="shared" ref="X40:CI40" si="0">SUM(X2:X39)</f>
        <v>1660930.2999999998</v>
      </c>
      <c r="Y40" s="90">
        <f t="shared" si="0"/>
        <v>560857</v>
      </c>
      <c r="Z40" s="90">
        <f t="shared" si="0"/>
        <v>79783.5</v>
      </c>
      <c r="AA40" s="90">
        <f t="shared" si="0"/>
        <v>118566</v>
      </c>
      <c r="AB40" s="90">
        <f t="shared" si="0"/>
        <v>609983</v>
      </c>
      <c r="AC40" s="90">
        <f t="shared" si="0"/>
        <v>97996</v>
      </c>
      <c r="AD40" s="90">
        <f t="shared" si="0"/>
        <v>0</v>
      </c>
      <c r="AE40" s="90">
        <f t="shared" si="0"/>
        <v>20762</v>
      </c>
      <c r="AF40" s="90">
        <f t="shared" si="0"/>
        <v>1095</v>
      </c>
      <c r="AG40" s="90">
        <f t="shared" si="0"/>
        <v>0</v>
      </c>
      <c r="AH40" s="90">
        <f t="shared" si="0"/>
        <v>16665</v>
      </c>
      <c r="AI40" s="90">
        <f t="shared" si="0"/>
        <v>40.999999999999993</v>
      </c>
      <c r="AJ40" s="90">
        <f t="shared" si="0"/>
        <v>178286</v>
      </c>
      <c r="AK40" s="90">
        <f t="shared" si="0"/>
        <v>10</v>
      </c>
      <c r="AL40" s="90">
        <f t="shared" si="0"/>
        <v>551187</v>
      </c>
      <c r="AM40" s="90">
        <f t="shared" si="0"/>
        <v>0</v>
      </c>
      <c r="AN40" s="90">
        <f t="shared" si="0"/>
        <v>380</v>
      </c>
      <c r="AO40" s="90">
        <f t="shared" si="0"/>
        <v>89284.999999999985</v>
      </c>
      <c r="AP40" s="90">
        <f t="shared" si="0"/>
        <v>22968</v>
      </c>
      <c r="AQ40" s="90">
        <f t="shared" si="0"/>
        <v>1485140.02</v>
      </c>
      <c r="AR40" s="90">
        <f t="shared" si="0"/>
        <v>820119.5</v>
      </c>
      <c r="AS40" s="90">
        <f t="shared" si="0"/>
        <v>223736.5</v>
      </c>
      <c r="AT40" s="90">
        <f t="shared" si="0"/>
        <v>237334</v>
      </c>
      <c r="AU40" s="90">
        <f t="shared" si="0"/>
        <v>130834</v>
      </c>
      <c r="AV40" s="90">
        <f t="shared" si="0"/>
        <v>877819</v>
      </c>
      <c r="AW40" s="90">
        <f t="shared" si="0"/>
        <v>59182</v>
      </c>
      <c r="AX40" s="90">
        <f t="shared" si="0"/>
        <v>0</v>
      </c>
      <c r="AY40" s="90">
        <f t="shared" si="0"/>
        <v>58662</v>
      </c>
      <c r="AZ40" s="90">
        <f t="shared" si="0"/>
        <v>1186</v>
      </c>
      <c r="BA40" s="90">
        <f t="shared" si="0"/>
        <v>0</v>
      </c>
      <c r="BB40" s="90">
        <f t="shared" si="0"/>
        <v>4421</v>
      </c>
      <c r="BC40" s="90">
        <f t="shared" si="0"/>
        <v>42</v>
      </c>
      <c r="BD40" s="90">
        <f t="shared" si="0"/>
        <v>257927</v>
      </c>
      <c r="BE40" s="90">
        <f t="shared" si="0"/>
        <v>563</v>
      </c>
      <c r="BF40" s="90">
        <f t="shared" si="0"/>
        <v>1399143.5</v>
      </c>
      <c r="BG40" s="90">
        <f t="shared" si="0"/>
        <v>0</v>
      </c>
      <c r="BH40" s="90">
        <f t="shared" si="0"/>
        <v>31270</v>
      </c>
      <c r="BI40" s="90">
        <f t="shared" si="0"/>
        <v>143986.99999999997</v>
      </c>
      <c r="BJ40" s="90">
        <f t="shared" si="0"/>
        <v>303446</v>
      </c>
      <c r="BK40" s="90">
        <f t="shared" si="0"/>
        <v>306856</v>
      </c>
      <c r="BL40" s="90">
        <f t="shared" si="0"/>
        <v>190757.99999999997</v>
      </c>
      <c r="BM40" s="90">
        <f t="shared" si="0"/>
        <v>30728</v>
      </c>
      <c r="BN40" s="90">
        <f t="shared" si="0"/>
        <v>248268.25</v>
      </c>
      <c r="BO40" s="90">
        <f t="shared" si="0"/>
        <v>21006.000000000004</v>
      </c>
      <c r="BP40" s="90">
        <f t="shared" si="0"/>
        <v>290173.57999999996</v>
      </c>
      <c r="BQ40" s="90">
        <f t="shared" si="0"/>
        <v>12166</v>
      </c>
      <c r="BR40" s="90">
        <f t="shared" si="0"/>
        <v>0</v>
      </c>
      <c r="BS40" s="90">
        <f t="shared" si="0"/>
        <v>88430.000000000058</v>
      </c>
      <c r="BT40" s="90">
        <f t="shared" si="0"/>
        <v>18455</v>
      </c>
      <c r="BU40" s="90">
        <f t="shared" si="0"/>
        <v>0</v>
      </c>
      <c r="BV40" s="90">
        <f t="shared" si="0"/>
        <v>0</v>
      </c>
      <c r="BW40" s="90">
        <f t="shared" si="0"/>
        <v>0</v>
      </c>
      <c r="BX40" s="90">
        <f t="shared" si="0"/>
        <v>107359</v>
      </c>
      <c r="BY40" s="90">
        <f t="shared" si="0"/>
        <v>1340.0000000000002</v>
      </c>
      <c r="BZ40" s="90">
        <f t="shared" si="0"/>
        <v>422503</v>
      </c>
      <c r="CA40" s="90">
        <f t="shared" si="0"/>
        <v>0</v>
      </c>
      <c r="CB40" s="90">
        <f t="shared" si="0"/>
        <v>0</v>
      </c>
      <c r="CC40" s="90">
        <f t="shared" si="0"/>
        <v>24093</v>
      </c>
      <c r="CD40" s="90">
        <f t="shared" si="0"/>
        <v>109575</v>
      </c>
      <c r="CE40" s="90">
        <f t="shared" si="0"/>
        <v>85092</v>
      </c>
      <c r="CF40" s="90">
        <f t="shared" si="0"/>
        <v>92399</v>
      </c>
      <c r="CG40" s="90">
        <f t="shared" si="0"/>
        <v>10326</v>
      </c>
      <c r="CH40" s="90">
        <f t="shared" si="0"/>
        <v>58120</v>
      </c>
      <c r="CI40" s="90">
        <f t="shared" si="0"/>
        <v>11319</v>
      </c>
      <c r="CJ40" s="90">
        <f t="shared" ref="CJ40:EU40" si="1">SUM(CJ2:CJ39)</f>
        <v>113906.5</v>
      </c>
      <c r="CK40" s="90">
        <f t="shared" si="1"/>
        <v>1690</v>
      </c>
      <c r="CL40" s="90">
        <f t="shared" si="1"/>
        <v>0</v>
      </c>
      <c r="CM40" s="90">
        <f t="shared" si="1"/>
        <v>2575</v>
      </c>
      <c r="CN40" s="90">
        <f t="shared" si="1"/>
        <v>932</v>
      </c>
      <c r="CO40" s="90">
        <f t="shared" si="1"/>
        <v>0</v>
      </c>
      <c r="CP40" s="90">
        <f t="shared" si="1"/>
        <v>0</v>
      </c>
      <c r="CQ40" s="90">
        <f t="shared" si="1"/>
        <v>0</v>
      </c>
      <c r="CR40" s="90">
        <f t="shared" si="1"/>
        <v>18047</v>
      </c>
      <c r="CS40" s="90">
        <f t="shared" si="1"/>
        <v>2863.0000000000005</v>
      </c>
      <c r="CT40" s="90">
        <f t="shared" si="1"/>
        <v>13299</v>
      </c>
      <c r="CU40" s="90">
        <f t="shared" si="1"/>
        <v>0</v>
      </c>
      <c r="CV40" s="90">
        <f t="shared" si="1"/>
        <v>0</v>
      </c>
      <c r="CW40" s="90">
        <f t="shared" si="1"/>
        <v>489</v>
      </c>
      <c r="CX40" s="90">
        <f t="shared" si="1"/>
        <v>6464</v>
      </c>
      <c r="CY40" s="90">
        <f t="shared" si="1"/>
        <v>0</v>
      </c>
      <c r="CZ40" s="90">
        <f t="shared" si="1"/>
        <v>0</v>
      </c>
      <c r="DA40" s="90">
        <f t="shared" si="1"/>
        <v>0</v>
      </c>
      <c r="DB40" s="90">
        <f t="shared" si="1"/>
        <v>0</v>
      </c>
      <c r="DC40" s="90">
        <f t="shared" si="1"/>
        <v>0</v>
      </c>
      <c r="DD40" s="90">
        <f t="shared" si="1"/>
        <v>0</v>
      </c>
      <c r="DE40" s="90">
        <f t="shared" si="1"/>
        <v>0</v>
      </c>
      <c r="DF40" s="90">
        <f t="shared" si="1"/>
        <v>105190.26</v>
      </c>
      <c r="DG40" s="90">
        <f t="shared" si="1"/>
        <v>0</v>
      </c>
      <c r="DH40" s="90">
        <f t="shared" si="1"/>
        <v>0</v>
      </c>
      <c r="DI40" s="90">
        <f t="shared" si="1"/>
        <v>24480</v>
      </c>
      <c r="DJ40" s="90">
        <f t="shared" si="1"/>
        <v>0</v>
      </c>
      <c r="DK40" s="90">
        <f t="shared" si="1"/>
        <v>0</v>
      </c>
      <c r="DL40" s="90">
        <f t="shared" si="1"/>
        <v>25505.000000000007</v>
      </c>
      <c r="DM40" s="90">
        <f t="shared" si="1"/>
        <v>49978.999999999978</v>
      </c>
      <c r="DN40" s="90">
        <f t="shared" si="1"/>
        <v>0</v>
      </c>
      <c r="DO40" s="90">
        <f t="shared" si="1"/>
        <v>15791.999999999987</v>
      </c>
      <c r="DP40" s="90">
        <f t="shared" si="1"/>
        <v>0</v>
      </c>
      <c r="DQ40" s="90">
        <f t="shared" si="1"/>
        <v>0</v>
      </c>
      <c r="DR40" s="90">
        <f t="shared" si="1"/>
        <v>0</v>
      </c>
      <c r="DS40" s="90">
        <f t="shared" si="1"/>
        <v>258597643.7031078</v>
      </c>
      <c r="DT40" s="90">
        <f t="shared" si="1"/>
        <v>101453361.57542433</v>
      </c>
      <c r="DU40" s="90">
        <f t="shared" si="1"/>
        <v>60919417.978297271</v>
      </c>
      <c r="DV40" s="90">
        <f t="shared" si="1"/>
        <v>7821338.9230529647</v>
      </c>
      <c r="DW40" s="90">
        <f t="shared" si="1"/>
        <v>9026648.6518703755</v>
      </c>
      <c r="DX40" s="90">
        <f t="shared" si="1"/>
        <v>58665664.183364391</v>
      </c>
      <c r="DY40" s="90">
        <f t="shared" si="1"/>
        <v>5558317.4956747107</v>
      </c>
      <c r="DZ40" s="90">
        <f t="shared" si="1"/>
        <v>0</v>
      </c>
      <c r="EA40" s="90">
        <f t="shared" si="1"/>
        <v>2450598.7762814919</v>
      </c>
      <c r="EB40" s="90">
        <f t="shared" si="1"/>
        <v>209844.8025255324</v>
      </c>
      <c r="EC40" s="90">
        <f t="shared" si="1"/>
        <v>0</v>
      </c>
      <c r="ED40" s="90">
        <f t="shared" si="1"/>
        <v>1178672.9604083442</v>
      </c>
      <c r="EE40" s="90">
        <f t="shared" si="1"/>
        <v>943.75</v>
      </c>
      <c r="EF40" s="90">
        <f t="shared" si="1"/>
        <v>9747971.7379323822</v>
      </c>
      <c r="EG40" s="90">
        <f t="shared" si="1"/>
        <v>3790.176639803924</v>
      </c>
      <c r="EH40" s="90">
        <f t="shared" si="1"/>
        <v>41508233.236621626</v>
      </c>
      <c r="EI40" s="90">
        <f t="shared" si="1"/>
        <v>0</v>
      </c>
      <c r="EJ40" s="90">
        <f t="shared" si="1"/>
        <v>21747.094069882474</v>
      </c>
      <c r="EK40" s="90">
        <f t="shared" si="1"/>
        <v>8883081.1891289707</v>
      </c>
      <c r="EL40" s="90">
        <f t="shared" si="1"/>
        <v>1957350.9646585616</v>
      </c>
      <c r="EM40" s="90">
        <f t="shared" si="1"/>
        <v>193007332.54235974</v>
      </c>
      <c r="EN40" s="90">
        <f t="shared" si="1"/>
        <v>112282692.35104635</v>
      </c>
      <c r="EO40" s="90">
        <f t="shared" si="1"/>
        <v>49322461.786391743</v>
      </c>
      <c r="EP40" s="90">
        <f t="shared" si="1"/>
        <v>31248661.054391183</v>
      </c>
      <c r="EQ40" s="90">
        <f t="shared" si="1"/>
        <v>16918565.680073787</v>
      </c>
      <c r="ER40" s="90">
        <f t="shared" si="1"/>
        <v>133235889.06423254</v>
      </c>
      <c r="ES40" s="90">
        <f t="shared" si="1"/>
        <v>6394596.2776594553</v>
      </c>
      <c r="ET40" s="90">
        <f t="shared" si="1"/>
        <v>0</v>
      </c>
      <c r="EU40" s="90">
        <f t="shared" si="1"/>
        <v>8258952.3438153006</v>
      </c>
      <c r="EV40" s="90">
        <f t="shared" ref="EV40:HG40" si="2">SUM(EV2:EV39)</f>
        <v>160691.3894833501</v>
      </c>
      <c r="EW40" s="90">
        <f t="shared" si="2"/>
        <v>0</v>
      </c>
      <c r="EX40" s="90">
        <f t="shared" si="2"/>
        <v>723511.8588624252</v>
      </c>
      <c r="EY40" s="90">
        <f t="shared" si="2"/>
        <v>6606.25</v>
      </c>
      <c r="EZ40" s="90">
        <f t="shared" si="2"/>
        <v>25635977.09816039</v>
      </c>
      <c r="FA40" s="90">
        <f t="shared" si="2"/>
        <v>109056.07987291308</v>
      </c>
      <c r="FB40" s="90">
        <f t="shared" si="2"/>
        <v>170606313.75999415</v>
      </c>
      <c r="FC40" s="90">
        <f t="shared" si="2"/>
        <v>0</v>
      </c>
      <c r="FD40" s="90">
        <f t="shared" si="2"/>
        <v>5749316.370727309</v>
      </c>
      <c r="FE40" s="90">
        <f t="shared" si="2"/>
        <v>19583565.940941162</v>
      </c>
      <c r="FF40" s="90">
        <f t="shared" si="2"/>
        <v>43387108.812761828</v>
      </c>
      <c r="FG40" s="90">
        <f t="shared" si="2"/>
        <v>115912960.65952179</v>
      </c>
      <c r="FH40" s="90">
        <f t="shared" si="2"/>
        <v>74110345.119755268</v>
      </c>
      <c r="FI40" s="90">
        <f t="shared" si="2"/>
        <v>22438762.708623175</v>
      </c>
      <c r="FJ40" s="90">
        <f t="shared" si="2"/>
        <v>43357127.003508046</v>
      </c>
      <c r="FK40" s="90">
        <f t="shared" si="2"/>
        <v>15385713.547893234</v>
      </c>
      <c r="FL40" s="90">
        <f t="shared" si="2"/>
        <v>114365008.32569098</v>
      </c>
      <c r="FM40" s="90">
        <f t="shared" si="2"/>
        <v>3568061.7531463495</v>
      </c>
      <c r="FN40" s="90">
        <f t="shared" si="2"/>
        <v>0</v>
      </c>
      <c r="FO40" s="90">
        <f t="shared" si="2"/>
        <v>14669774.84626239</v>
      </c>
      <c r="FP40" s="90">
        <f t="shared" si="2"/>
        <v>4174961.812836471</v>
      </c>
      <c r="FQ40" s="90">
        <f t="shared" si="2"/>
        <v>0</v>
      </c>
      <c r="FR40" s="90">
        <f t="shared" si="2"/>
        <v>0</v>
      </c>
      <c r="FS40" s="90">
        <f t="shared" si="2"/>
        <v>0</v>
      </c>
      <c r="FT40" s="90">
        <f t="shared" si="2"/>
        <v>21550409.599414546</v>
      </c>
      <c r="FU40" s="90">
        <f t="shared" si="2"/>
        <v>2297128.492720352</v>
      </c>
      <c r="FV40" s="90">
        <f t="shared" si="2"/>
        <v>106091373.17390388</v>
      </c>
      <c r="FW40" s="90">
        <f t="shared" si="2"/>
        <v>0</v>
      </c>
      <c r="FX40" s="90">
        <f t="shared" si="2"/>
        <v>0</v>
      </c>
      <c r="FY40" s="90">
        <f t="shared" si="2"/>
        <v>7631811.9943227237</v>
      </c>
      <c r="FZ40" s="90">
        <f t="shared" si="2"/>
        <v>18002526.168502577</v>
      </c>
      <c r="GA40" s="90">
        <f t="shared" si="2"/>
        <v>124048358.7497118</v>
      </c>
      <c r="GB40" s="90">
        <f t="shared" si="2"/>
        <v>118511550.94065127</v>
      </c>
      <c r="GC40" s="90">
        <f t="shared" si="2"/>
        <v>11078824.244838299</v>
      </c>
      <c r="GD40" s="90">
        <f t="shared" si="2"/>
        <v>34847127.961624809</v>
      </c>
      <c r="GE40" s="90">
        <f t="shared" si="2"/>
        <v>17078466.047036681</v>
      </c>
      <c r="GF40" s="90">
        <f t="shared" si="2"/>
        <v>160460590.22025189</v>
      </c>
      <c r="GG40" s="90">
        <f t="shared" si="2"/>
        <v>2521803.2744950484</v>
      </c>
      <c r="GH40" s="90">
        <f t="shared" si="2"/>
        <v>0</v>
      </c>
      <c r="GI40" s="90">
        <f t="shared" si="2"/>
        <v>2879593.3989130119</v>
      </c>
      <c r="GJ40" s="90">
        <f t="shared" si="2"/>
        <v>1545114.6739738407</v>
      </c>
      <c r="GK40" s="90">
        <f t="shared" si="2"/>
        <v>0</v>
      </c>
      <c r="GL40" s="90">
        <f t="shared" si="2"/>
        <v>0</v>
      </c>
      <c r="GM40" s="90">
        <f t="shared" si="2"/>
        <v>0</v>
      </c>
      <c r="GN40" s="90">
        <f t="shared" si="2"/>
        <v>8695512.2732702773</v>
      </c>
      <c r="GO40" s="90">
        <f t="shared" si="2"/>
        <v>6625530.7470680969</v>
      </c>
      <c r="GP40" s="90">
        <f t="shared" si="2"/>
        <v>46802528.527027138</v>
      </c>
      <c r="GQ40" s="90">
        <f t="shared" si="2"/>
        <v>0</v>
      </c>
      <c r="GR40" s="90">
        <f t="shared" si="2"/>
        <v>0</v>
      </c>
      <c r="GS40" s="90">
        <f t="shared" si="2"/>
        <v>155755.91809418393</v>
      </c>
      <c r="GT40" s="90">
        <f t="shared" si="2"/>
        <v>6264533.0911849616</v>
      </c>
      <c r="GU40" s="90">
        <f t="shared" si="2"/>
        <v>0</v>
      </c>
      <c r="GV40" s="90">
        <f t="shared" si="2"/>
        <v>0</v>
      </c>
      <c r="GW40" s="90">
        <f t="shared" si="2"/>
        <v>0</v>
      </c>
      <c r="GX40" s="90">
        <f t="shared" si="2"/>
        <v>0</v>
      </c>
      <c r="GY40" s="90">
        <f t="shared" si="2"/>
        <v>0</v>
      </c>
      <c r="GZ40" s="90">
        <f t="shared" si="2"/>
        <v>0</v>
      </c>
      <c r="HA40" s="90">
        <f t="shared" si="2"/>
        <v>0</v>
      </c>
      <c r="HB40" s="90">
        <f t="shared" si="2"/>
        <v>50714478.236000195</v>
      </c>
      <c r="HC40" s="90">
        <f t="shared" si="2"/>
        <v>0</v>
      </c>
      <c r="HD40" s="90">
        <f t="shared" si="2"/>
        <v>0</v>
      </c>
      <c r="HE40" s="90">
        <f t="shared" si="2"/>
        <v>8605560.3132683244</v>
      </c>
      <c r="HF40" s="90">
        <f t="shared" si="2"/>
        <v>0</v>
      </c>
      <c r="HG40" s="90">
        <f t="shared" si="2"/>
        <v>0</v>
      </c>
      <c r="HH40" s="90">
        <f t="shared" ref="HH40:HN40" si="3">SUM(HH2:HH39)</f>
        <v>8006358.6343862228</v>
      </c>
      <c r="HI40" s="90">
        <f t="shared" si="3"/>
        <v>15961947.034333929</v>
      </c>
      <c r="HJ40" s="90">
        <f t="shared" si="3"/>
        <v>0</v>
      </c>
      <c r="HK40" s="90">
        <f t="shared" si="3"/>
        <v>3778525.9182593538</v>
      </c>
      <c r="HL40" s="90">
        <f t="shared" si="3"/>
        <v>0</v>
      </c>
      <c r="HM40" s="90">
        <f t="shared" si="3"/>
        <v>0</v>
      </c>
      <c r="HN40" s="90">
        <f t="shared" si="3"/>
        <v>0</v>
      </c>
      <c r="HP40" s="85"/>
      <c r="HQ40" s="85"/>
      <c r="HR40" s="85"/>
      <c r="HS40" s="85"/>
      <c r="HT40" s="85"/>
      <c r="HU40" s="85"/>
      <c r="HV40" s="85"/>
      <c r="HW40" s="85"/>
      <c r="HX40" s="85"/>
      <c r="HY40" s="85"/>
      <c r="HZ40" s="85"/>
      <c r="IA40" s="85"/>
      <c r="IB40" s="85"/>
      <c r="IC40" s="85"/>
      <c r="ID40" s="85"/>
      <c r="IE40" s="85"/>
      <c r="IF40" s="85"/>
      <c r="IG40" s="85"/>
      <c r="IH40" s="85"/>
      <c r="II40" s="85"/>
      <c r="IJ40" s="85"/>
      <c r="IK40" s="85"/>
      <c r="IL40" s="85"/>
      <c r="IM40" s="85"/>
      <c r="IN40" s="85"/>
      <c r="IO40" s="85"/>
      <c r="IP40" s="85"/>
      <c r="IQ40" s="85"/>
      <c r="IR40" s="85"/>
      <c r="IS40" s="85"/>
      <c r="IT40" s="85"/>
      <c r="IU40" s="85"/>
      <c r="IV40" s="85"/>
      <c r="IW40" s="85"/>
      <c r="IX40" s="85"/>
      <c r="IY40" s="85"/>
      <c r="IZ40" s="85"/>
      <c r="JA40" s="85"/>
      <c r="JB40" s="85"/>
      <c r="JC40" s="85"/>
      <c r="JD40" s="85"/>
      <c r="JE40" s="85"/>
      <c r="JF40" s="85"/>
      <c r="JG40" s="85"/>
      <c r="JH40" s="85"/>
      <c r="JI40" s="85"/>
      <c r="JJ40" s="85"/>
      <c r="JK40" s="85"/>
      <c r="JL40" s="85"/>
      <c r="JM40" s="85"/>
      <c r="JN40" s="85"/>
      <c r="JO40" s="85"/>
      <c r="JP40" s="85"/>
      <c r="JQ40" s="85"/>
      <c r="JR40" s="85"/>
      <c r="JS40" s="85"/>
      <c r="JT40" s="85"/>
      <c r="JU40" s="85"/>
      <c r="JV40" s="85"/>
      <c r="JW40" s="85"/>
      <c r="JX40" s="85"/>
      <c r="JY40" s="85"/>
      <c r="JZ40" s="85"/>
      <c r="KA40" s="85"/>
      <c r="KB40" s="85"/>
      <c r="KC40" s="85"/>
      <c r="KD40" s="85"/>
      <c r="KE40" s="85"/>
      <c r="KF40" s="85"/>
      <c r="KG40" s="85"/>
      <c r="KH40" s="85"/>
      <c r="KI40" s="85"/>
      <c r="KJ40" s="85"/>
      <c r="KK40" s="85"/>
      <c r="KL40" s="85"/>
      <c r="KM40" s="85"/>
      <c r="KN40" s="85"/>
      <c r="KO40" s="85"/>
      <c r="KP40" s="85"/>
      <c r="KQ40" s="85"/>
      <c r="KR40" s="85"/>
      <c r="KS40" s="85"/>
      <c r="KT40" s="85"/>
      <c r="KU40" s="85"/>
      <c r="KV40" s="85"/>
      <c r="KW40" s="85"/>
      <c r="KX40" s="85"/>
      <c r="KY40" s="85"/>
      <c r="KZ40" s="85"/>
      <c r="LA40" s="85"/>
      <c r="LB40" s="85"/>
      <c r="LC40" s="85"/>
      <c r="LD40" s="85"/>
      <c r="LE40" s="85"/>
      <c r="LF40" s="85"/>
      <c r="LG40" s="85"/>
      <c r="LH40" s="85"/>
      <c r="LI40" s="85"/>
      <c r="LJ40" s="85"/>
      <c r="LK40" s="85"/>
      <c r="LL40" s="85"/>
      <c r="LM40" s="85"/>
      <c r="LN40" s="85"/>
      <c r="LO40" s="85"/>
      <c r="LP40" s="85"/>
      <c r="LQ40" s="85"/>
      <c r="LR40" s="85"/>
      <c r="LS40" s="85"/>
      <c r="LT40" s="85"/>
      <c r="LU40" s="85"/>
      <c r="LV40" s="85"/>
      <c r="LW40" s="85"/>
      <c r="LX40" s="85"/>
      <c r="LY40" s="85"/>
      <c r="LZ40" s="85"/>
      <c r="MA40" s="85"/>
      <c r="MB40" s="85"/>
      <c r="MC40" s="85"/>
      <c r="MD40" s="85"/>
      <c r="ME40" s="85"/>
      <c r="MF40" s="85"/>
      <c r="MG40" s="85"/>
      <c r="MH40" s="85"/>
      <c r="MI40" s="85"/>
      <c r="MJ40" s="85"/>
      <c r="MK40" s="85"/>
      <c r="ML40" s="85"/>
      <c r="MM40" s="85"/>
      <c r="MN40" s="85"/>
      <c r="MO40" s="85"/>
      <c r="MP40" s="85"/>
      <c r="MQ40" s="85"/>
      <c r="MR40" s="85"/>
      <c r="MS40" s="85"/>
      <c r="MT40" s="85"/>
      <c r="MU40" s="85"/>
      <c r="MV40" s="85"/>
      <c r="MW40" s="85"/>
      <c r="MX40" s="85"/>
      <c r="MY40" s="85"/>
      <c r="MZ40" s="85"/>
      <c r="NA40" s="85"/>
      <c r="NB40" s="85"/>
      <c r="NC40" s="85"/>
      <c r="ND40" s="85"/>
      <c r="NE40" s="85"/>
      <c r="NF40" s="85"/>
      <c r="NG40" s="85"/>
      <c r="NH40" s="85"/>
      <c r="NI40" s="85"/>
      <c r="NJ40" s="85"/>
      <c r="NK40" s="85"/>
      <c r="NL40" s="85"/>
      <c r="NM40" s="85"/>
      <c r="NN40" s="85"/>
      <c r="NO40" s="85"/>
      <c r="NP40" s="85"/>
      <c r="NQ40" s="85"/>
      <c r="NR40" s="85"/>
      <c r="NS40" s="85"/>
      <c r="NT40" s="85"/>
      <c r="NU40" s="85"/>
      <c r="NV40" s="85"/>
      <c r="NW40" s="85"/>
      <c r="NX40" s="85"/>
      <c r="NY40" s="85"/>
      <c r="NZ40" s="85"/>
      <c r="OA40" s="85"/>
      <c r="OB40" s="85"/>
      <c r="OC40" s="85"/>
      <c r="OD40" s="85"/>
      <c r="OE40" s="85"/>
      <c r="OF40" s="85"/>
      <c r="OG40" s="85"/>
      <c r="OH40" s="85"/>
      <c r="OI40" s="85"/>
      <c r="OJ40" s="85"/>
      <c r="OK40" s="85"/>
      <c r="OL40" s="85"/>
      <c r="OM40" s="85"/>
      <c r="ON40" s="85"/>
      <c r="OO40" s="85"/>
      <c r="OP40" s="85"/>
      <c r="OQ40" s="85"/>
      <c r="OR40" s="85"/>
      <c r="OS40" s="85"/>
      <c r="OT40" s="85"/>
      <c r="OU40" s="85"/>
      <c r="OV40" s="85"/>
      <c r="OW40" s="85"/>
      <c r="OX40" s="85"/>
      <c r="OY40" s="85"/>
      <c r="OZ40" s="85"/>
      <c r="PA40" s="85"/>
      <c r="PB40" s="85"/>
      <c r="PC40" s="85"/>
      <c r="PD40" s="85"/>
      <c r="PE40" s="85"/>
      <c r="PF40" s="85"/>
      <c r="PG40" s="85"/>
      <c r="PH40" s="85"/>
      <c r="PI40" s="85"/>
      <c r="PJ40" s="85"/>
      <c r="PK40" s="85"/>
      <c r="PL40" s="85"/>
      <c r="PM40" s="85"/>
      <c r="PN40" s="85"/>
      <c r="PO40" s="85"/>
      <c r="PP40" s="85"/>
      <c r="PQ40" s="85"/>
      <c r="PR40" s="85"/>
      <c r="PS40" s="85"/>
      <c r="PT40" s="85"/>
      <c r="PU40" s="85"/>
      <c r="PV40" s="85"/>
      <c r="PW40" s="85"/>
      <c r="PX40" s="85"/>
      <c r="PY40" s="85"/>
      <c r="PZ40" s="85"/>
      <c r="QA40" s="85"/>
      <c r="QB40" s="85"/>
      <c r="QC40" s="85"/>
      <c r="QD40" s="85"/>
    </row>
    <row r="41" spans="1:446" x14ac:dyDescent="0.25">
      <c r="G41" s="96"/>
      <c r="H41" s="96"/>
      <c r="I41" s="96"/>
      <c r="J41" s="96"/>
      <c r="K41" s="96"/>
      <c r="L41" s="96"/>
      <c r="O41" s="85" t="s">
        <v>861</v>
      </c>
      <c r="P41" s="85" t="s">
        <v>861</v>
      </c>
      <c r="Q41" s="85" t="s">
        <v>861</v>
      </c>
      <c r="R41" s="85" t="s">
        <v>861</v>
      </c>
      <c r="S41" s="85" t="s">
        <v>861</v>
      </c>
      <c r="T41" s="99"/>
      <c r="U41" s="85"/>
      <c r="V41" s="85"/>
      <c r="W41" s="100"/>
      <c r="X41" s="100"/>
      <c r="Y41" s="100"/>
      <c r="Z41" s="100"/>
      <c r="AA41" s="100"/>
      <c r="AB41" s="100"/>
      <c r="AC41" s="101"/>
      <c r="AD41" s="101"/>
      <c r="AE41" s="101"/>
      <c r="AF41" s="101"/>
      <c r="AG41" s="101"/>
      <c r="AH41" s="101"/>
      <c r="AI41" s="101"/>
      <c r="AJ41" s="101"/>
      <c r="AK41" s="101"/>
      <c r="AL41" s="101"/>
      <c r="AM41" s="101"/>
      <c r="AN41" s="101"/>
      <c r="AO41" s="101"/>
      <c r="AP41" s="101"/>
      <c r="AQ41" s="101"/>
      <c r="AR41" s="101"/>
      <c r="AS41" s="101"/>
      <c r="AT41" s="101"/>
      <c r="AU41" s="101"/>
      <c r="AV41" s="101"/>
      <c r="AW41" s="101"/>
      <c r="AX41" s="101"/>
      <c r="AY41" s="101"/>
      <c r="AZ41" s="101"/>
      <c r="BA41" s="101"/>
      <c r="BB41" s="101"/>
      <c r="BC41" s="101"/>
      <c r="BD41" s="101"/>
      <c r="BE41" s="101"/>
      <c r="BF41" s="101"/>
      <c r="BG41" s="101"/>
      <c r="BH41" s="101"/>
      <c r="BI41" s="101"/>
      <c r="BJ41" s="101"/>
      <c r="BK41" s="101"/>
      <c r="BL41" s="101"/>
      <c r="BM41" s="101"/>
      <c r="BN41" s="101"/>
      <c r="BO41" s="101"/>
      <c r="BP41" s="101"/>
      <c r="BQ41" s="101"/>
      <c r="BR41" s="101"/>
      <c r="BS41" s="101"/>
      <c r="BT41" s="101"/>
      <c r="BU41" s="101"/>
      <c r="BV41" s="101"/>
      <c r="BW41" s="101"/>
      <c r="BX41" s="101"/>
      <c r="BY41" s="101"/>
      <c r="BZ41" s="101"/>
      <c r="CA41" s="101"/>
      <c r="CB41" s="101"/>
      <c r="CC41" s="101"/>
      <c r="CD41" s="101"/>
      <c r="CE41" s="101"/>
      <c r="CF41" s="101"/>
      <c r="CG41" s="101"/>
      <c r="CH41" s="101"/>
      <c r="CI41" s="101"/>
      <c r="CJ41" s="101"/>
      <c r="CK41" s="101"/>
      <c r="CL41" s="101"/>
      <c r="CM41" s="101"/>
      <c r="CN41" s="101"/>
      <c r="CO41" s="101"/>
      <c r="CP41" s="101"/>
      <c r="CQ41" s="101"/>
      <c r="CR41" s="101"/>
      <c r="CS41" s="101"/>
      <c r="CT41" s="101"/>
      <c r="CU41" s="101"/>
      <c r="CV41" s="101"/>
      <c r="CW41" s="101"/>
      <c r="CX41" s="101"/>
      <c r="CY41" s="101"/>
      <c r="CZ41" s="101"/>
      <c r="DA41" s="101"/>
      <c r="DB41" s="101"/>
      <c r="DC41" s="101"/>
      <c r="DD41" s="101"/>
      <c r="DE41" s="101"/>
      <c r="DF41" s="101"/>
      <c r="DG41" s="101"/>
      <c r="DH41" s="101"/>
      <c r="DI41" s="101"/>
      <c r="DJ41" s="101"/>
      <c r="DK41" s="101"/>
      <c r="DL41" s="101"/>
      <c r="DM41" s="101"/>
      <c r="DN41" s="101"/>
      <c r="DO41" s="101"/>
      <c r="DP41" s="101"/>
      <c r="DQ41" s="101"/>
      <c r="DR41" s="101"/>
      <c r="DS41" s="101"/>
      <c r="DT41" s="101"/>
      <c r="DU41" s="101"/>
      <c r="DV41" s="101"/>
      <c r="DW41" s="101"/>
      <c r="DX41" s="101"/>
      <c r="DY41" s="101"/>
      <c r="DZ41" s="101"/>
      <c r="EA41" s="101"/>
      <c r="EB41" s="101"/>
      <c r="EC41" s="101"/>
      <c r="ED41" s="101"/>
      <c r="EE41" s="101"/>
      <c r="EF41" s="101"/>
      <c r="EG41" s="101"/>
      <c r="EH41" s="101"/>
      <c r="EI41" s="101"/>
      <c r="EJ41" s="101"/>
      <c r="EK41" s="101"/>
      <c r="EL41" s="101"/>
      <c r="EM41" s="101"/>
      <c r="EN41" s="101"/>
      <c r="EO41" s="101"/>
      <c r="EP41" s="101"/>
      <c r="EQ41" s="101"/>
      <c r="ER41" s="101"/>
      <c r="ES41" s="101"/>
      <c r="ET41" s="101"/>
      <c r="EU41" s="101"/>
      <c r="EV41" s="101"/>
      <c r="EW41" s="101"/>
      <c r="EX41" s="101"/>
      <c r="EY41" s="101"/>
      <c r="EZ41" s="101"/>
      <c r="FA41" s="101"/>
      <c r="FB41" s="101"/>
      <c r="FC41" s="101"/>
      <c r="FD41" s="101"/>
      <c r="FE41" s="101"/>
      <c r="FF41" s="101"/>
      <c r="FG41" s="101"/>
      <c r="FH41" s="101"/>
      <c r="FI41" s="101"/>
      <c r="FJ41" s="101"/>
      <c r="FK41" s="101"/>
      <c r="FL41" s="101"/>
      <c r="FM41" s="101"/>
      <c r="FN41" s="101"/>
      <c r="FO41" s="101"/>
      <c r="FP41" s="101"/>
      <c r="FQ41" s="101"/>
      <c r="FR41" s="101"/>
      <c r="FS41" s="101"/>
      <c r="FT41" s="101"/>
      <c r="FU41" s="101"/>
      <c r="FV41" s="101"/>
      <c r="FW41" s="101"/>
      <c r="FX41" s="101"/>
      <c r="FY41" s="101"/>
      <c r="FZ41" s="101"/>
      <c r="GA41" s="101"/>
      <c r="GB41" s="101"/>
      <c r="GC41" s="101"/>
      <c r="GD41" s="101"/>
      <c r="GE41" s="101"/>
      <c r="GF41" s="101"/>
      <c r="GG41" s="101"/>
      <c r="GH41" s="101"/>
      <c r="GI41" s="101"/>
      <c r="GJ41" s="101"/>
      <c r="GK41" s="101"/>
      <c r="GL41" s="101"/>
      <c r="GM41" s="101"/>
      <c r="GN41" s="101"/>
      <c r="GO41" s="101"/>
      <c r="GP41" s="101"/>
      <c r="GQ41" s="101"/>
      <c r="GR41" s="101"/>
      <c r="GS41" s="101"/>
      <c r="GT41" s="101"/>
      <c r="GU41" s="101"/>
      <c r="GV41" s="101"/>
      <c r="GW41" s="101"/>
      <c r="GX41" s="101"/>
      <c r="GY41" s="101"/>
      <c r="GZ41" s="101"/>
      <c r="HA41" s="101"/>
      <c r="HB41" s="101"/>
      <c r="HC41" s="101"/>
      <c r="HD41" s="101"/>
      <c r="HE41" s="101"/>
      <c r="HF41" s="101"/>
      <c r="HG41" s="101"/>
      <c r="HH41" s="101"/>
      <c r="HI41" s="101"/>
      <c r="HJ41" s="101"/>
      <c r="HK41" s="101"/>
      <c r="HL41" s="101"/>
      <c r="HM41" s="101"/>
      <c r="HN41" s="101"/>
    </row>
    <row r="42" spans="1:446" x14ac:dyDescent="0.25">
      <c r="A42" s="68" t="s">
        <v>861</v>
      </c>
      <c r="O42" s="84"/>
      <c r="P42" s="84"/>
      <c r="Q42" s="84"/>
      <c r="R42" s="84"/>
      <c r="S42" s="84"/>
      <c r="T42" s="84"/>
      <c r="U42" s="84"/>
      <c r="V42" s="84"/>
      <c r="W42" s="96"/>
      <c r="X42" s="96"/>
      <c r="Y42" s="96"/>
      <c r="Z42" s="96"/>
      <c r="AA42" s="96"/>
      <c r="AB42" s="96"/>
      <c r="AC42" s="96"/>
      <c r="AD42" s="96"/>
      <c r="AE42" s="96"/>
      <c r="AF42" s="96"/>
      <c r="AG42" s="96"/>
      <c r="AH42" s="96"/>
      <c r="AI42" s="96"/>
      <c r="AJ42" s="96"/>
      <c r="AK42" s="96"/>
      <c r="AL42" s="96"/>
      <c r="AM42" s="96"/>
      <c r="AN42" s="96"/>
      <c r="AO42" s="96"/>
      <c r="AP42" s="96"/>
      <c r="AQ42" s="96"/>
      <c r="AR42" s="96"/>
      <c r="AS42" s="96"/>
      <c r="AT42" s="96"/>
      <c r="AU42" s="96"/>
      <c r="AV42" s="96"/>
      <c r="AW42" s="96"/>
      <c r="AX42" s="96"/>
      <c r="AY42" s="96"/>
      <c r="AZ42" s="96"/>
      <c r="BA42" s="96"/>
      <c r="BB42" s="96"/>
      <c r="BC42" s="96"/>
      <c r="BD42" s="96"/>
      <c r="BE42" s="96"/>
      <c r="BF42" s="96"/>
      <c r="BG42" s="96"/>
      <c r="BH42" s="96"/>
      <c r="BI42" s="96"/>
      <c r="BJ42" s="96"/>
      <c r="BK42" s="96"/>
      <c r="BL42" s="96"/>
      <c r="BM42" s="96"/>
      <c r="BN42" s="96"/>
      <c r="BO42" s="96"/>
      <c r="BP42" s="96"/>
      <c r="BQ42" s="96"/>
      <c r="BR42" s="96"/>
      <c r="BS42" s="96"/>
      <c r="BT42" s="96"/>
      <c r="BU42" s="96"/>
      <c r="BV42" s="96"/>
      <c r="BW42" s="96"/>
      <c r="BX42" s="96"/>
      <c r="BY42" s="96"/>
      <c r="BZ42" s="96"/>
      <c r="CA42" s="96"/>
      <c r="CB42" s="96"/>
      <c r="CC42" s="96"/>
      <c r="CD42" s="96"/>
      <c r="CE42" s="96"/>
      <c r="CF42" s="96"/>
      <c r="CG42" s="96"/>
      <c r="CH42" s="96"/>
      <c r="CI42" s="96"/>
      <c r="CJ42" s="96"/>
      <c r="CK42" s="96"/>
      <c r="CL42" s="96"/>
      <c r="CM42" s="96"/>
      <c r="CN42" s="96"/>
      <c r="CO42" s="96"/>
      <c r="CP42" s="96"/>
      <c r="CQ42" s="96"/>
      <c r="CR42" s="96"/>
      <c r="CS42" s="96"/>
      <c r="CT42" s="96"/>
      <c r="CU42" s="96"/>
      <c r="CV42" s="96"/>
      <c r="CW42" s="96"/>
      <c r="CX42" s="96"/>
      <c r="CY42" s="96"/>
      <c r="CZ42" s="96"/>
      <c r="DA42" s="96"/>
      <c r="DB42" s="96"/>
      <c r="DC42" s="96"/>
      <c r="DD42" s="96"/>
      <c r="DE42" s="96"/>
      <c r="DF42" s="96"/>
      <c r="DG42" s="96"/>
      <c r="DH42" s="96"/>
      <c r="DI42" s="96"/>
      <c r="DJ42" s="96"/>
      <c r="DK42" s="96"/>
      <c r="DL42" s="96"/>
      <c r="DM42" s="96"/>
      <c r="DN42" s="96"/>
      <c r="DO42" s="96"/>
      <c r="DP42" s="96"/>
      <c r="DQ42" s="96"/>
      <c r="DR42" s="96"/>
      <c r="DS42" s="96"/>
      <c r="DT42" s="96"/>
      <c r="DU42" s="96"/>
      <c r="DV42" s="96"/>
      <c r="DW42" s="96"/>
      <c r="DX42" s="96"/>
      <c r="DY42" s="96"/>
      <c r="DZ42" s="96"/>
      <c r="EA42" s="96"/>
      <c r="EB42" s="96"/>
      <c r="EC42" s="96"/>
      <c r="ED42" s="96"/>
      <c r="EE42" s="96"/>
      <c r="EF42" s="96"/>
      <c r="EG42" s="96"/>
      <c r="EH42" s="96"/>
      <c r="EI42" s="96"/>
      <c r="EJ42" s="96"/>
      <c r="EK42" s="96"/>
      <c r="EL42" s="96"/>
      <c r="EM42" s="96"/>
      <c r="EN42" s="96"/>
      <c r="EO42" s="96"/>
      <c r="EP42" s="96"/>
      <c r="EQ42" s="96"/>
      <c r="ER42" s="96"/>
      <c r="ES42" s="96"/>
      <c r="ET42" s="96"/>
      <c r="EU42" s="96"/>
      <c r="EV42" s="96"/>
      <c r="EW42" s="96"/>
      <c r="EX42" s="96"/>
      <c r="EY42" s="96"/>
      <c r="EZ42" s="96"/>
      <c r="FA42" s="96"/>
      <c r="FB42" s="96"/>
      <c r="FC42" s="96"/>
      <c r="FD42" s="96"/>
      <c r="FE42" s="96"/>
      <c r="FF42" s="96"/>
      <c r="FG42" s="96"/>
      <c r="FH42" s="96"/>
      <c r="FI42" s="96"/>
      <c r="FJ42" s="96"/>
      <c r="FK42" s="96"/>
      <c r="FL42" s="96"/>
      <c r="FM42" s="96"/>
      <c r="FN42" s="96"/>
      <c r="FO42" s="96"/>
      <c r="FP42" s="96"/>
      <c r="FQ42" s="96"/>
      <c r="FR42" s="96"/>
      <c r="FS42" s="96"/>
      <c r="FT42" s="96"/>
      <c r="FU42" s="96"/>
      <c r="FV42" s="96"/>
      <c r="FW42" s="96"/>
      <c r="FX42" s="96"/>
      <c r="FY42" s="96"/>
      <c r="FZ42" s="96"/>
      <c r="GA42" s="96"/>
      <c r="GB42" s="96"/>
      <c r="GC42" s="96"/>
      <c r="GD42" s="96"/>
      <c r="GE42" s="96"/>
      <c r="GF42" s="96"/>
      <c r="GG42" s="96"/>
      <c r="GH42" s="96"/>
      <c r="GI42" s="96"/>
      <c r="GJ42" s="96"/>
      <c r="GK42" s="96"/>
      <c r="GL42" s="96"/>
      <c r="GM42" s="96"/>
      <c r="GN42" s="96"/>
      <c r="GO42" s="96"/>
      <c r="GP42" s="96"/>
      <c r="GQ42" s="96"/>
      <c r="GR42" s="96"/>
      <c r="GS42" s="96"/>
      <c r="GT42" s="96"/>
      <c r="GU42" s="96"/>
      <c r="GV42" s="96"/>
      <c r="GW42" s="96"/>
      <c r="GX42" s="96"/>
      <c r="GY42" s="96"/>
      <c r="GZ42" s="96"/>
      <c r="HA42" s="96"/>
      <c r="HB42" s="96"/>
      <c r="HC42" s="96"/>
      <c r="HD42" s="96"/>
      <c r="HE42" s="96"/>
      <c r="HF42" s="96"/>
      <c r="HG42" s="96"/>
      <c r="HH42" s="96"/>
      <c r="HI42" s="96"/>
      <c r="HJ42" s="96"/>
      <c r="HK42" s="96"/>
      <c r="HL42" s="96"/>
      <c r="HM42" s="96"/>
      <c r="HN42" s="96"/>
    </row>
    <row r="43" spans="1:446" x14ac:dyDescent="0.25">
      <c r="A43" s="68" t="s">
        <v>861</v>
      </c>
      <c r="O43" s="84"/>
      <c r="P43" s="84"/>
      <c r="Q43" s="84"/>
      <c r="R43" s="84"/>
      <c r="S43" s="84"/>
      <c r="T43" s="84"/>
      <c r="U43" s="84"/>
      <c r="V43" s="84"/>
    </row>
    <row r="44" spans="1:446" x14ac:dyDescent="0.25">
      <c r="D44" s="85"/>
      <c r="E44" s="84"/>
      <c r="F44" s="84"/>
      <c r="G44" s="85"/>
      <c r="H44" s="85"/>
      <c r="I44" s="85"/>
      <c r="J44" s="85"/>
      <c r="K44" s="85"/>
      <c r="L44" s="85"/>
      <c r="M44" s="85"/>
      <c r="N44" s="85"/>
      <c r="O44" s="84"/>
      <c r="P44" s="84"/>
      <c r="Q44" s="84"/>
      <c r="R44" s="84"/>
      <c r="S44" s="84"/>
      <c r="T44" s="84"/>
      <c r="U44" s="84"/>
    </row>
    <row r="45" spans="1:446" x14ac:dyDescent="0.25">
      <c r="O45" s="84"/>
      <c r="P45" s="84"/>
    </row>
    <row r="46" spans="1:446" x14ac:dyDescent="0.25">
      <c r="O46" s="84"/>
      <c r="P46" s="84"/>
    </row>
    <row r="47" spans="1:446" x14ac:dyDescent="0.25">
      <c r="O47" s="84"/>
      <c r="P47" s="84"/>
    </row>
    <row r="48" spans="1:446" x14ac:dyDescent="0.25">
      <c r="O48" s="84"/>
      <c r="P48" s="84"/>
    </row>
    <row r="49" spans="3:222" x14ac:dyDescent="0.25">
      <c r="C49" s="90"/>
      <c r="O49" s="84"/>
      <c r="P49" s="84"/>
      <c r="DS49" s="90"/>
      <c r="DT49" s="90"/>
      <c r="DU49" s="90"/>
      <c r="DV49" s="90"/>
      <c r="DW49" s="90"/>
      <c r="DX49" s="90"/>
      <c r="DY49" s="90"/>
      <c r="DZ49" s="90"/>
      <c r="EA49" s="90"/>
      <c r="EB49" s="90"/>
      <c r="EC49" s="90"/>
      <c r="ED49" s="90"/>
      <c r="EE49" s="90"/>
      <c r="EF49" s="90"/>
      <c r="EG49" s="90"/>
      <c r="EH49" s="90"/>
      <c r="EI49" s="90"/>
      <c r="EJ49" s="90"/>
      <c r="EK49" s="90"/>
      <c r="EL49" s="90"/>
      <c r="EM49" s="90"/>
      <c r="EN49" s="90"/>
      <c r="EO49" s="90"/>
      <c r="EP49" s="90"/>
      <c r="EQ49" s="90"/>
      <c r="ER49" s="90"/>
      <c r="ES49" s="90"/>
      <c r="ET49" s="90"/>
      <c r="EU49" s="90"/>
      <c r="EV49" s="90"/>
      <c r="EW49" s="90"/>
      <c r="EX49" s="90"/>
      <c r="EY49" s="90"/>
      <c r="EZ49" s="90"/>
      <c r="FA49" s="90"/>
      <c r="FB49" s="90"/>
      <c r="FC49" s="90"/>
      <c r="FD49" s="90"/>
      <c r="FE49" s="90"/>
      <c r="FF49" s="90"/>
      <c r="FG49" s="90"/>
      <c r="FH49" s="90"/>
      <c r="FI49" s="90"/>
      <c r="FJ49" s="90"/>
      <c r="FK49" s="90"/>
      <c r="FL49" s="90"/>
      <c r="FM49" s="90"/>
      <c r="FN49" s="90"/>
      <c r="FO49" s="90"/>
      <c r="FP49" s="90"/>
      <c r="FQ49" s="90"/>
      <c r="FR49" s="90"/>
      <c r="FS49" s="90"/>
      <c r="FT49" s="90"/>
      <c r="FU49" s="90"/>
      <c r="FV49" s="90"/>
      <c r="FW49" s="90"/>
      <c r="FX49" s="90"/>
      <c r="FY49" s="90"/>
      <c r="FZ49" s="90"/>
      <c r="GA49" s="90"/>
      <c r="GB49" s="90"/>
      <c r="GC49" s="90"/>
      <c r="GD49" s="90"/>
      <c r="GE49" s="90"/>
      <c r="GF49" s="90"/>
      <c r="GG49" s="90"/>
      <c r="GH49" s="90"/>
      <c r="GI49" s="90"/>
      <c r="GJ49" s="90"/>
      <c r="GK49" s="90"/>
      <c r="GL49" s="90"/>
      <c r="GM49" s="90"/>
      <c r="GN49" s="90"/>
      <c r="GO49" s="90"/>
      <c r="GP49" s="90"/>
      <c r="GQ49" s="90"/>
      <c r="GR49" s="90"/>
      <c r="GS49" s="90"/>
      <c r="GT49" s="90"/>
      <c r="GU49" s="90"/>
      <c r="GV49" s="90"/>
      <c r="GW49" s="90"/>
      <c r="GX49" s="90"/>
      <c r="GY49" s="90"/>
      <c r="GZ49" s="90"/>
      <c r="HA49" s="90"/>
      <c r="HB49" s="90"/>
      <c r="HC49" s="90"/>
      <c r="HD49" s="90"/>
      <c r="HE49" s="90"/>
      <c r="HF49" s="90"/>
      <c r="HG49" s="90"/>
      <c r="HH49" s="90"/>
      <c r="HI49" s="90"/>
      <c r="HJ49" s="90"/>
      <c r="HK49" s="90"/>
      <c r="HL49" s="90"/>
      <c r="HM49" s="90"/>
      <c r="HN49" s="90"/>
    </row>
    <row r="50" spans="3:222" x14ac:dyDescent="0.25">
      <c r="O50" s="84"/>
      <c r="P50" s="84"/>
    </row>
    <row r="51" spans="3:222" x14ac:dyDescent="0.25">
      <c r="O51" s="84"/>
      <c r="P51" s="84"/>
    </row>
    <row r="52" spans="3:222" x14ac:dyDescent="0.25">
      <c r="O52" s="84"/>
      <c r="P52" s="84"/>
    </row>
    <row r="53" spans="3:222" x14ac:dyDescent="0.25">
      <c r="O53" s="84"/>
      <c r="P53" s="84"/>
    </row>
    <row r="54" spans="3:222" x14ac:dyDescent="0.25">
      <c r="O54" s="84"/>
      <c r="P54" s="84"/>
    </row>
    <row r="55" spans="3:222" x14ac:dyDescent="0.25">
      <c r="O55" s="84"/>
      <c r="P55" s="84"/>
    </row>
    <row r="56" spans="3:222" x14ac:dyDescent="0.25">
      <c r="O56" s="84"/>
      <c r="P56" s="84"/>
    </row>
    <row r="57" spans="3:222" x14ac:dyDescent="0.25">
      <c r="O57" s="84"/>
      <c r="P57" s="84"/>
    </row>
    <row r="58" spans="3:222" x14ac:dyDescent="0.25">
      <c r="O58" s="84"/>
      <c r="P58" s="84"/>
    </row>
    <row r="59" spans="3:222" x14ac:dyDescent="0.25">
      <c r="O59" s="84"/>
      <c r="P59" s="84"/>
    </row>
    <row r="60" spans="3:222" x14ac:dyDescent="0.25">
      <c r="O60" s="84"/>
      <c r="P60" s="84"/>
    </row>
    <row r="61" spans="3:222" x14ac:dyDescent="0.25">
      <c r="O61" s="84"/>
      <c r="P61" s="84"/>
    </row>
    <row r="62" spans="3:222" x14ac:dyDescent="0.25">
      <c r="O62" s="84"/>
      <c r="P62" s="84"/>
    </row>
    <row r="63" spans="3:222" x14ac:dyDescent="0.25">
      <c r="O63" s="84"/>
      <c r="P63" s="84"/>
    </row>
    <row r="64" spans="3:222" x14ac:dyDescent="0.25">
      <c r="O64" s="84"/>
      <c r="P64" s="84"/>
    </row>
    <row r="65" spans="15:16" x14ac:dyDescent="0.25">
      <c r="O65" s="84"/>
      <c r="P65" s="84"/>
    </row>
    <row r="66" spans="15:16" x14ac:dyDescent="0.25">
      <c r="O66" s="84"/>
      <c r="P66" s="84"/>
    </row>
    <row r="67" spans="15:16" x14ac:dyDescent="0.25">
      <c r="O67" s="84"/>
      <c r="P67" s="84"/>
    </row>
    <row r="68" spans="15:16" x14ac:dyDescent="0.25">
      <c r="O68" s="84"/>
      <c r="P68" s="84"/>
    </row>
    <row r="69" spans="15:16" x14ac:dyDescent="0.25">
      <c r="O69" s="84"/>
      <c r="P69" s="84"/>
    </row>
    <row r="70" spans="15:16" x14ac:dyDescent="0.25">
      <c r="O70" s="84"/>
      <c r="P70" s="84"/>
    </row>
    <row r="71" spans="15:16" x14ac:dyDescent="0.25">
      <c r="O71" s="84"/>
      <c r="P71" s="84"/>
    </row>
    <row r="72" spans="15:16" x14ac:dyDescent="0.25">
      <c r="O72" s="84"/>
      <c r="P72" s="84"/>
    </row>
    <row r="73" spans="15:16" x14ac:dyDescent="0.25">
      <c r="O73" s="84"/>
      <c r="P73" s="84"/>
    </row>
    <row r="74" spans="15:16" x14ac:dyDescent="0.25">
      <c r="O74" s="84"/>
      <c r="P74" s="84"/>
    </row>
    <row r="75" spans="15:16" x14ac:dyDescent="0.25">
      <c r="O75" s="84"/>
      <c r="P75" s="84"/>
    </row>
    <row r="76" spans="15:16" x14ac:dyDescent="0.25">
      <c r="O76" s="84"/>
      <c r="P76" s="84"/>
    </row>
    <row r="77" spans="15:16" x14ac:dyDescent="0.25">
      <c r="O77" s="84"/>
      <c r="P77" s="84"/>
    </row>
    <row r="78" spans="15:16" x14ac:dyDescent="0.25">
      <c r="O78" s="84"/>
      <c r="P78" s="84"/>
    </row>
    <row r="79" spans="15:16" x14ac:dyDescent="0.25">
      <c r="O79" s="84"/>
      <c r="P79" s="84"/>
    </row>
    <row r="92" spans="117:117" x14ac:dyDescent="0.25">
      <c r="DM92" s="82"/>
    </row>
  </sheetData>
  <phoneticPr fontId="53" type="noConversion"/>
  <conditionalFormatting sqref="C2:C37">
    <cfRule type="cellIs" dxfId="0" priority="1" operator="notBetween">
      <formula>10</formula>
      <formula>-10</formula>
    </cfRule>
  </conditionalFormatting>
  <hyperlinks>
    <hyperlink ref="N10" r:id="rId1" xr:uid="{46A14A5C-1981-4B4C-853C-D2CDD2382372}"/>
    <hyperlink ref="N11:N21" r:id="rId2" display="nhranicky@tamus.edu" xr:uid="{C6DF6F4A-E585-4B8B-B678-40FA9C0A26E2}"/>
  </hyperlinks>
  <pageMargins left="0.7" right="0.7" top="0.75" bottom="0.75" header="0.3" footer="0.3"/>
  <pageSetup scale="92" fitToWidth="0" orientation="landscape" r:id="rId3"/>
  <legacyDrawing r:id="rId4"/>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4">
    <tabColor rgb="FFFFC000"/>
    <pageSetUpPr fitToPage="1"/>
  </sheetPr>
  <dimension ref="A1:V67"/>
  <sheetViews>
    <sheetView showGridLines="0" zoomScale="70" zoomScaleNormal="70" workbookViewId="0">
      <selection activeCell="X8" sqref="X8"/>
    </sheetView>
  </sheetViews>
  <sheetFormatPr defaultColWidth="9.109375" defaultRowHeight="19.2" x14ac:dyDescent="0.55000000000000004"/>
  <cols>
    <col min="1" max="1" width="41" style="215" customWidth="1"/>
    <col min="2" max="2" width="8.33203125" style="197" bestFit="1" customWidth="1"/>
    <col min="3" max="5" width="7.5546875" style="197" bestFit="1" customWidth="1"/>
    <col min="6" max="6" width="9.109375" style="197" customWidth="1"/>
    <col min="7" max="7" width="8" style="197" bestFit="1" customWidth="1"/>
    <col min="8" max="8" width="7.44140625" style="197" customWidth="1"/>
    <col min="9" max="9" width="7.109375" style="197" bestFit="1" customWidth="1"/>
    <col min="10" max="10" width="7.44140625" style="197" bestFit="1" customWidth="1"/>
    <col min="11" max="11" width="8" style="197" customWidth="1"/>
    <col min="12" max="12" width="7.109375" style="197" customWidth="1"/>
    <col min="13" max="13" width="8" style="197" customWidth="1"/>
    <col min="14" max="14" width="7.44140625" style="197" bestFit="1" customWidth="1"/>
    <col min="15" max="15" width="7.5546875" style="197" bestFit="1" customWidth="1"/>
    <col min="16" max="16" width="7.109375" style="197" bestFit="1" customWidth="1"/>
    <col min="17" max="17" width="7.5546875" style="197" bestFit="1" customWidth="1"/>
    <col min="18" max="18" width="7.109375" style="197" bestFit="1" customWidth="1"/>
    <col min="19" max="21" width="7.5546875" style="197" bestFit="1" customWidth="1"/>
    <col min="22" max="22" width="9.109375" style="107" bestFit="1" customWidth="1"/>
    <col min="23" max="16384" width="9.109375" style="107"/>
  </cols>
  <sheetData>
    <row r="1" spans="1:22" x14ac:dyDescent="0.55000000000000004">
      <c r="A1" s="117" t="str">
        <f>'Relative Weights'!A1</f>
        <v>THECB Texas Public University Expenditure Study - Fiscal Year 2025</v>
      </c>
    </row>
    <row r="2" spans="1:22" x14ac:dyDescent="0.55000000000000004">
      <c r="A2" s="120" t="str">
        <f>'Relative Weights'!A2</f>
        <v>Institution Survey for the Year Ended August 31, 2025</v>
      </c>
    </row>
    <row r="3" spans="1:22" x14ac:dyDescent="0.55000000000000004">
      <c r="A3" s="120" t="s">
        <v>221</v>
      </c>
    </row>
    <row r="4" spans="1:22" ht="19.8" thickBot="1" x14ac:dyDescent="0.6">
      <c r="A4" s="223" t="s">
        <v>172</v>
      </c>
      <c r="B4" s="224" t="s">
        <v>177</v>
      </c>
      <c r="C4" s="224" t="s">
        <v>178</v>
      </c>
      <c r="D4" s="224" t="s">
        <v>179</v>
      </c>
      <c r="E4" s="224" t="s">
        <v>180</v>
      </c>
      <c r="F4" s="224" t="s">
        <v>176</v>
      </c>
      <c r="G4" s="224" t="s">
        <v>181</v>
      </c>
      <c r="H4" s="224" t="s">
        <v>182</v>
      </c>
      <c r="I4" s="224" t="s">
        <v>173</v>
      </c>
      <c r="J4" s="224" t="s">
        <v>183</v>
      </c>
      <c r="K4" s="224" t="s">
        <v>184</v>
      </c>
      <c r="L4" s="224" t="s">
        <v>676</v>
      </c>
      <c r="M4" s="224" t="s">
        <v>185</v>
      </c>
      <c r="N4" s="224" t="s">
        <v>186</v>
      </c>
      <c r="O4" s="224" t="s">
        <v>187</v>
      </c>
      <c r="P4" s="224" t="s">
        <v>188</v>
      </c>
      <c r="Q4" s="224" t="s">
        <v>189</v>
      </c>
      <c r="R4" s="224" t="s">
        <v>190</v>
      </c>
      <c r="S4" s="224" t="s">
        <v>191</v>
      </c>
      <c r="T4" s="224" t="s">
        <v>192</v>
      </c>
      <c r="U4" s="224" t="s">
        <v>193</v>
      </c>
      <c r="V4" s="225" t="s">
        <v>33</v>
      </c>
    </row>
    <row r="5" spans="1:22" x14ac:dyDescent="0.55000000000000004">
      <c r="A5" s="226" t="s">
        <v>692</v>
      </c>
      <c r="B5" s="227">
        <f>UTA!$H$293</f>
        <v>451.07688311311978</v>
      </c>
      <c r="C5" s="228">
        <f>UTA!$H$294</f>
        <v>651.49698936100435</v>
      </c>
      <c r="D5" s="227">
        <f>UTA!$H$295</f>
        <v>546.56027652834496</v>
      </c>
      <c r="E5" s="227">
        <f>UTA!$H$296</f>
        <v>762.96352686339435</v>
      </c>
      <c r="F5" s="227">
        <f>UTA!$H$297</f>
        <v>0</v>
      </c>
      <c r="G5" s="227">
        <f>UTA!$H$298</f>
        <v>1391.8210570478691</v>
      </c>
      <c r="H5" s="227">
        <f>UTA!$H$299</f>
        <v>171.49729882668814</v>
      </c>
      <c r="I5" s="227">
        <f>UTA!$H$300</f>
        <v>0</v>
      </c>
      <c r="J5" s="227">
        <f>UTA!$H$301</f>
        <v>635.48348403419266</v>
      </c>
      <c r="K5" s="227">
        <f>UTA!$H$302</f>
        <v>434.52558289097004</v>
      </c>
      <c r="L5" s="227">
        <f>UTA!$H$303</f>
        <v>0</v>
      </c>
      <c r="M5" s="227">
        <f>UTA!$H$304</f>
        <v>0</v>
      </c>
      <c r="N5" s="227">
        <f>UTA!$H$305</f>
        <v>0</v>
      </c>
      <c r="O5" s="227">
        <f>UTA!$H$306</f>
        <v>337.99785867945144</v>
      </c>
      <c r="P5" s="227">
        <f>UTA!$H$307</f>
        <v>0</v>
      </c>
      <c r="Q5" s="227">
        <f>UTA!$H$308</f>
        <v>780.05399261486048</v>
      </c>
      <c r="R5" s="227">
        <f>UTA!$H$309</f>
        <v>0</v>
      </c>
      <c r="S5" s="227">
        <f>UTA!$H$310</f>
        <v>1793.5838199321418</v>
      </c>
      <c r="T5" s="227">
        <f>UTA!$H$311</f>
        <v>344.47640739419433</v>
      </c>
      <c r="U5" s="227">
        <f>UTA!$H$312</f>
        <v>556.77768807612506</v>
      </c>
      <c r="V5" s="229">
        <f>UTA!$H$313</f>
        <v>677.67984358325327</v>
      </c>
    </row>
    <row r="6" spans="1:22" x14ac:dyDescent="0.55000000000000004">
      <c r="A6" s="230" t="s">
        <v>693</v>
      </c>
      <c r="B6" s="227">
        <f>UT!$H$293</f>
        <v>1054.0892150219988</v>
      </c>
      <c r="C6" s="227">
        <f>UT!$H$294</f>
        <v>2767.8069982610709</v>
      </c>
      <c r="D6" s="227">
        <f>UT!$H$295</f>
        <v>1470.3556894019985</v>
      </c>
      <c r="E6" s="227">
        <f>UT!$H$296</f>
        <v>2666.3944206512097</v>
      </c>
      <c r="F6" s="227">
        <f>UT!$H$297</f>
        <v>0</v>
      </c>
      <c r="G6" s="227">
        <f>UT!$H$298</f>
        <v>3904.8233217867951</v>
      </c>
      <c r="H6" s="227">
        <f>UT!$H$299</f>
        <v>854.21890118417707</v>
      </c>
      <c r="I6" s="227">
        <f>UT!$H$300</f>
        <v>2754.5102434616915</v>
      </c>
      <c r="J6" s="227">
        <f>UT!$H$301</f>
        <v>2378.8142277540751</v>
      </c>
      <c r="K6" s="227">
        <f>UT!$H$302</f>
        <v>3200.6031852368878</v>
      </c>
      <c r="L6" s="227">
        <f>UT!$H$303</f>
        <v>0</v>
      </c>
      <c r="M6" s="227">
        <f>UT!$H$304</f>
        <v>0</v>
      </c>
      <c r="N6" s="227">
        <f>UT!$H$305</f>
        <v>0</v>
      </c>
      <c r="O6" s="227">
        <f>UT!$H$306</f>
        <v>1159.2710106746922</v>
      </c>
      <c r="P6" s="227">
        <f>UT!$H$307</f>
        <v>3074.3533974556467</v>
      </c>
      <c r="Q6" s="227">
        <f>UT!$H$308</f>
        <v>1612.6066595387981</v>
      </c>
      <c r="R6" s="227">
        <f>UT!$H$309</f>
        <v>0</v>
      </c>
      <c r="S6" s="227">
        <f>UT!$H$310</f>
        <v>0</v>
      </c>
      <c r="T6" s="227">
        <f>UT!$H$311</f>
        <v>496.99844743164277</v>
      </c>
      <c r="U6" s="227">
        <f>UT!$H$312</f>
        <v>2456.164695790877</v>
      </c>
      <c r="V6" s="229">
        <f>UT!$H$313</f>
        <v>1958.3057048093906</v>
      </c>
    </row>
    <row r="7" spans="1:22" x14ac:dyDescent="0.55000000000000004">
      <c r="A7" s="230" t="s">
        <v>694</v>
      </c>
      <c r="B7" s="227">
        <f>UTD!$H$293</f>
        <v>731.24169032786267</v>
      </c>
      <c r="C7" s="227">
        <f>UTD!$H$294</f>
        <v>787.29270444073211</v>
      </c>
      <c r="D7" s="227">
        <f>UTD!$H$295</f>
        <v>797.81214920617219</v>
      </c>
      <c r="E7" s="227">
        <f>UTD!$H$296</f>
        <v>1008.5639735551865</v>
      </c>
      <c r="F7" s="227">
        <f>UTD!$H$297</f>
        <v>0</v>
      </c>
      <c r="G7" s="227">
        <f>UTD!$H$298</f>
        <v>947.26313970235299</v>
      </c>
      <c r="H7" s="227">
        <f>UTD!$H$299</f>
        <v>0</v>
      </c>
      <c r="I7" s="227">
        <f>UTD!$H$300</f>
        <v>0</v>
      </c>
      <c r="J7" s="227">
        <f>UTD!$H$301</f>
        <v>0</v>
      </c>
      <c r="K7" s="227">
        <f>UTD!$H$302</f>
        <v>2083.595274617961</v>
      </c>
      <c r="L7" s="227">
        <f>UTD!$H$303</f>
        <v>0</v>
      </c>
      <c r="M7" s="227">
        <f>UTD!$H$304</f>
        <v>0</v>
      </c>
      <c r="N7" s="227">
        <f>UTD!$H$305</f>
        <v>0</v>
      </c>
      <c r="O7" s="227">
        <f>UTD!$H$306</f>
        <v>990.79497285085267</v>
      </c>
      <c r="P7" s="227">
        <f>UTD!$H$307</f>
        <v>0</v>
      </c>
      <c r="Q7" s="227">
        <f>UTD!$H$308</f>
        <v>956.25334098906706</v>
      </c>
      <c r="R7" s="227">
        <f>UTD!$H$309</f>
        <v>0</v>
      </c>
      <c r="S7" s="227">
        <f>UTD!$H$310</f>
        <v>2156.8856118428957</v>
      </c>
      <c r="T7" s="227">
        <f>UTD!$H$311</f>
        <v>974.07140055090463</v>
      </c>
      <c r="U7" s="227">
        <f>UTD!$H$312</f>
        <v>0</v>
      </c>
      <c r="V7" s="229">
        <f>UTD!$H$313</f>
        <v>857.05454722925379</v>
      </c>
    </row>
    <row r="8" spans="1:22" x14ac:dyDescent="0.55000000000000004">
      <c r="A8" s="230" t="s">
        <v>695</v>
      </c>
      <c r="B8" s="227">
        <f>UTEP!$H$293</f>
        <v>370.14476037030505</v>
      </c>
      <c r="C8" s="227">
        <f>UTEP!$H$294</f>
        <v>768.03163417727455</v>
      </c>
      <c r="D8" s="227">
        <f>UTEP!$H$295</f>
        <v>409.21212646571018</v>
      </c>
      <c r="E8" s="227">
        <f>UTEP!$H$296</f>
        <v>882.8829846541106</v>
      </c>
      <c r="F8" s="227">
        <f>UTEP!$H$297</f>
        <v>0</v>
      </c>
      <c r="G8" s="227">
        <f>UTEP!$H$298</f>
        <v>1446.2103699485497</v>
      </c>
      <c r="H8" s="227">
        <f>UTEP!$H$299</f>
        <v>0</v>
      </c>
      <c r="I8" s="227">
        <f>UTEP!$H$300</f>
        <v>0</v>
      </c>
      <c r="J8" s="227">
        <f>UTEP!$H$301</f>
        <v>679.7824934598475</v>
      </c>
      <c r="K8" s="227">
        <f>UTEP!$H$302</f>
        <v>0</v>
      </c>
      <c r="L8" s="227">
        <f>UTEP!$H$303</f>
        <v>0</v>
      </c>
      <c r="M8" s="227">
        <f>UTEP!$H$304</f>
        <v>0</v>
      </c>
      <c r="N8" s="227">
        <f>UTEP!$H$305</f>
        <v>0</v>
      </c>
      <c r="O8" s="227">
        <f>UTEP!$H$306</f>
        <v>808.94907926029919</v>
      </c>
      <c r="P8" s="227">
        <f>UTEP!$H$307</f>
        <v>1095.7890254180695</v>
      </c>
      <c r="Q8" s="227">
        <f>UTEP!$H$308</f>
        <v>615.48345999722517</v>
      </c>
      <c r="R8" s="227">
        <f>UTEP!$H$309</f>
        <v>0</v>
      </c>
      <c r="S8" s="227">
        <f>UTEP!$H$310</f>
        <v>374.07427521504309</v>
      </c>
      <c r="T8" s="227">
        <f>UTEP!$H$311</f>
        <v>530.47334839854875</v>
      </c>
      <c r="U8" s="227">
        <f>UTEP!$H$312</f>
        <v>534.09539910475382</v>
      </c>
      <c r="V8" s="229">
        <f>UTEP!$H$313</f>
        <v>639.2497811298482</v>
      </c>
    </row>
    <row r="9" spans="1:22" x14ac:dyDescent="0.55000000000000004">
      <c r="A9" s="230" t="s">
        <v>782</v>
      </c>
      <c r="B9" s="227">
        <f>UTRGV!$H$293</f>
        <v>349.16887032423841</v>
      </c>
      <c r="C9" s="227">
        <f>UTRGV!$H$294</f>
        <v>478.45871667738379</v>
      </c>
      <c r="D9" s="227">
        <f>UTRGV!$H$295</f>
        <v>432.75003333129263</v>
      </c>
      <c r="E9" s="227">
        <f>UTRGV!$H$296</f>
        <v>770.73294292081164</v>
      </c>
      <c r="F9" s="227">
        <f>UTRGV!$H$297</f>
        <v>966.04584695851338</v>
      </c>
      <c r="G9" s="227">
        <f>UTRGV!$H$298</f>
        <v>724.91583933882271</v>
      </c>
      <c r="H9" s="227">
        <f>UTRGV!$H$299</f>
        <v>326.78373923265883</v>
      </c>
      <c r="I9" s="227">
        <f>UTRGV!$H$300</f>
        <v>0</v>
      </c>
      <c r="J9" s="227">
        <f>UTRGV!$H$301</f>
        <v>636.00328806088135</v>
      </c>
      <c r="K9" s="227">
        <f>UTRGV!$H$302</f>
        <v>2088.3172949732361</v>
      </c>
      <c r="L9" s="227">
        <f>UTRGV!$H$303</f>
        <v>0</v>
      </c>
      <c r="M9" s="227">
        <f>UTRGV!$H$304</f>
        <v>0</v>
      </c>
      <c r="N9" s="227">
        <f>UTRGV!$H$305</f>
        <v>0</v>
      </c>
      <c r="O9" s="227">
        <f>UTRGV!$H$306</f>
        <v>487.00837638841227</v>
      </c>
      <c r="P9" s="227">
        <f>UTRGV!$H$307</f>
        <v>0</v>
      </c>
      <c r="Q9" s="227">
        <f>UTRGV!$H$308</f>
        <v>497.7960701327446</v>
      </c>
      <c r="R9" s="227">
        <f>UTRGV!$H$309</f>
        <v>0</v>
      </c>
      <c r="S9" s="227">
        <f>UTRGV!$H$310</f>
        <v>789.44293115500363</v>
      </c>
      <c r="T9" s="227">
        <f>UTRGV!$H$311</f>
        <v>442.12690619820017</v>
      </c>
      <c r="U9" s="227">
        <f>UTRGV!$H$312</f>
        <v>861.40730185494408</v>
      </c>
      <c r="V9" s="229">
        <f>UTRGV!$H$313</f>
        <v>462.65856545390096</v>
      </c>
    </row>
    <row r="10" spans="1:22" x14ac:dyDescent="0.55000000000000004">
      <c r="A10" s="230" t="s">
        <v>696</v>
      </c>
      <c r="B10" s="227">
        <f>UTPB!$H$293</f>
        <v>488.03494628575118</v>
      </c>
      <c r="C10" s="227">
        <f>UTPB!$H$294</f>
        <v>601.6367138869424</v>
      </c>
      <c r="D10" s="227">
        <f>UTPB!$H$295</f>
        <v>764.24032587731699</v>
      </c>
      <c r="E10" s="227">
        <f>UTPB!$H$296</f>
        <v>765.62619399281061</v>
      </c>
      <c r="F10" s="227">
        <f>UTPB!$H$297</f>
        <v>0</v>
      </c>
      <c r="G10" s="227">
        <f>UTPB!$H$298</f>
        <v>1008.39668956037</v>
      </c>
      <c r="H10" s="227">
        <f>UTPB!$H$299</f>
        <v>889.83204556230658</v>
      </c>
      <c r="I10" s="227">
        <f>UTPB!$H$300</f>
        <v>0</v>
      </c>
      <c r="J10" s="227">
        <f>UTPB!$H$301</f>
        <v>745.98866189279101</v>
      </c>
      <c r="K10" s="227">
        <f>UTPB!$H$302</f>
        <v>225.53676627805206</v>
      </c>
      <c r="L10" s="227">
        <f>UTPB!$H$303</f>
        <v>0</v>
      </c>
      <c r="M10" s="227">
        <f>UTPB!$H$304</f>
        <v>0</v>
      </c>
      <c r="N10" s="227">
        <f>UTPB!$H$305</f>
        <v>0</v>
      </c>
      <c r="O10" s="227">
        <f>UTPB!$H$306</f>
        <v>872.26760434895289</v>
      </c>
      <c r="P10" s="227">
        <f>UTPB!$H$307</f>
        <v>0</v>
      </c>
      <c r="Q10" s="227">
        <f>UTPB!$H$308</f>
        <v>581.98206606854546</v>
      </c>
      <c r="R10" s="227">
        <f>UTPB!$H$309</f>
        <v>0</v>
      </c>
      <c r="S10" s="227">
        <f>UTPB!$H$310</f>
        <v>2231.5298674498385</v>
      </c>
      <c r="T10" s="227">
        <f>UTPB!$H$311</f>
        <v>619.26914857653389</v>
      </c>
      <c r="U10" s="227">
        <f>UTPB!$H$312</f>
        <v>686.06343309208307</v>
      </c>
      <c r="V10" s="229">
        <f>UTPB!$H$313</f>
        <v>604.26894481482043</v>
      </c>
    </row>
    <row r="11" spans="1:22" x14ac:dyDescent="0.55000000000000004">
      <c r="A11" s="230" t="s">
        <v>697</v>
      </c>
      <c r="B11" s="227">
        <f>UTSA!$H$293</f>
        <v>387.81308342347131</v>
      </c>
      <c r="C11" s="227">
        <f>UTSA!$H$294</f>
        <v>729.11391071095193</v>
      </c>
      <c r="D11" s="227">
        <f>UTSA!$H$295</f>
        <v>505.53040186441348</v>
      </c>
      <c r="E11" s="227">
        <f>UTSA!$H$296</f>
        <v>1510.9842528850816</v>
      </c>
      <c r="F11" s="227">
        <f>UTSA!$H$297</f>
        <v>517.08918958492268</v>
      </c>
      <c r="G11" s="227">
        <f>UTSA!$H$298</f>
        <v>858.20279753746888</v>
      </c>
      <c r="H11" s="227">
        <f>UTSA!$H$299</f>
        <v>391.40907973599826</v>
      </c>
      <c r="I11" s="227">
        <f>UTSA!$H$300</f>
        <v>0</v>
      </c>
      <c r="J11" s="227">
        <f>UTSA!$H$301</f>
        <v>1422.2290022727727</v>
      </c>
      <c r="K11" s="227">
        <f>UTSA!$H$302</f>
        <v>10177.698004194392</v>
      </c>
      <c r="L11" s="227">
        <f>UTSA!$H$303</f>
        <v>0</v>
      </c>
      <c r="M11" s="227">
        <f>UTSA!$H$304</f>
        <v>0</v>
      </c>
      <c r="N11" s="227">
        <f>UTSA!$H$305</f>
        <v>75.456841148201846</v>
      </c>
      <c r="O11" s="227">
        <f>UTSA!$H$306</f>
        <v>1146.874491476068</v>
      </c>
      <c r="P11" s="227">
        <f>UTSA!$H$307</f>
        <v>0</v>
      </c>
      <c r="Q11" s="227">
        <f>UTSA!$H$308</f>
        <v>564.89821131283566</v>
      </c>
      <c r="R11" s="227">
        <f>UTSA!$H$309</f>
        <v>0</v>
      </c>
      <c r="S11" s="227">
        <f>UTSA!$H$310</f>
        <v>607.29438850809242</v>
      </c>
      <c r="T11" s="227">
        <f>UTSA!$H$311</f>
        <v>812.67934175960465</v>
      </c>
      <c r="U11" s="227">
        <f>UTSA!$H$312</f>
        <v>0</v>
      </c>
      <c r="V11" s="229">
        <f>UTSA!$H$313</f>
        <v>611.34998387155611</v>
      </c>
    </row>
    <row r="12" spans="1:22" x14ac:dyDescent="0.55000000000000004">
      <c r="A12" s="230" t="s">
        <v>698</v>
      </c>
      <c r="B12" s="227">
        <f>UTT!$H$293</f>
        <v>442.38408876632656</v>
      </c>
      <c r="C12" s="227">
        <f>UTT!$H$294</f>
        <v>466.16675227812351</v>
      </c>
      <c r="D12" s="227">
        <f>UTT!$H$295</f>
        <v>580.45220376665168</v>
      </c>
      <c r="E12" s="227">
        <f>UTT!$H$296</f>
        <v>643.59357871605425</v>
      </c>
      <c r="F12" s="227">
        <f>UTT!$H$297</f>
        <v>586.00181428145243</v>
      </c>
      <c r="G12" s="227">
        <f>UTT!$H$298</f>
        <v>789.85854989493794</v>
      </c>
      <c r="H12" s="227">
        <f>UTT!$H$299</f>
        <v>244.78845950881427</v>
      </c>
      <c r="I12" s="227">
        <f>UTT!$H$300</f>
        <v>0</v>
      </c>
      <c r="J12" s="227">
        <f>UTT!$H$301</f>
        <v>596.74421755600645</v>
      </c>
      <c r="K12" s="227">
        <f>UTT!$H$302</f>
        <v>0</v>
      </c>
      <c r="L12" s="227">
        <f>UTT!$H$303</f>
        <v>0</v>
      </c>
      <c r="M12" s="227">
        <f>UTT!$H$304</f>
        <v>0</v>
      </c>
      <c r="N12" s="227">
        <f>UTT!$H$305</f>
        <v>0</v>
      </c>
      <c r="O12" s="227">
        <f>UTT!$H$306</f>
        <v>667.0420880357334</v>
      </c>
      <c r="P12" s="227">
        <f>UTT!$H$307</f>
        <v>2434.4506154121877</v>
      </c>
      <c r="Q12" s="227">
        <f>UTT!$H$308</f>
        <v>627.66779914211816</v>
      </c>
      <c r="R12" s="227">
        <f>UTT!$H$309</f>
        <v>0</v>
      </c>
      <c r="S12" s="227">
        <f>UTT!$H$310</f>
        <v>411.27324064618062</v>
      </c>
      <c r="T12" s="227">
        <f>UTT!$H$311</f>
        <v>641.83518501121785</v>
      </c>
      <c r="U12" s="227">
        <f>UTT!$H$312</f>
        <v>654.32005761877531</v>
      </c>
      <c r="V12" s="229">
        <f>UTT!$H$313</f>
        <v>595.23078581916161</v>
      </c>
    </row>
    <row r="13" spans="1:22" x14ac:dyDescent="0.55000000000000004">
      <c r="A13" s="230" t="s">
        <v>99</v>
      </c>
      <c r="B13" s="227">
        <f>TAMU!$H$293</f>
        <v>641.79202780912499</v>
      </c>
      <c r="C13" s="227">
        <f>TAMU!$H$294</f>
        <v>989.05143116781596</v>
      </c>
      <c r="D13" s="227">
        <f>TAMU!$H$295</f>
        <v>1011.7042570162663</v>
      </c>
      <c r="E13" s="227">
        <f>TAMU!$H$296</f>
        <v>1391.0732338980829</v>
      </c>
      <c r="F13" s="227">
        <f>TAMU!$H$297</f>
        <v>1036.6723785127838</v>
      </c>
      <c r="G13" s="227">
        <f>TAMU!$H$298</f>
        <v>1244.8545295660865</v>
      </c>
      <c r="H13" s="227">
        <f>TAMU!$H$299</f>
        <v>730.19023175626319</v>
      </c>
      <c r="I13" s="227">
        <f>TAMU!$H$300</f>
        <v>3262.7763536736206</v>
      </c>
      <c r="J13" s="227">
        <f>TAMU!$H$301</f>
        <v>0</v>
      </c>
      <c r="K13" s="227">
        <f>TAMU!$H$302</f>
        <v>690.96080105181261</v>
      </c>
      <c r="L13" s="227">
        <f>TAMU!$H$303</f>
        <v>6117.9214892920527</v>
      </c>
      <c r="M13" s="227">
        <f>TAMU!$H$304</f>
        <v>2010.937710542403</v>
      </c>
      <c r="N13" s="227">
        <f>TAMU!$H$305</f>
        <v>0</v>
      </c>
      <c r="O13" s="227">
        <f>TAMU!$H$306</f>
        <v>412.43013311969474</v>
      </c>
      <c r="P13" s="227">
        <f>TAMU!$H$307</f>
        <v>0</v>
      </c>
      <c r="Q13" s="227">
        <f>TAMU!$H$308</f>
        <v>746.27548546704747</v>
      </c>
      <c r="R13" s="227">
        <f>TAMU!$H$309</f>
        <v>0</v>
      </c>
      <c r="S13" s="227">
        <f>TAMU!$H$310</f>
        <v>473.58015975415765</v>
      </c>
      <c r="T13" s="227">
        <f>TAMU!$H$311</f>
        <v>640.6192761319528</v>
      </c>
      <c r="U13" s="227">
        <f>TAMU!$H$312</f>
        <v>0</v>
      </c>
      <c r="V13" s="229">
        <f>TAMU!$H$313</f>
        <v>973.14122147800151</v>
      </c>
    </row>
    <row r="14" spans="1:22" x14ac:dyDescent="0.55000000000000004">
      <c r="A14" s="230" t="s">
        <v>685</v>
      </c>
      <c r="B14" s="227">
        <f>TAMUG!$H$293</f>
        <v>868.40992976368318</v>
      </c>
      <c r="C14" s="227">
        <f>TAMUG!$H$294</f>
        <v>1386.0260769232812</v>
      </c>
      <c r="D14" s="227">
        <f>TAMUG!$H$295</f>
        <v>560.33608188168682</v>
      </c>
      <c r="E14" s="227">
        <f>TAMUG!$H$296</f>
        <v>0</v>
      </c>
      <c r="F14" s="227">
        <f>TAMUG!$H$297</f>
        <v>4407.7294315574882</v>
      </c>
      <c r="G14" s="227">
        <f>TAMUG!$H$298</f>
        <v>1202.6289289298038</v>
      </c>
      <c r="H14" s="227">
        <f>TAMUG!$H$299</f>
        <v>0</v>
      </c>
      <c r="I14" s="227">
        <f>TAMUG!$H$300</f>
        <v>0</v>
      </c>
      <c r="J14" s="227">
        <f>TAMUG!$H$301</f>
        <v>0</v>
      </c>
      <c r="K14" s="227">
        <f>TAMUG!$H$302</f>
        <v>719.89635426722464</v>
      </c>
      <c r="L14" s="227">
        <f>TAMUG!$H$303</f>
        <v>0</v>
      </c>
      <c r="M14" s="227">
        <f>TAMUG!$H$304</f>
        <v>919.32131456828279</v>
      </c>
      <c r="N14" s="227">
        <f>TAMUG!$H$305</f>
        <v>0</v>
      </c>
      <c r="O14" s="227">
        <f>TAMUG!$H$306</f>
        <v>408.13153330010277</v>
      </c>
      <c r="P14" s="227">
        <f>TAMUG!$H$307</f>
        <v>0</v>
      </c>
      <c r="Q14" s="227">
        <f>TAMUG!$H$308</f>
        <v>928.31571796846481</v>
      </c>
      <c r="R14" s="227">
        <f>TAMUG!$H$309</f>
        <v>0</v>
      </c>
      <c r="S14" s="227">
        <f>TAMUG!$H$310</f>
        <v>0</v>
      </c>
      <c r="T14" s="227">
        <f>TAMUG!$H$311</f>
        <v>1517.8270842359195</v>
      </c>
      <c r="U14" s="227">
        <f>TAMUG!$H$312</f>
        <v>0</v>
      </c>
      <c r="V14" s="229">
        <f>TAMUG!$H$313</f>
        <v>1144.1180789877324</v>
      </c>
    </row>
    <row r="15" spans="1:22" x14ac:dyDescent="0.55000000000000004">
      <c r="A15" s="230" t="s">
        <v>681</v>
      </c>
      <c r="B15" s="227">
        <f>PVAMU!$H$293</f>
        <v>522.22899479756506</v>
      </c>
      <c r="C15" s="227">
        <f>PVAMU!$H$294</f>
        <v>543.77378948553428</v>
      </c>
      <c r="D15" s="227">
        <f>PVAMU!$H$295</f>
        <v>598.67170692707737</v>
      </c>
      <c r="E15" s="227">
        <f>PVAMU!$H$296</f>
        <v>1065.5566340410012</v>
      </c>
      <c r="F15" s="227">
        <f>PVAMU!$H$297</f>
        <v>4980.9989731372798</v>
      </c>
      <c r="G15" s="227">
        <f>PVAMU!$H$298</f>
        <v>1535.8755772609306</v>
      </c>
      <c r="H15" s="227">
        <f>PVAMU!$H$299</f>
        <v>545.03412229511218</v>
      </c>
      <c r="I15" s="227">
        <f>PVAMU!$H$300</f>
        <v>0</v>
      </c>
      <c r="J15" s="227">
        <f>PVAMU!$H$301</f>
        <v>1122.6135354931851</v>
      </c>
      <c r="K15" s="227">
        <f>PVAMU!$H$302</f>
        <v>0</v>
      </c>
      <c r="L15" s="227">
        <f>PVAMU!$H$303</f>
        <v>0</v>
      </c>
      <c r="M15" s="227">
        <f>PVAMU!$H$304</f>
        <v>376.17939089906162</v>
      </c>
      <c r="N15" s="227">
        <f>PVAMU!$H$305</f>
        <v>0</v>
      </c>
      <c r="O15" s="227">
        <f>PVAMU!$H$306</f>
        <v>464.0520654495628</v>
      </c>
      <c r="P15" s="227">
        <f>PVAMU!$H$307</f>
        <v>0</v>
      </c>
      <c r="Q15" s="227">
        <f>PVAMU!$H$308</f>
        <v>589.08633021575156</v>
      </c>
      <c r="R15" s="227">
        <f>PVAMU!$H$309</f>
        <v>0</v>
      </c>
      <c r="S15" s="227">
        <f>PVAMU!$H$310</f>
        <v>5651.4546722586365</v>
      </c>
      <c r="T15" s="227">
        <f>PVAMU!$H$311</f>
        <v>649.48445911333317</v>
      </c>
      <c r="U15" s="227">
        <f>PVAMU!$H$312</f>
        <v>1456.5193788717856</v>
      </c>
      <c r="V15" s="229">
        <f>PVAMU!$H$313</f>
        <v>778.33387389009943</v>
      </c>
    </row>
    <row r="16" spans="1:22" x14ac:dyDescent="0.55000000000000004">
      <c r="A16" s="230" t="s">
        <v>684</v>
      </c>
      <c r="B16" s="227">
        <f>TAR!$H$293</f>
        <v>413.39797283383336</v>
      </c>
      <c r="C16" s="227">
        <f>TAR!$H$294</f>
        <v>412.38512916478356</v>
      </c>
      <c r="D16" s="227">
        <f>TAR!$H$295</f>
        <v>643.11044334445251</v>
      </c>
      <c r="E16" s="227">
        <f>TAR!$H$296</f>
        <v>539.23748622388564</v>
      </c>
      <c r="F16" s="227">
        <f>TAR!$H$297</f>
        <v>387.86413210728136</v>
      </c>
      <c r="G16" s="227">
        <f>TAR!$H$298</f>
        <v>509.01404823709089</v>
      </c>
      <c r="H16" s="227">
        <f>TAR!$H$299</f>
        <v>375.50065865620917</v>
      </c>
      <c r="I16" s="227">
        <f>TAR!$H$300</f>
        <v>0</v>
      </c>
      <c r="J16" s="227">
        <f>TAR!$H$301</f>
        <v>524.06954787331676</v>
      </c>
      <c r="K16" s="227">
        <f>TAR!$H$302</f>
        <v>0</v>
      </c>
      <c r="L16" s="227">
        <f>TAR!$H$303</f>
        <v>0</v>
      </c>
      <c r="M16" s="227">
        <f>TAR!$H$304</f>
        <v>0</v>
      </c>
      <c r="N16" s="227">
        <f>TAR!$H$305</f>
        <v>0</v>
      </c>
      <c r="O16" s="227">
        <f>TAR!$H$306</f>
        <v>674.17090123556432</v>
      </c>
      <c r="P16" s="227">
        <f>TAR!$H$307</f>
        <v>0</v>
      </c>
      <c r="Q16" s="227">
        <f>TAR!$H$308</f>
        <v>482.53127872465035</v>
      </c>
      <c r="R16" s="227">
        <f>TAR!$H$309</f>
        <v>0</v>
      </c>
      <c r="S16" s="227">
        <f>TAR!$H$310</f>
        <v>709.55705370673718</v>
      </c>
      <c r="T16" s="227">
        <f>TAR!$H$311</f>
        <v>567.16379043436211</v>
      </c>
      <c r="U16" s="227">
        <f>TAR!$H$312</f>
        <v>712.77804629727609</v>
      </c>
      <c r="V16" s="229">
        <f>TAR!$H$313</f>
        <v>456.37049170818398</v>
      </c>
    </row>
    <row r="17" spans="1:22" x14ac:dyDescent="0.55000000000000004">
      <c r="A17" s="231" t="s">
        <v>690</v>
      </c>
      <c r="B17" s="227">
        <f>TAMUCT!$H$293</f>
        <v>735.6314652769513</v>
      </c>
      <c r="C17" s="227">
        <f>TAMUCT!$H$294</f>
        <v>1090.917025796537</v>
      </c>
      <c r="D17" s="227">
        <f>TAMUCT!$H$295</f>
        <v>1024.0729175240551</v>
      </c>
      <c r="E17" s="227">
        <f>TAMUCT!$H$296</f>
        <v>1062.2653534884309</v>
      </c>
      <c r="F17" s="227">
        <f>TAMUCT!$H$297</f>
        <v>0</v>
      </c>
      <c r="G17" s="227">
        <f>TAMUCT!$H$298</f>
        <v>692.28178752427152</v>
      </c>
      <c r="H17" s="227">
        <f>TAMUCT!$H$299</f>
        <v>0</v>
      </c>
      <c r="I17" s="227">
        <f>TAMUCT!$H$300</f>
        <v>0</v>
      </c>
      <c r="J17" s="227">
        <f>TAMUCT!$H$301</f>
        <v>892.8018330814341</v>
      </c>
      <c r="K17" s="227">
        <f>TAMUCT!$H$302</f>
        <v>0</v>
      </c>
      <c r="L17" s="227">
        <f>TAMUCT!$H$303</f>
        <v>0</v>
      </c>
      <c r="M17" s="227">
        <f>TAMUCT!$H$304</f>
        <v>0</v>
      </c>
      <c r="N17" s="227">
        <f>TAMUCT!$H$305</f>
        <v>0</v>
      </c>
      <c r="O17" s="227">
        <f>TAMUCT!$H$306</f>
        <v>1201.222568460865</v>
      </c>
      <c r="P17" s="227">
        <f>TAMUCT!$H$307</f>
        <v>0</v>
      </c>
      <c r="Q17" s="227">
        <f>TAMUCT!$H$308</f>
        <v>849.349094546635</v>
      </c>
      <c r="R17" s="227">
        <f>TAMUCT!$H$309</f>
        <v>0</v>
      </c>
      <c r="S17" s="227">
        <f>TAMUCT!$H$310</f>
        <v>859.95429816845024</v>
      </c>
      <c r="T17" s="227">
        <f>TAMUCT!$H$311</f>
        <v>852.08026984623245</v>
      </c>
      <c r="U17" s="227">
        <f>TAMUCT!$H$312</f>
        <v>1516.2536294215515</v>
      </c>
      <c r="V17" s="229">
        <f>TAMUCT!$H$313</f>
        <v>823.42600182573051</v>
      </c>
    </row>
    <row r="18" spans="1:22" x14ac:dyDescent="0.55000000000000004">
      <c r="A18" s="230" t="s">
        <v>686</v>
      </c>
      <c r="B18" s="227">
        <f>TAMUCC!$H$293</f>
        <v>445.26240566807644</v>
      </c>
      <c r="C18" s="227">
        <f>TAMUCC!$H$294</f>
        <v>1026.3467088738416</v>
      </c>
      <c r="D18" s="227">
        <f>TAMUCC!$H$295</f>
        <v>589.86366025988775</v>
      </c>
      <c r="E18" s="227">
        <f>TAMUCC!$H$296</f>
        <v>1354.1646574132756</v>
      </c>
      <c r="F18" s="227">
        <f>TAMUCC!$H$297</f>
        <v>372.89419037140357</v>
      </c>
      <c r="G18" s="227">
        <f>TAMUCC!$H$298</f>
        <v>845.61618701902319</v>
      </c>
      <c r="H18" s="227">
        <f>TAMUCC!$H$299</f>
        <v>0</v>
      </c>
      <c r="I18" s="227">
        <f>TAMUCC!$H$300</f>
        <v>0</v>
      </c>
      <c r="J18" s="227">
        <f>TAMUCC!$H$301</f>
        <v>829.27035861091269</v>
      </c>
      <c r="K18" s="227">
        <f>TAMUCC!$H$302</f>
        <v>0</v>
      </c>
      <c r="L18" s="227">
        <f>TAMUCC!$H$303</f>
        <v>0</v>
      </c>
      <c r="M18" s="227">
        <f>TAMUCC!$H$304</f>
        <v>0</v>
      </c>
      <c r="N18" s="227">
        <f>TAMUCC!$H$305</f>
        <v>0</v>
      </c>
      <c r="O18" s="227">
        <f>TAMUCC!$H$306</f>
        <v>555.11901369262853</v>
      </c>
      <c r="P18" s="227">
        <f>TAMUCC!$H$307</f>
        <v>0</v>
      </c>
      <c r="Q18" s="227">
        <f>TAMUCC!$H$308</f>
        <v>637.39034495086253</v>
      </c>
      <c r="R18" s="227">
        <f>TAMUCC!$H$309</f>
        <v>0</v>
      </c>
      <c r="S18" s="227">
        <f>TAMUCC!$H$310</f>
        <v>617.10062993967131</v>
      </c>
      <c r="T18" s="227">
        <f>TAMUCC!$H$311</f>
        <v>579.81871684329747</v>
      </c>
      <c r="U18" s="227">
        <f>TAMUCC!$H$312</f>
        <v>857.37516279386011</v>
      </c>
      <c r="V18" s="229">
        <f>TAMUCC!$H$313</f>
        <v>692.92375148486838</v>
      </c>
    </row>
    <row r="19" spans="1:22" x14ac:dyDescent="0.55000000000000004">
      <c r="A19" s="231" t="s">
        <v>687</v>
      </c>
      <c r="B19" s="227">
        <f>TAMUK!$H$293</f>
        <v>448.34338032763117</v>
      </c>
      <c r="C19" s="227">
        <f>TAMUK!$H$294</f>
        <v>653.2822351544977</v>
      </c>
      <c r="D19" s="227">
        <f>TAMUK!$H$295</f>
        <v>918.6937818779935</v>
      </c>
      <c r="E19" s="227">
        <f>TAMUK!$H$296</f>
        <v>838.69341858600512</v>
      </c>
      <c r="F19" s="227">
        <f>TAMUK!$H$297</f>
        <v>2640.9439380187118</v>
      </c>
      <c r="G19" s="227">
        <f>TAMUK!$H$298</f>
        <v>1193.955722844722</v>
      </c>
      <c r="H19" s="227">
        <f>TAMUK!$H$299</f>
        <v>213.53628378742437</v>
      </c>
      <c r="I19" s="227">
        <f>TAMUK!$H$300</f>
        <v>0</v>
      </c>
      <c r="J19" s="227">
        <f>TAMUK!$H$301</f>
        <v>501.70425036784951</v>
      </c>
      <c r="K19" s="227">
        <f>TAMUK!$H$302</f>
        <v>329.44903872215275</v>
      </c>
      <c r="L19" s="227">
        <f>TAMUK!$H$303</f>
        <v>0</v>
      </c>
      <c r="M19" s="227">
        <f>TAMUK!$H$304</f>
        <v>9632.7158964404352</v>
      </c>
      <c r="N19" s="227">
        <f>TAMUK!$H$305</f>
        <v>0</v>
      </c>
      <c r="O19" s="227">
        <f>TAMUK!$H$306</f>
        <v>684.3294638611759</v>
      </c>
      <c r="P19" s="227">
        <f>TAMUK!$H$307</f>
        <v>0</v>
      </c>
      <c r="Q19" s="227">
        <f>TAMUK!$H$308</f>
        <v>658.80664286644048</v>
      </c>
      <c r="R19" s="227">
        <f>TAMUK!$H$309</f>
        <v>0</v>
      </c>
      <c r="S19" s="227">
        <f>TAMUK!$H$310</f>
        <v>1613.4964331983576</v>
      </c>
      <c r="T19" s="227">
        <f>TAMUK!$H$311</f>
        <v>1172.708011860705</v>
      </c>
      <c r="U19" s="227">
        <f>TAMUK!$H$312</f>
        <v>0</v>
      </c>
      <c r="V19" s="229">
        <f>TAMUK!$H$313</f>
        <v>821.24992450787897</v>
      </c>
    </row>
    <row r="20" spans="1:22" x14ac:dyDescent="0.55000000000000004">
      <c r="A20" s="231" t="s">
        <v>688</v>
      </c>
      <c r="B20" s="227">
        <f>TAMUSA!$H$293</f>
        <v>466.32694049098484</v>
      </c>
      <c r="C20" s="227">
        <f>TAMUSA!$H$294</f>
        <v>479.77741674573537</v>
      </c>
      <c r="D20" s="227">
        <f>TAMUSA!$H$295</f>
        <v>346.44977439628065</v>
      </c>
      <c r="E20" s="227">
        <f>TAMUSA!$H$296</f>
        <v>738.61146801604241</v>
      </c>
      <c r="F20" s="227">
        <f>TAMUSA!$H$297</f>
        <v>0</v>
      </c>
      <c r="G20" s="227">
        <f>TAMUSA!$H$298</f>
        <v>554.57687312873452</v>
      </c>
      <c r="H20" s="227">
        <f>TAMUSA!$H$299</f>
        <v>656.29990947726867</v>
      </c>
      <c r="I20" s="227">
        <f>TAMUSA!$H$300</f>
        <v>0</v>
      </c>
      <c r="J20" s="227">
        <f>TAMUSA!$H$301</f>
        <v>0</v>
      </c>
      <c r="K20" s="227">
        <f>TAMUSA!$H$302</f>
        <v>0</v>
      </c>
      <c r="L20" s="227">
        <f>TAMUSA!$H$303</f>
        <v>0</v>
      </c>
      <c r="M20" s="227">
        <f>TAMUSA!$H$304</f>
        <v>0</v>
      </c>
      <c r="N20" s="227">
        <f>TAMUSA!$H$305</f>
        <v>0</v>
      </c>
      <c r="O20" s="227">
        <f>TAMUSA!$H$306</f>
        <v>314.1395204632156</v>
      </c>
      <c r="P20" s="227">
        <f>TAMUSA!$H$307</f>
        <v>0</v>
      </c>
      <c r="Q20" s="227">
        <f>TAMUSA!$H$308</f>
        <v>607.4059941888712</v>
      </c>
      <c r="R20" s="227">
        <f>TAMUSA!$H$309</f>
        <v>0</v>
      </c>
      <c r="S20" s="227">
        <f>TAMUSA!$H$310</f>
        <v>987.7059957699862</v>
      </c>
      <c r="T20" s="227">
        <f>TAMUSA!$H$311</f>
        <v>546.71581008644114</v>
      </c>
      <c r="U20" s="227">
        <f>TAMUSA!$H$312</f>
        <v>0</v>
      </c>
      <c r="V20" s="229">
        <f>TAMUSA!$H$313</f>
        <v>533.25924881163871</v>
      </c>
    </row>
    <row r="21" spans="1:22" x14ac:dyDescent="0.55000000000000004">
      <c r="A21" s="230" t="s">
        <v>703</v>
      </c>
      <c r="B21" s="227">
        <f>TAMIU!$H$293</f>
        <v>415.1121495892553</v>
      </c>
      <c r="C21" s="227">
        <f>TAMIU!$H$294</f>
        <v>393.99770043246423</v>
      </c>
      <c r="D21" s="227">
        <f>TAMIU!$H$295</f>
        <v>706.20792285891753</v>
      </c>
      <c r="E21" s="227">
        <f>TAMIU!$H$296</f>
        <v>428.90809776459599</v>
      </c>
      <c r="F21" s="227">
        <f>TAMIU!$H$297</f>
        <v>0</v>
      </c>
      <c r="G21" s="227">
        <f>TAMIU!$H$298</f>
        <v>839.96109267982558</v>
      </c>
      <c r="H21" s="227">
        <f>TAMIU!$H$299</f>
        <v>487.74360338813244</v>
      </c>
      <c r="I21" s="227">
        <f>TAMIU!$H$300</f>
        <v>0</v>
      </c>
      <c r="J21" s="227">
        <f>TAMIU!$H$301</f>
        <v>1155.1918009360259</v>
      </c>
      <c r="K21" s="227">
        <f>TAMIU!$H$302</f>
        <v>0</v>
      </c>
      <c r="L21" s="227">
        <f>TAMIU!$H$303</f>
        <v>0</v>
      </c>
      <c r="M21" s="227">
        <f>TAMIU!$H$304</f>
        <v>0</v>
      </c>
      <c r="N21" s="227">
        <f>TAMIU!$H$305</f>
        <v>0</v>
      </c>
      <c r="O21" s="227">
        <f>TAMIU!$H$306</f>
        <v>486.85605110504031</v>
      </c>
      <c r="P21" s="227">
        <f>TAMIU!$H$307</f>
        <v>0</v>
      </c>
      <c r="Q21" s="227">
        <f>TAMIU!$H$308</f>
        <v>652.58451379416658</v>
      </c>
      <c r="R21" s="227">
        <f>TAMIU!$H$309</f>
        <v>0</v>
      </c>
      <c r="S21" s="227">
        <f>TAMIU!$H$310</f>
        <v>491.68763306467355</v>
      </c>
      <c r="T21" s="227">
        <f>TAMIU!$H$311</f>
        <v>241.20855592301763</v>
      </c>
      <c r="U21" s="227">
        <f>TAMIU!$H$312</f>
        <v>578.41669127983437</v>
      </c>
      <c r="V21" s="229">
        <f>TAMIU!$H$313</f>
        <v>487.90567112477783</v>
      </c>
    </row>
    <row r="22" spans="1:22" x14ac:dyDescent="0.55000000000000004">
      <c r="A22" s="230" t="s">
        <v>117</v>
      </c>
      <c r="B22" s="227">
        <f>WTAMU!$H$293</f>
        <v>392.3031522354712</v>
      </c>
      <c r="C22" s="227">
        <f>WTAMU!$H$294</f>
        <v>398.48189711836903</v>
      </c>
      <c r="D22" s="227">
        <f>WTAMU!$H$295</f>
        <v>727.37834528969893</v>
      </c>
      <c r="E22" s="227">
        <f>WTAMU!$H$296</f>
        <v>689.74836410668979</v>
      </c>
      <c r="F22" s="227">
        <f>WTAMU!$H$297</f>
        <v>613.98447454006543</v>
      </c>
      <c r="G22" s="227">
        <f>WTAMU!$H$298</f>
        <v>804.42025107225277</v>
      </c>
      <c r="H22" s="227">
        <f>WTAMU!$H$299</f>
        <v>0</v>
      </c>
      <c r="I22" s="227">
        <f>WTAMU!$H$300</f>
        <v>0</v>
      </c>
      <c r="J22" s="227">
        <f>WTAMU!$H$301</f>
        <v>561.64596010281105</v>
      </c>
      <c r="K22" s="227">
        <f>WTAMU!$H$302</f>
        <v>0</v>
      </c>
      <c r="L22" s="227">
        <f>WTAMU!$H$303</f>
        <v>0</v>
      </c>
      <c r="M22" s="227">
        <f>WTAMU!$H$304</f>
        <v>873.58227733167234</v>
      </c>
      <c r="N22" s="227">
        <f>WTAMU!$H$305</f>
        <v>0</v>
      </c>
      <c r="O22" s="227">
        <f>WTAMU!$H$306</f>
        <v>596.66433221329021</v>
      </c>
      <c r="P22" s="227">
        <f>WTAMU!$H$307</f>
        <v>0</v>
      </c>
      <c r="Q22" s="227">
        <f>WTAMU!$H$308</f>
        <v>475.55357168632889</v>
      </c>
      <c r="R22" s="227">
        <f>WTAMU!$H$309</f>
        <v>0</v>
      </c>
      <c r="S22" s="227">
        <f>WTAMU!$H$310</f>
        <v>747.62549243433693</v>
      </c>
      <c r="T22" s="227">
        <f>WTAMU!$H$311</f>
        <v>573.81721368439617</v>
      </c>
      <c r="U22" s="227">
        <f>WTAMU!$H$312</f>
        <v>649.69780882331429</v>
      </c>
      <c r="V22" s="229">
        <f>WTAMU!$H$313</f>
        <v>510.51170460177906</v>
      </c>
    </row>
    <row r="23" spans="1:22" x14ac:dyDescent="0.55000000000000004">
      <c r="A23" s="230" t="s">
        <v>915</v>
      </c>
      <c r="B23" s="227">
        <f>ETAMU!$H$293</f>
        <v>346.04009016784806</v>
      </c>
      <c r="C23" s="227">
        <f>ETAMU!$H$294</f>
        <v>443.83748540659406</v>
      </c>
      <c r="D23" s="227">
        <f>ETAMU!$H$295</f>
        <v>604.43462749551975</v>
      </c>
      <c r="E23" s="227">
        <f>ETAMU!$H$296</f>
        <v>713.7301593931486</v>
      </c>
      <c r="F23" s="227">
        <f>ETAMU!$H$297</f>
        <v>444.52833437510077</v>
      </c>
      <c r="G23" s="227">
        <f>ETAMU!$H$298</f>
        <v>727.7871663938123</v>
      </c>
      <c r="H23" s="227">
        <f>ETAMU!$H$299</f>
        <v>426.25409216211602</v>
      </c>
      <c r="I23" s="227">
        <f>ETAMU!$H$300</f>
        <v>0</v>
      </c>
      <c r="J23" s="227">
        <f>ETAMU!$H$301</f>
        <v>635.80643756312793</v>
      </c>
      <c r="K23" s="227">
        <f>ETAMU!$H$302</f>
        <v>680.59239609671749</v>
      </c>
      <c r="L23" s="227">
        <f>ETAMU!$H$303</f>
        <v>0</v>
      </c>
      <c r="M23" s="227">
        <f>ETAMU!$H$304</f>
        <v>414.86047893813895</v>
      </c>
      <c r="N23" s="227">
        <f>ETAMU!$H$305</f>
        <v>0</v>
      </c>
      <c r="O23" s="227">
        <f>ETAMU!$H$306</f>
        <v>491.61152837300898</v>
      </c>
      <c r="P23" s="227">
        <f>ETAMU!$H$307</f>
        <v>0</v>
      </c>
      <c r="Q23" s="227">
        <f>ETAMU!$H$308</f>
        <v>375.26732617047617</v>
      </c>
      <c r="R23" s="227">
        <f>ETAMU!$H$309</f>
        <v>0</v>
      </c>
      <c r="S23" s="227">
        <f>ETAMU!$H$310</f>
        <v>257.75880084772768</v>
      </c>
      <c r="T23" s="227">
        <f>ETAMU!$H$311</f>
        <v>637.07514666710063</v>
      </c>
      <c r="U23" s="227">
        <f>ETAMU!$H$312</f>
        <v>630.02012835616119</v>
      </c>
      <c r="V23" s="229">
        <f>ETAMU!$H$313</f>
        <v>440.7699699188521</v>
      </c>
    </row>
    <row r="24" spans="1:22" x14ac:dyDescent="0.55000000000000004">
      <c r="A24" s="230" t="s">
        <v>689</v>
      </c>
      <c r="B24" s="227">
        <f>TAMUT!$H$293</f>
        <v>689.34960106836411</v>
      </c>
      <c r="C24" s="227">
        <f>TAMUT!$H$294</f>
        <v>703.59663447310209</v>
      </c>
      <c r="D24" s="227">
        <f>TAMUT!$H$295</f>
        <v>499.13360500693409</v>
      </c>
      <c r="E24" s="227">
        <f>TAMUT!$H$296</f>
        <v>1078.3567656944167</v>
      </c>
      <c r="F24" s="227">
        <f>TAMUT!$H$297</f>
        <v>0</v>
      </c>
      <c r="G24" s="227">
        <f>TAMUT!$H$298</f>
        <v>1146.3547398703367</v>
      </c>
      <c r="H24" s="227">
        <f>TAMUT!$H$299</f>
        <v>811.73303286214536</v>
      </c>
      <c r="I24" s="227">
        <f>TAMUT!$H$300</f>
        <v>0</v>
      </c>
      <c r="J24" s="227">
        <f>TAMUT!$H$301</f>
        <v>1806.3700507235676</v>
      </c>
      <c r="K24" s="227">
        <f>TAMUT!$H$302</f>
        <v>0</v>
      </c>
      <c r="L24" s="227">
        <f>TAMUT!$H$303</f>
        <v>0</v>
      </c>
      <c r="M24" s="227">
        <f>TAMUT!$H$304</f>
        <v>0</v>
      </c>
      <c r="N24" s="227">
        <f>TAMUT!$H$305</f>
        <v>0</v>
      </c>
      <c r="O24" s="227">
        <f>TAMUT!$H$306</f>
        <v>763.8689106174844</v>
      </c>
      <c r="P24" s="227">
        <f>TAMUT!$H$307</f>
        <v>0</v>
      </c>
      <c r="Q24" s="227">
        <f>TAMUT!$H$308</f>
        <v>904.37415906274816</v>
      </c>
      <c r="R24" s="227">
        <f>TAMUT!$H$309</f>
        <v>0</v>
      </c>
      <c r="S24" s="227">
        <f>TAMUT!$H$310</f>
        <v>2235.9614198768127</v>
      </c>
      <c r="T24" s="227">
        <f>TAMUT!$H$311</f>
        <v>1159.632625670803</v>
      </c>
      <c r="U24" s="227">
        <f>TAMUT!$H$312</f>
        <v>1522.6247044017964</v>
      </c>
      <c r="V24" s="229">
        <f>TAMUT!$H$313</f>
        <v>854.47376894506783</v>
      </c>
    </row>
    <row r="25" spans="1:22" x14ac:dyDescent="0.55000000000000004">
      <c r="A25" s="230" t="s">
        <v>109</v>
      </c>
      <c r="B25" s="227">
        <f>UH!$H$293</f>
        <v>456.78198953439738</v>
      </c>
      <c r="C25" s="227">
        <f>UH!$H$294</f>
        <v>912.17384591192888</v>
      </c>
      <c r="D25" s="227">
        <f>UH!$H$295</f>
        <v>598.98931840703312</v>
      </c>
      <c r="E25" s="227">
        <f>UH!$H$296</f>
        <v>930.49338389060131</v>
      </c>
      <c r="F25" s="227">
        <f>UH!$H$297</f>
        <v>0</v>
      </c>
      <c r="G25" s="227">
        <f>UH!$H$298</f>
        <v>1402.6119191282742</v>
      </c>
      <c r="H25" s="227">
        <f>UH!$H$299</f>
        <v>311.20830056873672</v>
      </c>
      <c r="I25" s="227">
        <f>UH!$H$300</f>
        <v>829.89911967897046</v>
      </c>
      <c r="J25" s="227">
        <f>UH!$H$301</f>
        <v>770.2095548970907</v>
      </c>
      <c r="K25" s="227">
        <f>UH!$H$302</f>
        <v>0</v>
      </c>
      <c r="L25" s="227">
        <f>UH!$H$303</f>
        <v>0</v>
      </c>
      <c r="M25" s="227">
        <f>UH!$H$304</f>
        <v>292.47873966222494</v>
      </c>
      <c r="N25" s="227">
        <f>UH!$H$305</f>
        <v>0</v>
      </c>
      <c r="O25" s="227">
        <f>UH!$H$306</f>
        <v>364.09001355806447</v>
      </c>
      <c r="P25" s="227">
        <f>UH!$H$307</f>
        <v>2661.6013679565067</v>
      </c>
      <c r="Q25" s="227">
        <f>UH!$H$308</f>
        <v>496.82842066036682</v>
      </c>
      <c r="R25" s="227">
        <f>UH!$H$309</f>
        <v>2927.5633399049516</v>
      </c>
      <c r="S25" s="227">
        <f>UH!$H$310</f>
        <v>555.52242136614655</v>
      </c>
      <c r="T25" s="227">
        <f>UH!$H$311</f>
        <v>577.56535126732967</v>
      </c>
      <c r="U25" s="227">
        <f>UH!$H$312</f>
        <v>998.2759657583822</v>
      </c>
      <c r="V25" s="229">
        <f>UH!$H$313</f>
        <v>722.26369962489412</v>
      </c>
    </row>
    <row r="26" spans="1:22" x14ac:dyDescent="0.55000000000000004">
      <c r="A26" s="230" t="s">
        <v>699</v>
      </c>
      <c r="B26" s="227">
        <f>UHCL!$H$293</f>
        <v>497.09415130755212</v>
      </c>
      <c r="C26" s="227">
        <f>UHCL!$H$294</f>
        <v>640.98466953811601</v>
      </c>
      <c r="D26" s="227">
        <f>UHCL!$H$295</f>
        <v>581.5689573954229</v>
      </c>
      <c r="E26" s="227">
        <f>UHCL!$H$296</f>
        <v>710.17103187749524</v>
      </c>
      <c r="F26" s="227">
        <f>UHCL!$H$297</f>
        <v>0</v>
      </c>
      <c r="G26" s="227">
        <f>UHCL!$H$298</f>
        <v>839.30815931245036</v>
      </c>
      <c r="H26" s="227">
        <f>UHCL!$H$299</f>
        <v>894.70367721932121</v>
      </c>
      <c r="I26" s="227">
        <f>UHCL!$H$300</f>
        <v>0</v>
      </c>
      <c r="J26" s="227">
        <f>UHCL!$H$301</f>
        <v>720.05224019013622</v>
      </c>
      <c r="K26" s="227">
        <f>UHCL!$H$302</f>
        <v>963.60323079417606</v>
      </c>
      <c r="L26" s="227">
        <f>UHCL!$H$303</f>
        <v>0</v>
      </c>
      <c r="M26" s="227">
        <f>UHCL!$H$304</f>
        <v>677.67884837294594</v>
      </c>
      <c r="N26" s="227">
        <f>UHCL!$H$305</f>
        <v>0</v>
      </c>
      <c r="O26" s="227">
        <f>UHCL!$H$306</f>
        <v>839.89442297035475</v>
      </c>
      <c r="P26" s="227">
        <f>UHCL!$H$307</f>
        <v>0</v>
      </c>
      <c r="Q26" s="227">
        <f>UHCL!$H$308</f>
        <v>706.13187947373081</v>
      </c>
      <c r="R26" s="227">
        <f>UHCL!$H$309</f>
        <v>0</v>
      </c>
      <c r="S26" s="227">
        <f>UHCL!$H$310</f>
        <v>191.60987057112408</v>
      </c>
      <c r="T26" s="227">
        <f>UHCL!$H$311</f>
        <v>1245.4342977841939</v>
      </c>
      <c r="U26" s="227">
        <f>UHCL!$H$312</f>
        <v>1119.5553441756383</v>
      </c>
      <c r="V26" s="229">
        <f>UHCL!$H$313</f>
        <v>640.75327334907593</v>
      </c>
    </row>
    <row r="27" spans="1:22" x14ac:dyDescent="0.55000000000000004">
      <c r="A27" s="230" t="s">
        <v>700</v>
      </c>
      <c r="B27" s="227">
        <f>UHD!$H$293</f>
        <v>374.22374678721008</v>
      </c>
      <c r="C27" s="227">
        <f>UHD!$H$294</f>
        <v>458.74043214927229</v>
      </c>
      <c r="D27" s="227">
        <f>UHD!$H$295</f>
        <v>367.58566247936807</v>
      </c>
      <c r="E27" s="227">
        <f>UHD!$H$296</f>
        <v>648.06496754219222</v>
      </c>
      <c r="F27" s="227">
        <f>UHD!$H$297</f>
        <v>0</v>
      </c>
      <c r="G27" s="227">
        <f>UHD!$H$298</f>
        <v>458.77733967708122</v>
      </c>
      <c r="H27" s="227">
        <f>UHD!$H$299</f>
        <v>502.28084527575362</v>
      </c>
      <c r="I27" s="227">
        <f>UHD!$H$300</f>
        <v>0</v>
      </c>
      <c r="J27" s="227">
        <f>UHD!$H$301</f>
        <v>559.76099807054845</v>
      </c>
      <c r="K27" s="227">
        <f>UHD!$H$302</f>
        <v>0</v>
      </c>
      <c r="L27" s="227">
        <f>UHD!$H$303</f>
        <v>0</v>
      </c>
      <c r="M27" s="227">
        <f>UHD!$H$304</f>
        <v>0</v>
      </c>
      <c r="N27" s="227">
        <f>UHD!$H$305</f>
        <v>0</v>
      </c>
      <c r="O27" s="227">
        <f>UHD!$H$306</f>
        <v>487.72429393004455</v>
      </c>
      <c r="P27" s="227">
        <f>UHD!$H$307</f>
        <v>0</v>
      </c>
      <c r="Q27" s="227">
        <f>UHD!$H$308</f>
        <v>445.79367935427376</v>
      </c>
      <c r="R27" s="227">
        <f>UHD!$H$309</f>
        <v>0</v>
      </c>
      <c r="S27" s="227">
        <f>UHD!$H$310</f>
        <v>638.64160459375773</v>
      </c>
      <c r="T27" s="227">
        <f>UHD!$H$311</f>
        <v>601.94205970153394</v>
      </c>
      <c r="U27" s="227">
        <f>UHD!$H$312</f>
        <v>1119.6893641842489</v>
      </c>
      <c r="V27" s="229">
        <f>UHD!$H$313</f>
        <v>429.117151364655</v>
      </c>
    </row>
    <row r="28" spans="1:22" x14ac:dyDescent="0.55000000000000004">
      <c r="A28" s="230" t="s">
        <v>937</v>
      </c>
      <c r="B28" s="227">
        <f>TAMUV!$H$293</f>
        <v>397.53480582851955</v>
      </c>
      <c r="C28" s="227">
        <f>TAMUV!$H$294</f>
        <v>348.0284095798537</v>
      </c>
      <c r="D28" s="227">
        <f>TAMUV!$H$295</f>
        <v>460.23643381667074</v>
      </c>
      <c r="E28" s="227">
        <f>TAMUV!$H$296</f>
        <v>587.71001303544722</v>
      </c>
      <c r="F28" s="227">
        <f>TAMUV!$H$297</f>
        <v>0</v>
      </c>
      <c r="G28" s="227">
        <f>TAMUV!$H$298</f>
        <v>399.46267080532755</v>
      </c>
      <c r="H28" s="227">
        <f>TAMUV!$H$299</f>
        <v>281.57718694930639</v>
      </c>
      <c r="I28" s="227">
        <f>TAMUV!$H$300</f>
        <v>0</v>
      </c>
      <c r="J28" s="227">
        <f>TAMUV!$H$301</f>
        <v>0</v>
      </c>
      <c r="K28" s="227">
        <f>TAMUV!$H$302</f>
        <v>0</v>
      </c>
      <c r="L28" s="227">
        <f>TAMUV!$H$303</f>
        <v>0</v>
      </c>
      <c r="M28" s="227">
        <f>TAMUV!$H$304</f>
        <v>0</v>
      </c>
      <c r="N28" s="227">
        <f>TAMUV!$H$305</f>
        <v>0</v>
      </c>
      <c r="O28" s="227">
        <f>TAMUV!$H$306</f>
        <v>397.05263266269691</v>
      </c>
      <c r="P28" s="227">
        <f>TAMUV!$H$307</f>
        <v>0</v>
      </c>
      <c r="Q28" s="227">
        <f>TAMUV!$H$308</f>
        <v>634.02307192820251</v>
      </c>
      <c r="R28" s="227">
        <f>TAMUV!$H$309</f>
        <v>0</v>
      </c>
      <c r="S28" s="227">
        <f>TAMUV!$H$310</f>
        <v>833.02018400057023</v>
      </c>
      <c r="T28" s="227">
        <f>TAMUV!$H$311</f>
        <v>755.35316422314099</v>
      </c>
      <c r="U28" s="227">
        <f>TAMUV!$H$312</f>
        <v>728.27966720330551</v>
      </c>
      <c r="V28" s="229">
        <f>TAMUV!$H$313</f>
        <v>479.20122383413616</v>
      </c>
    </row>
    <row r="29" spans="1:22" x14ac:dyDescent="0.55000000000000004">
      <c r="A29" s="230" t="s">
        <v>680</v>
      </c>
      <c r="B29" s="227">
        <f>MID!$H$293</f>
        <v>441.10997209676555</v>
      </c>
      <c r="C29" s="227">
        <f>MID!$H$294</f>
        <v>541.47833167282181</v>
      </c>
      <c r="D29" s="227">
        <f>MID!$H$295</f>
        <v>673.41858125139231</v>
      </c>
      <c r="E29" s="227">
        <f>MID!$H$296</f>
        <v>514.91458344595731</v>
      </c>
      <c r="F29" s="227">
        <f>MID!$H$297</f>
        <v>421.83346098806123</v>
      </c>
      <c r="G29" s="227">
        <f>MID!$H$298</f>
        <v>920.40835085845004</v>
      </c>
      <c r="H29" s="227">
        <f>MID!$H$299</f>
        <v>418.47011282494145</v>
      </c>
      <c r="I29" s="227">
        <f>MID!$H$300</f>
        <v>0</v>
      </c>
      <c r="J29" s="227">
        <f>MID!$H$301</f>
        <v>580.8943382722581</v>
      </c>
      <c r="K29" s="227">
        <f>MID!$H$302</f>
        <v>0</v>
      </c>
      <c r="L29" s="227">
        <f>MID!$H$303</f>
        <v>0</v>
      </c>
      <c r="M29" s="227">
        <f>MID!$H$304</f>
        <v>489.63964813157759</v>
      </c>
      <c r="N29" s="227">
        <f>MID!$H$305</f>
        <v>0</v>
      </c>
      <c r="O29" s="227">
        <f>MID!$H$306</f>
        <v>494.50740591431122</v>
      </c>
      <c r="P29" s="227">
        <f>MID!$H$307</f>
        <v>0</v>
      </c>
      <c r="Q29" s="227">
        <f>MID!$H$308</f>
        <v>695.67852204054952</v>
      </c>
      <c r="R29" s="227">
        <f>MID!$H$309</f>
        <v>0</v>
      </c>
      <c r="S29" s="227">
        <f>MID!$H$310</f>
        <v>1720.9007589763105</v>
      </c>
      <c r="T29" s="227">
        <f>MID!$H$311</f>
        <v>855.44329933120298</v>
      </c>
      <c r="U29" s="227">
        <f>MID!$H$312</f>
        <v>717.55610017709228</v>
      </c>
      <c r="V29" s="229">
        <f>MID!$H$313</f>
        <v>547.50500697354823</v>
      </c>
    </row>
    <row r="30" spans="1:22" x14ac:dyDescent="0.55000000000000004">
      <c r="A30" s="230" t="s">
        <v>87</v>
      </c>
      <c r="B30" s="227">
        <f>UNT!$H$293</f>
        <v>385.08199282476568</v>
      </c>
      <c r="C30" s="227">
        <f>UNT!$H$294</f>
        <v>619.45598404550879</v>
      </c>
      <c r="D30" s="227">
        <f>UNT!$H$295</f>
        <v>595.06344592723383</v>
      </c>
      <c r="E30" s="227">
        <f>UNT!$H$296</f>
        <v>650.10422925042371</v>
      </c>
      <c r="F30" s="227">
        <f>UNT!$H$297</f>
        <v>136.8382213649831</v>
      </c>
      <c r="G30" s="227">
        <f>UNT!$H$298</f>
        <v>786.84550951160418</v>
      </c>
      <c r="H30" s="227">
        <f>UNT!$H$299</f>
        <v>286.46503160304599</v>
      </c>
      <c r="I30" s="227">
        <f>UNT!$H$300</f>
        <v>0</v>
      </c>
      <c r="J30" s="227">
        <f>UNT!$H$301</f>
        <v>272.38534284888982</v>
      </c>
      <c r="K30" s="227">
        <f>UNT!$H$302</f>
        <v>505.14613670053262</v>
      </c>
      <c r="L30" s="227">
        <f>UNT!$H$303</f>
        <v>0</v>
      </c>
      <c r="M30" s="227">
        <f>UNT!$H$304</f>
        <v>798.77874292444392</v>
      </c>
      <c r="N30" s="227">
        <f>UNT!$H$305</f>
        <v>0</v>
      </c>
      <c r="O30" s="227">
        <f>UNT!$H$306</f>
        <v>422.46038459317185</v>
      </c>
      <c r="P30" s="227">
        <f>UNT!$H$307</f>
        <v>0</v>
      </c>
      <c r="Q30" s="227">
        <f>UNT!$H$308</f>
        <v>453.8883973125524</v>
      </c>
      <c r="R30" s="227">
        <f>UNT!$H$309</f>
        <v>0</v>
      </c>
      <c r="S30" s="227">
        <f>UNT!$H$310</f>
        <v>496.35047301217668</v>
      </c>
      <c r="T30" s="227">
        <f>UNT!$H$311</f>
        <v>758.91091442819732</v>
      </c>
      <c r="U30" s="227">
        <f>UNT!$H$312</f>
        <v>0</v>
      </c>
      <c r="V30" s="229">
        <f>UNT!$H$313</f>
        <v>500.69244819983243</v>
      </c>
    </row>
    <row r="31" spans="1:22" x14ac:dyDescent="0.55000000000000004">
      <c r="A31" s="231" t="s">
        <v>702</v>
      </c>
      <c r="B31" s="227">
        <f>UNTD!$H$293</f>
        <v>476.85052728934073</v>
      </c>
      <c r="C31" s="227">
        <f>UNTD!$H$294</f>
        <v>538.9106966678612</v>
      </c>
      <c r="D31" s="227">
        <f>UNTD!$H$295</f>
        <v>257.280136125664</v>
      </c>
      <c r="E31" s="227">
        <f>UNTD!$H$296</f>
        <v>811.14656895765529</v>
      </c>
      <c r="F31" s="227">
        <f>UNTD!$H$297</f>
        <v>415.29296294770126</v>
      </c>
      <c r="G31" s="227">
        <f>UNTD!$H$298</f>
        <v>522.08697787002211</v>
      </c>
      <c r="H31" s="227">
        <f>UNTD!$H$299</f>
        <v>746.00071332983543</v>
      </c>
      <c r="I31" s="227">
        <f>UNTD!$H$300</f>
        <v>611.17894267509223</v>
      </c>
      <c r="J31" s="227">
        <f>UNTD!$H$301</f>
        <v>427.624483298825</v>
      </c>
      <c r="K31" s="227">
        <f>UNTD!$H$302</f>
        <v>0</v>
      </c>
      <c r="L31" s="227">
        <f>UNTD!$H$303</f>
        <v>0</v>
      </c>
      <c r="M31" s="227">
        <f>UNTD!$H$304</f>
        <v>0</v>
      </c>
      <c r="N31" s="227">
        <f>UNTD!$H$305</f>
        <v>0</v>
      </c>
      <c r="O31" s="227">
        <f>UNTD!$H$306</f>
        <v>503.33579503472299</v>
      </c>
      <c r="P31" s="227">
        <f>UNTD!$H$307</f>
        <v>0</v>
      </c>
      <c r="Q31" s="227">
        <f>UNTD!$H$308</f>
        <v>527.60216135325709</v>
      </c>
      <c r="R31" s="227">
        <f>UNTD!$H$309</f>
        <v>0</v>
      </c>
      <c r="S31" s="227">
        <f>UNTD!$H$310</f>
        <v>511.81716101385933</v>
      </c>
      <c r="T31" s="227">
        <f>UNTD!$H$311</f>
        <v>594.08481100591155</v>
      </c>
      <c r="U31" s="227">
        <f>UNTD!$H$312</f>
        <v>0</v>
      </c>
      <c r="V31" s="229">
        <f>UNTD!$H$313</f>
        <v>526.46463111663195</v>
      </c>
    </row>
    <row r="32" spans="1:22" x14ac:dyDescent="0.55000000000000004">
      <c r="A32" s="230" t="s">
        <v>93</v>
      </c>
      <c r="B32" s="227">
        <f>SFASU!$H$293</f>
        <v>434.51984855959358</v>
      </c>
      <c r="C32" s="227">
        <f>SFASU!$H$294</f>
        <v>534.34606884968412</v>
      </c>
      <c r="D32" s="227">
        <f>SFASU!$H$295</f>
        <v>662.55493688588501</v>
      </c>
      <c r="E32" s="227">
        <f>SFASU!$H$296</f>
        <v>695.0426244854242</v>
      </c>
      <c r="F32" s="227">
        <f>SFASU!$H$297</f>
        <v>785.3785118114281</v>
      </c>
      <c r="G32" s="227">
        <f>SFASU!$H$298</f>
        <v>619.6857993604151</v>
      </c>
      <c r="H32" s="227">
        <f>SFASU!$H$299</f>
        <v>414.58470481286645</v>
      </c>
      <c r="I32" s="227">
        <f>SFASU!$H$300</f>
        <v>0</v>
      </c>
      <c r="J32" s="227">
        <f>SFASU!$H$301</f>
        <v>819.25860140461248</v>
      </c>
      <c r="K32" s="227">
        <f>SFASU!$H$302</f>
        <v>0</v>
      </c>
      <c r="L32" s="227">
        <f>SFASU!$H$303</f>
        <v>0</v>
      </c>
      <c r="M32" s="227">
        <f>SFASU!$H$304</f>
        <v>2674.1304146440993</v>
      </c>
      <c r="N32" s="227">
        <f>SFASU!$H$305</f>
        <v>0</v>
      </c>
      <c r="O32" s="227">
        <f>SFASU!$H$306</f>
        <v>520.95078472739272</v>
      </c>
      <c r="P32" s="227">
        <f>SFASU!$H$307</f>
        <v>0</v>
      </c>
      <c r="Q32" s="227">
        <f>SFASU!$H$308</f>
        <v>605.42994158520116</v>
      </c>
      <c r="R32" s="227">
        <f>SFASU!$H$309</f>
        <v>0</v>
      </c>
      <c r="S32" s="227">
        <f>SFASU!$H$310</f>
        <v>559.63493508472368</v>
      </c>
      <c r="T32" s="227">
        <f>SFASU!$H$311</f>
        <v>592.91715949332433</v>
      </c>
      <c r="U32" s="227">
        <f>SFASU!$H$312</f>
        <v>1077.8748917007517</v>
      </c>
      <c r="V32" s="229">
        <f>SFASU!$H$313</f>
        <v>565.8750651005837</v>
      </c>
    </row>
    <row r="33" spans="1:22" x14ac:dyDescent="0.55000000000000004">
      <c r="A33" s="230" t="s">
        <v>103</v>
      </c>
      <c r="B33" s="227">
        <f>TSU!$H$293</f>
        <v>542.13704769400397</v>
      </c>
      <c r="C33" s="227">
        <f>TSU!$H$294</f>
        <v>623.34750674596171</v>
      </c>
      <c r="D33" s="227">
        <f>TSU!$H$295</f>
        <v>612.60583090932744</v>
      </c>
      <c r="E33" s="227">
        <f>TSU!$H$296</f>
        <v>1026.3828664612079</v>
      </c>
      <c r="F33" s="227">
        <f>TSU!$H$297</f>
        <v>0</v>
      </c>
      <c r="G33" s="227">
        <f>TSU!$H$298</f>
        <v>750.04643495059236</v>
      </c>
      <c r="H33" s="227">
        <f>TSU!$H$299</f>
        <v>688.47572921442304</v>
      </c>
      <c r="I33" s="227">
        <f>TSU!$H$300</f>
        <v>1076.1393523122988</v>
      </c>
      <c r="J33" s="227">
        <f>TSU!$H$301</f>
        <v>1288.5487907203362</v>
      </c>
      <c r="K33" s="227">
        <f>TSU!$H$302</f>
        <v>0</v>
      </c>
      <c r="L33" s="227">
        <f>TSU!$H$303</f>
        <v>0</v>
      </c>
      <c r="M33" s="227">
        <f>TSU!$H$304</f>
        <v>572.21500151403097</v>
      </c>
      <c r="N33" s="227">
        <f>TSU!$H$305</f>
        <v>0</v>
      </c>
      <c r="O33" s="227">
        <f>TSU!$H$306</f>
        <v>662.24571303709013</v>
      </c>
      <c r="P33" s="227">
        <f>TSU!$H$307</f>
        <v>1591.252036427969</v>
      </c>
      <c r="Q33" s="227">
        <f>TSU!$H$308</f>
        <v>674.8435525157247</v>
      </c>
      <c r="R33" s="227">
        <f>TSU!$H$309</f>
        <v>0</v>
      </c>
      <c r="S33" s="227">
        <f>TSU!$H$310</f>
        <v>1311.6061044622502</v>
      </c>
      <c r="T33" s="227">
        <f>TSU!$H$311</f>
        <v>1608.323552909718</v>
      </c>
      <c r="U33" s="227">
        <f>TSU!$H$312</f>
        <v>0</v>
      </c>
      <c r="V33" s="229">
        <f>TSU!$H$313</f>
        <v>703.3564369328675</v>
      </c>
    </row>
    <row r="34" spans="1:22" x14ac:dyDescent="0.55000000000000004">
      <c r="A34" s="230" t="s">
        <v>105</v>
      </c>
      <c r="B34" s="227">
        <f>TTU!$H$293</f>
        <v>512.02601907877454</v>
      </c>
      <c r="C34" s="227">
        <f>TTU!$H$294</f>
        <v>749.16098587104852</v>
      </c>
      <c r="D34" s="227">
        <f>TTU!$H$295</f>
        <v>874.04059596526326</v>
      </c>
      <c r="E34" s="227">
        <f>TTU!$H$296</f>
        <v>1275.6912281766135</v>
      </c>
      <c r="F34" s="227">
        <f>TTU!$H$297</f>
        <v>932.10837515324613</v>
      </c>
      <c r="G34" s="227">
        <f>TTU!$H$298</f>
        <v>1108.1557749903945</v>
      </c>
      <c r="H34" s="227">
        <f>TTU!$H$299</f>
        <v>525.73041544000046</v>
      </c>
      <c r="I34" s="227">
        <f>TTU!$H$300</f>
        <v>1664.7932062142418</v>
      </c>
      <c r="J34" s="227">
        <f>TTU!$H$301</f>
        <v>1398.6634061906354</v>
      </c>
      <c r="K34" s="227">
        <f>TTU!$H$302</f>
        <v>4043.7247518742338</v>
      </c>
      <c r="L34" s="227">
        <f>TTU!$H$303</f>
        <v>2718.4962874541925</v>
      </c>
      <c r="M34" s="227">
        <f>TTU!$H$304</f>
        <v>0</v>
      </c>
      <c r="N34" s="227">
        <f>TTU!$H$305</f>
        <v>0</v>
      </c>
      <c r="O34" s="227">
        <f>TTU!$H$306</f>
        <v>587.11863368612364</v>
      </c>
      <c r="P34" s="227">
        <f>TTU!$H$307</f>
        <v>0</v>
      </c>
      <c r="Q34" s="227">
        <f>TTU!$H$308</f>
        <v>794.54784221624675</v>
      </c>
      <c r="R34" s="227">
        <f>TTU!$H$309</f>
        <v>0</v>
      </c>
      <c r="S34" s="227">
        <f>TTU!$H$310</f>
        <v>1373.0804045607838</v>
      </c>
      <c r="T34" s="227">
        <f>TTU!$H$311</f>
        <v>1922.9714078957895</v>
      </c>
      <c r="U34" s="227">
        <f>TTU!$H$312</f>
        <v>0</v>
      </c>
      <c r="V34" s="229">
        <f>TTU!$H$313</f>
        <v>767.54632973972741</v>
      </c>
    </row>
    <row r="35" spans="1:22" x14ac:dyDescent="0.55000000000000004">
      <c r="A35" s="230" t="s">
        <v>678</v>
      </c>
      <c r="B35" s="227">
        <f>ASU!$H$293</f>
        <v>352.53607319170942</v>
      </c>
      <c r="C35" s="227">
        <f>ASU!$H$294</f>
        <v>509.88434372432408</v>
      </c>
      <c r="D35" s="227">
        <f>ASU!$H$295</f>
        <v>563.56179877609975</v>
      </c>
      <c r="E35" s="227">
        <f>ASU!$H$296</f>
        <v>399.03035280620554</v>
      </c>
      <c r="F35" s="227">
        <f>ASU!$H$297</f>
        <v>424.82497987308318</v>
      </c>
      <c r="G35" s="227">
        <f>ASU!$H$298</f>
        <v>632.94283457926861</v>
      </c>
      <c r="H35" s="227">
        <f>ASU!$H$299</f>
        <v>398.18886467259478</v>
      </c>
      <c r="I35" s="227">
        <f>ASU!$H$300</f>
        <v>0</v>
      </c>
      <c r="J35" s="227">
        <f>ASU!$H$301</f>
        <v>542.67033606452071</v>
      </c>
      <c r="K35" s="227">
        <f>ASU!$H$302</f>
        <v>0</v>
      </c>
      <c r="L35" s="227">
        <f>ASU!$H$303</f>
        <v>0</v>
      </c>
      <c r="M35" s="227">
        <f>ASU!$H$304</f>
        <v>0</v>
      </c>
      <c r="N35" s="227">
        <f>ASU!$H$305</f>
        <v>0</v>
      </c>
      <c r="O35" s="227">
        <f>ASU!$H$306</f>
        <v>515.56288792834198</v>
      </c>
      <c r="P35" s="227">
        <f>ASU!$H$307</f>
        <v>0</v>
      </c>
      <c r="Q35" s="227">
        <f>ASU!$H$308</f>
        <v>496.31391808791119</v>
      </c>
      <c r="R35" s="227">
        <f>ASU!$H$309</f>
        <v>0</v>
      </c>
      <c r="S35" s="227">
        <f>ASU!$H$310</f>
        <v>154.53742900974433</v>
      </c>
      <c r="T35" s="227">
        <f>ASU!$H$311</f>
        <v>435.28647253257213</v>
      </c>
      <c r="U35" s="227">
        <f>ASU!$H$312</f>
        <v>1028.2565729987762</v>
      </c>
      <c r="V35" s="229">
        <f>ASU!$H$313</f>
        <v>439.68161740878702</v>
      </c>
    </row>
    <row r="36" spans="1:22" x14ac:dyDescent="0.55000000000000004">
      <c r="A36" s="230" t="s">
        <v>107</v>
      </c>
      <c r="B36" s="227">
        <f>TWU!$H$293</f>
        <v>365.2463814895446</v>
      </c>
      <c r="C36" s="227">
        <f>TWU!$H$294</f>
        <v>480.19968324343597</v>
      </c>
      <c r="D36" s="227">
        <f>TWU!$H$295</f>
        <v>614.32781830366901</v>
      </c>
      <c r="E36" s="227">
        <f>TWU!$H$296</f>
        <v>677.61876067751541</v>
      </c>
      <c r="F36" s="227">
        <f>TWU!$H$297</f>
        <v>890.63225473359273</v>
      </c>
      <c r="G36" s="227">
        <f>TWU!$H$298</f>
        <v>672.20339233910556</v>
      </c>
      <c r="H36" s="227">
        <f>TWU!$H$299</f>
        <v>533.04228778417394</v>
      </c>
      <c r="I36" s="227">
        <f>TWU!$H$300</f>
        <v>0</v>
      </c>
      <c r="J36" s="227">
        <f>TWU!$H$301</f>
        <v>921.95143979351519</v>
      </c>
      <c r="K36" s="227">
        <f>TWU!$H$302</f>
        <v>659.09229025589718</v>
      </c>
      <c r="L36" s="227">
        <f>TWU!$H$303</f>
        <v>0</v>
      </c>
      <c r="M36" s="227">
        <f>TWU!$H$304</f>
        <v>0</v>
      </c>
      <c r="N36" s="227">
        <f>TWU!$H$305</f>
        <v>0</v>
      </c>
      <c r="O36" s="227">
        <f>TWU!$H$306</f>
        <v>695.62218854850221</v>
      </c>
      <c r="P36" s="227">
        <f>TWU!$H$307</f>
        <v>0</v>
      </c>
      <c r="Q36" s="227">
        <f>TWU!$H$308</f>
        <v>513.75152921200265</v>
      </c>
      <c r="R36" s="227">
        <f>TWU!$H$309</f>
        <v>0</v>
      </c>
      <c r="S36" s="227">
        <f>TWU!$H$310</f>
        <v>868.44113517601897</v>
      </c>
      <c r="T36" s="227">
        <f>TWU!$H$311</f>
        <v>1025.4704224550712</v>
      </c>
      <c r="U36" s="227">
        <f>TWU!$H$312</f>
        <v>811.18647418825458</v>
      </c>
      <c r="V36" s="229">
        <f>TWU!$H$313</f>
        <v>548.66494958563646</v>
      </c>
    </row>
    <row r="37" spans="1:22" x14ac:dyDescent="0.55000000000000004">
      <c r="A37" s="230" t="s">
        <v>679</v>
      </c>
      <c r="B37" s="227">
        <f>LU!$H$293</f>
        <v>397.89583481697065</v>
      </c>
      <c r="C37" s="227">
        <f>LU!$H$294</f>
        <v>430.75738372750226</v>
      </c>
      <c r="D37" s="227">
        <f>LU!$H$295</f>
        <v>850.77128282360127</v>
      </c>
      <c r="E37" s="227">
        <f>LU!$H$296</f>
        <v>281.49366628143247</v>
      </c>
      <c r="F37" s="227">
        <f>LU!$H$297</f>
        <v>0</v>
      </c>
      <c r="G37" s="227">
        <f>LU!$H$298</f>
        <v>905.49742620304153</v>
      </c>
      <c r="H37" s="227">
        <f>LU!$H$299</f>
        <v>299.09854262258699</v>
      </c>
      <c r="I37" s="227">
        <f>LU!$H$300</f>
        <v>0</v>
      </c>
      <c r="J37" s="227">
        <f>LU!$H$301</f>
        <v>470.32000620233816</v>
      </c>
      <c r="K37" s="227">
        <f>LU!$H$302</f>
        <v>62.411294735361587</v>
      </c>
      <c r="L37" s="227">
        <f>LU!$H$303</f>
        <v>0</v>
      </c>
      <c r="M37" s="227">
        <f>LU!$H$304</f>
        <v>0</v>
      </c>
      <c r="N37" s="227">
        <f>LU!$H$305</f>
        <v>0</v>
      </c>
      <c r="O37" s="227">
        <f>LU!$H$306</f>
        <v>403.16342948642472</v>
      </c>
      <c r="P37" s="227">
        <f>LU!$H$307</f>
        <v>0</v>
      </c>
      <c r="Q37" s="227">
        <f>LU!$H$308</f>
        <v>391.77969384249371</v>
      </c>
      <c r="R37" s="227">
        <f>LU!$H$309</f>
        <v>0</v>
      </c>
      <c r="S37" s="227">
        <f>LU!$H$310</f>
        <v>254.42027053849645</v>
      </c>
      <c r="T37" s="227">
        <f>LU!$H$311</f>
        <v>554.71701760866063</v>
      </c>
      <c r="U37" s="227">
        <f>LU!$H$312</f>
        <v>1109.288454550438</v>
      </c>
      <c r="V37" s="229">
        <f>LU!$H$313</f>
        <v>449.54515998296876</v>
      </c>
    </row>
    <row r="38" spans="1:22" x14ac:dyDescent="0.55000000000000004">
      <c r="A38" s="230" t="s">
        <v>682</v>
      </c>
      <c r="B38" s="227">
        <f>SHSU!$H$293</f>
        <v>419.75444366876906</v>
      </c>
      <c r="C38" s="227">
        <f>SHSU!$H$294</f>
        <v>453.8369852490946</v>
      </c>
      <c r="D38" s="227">
        <f>SHSU!$H$295</f>
        <v>620.51632055525204</v>
      </c>
      <c r="E38" s="227">
        <f>SHSU!$H$296</f>
        <v>718.53706537111032</v>
      </c>
      <c r="F38" s="227">
        <f>SHSU!$H$297</f>
        <v>487.79039600601124</v>
      </c>
      <c r="G38" s="227">
        <f>SHSU!$H$298</f>
        <v>590.82615245997488</v>
      </c>
      <c r="H38" s="227">
        <f>SHSU!$H$299</f>
        <v>454.77781806613569</v>
      </c>
      <c r="I38" s="227">
        <f>SHSU!$H$300</f>
        <v>0</v>
      </c>
      <c r="J38" s="227">
        <f>SHSU!$H$301</f>
        <v>0</v>
      </c>
      <c r="K38" s="227">
        <f>SHSU!$H$302</f>
        <v>831.82459802964024</v>
      </c>
      <c r="L38" s="227">
        <f>SHSU!$H$303</f>
        <v>0</v>
      </c>
      <c r="M38" s="227">
        <f>SHSU!$H$304</f>
        <v>482.0619691766409</v>
      </c>
      <c r="N38" s="227">
        <f>SHSU!$H$305</f>
        <v>0</v>
      </c>
      <c r="O38" s="227">
        <f>SHSU!$H$306</f>
        <v>499.4853549344511</v>
      </c>
      <c r="P38" s="227">
        <f>SHSU!$H$307</f>
        <v>0</v>
      </c>
      <c r="Q38" s="227">
        <f>SHSU!$H$308</f>
        <v>587.7239977705708</v>
      </c>
      <c r="R38" s="227">
        <f>SHSU!$H$309</f>
        <v>0</v>
      </c>
      <c r="S38" s="227">
        <f>SHSU!$H$310</f>
        <v>986.9392051631819</v>
      </c>
      <c r="T38" s="227">
        <f>SHSU!$H$311</f>
        <v>557.77783977919262</v>
      </c>
      <c r="U38" s="227">
        <f>SHSU!$H$312</f>
        <v>1033.302756283678</v>
      </c>
      <c r="V38" s="229">
        <f>SHSU!$H$313</f>
        <v>502.16158210147819</v>
      </c>
    </row>
    <row r="39" spans="1:22" x14ac:dyDescent="0.55000000000000004">
      <c r="A39" s="230" t="s">
        <v>691</v>
      </c>
      <c r="B39" s="227">
        <f>TXST!$H$293</f>
        <v>464.96061926157023</v>
      </c>
      <c r="C39" s="227">
        <f>TXST!$H$294</f>
        <v>505.49041608098628</v>
      </c>
      <c r="D39" s="227">
        <f>TXST!$H$295</f>
        <v>522.69762464973337</v>
      </c>
      <c r="E39" s="227">
        <f>TXST!$H$296</f>
        <v>658.46675090267092</v>
      </c>
      <c r="F39" s="227">
        <f>TXST!$H$297</f>
        <v>700.21771636216783</v>
      </c>
      <c r="G39" s="227">
        <f>TXST!$H$298</f>
        <v>874.25051569411801</v>
      </c>
      <c r="H39" s="227">
        <f>TXST!$H$299</f>
        <v>436.29025355692357</v>
      </c>
      <c r="I39" s="227">
        <f>TXST!$H$300</f>
        <v>0</v>
      </c>
      <c r="J39" s="227">
        <f>TXST!$H$301</f>
        <v>663.72965897806682</v>
      </c>
      <c r="K39" s="227">
        <f>TXST!$H$302</f>
        <v>0</v>
      </c>
      <c r="L39" s="227">
        <f>TXST!$H$303</f>
        <v>0</v>
      </c>
      <c r="M39" s="227">
        <f>TXST!$H$304</f>
        <v>206.19918091538145</v>
      </c>
      <c r="N39" s="227">
        <f>TXST!$H$305</f>
        <v>0</v>
      </c>
      <c r="O39" s="227">
        <f>TXST!$H$306</f>
        <v>576.42381446232832</v>
      </c>
      <c r="P39" s="227">
        <f>TXST!$H$307</f>
        <v>0</v>
      </c>
      <c r="Q39" s="227">
        <f>TXST!$H$308</f>
        <v>419.06736850606467</v>
      </c>
      <c r="R39" s="227">
        <f>TXST!$H$309</f>
        <v>0</v>
      </c>
      <c r="S39" s="227">
        <f>TXST!$H$310</f>
        <v>760.35789266558515</v>
      </c>
      <c r="T39" s="227">
        <f>TXST!$H$311</f>
        <v>671.27940981411757</v>
      </c>
      <c r="U39" s="227">
        <f>TXST!$H$312</f>
        <v>1066.9082762791675</v>
      </c>
      <c r="V39" s="229">
        <f>TXST!$H$313</f>
        <v>517.44467603043404</v>
      </c>
    </row>
    <row r="40" spans="1:22" x14ac:dyDescent="0.55000000000000004">
      <c r="A40" s="230" t="s">
        <v>683</v>
      </c>
      <c r="B40" s="227">
        <f>SRSU!$H$293</f>
        <v>781.82953314665042</v>
      </c>
      <c r="C40" s="227">
        <f>SRSU!$H$294</f>
        <v>1083.1814607821245</v>
      </c>
      <c r="D40" s="227">
        <f>SRSU!$H$295</f>
        <v>1654.2069478390058</v>
      </c>
      <c r="E40" s="227">
        <f>SRSU!$H$296</f>
        <v>1111.4915064791403</v>
      </c>
      <c r="F40" s="227">
        <f>SRSU!$H$297</f>
        <v>1510.8155386253759</v>
      </c>
      <c r="G40" s="227">
        <f>SRSU!$H$298</f>
        <v>1637.8178856037373</v>
      </c>
      <c r="H40" s="227">
        <f>SRSU!$H$299</f>
        <v>689.46927209639568</v>
      </c>
      <c r="I40" s="227">
        <f>SRSU!$H$300</f>
        <v>0</v>
      </c>
      <c r="J40" s="227">
        <f>SRSU!$H$301</f>
        <v>0</v>
      </c>
      <c r="K40" s="227">
        <f>SRSU!$H$302</f>
        <v>0</v>
      </c>
      <c r="L40" s="227">
        <f>SRSU!$H$303</f>
        <v>0</v>
      </c>
      <c r="M40" s="227">
        <f>SRSU!$H$304</f>
        <v>1162.89809614297</v>
      </c>
      <c r="N40" s="227">
        <f>SRSU!$H$305</f>
        <v>11945.207679318441</v>
      </c>
      <c r="O40" s="227">
        <f>SRSU!$H$306</f>
        <v>785.56114743717387</v>
      </c>
      <c r="P40" s="227">
        <f>SRSU!$H$307</f>
        <v>0</v>
      </c>
      <c r="Q40" s="227">
        <f>SRSU!$H$308</f>
        <v>870.47947940575921</v>
      </c>
      <c r="R40" s="227">
        <f>SRSU!$H$309</f>
        <v>0</v>
      </c>
      <c r="S40" s="227">
        <f>SRSU!$H$310</f>
        <v>807.14444510862484</v>
      </c>
      <c r="T40" s="227">
        <f>SRSU!$H$311</f>
        <v>866.10508046031225</v>
      </c>
      <c r="U40" s="227">
        <f>SRSU!$H$312</f>
        <v>1892.5856579609156</v>
      </c>
      <c r="V40" s="229">
        <f>SRSU!$H$313</f>
        <v>973.74317866296224</v>
      </c>
    </row>
    <row r="41" spans="1:22" x14ac:dyDescent="0.55000000000000004">
      <c r="A41" s="230" t="s">
        <v>1</v>
      </c>
      <c r="B41" s="227">
        <f>Total!$H$237</f>
        <v>517.34183478822422</v>
      </c>
      <c r="C41" s="227">
        <f>Total!$H$238</f>
        <v>886.55873189532815</v>
      </c>
      <c r="D41" s="227">
        <f>Total!$H$239</f>
        <v>689.01278545224898</v>
      </c>
      <c r="E41" s="227">
        <f>Total!$H$240</f>
        <v>846.86825687992462</v>
      </c>
      <c r="F41" s="227">
        <f>Total!$H$241</f>
        <v>972.7364371403728</v>
      </c>
      <c r="G41" s="227">
        <f>Total!$H$242</f>
        <v>1381.8455150209536</v>
      </c>
      <c r="H41" s="227">
        <f>Total!$H$243</f>
        <v>489.83995816626322</v>
      </c>
      <c r="I41" s="227">
        <f>Total!$H$244</f>
        <v>1709.485137880177</v>
      </c>
      <c r="J41" s="227">
        <f>Total!$H$245</f>
        <v>820.8084525315852</v>
      </c>
      <c r="K41" s="227">
        <f>Total!$H$246</f>
        <v>1427.2182406120801</v>
      </c>
      <c r="L41" s="227">
        <f>Total!$H$247</f>
        <v>4974.7814459289293</v>
      </c>
      <c r="M41" s="227">
        <f>Total!$H$248</f>
        <v>502.68613039783401</v>
      </c>
      <c r="N41" s="227">
        <f>Total!$H$249</f>
        <v>7551.8209857273414</v>
      </c>
      <c r="O41" s="227">
        <f>Total!$H$250</f>
        <v>566.87542789479301</v>
      </c>
      <c r="P41" s="227">
        <f>Total!$H$251</f>
        <v>2431.980925634653</v>
      </c>
      <c r="Q41" s="227">
        <f>Total!$H$252</f>
        <v>668.35198219505412</v>
      </c>
      <c r="R41" s="227">
        <f>Total!$H$253</f>
        <v>2927.5633399049516</v>
      </c>
      <c r="S41" s="227">
        <f>Total!$H$254</f>
        <v>709.46281026870361</v>
      </c>
      <c r="T41" s="227">
        <f>Total!$H$255</f>
        <v>653.89789302995587</v>
      </c>
      <c r="U41" s="227">
        <f>Total!$H$256</f>
        <v>761.93403183871487</v>
      </c>
      <c r="V41" s="227">
        <f>Total!$H$257</f>
        <v>762.97510743973646</v>
      </c>
    </row>
    <row r="42" spans="1:22" x14ac:dyDescent="0.55000000000000004">
      <c r="A42" s="230" t="s">
        <v>217</v>
      </c>
      <c r="B42" s="232">
        <f t="array" ref="B42">AVERAGE(IF(B5:B40&gt;0,B5:B40))</f>
        <v>498.82596206216681</v>
      </c>
      <c r="C42" s="232">
        <f t="array" ref="C42">AVERAGE(IF(C5:C40&gt;0,C5:C40))</f>
        <v>700.04042095487671</v>
      </c>
      <c r="D42" s="232">
        <f t="array" ref="D42">AVERAGE(IF(D5:D40&gt;0,D5:D40))</f>
        <v>673.51100062309138</v>
      </c>
      <c r="E42" s="232">
        <f t="array" ref="E42">AVERAGE(IF(E5:E40&gt;0,E5:E40))</f>
        <v>874.527060357295</v>
      </c>
      <c r="F42" s="232">
        <f t="array" ref="F42">AVERAGE(IF(F5:F40&gt;0,F5:F40))</f>
        <v>1126.6897676814594</v>
      </c>
      <c r="G42" s="232">
        <f t="array" ref="G42">AVERAGE(IF(G5:G40&gt;0,G5:G40))</f>
        <v>985.82627257466447</v>
      </c>
      <c r="H42" s="232">
        <f t="array" ref="H42">AVERAGE(IF(H5:H40&gt;0,H5:H40))</f>
        <v>500.1728404824118</v>
      </c>
      <c r="I42" s="232">
        <f t="array" ref="I42">AVERAGE(IF(I5:I40&gt;0,I5:I40))</f>
        <v>1699.8828696693192</v>
      </c>
      <c r="J42" s="232">
        <f t="array" ref="J42">AVERAGE(IF(J5:J40&gt;0,J5:J40))</f>
        <v>846.91683954188181</v>
      </c>
      <c r="K42" s="232">
        <f t="array" ref="K42">AVERAGE(IF(K5:K40&gt;0,K5:K40))</f>
        <v>1731.0610625449528</v>
      </c>
      <c r="L42" s="232">
        <f t="array" ref="L42">AVERAGE(IF(L5:L40&gt;0,L5:L40))</f>
        <v>4418.208888373123</v>
      </c>
      <c r="M42" s="232">
        <f t="array" ref="M42">AVERAGE(IF(M5:M40&gt;0,M5:M40))</f>
        <v>1438.9118473469539</v>
      </c>
      <c r="N42" s="232">
        <f t="array" ref="N42">AVERAGE(IF(N5:N40&gt;0,N5:N40))</f>
        <v>6010.332260233321</v>
      </c>
      <c r="O42" s="232">
        <f t="array" ref="O42">AVERAGE(IF(O5:O40&gt;0,O5:O40))</f>
        <v>618.83334462548032</v>
      </c>
      <c r="P42" s="232">
        <f t="array" ref="P42">AVERAGE(IF(P5:P40&gt;0,P5:P40))</f>
        <v>2171.4892885340764</v>
      </c>
      <c r="Q42" s="232">
        <f t="array" ref="Q42">AVERAGE(IF(Q5:Q40&gt;0,Q5:Q40))</f>
        <v>651.59904207509874</v>
      </c>
      <c r="R42" s="232">
        <f t="array" ref="R42">AVERAGE(IF(R5:R40&gt;0,R5:R40))</f>
        <v>2927.5633399049516</v>
      </c>
      <c r="S42" s="232">
        <f t="array" ref="S42">AVERAGE(IF(S5:S40&gt;0,S5:S40))</f>
        <v>1030.411500560944</v>
      </c>
      <c r="T42" s="232">
        <f t="array" ref="T42">AVERAGE(IF(T5:T40&gt;0,T5:T40))</f>
        <v>767.32398351412996</v>
      </c>
      <c r="U42" s="232">
        <f t="array" ref="U42">AVERAGE(IF(U5:U40&gt;0,U5:U40))</f>
        <v>1014.4336019709149</v>
      </c>
      <c r="V42" s="232">
        <f t="array" ref="V42">AVERAGE(IF(V5:V40&gt;0,V5:V40))</f>
        <v>673.23050816677824</v>
      </c>
    </row>
    <row r="43" spans="1:22" x14ac:dyDescent="0.55000000000000004">
      <c r="A43" s="230" t="s">
        <v>194</v>
      </c>
      <c r="B43" s="232">
        <f>MAX(B5:B40)</f>
        <v>1054.0892150219988</v>
      </c>
      <c r="C43" s="232">
        <f t="shared" ref="C43:V43" si="0">MAX(C5:C40)</f>
        <v>2767.8069982610709</v>
      </c>
      <c r="D43" s="232">
        <f t="shared" si="0"/>
        <v>1654.2069478390058</v>
      </c>
      <c r="E43" s="232">
        <f t="shared" si="0"/>
        <v>2666.3944206512097</v>
      </c>
      <c r="F43" s="232">
        <f t="shared" si="0"/>
        <v>4980.9989731372798</v>
      </c>
      <c r="G43" s="232">
        <f t="shared" si="0"/>
        <v>3904.8233217867951</v>
      </c>
      <c r="H43" s="232">
        <f t="shared" si="0"/>
        <v>894.70367721932121</v>
      </c>
      <c r="I43" s="232">
        <f t="shared" si="0"/>
        <v>3262.7763536736206</v>
      </c>
      <c r="J43" s="232">
        <f t="shared" si="0"/>
        <v>2378.8142277540751</v>
      </c>
      <c r="K43" s="232">
        <f t="shared" si="0"/>
        <v>10177.698004194392</v>
      </c>
      <c r="L43" s="232">
        <f>MAX(L5:L40)</f>
        <v>6117.9214892920527</v>
      </c>
      <c r="M43" s="232">
        <f t="shared" si="0"/>
        <v>9632.7158964404352</v>
      </c>
      <c r="N43" s="232">
        <f t="shared" si="0"/>
        <v>11945.207679318441</v>
      </c>
      <c r="O43" s="232">
        <f t="shared" si="0"/>
        <v>1201.222568460865</v>
      </c>
      <c r="P43" s="232">
        <f t="shared" si="0"/>
        <v>3074.3533974556467</v>
      </c>
      <c r="Q43" s="232">
        <f t="shared" si="0"/>
        <v>1612.6066595387981</v>
      </c>
      <c r="R43" s="232">
        <f t="shared" si="0"/>
        <v>2927.5633399049516</v>
      </c>
      <c r="S43" s="232">
        <f t="shared" si="0"/>
        <v>5651.4546722586365</v>
      </c>
      <c r="T43" s="232">
        <f t="shared" si="0"/>
        <v>1922.9714078957895</v>
      </c>
      <c r="U43" s="232">
        <f t="shared" si="0"/>
        <v>2456.164695790877</v>
      </c>
      <c r="V43" s="232">
        <f t="shared" si="0"/>
        <v>1958.3057048093906</v>
      </c>
    </row>
    <row r="44" spans="1:22" x14ac:dyDescent="0.55000000000000004">
      <c r="A44" s="230" t="s">
        <v>215</v>
      </c>
      <c r="B44" s="232">
        <f t="array" ref="B44">MIN(IF(B5:B40&gt;0,B5:B40))</f>
        <v>346.04009016784806</v>
      </c>
      <c r="C44" s="232">
        <f t="array" ref="C44">MIN(IF(C5:C40&gt;0,C5:C40))</f>
        <v>348.0284095798537</v>
      </c>
      <c r="D44" s="232">
        <f t="array" ref="D44">MIN(IF(D5:D40&gt;0,D5:D40))</f>
        <v>257.280136125664</v>
      </c>
      <c r="E44" s="232">
        <f t="array" ref="E44">MIN(IF(E5:E40&gt;0,E5:E40))</f>
        <v>281.49366628143247</v>
      </c>
      <c r="F44" s="232">
        <f t="array" ref="F44">MIN(IF(F5:F40&gt;0,F5:F40))</f>
        <v>136.8382213649831</v>
      </c>
      <c r="G44" s="232">
        <f t="array" ref="G44">MIN(IF(G5:G40&gt;0,G5:G40))</f>
        <v>399.46267080532755</v>
      </c>
      <c r="H44" s="232">
        <f t="array" ref="H44">MIN(IF(H5:H40&gt;0,H5:H40))</f>
        <v>171.49729882668814</v>
      </c>
      <c r="I44" s="232">
        <f t="array" ref="I44">MIN(IF(I5:I40&gt;0,I5:I40))</f>
        <v>611.17894267509223</v>
      </c>
      <c r="J44" s="232">
        <f t="array" ref="J44">MIN(IF(J5:J40&gt;0,J5:J40))</f>
        <v>272.38534284888982</v>
      </c>
      <c r="K44" s="232">
        <f t="array" ref="K44">MIN(IF(K5:K40&gt;0,K5:K40))</f>
        <v>62.411294735361587</v>
      </c>
      <c r="L44" s="232">
        <f t="array" ref="L44">MIN(IF(L5:L40&gt;0,L5:L40))</f>
        <v>2718.4962874541925</v>
      </c>
      <c r="M44" s="232">
        <f t="array" ref="M44">MIN(IF(M5:M40&gt;0,M5:M40))</f>
        <v>206.19918091538145</v>
      </c>
      <c r="N44" s="232">
        <f t="array" ref="N44">MIN(IF(N5:N40&gt;0,N5:N40))</f>
        <v>75.456841148201846</v>
      </c>
      <c r="O44" s="232">
        <f t="array" ref="O44">MIN(IF(O5:O40&gt;0,O5:O40))</f>
        <v>314.1395204632156</v>
      </c>
      <c r="P44" s="232">
        <f t="array" ref="P44">MIN(IF(P5:P40&gt;0,P5:P40))</f>
        <v>1095.7890254180695</v>
      </c>
      <c r="Q44" s="232">
        <f t="array" ref="Q44">MIN(IF(Q5:Q40&gt;0,Q5:Q40))</f>
        <v>375.26732617047617</v>
      </c>
      <c r="R44" s="232">
        <f t="array" ref="R44">MIN(IF(R5:R40&gt;0,R5:R40))</f>
        <v>2927.5633399049516</v>
      </c>
      <c r="S44" s="232">
        <f t="array" ref="S44">MIN(IF(S5:S40&gt;0,S5:S40))</f>
        <v>154.53742900974433</v>
      </c>
      <c r="T44" s="232">
        <f t="array" ref="T44">MIN(IF(T5:T40&gt;0,T5:T40))</f>
        <v>241.20855592301763</v>
      </c>
      <c r="U44" s="232">
        <f t="array" ref="U44">MIN(IF(U5:U40&gt;0,U5:U40))</f>
        <v>534.09539910475382</v>
      </c>
      <c r="V44" s="232">
        <f t="array" ref="V44">MIN(IF(V5:V40&gt;0,V5:V40))</f>
        <v>429.117151364655</v>
      </c>
    </row>
    <row r="45" spans="1:22" x14ac:dyDescent="0.55000000000000004">
      <c r="A45" s="230" t="s">
        <v>216</v>
      </c>
      <c r="B45" s="232">
        <f t="array" ref="B45">MEDIAN(IF(B5:B40&gt;0,B5:B40))</f>
        <v>446.8028929978538</v>
      </c>
      <c r="C45" s="232">
        <f t="array" ref="C45">MEDIAN(IF(C5:C40&gt;0,C5:C40))</f>
        <v>572.7052516862384</v>
      </c>
      <c r="D45" s="232">
        <f t="array" ref="D45">MEDIAN(IF(D5:D40&gt;0,D5:D40))</f>
        <v>601.71197295127649</v>
      </c>
      <c r="E45" s="232">
        <f t="array" ref="E45">MEDIAN(IF(E5:E40&gt;0,E5:E40))</f>
        <v>762.96352686339435</v>
      </c>
      <c r="F45" s="232">
        <f t="array" ref="F45">MEDIAN(IF(F5:F40&gt;0,F5:F40))</f>
        <v>613.98447454006543</v>
      </c>
      <c r="G45" s="232">
        <f t="array" ref="G45">MEDIAN(IF(G5:G40&gt;0,G5:G40))</f>
        <v>842.78863984942438</v>
      </c>
      <c r="H45" s="232">
        <f t="array" ref="H45">MEDIAN(IF(H5:H40&gt;0,H5:H40))</f>
        <v>445.53403581152963</v>
      </c>
      <c r="I45" s="232">
        <f t="array" ref="I45">MEDIAN(IF(I5:I40&gt;0,I5:I40))</f>
        <v>1370.4662792632703</v>
      </c>
      <c r="J45" s="232">
        <f t="array" ref="J45">MEDIAN(IF(J5:J40&gt;0,J5:J40))</f>
        <v>679.7824934598475</v>
      </c>
      <c r="K45" s="232">
        <f t="array" ref="K45">MEDIAN(IF(K5:K40&gt;0,K5:K40))</f>
        <v>705.42857765951862</v>
      </c>
      <c r="L45" s="232">
        <f t="array" ref="L45">MEDIAN(IF(L5:L40&gt;0,L5:L40))</f>
        <v>4418.208888373123</v>
      </c>
      <c r="M45" s="232">
        <f t="array" ref="M45">MEDIAN(IF(M5:M40&gt;0,M5:M40))</f>
        <v>677.67884837294594</v>
      </c>
      <c r="N45" s="232">
        <f t="array" ref="N45">MEDIAN(IF(N5:N40&gt;0,N5:N40))</f>
        <v>6010.332260233321</v>
      </c>
      <c r="O45" s="232">
        <f t="array" ref="O45">MEDIAN(IF(O5:O40&gt;0,O5:O40))</f>
        <v>538.03489921001062</v>
      </c>
      <c r="P45" s="232">
        <f t="array" ref="P45">MEDIAN(IF(P5:P40&gt;0,P5:P40))</f>
        <v>2434.4506154121877</v>
      </c>
      <c r="Q45" s="232">
        <f t="array" ref="Q45">MEDIAN(IF(Q5:Q40&gt;0,Q5:Q40))</f>
        <v>611.44472709304819</v>
      </c>
      <c r="R45" s="232">
        <f t="array" ref="R45">MEDIAN(IF(R5:R40&gt;0,R5:R40))</f>
        <v>2927.5633399049516</v>
      </c>
      <c r="S45" s="232">
        <f t="array" ref="S45">MEDIAN(IF(S5:S40&gt;0,S5:S40))</f>
        <v>753.99169254996104</v>
      </c>
      <c r="T45" s="232">
        <f t="array" ref="T45">MEDIAN(IF(T5:T40&gt;0,T5:T40))</f>
        <v>638.84721139952671</v>
      </c>
      <c r="U45" s="232">
        <f t="array" ref="U45">MEDIAN(IF(U5:U40&gt;0,U5:U40))</f>
        <v>929.84163380666314</v>
      </c>
      <c r="V45" s="232">
        <f t="array" ref="V45">MEDIAN(IF(V5:V40&gt;0,V5:V40))</f>
        <v>599.74986531699096</v>
      </c>
    </row>
    <row r="46" spans="1:22" ht="19.8" thickBot="1" x14ac:dyDescent="0.6">
      <c r="B46" s="233"/>
      <c r="C46" s="233"/>
      <c r="D46" s="233"/>
      <c r="E46" s="233"/>
      <c r="F46" s="233"/>
      <c r="G46" s="233"/>
      <c r="H46" s="233"/>
      <c r="I46" s="233"/>
      <c r="J46" s="233"/>
      <c r="K46" s="233"/>
      <c r="L46" s="233"/>
      <c r="M46" s="233"/>
      <c r="N46" s="233"/>
      <c r="O46" s="233"/>
      <c r="P46" s="233"/>
      <c r="Q46" s="233"/>
      <c r="R46" s="233"/>
      <c r="S46" s="233"/>
      <c r="T46" s="233"/>
      <c r="U46" s="233"/>
      <c r="V46" s="233"/>
    </row>
    <row r="47" spans="1:22" x14ac:dyDescent="0.55000000000000004">
      <c r="A47" s="234" t="s">
        <v>31</v>
      </c>
      <c r="B47" s="235" t="s">
        <v>213</v>
      </c>
      <c r="C47" s="429" t="s">
        <v>31</v>
      </c>
      <c r="D47" s="430"/>
      <c r="E47" s="430"/>
      <c r="F47" s="430"/>
      <c r="G47" s="430"/>
      <c r="H47" s="236" t="s">
        <v>213</v>
      </c>
      <c r="I47" s="429" t="s">
        <v>31</v>
      </c>
      <c r="J47" s="430"/>
      <c r="K47" s="430"/>
      <c r="L47" s="430"/>
      <c r="M47" s="430"/>
      <c r="N47" s="236" t="s">
        <v>213</v>
      </c>
      <c r="O47" s="429" t="s">
        <v>31</v>
      </c>
      <c r="P47" s="430"/>
      <c r="Q47" s="430"/>
      <c r="R47" s="430"/>
      <c r="S47" s="430"/>
      <c r="T47" s="235" t="s">
        <v>213</v>
      </c>
      <c r="U47" s="107"/>
    </row>
    <row r="48" spans="1:22" x14ac:dyDescent="0.55000000000000004">
      <c r="A48" s="237" t="s">
        <v>42</v>
      </c>
      <c r="B48" s="238" t="s">
        <v>177</v>
      </c>
      <c r="C48" s="426" t="s">
        <v>47</v>
      </c>
      <c r="D48" s="425"/>
      <c r="E48" s="425"/>
      <c r="F48" s="425"/>
      <c r="G48" s="425"/>
      <c r="H48" s="239" t="s">
        <v>181</v>
      </c>
      <c r="I48" s="426" t="s">
        <v>52</v>
      </c>
      <c r="J48" s="425"/>
      <c r="K48" s="425"/>
      <c r="L48" s="425"/>
      <c r="M48" s="425"/>
      <c r="N48" s="240" t="s">
        <v>676</v>
      </c>
      <c r="O48" s="426" t="s">
        <v>57</v>
      </c>
      <c r="P48" s="425"/>
      <c r="Q48" s="425"/>
      <c r="R48" s="425"/>
      <c r="S48" s="425"/>
      <c r="T48" s="238" t="s">
        <v>189</v>
      </c>
    </row>
    <row r="49" spans="1:20" x14ac:dyDescent="0.55000000000000004">
      <c r="A49" s="237" t="s">
        <v>43</v>
      </c>
      <c r="B49" s="238" t="s">
        <v>178</v>
      </c>
      <c r="C49" s="426" t="s">
        <v>48</v>
      </c>
      <c r="D49" s="425"/>
      <c r="E49" s="425"/>
      <c r="F49" s="425"/>
      <c r="G49" s="425"/>
      <c r="H49" s="239" t="s">
        <v>182</v>
      </c>
      <c r="I49" s="426" t="s">
        <v>53</v>
      </c>
      <c r="J49" s="425"/>
      <c r="K49" s="425"/>
      <c r="L49" s="425"/>
      <c r="M49" s="425"/>
      <c r="N49" s="239" t="s">
        <v>185</v>
      </c>
      <c r="O49" s="424" t="s">
        <v>58</v>
      </c>
      <c r="P49" s="425"/>
      <c r="Q49" s="425"/>
      <c r="R49" s="425"/>
      <c r="S49" s="425"/>
      <c r="T49" s="238" t="s">
        <v>190</v>
      </c>
    </row>
    <row r="50" spans="1:20" x14ac:dyDescent="0.55000000000000004">
      <c r="A50" s="237" t="s">
        <v>44</v>
      </c>
      <c r="B50" s="238" t="s">
        <v>179</v>
      </c>
      <c r="C50" s="426" t="s">
        <v>49</v>
      </c>
      <c r="D50" s="425"/>
      <c r="E50" s="425"/>
      <c r="F50" s="425"/>
      <c r="G50" s="425"/>
      <c r="H50" s="239" t="s">
        <v>173</v>
      </c>
      <c r="I50" s="426" t="s">
        <v>54</v>
      </c>
      <c r="J50" s="425"/>
      <c r="K50" s="425"/>
      <c r="L50" s="425"/>
      <c r="M50" s="425"/>
      <c r="N50" s="239" t="s">
        <v>186</v>
      </c>
      <c r="O50" s="426" t="s">
        <v>214</v>
      </c>
      <c r="P50" s="425"/>
      <c r="Q50" s="425"/>
      <c r="R50" s="425"/>
      <c r="S50" s="425"/>
      <c r="T50" s="238" t="s">
        <v>191</v>
      </c>
    </row>
    <row r="51" spans="1:20" x14ac:dyDescent="0.55000000000000004">
      <c r="A51" s="237" t="s">
        <v>45</v>
      </c>
      <c r="B51" s="238" t="s">
        <v>180</v>
      </c>
      <c r="C51" s="426" t="s">
        <v>50</v>
      </c>
      <c r="D51" s="425"/>
      <c r="E51" s="425"/>
      <c r="F51" s="425"/>
      <c r="G51" s="425"/>
      <c r="H51" s="239" t="s">
        <v>183</v>
      </c>
      <c r="I51" s="426" t="s">
        <v>55</v>
      </c>
      <c r="J51" s="425"/>
      <c r="K51" s="425"/>
      <c r="L51" s="425"/>
      <c r="M51" s="425"/>
      <c r="N51" s="239" t="s">
        <v>187</v>
      </c>
      <c r="O51" s="426" t="s">
        <v>60</v>
      </c>
      <c r="P51" s="425"/>
      <c r="Q51" s="425"/>
      <c r="R51" s="425"/>
      <c r="S51" s="425"/>
      <c r="T51" s="238" t="s">
        <v>192</v>
      </c>
    </row>
    <row r="52" spans="1:20" ht="19.8" thickBot="1" x14ac:dyDescent="0.6">
      <c r="A52" s="241" t="s">
        <v>46</v>
      </c>
      <c r="B52" s="242" t="s">
        <v>176</v>
      </c>
      <c r="C52" s="427" t="s">
        <v>51</v>
      </c>
      <c r="D52" s="428"/>
      <c r="E52" s="428"/>
      <c r="F52" s="428"/>
      <c r="G52" s="428"/>
      <c r="H52" s="243" t="s">
        <v>184</v>
      </c>
      <c r="I52" s="427" t="s">
        <v>56</v>
      </c>
      <c r="J52" s="428"/>
      <c r="K52" s="428"/>
      <c r="L52" s="428"/>
      <c r="M52" s="428"/>
      <c r="N52" s="243" t="s">
        <v>188</v>
      </c>
      <c r="O52" s="427" t="s">
        <v>0</v>
      </c>
      <c r="P52" s="428"/>
      <c r="Q52" s="428"/>
      <c r="R52" s="428"/>
      <c r="S52" s="428"/>
      <c r="T52" s="242" t="s">
        <v>193</v>
      </c>
    </row>
    <row r="57" spans="1:20" x14ac:dyDescent="0.55000000000000004">
      <c r="A57" s="107"/>
      <c r="B57" s="107"/>
    </row>
    <row r="58" spans="1:20" x14ac:dyDescent="0.55000000000000004">
      <c r="A58" s="107"/>
      <c r="B58" s="107"/>
    </row>
    <row r="59" spans="1:20" x14ac:dyDescent="0.55000000000000004">
      <c r="A59" s="107"/>
      <c r="B59" s="107"/>
    </row>
    <row r="60" spans="1:20" x14ac:dyDescent="0.55000000000000004">
      <c r="A60" s="107"/>
      <c r="B60" s="107"/>
    </row>
    <row r="61" spans="1:20" x14ac:dyDescent="0.55000000000000004">
      <c r="A61" s="107"/>
      <c r="B61" s="107"/>
    </row>
    <row r="62" spans="1:20" x14ac:dyDescent="0.55000000000000004">
      <c r="A62" s="107"/>
      <c r="B62" s="107"/>
    </row>
    <row r="63" spans="1:20" x14ac:dyDescent="0.55000000000000004">
      <c r="A63" s="107"/>
      <c r="B63" s="107"/>
    </row>
    <row r="64" spans="1:20" x14ac:dyDescent="0.55000000000000004">
      <c r="A64" s="107"/>
      <c r="B64" s="107"/>
    </row>
    <row r="65" spans="1:2" x14ac:dyDescent="0.55000000000000004">
      <c r="A65" s="107"/>
      <c r="B65" s="107"/>
    </row>
    <row r="66" spans="1:2" x14ac:dyDescent="0.55000000000000004">
      <c r="A66" s="107"/>
      <c r="B66" s="107"/>
    </row>
    <row r="67" spans="1:2" x14ac:dyDescent="0.55000000000000004">
      <c r="A67" s="107"/>
      <c r="B67" s="107"/>
    </row>
  </sheetData>
  <mergeCells count="18">
    <mergeCell ref="I47:M47"/>
    <mergeCell ref="O47:S47"/>
    <mergeCell ref="O48:S48"/>
    <mergeCell ref="C48:G48"/>
    <mergeCell ref="I48:M48"/>
    <mergeCell ref="C49:G49"/>
    <mergeCell ref="C50:G50"/>
    <mergeCell ref="C51:G51"/>
    <mergeCell ref="C52:G52"/>
    <mergeCell ref="C47:G47"/>
    <mergeCell ref="O49:S49"/>
    <mergeCell ref="O50:S50"/>
    <mergeCell ref="O51:S51"/>
    <mergeCell ref="O52:S52"/>
    <mergeCell ref="I49:M49"/>
    <mergeCell ref="I50:M50"/>
    <mergeCell ref="I51:M51"/>
    <mergeCell ref="I52:M52"/>
  </mergeCells>
  <pageMargins left="0.22" right="0.24" top="0.17" bottom="0.49" header="0.17" footer="0.17"/>
  <pageSetup scale="67" orientation="landscape" r:id="rId1"/>
  <headerFooter alignWithMargins="0"/>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5">
    <tabColor rgb="FFFFC000"/>
    <pageSetUpPr autoPageBreaks="0"/>
  </sheetPr>
  <dimension ref="A1:AR170"/>
  <sheetViews>
    <sheetView showGridLines="0" zoomScale="70" zoomScaleNormal="70" workbookViewId="0">
      <selection activeCell="A30" sqref="A30"/>
    </sheetView>
  </sheetViews>
  <sheetFormatPr defaultColWidth="9.109375" defaultRowHeight="19.2" outlineLevelCol="1" x14ac:dyDescent="0.55000000000000004"/>
  <cols>
    <col min="1" max="1" width="22.88671875" style="215" customWidth="1"/>
    <col min="2" max="4" width="16" style="107" customWidth="1" outlineLevel="1"/>
    <col min="5" max="5" width="15.33203125" style="107" customWidth="1" outlineLevel="1"/>
    <col min="6" max="6" width="14.6640625" style="107" customWidth="1" outlineLevel="1"/>
    <col min="7" max="7" width="17.33203125" style="107" bestFit="1" customWidth="1"/>
    <col min="8" max="8" width="11.44140625" style="107" customWidth="1"/>
    <col min="9" max="9" width="8.88671875" style="107" bestFit="1" customWidth="1"/>
    <col min="10" max="13" width="15.88671875" style="107" customWidth="1" outlineLevel="1"/>
    <col min="14" max="14" width="14.5546875" style="107" customWidth="1" outlineLevel="1"/>
    <col min="15" max="15" width="17.33203125" style="107" customWidth="1"/>
    <col min="16" max="16" width="8.33203125" style="107" customWidth="1"/>
    <col min="17" max="20" width="15.88671875" style="107" customWidth="1" outlineLevel="1"/>
    <col min="21" max="21" width="13.88671875" style="107" customWidth="1" outlineLevel="1"/>
    <col min="22" max="22" width="16.44140625" style="107" customWidth="1"/>
    <col min="23" max="23" width="8.33203125" style="107" customWidth="1"/>
    <col min="24" max="25" width="15.88671875" style="107" customWidth="1" outlineLevel="1"/>
    <col min="26" max="28" width="14.5546875" style="107" customWidth="1" outlineLevel="1"/>
    <col min="29" max="29" width="16.88671875" style="107" bestFit="1" customWidth="1"/>
    <col min="30" max="30" width="10.6640625" style="107" bestFit="1" customWidth="1"/>
    <col min="31" max="32" width="15.88671875" style="107" customWidth="1" outlineLevel="1"/>
    <col min="33" max="34" width="14.5546875" style="107" customWidth="1" outlineLevel="1"/>
    <col min="35" max="35" width="13.109375" style="107" customWidth="1" outlineLevel="1"/>
    <col min="36" max="36" width="16" style="107" bestFit="1" customWidth="1"/>
    <col min="37" max="37" width="10.6640625" style="107" bestFit="1" customWidth="1"/>
    <col min="38" max="41" width="15.88671875" style="107" customWidth="1" outlineLevel="1"/>
    <col min="42" max="42" width="14.5546875" style="107" customWidth="1" outlineLevel="1"/>
    <col min="43" max="43" width="17.5546875" style="107" customWidth="1"/>
    <col min="44" max="44" width="10.6640625" style="107" bestFit="1" customWidth="1"/>
    <col min="45" max="16384" width="9.109375" style="107"/>
  </cols>
  <sheetData>
    <row r="1" spans="1:44" x14ac:dyDescent="0.55000000000000004">
      <c r="A1" s="120" t="str">
        <f>'Relative Weights'!A1</f>
        <v>THECB Texas Public University Expenditure Study - Fiscal Year 2025</v>
      </c>
    </row>
    <row r="2" spans="1:44" x14ac:dyDescent="0.55000000000000004">
      <c r="A2" s="120" t="str">
        <f>'Relative Weights'!A2</f>
        <v>Institution Survey for the Year Ended August 31, 2025</v>
      </c>
    </row>
    <row r="3" spans="1:44" x14ac:dyDescent="0.55000000000000004">
      <c r="A3" s="120">
        <v>1</v>
      </c>
      <c r="L3" s="244"/>
      <c r="S3" s="244"/>
      <c r="Z3" s="244"/>
      <c r="AG3" s="244"/>
      <c r="AN3" s="244"/>
    </row>
    <row r="4" spans="1:44" x14ac:dyDescent="0.55000000000000004">
      <c r="B4" s="107" t="s">
        <v>892</v>
      </c>
      <c r="V4" s="244" t="s">
        <v>195</v>
      </c>
      <c r="AC4" s="244" t="s">
        <v>196</v>
      </c>
      <c r="AJ4" s="244" t="s">
        <v>197</v>
      </c>
    </row>
    <row r="5" spans="1:44" ht="19.8" thickBot="1" x14ac:dyDescent="0.6">
      <c r="B5" s="117"/>
      <c r="D5" s="244"/>
      <c r="G5" s="244" t="s">
        <v>198</v>
      </c>
      <c r="J5" s="117"/>
      <c r="L5" s="244"/>
      <c r="O5" s="244" t="s">
        <v>199</v>
      </c>
      <c r="V5" s="244" t="s">
        <v>200</v>
      </c>
      <c r="Z5" s="244"/>
      <c r="AC5" s="244" t="s">
        <v>200</v>
      </c>
      <c r="AG5" s="244"/>
      <c r="AJ5" s="244" t="s">
        <v>201</v>
      </c>
      <c r="AN5" s="244"/>
      <c r="AQ5" s="244" t="s">
        <v>202</v>
      </c>
    </row>
    <row r="6" spans="1:44" x14ac:dyDescent="0.55000000000000004">
      <c r="A6" s="245" t="s">
        <v>174</v>
      </c>
      <c r="B6" s="246" t="s">
        <v>203</v>
      </c>
      <c r="C6" s="247" t="s">
        <v>204</v>
      </c>
      <c r="D6" s="247" t="s">
        <v>205</v>
      </c>
      <c r="E6" s="247" t="s">
        <v>206</v>
      </c>
      <c r="F6" s="247" t="s">
        <v>207</v>
      </c>
      <c r="G6" s="248" t="s">
        <v>30</v>
      </c>
      <c r="H6" s="249" t="s">
        <v>811</v>
      </c>
      <c r="I6" s="250" t="s">
        <v>208</v>
      </c>
      <c r="J6" s="251" t="s">
        <v>203</v>
      </c>
      <c r="K6" s="247" t="s">
        <v>204</v>
      </c>
      <c r="L6" s="247" t="s">
        <v>205</v>
      </c>
      <c r="M6" s="247" t="s">
        <v>206</v>
      </c>
      <c r="N6" s="247" t="s">
        <v>207</v>
      </c>
      <c r="O6" s="248" t="s">
        <v>30</v>
      </c>
      <c r="P6" s="248" t="s">
        <v>209</v>
      </c>
      <c r="Q6" s="251" t="s">
        <v>203</v>
      </c>
      <c r="R6" s="247" t="s">
        <v>204</v>
      </c>
      <c r="S6" s="247" t="s">
        <v>205</v>
      </c>
      <c r="T6" s="247" t="s">
        <v>206</v>
      </c>
      <c r="U6" s="247" t="s">
        <v>207</v>
      </c>
      <c r="V6" s="247" t="s">
        <v>30</v>
      </c>
      <c r="W6" s="248" t="s">
        <v>209</v>
      </c>
      <c r="X6" s="251" t="s">
        <v>203</v>
      </c>
      <c r="Y6" s="247" t="s">
        <v>204</v>
      </c>
      <c r="Z6" s="247" t="s">
        <v>205</v>
      </c>
      <c r="AA6" s="247" t="s">
        <v>206</v>
      </c>
      <c r="AB6" s="247" t="s">
        <v>207</v>
      </c>
      <c r="AC6" s="247" t="s">
        <v>30</v>
      </c>
      <c r="AD6" s="248" t="s">
        <v>209</v>
      </c>
      <c r="AE6" s="251" t="s">
        <v>203</v>
      </c>
      <c r="AF6" s="247" t="s">
        <v>204</v>
      </c>
      <c r="AG6" s="247" t="s">
        <v>205</v>
      </c>
      <c r="AH6" s="247" t="s">
        <v>206</v>
      </c>
      <c r="AI6" s="247" t="s">
        <v>207</v>
      </c>
      <c r="AJ6" s="247" t="s">
        <v>30</v>
      </c>
      <c r="AK6" s="248" t="s">
        <v>209</v>
      </c>
      <c r="AL6" s="251" t="s">
        <v>203</v>
      </c>
      <c r="AM6" s="247" t="s">
        <v>204</v>
      </c>
      <c r="AN6" s="247" t="s">
        <v>205</v>
      </c>
      <c r="AO6" s="247" t="s">
        <v>206</v>
      </c>
      <c r="AP6" s="247" t="s">
        <v>207</v>
      </c>
      <c r="AQ6" s="247" t="s">
        <v>30</v>
      </c>
      <c r="AR6" s="248" t="s">
        <v>209</v>
      </c>
    </row>
    <row r="7" spans="1:44" x14ac:dyDescent="0.55000000000000004">
      <c r="A7" s="252" t="s">
        <v>692</v>
      </c>
      <c r="B7" s="253">
        <f ca="1">OFFSET(UTA!C$31,'Discipline Analysis'!$A$3,0)</f>
        <v>187717</v>
      </c>
      <c r="C7" s="254">
        <f ca="1">OFFSET(UTA!D$31,'Discipline Analysis'!$A$3,0)</f>
        <v>58593</v>
      </c>
      <c r="D7" s="254">
        <f ca="1">OFFSET(UTA!E$31,'Discipline Analysis'!$A$3,0)</f>
        <v>8661</v>
      </c>
      <c r="E7" s="254">
        <f ca="1">OFFSET(UTA!F$31,'Discipline Analysis'!$A$3,0)</f>
        <v>2292</v>
      </c>
      <c r="F7" s="255">
        <f ca="1">OFFSET(UTA!G$31,'Discipline Analysis'!$A$3,0)</f>
        <v>0</v>
      </c>
      <c r="G7" s="256">
        <f ca="1">SUM(B7:F7)</f>
        <v>257263</v>
      </c>
      <c r="H7" s="257">
        <f ca="1">(B7/30)+(C7/30)+(D7/24)+(E7/18)+(F7/24)</f>
        <v>8698.5416666666679</v>
      </c>
      <c r="I7" s="258">
        <f ca="1">IF((G7=0),0,(O7+V7+AC7+AJ7+AQ7)/G7)</f>
        <v>451.07688311311983</v>
      </c>
      <c r="J7" s="253">
        <f ca="1">OFFSET(UTA!C$115,'Discipline Analysis'!$A$3,0)</f>
        <v>8809552.9942218289</v>
      </c>
      <c r="K7" s="254">
        <f ca="1">OFFSET(UTA!D$115,'Discipline Analysis'!$A$3,0)</f>
        <v>6804175.8345152298</v>
      </c>
      <c r="L7" s="254">
        <f ca="1">OFFSET(UTA!E$115,'Discipline Analysis'!$A$3,0)</f>
        <v>2412525.1558213402</v>
      </c>
      <c r="M7" s="254">
        <f ca="1">OFFSET(UTA!F$115,'Discipline Analysis'!$A$3,0)</f>
        <v>1721840.8028024798</v>
      </c>
      <c r="N7" s="254">
        <f ca="1">OFFSET(UTA!G$115,'Discipline Analysis'!$A$3,0)</f>
        <v>0</v>
      </c>
      <c r="O7" s="256">
        <f t="shared" ref="O7:O42" ca="1" si="0">SUM(J7:N7)</f>
        <v>19748094.787360877</v>
      </c>
      <c r="P7" s="259">
        <f t="shared" ref="P7:P43" ca="1" si="1">O7/O$43</f>
        <v>2.5739374270817211E-2</v>
      </c>
      <c r="Q7" s="253">
        <f ca="1">OFFSET(UTA!C$192,'Discipline Analysis'!$A$3,0)</f>
        <v>5576678.3181915833</v>
      </c>
      <c r="R7" s="254">
        <f ca="1">OFFSET(UTA!D$192,'Discipline Analysis'!$A$3,0)</f>
        <v>4307221.9299199479</v>
      </c>
      <c r="S7" s="254">
        <f ca="1">OFFSET(UTA!E$192,'Discipline Analysis'!$A$3,0)</f>
        <v>1527191.7584677693</v>
      </c>
      <c r="T7" s="254">
        <f ca="1">OFFSET(UTA!F$192,'Discipline Analysis'!$A$3,0)</f>
        <v>1089970.4308112129</v>
      </c>
      <c r="U7" s="254">
        <f ca="1">OFFSET(UTA!G$192,'Discipline Analysis'!$A$3,0)</f>
        <v>0</v>
      </c>
      <c r="V7" s="256">
        <f t="shared" ref="V7:V42" ca="1" si="2">SUM(Q7:U7)</f>
        <v>12501062.437390514</v>
      </c>
      <c r="W7" s="259">
        <f t="shared" ref="W7:W43" ca="1" si="3">V7/V$43</f>
        <v>1.9155937292359437E-2</v>
      </c>
      <c r="X7" s="253">
        <f ca="1">OFFSET(UTA!C$217,'Discipline Analysis'!$A$3,0)</f>
        <v>7510049.3169803377</v>
      </c>
      <c r="Y7" s="254">
        <f ca="1">OFFSET(UTA!D$217,'Discipline Analysis'!$A$3,0)</f>
        <v>4819855.7499830266</v>
      </c>
      <c r="Z7" s="254">
        <f ca="1">OFFSET(UTA!E$217,'Discipline Analysis'!$A$3,0)</f>
        <v>716215.03680956375</v>
      </c>
      <c r="AA7" s="254">
        <f ca="1">OFFSET(UTA!F$217,'Discipline Analysis'!$A$3,0)</f>
        <v>261516.02009238463</v>
      </c>
      <c r="AB7" s="254">
        <f ca="1">OFFSET(UTA!G$217,'Discipline Analysis'!$A$3,0)</f>
        <v>0</v>
      </c>
      <c r="AC7" s="256">
        <f t="shared" ref="AC7:AC42" ca="1" si="4">SUM(X7:AB7)</f>
        <v>13307636.123865312</v>
      </c>
      <c r="AD7" s="260">
        <f t="shared" ref="AD7:AD43" ca="1" si="5">AC7/AC$43</f>
        <v>2.6360101787808753E-2</v>
      </c>
      <c r="AE7" s="253">
        <f ca="1">OFFSET(UTA!C$242,'Discipline Analysis'!$A$3,0)</f>
        <v>12630725.956694247</v>
      </c>
      <c r="AF7" s="254">
        <f ca="1">OFFSET(UTA!D$242,'Discipline Analysis'!$A$3,0)</f>
        <v>8106241.9911392452</v>
      </c>
      <c r="AG7" s="254">
        <f ca="1">OFFSET(UTA!E$242,'Discipline Analysis'!$A$3,0)</f>
        <v>1204561.4448298523</v>
      </c>
      <c r="AH7" s="254">
        <f ca="1">OFFSET(UTA!F$242,'Discipline Analysis'!$A$3,0)</f>
        <v>439828.96032437659</v>
      </c>
      <c r="AI7" s="254">
        <f ca="1">OFFSET(UTA!G$242,'Discipline Analysis'!$A$3,0)</f>
        <v>0</v>
      </c>
      <c r="AJ7" s="256">
        <f t="shared" ref="AJ7:AJ42" ca="1" si="6">SUM(AE7:AI7)</f>
        <v>22381358.352987722</v>
      </c>
      <c r="AK7" s="260">
        <f t="shared" ref="AK7:AK43" ca="1" si="7">AJ7/AJ$43</f>
        <v>7.3130684290491646E-2</v>
      </c>
      <c r="AL7" s="253">
        <f ca="1">OFFSET(UTA!C$167,'Discipline Analysis'!$A$3,0)</f>
        <v>21460464.362078745</v>
      </c>
      <c r="AM7" s="254">
        <f ca="1">OFFSET(UTA!D$167,'Discipline Analysis'!$A$3,0)</f>
        <v>16575276.078787001</v>
      </c>
      <c r="AN7" s="254">
        <f ca="1">OFFSET(UTA!E$167,'Discipline Analysis'!$A$3,0)</f>
        <v>5877018.9773625024</v>
      </c>
      <c r="AO7" s="254">
        <f ca="1">OFFSET(UTA!F$167,'Discipline Analysis'!$A$3,0)</f>
        <v>4194481.0604978595</v>
      </c>
      <c r="AP7" s="254">
        <f ca="1">OFFSET(UTA!G$167,'Discipline Analysis'!$A$3,0)</f>
        <v>0</v>
      </c>
      <c r="AQ7" s="256">
        <f t="shared" ref="AQ7:AQ42" ca="1" si="8">SUM(AL7:AP7)</f>
        <v>48107240.478726111</v>
      </c>
      <c r="AR7" s="260">
        <f t="shared" ref="AR7:AR43" ca="1" si="9">AQ7/AQ$43</f>
        <v>5.2716456248661378E-2</v>
      </c>
    </row>
    <row r="8" spans="1:44" x14ac:dyDescent="0.55000000000000004">
      <c r="A8" s="261" t="s">
        <v>693</v>
      </c>
      <c r="B8" s="253">
        <f ca="1">OFFSET(UT!C$31,'Discipline Analysis'!$A$3,0)</f>
        <v>368472.99999999994</v>
      </c>
      <c r="C8" s="254">
        <f ca="1">OFFSET(UT!D$31,'Discipline Analysis'!$A$3,0)</f>
        <v>199437.00000000003</v>
      </c>
      <c r="D8" s="254">
        <f ca="1">OFFSET(UT!E$31,'Discipline Analysis'!$A$3,0)</f>
        <v>18338.5</v>
      </c>
      <c r="E8" s="254">
        <f ca="1">OFFSET(UT!F$31,'Discipline Analysis'!$A$3,0)</f>
        <v>22901</v>
      </c>
      <c r="F8" s="255">
        <f ca="1">OFFSET(UT!G$31,'Discipline Analysis'!$A$3,0)</f>
        <v>0</v>
      </c>
      <c r="G8" s="256">
        <f t="shared" ref="G8:G42" ca="1" si="10">SUM(B8:F8)</f>
        <v>609149.5</v>
      </c>
      <c r="H8" s="257">
        <f t="shared" ref="H8:H43" ca="1" si="11">(B8/30)+(C8/30)+(D8/24)+(E8/18)+(F8/24)</f>
        <v>20966.715277777777</v>
      </c>
      <c r="I8" s="258">
        <f t="shared" ref="I8:I43" ca="1" si="12">IF((G8=0),0,(O8+V8+AC8+AJ8+AQ8)/G8)</f>
        <v>1054.0892150219991</v>
      </c>
      <c r="J8" s="253">
        <f ca="1">OFFSET(UT!C$115,'Discipline Analysis'!$A$3,0)</f>
        <v>41387545.521930724</v>
      </c>
      <c r="K8" s="254">
        <f ca="1">OFFSET(UT!D$115,'Discipline Analysis'!$A$3,0)</f>
        <v>52040419.690891258</v>
      </c>
      <c r="L8" s="254">
        <f ca="1">OFFSET(UT!E$115,'Discipline Analysis'!$A$3,0)</f>
        <v>20307213.850913521</v>
      </c>
      <c r="M8" s="254">
        <f ca="1">OFFSET(UT!F$115,'Discipline Analysis'!$A$3,0)</f>
        <v>51610042.791622214</v>
      </c>
      <c r="N8" s="254">
        <f ca="1">OFFSET(UT!G$115,'Discipline Analysis'!$A$3,0)</f>
        <v>0</v>
      </c>
      <c r="O8" s="256">
        <f t="shared" ca="1" si="0"/>
        <v>165345221.85535774</v>
      </c>
      <c r="P8" s="259">
        <f t="shared" ca="1" si="1"/>
        <v>0.21550851335543503</v>
      </c>
      <c r="Q8" s="253">
        <f ca="1">OFFSET(UT!C$192,'Discipline Analysis'!$A$3,0)</f>
        <v>52682976.988907754</v>
      </c>
      <c r="R8" s="254">
        <f ca="1">OFFSET(UT!D$192,'Discipline Analysis'!$A$3,0)</f>
        <v>66243218.787051879</v>
      </c>
      <c r="S8" s="254">
        <f ca="1">OFFSET(UT!E$192,'Discipline Analysis'!$A$3,0)</f>
        <v>25849430.463316776</v>
      </c>
      <c r="T8" s="254">
        <f ca="1">OFFSET(UT!F$192,'Discipline Analysis'!$A$3,0)</f>
        <v>65695384.021911383</v>
      </c>
      <c r="U8" s="254">
        <f ca="1">OFFSET(UT!G$192,'Discipline Analysis'!$A$3,0)</f>
        <v>0</v>
      </c>
      <c r="V8" s="256">
        <f t="shared" ca="1" si="2"/>
        <v>210471010.26118779</v>
      </c>
      <c r="W8" s="259">
        <f t="shared" ca="1" si="3"/>
        <v>0.3225141458668252</v>
      </c>
      <c r="X8" s="253">
        <f ca="1">OFFSET(UT!C$217,'Discipline Analysis'!$A$3,0)</f>
        <v>56915592.54275547</v>
      </c>
      <c r="Y8" s="254">
        <f ca="1">OFFSET(UT!D$217,'Discipline Analysis'!$A$3,0)</f>
        <v>57735490.396209069</v>
      </c>
      <c r="Z8" s="254">
        <f ca="1">OFFSET(UT!E$217,'Discipline Analysis'!$A$3,0)</f>
        <v>5275544.9222924411</v>
      </c>
      <c r="AA8" s="254">
        <f ca="1">OFFSET(UT!F$217,'Discipline Analysis'!$A$3,0)</f>
        <v>7392189.3373606196</v>
      </c>
      <c r="AB8" s="254">
        <f ca="1">OFFSET(UT!G$217,'Discipline Analysis'!$A$3,0)</f>
        <v>0</v>
      </c>
      <c r="AC8" s="256">
        <f t="shared" ca="1" si="4"/>
        <v>127318817.19861761</v>
      </c>
      <c r="AD8" s="260">
        <f t="shared" ca="1" si="5"/>
        <v>0.25219632920682522</v>
      </c>
      <c r="AE8" s="253">
        <f ca="1">OFFSET(UT!C$242,'Discipline Analysis'!$A$3,0)</f>
        <v>9291659.621439036</v>
      </c>
      <c r="AF8" s="254">
        <f ca="1">OFFSET(UT!D$242,'Discipline Analysis'!$A$3,0)</f>
        <v>9425510.6706557628</v>
      </c>
      <c r="AG8" s="254">
        <f ca="1">OFFSET(UT!E$242,'Discipline Analysis'!$A$3,0)</f>
        <v>861250.23997122166</v>
      </c>
      <c r="AH8" s="254">
        <f ca="1">OFFSET(UT!F$242,'Discipline Analysis'!$A$3,0)</f>
        <v>1206799.4746499141</v>
      </c>
      <c r="AI8" s="254">
        <f ca="1">OFFSET(UT!G$242,'Discipline Analysis'!$A$3,0)</f>
        <v>0</v>
      </c>
      <c r="AJ8" s="256">
        <f t="shared" ca="1" si="6"/>
        <v>20785220.006715931</v>
      </c>
      <c r="AK8" s="260">
        <f t="shared" ca="1" si="7"/>
        <v>6.7915331064642079E-2</v>
      </c>
      <c r="AL8" s="253">
        <f ca="1">OFFSET(UT!C$167,'Discipline Analysis'!$A$3,0)</f>
        <v>29484521.230371401</v>
      </c>
      <c r="AM8" s="254">
        <f ca="1">OFFSET(UT!D$167,'Discipline Analysis'!$A$3,0)</f>
        <v>37094611.156022675</v>
      </c>
      <c r="AN8" s="254">
        <f ca="1">OFFSET(UT!E$167,'Discipline Analysis'!$A$3,0)</f>
        <v>14453017.872570831</v>
      </c>
      <c r="AO8" s="254">
        <f ca="1">OFFSET(UT!F$167,'Discipline Analysis'!$A$3,0)</f>
        <v>37145498.705199108</v>
      </c>
      <c r="AP8" s="254">
        <f ca="1">OFFSET(UT!G$167,'Discipline Analysis'!$A$3,0)</f>
        <v>0</v>
      </c>
      <c r="AQ8" s="256">
        <f t="shared" ca="1" si="8"/>
        <v>118177648.96416402</v>
      </c>
      <c r="AR8" s="260">
        <f t="shared" ca="1" si="9"/>
        <v>0.12950039950730477</v>
      </c>
    </row>
    <row r="9" spans="1:44" x14ac:dyDescent="0.55000000000000004">
      <c r="A9" s="261" t="s">
        <v>694</v>
      </c>
      <c r="B9" s="253">
        <f ca="1">OFFSET(UTD!C$31,'Discipline Analysis'!$A$3,0)</f>
        <v>109355</v>
      </c>
      <c r="C9" s="254">
        <f ca="1">OFFSET(UTD!D$31,'Discipline Analysis'!$A$3,0)</f>
        <v>43881.020000000004</v>
      </c>
      <c r="D9" s="254">
        <f ca="1">OFFSET(UTD!E$31,'Discipline Analysis'!$A$3,0)</f>
        <v>7940.9999999999982</v>
      </c>
      <c r="E9" s="254">
        <f ca="1">OFFSET(UTD!F$31,'Discipline Analysis'!$A$3,0)</f>
        <v>5497.0000000000009</v>
      </c>
      <c r="F9" s="255">
        <f ca="1">OFFSET(UTD!G$31,'Discipline Analysis'!$A$3,0)</f>
        <v>0</v>
      </c>
      <c r="G9" s="256">
        <f t="shared" ca="1" si="10"/>
        <v>166674.02000000002</v>
      </c>
      <c r="H9" s="257">
        <f t="shared" ca="1" si="11"/>
        <v>5744.1312222222223</v>
      </c>
      <c r="I9" s="258">
        <f t="shared" ca="1" si="12"/>
        <v>731.24169032786278</v>
      </c>
      <c r="J9" s="253">
        <f ca="1">OFFSET(UTD!C$115,'Discipline Analysis'!$A$3,0)</f>
        <v>11958152.55876245</v>
      </c>
      <c r="K9" s="254">
        <f ca="1">OFFSET(UTD!D$115,'Discipline Analysis'!$A$3,0)</f>
        <v>9069575.0439248253</v>
      </c>
      <c r="L9" s="254">
        <f ca="1">OFFSET(UTD!E$115,'Discipline Analysis'!$A$3,0)</f>
        <v>4357324.857375077</v>
      </c>
      <c r="M9" s="254">
        <f ca="1">OFFSET(UTD!F$115,'Discipline Analysis'!$A$3,0)</f>
        <v>7459278.0895577399</v>
      </c>
      <c r="N9" s="254">
        <f ca="1">OFFSET(UTD!G$115,'Discipline Analysis'!$A$3,0)</f>
        <v>0</v>
      </c>
      <c r="O9" s="256">
        <f t="shared" ca="1" si="0"/>
        <v>32844330.549620096</v>
      </c>
      <c r="P9" s="259">
        <f t="shared" ca="1" si="1"/>
        <v>4.2808814004284254E-2</v>
      </c>
      <c r="Q9" s="253">
        <f ca="1">OFFSET(UTD!C$192,'Discipline Analysis'!$A$3,0)</f>
        <v>8284101.3100253781</v>
      </c>
      <c r="R9" s="254">
        <f ca="1">OFFSET(UTD!D$192,'Discipline Analysis'!$A$3,0)</f>
        <v>6283017.2247381546</v>
      </c>
      <c r="S9" s="254">
        <f ca="1">OFFSET(UTD!E$192,'Discipline Analysis'!$A$3,0)</f>
        <v>3018569.9991540038</v>
      </c>
      <c r="T9" s="254">
        <f ca="1">OFFSET(UTD!F$192,'Discipline Analysis'!$A$3,0)</f>
        <v>5167471.7386231329</v>
      </c>
      <c r="U9" s="254">
        <f ca="1">OFFSET(UTD!G$192,'Discipline Analysis'!$A$3,0)</f>
        <v>0</v>
      </c>
      <c r="V9" s="256">
        <f t="shared" ca="1" si="2"/>
        <v>22753160.272540674</v>
      </c>
      <c r="W9" s="259">
        <f t="shared" ca="1" si="3"/>
        <v>3.4865685502069588E-2</v>
      </c>
      <c r="X9" s="253">
        <f ca="1">OFFSET(UTD!C$217,'Discipline Analysis'!$A$3,0)</f>
        <v>5662863.0019492079</v>
      </c>
      <c r="Y9" s="254">
        <f ca="1">OFFSET(UTD!D$217,'Discipline Analysis'!$A$3,0)</f>
        <v>4075545.3990557408</v>
      </c>
      <c r="Z9" s="254">
        <f ca="1">OFFSET(UTD!E$217,'Discipline Analysis'!$A$3,0)</f>
        <v>952775.82448850351</v>
      </c>
      <c r="AA9" s="254">
        <f ca="1">OFFSET(UTD!F$217,'Discipline Analysis'!$A$3,0)</f>
        <v>584949.38522584282</v>
      </c>
      <c r="AB9" s="254">
        <f ca="1">OFFSET(UTD!G$217,'Discipline Analysis'!$A$3,0)</f>
        <v>0</v>
      </c>
      <c r="AC9" s="256">
        <f t="shared" ca="1" si="4"/>
        <v>11276133.610719295</v>
      </c>
      <c r="AD9" s="260">
        <f t="shared" ca="1" si="5"/>
        <v>2.2336050293593111E-2</v>
      </c>
      <c r="AE9" s="253">
        <f ca="1">OFFSET(UTD!C$242,'Discipline Analysis'!$A$3,0)</f>
        <v>2573037.771634555</v>
      </c>
      <c r="AF9" s="254">
        <f ca="1">OFFSET(UTD!D$242,'Discipline Analysis'!$A$3,0)</f>
        <v>1851807.5129439451</v>
      </c>
      <c r="AG9" s="254">
        <f ca="1">OFFSET(UTD!E$242,'Discipline Analysis'!$A$3,0)</f>
        <v>432913.20723551617</v>
      </c>
      <c r="AH9" s="254">
        <f ca="1">OFFSET(UTD!F$242,'Discipline Analysis'!$A$3,0)</f>
        <v>265783.73203844728</v>
      </c>
      <c r="AI9" s="254">
        <f ca="1">OFFSET(UTD!G$242,'Discipline Analysis'!$A$3,0)</f>
        <v>0</v>
      </c>
      <c r="AJ9" s="256">
        <f t="shared" ca="1" si="6"/>
        <v>5123542.223852464</v>
      </c>
      <c r="AK9" s="260">
        <f t="shared" ca="1" si="7"/>
        <v>1.6741081703449887E-2</v>
      </c>
      <c r="AL9" s="253">
        <f ca="1">OFFSET(UTD!C$167,'Discipline Analysis'!$A$3,0)</f>
        <v>18161261.587618347</v>
      </c>
      <c r="AM9" s="254">
        <f ca="1">OFFSET(UTD!D$167,'Discipline Analysis'!$A$3,0)</f>
        <v>13774278.597955957</v>
      </c>
      <c r="AN9" s="254">
        <f ca="1">OFFSET(UTD!E$167,'Discipline Analysis'!$A$3,0)</f>
        <v>6617620.5871394407</v>
      </c>
      <c r="AO9" s="254">
        <f ca="1">OFFSET(UTD!F$167,'Discipline Analysis'!$A$3,0)</f>
        <v>11328664.689093741</v>
      </c>
      <c r="AP9" s="254">
        <f ca="1">OFFSET(UTD!G$167,'Discipline Analysis'!$A$3,0)</f>
        <v>0</v>
      </c>
      <c r="AQ9" s="256">
        <f t="shared" ca="1" si="8"/>
        <v>49881825.461807482</v>
      </c>
      <c r="AR9" s="260">
        <f t="shared" ca="1" si="9"/>
        <v>5.4661066471347296E-2</v>
      </c>
    </row>
    <row r="10" spans="1:44" x14ac:dyDescent="0.55000000000000004">
      <c r="A10" s="261" t="s">
        <v>695</v>
      </c>
      <c r="B10" s="253">
        <f ca="1">OFFSET(UTEP!C$31,'Discipline Analysis'!$A$3,0)</f>
        <v>171120.75</v>
      </c>
      <c r="C10" s="254">
        <f ca="1">OFFSET(UTEP!D$31,'Discipline Analysis'!$A$3,0)</f>
        <v>65433</v>
      </c>
      <c r="D10" s="254">
        <f ca="1">OFFSET(UTEP!E$31,'Discipline Analysis'!$A$3,0)</f>
        <v>9907</v>
      </c>
      <c r="E10" s="254">
        <f ca="1">OFFSET(UTEP!F$31,'Discipline Analysis'!$A$3,0)</f>
        <v>2063</v>
      </c>
      <c r="F10" s="255">
        <f ca="1">OFFSET(UTEP!G$31,'Discipline Analysis'!$A$3,0)</f>
        <v>0</v>
      </c>
      <c r="G10" s="256">
        <f t="shared" ca="1" si="10"/>
        <v>248523.75</v>
      </c>
      <c r="H10" s="257">
        <f t="shared" ca="1" si="11"/>
        <v>8412.5277777777774</v>
      </c>
      <c r="I10" s="258">
        <f t="shared" ca="1" si="12"/>
        <v>370.14476037030511</v>
      </c>
      <c r="J10" s="253">
        <f ca="1">OFFSET(UTEP!C$115,'Discipline Analysis'!$A$3,0)</f>
        <v>10034980.473416219</v>
      </c>
      <c r="K10" s="254">
        <f ca="1">OFFSET(UTEP!D$115,'Discipline Analysis'!$A$3,0)</f>
        <v>6809918.6277566198</v>
      </c>
      <c r="L10" s="254">
        <f ca="1">OFFSET(UTEP!E$115,'Discipline Analysis'!$A$3,0)</f>
        <v>3908254.7120147008</v>
      </c>
      <c r="M10" s="254">
        <f ca="1">OFFSET(UTEP!F$115,'Discipline Analysis'!$A$3,0)</f>
        <v>2009781.9285370426</v>
      </c>
      <c r="N10" s="254">
        <f ca="1">OFFSET(UTEP!G$115,'Discipline Analysis'!$A$3,0)</f>
        <v>0</v>
      </c>
      <c r="O10" s="256">
        <f t="shared" ca="1" si="0"/>
        <v>22762935.741724581</v>
      </c>
      <c r="P10" s="259">
        <f t="shared" ca="1" si="1"/>
        <v>2.9668873320063245E-2</v>
      </c>
      <c r="Q10" s="253">
        <f ca="1">OFFSET(UTEP!C$192,'Discipline Analysis'!$A$3,0)</f>
        <v>4194948.2379930941</v>
      </c>
      <c r="R10" s="254">
        <f ca="1">OFFSET(UTEP!D$192,'Discipline Analysis'!$A$3,0)</f>
        <v>2846767.487396894</v>
      </c>
      <c r="S10" s="254">
        <f ca="1">OFFSET(UTEP!E$192,'Discipline Analysis'!$A$3,0)</f>
        <v>1633777.5904224489</v>
      </c>
      <c r="T10" s="254">
        <f ca="1">OFFSET(UTEP!F$192,'Discipline Analysis'!$A$3,0)</f>
        <v>840154.21676218556</v>
      </c>
      <c r="U10" s="254">
        <f ca="1">OFFSET(UTEP!G$192,'Discipline Analysis'!$A$3,0)</f>
        <v>0</v>
      </c>
      <c r="V10" s="256">
        <f t="shared" ca="1" si="2"/>
        <v>9515647.532574622</v>
      </c>
      <c r="W10" s="259">
        <f t="shared" ca="1" si="3"/>
        <v>1.4581252460990336E-2</v>
      </c>
      <c r="X10" s="253">
        <f ca="1">OFFSET(UTEP!C$217,'Discipline Analysis'!$A$3,0)</f>
        <v>9310394.5490047261</v>
      </c>
      <c r="Y10" s="254">
        <f ca="1">OFFSET(UTEP!D$217,'Discipline Analysis'!$A$3,0)</f>
        <v>7204557.5084758475</v>
      </c>
      <c r="Z10" s="254">
        <f ca="1">OFFSET(UTEP!E$217,'Discipline Analysis'!$A$3,0)</f>
        <v>1042098.4518807749</v>
      </c>
      <c r="AA10" s="254">
        <f ca="1">OFFSET(UTEP!F$217,'Discipline Analysis'!$A$3,0)</f>
        <v>262034.49808751669</v>
      </c>
      <c r="AB10" s="254">
        <f ca="1">OFFSET(UTEP!G$217,'Discipline Analysis'!$A$3,0)</f>
        <v>0</v>
      </c>
      <c r="AC10" s="256">
        <f t="shared" ca="1" si="4"/>
        <v>17819085.007448867</v>
      </c>
      <c r="AD10" s="260">
        <f t="shared" ca="1" si="5"/>
        <v>3.5296493696548192E-2</v>
      </c>
      <c r="AE10" s="253">
        <f ca="1">OFFSET(UTEP!C$242,'Discipline Analysis'!$A$3,0)</f>
        <v>5356801.5789082469</v>
      </c>
      <c r="AF10" s="254">
        <f ca="1">OFFSET(UTEP!D$242,'Discipline Analysis'!$A$3,0)</f>
        <v>4145193.2926799851</v>
      </c>
      <c r="AG10" s="254">
        <f ca="1">OFFSET(UTEP!E$242,'Discipline Analysis'!$A$3,0)</f>
        <v>599578.73998041463</v>
      </c>
      <c r="AH10" s="254">
        <f ca="1">OFFSET(UTEP!F$242,'Discipline Analysis'!$A$3,0)</f>
        <v>150763.40811289145</v>
      </c>
      <c r="AI10" s="254">
        <f ca="1">OFFSET(UTEP!G$242,'Discipline Analysis'!$A$3,0)</f>
        <v>0</v>
      </c>
      <c r="AJ10" s="256">
        <f t="shared" ca="1" si="6"/>
        <v>10252337.019681538</v>
      </c>
      <c r="AK10" s="260">
        <f t="shared" ca="1" si="7"/>
        <v>3.3499326090990537E-2</v>
      </c>
      <c r="AL10" s="253">
        <f ca="1">OFFSET(UTEP!C$167,'Discipline Analysis'!$A$3,0)</f>
        <v>13948304.501712622</v>
      </c>
      <c r="AM10" s="254">
        <f ca="1">OFFSET(UTEP!D$167,'Discipline Analysis'!$A$3,0)</f>
        <v>9465570.8788147885</v>
      </c>
      <c r="AN10" s="254">
        <f ca="1">OFFSET(UTEP!E$167,'Discipline Analysis'!$A$3,0)</f>
        <v>5432350.0968644805</v>
      </c>
      <c r="AO10" s="254">
        <f ca="1">OFFSET(UTEP!F$167,'Discipline Analysis'!$A$3,0)</f>
        <v>2793533.1112581133</v>
      </c>
      <c r="AP10" s="254">
        <f ca="1">OFFSET(UTEP!G$167,'Discipline Analysis'!$A$3,0)</f>
        <v>0</v>
      </c>
      <c r="AQ10" s="256">
        <f t="shared" ca="1" si="8"/>
        <v>31639758.588650003</v>
      </c>
      <c r="AR10" s="260">
        <f t="shared" ca="1" si="9"/>
        <v>3.4671204017498514E-2</v>
      </c>
    </row>
    <row r="11" spans="1:44" x14ac:dyDescent="0.55000000000000004">
      <c r="A11" s="261" t="s">
        <v>782</v>
      </c>
      <c r="B11" s="253">
        <f ca="1">OFFSET(UTRGV!C$31,'Discipline Analysis'!$A$3,0)</f>
        <v>265880.00000000006</v>
      </c>
      <c r="C11" s="254">
        <f ca="1">OFFSET(UTRGV!D$31,'Discipline Analysis'!$A$3,0)</f>
        <v>81853</v>
      </c>
      <c r="D11" s="254">
        <f ca="1">OFFSET(UTRGV!E$31,'Discipline Analysis'!$A$3,0)</f>
        <v>21189</v>
      </c>
      <c r="E11" s="254">
        <f ca="1">OFFSET(UTRGV!F$31,'Discipline Analysis'!$A$3,0)</f>
        <v>1005.9999999999999</v>
      </c>
      <c r="F11" s="255">
        <f ca="1">OFFSET(UTRGV!G$31,'Discipline Analysis'!$A$3,0)</f>
        <v>0</v>
      </c>
      <c r="G11" s="256">
        <f t="shared" ca="1" si="10"/>
        <v>369928.00000000006</v>
      </c>
      <c r="H11" s="257">
        <f t="shared" ca="1" si="11"/>
        <v>12529.863888888891</v>
      </c>
      <c r="I11" s="258">
        <f t="shared" ca="1" si="12"/>
        <v>349.16887032423841</v>
      </c>
      <c r="J11" s="253">
        <f ca="1">OFFSET(UTRGV!C$115,'Discipline Analysis'!$A$3,0)</f>
        <v>13664380.491630277</v>
      </c>
      <c r="K11" s="254">
        <f ca="1">OFFSET(UTRGV!D$115,'Discipline Analysis'!$A$3,0)</f>
        <v>6397266.5920669716</v>
      </c>
      <c r="L11" s="254">
        <f ca="1">OFFSET(UTRGV!E$115,'Discipline Analysis'!$A$3,0)</f>
        <v>4059944.7952363435</v>
      </c>
      <c r="M11" s="254">
        <f ca="1">OFFSET(UTRGV!F$115,'Discipline Analysis'!$A$3,0)</f>
        <v>556525.73787903052</v>
      </c>
      <c r="N11" s="254">
        <f ca="1">OFFSET(UTRGV!G$115,'Discipline Analysis'!$A$3,0)</f>
        <v>0</v>
      </c>
      <c r="O11" s="256">
        <f t="shared" ca="1" si="0"/>
        <v>24678117.616812624</v>
      </c>
      <c r="P11" s="259">
        <f t="shared" ca="1" si="1"/>
        <v>3.2165093011652261E-2</v>
      </c>
      <c r="Q11" s="253">
        <f ca="1">OFFSET(UTRGV!C$192,'Discipline Analysis'!$A$3,0)</f>
        <v>11117469.457436757</v>
      </c>
      <c r="R11" s="254">
        <f ca="1">OFFSET(UTRGV!D$192,'Discipline Analysis'!$A$3,0)</f>
        <v>5204876.7225084566</v>
      </c>
      <c r="S11" s="254">
        <f ca="1">OFFSET(UTRGV!E$192,'Discipline Analysis'!$A$3,0)</f>
        <v>3303209.5591575722</v>
      </c>
      <c r="T11" s="254">
        <f ca="1">OFFSET(UTRGV!F$192,'Discipline Analysis'!$A$3,0)</f>
        <v>452794.61421155115</v>
      </c>
      <c r="U11" s="254">
        <f ca="1">OFFSET(UTRGV!G$192,'Discipline Analysis'!$A$3,0)</f>
        <v>0</v>
      </c>
      <c r="V11" s="256">
        <f t="shared" ca="1" si="2"/>
        <v>20078350.353314336</v>
      </c>
      <c r="W11" s="259">
        <f t="shared" ca="1" si="3"/>
        <v>3.0766954587133345E-2</v>
      </c>
      <c r="X11" s="253">
        <f ca="1">OFFSET(UTRGV!C$217,'Discipline Analysis'!$A$3,0)</f>
        <v>10393688.37960249</v>
      </c>
      <c r="Y11" s="254">
        <f ca="1">OFFSET(UTRGV!D$217,'Discipline Analysis'!$A$3,0)</f>
        <v>5808650.148302787</v>
      </c>
      <c r="Z11" s="254">
        <f ca="1">OFFSET(UTRGV!E$217,'Discipline Analysis'!$A$3,0)</f>
        <v>1308191.0150211924</v>
      </c>
      <c r="AA11" s="254">
        <f ca="1">OFFSET(UTRGV!F$217,'Discipline Analysis'!$A$3,0)</f>
        <v>82608.792630752971</v>
      </c>
      <c r="AB11" s="254">
        <f ca="1">OFFSET(UTRGV!G$217,'Discipline Analysis'!$A$3,0)</f>
        <v>0</v>
      </c>
      <c r="AC11" s="256">
        <f t="shared" ca="1" si="4"/>
        <v>17593138.335557226</v>
      </c>
      <c r="AD11" s="260">
        <f t="shared" ca="1" si="5"/>
        <v>3.4848932821405304E-2</v>
      </c>
      <c r="AE11" s="253">
        <f ca="1">OFFSET(UTRGV!C$242,'Discipline Analysis'!$A$3,0)</f>
        <v>8411626.261539571</v>
      </c>
      <c r="AF11" s="254">
        <f ca="1">OFFSET(UTRGV!D$242,'Discipline Analysis'!$A$3,0)</f>
        <v>4700948.532134857</v>
      </c>
      <c r="AG11" s="254">
        <f ca="1">OFFSET(UTRGV!E$242,'Discipline Analysis'!$A$3,0)</f>
        <v>1058720.7827644357</v>
      </c>
      <c r="AH11" s="254">
        <f ca="1">OFFSET(UTRGV!F$242,'Discipline Analysis'!$A$3,0)</f>
        <v>66855.409181845593</v>
      </c>
      <c r="AI11" s="254">
        <f ca="1">OFFSET(UTRGV!G$242,'Discipline Analysis'!$A$3,0)</f>
        <v>0</v>
      </c>
      <c r="AJ11" s="256">
        <f t="shared" ca="1" si="6"/>
        <v>14238150.985620709</v>
      </c>
      <c r="AK11" s="260">
        <f t="shared" ca="1" si="7"/>
        <v>4.6522901255043041E-2</v>
      </c>
      <c r="AL11" s="253">
        <f ca="1">OFFSET(UTRGV!C$167,'Discipline Analysis'!$A$3,0)</f>
        <v>28744388.873910364</v>
      </c>
      <c r="AM11" s="254">
        <f ca="1">OFFSET(UTRGV!D$167,'Discipline Analysis'!$A$3,0)</f>
        <v>13346237.173203077</v>
      </c>
      <c r="AN11" s="254">
        <f ca="1">OFFSET(UTRGV!E$167,'Discipline Analysis'!$A$3,0)</f>
        <v>8378700.6389742382</v>
      </c>
      <c r="AO11" s="254">
        <f ca="1">OFFSET(UTRGV!F$167,'Discipline Analysis'!$A$3,0)</f>
        <v>2110257.883912317</v>
      </c>
      <c r="AP11" s="254">
        <f ca="1">OFFSET(UTRGV!G$167,'Discipline Analysis'!$A$3,0)</f>
        <v>0</v>
      </c>
      <c r="AQ11" s="256">
        <f t="shared" ca="1" si="8"/>
        <v>52579584.57</v>
      </c>
      <c r="AR11" s="260">
        <f t="shared" ca="1" si="9"/>
        <v>5.7617301303801452E-2</v>
      </c>
    </row>
    <row r="12" spans="1:44" x14ac:dyDescent="0.55000000000000004">
      <c r="A12" s="262" t="s">
        <v>696</v>
      </c>
      <c r="B12" s="253">
        <f ca="1">OFFSET(UTPB!C$31,'Discipline Analysis'!$A$3,0)</f>
        <v>26098</v>
      </c>
      <c r="C12" s="254">
        <f ca="1">OFFSET(UTPB!D$31,'Discipline Analysis'!$A$3,0)</f>
        <v>12581</v>
      </c>
      <c r="D12" s="254">
        <f ca="1">OFFSET(UTPB!E$31,'Discipline Analysis'!$A$3,0)</f>
        <v>4225</v>
      </c>
      <c r="E12" s="254">
        <f ca="1">OFFSET(UTPB!F$31,'Discipline Analysis'!$A$3,0)</f>
        <v>0</v>
      </c>
      <c r="F12" s="255">
        <f ca="1">OFFSET(UTPB!G$31,'Discipline Analysis'!$A$3,0)</f>
        <v>0</v>
      </c>
      <c r="G12" s="256">
        <f t="shared" ca="1" si="10"/>
        <v>42904</v>
      </c>
      <c r="H12" s="257">
        <f t="shared" ca="1" si="11"/>
        <v>1465.3416666666667</v>
      </c>
      <c r="I12" s="258">
        <f t="shared" ca="1" si="12"/>
        <v>488.03494628575118</v>
      </c>
      <c r="J12" s="253">
        <f ca="1">OFFSET(UTPB!C$115,'Discipline Analysis'!$A$3,0)</f>
        <v>1745459.1713253486</v>
      </c>
      <c r="K12" s="254">
        <f ca="1">OFFSET(UTPB!D$115,'Discipline Analysis'!$A$3,0)</f>
        <v>1326613.1836664551</v>
      </c>
      <c r="L12" s="254">
        <f ca="1">OFFSET(UTPB!E$115,'Discipline Analysis'!$A$3,0)</f>
        <v>1190876.1910266629</v>
      </c>
      <c r="M12" s="254">
        <f ca="1">OFFSET(UTPB!F$115,'Discipline Analysis'!$A$3,0)</f>
        <v>0</v>
      </c>
      <c r="N12" s="254">
        <f ca="1">OFFSET(UTPB!G$115,'Discipline Analysis'!$A$3,0)</f>
        <v>0</v>
      </c>
      <c r="O12" s="256">
        <f t="shared" ca="1" si="0"/>
        <v>4262948.5460184664</v>
      </c>
      <c r="P12" s="259">
        <f t="shared" ca="1" si="1"/>
        <v>5.5562639993723172E-3</v>
      </c>
      <c r="Q12" s="253">
        <f ca="1">OFFSET(UTPB!C$192,'Discipline Analysis'!$A$3,0)</f>
        <v>1116230.3450952456</v>
      </c>
      <c r="R12" s="254">
        <f ca="1">OFFSET(UTPB!D$192,'Discipline Analysis'!$A$3,0)</f>
        <v>848376.12711818144</v>
      </c>
      <c r="S12" s="254">
        <f ca="1">OFFSET(UTPB!E$192,'Discipline Analysis'!$A$3,0)</f>
        <v>761571.60448849446</v>
      </c>
      <c r="T12" s="254">
        <f ca="1">OFFSET(UTPB!F$192,'Discipline Analysis'!$A$3,0)</f>
        <v>0</v>
      </c>
      <c r="U12" s="254">
        <f ca="1">OFFSET(UTPB!G$192,'Discipline Analysis'!$A$3,0)</f>
        <v>0</v>
      </c>
      <c r="V12" s="256">
        <f t="shared" ca="1" si="2"/>
        <v>2726178.0767019214</v>
      </c>
      <c r="W12" s="259">
        <f t="shared" ca="1" si="3"/>
        <v>4.1774446409378989E-3</v>
      </c>
      <c r="X12" s="253">
        <f ca="1">OFFSET(UTPB!C$217,'Discipline Analysis'!$A$3,0)</f>
        <v>3356627.4322940782</v>
      </c>
      <c r="Y12" s="254">
        <f ca="1">OFFSET(UTPB!D$217,'Discipline Analysis'!$A$3,0)</f>
        <v>2313693.8704997688</v>
      </c>
      <c r="Z12" s="254">
        <f ca="1">OFFSET(UTPB!E$217,'Discipline Analysis'!$A$3,0)</f>
        <v>854055.69772060367</v>
      </c>
      <c r="AA12" s="254">
        <f ca="1">OFFSET(UTPB!F$217,'Discipline Analysis'!$A$3,0)</f>
        <v>0</v>
      </c>
      <c r="AB12" s="254">
        <f ca="1">OFFSET(UTPB!G$217,'Discipline Analysis'!$A$3,0)</f>
        <v>0</v>
      </c>
      <c r="AC12" s="256">
        <f t="shared" ca="1" si="4"/>
        <v>6524377.0005144514</v>
      </c>
      <c r="AD12" s="260">
        <f t="shared" ca="1" si="5"/>
        <v>1.2923650769739064E-2</v>
      </c>
      <c r="AE12" s="253">
        <f ca="1">OFFSET(UTPB!C$242,'Discipline Analysis'!$A$3,0)</f>
        <v>759888.06898585253</v>
      </c>
      <c r="AF12" s="254">
        <f ca="1">OFFSET(UTPB!D$242,'Discipline Analysis'!$A$3,0)</f>
        <v>523784.18604440428</v>
      </c>
      <c r="AG12" s="254">
        <f ca="1">OFFSET(UTPB!E$242,'Discipline Analysis'!$A$3,0)</f>
        <v>193344.88203944825</v>
      </c>
      <c r="AH12" s="254">
        <f ca="1">OFFSET(UTPB!F$242,'Discipline Analysis'!$A$3,0)</f>
        <v>0</v>
      </c>
      <c r="AI12" s="254">
        <f ca="1">OFFSET(UTPB!G$242,'Discipline Analysis'!$A$3,0)</f>
        <v>0</v>
      </c>
      <c r="AJ12" s="256">
        <f t="shared" ca="1" si="6"/>
        <v>1477017.1370697049</v>
      </c>
      <c r="AK12" s="260">
        <f t="shared" ca="1" si="7"/>
        <v>4.8261268256880084E-3</v>
      </c>
      <c r="AL12" s="253">
        <f ca="1">OFFSET(UTPB!C$167,'Discipline Analysis'!$A$3,0)</f>
        <v>2436400.5117571331</v>
      </c>
      <c r="AM12" s="254">
        <f ca="1">OFFSET(UTPB!D$167,'Discipline Analysis'!$A$3,0)</f>
        <v>1850537.0653763127</v>
      </c>
      <c r="AN12" s="254">
        <f ca="1">OFFSET(UTPB!E$167,'Discipline Analysis'!$A$3,0)</f>
        <v>1661192.9980058789</v>
      </c>
      <c r="AO12" s="254">
        <f ca="1">OFFSET(UTPB!F$167,'Discipline Analysis'!$A$3,0)</f>
        <v>0</v>
      </c>
      <c r="AP12" s="254">
        <f ca="1">OFFSET(UTPB!G$167,'Discipline Analysis'!$A$3,0)</f>
        <v>0</v>
      </c>
      <c r="AQ12" s="256">
        <f t="shared" ca="1" si="8"/>
        <v>5948130.5751393251</v>
      </c>
      <c r="AR12" s="260">
        <f t="shared" ca="1" si="9"/>
        <v>6.5180285151529545E-3</v>
      </c>
    </row>
    <row r="13" spans="1:44" x14ac:dyDescent="0.55000000000000004">
      <c r="A13" s="261" t="s">
        <v>697</v>
      </c>
      <c r="B13" s="253">
        <f ca="1">OFFSET(UTSA!C$31,'Discipline Analysis'!$A$3,0)</f>
        <v>234935</v>
      </c>
      <c r="C13" s="254">
        <f ca="1">OFFSET(UTSA!D$31,'Discipline Analysis'!$A$3,0)</f>
        <v>70618</v>
      </c>
      <c r="D13" s="254">
        <f ca="1">OFFSET(UTSA!E$31,'Discipline Analysis'!$A$3,0)</f>
        <v>18347</v>
      </c>
      <c r="E13" s="254">
        <f ca="1">OFFSET(UTSA!F$31,'Discipline Analysis'!$A$3,0)</f>
        <v>4343</v>
      </c>
      <c r="F13" s="255">
        <f ca="1">OFFSET(UTSA!G$31,'Discipline Analysis'!$A$3,0)</f>
        <v>0</v>
      </c>
      <c r="G13" s="256">
        <f t="shared" ca="1" si="10"/>
        <v>328243</v>
      </c>
      <c r="H13" s="257">
        <f t="shared" ca="1" si="11"/>
        <v>11190.836111111112</v>
      </c>
      <c r="I13" s="258">
        <f t="shared" ca="1" si="12"/>
        <v>387.81308342347131</v>
      </c>
      <c r="J13" s="253">
        <f ca="1">OFFSET(UTSA!C$115,'Discipline Analysis'!$A$3,0)</f>
        <v>13873160.206650386</v>
      </c>
      <c r="K13" s="254">
        <f ca="1">OFFSET(UTSA!D$115,'Discipline Analysis'!$A$3,0)</f>
        <v>9246575.623692967</v>
      </c>
      <c r="L13" s="254">
        <f ca="1">OFFSET(UTSA!E$115,'Discipline Analysis'!$A$3,0)</f>
        <v>8516043.1414021738</v>
      </c>
      <c r="M13" s="254">
        <f ca="1">OFFSET(UTSA!F$115,'Discipline Analysis'!$A$3,0)</f>
        <v>5434980.5200227452</v>
      </c>
      <c r="N13" s="254">
        <f ca="1">OFFSET(UTSA!G$115,'Discipline Analysis'!$A$3,0)</f>
        <v>0</v>
      </c>
      <c r="O13" s="256">
        <f t="shared" ca="1" si="0"/>
        <v>37070759.491768271</v>
      </c>
      <c r="P13" s="259">
        <f t="shared" ca="1" si="1"/>
        <v>4.8317478892837988E-2</v>
      </c>
      <c r="Q13" s="253">
        <f ca="1">OFFSET(UTSA!C$192,'Discipline Analysis'!$A$3,0)</f>
        <v>11660227.549735401</v>
      </c>
      <c r="R13" s="254">
        <f ca="1">OFFSET(UTSA!D$192,'Discipline Analysis'!$A$3,0)</f>
        <v>7771637.7683299696</v>
      </c>
      <c r="S13" s="254">
        <f ca="1">OFFSET(UTSA!E$192,'Discipline Analysis'!$A$3,0)</f>
        <v>7157633.8320170064</v>
      </c>
      <c r="T13" s="254">
        <f ca="1">OFFSET(UTSA!F$192,'Discipline Analysis'!$A$3,0)</f>
        <v>4568037.0332251517</v>
      </c>
      <c r="U13" s="254">
        <f ca="1">OFFSET(UTSA!G$192,'Discipline Analysis'!$A$3,0)</f>
        <v>0</v>
      </c>
      <c r="V13" s="256">
        <f t="shared" ca="1" si="2"/>
        <v>31157536.183307532</v>
      </c>
      <c r="W13" s="259">
        <f t="shared" ca="1" si="3"/>
        <v>4.7744086736714743E-2</v>
      </c>
      <c r="X13" s="253">
        <f ca="1">OFFSET(UTSA!C$217,'Discipline Analysis'!$A$3,0)</f>
        <v>10304893.291940087</v>
      </c>
      <c r="Y13" s="254">
        <f ca="1">OFFSET(UTSA!D$217,'Discipline Analysis'!$A$3,0)</f>
        <v>6604037.1563497065</v>
      </c>
      <c r="Z13" s="254">
        <f ca="1">OFFSET(UTSA!E$217,'Discipline Analysis'!$A$3,0)</f>
        <v>1761885.6798924324</v>
      </c>
      <c r="AA13" s="254">
        <f ca="1">OFFSET(UTSA!F$217,'Discipline Analysis'!$A$3,0)</f>
        <v>439397.58585691237</v>
      </c>
      <c r="AB13" s="254">
        <f ca="1">OFFSET(UTSA!G$217,'Discipline Analysis'!$A$3,0)</f>
        <v>0</v>
      </c>
      <c r="AC13" s="256">
        <f t="shared" ca="1" si="4"/>
        <v>19110213.714039136</v>
      </c>
      <c r="AD13" s="260">
        <f t="shared" ca="1" si="5"/>
        <v>3.7853994052741868E-2</v>
      </c>
      <c r="AE13" s="253">
        <f ca="1">OFFSET(UTSA!C$242,'Discipline Analysis'!$A$3,0)</f>
        <v>7422559.6832127171</v>
      </c>
      <c r="AF13" s="254">
        <f ca="1">OFFSET(UTSA!D$242,'Discipline Analysis'!$A$3,0)</f>
        <v>4756852.7450449103</v>
      </c>
      <c r="AG13" s="254">
        <f ca="1">OFFSET(UTSA!E$242,'Discipline Analysis'!$A$3,0)</f>
        <v>1269076.8592653009</v>
      </c>
      <c r="AH13" s="254">
        <f ca="1">OFFSET(UTSA!F$242,'Discipline Analysis'!$A$3,0)</f>
        <v>316495.73782908008</v>
      </c>
      <c r="AI13" s="254">
        <f ca="1">OFFSET(UTSA!G$242,'Discipline Analysis'!$A$3,0)</f>
        <v>0</v>
      </c>
      <c r="AJ13" s="256">
        <f t="shared" ca="1" si="6"/>
        <v>13764985.025352009</v>
      </c>
      <c r="AK13" s="260">
        <f t="shared" ca="1" si="7"/>
        <v>4.497684002356294E-2</v>
      </c>
      <c r="AL13" s="253">
        <f ca="1">OFFSET(UTSA!C$167,'Discipline Analysis'!$A$3,0)</f>
        <v>9802489.4126890115</v>
      </c>
      <c r="AM13" s="254">
        <f ca="1">OFFSET(UTSA!D$167,'Discipline Analysis'!$A$3,0)</f>
        <v>6533439.9880590085</v>
      </c>
      <c r="AN13" s="254">
        <f ca="1">OFFSET(UTSA!E$167,'Discipline Analysis'!$A$3,0)</f>
        <v>6017260.7746272963</v>
      </c>
      <c r="AO13" s="254">
        <f ca="1">OFFSET(UTSA!F$167,'Discipline Analysis'!$A$3,0)</f>
        <v>3840245.3523282222</v>
      </c>
      <c r="AP13" s="254">
        <f ca="1">OFFSET(UTSA!G$167,'Discipline Analysis'!$A$3,0)</f>
        <v>0</v>
      </c>
      <c r="AQ13" s="256">
        <f t="shared" ca="1" si="8"/>
        <v>26193435.527703539</v>
      </c>
      <c r="AR13" s="260">
        <f t="shared" ca="1" si="9"/>
        <v>2.870306183138777E-2</v>
      </c>
    </row>
    <row r="14" spans="1:44" x14ac:dyDescent="0.55000000000000004">
      <c r="A14" s="261" t="s">
        <v>698</v>
      </c>
      <c r="B14" s="253">
        <f ca="1">OFFSET(UTT!C$31,'Discipline Analysis'!$A$3,0)</f>
        <v>48436</v>
      </c>
      <c r="C14" s="254">
        <f ca="1">OFFSET(UTT!D$31,'Discipline Analysis'!$A$3,0)</f>
        <v>16081</v>
      </c>
      <c r="D14" s="254">
        <f ca="1">OFFSET(UTT!E$31,'Discipline Analysis'!$A$3,0)</f>
        <v>6059</v>
      </c>
      <c r="E14" s="254">
        <f ca="1">OFFSET(UTT!F$31,'Discipline Analysis'!$A$3,0)</f>
        <v>296</v>
      </c>
      <c r="F14" s="255">
        <f ca="1">OFFSET(UTT!G$31,'Discipline Analysis'!$A$3,0)</f>
        <v>0</v>
      </c>
      <c r="G14" s="256">
        <f t="shared" ca="1" si="10"/>
        <v>70872</v>
      </c>
      <c r="H14" s="257">
        <f t="shared" ca="1" si="11"/>
        <v>2419.4694444444444</v>
      </c>
      <c r="I14" s="258">
        <f t="shared" ca="1" si="12"/>
        <v>442.38408876632656</v>
      </c>
      <c r="J14" s="253">
        <f ca="1">OFFSET(UTT!C$115,'Discipline Analysis'!$A$3,0)</f>
        <v>2730522.6940133008</v>
      </c>
      <c r="K14" s="254">
        <f ca="1">OFFSET(UTT!D$115,'Discipline Analysis'!$A$3,0)</f>
        <v>1138356.9003609449</v>
      </c>
      <c r="L14" s="254">
        <f ca="1">OFFSET(UTT!E$115,'Discipline Analysis'!$A$3,0)</f>
        <v>1334480.4646589193</v>
      </c>
      <c r="M14" s="254">
        <f ca="1">OFFSET(UTT!F$115,'Discipline Analysis'!$A$3,0)</f>
        <v>111714.44967195908</v>
      </c>
      <c r="N14" s="254">
        <f ca="1">OFFSET(UTT!G$115,'Discipline Analysis'!$A$3,0)</f>
        <v>0</v>
      </c>
      <c r="O14" s="256">
        <f t="shared" ca="1" si="0"/>
        <v>5315074.5087051243</v>
      </c>
      <c r="P14" s="259">
        <f t="shared" ca="1" si="1"/>
        <v>6.9275893968465127E-3</v>
      </c>
      <c r="Q14" s="253">
        <f ca="1">OFFSET(UTT!C$192,'Discipline Analysis'!$A$3,0)</f>
        <v>2024444.3571416487</v>
      </c>
      <c r="R14" s="254">
        <f ca="1">OFFSET(UTT!D$192,'Discipline Analysis'!$A$3,0)</f>
        <v>843992.32733047823</v>
      </c>
      <c r="S14" s="254">
        <f ca="1">OFFSET(UTT!E$192,'Discipline Analysis'!$A$3,0)</f>
        <v>989400.83974315959</v>
      </c>
      <c r="T14" s="254">
        <f ca="1">OFFSET(UTT!F$192,'Discipline Analysis'!$A$3,0)</f>
        <v>82826.518067562574</v>
      </c>
      <c r="U14" s="254">
        <f ca="1">OFFSET(UTT!G$192,'Discipline Analysis'!$A$3,0)</f>
        <v>0</v>
      </c>
      <c r="V14" s="256">
        <f t="shared" ca="1" si="2"/>
        <v>3940664.0422828491</v>
      </c>
      <c r="W14" s="259">
        <f t="shared" ca="1" si="3"/>
        <v>6.0384558242381828E-3</v>
      </c>
      <c r="X14" s="253">
        <f ca="1">OFFSET(UTT!C$217,'Discipline Analysis'!$A$3,0)</f>
        <v>2911507.945782573</v>
      </c>
      <c r="Y14" s="254">
        <f ca="1">OFFSET(UTT!D$217,'Discipline Analysis'!$A$3,0)</f>
        <v>1342132.3203185783</v>
      </c>
      <c r="Z14" s="254">
        <f ca="1">OFFSET(UTT!E$217,'Discipline Analysis'!$A$3,0)</f>
        <v>516766.36351546925</v>
      </c>
      <c r="AA14" s="254">
        <f ca="1">OFFSET(UTT!F$217,'Discipline Analysis'!$A$3,0)</f>
        <v>35971.868605150077</v>
      </c>
      <c r="AB14" s="254">
        <f ca="1">OFFSET(UTT!G$217,'Discipline Analysis'!$A$3,0)</f>
        <v>0</v>
      </c>
      <c r="AC14" s="256">
        <f t="shared" ca="1" si="4"/>
        <v>4806378.4982217709</v>
      </c>
      <c r="AD14" s="260">
        <f t="shared" ca="1" si="5"/>
        <v>9.5205959393982274E-3</v>
      </c>
      <c r="AE14" s="253">
        <f ca="1">OFFSET(UTT!C$242,'Discipline Analysis'!$A$3,0)</f>
        <v>2795118.5814607572</v>
      </c>
      <c r="AF14" s="254">
        <f ca="1">OFFSET(UTT!D$242,'Discipline Analysis'!$A$3,0)</f>
        <v>1288479.7352985311</v>
      </c>
      <c r="AG14" s="254">
        <f ca="1">OFFSET(UTT!E$242,'Discipline Analysis'!$A$3,0)</f>
        <v>496108.30258192949</v>
      </c>
      <c r="AH14" s="254">
        <f ca="1">OFFSET(UTT!F$242,'Discipline Analysis'!$A$3,0)</f>
        <v>34533.870496133772</v>
      </c>
      <c r="AI14" s="254">
        <f ca="1">OFFSET(UTT!G$242,'Discipline Analysis'!$A$3,0)</f>
        <v>0</v>
      </c>
      <c r="AJ14" s="256">
        <f t="shared" ca="1" si="6"/>
        <v>4614240.4898373513</v>
      </c>
      <c r="AK14" s="260">
        <f t="shared" ca="1" si="7"/>
        <v>1.5076947483737203E-2</v>
      </c>
      <c r="AL14" s="253">
        <f ca="1">OFFSET(UTT!C$167,'Discipline Analysis'!$A$3,0)</f>
        <v>6512211.8064290136</v>
      </c>
      <c r="AM14" s="254">
        <f ca="1">OFFSET(UTT!D$167,'Discipline Analysis'!$A$3,0)</f>
        <v>2714945.8463443816</v>
      </c>
      <c r="AN14" s="254">
        <f ca="1">OFFSET(UTT!E$167,'Discipline Analysis'!$A$3,0)</f>
        <v>3182694.4549680995</v>
      </c>
      <c r="AO14" s="254">
        <f ca="1">OFFSET(UTT!F$167,'Discipline Analysis'!$A$3,0)</f>
        <v>266435.49225850456</v>
      </c>
      <c r="AP14" s="254">
        <f ca="1">OFFSET(UTT!G$167,'Discipline Analysis'!$A$3,0)</f>
        <v>0</v>
      </c>
      <c r="AQ14" s="256">
        <f t="shared" ca="1" si="8"/>
        <v>12676287.599999998</v>
      </c>
      <c r="AR14" s="260">
        <f t="shared" ca="1" si="9"/>
        <v>1.3890818804216391E-2</v>
      </c>
    </row>
    <row r="15" spans="1:44" x14ac:dyDescent="0.55000000000000004">
      <c r="A15" s="261" t="s">
        <v>99</v>
      </c>
      <c r="B15" s="253">
        <f ca="1">OFFSET(TAMU!C$31,'Discipline Analysis'!$A$3,0)</f>
        <v>304917.00000000012</v>
      </c>
      <c r="C15" s="254">
        <f ca="1">OFFSET(TAMU!D$31,'Discipline Analysis'!$A$3,0)</f>
        <v>107505</v>
      </c>
      <c r="D15" s="254">
        <f ca="1">OFFSET(TAMU!E$31,'Discipline Analysis'!$A$3,0)</f>
        <v>22244.5</v>
      </c>
      <c r="E15" s="254">
        <f ca="1">OFFSET(TAMU!F$31,'Discipline Analysis'!$A$3,0)</f>
        <v>12910</v>
      </c>
      <c r="F15" s="255">
        <f ca="1">OFFSET(TAMU!G$31,'Discipline Analysis'!$A$3,0)</f>
        <v>0</v>
      </c>
      <c r="G15" s="256">
        <f t="shared" ca="1" si="10"/>
        <v>447576.50000000012</v>
      </c>
      <c r="H15" s="257">
        <f t="shared" ca="1" si="11"/>
        <v>15391.476388888892</v>
      </c>
      <c r="I15" s="258">
        <f t="shared" ca="1" si="12"/>
        <v>641.79202780912499</v>
      </c>
      <c r="J15" s="253">
        <f ca="1">OFFSET(TAMU!C$115,'Discipline Analysis'!$A$3,0)</f>
        <v>17401862.438332383</v>
      </c>
      <c r="K15" s="254">
        <f ca="1">OFFSET(TAMU!D$115,'Discipline Analysis'!$A$3,0)</f>
        <v>17027729.943696473</v>
      </c>
      <c r="L15" s="254">
        <f ca="1">OFFSET(TAMU!E$115,'Discipline Analysis'!$A$3,0)</f>
        <v>13953413.80799016</v>
      </c>
      <c r="M15" s="254">
        <f ca="1">OFFSET(TAMU!F$115,'Discipline Analysis'!$A$3,0)</f>
        <v>25852634.161224607</v>
      </c>
      <c r="N15" s="254">
        <f ca="1">OFFSET(TAMU!G$115,'Discipline Analysis'!$A$3,0)</f>
        <v>0</v>
      </c>
      <c r="O15" s="256">
        <f t="shared" ca="1" si="0"/>
        <v>74235640.351243615</v>
      </c>
      <c r="P15" s="259">
        <f t="shared" ca="1" si="1"/>
        <v>9.6757634182380536E-2</v>
      </c>
      <c r="Q15" s="253">
        <f ca="1">OFFSET(TAMU!C$192,'Discipline Analysis'!$A$3,0)</f>
        <v>13905847.98003393</v>
      </c>
      <c r="R15" s="254">
        <f ca="1">OFFSET(TAMU!D$192,'Discipline Analysis'!$A$3,0)</f>
        <v>13606878.279909328</v>
      </c>
      <c r="S15" s="254">
        <f ca="1">OFFSET(TAMU!E$192,'Discipline Analysis'!$A$3,0)</f>
        <v>11150188.77456497</v>
      </c>
      <c r="T15" s="254">
        <f ca="1">OFFSET(TAMU!F$192,'Discipline Analysis'!$A$3,0)</f>
        <v>20658869.233302161</v>
      </c>
      <c r="U15" s="254">
        <f ca="1">OFFSET(TAMU!G$192,'Discipline Analysis'!$A$3,0)</f>
        <v>0</v>
      </c>
      <c r="V15" s="256">
        <f t="shared" ca="1" si="2"/>
        <v>59321784.267810389</v>
      </c>
      <c r="W15" s="259">
        <f t="shared" ca="1" si="3"/>
        <v>9.0901424194650804E-2</v>
      </c>
      <c r="X15" s="253">
        <f ca="1">OFFSET(TAMU!C$217,'Discipline Analysis'!$A$3,0)</f>
        <v>17293202.062618338</v>
      </c>
      <c r="Y15" s="254">
        <f ca="1">OFFSET(TAMU!D$217,'Discipline Analysis'!$A$3,0)</f>
        <v>9624675.5988250822</v>
      </c>
      <c r="Z15" s="254">
        <f ca="1">OFFSET(TAMU!E$217,'Discipline Analysis'!$A$3,0)</f>
        <v>2041816.6062933314</v>
      </c>
      <c r="AA15" s="254">
        <f ca="1">OFFSET(TAMU!F$217,'Discipline Analysis'!$A$3,0)</f>
        <v>1288248.3597457039</v>
      </c>
      <c r="AB15" s="254">
        <f ca="1">OFFSET(TAMU!G$217,'Discipline Analysis'!$A$3,0)</f>
        <v>0</v>
      </c>
      <c r="AC15" s="256">
        <f t="shared" ca="1" si="4"/>
        <v>30247942.627482455</v>
      </c>
      <c r="AD15" s="260">
        <f t="shared" ca="1" si="5"/>
        <v>5.9915888825839286E-2</v>
      </c>
      <c r="AE15" s="253">
        <f ca="1">OFFSET(TAMU!C$242,'Discipline Analysis'!$A$3,0)</f>
        <v>14377433.209282519</v>
      </c>
      <c r="AF15" s="254">
        <f ca="1">OFFSET(TAMU!D$242,'Discipline Analysis'!$A$3,0)</f>
        <v>8001880.1655155858</v>
      </c>
      <c r="AG15" s="254">
        <f ca="1">OFFSET(TAMU!E$242,'Discipline Analysis'!$A$3,0)</f>
        <v>1697550.3886607289</v>
      </c>
      <c r="AH15" s="254">
        <f ca="1">OFFSET(TAMU!F$242,'Discipline Analysis'!$A$3,0)</f>
        <v>1071039.6306100453</v>
      </c>
      <c r="AI15" s="254">
        <f ca="1">OFFSET(TAMU!G$242,'Discipline Analysis'!$A$3,0)</f>
        <v>0</v>
      </c>
      <c r="AJ15" s="256">
        <f t="shared" ca="1" si="6"/>
        <v>25147903.394068878</v>
      </c>
      <c r="AK15" s="260">
        <f t="shared" ca="1" si="7"/>
        <v>8.2170320258239934E-2</v>
      </c>
      <c r="AL15" s="253">
        <f ca="1">OFFSET(TAMU!C$167,'Discipline Analysis'!$A$3,0)</f>
        <v>14290598.701423621</v>
      </c>
      <c r="AM15" s="254">
        <f ca="1">OFFSET(TAMU!D$167,'Discipline Analysis'!$A$3,0)</f>
        <v>14178199.591481313</v>
      </c>
      <c r="AN15" s="254">
        <f ca="1">OFFSET(TAMU!E$167,'Discipline Analysis'!$A$3,0)</f>
        <v>16455777.802634958</v>
      </c>
      <c r="AO15" s="254">
        <f ca="1">OFFSET(TAMU!F$167,'Discipline Analysis'!$A$3,0)</f>
        <v>53373182.798565686</v>
      </c>
      <c r="AP15" s="254">
        <f ca="1">OFFSET(TAMU!G$167,'Discipline Analysis'!$A$3,0)</f>
        <v>0</v>
      </c>
      <c r="AQ15" s="256">
        <f t="shared" ca="1" si="8"/>
        <v>98297758.894105583</v>
      </c>
      <c r="AR15" s="260">
        <f t="shared" ca="1" si="9"/>
        <v>0.10771579193726806</v>
      </c>
    </row>
    <row r="16" spans="1:44" x14ac:dyDescent="0.55000000000000004">
      <c r="A16" s="261" t="s">
        <v>685</v>
      </c>
      <c r="B16" s="253">
        <f ca="1">OFFSET(TAMUG!C$31,'Discipline Analysis'!$A$3,0)</f>
        <v>15664</v>
      </c>
      <c r="C16" s="254">
        <f ca="1">OFFSET(TAMUG!D$31,'Discipline Analysis'!$A$3,0)</f>
        <v>459</v>
      </c>
      <c r="D16" s="254">
        <f ca="1">OFFSET(TAMUG!E$31,'Discipline Analysis'!$A$3,0)</f>
        <v>105</v>
      </c>
      <c r="E16" s="254">
        <f ca="1">OFFSET(TAMUG!F$31,'Discipline Analysis'!$A$3,0)</f>
        <v>15</v>
      </c>
      <c r="F16" s="255">
        <f ca="1">OFFSET(TAMUG!G$31,'Discipline Analysis'!$A$3,0)</f>
        <v>0</v>
      </c>
      <c r="G16" s="256">
        <f t="shared" ca="1" si="10"/>
        <v>16243</v>
      </c>
      <c r="H16" s="257">
        <f t="shared" ca="1" si="11"/>
        <v>542.64166666666665</v>
      </c>
      <c r="I16" s="258">
        <f t="shared" ca="1" si="12"/>
        <v>868.40992976368329</v>
      </c>
      <c r="J16" s="253">
        <f ca="1">OFFSET(TAMUG!C$115,'Discipline Analysis'!$A$3,0)</f>
        <v>3101324.1994793052</v>
      </c>
      <c r="K16" s="254">
        <f ca="1">OFFSET(TAMUG!D$115,'Discipline Analysis'!$A$3,0)</f>
        <v>529009.08629736933</v>
      </c>
      <c r="L16" s="254">
        <f ca="1">OFFSET(TAMUG!E$115,'Discipline Analysis'!$A$3,0)</f>
        <v>147777.74897959182</v>
      </c>
      <c r="M16" s="254">
        <f ca="1">OFFSET(TAMUG!F$115,'Discipline Analysis'!$A$3,0)</f>
        <v>55873.695306122449</v>
      </c>
      <c r="N16" s="254">
        <f ca="1">OFFSET(TAMUG!G$115,'Discipline Analysis'!$A$3,0)</f>
        <v>0</v>
      </c>
      <c r="O16" s="256">
        <f t="shared" ca="1" si="0"/>
        <v>3833984.7300623888</v>
      </c>
      <c r="P16" s="259">
        <f t="shared" ca="1" si="1"/>
        <v>4.9971589147340748E-3</v>
      </c>
      <c r="Q16" s="253">
        <f ca="1">OFFSET(TAMUG!C$192,'Discipline Analysis'!$A$3,0)</f>
        <v>1630450.1791254992</v>
      </c>
      <c r="R16" s="254">
        <f ca="1">OFFSET(TAMUG!D$192,'Discipline Analysis'!$A$3,0)</f>
        <v>278114.41308115266</v>
      </c>
      <c r="S16" s="254">
        <f ca="1">OFFSET(TAMUG!E$192,'Discipline Analysis'!$A$3,0)</f>
        <v>77690.767490542174</v>
      </c>
      <c r="T16" s="254">
        <f ca="1">OFFSET(TAMUG!F$192,'Discipline Analysis'!$A$3,0)</f>
        <v>29374.315827918268</v>
      </c>
      <c r="U16" s="254">
        <f ca="1">OFFSET(TAMUG!G$192,'Discipline Analysis'!$A$3,0)</f>
        <v>0</v>
      </c>
      <c r="V16" s="256">
        <f t="shared" ca="1" si="2"/>
        <v>2015629.6755251123</v>
      </c>
      <c r="W16" s="259">
        <f t="shared" ca="1" si="3"/>
        <v>3.0886395346280356E-3</v>
      </c>
      <c r="X16" s="253">
        <f ca="1">OFFSET(TAMUG!C$217,'Discipline Analysis'!$A$3,0)</f>
        <v>2201498.6368847974</v>
      </c>
      <c r="Y16" s="254">
        <f ca="1">OFFSET(TAMUG!D$217,'Discipline Analysis'!$A$3,0)</f>
        <v>97562.391534984708</v>
      </c>
      <c r="Z16" s="254">
        <f ca="1">OFFSET(TAMUG!E$217,'Discipline Analysis'!$A$3,0)</f>
        <v>22004.193954328461</v>
      </c>
      <c r="AA16" s="254">
        <f ca="1">OFFSET(TAMUG!F$217,'Discipline Analysis'!$A$3,0)</f>
        <v>2250.3902071787688</v>
      </c>
      <c r="AB16" s="254">
        <f ca="1">OFFSET(TAMUG!G$217,'Discipline Analysis'!$A$3,0)</f>
        <v>0</v>
      </c>
      <c r="AC16" s="256">
        <f t="shared" ca="1" si="4"/>
        <v>2323315.6125812894</v>
      </c>
      <c r="AD16" s="260">
        <f t="shared" ca="1" si="5"/>
        <v>4.6020822528366184E-3</v>
      </c>
      <c r="AE16" s="253">
        <f ca="1">OFFSET(TAMUG!C$242,'Discipline Analysis'!$A$3,0)</f>
        <v>1103443.8810262799</v>
      </c>
      <c r="AF16" s="254">
        <f ca="1">OFFSET(TAMUG!D$242,'Discipline Analysis'!$A$3,0)</f>
        <v>48900.60895513626</v>
      </c>
      <c r="AG16" s="254">
        <f ca="1">OFFSET(TAMUG!E$242,'Discipline Analysis'!$A$3,0)</f>
        <v>11029.029393439398</v>
      </c>
      <c r="AH16" s="254">
        <f ca="1">OFFSET(TAMUG!F$242,'Discipline Analysis'!$A$3,0)</f>
        <v>1127.9495078619107</v>
      </c>
      <c r="AI16" s="254">
        <f ca="1">OFFSET(TAMUG!G$242,'Discipline Analysis'!$A$3,0)</f>
        <v>0</v>
      </c>
      <c r="AJ16" s="256">
        <f t="shared" ca="1" si="6"/>
        <v>1164501.4688827174</v>
      </c>
      <c r="AK16" s="260">
        <f t="shared" ca="1" si="7"/>
        <v>3.8049875228108104E-3</v>
      </c>
      <c r="AL16" s="253">
        <f ca="1">OFFSET(TAMUG!C$167,'Discipline Analysis'!$A$3,0)</f>
        <v>3608247.4367867634</v>
      </c>
      <c r="AM16" s="254">
        <f ca="1">OFFSET(TAMUG!D$167,'Discipline Analysis'!$A$3,0)</f>
        <v>614381.6522907865</v>
      </c>
      <c r="AN16" s="254">
        <f ca="1">OFFSET(TAMUG!E$167,'Discipline Analysis'!$A$3,0)</f>
        <v>352258.89964545303</v>
      </c>
      <c r="AO16" s="254">
        <f ca="1">OFFSET(TAMUG!F$167,'Discipline Analysis'!$A$3,0)</f>
        <v>193263.01337699709</v>
      </c>
      <c r="AP16" s="254">
        <f ca="1">OFFSET(TAMUG!G$167,'Discipline Analysis'!$A$3,0)</f>
        <v>0</v>
      </c>
      <c r="AQ16" s="256">
        <f t="shared" ca="1" si="8"/>
        <v>4768151.0021000002</v>
      </c>
      <c r="AR16" s="260">
        <f t="shared" ca="1" si="9"/>
        <v>5.2249936015426098E-3</v>
      </c>
    </row>
    <row r="17" spans="1:44" x14ac:dyDescent="0.55000000000000004">
      <c r="A17" s="261" t="s">
        <v>681</v>
      </c>
      <c r="B17" s="253">
        <f ca="1">OFFSET(PVAMU!C$31,'Discipline Analysis'!$A$3,0)</f>
        <v>89432</v>
      </c>
      <c r="C17" s="254">
        <f ca="1">OFFSET(PVAMU!D$31,'Discipline Analysis'!$A$3,0)</f>
        <v>13697</v>
      </c>
      <c r="D17" s="254">
        <f ca="1">OFFSET(PVAMU!E$31,'Discipline Analysis'!$A$3,0)</f>
        <v>1533</v>
      </c>
      <c r="E17" s="254">
        <f ca="1">OFFSET(PVAMU!F$31,'Discipline Analysis'!$A$3,0)</f>
        <v>378</v>
      </c>
      <c r="F17" s="255">
        <f ca="1">OFFSET(PVAMU!G$31,'Discipline Analysis'!$A$3,0)</f>
        <v>0</v>
      </c>
      <c r="G17" s="256">
        <f t="shared" ca="1" si="10"/>
        <v>105040</v>
      </c>
      <c r="H17" s="257">
        <f t="shared" ca="1" si="11"/>
        <v>3522.5083333333332</v>
      </c>
      <c r="I17" s="258">
        <f t="shared" ca="1" si="12"/>
        <v>522.22899479756506</v>
      </c>
      <c r="J17" s="253">
        <f ca="1">OFFSET(PVAMU!C$115,'Discipline Analysis'!$A$3,0)</f>
        <v>7382603.0921584163</v>
      </c>
      <c r="K17" s="254">
        <f ca="1">OFFSET(PVAMU!D$115,'Discipline Analysis'!$A$3,0)</f>
        <v>1493194.7869747723</v>
      </c>
      <c r="L17" s="254">
        <f ca="1">OFFSET(PVAMU!E$115,'Discipline Analysis'!$A$3,0)</f>
        <v>595173.34103873337</v>
      </c>
      <c r="M17" s="254">
        <f ca="1">OFFSET(PVAMU!F$115,'Discipline Analysis'!$A$3,0)</f>
        <v>377476.21325493808</v>
      </c>
      <c r="N17" s="254">
        <f ca="1">OFFSET(PVAMU!G$115,'Discipline Analysis'!$A$3,0)</f>
        <v>0</v>
      </c>
      <c r="O17" s="256">
        <f t="shared" ca="1" si="0"/>
        <v>9848447.4334268607</v>
      </c>
      <c r="P17" s="259">
        <f t="shared" ca="1" si="1"/>
        <v>1.2836320526356951E-2</v>
      </c>
      <c r="Q17" s="253">
        <f ca="1">OFFSET(PVAMU!C$192,'Discipline Analysis'!$A$3,0)</f>
        <v>7665732.6622415828</v>
      </c>
      <c r="R17" s="254">
        <f ca="1">OFFSET(PVAMU!D$192,'Discipline Analysis'!$A$3,0)</f>
        <v>1550460.1705812193</v>
      </c>
      <c r="S17" s="254">
        <f ca="1">OFFSET(PVAMU!E$192,'Discipline Analysis'!$A$3,0)</f>
        <v>617998.78215614171</v>
      </c>
      <c r="T17" s="254">
        <f ca="1">OFFSET(PVAMU!F$192,'Discipline Analysis'!$A$3,0)</f>
        <v>391952.77072949766</v>
      </c>
      <c r="U17" s="254">
        <f ca="1">OFFSET(PVAMU!G$192,'Discipline Analysis'!$A$3,0)</f>
        <v>0</v>
      </c>
      <c r="V17" s="256">
        <f t="shared" ca="1" si="2"/>
        <v>10226144.38570844</v>
      </c>
      <c r="W17" s="259">
        <f t="shared" ca="1" si="3"/>
        <v>1.5669978577927575E-2</v>
      </c>
      <c r="X17" s="253">
        <f ca="1">OFFSET(PVAMU!C$217,'Discipline Analysis'!$A$3,0)</f>
        <v>9526521.1495312862</v>
      </c>
      <c r="Y17" s="254">
        <f ca="1">OFFSET(PVAMU!D$217,'Discipline Analysis'!$A$3,0)</f>
        <v>3122495.9818308223</v>
      </c>
      <c r="Z17" s="254">
        <f ca="1">OFFSET(PVAMU!E$217,'Discipline Analysis'!$A$3,0)</f>
        <v>288642.4283465452</v>
      </c>
      <c r="AA17" s="254">
        <f ca="1">OFFSET(PVAMU!F$217,'Discipline Analysis'!$A$3,0)</f>
        <v>107569.96414041912</v>
      </c>
      <c r="AB17" s="254">
        <f ca="1">OFFSET(PVAMU!G$217,'Discipline Analysis'!$A$3,0)</f>
        <v>0</v>
      </c>
      <c r="AC17" s="256">
        <f t="shared" ca="1" si="4"/>
        <v>13045229.523849072</v>
      </c>
      <c r="AD17" s="260">
        <f t="shared" ca="1" si="5"/>
        <v>2.5840320166051291E-2</v>
      </c>
      <c r="AE17" s="253">
        <f ca="1">OFFSET(PVAMU!C$242,'Discipline Analysis'!$A$3,0)</f>
        <v>6736808.1135333022</v>
      </c>
      <c r="AF17" s="254">
        <f ca="1">OFFSET(PVAMU!D$242,'Discipline Analysis'!$A$3,0)</f>
        <v>2208115.2117011771</v>
      </c>
      <c r="AG17" s="254">
        <f ca="1">OFFSET(PVAMU!E$242,'Discipline Analysis'!$A$3,0)</f>
        <v>204117.39213853877</v>
      </c>
      <c r="AH17" s="254">
        <f ca="1">OFFSET(PVAMU!F$242,'Discipline Analysis'!$A$3,0)</f>
        <v>76069.553178845032</v>
      </c>
      <c r="AI17" s="254">
        <f ca="1">OFFSET(PVAMU!G$242,'Discipline Analysis'!$A$3,0)</f>
        <v>0</v>
      </c>
      <c r="AJ17" s="256">
        <f t="shared" ca="1" si="6"/>
        <v>9225110.2705518641</v>
      </c>
      <c r="AK17" s="260">
        <f t="shared" ca="1" si="7"/>
        <v>3.0142881236278576E-2</v>
      </c>
      <c r="AL17" s="253">
        <f ca="1">OFFSET(PVAMU!C$167,'Discipline Analysis'!$A$3,0)</f>
        <v>9367679.9476692285</v>
      </c>
      <c r="AM17" s="254">
        <f ca="1">OFFSET(PVAMU!D$167,'Discipline Analysis'!$A$3,0)</f>
        <v>1894608.9878399381</v>
      </c>
      <c r="AN17" s="254">
        <f ca="1">OFFSET(PVAMU!E$167,'Discipline Analysis'!$A$3,0)</f>
        <v>861936.94625128258</v>
      </c>
      <c r="AO17" s="254">
        <f ca="1">OFFSET(PVAMU!F$167,'Discipline Analysis'!$A$3,0)</f>
        <v>385776.11823954992</v>
      </c>
      <c r="AP17" s="254">
        <f ca="1">OFFSET(PVAMU!G$167,'Discipline Analysis'!$A$3,0)</f>
        <v>0</v>
      </c>
      <c r="AQ17" s="256">
        <f t="shared" ca="1" si="8"/>
        <v>12510002</v>
      </c>
      <c r="AR17" s="260">
        <f t="shared" ca="1" si="9"/>
        <v>1.3708601169823939E-2</v>
      </c>
    </row>
    <row r="18" spans="1:44" x14ac:dyDescent="0.55000000000000004">
      <c r="A18" s="261" t="s">
        <v>684</v>
      </c>
      <c r="B18" s="253">
        <f ca="1">OFFSET(TAR!C$31,'Discipline Analysis'!$A$3,0)</f>
        <v>96121.000000000015</v>
      </c>
      <c r="C18" s="254">
        <f ca="1">OFFSET(TAR!D$31,'Discipline Analysis'!$A$3,0)</f>
        <v>29206</v>
      </c>
      <c r="D18" s="254">
        <f ca="1">OFFSET(TAR!E$31,'Discipline Analysis'!$A$3,0)</f>
        <v>6815</v>
      </c>
      <c r="E18" s="254">
        <f ca="1">OFFSET(TAR!F$31,'Discipline Analysis'!$A$3,0)</f>
        <v>278</v>
      </c>
      <c r="F18" s="255">
        <f ca="1">OFFSET(TAR!G$31,'Discipline Analysis'!$A$3,0)</f>
        <v>0</v>
      </c>
      <c r="G18" s="256">
        <f t="shared" ca="1" si="10"/>
        <v>132420</v>
      </c>
      <c r="H18" s="257">
        <f t="shared" ca="1" si="11"/>
        <v>4476.9694444444449</v>
      </c>
      <c r="I18" s="258">
        <f t="shared" ca="1" si="12"/>
        <v>413.39797283383336</v>
      </c>
      <c r="J18" s="253">
        <f ca="1">OFFSET(TAR!C$115,'Discipline Analysis'!$A$3,0)</f>
        <v>6047106.7343111765</v>
      </c>
      <c r="K18" s="254">
        <f ca="1">OFFSET(TAR!D$115,'Discipline Analysis'!$A$3,0)</f>
        <v>2948029.4510164103</v>
      </c>
      <c r="L18" s="254">
        <f ca="1">OFFSET(TAR!E$115,'Discipline Analysis'!$A$3,0)</f>
        <v>1692334.1461105181</v>
      </c>
      <c r="M18" s="254">
        <f ca="1">OFFSET(TAR!F$115,'Discipline Analysis'!$A$3,0)</f>
        <v>123451.47879120876</v>
      </c>
      <c r="N18" s="254">
        <f ca="1">OFFSET(TAR!G$115,'Discipline Analysis'!$A$3,0)</f>
        <v>0</v>
      </c>
      <c r="O18" s="256">
        <f t="shared" ca="1" si="0"/>
        <v>10810921.810229313</v>
      </c>
      <c r="P18" s="259">
        <f t="shared" ca="1" si="1"/>
        <v>1.4090795374555742E-2</v>
      </c>
      <c r="Q18" s="253">
        <f ca="1">OFFSET(TAR!C$192,'Discipline Analysis'!$A$3,0)</f>
        <v>5136835.4435426891</v>
      </c>
      <c r="R18" s="254">
        <f ca="1">OFFSET(TAR!D$192,'Discipline Analysis'!$A$3,0)</f>
        <v>2504262.4246508838</v>
      </c>
      <c r="S18" s="254">
        <f ca="1">OFFSET(TAR!E$192,'Discipline Analysis'!$A$3,0)</f>
        <v>1437586.9992062089</v>
      </c>
      <c r="T18" s="254">
        <f ca="1">OFFSET(TAR!F$192,'Discipline Analysis'!$A$3,0)</f>
        <v>104868.32127739441</v>
      </c>
      <c r="U18" s="254">
        <f ca="1">OFFSET(TAR!G$192,'Discipline Analysis'!$A$3,0)</f>
        <v>0</v>
      </c>
      <c r="V18" s="256">
        <f t="shared" ca="1" si="2"/>
        <v>9183553.1886771768</v>
      </c>
      <c r="W18" s="259">
        <f t="shared" ca="1" si="3"/>
        <v>1.4072369439350566E-2</v>
      </c>
      <c r="X18" s="253">
        <f ca="1">OFFSET(TAR!C$217,'Discipline Analysis'!$A$3,0)</f>
        <v>6852456.433808648</v>
      </c>
      <c r="Y18" s="254">
        <f ca="1">OFFSET(TAR!D$217,'Discipline Analysis'!$A$3,0)</f>
        <v>2645730.74173686</v>
      </c>
      <c r="Z18" s="254">
        <f ca="1">OFFSET(TAR!E$217,'Discipline Analysis'!$A$3,0)</f>
        <v>719551.77198068588</v>
      </c>
      <c r="AA18" s="254">
        <f ca="1">OFFSET(TAR!F$217,'Discipline Analysis'!$A$3,0)</f>
        <v>29539.509322260004</v>
      </c>
      <c r="AB18" s="254">
        <f ca="1">OFFSET(TAR!G$217,'Discipline Analysis'!$A$3,0)</f>
        <v>0</v>
      </c>
      <c r="AC18" s="256">
        <f t="shared" ca="1" si="4"/>
        <v>10247278.456848454</v>
      </c>
      <c r="AD18" s="260">
        <f t="shared" ca="1" si="5"/>
        <v>2.0298068015710567E-2</v>
      </c>
      <c r="AE18" s="253">
        <f ca="1">OFFSET(TAR!C$242,'Discipline Analysis'!$A$3,0)</f>
        <v>5623019.6956800036</v>
      </c>
      <c r="AF18" s="254">
        <f ca="1">OFFSET(TAR!D$242,'Discipline Analysis'!$A$3,0)</f>
        <v>2171045.6992987664</v>
      </c>
      <c r="AG18" s="254">
        <f ca="1">OFFSET(TAR!E$242,'Discipline Analysis'!$A$3,0)</f>
        <v>590453.04774889548</v>
      </c>
      <c r="AH18" s="254">
        <f ca="1">OFFSET(TAR!F$242,'Discipline Analysis'!$A$3,0)</f>
        <v>24239.664173606539</v>
      </c>
      <c r="AI18" s="254">
        <f ca="1">OFFSET(TAR!G$242,'Discipline Analysis'!$A$3,0)</f>
        <v>0</v>
      </c>
      <c r="AJ18" s="256">
        <f t="shared" ca="1" si="6"/>
        <v>8408758.1069012713</v>
      </c>
      <c r="AK18" s="260">
        <f t="shared" ca="1" si="7"/>
        <v>2.7475465281972936E-2</v>
      </c>
      <c r="AL18" s="253">
        <f ca="1">OFFSET(TAR!C$167,'Discipline Analysis'!$A$3,0)</f>
        <v>9000889.5351451021</v>
      </c>
      <c r="AM18" s="254">
        <f ca="1">OFFSET(TAR!D$167,'Discipline Analysis'!$A$3,0)</f>
        <v>4388030.2764286743</v>
      </c>
      <c r="AN18" s="254">
        <f ca="1">OFFSET(TAR!E$167,'Discipline Analysis'!$A$3,0)</f>
        <v>2518975.3339834204</v>
      </c>
      <c r="AO18" s="254">
        <f ca="1">OFFSET(TAR!F$167,'Discipline Analysis'!$A$3,0)</f>
        <v>183752.85444280354</v>
      </c>
      <c r="AP18" s="254">
        <f ca="1">OFFSET(TAR!G$167,'Discipline Analysis'!$A$3,0)</f>
        <v>0</v>
      </c>
      <c r="AQ18" s="256">
        <f t="shared" ca="1" si="8"/>
        <v>16091648.000000002</v>
      </c>
      <c r="AR18" s="260">
        <f t="shared" ca="1" si="9"/>
        <v>1.7633409219054888E-2</v>
      </c>
    </row>
    <row r="19" spans="1:44" x14ac:dyDescent="0.55000000000000004">
      <c r="A19" s="262" t="s">
        <v>690</v>
      </c>
      <c r="B19" s="253">
        <f ca="1">OFFSET(TAMUCT!C$31,'Discipline Analysis'!$A$3,0)</f>
        <v>1685</v>
      </c>
      <c r="C19" s="254">
        <f ca="1">OFFSET(TAMUCT!D$31,'Discipline Analysis'!$A$3,0)</f>
        <v>11085</v>
      </c>
      <c r="D19" s="254">
        <f ca="1">OFFSET(TAMUCT!E$31,'Discipline Analysis'!$A$3,0)</f>
        <v>4269</v>
      </c>
      <c r="E19" s="254">
        <f ca="1">OFFSET(TAMUCT!F$31,'Discipline Analysis'!$A$3,0)</f>
        <v>0</v>
      </c>
      <c r="F19" s="255">
        <f ca="1">OFFSET(TAMUCT!G$31,'Discipline Analysis'!$A$3,0)</f>
        <v>0</v>
      </c>
      <c r="G19" s="256">
        <f ca="1">SUM(B19:F19)</f>
        <v>17039</v>
      </c>
      <c r="H19" s="257">
        <f ca="1">(B19/30)+(C19/30)+(D19/24)+(E19/18)+(F19/24)</f>
        <v>603.54166666666674</v>
      </c>
      <c r="I19" s="258">
        <f ca="1">IF((G19=0),0,(O19+V19+AC19+AJ19+AQ19)/G19)</f>
        <v>735.63146527695142</v>
      </c>
      <c r="J19" s="253">
        <f ca="1">OFFSET(TAMUCT!C$115,'Discipline Analysis'!$A$3,0)</f>
        <v>185192.60807350534</v>
      </c>
      <c r="K19" s="254">
        <f ca="1">OFFSET(TAMUCT!D$115,'Discipline Analysis'!$A$3,0)</f>
        <v>1187292.7802772836</v>
      </c>
      <c r="L19" s="254">
        <f ca="1">OFFSET(TAMUCT!E$115,'Discipline Analysis'!$A$3,0)</f>
        <v>1256336.5175557584</v>
      </c>
      <c r="M19" s="254">
        <f ca="1">OFFSET(TAMUCT!F$115,'Discipline Analysis'!$A$3,0)</f>
        <v>0</v>
      </c>
      <c r="N19" s="254">
        <f ca="1">OFFSET(TAMUCT!G$115,'Discipline Analysis'!$A$3,0)</f>
        <v>0</v>
      </c>
      <c r="O19" s="256">
        <f ca="1">SUM(J19:N19)</f>
        <v>2628821.9059065473</v>
      </c>
      <c r="P19" s="259">
        <f t="shared" ca="1" si="1"/>
        <v>3.4263675385413851E-3</v>
      </c>
      <c r="Q19" s="253">
        <f ca="1">OFFSET(TAMUCT!C$192,'Discipline Analysis'!$A$3,0)</f>
        <v>172463.8649758797</v>
      </c>
      <c r="R19" s="254">
        <f ca="1">OFFSET(TAMUCT!D$192,'Discipline Analysis'!$A$3,0)</f>
        <v>1105687.2294994858</v>
      </c>
      <c r="S19" s="254">
        <f ca="1">OFFSET(TAMUCT!E$192,'Discipline Analysis'!$A$3,0)</f>
        <v>1169985.4210271882</v>
      </c>
      <c r="T19" s="254">
        <f ca="1">OFFSET(TAMUCT!F$192,'Discipline Analysis'!$A$3,0)</f>
        <v>0</v>
      </c>
      <c r="U19" s="254">
        <f ca="1">OFFSET(TAMUCT!G$192,'Discipline Analysis'!$A$3,0)</f>
        <v>0</v>
      </c>
      <c r="V19" s="256">
        <f ca="1">SUM(Q19:U19)</f>
        <v>2448136.5155025534</v>
      </c>
      <c r="W19" s="259">
        <f t="shared" ca="1" si="3"/>
        <v>3.7513891166430693E-3</v>
      </c>
      <c r="X19" s="253">
        <f ca="1">OFFSET(TAMUCT!C$217,'Discipline Analysis'!$A$3,0)</f>
        <v>240383.37607552885</v>
      </c>
      <c r="Y19" s="254">
        <f ca="1">OFFSET(TAMUCT!D$217,'Discipline Analysis'!$A$3,0)</f>
        <v>1301968.2262225489</v>
      </c>
      <c r="Z19" s="254">
        <f ca="1">OFFSET(TAMUCT!E$217,'Discipline Analysis'!$A$3,0)</f>
        <v>589281.90797705867</v>
      </c>
      <c r="AA19" s="254">
        <f ca="1">OFFSET(TAMUCT!F$217,'Discipline Analysis'!$A$3,0)</f>
        <v>0</v>
      </c>
      <c r="AB19" s="254">
        <f ca="1">OFFSET(TAMUCT!G$217,'Discipline Analysis'!$A$3,0)</f>
        <v>0</v>
      </c>
      <c r="AC19" s="256">
        <f ca="1">SUM(X19:AB19)</f>
        <v>2131633.5102751362</v>
      </c>
      <c r="AD19" s="260">
        <f t="shared" ca="1" si="5"/>
        <v>4.2223935026588178E-3</v>
      </c>
      <c r="AE19" s="253">
        <f ca="1">OFFSET(TAMUCT!C$242,'Discipline Analysis'!$A$3,0)</f>
        <v>346918.06144456344</v>
      </c>
      <c r="AF19" s="254">
        <f ca="1">OFFSET(TAMUCT!D$242,'Discipline Analysis'!$A$3,0)</f>
        <v>1878983.0664564173</v>
      </c>
      <c r="AG19" s="254">
        <f ca="1">OFFSET(TAMUCT!E$242,'Discipline Analysis'!$A$3,0)</f>
        <v>850443.73906921805</v>
      </c>
      <c r="AH19" s="254">
        <f ca="1">OFFSET(TAMUCT!F$242,'Discipline Analysis'!$A$3,0)</f>
        <v>0</v>
      </c>
      <c r="AI19" s="254">
        <f ca="1">OFFSET(TAMUCT!G$242,'Discipline Analysis'!$A$3,0)</f>
        <v>0</v>
      </c>
      <c r="AJ19" s="256">
        <f ca="1">SUM(AE19:AI19)</f>
        <v>3076344.8669701992</v>
      </c>
      <c r="AK19" s="260">
        <f t="shared" ca="1" si="7"/>
        <v>1.0051901304955419E-2</v>
      </c>
      <c r="AL19" s="253">
        <f ca="1">OFFSET(TAMUCT!C$167,'Discipline Analysis'!$A$3,0)</f>
        <v>158469.65522104572</v>
      </c>
      <c r="AM19" s="254">
        <f ca="1">OFFSET(TAMUCT!D$167,'Discipline Analysis'!$A$3,0)</f>
        <v>1015968.615023224</v>
      </c>
      <c r="AN19" s="254">
        <f ca="1">OFFSET(TAMUCT!E$167,'Discipline Analysis'!$A$3,0)</f>
        <v>1075049.4679552675</v>
      </c>
      <c r="AO19" s="254">
        <f ca="1">OFFSET(TAMUCT!F$167,'Discipline Analysis'!$A$3,0)</f>
        <v>0</v>
      </c>
      <c r="AP19" s="254">
        <f ca="1">OFFSET(TAMUCT!G$167,'Discipline Analysis'!$A$3,0)</f>
        <v>0</v>
      </c>
      <c r="AQ19" s="256">
        <f ca="1">SUM(AL19:AP19)</f>
        <v>2249487.7381995372</v>
      </c>
      <c r="AR19" s="260">
        <f t="shared" ca="1" si="9"/>
        <v>2.4650140135378702E-3</v>
      </c>
    </row>
    <row r="20" spans="1:44" x14ac:dyDescent="0.55000000000000004">
      <c r="A20" s="261" t="s">
        <v>686</v>
      </c>
      <c r="B20" s="253">
        <f ca="1">OFFSET(TAMUCC!C$31,'Discipline Analysis'!$A$3,0)</f>
        <v>75712</v>
      </c>
      <c r="C20" s="254">
        <f ca="1">OFFSET(TAMUCC!D$31,'Discipline Analysis'!$A$3,0)</f>
        <v>17488</v>
      </c>
      <c r="D20" s="254">
        <f ca="1">OFFSET(TAMUCC!E$31,'Discipline Analysis'!$A$3,0)</f>
        <v>3562</v>
      </c>
      <c r="E20" s="254">
        <f ca="1">OFFSET(TAMUCC!F$31,'Discipline Analysis'!$A$3,0)</f>
        <v>108</v>
      </c>
      <c r="F20" s="255">
        <f ca="1">OFFSET(TAMUCC!G$31,'Discipline Analysis'!$A$3,0)</f>
        <v>0</v>
      </c>
      <c r="G20" s="256">
        <f t="shared" ca="1" si="10"/>
        <v>96870</v>
      </c>
      <c r="H20" s="257">
        <f t="shared" ca="1" si="11"/>
        <v>3261.083333333333</v>
      </c>
      <c r="I20" s="258">
        <f t="shared" ca="1" si="12"/>
        <v>445.26240566807644</v>
      </c>
      <c r="J20" s="253">
        <f ca="1">OFFSET(TAMUCC!C$115,'Discipline Analysis'!$A$3,0)</f>
        <v>7178632.9722577687</v>
      </c>
      <c r="K20" s="254">
        <f ca="1">OFFSET(TAMUCC!D$115,'Discipline Analysis'!$A$3,0)</f>
        <v>3340183.3543903874</v>
      </c>
      <c r="L20" s="254">
        <f ca="1">OFFSET(TAMUCC!E$115,'Discipline Analysis'!$A$3,0)</f>
        <v>1003306.2142859224</v>
      </c>
      <c r="M20" s="254">
        <f ca="1">OFFSET(TAMUCC!F$115,'Discipline Analysis'!$A$3,0)</f>
        <v>37980.699999999997</v>
      </c>
      <c r="N20" s="254">
        <f ca="1">OFFSET(TAMUCC!G$115,'Discipline Analysis'!$A$3,0)</f>
        <v>0</v>
      </c>
      <c r="O20" s="256">
        <f t="shared" ca="1" si="0"/>
        <v>11560103.24093408</v>
      </c>
      <c r="P20" s="259">
        <f t="shared" ca="1" si="1"/>
        <v>1.5067267355741392E-2</v>
      </c>
      <c r="Q20" s="253">
        <f ca="1">OFFSET(TAMUCC!C$192,'Discipline Analysis'!$A$3,0)</f>
        <v>5200376.6013394641</v>
      </c>
      <c r="R20" s="254">
        <f ca="1">OFFSET(TAMUCC!D$192,'Discipline Analysis'!$A$3,0)</f>
        <v>2419710.190990888</v>
      </c>
      <c r="S20" s="254">
        <f ca="1">OFFSET(TAMUCC!E$192,'Discipline Analysis'!$A$3,0)</f>
        <v>726819.4628301214</v>
      </c>
      <c r="T20" s="254">
        <f ca="1">OFFSET(TAMUCC!F$192,'Discipline Analysis'!$A$3,0)</f>
        <v>27514.14431491309</v>
      </c>
      <c r="U20" s="254">
        <f ca="1">OFFSET(TAMUCC!G$192,'Discipline Analysis'!$A$3,0)</f>
        <v>0</v>
      </c>
      <c r="V20" s="256">
        <f t="shared" ca="1" si="2"/>
        <v>8374420.3994753873</v>
      </c>
      <c r="W20" s="259">
        <f t="shared" ca="1" si="3"/>
        <v>1.2832499064430913E-2</v>
      </c>
      <c r="X20" s="253">
        <f ca="1">OFFSET(TAMUCC!C$217,'Discipline Analysis'!$A$3,0)</f>
        <v>4798993.7252701968</v>
      </c>
      <c r="Y20" s="254">
        <f ca="1">OFFSET(TAMUCC!D$217,'Discipline Analysis'!$A$3,0)</f>
        <v>1592171.3819396643</v>
      </c>
      <c r="Z20" s="254">
        <f ca="1">OFFSET(TAMUCC!E$217,'Discipline Analysis'!$A$3,0)</f>
        <v>374877.5531529974</v>
      </c>
      <c r="AA20" s="254">
        <f ca="1">OFFSET(TAMUCC!F$217,'Discipline Analysis'!$A$3,0)</f>
        <v>13459.585504895642</v>
      </c>
      <c r="AB20" s="254">
        <f ca="1">OFFSET(TAMUCC!G$217,'Discipline Analysis'!$A$3,0)</f>
        <v>0</v>
      </c>
      <c r="AC20" s="256">
        <f t="shared" ca="1" si="4"/>
        <v>6779502.2458677543</v>
      </c>
      <c r="AD20" s="260">
        <f t="shared" ca="1" si="5"/>
        <v>1.3429009300251647E-2</v>
      </c>
      <c r="AE20" s="253">
        <f ca="1">OFFSET(TAMUCC!C$242,'Discipline Analysis'!$A$3,0)</f>
        <v>3212574.9113222561</v>
      </c>
      <c r="AF20" s="254">
        <f ca="1">OFFSET(TAMUCC!D$242,'Discipline Analysis'!$A$3,0)</f>
        <v>1065842.1596199656</v>
      </c>
      <c r="AG20" s="254">
        <f ca="1">OFFSET(TAMUCC!E$242,'Discipline Analysis'!$A$3,0)</f>
        <v>250953.07287766627</v>
      </c>
      <c r="AH20" s="254">
        <f ca="1">OFFSET(TAMUCC!F$242,'Discipline Analysis'!$A$3,0)</f>
        <v>9010.2069694600214</v>
      </c>
      <c r="AI20" s="254">
        <f ca="1">OFFSET(TAMUCC!G$242,'Discipline Analysis'!$A$3,0)</f>
        <v>0</v>
      </c>
      <c r="AJ20" s="256">
        <f t="shared" ca="1" si="6"/>
        <v>4538380.3507893477</v>
      </c>
      <c r="AK20" s="260">
        <f t="shared" ca="1" si="7"/>
        <v>1.482907584916272E-2</v>
      </c>
      <c r="AL20" s="253">
        <f ca="1">OFFSET(TAMUCC!C$167,'Discipline Analysis'!$A$3,0)</f>
        <v>7377384.7906141803</v>
      </c>
      <c r="AM20" s="254">
        <f ca="1">OFFSET(TAMUCC!D$167,'Discipline Analysis'!$A$3,0)</f>
        <v>3432661.6184128639</v>
      </c>
      <c r="AN20" s="254">
        <f ca="1">OFFSET(TAMUCC!E$167,'Discipline Analysis'!$A$3,0)</f>
        <v>1031084.3351660734</v>
      </c>
      <c r="AO20" s="254">
        <f ca="1">OFFSET(TAMUCC!F$167,'Discipline Analysis'!$A$3,0)</f>
        <v>39032.255806881592</v>
      </c>
      <c r="AP20" s="254">
        <f ca="1">OFFSET(TAMUCC!G$167,'Discipline Analysis'!$A$3,0)</f>
        <v>0</v>
      </c>
      <c r="AQ20" s="256">
        <f t="shared" ca="1" si="8"/>
        <v>11880163</v>
      </c>
      <c r="AR20" s="260">
        <f t="shared" ca="1" si="9"/>
        <v>1.3018416495816634E-2</v>
      </c>
    </row>
    <row r="21" spans="1:44" x14ac:dyDescent="0.55000000000000004">
      <c r="A21" s="261" t="s">
        <v>687</v>
      </c>
      <c r="B21" s="253">
        <f ca="1">OFFSET(TAMUK!C$31,'Discipline Analysis'!$A$3,0)</f>
        <v>49707</v>
      </c>
      <c r="C21" s="254">
        <f ca="1">OFFSET(TAMUK!D$31,'Discipline Analysis'!$A$3,0)</f>
        <v>10659</v>
      </c>
      <c r="D21" s="254">
        <f ca="1">OFFSET(TAMUK!E$31,'Discipline Analysis'!$A$3,0)</f>
        <v>2907</v>
      </c>
      <c r="E21" s="254">
        <f ca="1">OFFSET(TAMUK!F$31,'Discipline Analysis'!$A$3,0)</f>
        <v>150</v>
      </c>
      <c r="F21" s="255">
        <f ca="1">OFFSET(TAMUK!G$31,'Discipline Analysis'!$A$3,0)</f>
        <v>0</v>
      </c>
      <c r="G21" s="256">
        <f t="shared" ca="1" si="10"/>
        <v>63423</v>
      </c>
      <c r="H21" s="257">
        <f t="shared" ca="1" si="11"/>
        <v>2141.6583333333333</v>
      </c>
      <c r="I21" s="258">
        <f t="shared" ca="1" si="12"/>
        <v>448.34338032763117</v>
      </c>
      <c r="J21" s="253">
        <f ca="1">OFFSET(TAMUK!C$115,'Discipline Analysis'!$A$3,0)</f>
        <v>3671237.7610369236</v>
      </c>
      <c r="K21" s="254">
        <f ca="1">OFFSET(TAMUK!D$115,'Discipline Analysis'!$A$3,0)</f>
        <v>1256700.0960091904</v>
      </c>
      <c r="L21" s="254">
        <f ca="1">OFFSET(TAMUK!E$115,'Discipline Analysis'!$A$3,0)</f>
        <v>436324.35435175622</v>
      </c>
      <c r="M21" s="254">
        <f ca="1">OFFSET(TAMUK!F$115,'Discipline Analysis'!$A$3,0)</f>
        <v>35612.196903738222</v>
      </c>
      <c r="N21" s="254">
        <f ca="1">OFFSET(TAMUK!G$115,'Discipline Analysis'!$A$3,0)</f>
        <v>0</v>
      </c>
      <c r="O21" s="256">
        <f t="shared" ca="1" si="0"/>
        <v>5399874.4083016086</v>
      </c>
      <c r="P21" s="259">
        <f t="shared" ca="1" si="1"/>
        <v>7.0381163300693873E-3</v>
      </c>
      <c r="Q21" s="253">
        <f ca="1">OFFSET(TAMUK!C$192,'Discipline Analysis'!$A$3,0)</f>
        <v>3031616.3052051626</v>
      </c>
      <c r="R21" s="254">
        <f ca="1">OFFSET(TAMUK!D$192,'Discipline Analysis'!$A$3,0)</f>
        <v>1037751.5022994004</v>
      </c>
      <c r="S21" s="254">
        <f ca="1">OFFSET(TAMUK!E$192,'Discipline Analysis'!$A$3,0)</f>
        <v>360305.73695049639</v>
      </c>
      <c r="T21" s="254">
        <f ca="1">OFFSET(TAMUK!F$192,'Discipline Analysis'!$A$3,0)</f>
        <v>29407.66134608947</v>
      </c>
      <c r="U21" s="254">
        <f ca="1">OFFSET(TAMUK!G$192,'Discipline Analysis'!$A$3,0)</f>
        <v>0</v>
      </c>
      <c r="V21" s="256">
        <f t="shared" ca="1" si="2"/>
        <v>4459081.2058011489</v>
      </c>
      <c r="W21" s="259">
        <f t="shared" ca="1" si="3"/>
        <v>6.8328496387940248E-3</v>
      </c>
      <c r="X21" s="253">
        <f ca="1">OFFSET(TAMUK!C$217,'Discipline Analysis'!$A$3,0)</f>
        <v>3977092.6133700367</v>
      </c>
      <c r="Y21" s="254">
        <f ca="1">OFFSET(TAMUK!D$217,'Discipline Analysis'!$A$3,0)</f>
        <v>1296864.6599463311</v>
      </c>
      <c r="Z21" s="254">
        <f ca="1">OFFSET(TAMUK!E$217,'Discipline Analysis'!$A$3,0)</f>
        <v>341357.935640154</v>
      </c>
      <c r="AA21" s="254">
        <f ca="1">OFFSET(TAMUK!F$217,'Discipline Analysis'!$A$3,0)</f>
        <v>25974.181180373082</v>
      </c>
      <c r="AB21" s="254">
        <f ca="1">OFFSET(TAMUK!G$217,'Discipline Analysis'!$A$3,0)</f>
        <v>0</v>
      </c>
      <c r="AC21" s="256">
        <f t="shared" ca="1" si="4"/>
        <v>5641289.3901368948</v>
      </c>
      <c r="AD21" s="260">
        <f t="shared" ca="1" si="5"/>
        <v>1.1174408524126487E-2</v>
      </c>
      <c r="AE21" s="253">
        <f ca="1">OFFSET(TAMUK!C$242,'Discipline Analysis'!$A$3,0)</f>
        <v>4664282.8919652672</v>
      </c>
      <c r="AF21" s="254">
        <f ca="1">OFFSET(TAMUK!D$242,'Discipline Analysis'!$A$3,0)</f>
        <v>1520946.1369460998</v>
      </c>
      <c r="AG21" s="254">
        <f ca="1">OFFSET(TAMUK!E$242,'Discipline Analysis'!$A$3,0)</f>
        <v>400340.18164183258</v>
      </c>
      <c r="AH21" s="254">
        <f ca="1">OFFSET(TAMUK!F$242,'Discipline Analysis'!$A$3,0)</f>
        <v>30462.184487517301</v>
      </c>
      <c r="AI21" s="254">
        <f ca="1">OFFSET(TAMUK!G$242,'Discipline Analysis'!$A$3,0)</f>
        <v>0</v>
      </c>
      <c r="AJ21" s="256">
        <f t="shared" ca="1" si="6"/>
        <v>6616031.395040717</v>
      </c>
      <c r="AK21" s="260">
        <f t="shared" ca="1" si="7"/>
        <v>2.1617763121250227E-2</v>
      </c>
      <c r="AL21" s="253">
        <f ca="1">OFFSET(TAMUK!C$167,'Discipline Analysis'!$A$3,0)</f>
        <v>4210252.3265625369</v>
      </c>
      <c r="AM21" s="254">
        <f ca="1">OFFSET(TAMUK!D$167,'Discipline Analysis'!$A$3,0)</f>
        <v>1575242.4067035357</v>
      </c>
      <c r="AN21" s="254">
        <f ca="1">OFFSET(TAMUK!E$167,'Discipline Analysis'!$A$3,0)</f>
        <v>494217.59642082406</v>
      </c>
      <c r="AO21" s="254">
        <f ca="1">OFFSET(TAMUK!F$167,'Discipline Analysis'!$A$3,0)</f>
        <v>39293.481552087236</v>
      </c>
      <c r="AP21" s="254">
        <f ca="1">OFFSET(TAMUK!G$167,'Discipline Analysis'!$A$3,0)</f>
        <v>0</v>
      </c>
      <c r="AQ21" s="256">
        <f t="shared" ca="1" si="8"/>
        <v>6319005.8112389836</v>
      </c>
      <c r="AR21" s="260">
        <f t="shared" ca="1" si="9"/>
        <v>6.9244377783532728E-3</v>
      </c>
    </row>
    <row r="22" spans="1:44" x14ac:dyDescent="0.55000000000000004">
      <c r="A22" s="262" t="s">
        <v>688</v>
      </c>
      <c r="B22" s="253">
        <f ca="1">OFFSET(TAMUSA!C$31,'Discipline Analysis'!$A$3,0)</f>
        <v>50067</v>
      </c>
      <c r="C22" s="254">
        <f ca="1">OFFSET(TAMUSA!D$31,'Discipline Analysis'!$A$3,0)</f>
        <v>20402</v>
      </c>
      <c r="D22" s="254">
        <f ca="1">OFFSET(TAMUSA!E$31,'Discipline Analysis'!$A$3,0)</f>
        <v>3081</v>
      </c>
      <c r="E22" s="254">
        <f ca="1">OFFSET(TAMUSA!F$31,'Discipline Analysis'!$A$3,0)</f>
        <v>0</v>
      </c>
      <c r="F22" s="255">
        <f ca="1">OFFSET(TAMUSA!G$31,'Discipline Analysis'!$A$3,0)</f>
        <v>0</v>
      </c>
      <c r="G22" s="256">
        <f ca="1">SUM(B22:F22)</f>
        <v>73550</v>
      </c>
      <c r="H22" s="257">
        <f ca="1">(B22/30)+(C22/30)+(D22/24)+(E22/18)+(F22/24)</f>
        <v>2477.3416666666667</v>
      </c>
      <c r="I22" s="258">
        <f ca="1">IF((G22=0),0,(O22+V22+AC22+AJ22+AQ22)/G22)</f>
        <v>466.32694049098473</v>
      </c>
      <c r="J22" s="253">
        <f ca="1">OFFSET(TAMUSA!C$115,'Discipline Analysis'!$A$3,0)</f>
        <v>3834243.4092851211</v>
      </c>
      <c r="K22" s="254">
        <f ca="1">OFFSET(TAMUSA!D$115,'Discipline Analysis'!$A$3,0)</f>
        <v>2391263.7993180184</v>
      </c>
      <c r="L22" s="254">
        <f ca="1">OFFSET(TAMUSA!E$115,'Discipline Analysis'!$A$3,0)</f>
        <v>719788.5067977577</v>
      </c>
      <c r="M22" s="254">
        <f ca="1">OFFSET(TAMUSA!F$115,'Discipline Analysis'!$A$3,0)</f>
        <v>0</v>
      </c>
      <c r="N22" s="254">
        <f ca="1">OFFSET(TAMUSA!G$115,'Discipline Analysis'!$A$3,0)</f>
        <v>0</v>
      </c>
      <c r="O22" s="256">
        <f ca="1">SUM(J22:N22)</f>
        <v>6945295.7154008979</v>
      </c>
      <c r="P22" s="259">
        <f t="shared" ca="1" si="1"/>
        <v>9.0523955736034455E-3</v>
      </c>
      <c r="Q22" s="253">
        <f ca="1">OFFSET(TAMUSA!C$192,'Discipline Analysis'!$A$3,0)</f>
        <v>2904867.2129634838</v>
      </c>
      <c r="R22" s="254">
        <f ca="1">OFFSET(TAMUSA!D$192,'Discipline Analysis'!$A$3,0)</f>
        <v>1811649.1486596863</v>
      </c>
      <c r="S22" s="254">
        <f ca="1">OFFSET(TAMUSA!E$192,'Discipline Analysis'!$A$3,0)</f>
        <v>545320.10894284549</v>
      </c>
      <c r="T22" s="254">
        <f ca="1">OFFSET(TAMUSA!F$192,'Discipline Analysis'!$A$3,0)</f>
        <v>0</v>
      </c>
      <c r="U22" s="254">
        <f ca="1">OFFSET(TAMUSA!G$192,'Discipline Analysis'!$A$3,0)</f>
        <v>0</v>
      </c>
      <c r="V22" s="256">
        <f ca="1">SUM(Q22:U22)</f>
        <v>5261836.4705660157</v>
      </c>
      <c r="W22" s="259">
        <f t="shared" ca="1" si="3"/>
        <v>8.0629474476773075E-3</v>
      </c>
      <c r="X22" s="253">
        <f ca="1">OFFSET(TAMUSA!C$217,'Discipline Analysis'!$A$3,0)</f>
        <v>3283149.6748078419</v>
      </c>
      <c r="Y22" s="254">
        <f ca="1">OFFSET(TAMUSA!D$217,'Discipline Analysis'!$A$3,0)</f>
        <v>2573387.1128318687</v>
      </c>
      <c r="Z22" s="254">
        <f ca="1">OFFSET(TAMUSA!E$217,'Discipline Analysis'!$A$3,0)</f>
        <v>382872.22580341302</v>
      </c>
      <c r="AA22" s="254">
        <f ca="1">OFFSET(TAMUSA!F$217,'Discipline Analysis'!$A$3,0)</f>
        <v>0</v>
      </c>
      <c r="AB22" s="254">
        <f ca="1">OFFSET(TAMUSA!G$217,'Discipline Analysis'!$A$3,0)</f>
        <v>0</v>
      </c>
      <c r="AC22" s="256">
        <f ca="1">SUM(X22:AB22)</f>
        <v>6239409.0134431245</v>
      </c>
      <c r="AD22" s="260">
        <f t="shared" ca="1" si="5"/>
        <v>1.2359178982597556E-2</v>
      </c>
      <c r="AE22" s="253">
        <f ca="1">OFFSET(TAMUSA!C$242,'Discipline Analysis'!$A$3,0)</f>
        <v>4497459.3336373894</v>
      </c>
      <c r="AF22" s="254">
        <f ca="1">OFFSET(TAMUSA!D$242,'Discipline Analysis'!$A$3,0)</f>
        <v>3525183.1430272073</v>
      </c>
      <c r="AG22" s="254">
        <f ca="1">OFFSET(TAMUSA!E$242,'Discipline Analysis'!$A$3,0)</f>
        <v>524481.80439134734</v>
      </c>
      <c r="AH22" s="254">
        <f ca="1">OFFSET(TAMUSA!F$242,'Discipline Analysis'!$A$3,0)</f>
        <v>0</v>
      </c>
      <c r="AI22" s="254">
        <f ca="1">OFFSET(TAMUSA!G$242,'Discipline Analysis'!$A$3,0)</f>
        <v>0</v>
      </c>
      <c r="AJ22" s="256">
        <f ca="1">SUM(AE22:AI22)</f>
        <v>8547124.281055944</v>
      </c>
      <c r="AK22" s="260">
        <f t="shared" ca="1" si="7"/>
        <v>2.7927574257621313E-2</v>
      </c>
      <c r="AL22" s="253">
        <f ca="1">OFFSET(TAMUSA!C$167,'Discipline Analysis'!$A$3,0)</f>
        <v>4032646.8592081191</v>
      </c>
      <c r="AM22" s="254">
        <f ca="1">OFFSET(TAMUSA!D$167,'Discipline Analysis'!$A$3,0)</f>
        <v>2515000.0718540195</v>
      </c>
      <c r="AN22" s="254">
        <f ca="1">OFFSET(TAMUSA!E$167,'Discipline Analysis'!$A$3,0)</f>
        <v>757034.06158381235</v>
      </c>
      <c r="AO22" s="254">
        <f ca="1">OFFSET(TAMUSA!F$167,'Discipline Analysis'!$A$3,0)</f>
        <v>0</v>
      </c>
      <c r="AP22" s="254">
        <f ca="1">OFFSET(TAMUSA!G$167,'Discipline Analysis'!$A$3,0)</f>
        <v>0</v>
      </c>
      <c r="AQ22" s="256">
        <f ca="1">SUM(AL22:AP22)</f>
        <v>7304680.992645951</v>
      </c>
      <c r="AR22" s="260">
        <f t="shared" ca="1" si="9"/>
        <v>8.0045517499499185E-3</v>
      </c>
    </row>
    <row r="23" spans="1:44" x14ac:dyDescent="0.55000000000000004">
      <c r="A23" s="261" t="s">
        <v>703</v>
      </c>
      <c r="B23" s="253">
        <f ca="1">OFFSET(TAMIU!C$31,'Discipline Analysis'!$A$3,0)</f>
        <v>60680</v>
      </c>
      <c r="C23" s="254">
        <f ca="1">OFFSET(TAMIU!D$31,'Discipline Analysis'!$A$3,0)</f>
        <v>32132</v>
      </c>
      <c r="D23" s="254">
        <f ca="1">OFFSET(TAMIU!E$31,'Discipline Analysis'!$A$3,0)</f>
        <v>6389</v>
      </c>
      <c r="E23" s="254">
        <f ca="1">OFFSET(TAMIU!F$31,'Discipline Analysis'!$A$3,0)</f>
        <v>214</v>
      </c>
      <c r="F23" s="255">
        <f ca="1">OFFSET(TAMIU!G$31,'Discipline Analysis'!$A$3,0)</f>
        <v>0</v>
      </c>
      <c r="G23" s="256">
        <f t="shared" ca="1" si="10"/>
        <v>99415</v>
      </c>
      <c r="H23" s="257">
        <f t="shared" ca="1" si="11"/>
        <v>3371.8305555555557</v>
      </c>
      <c r="I23" s="258">
        <f t="shared" ca="1" si="12"/>
        <v>415.1121495892553</v>
      </c>
      <c r="J23" s="253">
        <f ca="1">OFFSET(TAMIU!C$115,'Discipline Analysis'!$A$3,0)</f>
        <v>4075136.1808480909</v>
      </c>
      <c r="K23" s="254">
        <f ca="1">OFFSET(TAMIU!D$115,'Discipline Analysis'!$A$3,0)</f>
        <v>2898795.87527079</v>
      </c>
      <c r="L23" s="254">
        <f ca="1">OFFSET(TAMIU!E$115,'Discipline Analysis'!$A$3,0)</f>
        <v>1516253.8190476189</v>
      </c>
      <c r="M23" s="254">
        <f ca="1">OFFSET(TAMIU!F$115,'Discipline Analysis'!$A$3,0)</f>
        <v>244894.2666666666</v>
      </c>
      <c r="N23" s="254">
        <f ca="1">OFFSET(TAMIU!G$115,'Discipline Analysis'!$A$3,0)</f>
        <v>0</v>
      </c>
      <c r="O23" s="256">
        <f t="shared" ca="1" si="0"/>
        <v>8735080.1418331675</v>
      </c>
      <c r="P23" s="259">
        <f t="shared" ca="1" si="1"/>
        <v>1.1385174087787223E-2</v>
      </c>
      <c r="Q23" s="253">
        <f ca="1">OFFSET(TAMIU!C$192,'Discipline Analysis'!$A$3,0)</f>
        <v>4838539.7660408942</v>
      </c>
      <c r="R23" s="254">
        <f ca="1">OFFSET(TAMIU!D$192,'Discipline Analysis'!$A$3,0)</f>
        <v>3441833.2280650437</v>
      </c>
      <c r="S23" s="254">
        <f ca="1">OFFSET(TAMIU!E$192,'Discipline Analysis'!$A$3,0)</f>
        <v>1800296.7442787306</v>
      </c>
      <c r="T23" s="254">
        <f ca="1">OFFSET(TAMIU!F$192,'Discipline Analysis'!$A$3,0)</f>
        <v>290770.80989609758</v>
      </c>
      <c r="U23" s="254">
        <f ca="1">OFFSET(TAMIU!G$192,'Discipline Analysis'!$A$3,0)</f>
        <v>0</v>
      </c>
      <c r="V23" s="256">
        <f t="shared" ca="1" si="2"/>
        <v>10371440.548280766</v>
      </c>
      <c r="W23" s="259">
        <f t="shared" ca="1" si="3"/>
        <v>1.5892622388643307E-2</v>
      </c>
      <c r="X23" s="253">
        <f ca="1">OFFSET(TAMIU!C$217,'Discipline Analysis'!$A$3,0)</f>
        <v>2198037.3840256557</v>
      </c>
      <c r="Y23" s="254">
        <f ca="1">OFFSET(TAMIU!D$217,'Discipline Analysis'!$A$3,0)</f>
        <v>2018312.6278031415</v>
      </c>
      <c r="Z23" s="254">
        <f ca="1">OFFSET(TAMIU!E$217,'Discipline Analysis'!$A$3,0)</f>
        <v>371687.00591974944</v>
      </c>
      <c r="AA23" s="254">
        <f ca="1">OFFSET(TAMIU!F$217,'Discipline Analysis'!$A$3,0)</f>
        <v>12481.035250276354</v>
      </c>
      <c r="AB23" s="254">
        <f ca="1">OFFSET(TAMIU!G$217,'Discipline Analysis'!$A$3,0)</f>
        <v>0</v>
      </c>
      <c r="AC23" s="256">
        <f t="shared" ca="1" si="4"/>
        <v>4600518.0529988231</v>
      </c>
      <c r="AD23" s="260">
        <f t="shared" ca="1" si="5"/>
        <v>9.1128223694229484E-3</v>
      </c>
      <c r="AE23" s="253">
        <f ca="1">OFFSET(TAMIU!C$242,'Discipline Analysis'!$A$3,0)</f>
        <v>3352997.0577056515</v>
      </c>
      <c r="AF23" s="254">
        <f ca="1">OFFSET(TAMIU!D$242,'Discipline Analysis'!$A$3,0)</f>
        <v>3078835.8522636965</v>
      </c>
      <c r="AG23" s="254">
        <f ca="1">OFFSET(TAMIU!E$242,'Discipline Analysis'!$A$3,0)</f>
        <v>566990.10048402182</v>
      </c>
      <c r="AH23" s="254">
        <f ca="1">OFFSET(TAMIU!F$242,'Discipline Analysis'!$A$3,0)</f>
        <v>19039.200504702912</v>
      </c>
      <c r="AI23" s="254">
        <f ca="1">OFFSET(TAMIU!G$242,'Discipline Analysis'!$A$3,0)</f>
        <v>0</v>
      </c>
      <c r="AJ23" s="256">
        <f t="shared" ca="1" si="6"/>
        <v>7017862.2109580729</v>
      </c>
      <c r="AK23" s="260">
        <f t="shared" ca="1" si="7"/>
        <v>2.2930738056621835E-2</v>
      </c>
      <c r="AL23" s="253">
        <f ca="1">OFFSET(TAMIU!C$167,'Discipline Analysis'!$A$3,0)</f>
        <v>4918797.4484127527</v>
      </c>
      <c r="AM23" s="254">
        <f ca="1">OFFSET(TAMIU!D$167,'Discipline Analysis'!$A$3,0)</f>
        <v>3498923.5014433232</v>
      </c>
      <c r="AN23" s="254">
        <f ca="1">OFFSET(TAMIU!E$167,'Discipline Analysis'!$A$3,0)</f>
        <v>1830158.5726947114</v>
      </c>
      <c r="AO23" s="254">
        <f ca="1">OFFSET(TAMIU!F$167,'Discipline Analysis'!$A$3,0)</f>
        <v>295593.8747941968</v>
      </c>
      <c r="AP23" s="254">
        <f ca="1">OFFSET(TAMIU!G$167,'Discipline Analysis'!$A$3,0)</f>
        <v>0</v>
      </c>
      <c r="AQ23" s="256">
        <f t="shared" ca="1" si="8"/>
        <v>10543473.397344984</v>
      </c>
      <c r="AR23" s="260">
        <f t="shared" ca="1" si="9"/>
        <v>1.1553656965750368E-2</v>
      </c>
    </row>
    <row r="24" spans="1:44" x14ac:dyDescent="0.55000000000000004">
      <c r="A24" s="261" t="s">
        <v>117</v>
      </c>
      <c r="B24" s="253">
        <f ca="1">OFFSET(WTAMU!C$31,'Discipline Analysis'!$A$3,0)</f>
        <v>44245</v>
      </c>
      <c r="C24" s="254">
        <f ca="1">OFFSET(WTAMU!D$31,'Discipline Analysis'!$A$3,0)</f>
        <v>16422</v>
      </c>
      <c r="D24" s="254">
        <f ca="1">OFFSET(WTAMU!E$31,'Discipline Analysis'!$A$3,0)</f>
        <v>6207</v>
      </c>
      <c r="E24" s="254">
        <f ca="1">OFFSET(WTAMU!F$31,'Discipline Analysis'!$A$3,0)</f>
        <v>96</v>
      </c>
      <c r="F24" s="255">
        <f ca="1">OFFSET(WTAMU!G$31,'Discipline Analysis'!$A$3,0)</f>
        <v>0</v>
      </c>
      <c r="G24" s="256">
        <f ca="1">SUM(B24:F24)</f>
        <v>66970</v>
      </c>
      <c r="H24" s="257">
        <f ca="1">(B24/30)+(C24/30)+(D24/24)+(E24/18)+(F24/24)</f>
        <v>2286.1916666666666</v>
      </c>
      <c r="I24" s="258">
        <f ca="1">IF((G24=0),0,(O24+V24+AC24+AJ24+AQ24)/G24)</f>
        <v>392.3031522354712</v>
      </c>
      <c r="J24" s="253">
        <f ca="1">OFFSET(WTAMU!C$115,'Discipline Analysis'!$A$3,0)</f>
        <v>3893812.8056162847</v>
      </c>
      <c r="K24" s="254">
        <f ca="1">OFFSET(WTAMU!D$115,'Discipline Analysis'!$A$3,0)</f>
        <v>2298814.1544104763</v>
      </c>
      <c r="L24" s="254">
        <f ca="1">OFFSET(WTAMU!E$115,'Discipline Analysis'!$A$3,0)</f>
        <v>1309911.6937719258</v>
      </c>
      <c r="M24" s="254">
        <f ca="1">OFFSET(WTAMU!F$115,'Discipline Analysis'!$A$3,0)</f>
        <v>12308.707170795306</v>
      </c>
      <c r="N24" s="254">
        <f ca="1">OFFSET(WTAMU!G$115,'Discipline Analysis'!$A$3,0)</f>
        <v>0</v>
      </c>
      <c r="O24" s="256">
        <f ca="1">SUM(J24:N24)</f>
        <v>7514847.3609694829</v>
      </c>
      <c r="P24" s="259">
        <f t="shared" ca="1" si="1"/>
        <v>9.7947407532119734E-3</v>
      </c>
      <c r="Q24" s="253">
        <f ca="1">OFFSET(WTAMU!C$192,'Discipline Analysis'!$A$3,0)</f>
        <v>2690319.4705387792</v>
      </c>
      <c r="R24" s="254">
        <f ca="1">OFFSET(WTAMU!D$192,'Discipline Analysis'!$A$3,0)</f>
        <v>1588300.4108056494</v>
      </c>
      <c r="S24" s="254">
        <f ca="1">OFFSET(WTAMU!E$192,'Discipline Analysis'!$A$3,0)</f>
        <v>905046.3158778575</v>
      </c>
      <c r="T24" s="254">
        <f ca="1">OFFSET(WTAMU!F$192,'Discipline Analysis'!$A$3,0)</f>
        <v>8504.3519583139787</v>
      </c>
      <c r="U24" s="254">
        <f ca="1">OFFSET(WTAMU!G$192,'Discipline Analysis'!$A$3,0)</f>
        <v>0</v>
      </c>
      <c r="V24" s="256">
        <f ca="1">SUM(Q24:U24)</f>
        <v>5192170.5491805999</v>
      </c>
      <c r="W24" s="259">
        <f t="shared" ca="1" si="3"/>
        <v>7.9561952393624406E-3</v>
      </c>
      <c r="X24" s="253">
        <f ca="1">OFFSET(WTAMU!C$217,'Discipline Analysis'!$A$3,0)</f>
        <v>2113115.187318027</v>
      </c>
      <c r="Y24" s="254">
        <f ca="1">OFFSET(WTAMU!D$217,'Discipline Analysis'!$A$3,0)</f>
        <v>1529919.8734620255</v>
      </c>
      <c r="Z24" s="254">
        <f ca="1">OFFSET(WTAMU!E$217,'Discipline Analysis'!$A$3,0)</f>
        <v>656695.61302601872</v>
      </c>
      <c r="AA24" s="254">
        <f ca="1">OFFSET(WTAMU!F$217,'Discipline Analysis'!$A$3,0)</f>
        <v>10294.274657117663</v>
      </c>
      <c r="AB24" s="254">
        <f ca="1">OFFSET(WTAMU!G$217,'Discipline Analysis'!$A$3,0)</f>
        <v>0</v>
      </c>
      <c r="AC24" s="256">
        <f ca="1">SUM(X24:AB24)</f>
        <v>4310024.9484631885</v>
      </c>
      <c r="AD24" s="260">
        <f t="shared" ca="1" si="5"/>
        <v>8.5374062900425238E-3</v>
      </c>
      <c r="AE24" s="253">
        <f ca="1">OFFSET(WTAMU!C$242,'Discipline Analysis'!$A$3,0)</f>
        <v>1585536.5263365579</v>
      </c>
      <c r="AF24" s="254">
        <f ca="1">OFFSET(WTAMU!D$242,'Discipline Analysis'!$A$3,0)</f>
        <v>1147946.8115607121</v>
      </c>
      <c r="AG24" s="254">
        <f ca="1">OFFSET(WTAMU!E$242,'Discipline Analysis'!$A$3,0)</f>
        <v>492739.29191680433</v>
      </c>
      <c r="AH24" s="254">
        <f ca="1">OFFSET(WTAMU!F$242,'Discipline Analysis'!$A$3,0)</f>
        <v>7724.1167821602148</v>
      </c>
      <c r="AI24" s="254">
        <f ca="1">OFFSET(WTAMU!G$242,'Discipline Analysis'!$A$3,0)</f>
        <v>0</v>
      </c>
      <c r="AJ24" s="256">
        <f ca="1">SUM(AE24:AI24)</f>
        <v>3233946.7465962344</v>
      </c>
      <c r="AK24" s="260">
        <f t="shared" ca="1" si="7"/>
        <v>1.0566862600902905E-2</v>
      </c>
      <c r="AL24" s="253">
        <f ca="1">OFFSET(WTAMU!C$167,'Discipline Analysis'!$A$3,0)</f>
        <v>3120063.1374056153</v>
      </c>
      <c r="AM24" s="254">
        <f ca="1">OFFSET(WTAMU!D$167,'Discipline Analysis'!$A$3,0)</f>
        <v>1842010.815871048</v>
      </c>
      <c r="AN24" s="254">
        <f ca="1">OFFSET(WTAMU!E$167,'Discipline Analysis'!$A$3,0)</f>
        <v>1049615.7347624409</v>
      </c>
      <c r="AO24" s="254">
        <f ca="1">OFFSET(WTAMU!F$167,'Discipline Analysis'!$A$3,0)</f>
        <v>9862.8119608950474</v>
      </c>
      <c r="AP24" s="254">
        <f ca="1">OFFSET(WTAMU!G$167,'Discipline Analysis'!$A$3,0)</f>
        <v>0</v>
      </c>
      <c r="AQ24" s="256">
        <f ca="1">SUM(AL24:AP24)</f>
        <v>6021552.4999999981</v>
      </c>
      <c r="AR24" s="260">
        <f t="shared" ca="1" si="9"/>
        <v>6.5984850878246255E-3</v>
      </c>
    </row>
    <row r="25" spans="1:44" x14ac:dyDescent="0.55000000000000004">
      <c r="A25" s="261" t="s">
        <v>915</v>
      </c>
      <c r="B25" s="253">
        <f ca="1">OFFSET(ETAMU!C$31,'Discipline Analysis'!$A$3,0)</f>
        <v>77101</v>
      </c>
      <c r="C25" s="254">
        <f ca="1">OFFSET(ETAMU!D$31,'Discipline Analysis'!$A$3,0)</f>
        <v>27480</v>
      </c>
      <c r="D25" s="254">
        <f ca="1">OFFSET(ETAMU!E$31,'Discipline Analysis'!$A$3,0)</f>
        <v>8478</v>
      </c>
      <c r="E25" s="254">
        <f ca="1">OFFSET(ETAMU!F$31,'Discipline Analysis'!$A$3,0)</f>
        <v>1197</v>
      </c>
      <c r="F25" s="255">
        <f ca="1">OFFSET(ETAMU!G$31,'Discipline Analysis'!$A$3,0)</f>
        <v>0</v>
      </c>
      <c r="G25" s="256">
        <f ca="1">SUM(B25:F25)</f>
        <v>114256</v>
      </c>
      <c r="H25" s="257">
        <f ca="1">(B25/30)+(C25/30)+(D25/24)+(E25/18)+(F25/24)</f>
        <v>3905.7833333333333</v>
      </c>
      <c r="I25" s="258">
        <f ca="1">IF((G25=0),0,(O25+V25+AC25+AJ25+AQ25)/G25)</f>
        <v>346.04009016784812</v>
      </c>
      <c r="J25" s="253">
        <f ca="1">OFFSET(ETAMU!C$115,'Discipline Analysis'!$A$3,0)</f>
        <v>4382461.9682621295</v>
      </c>
      <c r="K25" s="254">
        <f ca="1">OFFSET(ETAMU!D$115,'Discipline Analysis'!$A$3,0)</f>
        <v>2081605.0999532791</v>
      </c>
      <c r="L25" s="254">
        <f ca="1">OFFSET(ETAMU!E$115,'Discipline Analysis'!$A$3,0)</f>
        <v>1989379.9408629453</v>
      </c>
      <c r="M25" s="254">
        <f ca="1">OFFSET(ETAMU!F$115,'Discipline Analysis'!$A$3,0)</f>
        <v>308098.50334862445</v>
      </c>
      <c r="N25" s="254">
        <f ca="1">OFFSET(ETAMU!G$115,'Discipline Analysis'!$A$3,0)</f>
        <v>0</v>
      </c>
      <c r="O25" s="256">
        <f ca="1">SUM(J25:N25)</f>
        <v>8761545.512426978</v>
      </c>
      <c r="P25" s="259">
        <f t="shared" ca="1" si="1"/>
        <v>1.1419668659859357E-2</v>
      </c>
      <c r="Q25" s="253">
        <f ca="1">OFFSET(ETAMU!C$192,'Discipline Analysis'!$A$3,0)</f>
        <v>2603929.0778889675</v>
      </c>
      <c r="R25" s="254">
        <f ca="1">OFFSET(ETAMU!D$192,'Discipline Analysis'!$A$3,0)</f>
        <v>1236828.0860631771</v>
      </c>
      <c r="S25" s="254">
        <f ca="1">OFFSET(ETAMU!E$192,'Discipline Analysis'!$A$3,0)</f>
        <v>1182030.6285592874</v>
      </c>
      <c r="T25" s="254">
        <f ca="1">OFFSET(ETAMU!F$192,'Discipline Analysis'!$A$3,0)</f>
        <v>183063.00374848302</v>
      </c>
      <c r="U25" s="254">
        <f ca="1">OFFSET(ETAMU!G$192,'Discipline Analysis'!$A$3,0)</f>
        <v>0</v>
      </c>
      <c r="V25" s="256">
        <f ca="1">SUM(Q25:U25)</f>
        <v>5205850.7962599155</v>
      </c>
      <c r="W25" s="259">
        <f t="shared" ca="1" si="3"/>
        <v>7.9771580940404194E-3</v>
      </c>
      <c r="X25" s="253">
        <f ca="1">OFFSET(ETAMU!C$217,'Discipline Analysis'!$A$3,0)</f>
        <v>4367996.5478913011</v>
      </c>
      <c r="Y25" s="254">
        <f ca="1">OFFSET(ETAMU!D$217,'Discipline Analysis'!$A$3,0)</f>
        <v>1745683.0095008716</v>
      </c>
      <c r="Z25" s="254">
        <f ca="1">OFFSET(ETAMU!E$217,'Discipline Analysis'!$A$3,0)</f>
        <v>644295.09054844698</v>
      </c>
      <c r="AA25" s="254">
        <f ca="1">OFFSET(ETAMU!F$217,'Discipline Analysis'!$A$3,0)</f>
        <v>126986.46191320149</v>
      </c>
      <c r="AB25" s="254">
        <f ca="1">OFFSET(ETAMU!G$217,'Discipline Analysis'!$A$3,0)</f>
        <v>0</v>
      </c>
      <c r="AC25" s="256">
        <f ca="1">SUM(X25:AB25)</f>
        <v>6884961.1098538209</v>
      </c>
      <c r="AD25" s="260">
        <f t="shared" ca="1" si="5"/>
        <v>1.3637904881948087E-2</v>
      </c>
      <c r="AE25" s="253">
        <f ca="1">OFFSET(ETAMU!C$242,'Discipline Analysis'!$A$3,0)</f>
        <v>5419934.838626733</v>
      </c>
      <c r="AF25" s="254">
        <f ca="1">OFFSET(ETAMU!D$242,'Discipline Analysis'!$A$3,0)</f>
        <v>2166093.3237138605</v>
      </c>
      <c r="AG25" s="254">
        <f ca="1">OFFSET(ETAMU!E$242,'Discipline Analysis'!$A$3,0)</f>
        <v>799459.74529341445</v>
      </c>
      <c r="AH25" s="254">
        <f ca="1">OFFSET(ETAMU!F$242,'Discipline Analysis'!$A$3,0)</f>
        <v>157568.42786186998</v>
      </c>
      <c r="AI25" s="254">
        <f ca="1">OFFSET(ETAMU!G$242,'Discipline Analysis'!$A$3,0)</f>
        <v>0</v>
      </c>
      <c r="AJ25" s="256">
        <f ca="1">SUM(AE25:AI25)</f>
        <v>8543056.335495878</v>
      </c>
      <c r="AK25" s="260">
        <f t="shared" ca="1" si="7"/>
        <v>2.7914282318956457E-2</v>
      </c>
      <c r="AL25" s="253">
        <f ca="1">OFFSET(ETAMU!C$167,'Discipline Analysis'!$A$3,0)</f>
        <v>5072826.705980164</v>
      </c>
      <c r="AM25" s="254">
        <f ca="1">OFFSET(ETAMU!D$167,'Discipline Analysis'!$A$3,0)</f>
        <v>2409518.2157473313</v>
      </c>
      <c r="AN25" s="254">
        <f ca="1">OFFSET(ETAMU!E$167,'Discipline Analysis'!$A$3,0)</f>
        <v>2302764.9219629611</v>
      </c>
      <c r="AO25" s="254">
        <f ca="1">OFFSET(ETAMU!F$167,'Discipline Analysis'!$A$3,0)</f>
        <v>356632.94449060626</v>
      </c>
      <c r="AP25" s="254">
        <f ca="1">OFFSET(ETAMU!G$167,'Discipline Analysis'!$A$3,0)</f>
        <v>0</v>
      </c>
      <c r="AQ25" s="256">
        <f ca="1">SUM(AL25:AP25)</f>
        <v>10141742.788181063</v>
      </c>
      <c r="AR25" s="260">
        <f t="shared" ca="1" si="9"/>
        <v>1.1113436037029604E-2</v>
      </c>
    </row>
    <row r="26" spans="1:44" x14ac:dyDescent="0.55000000000000004">
      <c r="A26" s="261" t="s">
        <v>689</v>
      </c>
      <c r="B26" s="253">
        <f ca="1">OFFSET(TAMUT!C$31,'Discipline Analysis'!$A$3,0)</f>
        <v>13284</v>
      </c>
      <c r="C26" s="254">
        <f ca="1">OFFSET(TAMUT!D$31,'Discipline Analysis'!$A$3,0)</f>
        <v>5550</v>
      </c>
      <c r="D26" s="254">
        <f ca="1">OFFSET(TAMUT!E$31,'Discipline Analysis'!$A$3,0)</f>
        <v>1200</v>
      </c>
      <c r="E26" s="254">
        <f ca="1">OFFSET(TAMUT!F$31,'Discipline Analysis'!$A$3,0)</f>
        <v>0</v>
      </c>
      <c r="F26" s="255">
        <f ca="1">OFFSET(TAMUT!G$31,'Discipline Analysis'!$A$3,0)</f>
        <v>0</v>
      </c>
      <c r="G26" s="256">
        <f t="shared" ca="1" si="10"/>
        <v>20034</v>
      </c>
      <c r="H26" s="257">
        <f t="shared" ca="1" si="11"/>
        <v>677.8</v>
      </c>
      <c r="I26" s="258">
        <f t="shared" ca="1" si="12"/>
        <v>689.34960106836411</v>
      </c>
      <c r="J26" s="253">
        <f ca="1">OFFSET(TAMUT!C$115,'Discipline Analysis'!$A$3,0)</f>
        <v>1663568.0970258724</v>
      </c>
      <c r="K26" s="254">
        <f ca="1">OFFSET(TAMUT!D$115,'Discipline Analysis'!$A$3,0)</f>
        <v>1012683.4409676327</v>
      </c>
      <c r="L26" s="254">
        <f ca="1">OFFSET(TAMUT!E$115,'Discipline Analysis'!$A$3,0)</f>
        <v>544051.80118058319</v>
      </c>
      <c r="M26" s="254">
        <f ca="1">OFFSET(TAMUT!F$115,'Discipline Analysis'!$A$3,0)</f>
        <v>0</v>
      </c>
      <c r="N26" s="254">
        <f ca="1">OFFSET(TAMUT!G$115,'Discipline Analysis'!$A$3,0)</f>
        <v>0</v>
      </c>
      <c r="O26" s="256">
        <f t="shared" ca="1" si="0"/>
        <v>3220303.3391740881</v>
      </c>
      <c r="P26" s="259">
        <f t="shared" ca="1" si="1"/>
        <v>4.1972956786501961E-3</v>
      </c>
      <c r="Q26" s="253">
        <f ca="1">OFFSET(TAMUT!C$192,'Discipline Analysis'!$A$3,0)</f>
        <v>975954.50398650428</v>
      </c>
      <c r="R26" s="254">
        <f ca="1">OFFSET(TAMUT!D$192,'Discipline Analysis'!$A$3,0)</f>
        <v>594104.30332960479</v>
      </c>
      <c r="S26" s="254">
        <f ca="1">OFFSET(TAMUT!E$192,'Discipline Analysis'!$A$3,0)</f>
        <v>319175.27554984274</v>
      </c>
      <c r="T26" s="254">
        <f ca="1">OFFSET(TAMUT!F$192,'Discipline Analysis'!$A$3,0)</f>
        <v>0</v>
      </c>
      <c r="U26" s="254">
        <f ca="1">OFFSET(TAMUT!G$192,'Discipline Analysis'!$A$3,0)</f>
        <v>0</v>
      </c>
      <c r="V26" s="256">
        <f t="shared" ca="1" si="2"/>
        <v>1889234.0828659518</v>
      </c>
      <c r="W26" s="259">
        <f t="shared" ca="1" si="3"/>
        <v>2.8949579128350247E-3</v>
      </c>
      <c r="X26" s="253">
        <f ca="1">OFFSET(TAMUT!C$217,'Discipline Analysis'!$A$3,0)</f>
        <v>2308587.866841373</v>
      </c>
      <c r="Y26" s="254">
        <f ca="1">OFFSET(TAMUT!D$217,'Discipline Analysis'!$A$3,0)</f>
        <v>1561093.3182558327</v>
      </c>
      <c r="Z26" s="254">
        <f ca="1">OFFSET(TAMUT!E$217,'Discipline Analysis'!$A$3,0)</f>
        <v>377590.19236088009</v>
      </c>
      <c r="AA26" s="254">
        <f ca="1">OFFSET(TAMUT!F$217,'Discipline Analysis'!$A$3,0)</f>
        <v>0</v>
      </c>
      <c r="AB26" s="254">
        <f ca="1">OFFSET(TAMUT!G$217,'Discipline Analysis'!$A$3,0)</f>
        <v>0</v>
      </c>
      <c r="AC26" s="256">
        <f t="shared" ca="1" si="4"/>
        <v>4247271.3774580853</v>
      </c>
      <c r="AD26" s="260">
        <f t="shared" ca="1" si="5"/>
        <v>8.4131024314273595E-3</v>
      </c>
      <c r="AE26" s="253">
        <f ca="1">OFFSET(TAMUT!C$242,'Discipline Analysis'!$A$3,0)</f>
        <v>1031785.6663755598</v>
      </c>
      <c r="AF26" s="254">
        <f ca="1">OFFSET(TAMUT!D$242,'Discipline Analysis'!$A$3,0)</f>
        <v>697705.17847120913</v>
      </c>
      <c r="AG26" s="254">
        <f ca="1">OFFSET(TAMUT!E$242,'Discipline Analysis'!$A$3,0)</f>
        <v>168757.77345871148</v>
      </c>
      <c r="AH26" s="254">
        <f ca="1">OFFSET(TAMUT!F$242,'Discipline Analysis'!$A$3,0)</f>
        <v>0</v>
      </c>
      <c r="AI26" s="254">
        <f ca="1">OFFSET(TAMUT!G$242,'Discipline Analysis'!$A$3,0)</f>
        <v>0</v>
      </c>
      <c r="AJ26" s="256">
        <f t="shared" ca="1" si="6"/>
        <v>1898248.6183054803</v>
      </c>
      <c r="AK26" s="260">
        <f t="shared" ca="1" si="7"/>
        <v>6.2024930846803919E-3</v>
      </c>
      <c r="AL26" s="253">
        <f ca="1">OFFSET(TAMUT!C$167,'Discipline Analysis'!$A$3,0)</f>
        <v>1320073.2051135995</v>
      </c>
      <c r="AM26" s="254">
        <f ca="1">OFFSET(TAMUT!D$167,'Discipline Analysis'!$A$3,0)</f>
        <v>803583.74152135535</v>
      </c>
      <c r="AN26" s="254">
        <f ca="1">OFFSET(TAMUT!E$167,'Discipline Analysis'!$A$3,0)</f>
        <v>431715.54336504557</v>
      </c>
      <c r="AO26" s="254">
        <f ca="1">OFFSET(TAMUT!F$167,'Discipline Analysis'!$A$3,0)</f>
        <v>0</v>
      </c>
      <c r="AP26" s="254">
        <f ca="1">OFFSET(TAMUT!G$167,'Discipline Analysis'!$A$3,0)</f>
        <v>0</v>
      </c>
      <c r="AQ26" s="256">
        <f t="shared" ca="1" si="8"/>
        <v>2555372.4900000002</v>
      </c>
      <c r="AR26" s="260">
        <f t="shared" ca="1" si="9"/>
        <v>2.8002059716497178E-3</v>
      </c>
    </row>
    <row r="27" spans="1:44" x14ac:dyDescent="0.55000000000000004">
      <c r="A27" s="261" t="s">
        <v>109</v>
      </c>
      <c r="B27" s="253">
        <f ca="1">OFFSET(UH!C$31,'Discipline Analysis'!$A$3,0)</f>
        <v>273309.99999999988</v>
      </c>
      <c r="C27" s="254">
        <f ca="1">OFFSET(UH!D$31,'Discipline Analysis'!$A$3,0)</f>
        <v>87268</v>
      </c>
      <c r="D27" s="254">
        <f ca="1">OFFSET(UH!E$31,'Discipline Analysis'!$A$3,0)</f>
        <v>9434.0000000000018</v>
      </c>
      <c r="E27" s="254">
        <f ca="1">OFFSET(UH!F$31,'Discipline Analysis'!$A$3,0)</f>
        <v>7601.9999999999991</v>
      </c>
      <c r="F27" s="255">
        <f ca="1">OFFSET(UH!G$31,'Discipline Analysis'!$A$3,0)</f>
        <v>0</v>
      </c>
      <c r="G27" s="256">
        <f t="shared" ca="1" si="10"/>
        <v>377613.99999999988</v>
      </c>
      <c r="H27" s="257">
        <f t="shared" ca="1" si="11"/>
        <v>12834.683333333331</v>
      </c>
      <c r="I27" s="258">
        <f t="shared" ca="1" si="12"/>
        <v>456.78198953439738</v>
      </c>
      <c r="J27" s="253">
        <f ca="1">OFFSET(UH!C$115,'Discipline Analysis'!$A$3,0)</f>
        <v>21779554.501892738</v>
      </c>
      <c r="K27" s="254">
        <f ca="1">OFFSET(UH!D$115,'Discipline Analysis'!$A$3,0)</f>
        <v>14778577.15362956</v>
      </c>
      <c r="L27" s="254">
        <f ca="1">OFFSET(UH!E$115,'Discipline Analysis'!$A$3,0)</f>
        <v>8270284.3506445643</v>
      </c>
      <c r="M27" s="254">
        <f ca="1">OFFSET(UH!F$115,'Discipline Analysis'!$A$3,0)</f>
        <v>11884109.086891087</v>
      </c>
      <c r="N27" s="254">
        <f ca="1">OFFSET(UH!G$115,'Discipline Analysis'!$A$3,0)</f>
        <v>0</v>
      </c>
      <c r="O27" s="256">
        <f t="shared" ca="1" si="0"/>
        <v>56712525.093057953</v>
      </c>
      <c r="P27" s="259">
        <f t="shared" ca="1" si="1"/>
        <v>7.3918265277296183E-2</v>
      </c>
      <c r="Q27" s="253">
        <f ca="1">OFFSET(UH!C$192,'Discipline Analysis'!$A$3,0)</f>
        <v>18105303.32342812</v>
      </c>
      <c r="R27" s="254">
        <f ca="1">OFFSET(UH!D$192,'Discipline Analysis'!$A$3,0)</f>
        <v>12285403.819067793</v>
      </c>
      <c r="S27" s="254">
        <f ca="1">OFFSET(UH!E$192,'Discipline Analysis'!$A$3,0)</f>
        <v>6875072.0647847913</v>
      </c>
      <c r="T27" s="254">
        <f ca="1">OFFSET(UH!F$192,'Discipline Analysis'!$A$3,0)</f>
        <v>9879237.8755117655</v>
      </c>
      <c r="U27" s="254">
        <f ca="1">OFFSET(UH!G$192,'Discipline Analysis'!$A$3,0)</f>
        <v>0</v>
      </c>
      <c r="V27" s="256">
        <f t="shared" ca="1" si="2"/>
        <v>47145017.082792476</v>
      </c>
      <c r="W27" s="259">
        <f t="shared" ca="1" si="3"/>
        <v>7.2242419027042537E-2</v>
      </c>
      <c r="X27" s="253">
        <f ca="1">OFFSET(UH!C$217,'Discipline Analysis'!$A$3,0)</f>
        <v>13832400.058817137</v>
      </c>
      <c r="Y27" s="254">
        <f ca="1">OFFSET(UH!D$217,'Discipline Analysis'!$A$3,0)</f>
        <v>9341034.182118265</v>
      </c>
      <c r="Z27" s="254">
        <f ca="1">OFFSET(UH!E$217,'Discipline Analysis'!$A$3,0)</f>
        <v>1017566.195994327</v>
      </c>
      <c r="AA27" s="254">
        <f ca="1">OFFSET(UH!F$217,'Discipline Analysis'!$A$3,0)</f>
        <v>865206.07229122985</v>
      </c>
      <c r="AB27" s="254">
        <f ca="1">OFFSET(UH!G$217,'Discipline Analysis'!$A$3,0)</f>
        <v>0</v>
      </c>
      <c r="AC27" s="256">
        <f t="shared" ca="1" si="4"/>
        <v>25056206.509220958</v>
      </c>
      <c r="AD27" s="260">
        <f t="shared" ca="1" si="5"/>
        <v>4.9631966778452739E-2</v>
      </c>
      <c r="AE27" s="253">
        <f ca="1">OFFSET(UH!C$242,'Discipline Analysis'!$A$3,0)</f>
        <v>5359096.6106794458</v>
      </c>
      <c r="AF27" s="254">
        <f ca="1">OFFSET(UH!D$242,'Discipline Analysis'!$A$3,0)</f>
        <v>3619003.5288721705</v>
      </c>
      <c r="AG27" s="254">
        <f ca="1">OFFSET(UH!E$242,'Discipline Analysis'!$A$3,0)</f>
        <v>394236.39635257213</v>
      </c>
      <c r="AH27" s="254">
        <f ca="1">OFFSET(UH!F$242,'Discipline Analysis'!$A$3,0)</f>
        <v>335207.40506631281</v>
      </c>
      <c r="AI27" s="254">
        <f ca="1">OFFSET(UH!G$242,'Discipline Analysis'!$A$3,0)</f>
        <v>0</v>
      </c>
      <c r="AJ27" s="256">
        <f t="shared" ca="1" si="6"/>
        <v>9707543.9409705028</v>
      </c>
      <c r="AK27" s="260">
        <f t="shared" ca="1" si="7"/>
        <v>3.1719224543331648E-2</v>
      </c>
      <c r="AL27" s="253">
        <f ca="1">OFFSET(UH!C$167,'Discipline Analysis'!$A$3,0)</f>
        <v>12914790.732801907</v>
      </c>
      <c r="AM27" s="254">
        <f ca="1">OFFSET(UH!D$167,'Discipline Analysis'!$A$3,0)</f>
        <v>8773772.0986716058</v>
      </c>
      <c r="AN27" s="254">
        <f ca="1">OFFSET(UH!E$167,'Discipline Analysis'!$A$3,0)</f>
        <v>4981686.2178905681</v>
      </c>
      <c r="AO27" s="254">
        <f ca="1">OFFSET(UH!F$167,'Discipline Analysis'!$A$3,0)</f>
        <v>7195732.5206359169</v>
      </c>
      <c r="AP27" s="254">
        <f ca="1">OFFSET(UH!G$167,'Discipline Analysis'!$A$3,0)</f>
        <v>0</v>
      </c>
      <c r="AQ27" s="256">
        <f t="shared" ca="1" si="8"/>
        <v>33865981.57</v>
      </c>
      <c r="AR27" s="260">
        <f t="shared" ca="1" si="9"/>
        <v>3.7110724248304514E-2</v>
      </c>
    </row>
    <row r="28" spans="1:44" x14ac:dyDescent="0.55000000000000004">
      <c r="A28" s="261" t="s">
        <v>699</v>
      </c>
      <c r="B28" s="253">
        <f ca="1">OFFSET(UHCL!C$31,'Discipline Analysis'!$A$3,0)</f>
        <v>21002</v>
      </c>
      <c r="C28" s="254">
        <f ca="1">OFFSET(UHCL!D$31,'Discipline Analysis'!$A$3,0)</f>
        <v>30865</v>
      </c>
      <c r="D28" s="254">
        <f ca="1">OFFSET(UHCL!E$31,'Discipline Analysis'!$A$3,0)</f>
        <v>7603</v>
      </c>
      <c r="E28" s="254">
        <f ca="1">OFFSET(UHCL!F$31,'Discipline Analysis'!$A$3,0)</f>
        <v>699</v>
      </c>
      <c r="F28" s="255">
        <f ca="1">OFFSET(UHCL!G$31,'Discipline Analysis'!$A$3,0)</f>
        <v>0</v>
      </c>
      <c r="G28" s="256">
        <f t="shared" ca="1" si="10"/>
        <v>60169</v>
      </c>
      <c r="H28" s="257">
        <f ca="1">(B28/30)+(C28/30)+(D28/24)+(E28/18)+(F28/24)</f>
        <v>2084.5250000000001</v>
      </c>
      <c r="I28" s="258">
        <f t="shared" ca="1" si="12"/>
        <v>497.09415130755212</v>
      </c>
      <c r="J28" s="253">
        <f ca="1">OFFSET(UHCL!C$115,'Discipline Analysis'!$A$3,0)</f>
        <v>2057711.7830695452</v>
      </c>
      <c r="K28" s="254">
        <f ca="1">OFFSET(UHCL!D$115,'Discipline Analysis'!$A$3,0)</f>
        <v>3555093.197422741</v>
      </c>
      <c r="L28" s="254">
        <f ca="1">OFFSET(UHCL!E$115,'Discipline Analysis'!$A$3,0)</f>
        <v>2080290.9076523837</v>
      </c>
      <c r="M28" s="254">
        <f ca="1">OFFSET(UHCL!F$115,'Discipline Analysis'!$A$3,0)</f>
        <v>400302.88534947613</v>
      </c>
      <c r="N28" s="254">
        <f ca="1">OFFSET(UHCL!G$115,'Discipline Analysis'!$A$3,0)</f>
        <v>0</v>
      </c>
      <c r="O28" s="256">
        <f t="shared" ca="1" si="0"/>
        <v>8093398.7734941458</v>
      </c>
      <c r="P28" s="259">
        <f t="shared" ca="1" si="1"/>
        <v>1.0548816095781887E-2</v>
      </c>
      <c r="Q28" s="253">
        <f ca="1">OFFSET(UHCL!C$192,'Discipline Analysis'!$A$3,0)</f>
        <v>1804140.6055044297</v>
      </c>
      <c r="R28" s="254">
        <f ca="1">OFFSET(UHCL!D$192,'Discipline Analysis'!$A$3,0)</f>
        <v>3117000.1778651285</v>
      </c>
      <c r="S28" s="254">
        <f ca="1">OFFSET(UHCL!E$192,'Discipline Analysis'!$A$3,0)</f>
        <v>1823937.3116475395</v>
      </c>
      <c r="T28" s="254">
        <f ca="1">OFFSET(UHCL!F$192,'Discipline Analysis'!$A$3,0)</f>
        <v>350973.6863547744</v>
      </c>
      <c r="U28" s="254">
        <f ca="1">OFFSET(UHCL!G$192,'Discipline Analysis'!$A$3,0)</f>
        <v>0</v>
      </c>
      <c r="V28" s="256">
        <f t="shared" ca="1" si="2"/>
        <v>7096051.7813718719</v>
      </c>
      <c r="W28" s="259">
        <f t="shared" ca="1" si="3"/>
        <v>1.0873597634447906E-2</v>
      </c>
      <c r="X28" s="253">
        <f ca="1">OFFSET(UHCL!C$217,'Discipline Analysis'!$A$3,0)</f>
        <v>986000.8198999</v>
      </c>
      <c r="Y28" s="254">
        <f ca="1">OFFSET(UHCL!D$217,'Discipline Analysis'!$A$3,0)</f>
        <v>3782272.6375078782</v>
      </c>
      <c r="Z28" s="254">
        <f ca="1">OFFSET(UHCL!E$217,'Discipline Analysis'!$A$3,0)</f>
        <v>987721.97702247254</v>
      </c>
      <c r="AA28" s="254">
        <f ca="1">OFFSET(UHCL!F$217,'Discipline Analysis'!$A$3,0)</f>
        <v>99192.585568906652</v>
      </c>
      <c r="AB28" s="254">
        <f ca="1">OFFSET(UHCL!G$217,'Discipline Analysis'!$A$3,0)</f>
        <v>0</v>
      </c>
      <c r="AC28" s="256">
        <f t="shared" ca="1" si="4"/>
        <v>5855188.0199991576</v>
      </c>
      <c r="AD28" s="260">
        <f t="shared" ca="1" si="5"/>
        <v>1.1598104333281537E-2</v>
      </c>
      <c r="AE28" s="253">
        <f ca="1">OFFSET(UHCL!C$242,'Discipline Analysis'!$A$3,0)</f>
        <v>555730.17672310909</v>
      </c>
      <c r="AF28" s="254">
        <f ca="1">OFFSET(UHCL!D$242,'Discipline Analysis'!$A$3,0)</f>
        <v>2131766.0176698668</v>
      </c>
      <c r="AG28" s="254">
        <f ca="1">OFFSET(UHCL!E$242,'Discipline Analysis'!$A$3,0)</f>
        <v>556700.25598936423</v>
      </c>
      <c r="AH28" s="254">
        <f ca="1">OFFSET(UHCL!F$242,'Discipline Analysis'!$A$3,0)</f>
        <v>55906.964776588015</v>
      </c>
      <c r="AI28" s="254">
        <f ca="1">OFFSET(UHCL!G$242,'Discipline Analysis'!$A$3,0)</f>
        <v>0</v>
      </c>
      <c r="AJ28" s="256">
        <f t="shared" ca="1" si="6"/>
        <v>3300103.4151589284</v>
      </c>
      <c r="AK28" s="260">
        <f t="shared" ca="1" si="7"/>
        <v>1.0783028320876877E-2</v>
      </c>
      <c r="AL28" s="253">
        <f ca="1">OFFSET(UHCL!C$167,'Discipline Analysis'!$A$3,0)</f>
        <v>1414855.9270913729</v>
      </c>
      <c r="AM28" s="254">
        <f ca="1">OFFSET(UHCL!D$167,'Discipline Analysis'!$A$3,0)</f>
        <v>2444435.9618879566</v>
      </c>
      <c r="AN28" s="254">
        <f ca="1">OFFSET(UHCL!E$167,'Discipline Analysis'!$A$3,0)</f>
        <v>1430381.0402327811</v>
      </c>
      <c r="AO28" s="254">
        <f ca="1">OFFSET(UHCL!F$167,'Discipline Analysis'!$A$3,0)</f>
        <v>275243.07078788924</v>
      </c>
      <c r="AP28" s="254">
        <f ca="1">OFFSET(UHCL!G$167,'Discipline Analysis'!$A$3,0)</f>
        <v>0</v>
      </c>
      <c r="AQ28" s="256">
        <f t="shared" ca="1" si="8"/>
        <v>5564916</v>
      </c>
      <c r="AR28" s="260">
        <f t="shared" ca="1" si="9"/>
        <v>6.0980976651779876E-3</v>
      </c>
    </row>
    <row r="29" spans="1:44" x14ac:dyDescent="0.55000000000000004">
      <c r="A29" s="261" t="s">
        <v>700</v>
      </c>
      <c r="B29" s="253">
        <f ca="1">OFFSET(UHD!C$31,'Discipline Analysis'!$A$3,0)</f>
        <v>81623</v>
      </c>
      <c r="C29" s="254">
        <f ca="1">OFFSET(UHD!D$31,'Discipline Analysis'!$A$3,0)</f>
        <v>41622</v>
      </c>
      <c r="D29" s="254">
        <f ca="1">OFFSET(UHD!E$31,'Discipline Analysis'!$A$3,0)</f>
        <v>2463</v>
      </c>
      <c r="E29" s="254">
        <f ca="1">OFFSET(UHD!F$31,'Discipline Analysis'!$A$3,0)</f>
        <v>0</v>
      </c>
      <c r="F29" s="255">
        <f ca="1">OFFSET(UHD!G$31,'Discipline Analysis'!$A$3,0)</f>
        <v>0</v>
      </c>
      <c r="G29" s="256">
        <f t="shared" ca="1" si="10"/>
        <v>125708</v>
      </c>
      <c r="H29" s="257">
        <f ca="1">(B29/30)+(C29/30)+(D29/24)+(E29/18)+(F29/24)</f>
        <v>4210.791666666667</v>
      </c>
      <c r="I29" s="258">
        <f t="shared" ca="1" si="12"/>
        <v>374.22374678721002</v>
      </c>
      <c r="J29" s="253">
        <f ca="1">OFFSET(UHD!C$115,'Discipline Analysis'!$A$3,0)</f>
        <v>8583457.531448042</v>
      </c>
      <c r="K29" s="254">
        <f ca="1">OFFSET(UHD!D$115,'Discipline Analysis'!$A$3,0)</f>
        <v>5850336.6816709153</v>
      </c>
      <c r="L29" s="254">
        <f ca="1">OFFSET(UHD!E$115,'Discipline Analysis'!$A$3,0)</f>
        <v>1025339.4808985731</v>
      </c>
      <c r="M29" s="254">
        <f ca="1">OFFSET(UHD!F$115,'Discipline Analysis'!$A$3,0)</f>
        <v>0</v>
      </c>
      <c r="N29" s="254">
        <f ca="1">OFFSET(UHD!G$115,'Discipline Analysis'!$A$3,0)</f>
        <v>0</v>
      </c>
      <c r="O29" s="256">
        <f t="shared" ca="1" si="0"/>
        <v>15459133.694017529</v>
      </c>
      <c r="P29" s="259">
        <f t="shared" ca="1" si="1"/>
        <v>2.0149205902515038E-2</v>
      </c>
      <c r="Q29" s="253">
        <f ca="1">OFFSET(UHD!C$192,'Discipline Analysis'!$A$3,0)</f>
        <v>6963371.2156765135</v>
      </c>
      <c r="R29" s="254">
        <f ca="1">OFFSET(UHD!D$192,'Discipline Analysis'!$A$3,0)</f>
        <v>4746113.7777996473</v>
      </c>
      <c r="S29" s="254">
        <f ca="1">OFFSET(UHD!E$192,'Discipline Analysis'!$A$3,0)</f>
        <v>831811.58658116218</v>
      </c>
      <c r="T29" s="254">
        <f ca="1">OFFSET(UHD!F$192,'Discipline Analysis'!$A$3,0)</f>
        <v>0</v>
      </c>
      <c r="U29" s="254">
        <f ca="1">OFFSET(UHD!G$192,'Discipline Analysis'!$A$3,0)</f>
        <v>0</v>
      </c>
      <c r="V29" s="256">
        <f t="shared" ca="1" si="2"/>
        <v>12541296.580057323</v>
      </c>
      <c r="W29" s="259">
        <f t="shared" ca="1" si="3"/>
        <v>1.921758986931418E-2</v>
      </c>
      <c r="X29" s="253">
        <f ca="1">OFFSET(UHD!C$217,'Discipline Analysis'!$A$3,0)</f>
        <v>4260338.6050773812</v>
      </c>
      <c r="Y29" s="254">
        <f ca="1">OFFSET(UHD!D$217,'Discipline Analysis'!$A$3,0)</f>
        <v>4866903.6647613104</v>
      </c>
      <c r="Z29" s="254">
        <f ca="1">OFFSET(UHD!E$217,'Discipline Analysis'!$A$3,0)</f>
        <v>264331.83937198907</v>
      </c>
      <c r="AA29" s="254">
        <f ca="1">OFFSET(UHD!F$217,'Discipline Analysis'!$A$3,0)</f>
        <v>0</v>
      </c>
      <c r="AB29" s="254">
        <f ca="1">OFFSET(UHD!G$217,'Discipline Analysis'!$A$3,0)</f>
        <v>0</v>
      </c>
      <c r="AC29" s="256">
        <f t="shared" ca="1" si="4"/>
        <v>9391574.1092106793</v>
      </c>
      <c r="AD29" s="260">
        <f t="shared" ca="1" si="5"/>
        <v>1.8603067228639865E-2</v>
      </c>
      <c r="AE29" s="253">
        <f ca="1">OFFSET(UHD!C$242,'Discipline Analysis'!$A$3,0)</f>
        <v>1226015.8294940849</v>
      </c>
      <c r="AF29" s="254">
        <f ca="1">OFFSET(UHD!D$242,'Discipline Analysis'!$A$3,0)</f>
        <v>1400569.6463912316</v>
      </c>
      <c r="AG29" s="254">
        <f ca="1">OFFSET(UHD!E$242,'Discipline Analysis'!$A$3,0)</f>
        <v>76067.9019557555</v>
      </c>
      <c r="AH29" s="254">
        <f ca="1">OFFSET(UHD!F$242,'Discipline Analysis'!$A$3,0)</f>
        <v>0</v>
      </c>
      <c r="AI29" s="254">
        <f ca="1">OFFSET(UHD!G$242,'Discipline Analysis'!$A$3,0)</f>
        <v>0</v>
      </c>
      <c r="AJ29" s="256">
        <f t="shared" ca="1" si="6"/>
        <v>2702653.3778410722</v>
      </c>
      <c r="AK29" s="260">
        <f t="shared" ca="1" si="7"/>
        <v>8.8308711117679808E-3</v>
      </c>
      <c r="AL29" s="253">
        <f ca="1">OFFSET(UHD!C$167,'Discipline Analysis'!$A$3,0)</f>
        <v>3857920.139082347</v>
      </c>
      <c r="AM29" s="254">
        <f ca="1">OFFSET(UHD!D$167,'Discipline Analysis'!$A$3,0)</f>
        <v>2629491.8594212234</v>
      </c>
      <c r="AN29" s="254">
        <f ca="1">OFFSET(UHD!E$167,'Discipline Analysis'!$A$3,0)</f>
        <v>460849.00149643025</v>
      </c>
      <c r="AO29" s="254">
        <f ca="1">OFFSET(UHD!F$167,'Discipline Analysis'!$A$3,0)</f>
        <v>0</v>
      </c>
      <c r="AP29" s="254">
        <f ca="1">OFFSET(UHD!G$167,'Discipline Analysis'!$A$3,0)</f>
        <v>0</v>
      </c>
      <c r="AQ29" s="256">
        <f t="shared" ca="1" si="8"/>
        <v>6948261.0000000009</v>
      </c>
      <c r="AR29" s="260">
        <f t="shared" ca="1" si="9"/>
        <v>7.6139827054257916E-3</v>
      </c>
    </row>
    <row r="30" spans="1:44" x14ac:dyDescent="0.55000000000000004">
      <c r="A30" s="261" t="s">
        <v>937</v>
      </c>
      <c r="B30" s="253">
        <f ca="1">OFFSET(TAMUV!C$31,'Discipline Analysis'!$A$3,0)</f>
        <v>13317</v>
      </c>
      <c r="C30" s="254">
        <f ca="1">OFFSET(TAMUV!D$31,'Discipline Analysis'!$A$3,0)</f>
        <v>10971</v>
      </c>
      <c r="D30" s="254">
        <f ca="1">OFFSET(TAMUV!E$31,'Discipline Analysis'!$A$3,0)</f>
        <v>3594</v>
      </c>
      <c r="E30" s="254">
        <f ca="1">OFFSET(TAMUV!F$31,'Discipline Analysis'!$A$3,0)</f>
        <v>0</v>
      </c>
      <c r="F30" s="255">
        <f ca="1">OFFSET(TAMUV!G$31,'Discipline Analysis'!$A$3,0)</f>
        <v>0</v>
      </c>
      <c r="G30" s="256">
        <f t="shared" ca="1" si="10"/>
        <v>27882</v>
      </c>
      <c r="H30" s="257">
        <f t="shared" ca="1" si="11"/>
        <v>959.34999999999991</v>
      </c>
      <c r="I30" s="258">
        <f t="shared" ca="1" si="12"/>
        <v>397.53480582851955</v>
      </c>
      <c r="J30" s="253">
        <f ca="1">OFFSET(TAMUV!C$115,'Discipline Analysis'!$A$3,0)</f>
        <v>1169980.0733119464</v>
      </c>
      <c r="K30" s="254">
        <f ca="1">OFFSET(TAMUV!D$115,'Discipline Analysis'!$A$3,0)</f>
        <v>1273780.2109807541</v>
      </c>
      <c r="L30" s="254">
        <f ca="1">OFFSET(TAMUV!E$115,'Discipline Analysis'!$A$3,0)</f>
        <v>924410.46105633432</v>
      </c>
      <c r="M30" s="254">
        <f ca="1">OFFSET(TAMUV!F$115,'Discipline Analysis'!$A$3,0)</f>
        <v>0</v>
      </c>
      <c r="N30" s="254">
        <f ca="1">OFFSET(TAMUV!G$115,'Discipline Analysis'!$A$3,0)</f>
        <v>0</v>
      </c>
      <c r="O30" s="256">
        <f t="shared" ca="1" si="0"/>
        <v>3368170.7453490351</v>
      </c>
      <c r="P30" s="259">
        <f t="shared" ca="1" si="1"/>
        <v>4.3900238658993191E-3</v>
      </c>
      <c r="Q30" s="253">
        <f ca="1">OFFSET(TAMUV!C$192,'Discipline Analysis'!$A$3,0)</f>
        <v>665226.95392521622</v>
      </c>
      <c r="R30" s="254">
        <f ca="1">OFFSET(TAMUV!D$192,'Discipline Analysis'!$A$3,0)</f>
        <v>724245.60815149918</v>
      </c>
      <c r="S30" s="254">
        <f ca="1">OFFSET(TAMUV!E$192,'Discipline Analysis'!$A$3,0)</f>
        <v>525601.05014809989</v>
      </c>
      <c r="T30" s="254">
        <f ca="1">OFFSET(TAMUV!F$192,'Discipline Analysis'!$A$3,0)</f>
        <v>0</v>
      </c>
      <c r="U30" s="254">
        <f ca="1">OFFSET(TAMUV!G$192,'Discipline Analysis'!$A$3,0)</f>
        <v>0</v>
      </c>
      <c r="V30" s="256">
        <f t="shared" ca="1" si="2"/>
        <v>1915073.6122248152</v>
      </c>
      <c r="W30" s="259">
        <f t="shared" ca="1" si="3"/>
        <v>2.934552979777654E-3</v>
      </c>
      <c r="X30" s="253">
        <f ca="1">OFFSET(TAMUV!C$217,'Discipline Analysis'!$A$3,0)</f>
        <v>729955.66415860434</v>
      </c>
      <c r="Y30" s="254">
        <f ca="1">OFFSET(TAMUV!D$217,'Discipline Analysis'!$A$3,0)</f>
        <v>1075356.9236561514</v>
      </c>
      <c r="Z30" s="254">
        <f ca="1">OFFSET(TAMUV!E$217,'Discipline Analysis'!$A$3,0)</f>
        <v>355856.1189459865</v>
      </c>
      <c r="AA30" s="254">
        <f ca="1">OFFSET(TAMUV!F$217,'Discipline Analysis'!$A$3,0)</f>
        <v>0</v>
      </c>
      <c r="AB30" s="254">
        <f ca="1">OFFSET(TAMUV!G$217,'Discipline Analysis'!$A$3,0)</f>
        <v>0</v>
      </c>
      <c r="AC30" s="256">
        <f t="shared" ca="1" si="4"/>
        <v>2161168.7067607422</v>
      </c>
      <c r="AD30" s="260">
        <f t="shared" ca="1" si="5"/>
        <v>4.2808975659227129E-3</v>
      </c>
      <c r="AE30" s="253">
        <f ca="1">OFFSET(TAMUV!C$242,'Discipline Analysis'!$A$3,0)</f>
        <v>388600.75749867858</v>
      </c>
      <c r="AF30" s="254">
        <f ca="1">OFFSET(TAMUV!D$242,'Discipline Analysis'!$A$3,0)</f>
        <v>572479.31022757478</v>
      </c>
      <c r="AG30" s="254">
        <f ca="1">OFFSET(TAMUV!E$242,'Discipline Analysis'!$A$3,0)</f>
        <v>189444.3240499378</v>
      </c>
      <c r="AH30" s="254">
        <f ca="1">OFFSET(TAMUV!F$242,'Discipline Analysis'!$A$3,0)</f>
        <v>0</v>
      </c>
      <c r="AI30" s="254">
        <f ca="1">OFFSET(TAMUV!G$242,'Discipline Analysis'!$A$3,0)</f>
        <v>0</v>
      </c>
      <c r="AJ30" s="256">
        <f t="shared" ca="1" si="6"/>
        <v>1150524.3917761911</v>
      </c>
      <c r="AK30" s="260">
        <f t="shared" ca="1" si="7"/>
        <v>3.7593176757416405E-3</v>
      </c>
      <c r="AL30" s="253">
        <f ca="1">OFFSET(TAMUV!C$167,'Discipline Analysis'!$A$3,0)</f>
        <v>864632.57955202961</v>
      </c>
      <c r="AM30" s="254">
        <f ca="1">OFFSET(TAMUV!D$167,'Discipline Analysis'!$A$3,0)</f>
        <v>941342.41661479103</v>
      </c>
      <c r="AN30" s="254">
        <f ca="1">OFFSET(TAMUV!E$167,'Discipline Analysis'!$A$3,0)</f>
        <v>683153.00383317925</v>
      </c>
      <c r="AO30" s="254">
        <f ca="1">OFFSET(TAMUV!F$167,'Discipline Analysis'!$A$3,0)</f>
        <v>0</v>
      </c>
      <c r="AP30" s="254">
        <f ca="1">OFFSET(TAMUV!G$167,'Discipline Analysis'!$A$3,0)</f>
        <v>0</v>
      </c>
      <c r="AQ30" s="256">
        <f t="shared" ca="1" si="8"/>
        <v>2489128</v>
      </c>
      <c r="AR30" s="260">
        <f t="shared" ca="1" si="9"/>
        <v>2.7276145129826136E-3</v>
      </c>
    </row>
    <row r="31" spans="1:44" x14ac:dyDescent="0.55000000000000004">
      <c r="A31" s="261" t="s">
        <v>680</v>
      </c>
      <c r="B31" s="253">
        <f ca="1">OFFSET(MID!C$31,'Discipline Analysis'!$A$3,0)</f>
        <v>33419</v>
      </c>
      <c r="C31" s="254">
        <f ca="1">OFFSET(MID!D$31,'Discipline Analysis'!$A$3,0)</f>
        <v>7281</v>
      </c>
      <c r="D31" s="254">
        <f ca="1">OFFSET(MID!E$31,'Discipline Analysis'!$A$3,0)</f>
        <v>3263</v>
      </c>
      <c r="E31" s="254">
        <f ca="1">OFFSET(MID!F$31,'Discipline Analysis'!$A$3,0)</f>
        <v>0</v>
      </c>
      <c r="F31" s="255">
        <f ca="1">OFFSET(MID!G$31,'Discipline Analysis'!$A$3,0)</f>
        <v>0</v>
      </c>
      <c r="G31" s="256">
        <f t="shared" ca="1" si="10"/>
        <v>43963</v>
      </c>
      <c r="H31" s="257">
        <f t="shared" ca="1" si="11"/>
        <v>1492.625</v>
      </c>
      <c r="I31" s="258">
        <f t="shared" ca="1" si="12"/>
        <v>441.10997209676555</v>
      </c>
      <c r="J31" s="253">
        <f ca="1">OFFSET(MID!C$115,'Discipline Analysis'!$A$3,0)</f>
        <v>3204364.0354161575</v>
      </c>
      <c r="K31" s="254">
        <f ca="1">OFFSET(MID!D$115,'Discipline Analysis'!$A$3,0)</f>
        <v>1255503.0932337227</v>
      </c>
      <c r="L31" s="254">
        <f ca="1">OFFSET(MID!E$115,'Discipline Analysis'!$A$3,0)</f>
        <v>776337.79766892327</v>
      </c>
      <c r="M31" s="254">
        <f ca="1">OFFSET(MID!F$115,'Discipline Analysis'!$A$3,0)</f>
        <v>0</v>
      </c>
      <c r="N31" s="254">
        <f ca="1">OFFSET(MID!G$115,'Discipline Analysis'!$A$3,0)</f>
        <v>0</v>
      </c>
      <c r="O31" s="256">
        <f t="shared" ca="1" si="0"/>
        <v>5236204.9263188038</v>
      </c>
      <c r="P31" s="259">
        <f t="shared" ca="1" si="1"/>
        <v>6.8247919512456423E-3</v>
      </c>
      <c r="Q31" s="253">
        <f ca="1">OFFSET(MID!C$192,'Discipline Analysis'!$A$3,0)</f>
        <v>1422100.8016696461</v>
      </c>
      <c r="R31" s="254">
        <f ca="1">OFFSET(MID!D$192,'Discipline Analysis'!$A$3,0)</f>
        <v>557193.85676930973</v>
      </c>
      <c r="S31" s="254">
        <f ca="1">OFFSET(MID!E$192,'Discipline Analysis'!$A$3,0)</f>
        <v>344539.69406383019</v>
      </c>
      <c r="T31" s="254">
        <f ca="1">OFFSET(MID!F$192,'Discipline Analysis'!$A$3,0)</f>
        <v>0</v>
      </c>
      <c r="U31" s="254">
        <f ca="1">OFFSET(MID!G$192,'Discipline Analysis'!$A$3,0)</f>
        <v>0</v>
      </c>
      <c r="V31" s="256">
        <f t="shared" ca="1" si="2"/>
        <v>2323834.3525027861</v>
      </c>
      <c r="W31" s="259">
        <f t="shared" ca="1" si="3"/>
        <v>3.5609153507808757E-3</v>
      </c>
      <c r="X31" s="253">
        <f ca="1">OFFSET(MID!C$217,'Discipline Analysis'!$A$3,0)</f>
        <v>1737912.9048163001</v>
      </c>
      <c r="Y31" s="254">
        <f ca="1">OFFSET(MID!D$217,'Discipline Analysis'!$A$3,0)</f>
        <v>603634.54780758941</v>
      </c>
      <c r="Z31" s="254">
        <f ca="1">OFFSET(MID!E$217,'Discipline Analysis'!$A$3,0)</f>
        <v>275596.01470637153</v>
      </c>
      <c r="AA31" s="254">
        <f ca="1">OFFSET(MID!F$217,'Discipline Analysis'!$A$3,0)</f>
        <v>0</v>
      </c>
      <c r="AB31" s="254">
        <f ca="1">OFFSET(MID!G$217,'Discipline Analysis'!$A$3,0)</f>
        <v>0</v>
      </c>
      <c r="AC31" s="256">
        <f t="shared" ca="1" si="4"/>
        <v>2617143.4673302611</v>
      </c>
      <c r="AD31" s="260">
        <f t="shared" ca="1" si="5"/>
        <v>5.184103889676106E-3</v>
      </c>
      <c r="AE31" s="253">
        <f ca="1">OFFSET(MID!C$242,'Discipline Analysis'!$A$3,0)</f>
        <v>3097921.8741840515</v>
      </c>
      <c r="AF31" s="254">
        <f ca="1">OFFSET(MID!D$242,'Discipline Analysis'!$A$3,0)</f>
        <v>1076010.5782539158</v>
      </c>
      <c r="AG31" s="254">
        <f ca="1">OFFSET(MID!E$242,'Discipline Analysis'!$A$3,0)</f>
        <v>491264.50470028771</v>
      </c>
      <c r="AH31" s="254">
        <f ca="1">OFFSET(MID!F$242,'Discipline Analysis'!$A$3,0)</f>
        <v>0</v>
      </c>
      <c r="AI31" s="254">
        <f ca="1">OFFSET(MID!G$242,'Discipline Analysis'!$A$3,0)</f>
        <v>0</v>
      </c>
      <c r="AJ31" s="256">
        <f t="shared" ca="1" si="6"/>
        <v>4665196.9571382552</v>
      </c>
      <c r="AK31" s="260">
        <f t="shared" ca="1" si="7"/>
        <v>1.5243446820549962E-2</v>
      </c>
      <c r="AL31" s="253">
        <f ca="1">OFFSET(MID!C$167,'Discipline Analysis'!$A$3,0)</f>
        <v>2784516.4138048273</v>
      </c>
      <c r="AM31" s="254">
        <f ca="1">OFFSET(MID!D$167,'Discipline Analysis'!$A$3,0)</f>
        <v>1091002.4366934963</v>
      </c>
      <c r="AN31" s="254">
        <f ca="1">OFFSET(MID!E$167,'Discipline Analysis'!$A$3,0)</f>
        <v>674619.14950167632</v>
      </c>
      <c r="AO31" s="254">
        <f ca="1">OFFSET(MID!F$167,'Discipline Analysis'!$A$3,0)</f>
        <v>0</v>
      </c>
      <c r="AP31" s="254">
        <f ca="1">OFFSET(MID!G$167,'Discipline Analysis'!$A$3,0)</f>
        <v>0</v>
      </c>
      <c r="AQ31" s="256">
        <f t="shared" ca="1" si="8"/>
        <v>4550138</v>
      </c>
      <c r="AR31" s="260">
        <f t="shared" ca="1" si="9"/>
        <v>4.9860924970004288E-3</v>
      </c>
    </row>
    <row r="32" spans="1:44" x14ac:dyDescent="0.55000000000000004">
      <c r="A32" s="261" t="s">
        <v>87</v>
      </c>
      <c r="B32" s="253">
        <f ca="1">OFFSET(UNT!C$31,'Discipline Analysis'!$A$3,0)</f>
        <v>286890.5</v>
      </c>
      <c r="C32" s="254">
        <f ca="1">OFFSET(UNT!D$31,'Discipline Analysis'!$A$3,0)</f>
        <v>108103</v>
      </c>
      <c r="D32" s="254">
        <f ca="1">OFFSET(UNT!E$31,'Discipline Analysis'!$A$3,0)</f>
        <v>22328</v>
      </c>
      <c r="E32" s="254">
        <f ca="1">OFFSET(UNT!F$31,'Discipline Analysis'!$A$3,0)</f>
        <v>6698</v>
      </c>
      <c r="F32" s="255">
        <f ca="1">OFFSET(UNT!G$31,'Discipline Analysis'!$A$3,0)</f>
        <v>0</v>
      </c>
      <c r="G32" s="256">
        <f t="shared" ca="1" si="10"/>
        <v>424019.5</v>
      </c>
      <c r="H32" s="257">
        <f t="shared" ca="1" si="11"/>
        <v>14468.894444444446</v>
      </c>
      <c r="I32" s="258">
        <f t="shared" ca="1" si="12"/>
        <v>385.08199282476573</v>
      </c>
      <c r="J32" s="253">
        <f ca="1">OFFSET(UNT!C$115,'Discipline Analysis'!$A$3,0)</f>
        <v>17905128.281034194</v>
      </c>
      <c r="K32" s="254">
        <f ca="1">OFFSET(UNT!D$115,'Discipline Analysis'!$A$3,0)</f>
        <v>10426391.563522503</v>
      </c>
      <c r="L32" s="254">
        <f ca="1">OFFSET(UNT!E$115,'Discipline Analysis'!$A$3,0)</f>
        <v>6061823.3592363568</v>
      </c>
      <c r="M32" s="254">
        <f ca="1">OFFSET(UNT!F$115,'Discipline Analysis'!$A$3,0)</f>
        <v>6268952.6218897952</v>
      </c>
      <c r="N32" s="254">
        <f ca="1">OFFSET(UNT!G$115,'Discipline Analysis'!$A$3,0)</f>
        <v>0</v>
      </c>
      <c r="O32" s="256">
        <f t="shared" ca="1" si="0"/>
        <v>40662295.825682849</v>
      </c>
      <c r="P32" s="259">
        <f t="shared" ca="1" si="1"/>
        <v>5.2998634158764289E-2</v>
      </c>
      <c r="Q32" s="253">
        <f ca="1">OFFSET(UNT!C$192,'Discipline Analysis'!$A$3,0)</f>
        <v>10538512.541362656</v>
      </c>
      <c r="R32" s="254">
        <f ca="1">OFFSET(UNT!D$192,'Discipline Analysis'!$A$3,0)</f>
        <v>6136714.3830925487</v>
      </c>
      <c r="S32" s="254">
        <f ca="1">OFFSET(UNT!E$192,'Discipline Analysis'!$A$3,0)</f>
        <v>3567838.2467946005</v>
      </c>
      <c r="T32" s="254">
        <f ca="1">OFFSET(UNT!F$192,'Discipline Analysis'!$A$3,0)</f>
        <v>3689749.3718027691</v>
      </c>
      <c r="U32" s="254">
        <f ca="1">OFFSET(UNT!G$192,'Discipline Analysis'!$A$3,0)</f>
        <v>0</v>
      </c>
      <c r="V32" s="256">
        <f t="shared" ca="1" si="2"/>
        <v>23932814.543052576</v>
      </c>
      <c r="W32" s="259">
        <f t="shared" ca="1" si="3"/>
        <v>3.6673322520584237E-2</v>
      </c>
      <c r="X32" s="253">
        <f ca="1">OFFSET(UNT!C$217,'Discipline Analysis'!$A$3,0)</f>
        <v>10857654.709379047</v>
      </c>
      <c r="Y32" s="254">
        <f ca="1">OFFSET(UNT!D$217,'Discipline Analysis'!$A$3,0)</f>
        <v>7243256.1173379757</v>
      </c>
      <c r="Z32" s="254">
        <f ca="1">OFFSET(UNT!E$217,'Discipline Analysis'!$A$3,0)</f>
        <v>1709600.1835178463</v>
      </c>
      <c r="AA32" s="254">
        <f ca="1">OFFSET(UNT!F$217,'Discipline Analysis'!$A$3,0)</f>
        <v>735979.60412427201</v>
      </c>
      <c r="AB32" s="254">
        <f ca="1">OFFSET(UNT!G$217,'Discipline Analysis'!$A$3,0)</f>
        <v>0</v>
      </c>
      <c r="AC32" s="256">
        <f t="shared" ca="1" si="4"/>
        <v>20546490.61435914</v>
      </c>
      <c r="AD32" s="260">
        <f t="shared" ca="1" si="5"/>
        <v>4.0699007617548966E-2</v>
      </c>
      <c r="AE32" s="253">
        <f ca="1">OFFSET(UNT!C$242,'Discipline Analysis'!$A$3,0)</f>
        <v>11936460.25274325</v>
      </c>
      <c r="AF32" s="254">
        <f ca="1">OFFSET(UNT!D$242,'Discipline Analysis'!$A$3,0)</f>
        <v>7962938.6878880356</v>
      </c>
      <c r="AG32" s="254">
        <f ca="1">OFFSET(UNT!E$242,'Discipline Analysis'!$A$3,0)</f>
        <v>1879464.3212420226</v>
      </c>
      <c r="AH32" s="254">
        <f ca="1">OFFSET(UNT!F$242,'Discipline Analysis'!$A$3,0)</f>
        <v>809105.79002576345</v>
      </c>
      <c r="AI32" s="254">
        <f ca="1">OFFSET(UNT!G$242,'Discipline Analysis'!$A$3,0)</f>
        <v>0</v>
      </c>
      <c r="AJ32" s="256">
        <f t="shared" ca="1" si="6"/>
        <v>22587969.051899072</v>
      </c>
      <c r="AK32" s="260">
        <f t="shared" ca="1" si="7"/>
        <v>7.3805781018528568E-2</v>
      </c>
      <c r="AL32" s="253">
        <f ca="1">OFFSET(UNT!C$167,'Discipline Analysis'!$A$3,0)</f>
        <v>24461931.419923194</v>
      </c>
      <c r="AM32" s="254">
        <f ca="1">OFFSET(UNT!D$167,'Discipline Analysis'!$A$3,0)</f>
        <v>14244504.221414136</v>
      </c>
      <c r="AN32" s="254">
        <f ca="1">OFFSET(UNT!E$167,'Discipline Analysis'!$A$3,0)</f>
        <v>8281644.5079813404</v>
      </c>
      <c r="AO32" s="254">
        <f ca="1">OFFSET(UNT!F$167,'Discipline Analysis'!$A$3,0)</f>
        <v>8564623.8722484242</v>
      </c>
      <c r="AP32" s="254">
        <f ca="1">OFFSET(UNT!G$167,'Discipline Analysis'!$A$3,0)</f>
        <v>0</v>
      </c>
      <c r="AQ32" s="256">
        <f t="shared" ca="1" si="8"/>
        <v>55552704.021567091</v>
      </c>
      <c r="AR32" s="260">
        <f t="shared" ca="1" si="9"/>
        <v>6.0875279103627458E-2</v>
      </c>
    </row>
    <row r="33" spans="1:44" x14ac:dyDescent="0.55000000000000004">
      <c r="A33" s="262" t="s">
        <v>702</v>
      </c>
      <c r="B33" s="253">
        <f ca="1">OFFSET(UNTD!C$31,'Discipline Analysis'!$A$3,0)</f>
        <v>22907</v>
      </c>
      <c r="C33" s="254">
        <f ca="1">OFFSET(UNTD!D$31,'Discipline Analysis'!$A$3,0)</f>
        <v>12798</v>
      </c>
      <c r="D33" s="254">
        <f ca="1">OFFSET(UNTD!E$31,'Discipline Analysis'!$A$3,0)</f>
        <v>4446</v>
      </c>
      <c r="E33" s="254">
        <f ca="1">OFFSET(UNTD!F$31,'Discipline Analysis'!$A$3,0)</f>
        <v>0</v>
      </c>
      <c r="F33" s="255">
        <f ca="1">OFFSET(UNTD!G$31,'Discipline Analysis'!$A$3,0)</f>
        <v>0</v>
      </c>
      <c r="G33" s="256">
        <f t="shared" ca="1" si="10"/>
        <v>40151</v>
      </c>
      <c r="H33" s="257">
        <f t="shared" ca="1" si="11"/>
        <v>1375.4166666666667</v>
      </c>
      <c r="I33" s="258">
        <f t="shared" ca="1" si="12"/>
        <v>476.85052728934073</v>
      </c>
      <c r="J33" s="253">
        <f ca="1">OFFSET(UNTD!C$115,'Discipline Analysis'!$A$3,0)</f>
        <v>1977289.6360797314</v>
      </c>
      <c r="K33" s="254">
        <f ca="1">OFFSET(UNTD!D$115,'Discipline Analysis'!$A$3,0)</f>
        <v>1504283.5980539513</v>
      </c>
      <c r="L33" s="254">
        <f ca="1">OFFSET(UNTD!E$115,'Discipline Analysis'!$A$3,0)</f>
        <v>932499.77617759746</v>
      </c>
      <c r="M33" s="254">
        <f ca="1">OFFSET(UNTD!F$115,'Discipline Analysis'!$A$3,0)</f>
        <v>0</v>
      </c>
      <c r="N33" s="254">
        <f ca="1">OFFSET(UNTD!G$115,'Discipline Analysis'!$A$3,0)</f>
        <v>0</v>
      </c>
      <c r="O33" s="256">
        <f t="shared" ca="1" si="0"/>
        <v>4414073.0103112804</v>
      </c>
      <c r="P33" s="259">
        <f t="shared" ca="1" si="1"/>
        <v>5.7532373879342893E-3</v>
      </c>
      <c r="Q33" s="253">
        <f ca="1">OFFSET(UNTD!C$192,'Discipline Analysis'!$A$3,0)</f>
        <v>1329466.000625666</v>
      </c>
      <c r="R33" s="254">
        <f ca="1">OFFSET(UNTD!D$192,'Discipline Analysis'!$A$3,0)</f>
        <v>1011431.9432112426</v>
      </c>
      <c r="S33" s="254">
        <f ca="1">OFFSET(UNTD!E$192,'Discipline Analysis'!$A$3,0)</f>
        <v>626982.87868291279</v>
      </c>
      <c r="T33" s="254">
        <f ca="1">OFFSET(UNTD!F$192,'Discipline Analysis'!$A$3,0)</f>
        <v>0</v>
      </c>
      <c r="U33" s="254">
        <f ca="1">OFFSET(UNTD!G$192,'Discipline Analysis'!$A$3,0)</f>
        <v>0</v>
      </c>
      <c r="V33" s="256">
        <f t="shared" ca="1" si="2"/>
        <v>2967880.8225198216</v>
      </c>
      <c r="W33" s="259">
        <f t="shared" ca="1" si="3"/>
        <v>4.5478165725611171E-3</v>
      </c>
      <c r="X33" s="253">
        <f ca="1">OFFSET(UNTD!C$217,'Discipline Analysis'!$A$3,0)</f>
        <v>1243197.6295142651</v>
      </c>
      <c r="Y33" s="254">
        <f ca="1">OFFSET(UNTD!D$217,'Discipline Analysis'!$A$3,0)</f>
        <v>1333925.5763828654</v>
      </c>
      <c r="Z33" s="254">
        <f ca="1">OFFSET(UNTD!E$217,'Discipline Analysis'!$A$3,0)</f>
        <v>407217.64711798821</v>
      </c>
      <c r="AA33" s="254">
        <f ca="1">OFFSET(UNTD!F$217,'Discipline Analysis'!$A$3,0)</f>
        <v>0</v>
      </c>
      <c r="AB33" s="254">
        <f ca="1">OFFSET(UNTD!G$217,'Discipline Analysis'!$A$3,0)</f>
        <v>0</v>
      </c>
      <c r="AC33" s="256">
        <f t="shared" ca="1" si="4"/>
        <v>2984340.8530151187</v>
      </c>
      <c r="AD33" s="260">
        <f t="shared" ca="1" si="5"/>
        <v>5.9114577467230074E-3</v>
      </c>
      <c r="AE33" s="253">
        <f ca="1">OFFSET(UNTD!C$242,'Discipline Analysis'!$A$3,0)</f>
        <v>2030097.9358244704</v>
      </c>
      <c r="AF33" s="254">
        <f ca="1">OFFSET(UNTD!D$242,'Discipline Analysis'!$A$3,0)</f>
        <v>2178253.4770568823</v>
      </c>
      <c r="AG33" s="254">
        <f ca="1">OFFSET(UNTD!E$242,'Discipline Analysis'!$A$3,0)</f>
        <v>664972.07299898542</v>
      </c>
      <c r="AH33" s="254">
        <f ca="1">OFFSET(UNTD!F$242,'Discipline Analysis'!$A$3,0)</f>
        <v>0</v>
      </c>
      <c r="AI33" s="254">
        <f ca="1">OFFSET(UNTD!G$242,'Discipline Analysis'!$A$3,0)</f>
        <v>0</v>
      </c>
      <c r="AJ33" s="256">
        <f t="shared" ca="1" si="6"/>
        <v>4873323.4858803386</v>
      </c>
      <c r="AK33" s="260">
        <f t="shared" ca="1" si="7"/>
        <v>1.5923496495188295E-2</v>
      </c>
      <c r="AL33" s="253">
        <f ca="1">OFFSET(UNTD!C$167,'Discipline Analysis'!$A$3,0)</f>
        <v>1749880.15566684</v>
      </c>
      <c r="AM33" s="254">
        <f ca="1">OFFSET(UNTD!D$167,'Discipline Analysis'!$A$3,0)</f>
        <v>1331274.8768302239</v>
      </c>
      <c r="AN33" s="254">
        <f ca="1">OFFSET(UNTD!E$167,'Discipline Analysis'!$A$3,0)</f>
        <v>825252.31697069854</v>
      </c>
      <c r="AO33" s="254">
        <f ca="1">OFFSET(UNTD!F$167,'Discipline Analysis'!$A$3,0)</f>
        <v>0</v>
      </c>
      <c r="AP33" s="254">
        <f ca="1">OFFSET(UNTD!G$167,'Discipline Analysis'!$A$3,0)</f>
        <v>0</v>
      </c>
      <c r="AQ33" s="256">
        <f t="shared" ca="1" si="8"/>
        <v>3906407.3494677627</v>
      </c>
      <c r="AR33" s="260">
        <f t="shared" ca="1" si="9"/>
        <v>4.2806851957915438E-3</v>
      </c>
    </row>
    <row r="34" spans="1:44" x14ac:dyDescent="0.55000000000000004">
      <c r="A34" s="261" t="s">
        <v>93</v>
      </c>
      <c r="B34" s="253">
        <f ca="1">OFFSET(SFASU!C$31,'Discipline Analysis'!$A$3,0)</f>
        <v>76962</v>
      </c>
      <c r="C34" s="254">
        <f ca="1">OFFSET(SFASU!D$31,'Discipline Analysis'!$A$3,0)</f>
        <v>11870</v>
      </c>
      <c r="D34" s="254">
        <f ca="1">OFFSET(SFASU!E$31,'Discipline Analysis'!$A$3,0)</f>
        <v>2603</v>
      </c>
      <c r="E34" s="254">
        <f ca="1">OFFSET(SFASU!F$31,'Discipline Analysis'!$A$3,0)</f>
        <v>486</v>
      </c>
      <c r="F34" s="255">
        <f ca="1">OFFSET(SFASU!G$31,'Discipline Analysis'!$A$3,0)</f>
        <v>0</v>
      </c>
      <c r="G34" s="256">
        <f t="shared" ca="1" si="10"/>
        <v>91921</v>
      </c>
      <c r="H34" s="257">
        <f t="shared" ca="1" si="11"/>
        <v>3096.5250000000001</v>
      </c>
      <c r="I34" s="258">
        <f t="shared" ca="1" si="12"/>
        <v>434.51984855959358</v>
      </c>
      <c r="J34" s="253">
        <f ca="1">OFFSET(SFASU!C$115,'Discipline Analysis'!$A$3,0)</f>
        <v>8024448.5350697599</v>
      </c>
      <c r="K34" s="254">
        <f ca="1">OFFSET(SFASU!D$115,'Discipline Analysis'!$A$3,0)</f>
        <v>2315212.4221744859</v>
      </c>
      <c r="L34" s="254">
        <f ca="1">OFFSET(SFASU!E$115,'Discipline Analysis'!$A$3,0)</f>
        <v>1417865.8987121745</v>
      </c>
      <c r="M34" s="254">
        <f ca="1">OFFSET(SFASU!F$115,'Discipline Analysis'!$A$3,0)</f>
        <v>386618.66216216219</v>
      </c>
      <c r="N34" s="254">
        <f ca="1">OFFSET(SFASU!G$115,'Discipline Analysis'!$A$3,0)</f>
        <v>0</v>
      </c>
      <c r="O34" s="256">
        <f t="shared" ca="1" si="0"/>
        <v>12144145.518118583</v>
      </c>
      <c r="P34" s="259">
        <f t="shared" ca="1" si="1"/>
        <v>1.5828499409987637E-2</v>
      </c>
      <c r="Q34" s="253">
        <f ca="1">OFFSET(SFASU!C$192,'Discipline Analysis'!$A$3,0)</f>
        <v>3802230.4435651465</v>
      </c>
      <c r="R34" s="254">
        <f ca="1">OFFSET(SFASU!D$192,'Discipline Analysis'!$A$3,0)</f>
        <v>1097018.8314424159</v>
      </c>
      <c r="S34" s="254">
        <f ca="1">OFFSET(SFASU!E$192,'Discipline Analysis'!$A$3,0)</f>
        <v>671828.45792024501</v>
      </c>
      <c r="T34" s="254">
        <f ca="1">OFFSET(SFASU!F$192,'Discipline Analysis'!$A$3,0)</f>
        <v>183191.80949306471</v>
      </c>
      <c r="U34" s="254">
        <f ca="1">OFFSET(SFASU!G$192,'Discipline Analysis'!$A$3,0)</f>
        <v>0</v>
      </c>
      <c r="V34" s="256">
        <f t="shared" ca="1" si="2"/>
        <v>5754269.5424208725</v>
      </c>
      <c r="W34" s="259">
        <f t="shared" ca="1" si="3"/>
        <v>8.8175246760032414E-3</v>
      </c>
      <c r="X34" s="253">
        <f ca="1">OFFSET(SFASU!C$217,'Discipline Analysis'!$A$3,0)</f>
        <v>7903417.7448681649</v>
      </c>
      <c r="Y34" s="254">
        <f ca="1">OFFSET(SFASU!D$217,'Discipline Analysis'!$A$3,0)</f>
        <v>2249711.3888591123</v>
      </c>
      <c r="Z34" s="254">
        <f ca="1">OFFSET(SFASU!E$217,'Discipline Analysis'!$A$3,0)</f>
        <v>495173.02658356598</v>
      </c>
      <c r="AA34" s="254">
        <f ca="1">OFFSET(SFASU!F$217,'Discipline Analysis'!$A$3,0)</f>
        <v>115119.88109706354</v>
      </c>
      <c r="AB34" s="254">
        <f ca="1">OFFSET(SFASU!G$217,'Discipline Analysis'!$A$3,0)</f>
        <v>0</v>
      </c>
      <c r="AC34" s="256">
        <f t="shared" ca="1" si="4"/>
        <v>10763422.041407906</v>
      </c>
      <c r="AD34" s="260">
        <f t="shared" ca="1" si="5"/>
        <v>2.1320458265900229E-2</v>
      </c>
      <c r="AE34" s="253">
        <f ca="1">OFFSET(SFASU!C$242,'Discipline Analysis'!$A$3,0)</f>
        <v>2754760.9243838256</v>
      </c>
      <c r="AF34" s="254">
        <f ca="1">OFFSET(SFASU!D$242,'Discipline Analysis'!$A$3,0)</f>
        <v>784143.92674541927</v>
      </c>
      <c r="AG34" s="254">
        <f ca="1">OFFSET(SFASU!E$242,'Discipline Analysis'!$A$3,0)</f>
        <v>172594.1040288558</v>
      </c>
      <c r="AH34" s="254">
        <f ca="1">OFFSET(SFASU!F$242,'Discipline Analysis'!$A$3,0)</f>
        <v>40125.393886944643</v>
      </c>
      <c r="AI34" s="254">
        <f ca="1">OFFSET(SFASU!G$242,'Discipline Analysis'!$A$3,0)</f>
        <v>0</v>
      </c>
      <c r="AJ34" s="256">
        <f t="shared" ca="1" si="6"/>
        <v>3751624.3490450457</v>
      </c>
      <c r="AK34" s="260">
        <f t="shared" ca="1" si="7"/>
        <v>1.2258364819484242E-2</v>
      </c>
      <c r="AL34" s="253">
        <f ca="1">OFFSET(SFASU!C$167,'Discipline Analysis'!$A$3,0)</f>
        <v>5008842.5955133066</v>
      </c>
      <c r="AM34" s="254">
        <f ca="1">OFFSET(SFASU!D$167,'Discipline Analysis'!$A$3,0)</f>
        <v>1426793.6150148232</v>
      </c>
      <c r="AN34" s="254">
        <f ca="1">OFFSET(SFASU!E$167,'Discipline Analysis'!$A$3,0)</f>
        <v>858363.02748378809</v>
      </c>
      <c r="AO34" s="254">
        <f ca="1">OFFSET(SFASU!F$167,'Discipline Analysis'!$A$3,0)</f>
        <v>234038.31044207839</v>
      </c>
      <c r="AP34" s="254">
        <f ca="1">OFFSET(SFASU!G$167,'Discipline Analysis'!$A$3,0)</f>
        <v>0</v>
      </c>
      <c r="AQ34" s="256">
        <f t="shared" ca="1" si="8"/>
        <v>7528037.548453996</v>
      </c>
      <c r="AR34" s="260">
        <f t="shared" ca="1" si="9"/>
        <v>8.2493083808631677E-3</v>
      </c>
    </row>
    <row r="35" spans="1:44" x14ac:dyDescent="0.55000000000000004">
      <c r="A35" s="261" t="s">
        <v>103</v>
      </c>
      <c r="B35" s="253">
        <f ca="1">OFFSET(TSU!C$31,'Discipline Analysis'!$A$3,0)</f>
        <v>80758</v>
      </c>
      <c r="C35" s="254">
        <f ca="1">OFFSET(TSU!D$31,'Discipline Analysis'!$A$3,0)</f>
        <v>13863</v>
      </c>
      <c r="D35" s="254">
        <f ca="1">OFFSET(TSU!E$31,'Discipline Analysis'!$A$3,0)</f>
        <v>6770</v>
      </c>
      <c r="E35" s="254">
        <f ca="1">OFFSET(TSU!F$31,'Discipline Analysis'!$A$3,0)</f>
        <v>222</v>
      </c>
      <c r="F35" s="255">
        <f ca="1">OFFSET(TSU!G$31,'Discipline Analysis'!$A$3,0)</f>
        <v>0</v>
      </c>
      <c r="G35" s="256">
        <f t="shared" ca="1" si="10"/>
        <v>101613</v>
      </c>
      <c r="H35" s="257">
        <f t="shared" ca="1" si="11"/>
        <v>3448.4500000000003</v>
      </c>
      <c r="I35" s="258">
        <f t="shared" ca="1" si="12"/>
        <v>542.13704769400397</v>
      </c>
      <c r="J35" s="253">
        <f ca="1">OFFSET(TSU!C$115,'Discipline Analysis'!$A$3,0)</f>
        <v>5720849.8543002848</v>
      </c>
      <c r="K35" s="254">
        <f ca="1">OFFSET(TSU!D$115,'Discipline Analysis'!$A$3,0)</f>
        <v>2197716.8336563166</v>
      </c>
      <c r="L35" s="254">
        <f ca="1">OFFSET(TSU!E$115,'Discipline Analysis'!$A$3,0)</f>
        <v>2865511.4964715634</v>
      </c>
      <c r="M35" s="254">
        <f ca="1">OFFSET(TSU!F$115,'Discipline Analysis'!$A$3,0)</f>
        <v>50996.191025641026</v>
      </c>
      <c r="N35" s="254">
        <f ca="1">OFFSET(TSU!G$115,'Discipline Analysis'!$A$3,0)</f>
        <v>0</v>
      </c>
      <c r="O35" s="256">
        <f t="shared" ca="1" si="0"/>
        <v>10835074.375453806</v>
      </c>
      <c r="P35" s="259">
        <f t="shared" ca="1" si="1"/>
        <v>1.4122275470362829E-2</v>
      </c>
      <c r="Q35" s="253">
        <f ca="1">OFFSET(TSU!C$192,'Discipline Analysis'!$A$3,0)</f>
        <v>1683997.8322266508</v>
      </c>
      <c r="R35" s="254">
        <f ca="1">OFFSET(TSU!D$192,'Discipline Analysis'!$A$3,0)</f>
        <v>646923.18064304756</v>
      </c>
      <c r="S35" s="254">
        <f ca="1">OFFSET(TSU!E$192,'Discipline Analysis'!$A$3,0)</f>
        <v>843496.20618890808</v>
      </c>
      <c r="T35" s="254">
        <f ca="1">OFFSET(TSU!F$192,'Discipline Analysis'!$A$3,0)</f>
        <v>15011.314284789827</v>
      </c>
      <c r="U35" s="254">
        <f ca="1">OFFSET(TSU!G$192,'Discipline Analysis'!$A$3,0)</f>
        <v>0</v>
      </c>
      <c r="V35" s="256">
        <f t="shared" ca="1" si="2"/>
        <v>3189428.5333433966</v>
      </c>
      <c r="W35" s="259">
        <f t="shared" ca="1" si="3"/>
        <v>4.8873040422907762E-3</v>
      </c>
      <c r="X35" s="253">
        <f ca="1">OFFSET(TSU!C$217,'Discipline Analysis'!$A$3,0)</f>
        <v>15758487.002080629</v>
      </c>
      <c r="Y35" s="254">
        <f ca="1">OFFSET(TSU!D$217,'Discipline Analysis'!$A$3,0)</f>
        <v>4836717.211986471</v>
      </c>
      <c r="Z35" s="254">
        <f ca="1">OFFSET(TSU!E$217,'Discipline Analysis'!$A$3,0)</f>
        <v>2472318.949690429</v>
      </c>
      <c r="AA35" s="254">
        <f ca="1">OFFSET(TSU!F$217,'Discipline Analysis'!$A$3,0)</f>
        <v>121438.65937543675</v>
      </c>
      <c r="AB35" s="254">
        <f ca="1">OFFSET(TSU!G$217,'Discipline Analysis'!$A$3,0)</f>
        <v>0</v>
      </c>
      <c r="AC35" s="256">
        <f t="shared" ca="1" si="4"/>
        <v>23188961.823132966</v>
      </c>
      <c r="AD35" s="260">
        <f t="shared" ca="1" si="5"/>
        <v>4.5933281337260504E-2</v>
      </c>
      <c r="AE35" s="253">
        <f ca="1">OFFSET(TSU!C$242,'Discipline Analysis'!$A$3,0)</f>
        <v>3886459.9865241637</v>
      </c>
      <c r="AF35" s="254">
        <f ca="1">OFFSET(TSU!D$242,'Discipline Analysis'!$A$3,0)</f>
        <v>1192862.4815336796</v>
      </c>
      <c r="AG35" s="254">
        <f ca="1">OFFSET(TSU!E$242,'Discipline Analysis'!$A$3,0)</f>
        <v>609739.28973185434</v>
      </c>
      <c r="AH35" s="254">
        <f ca="1">OFFSET(TSU!F$242,'Discipline Analysis'!$A$3,0)</f>
        <v>29949.98761095895</v>
      </c>
      <c r="AI35" s="254">
        <f ca="1">OFFSET(TSU!G$242,'Discipline Analysis'!$A$3,0)</f>
        <v>0</v>
      </c>
      <c r="AJ35" s="256">
        <f t="shared" ca="1" si="6"/>
        <v>5719011.745400656</v>
      </c>
      <c r="AK35" s="260">
        <f t="shared" ca="1" si="7"/>
        <v>1.8686767613042492E-2</v>
      </c>
      <c r="AL35" s="253">
        <f ca="1">OFFSET(TSU!C$167,'Discipline Analysis'!$A$3,0)</f>
        <v>6418129.268176211</v>
      </c>
      <c r="AM35" s="254">
        <f ca="1">OFFSET(TSU!D$167,'Discipline Analysis'!$A$3,0)</f>
        <v>2465583.1025962769</v>
      </c>
      <c r="AN35" s="254">
        <f ca="1">OFFSET(TSU!E$167,'Discipline Analysis'!$A$3,0)</f>
        <v>3214771.1742469734</v>
      </c>
      <c r="AO35" s="254">
        <f ca="1">OFFSET(TSU!F$167,'Discipline Analysis'!$A$3,0)</f>
        <v>57211.804980538793</v>
      </c>
      <c r="AP35" s="254">
        <f ca="1">OFFSET(TSU!G$167,'Discipline Analysis'!$A$3,0)</f>
        <v>0</v>
      </c>
      <c r="AQ35" s="256">
        <f t="shared" ca="1" si="8"/>
        <v>12155695.350000001</v>
      </c>
      <c r="AR35" s="260">
        <f t="shared" ca="1" si="9"/>
        <v>1.3320347949987014E-2</v>
      </c>
    </row>
    <row r="36" spans="1:44" x14ac:dyDescent="0.55000000000000004">
      <c r="A36" s="261" t="s">
        <v>105</v>
      </c>
      <c r="B36" s="253">
        <f ca="1">OFFSET(TTU!C$31,'Discipline Analysis'!$A$3,0)</f>
        <v>290094</v>
      </c>
      <c r="C36" s="254">
        <f ca="1">OFFSET(TTU!D$31,'Discipline Analysis'!$A$3,0)</f>
        <v>84268.000000000015</v>
      </c>
      <c r="D36" s="254">
        <f ca="1">OFFSET(TTU!E$31,'Discipline Analysis'!$A$3,0)</f>
        <v>15097</v>
      </c>
      <c r="E36" s="254">
        <f ca="1">OFFSET(TTU!F$31,'Discipline Analysis'!$A$3,0)</f>
        <v>10204</v>
      </c>
      <c r="F36" s="255">
        <f ca="1">OFFSET(TTU!G$31,'Discipline Analysis'!$A$3,0)</f>
        <v>0</v>
      </c>
      <c r="G36" s="256">
        <f t="shared" ca="1" si="10"/>
        <v>399663</v>
      </c>
      <c r="H36" s="257">
        <f t="shared" ca="1" si="11"/>
        <v>13674.663888888888</v>
      </c>
      <c r="I36" s="258">
        <f t="shared" ca="1" si="12"/>
        <v>512.02601907877454</v>
      </c>
      <c r="J36" s="253">
        <f ca="1">OFFSET(TTU!C$115,'Discipline Analysis'!$A$3,0)</f>
        <v>16584256.448368197</v>
      </c>
      <c r="K36" s="254">
        <f ca="1">OFFSET(TTU!D$115,'Discipline Analysis'!$A$3,0)</f>
        <v>12672903.013690256</v>
      </c>
      <c r="L36" s="254">
        <f ca="1">OFFSET(TTU!E$115,'Discipline Analysis'!$A$3,0)</f>
        <v>8674104.0462211017</v>
      </c>
      <c r="M36" s="254">
        <f ca="1">OFFSET(TTU!F$115,'Discipline Analysis'!$A$3,0)</f>
        <v>10412000.588772725</v>
      </c>
      <c r="N36" s="254">
        <f ca="1">OFFSET(TTU!G$115,'Discipline Analysis'!$A$3,0)</f>
        <v>0</v>
      </c>
      <c r="O36" s="256">
        <f t="shared" ca="1" si="0"/>
        <v>48343264.097052276</v>
      </c>
      <c r="P36" s="259">
        <f t="shared" ca="1" si="1"/>
        <v>6.3009894446292541E-2</v>
      </c>
      <c r="Q36" s="253">
        <f ca="1">OFFSET(TTU!C$192,'Discipline Analysis'!$A$3,0)</f>
        <v>12217643.065013055</v>
      </c>
      <c r="R36" s="254">
        <f ca="1">OFFSET(TTU!D$192,'Discipline Analysis'!$A$3,0)</f>
        <v>9336143.9568205979</v>
      </c>
      <c r="S36" s="254">
        <f ca="1">OFFSET(TTU!E$192,'Discipline Analysis'!$A$3,0)</f>
        <v>6390223.6121018566</v>
      </c>
      <c r="T36" s="254">
        <f ca="1">OFFSET(TTU!F$192,'Discipline Analysis'!$A$3,0)</f>
        <v>7670534.2312074369</v>
      </c>
      <c r="U36" s="254">
        <f ca="1">OFFSET(TTU!G$192,'Discipline Analysis'!$A$3,0)</f>
        <v>0</v>
      </c>
      <c r="V36" s="256">
        <f t="shared" ca="1" si="2"/>
        <v>35614544.865142941</v>
      </c>
      <c r="W36" s="259">
        <f t="shared" ca="1" si="3"/>
        <v>5.4573760554307696E-2</v>
      </c>
      <c r="X36" s="253">
        <f ca="1">OFFSET(TTU!C$217,'Discipline Analysis'!$A$3,0)</f>
        <v>14493969.008070983</v>
      </c>
      <c r="Y36" s="254">
        <f ca="1">OFFSET(TTU!D$217,'Discipline Analysis'!$A$3,0)</f>
        <v>8049166.5277016936</v>
      </c>
      <c r="Z36" s="254">
        <f ca="1">OFFSET(TTU!E$217,'Discipline Analysis'!$A$3,0)</f>
        <v>1415596.9019384012</v>
      </c>
      <c r="AA36" s="254">
        <f ca="1">OFFSET(TTU!F$217,'Discipline Analysis'!$A$3,0)</f>
        <v>999411.10241894214</v>
      </c>
      <c r="AB36" s="254">
        <f ca="1">OFFSET(TTU!G$217,'Discipline Analysis'!$A$3,0)</f>
        <v>0</v>
      </c>
      <c r="AC36" s="256">
        <f t="shared" ca="1" si="4"/>
        <v>24958143.540130019</v>
      </c>
      <c r="AD36" s="260">
        <f t="shared" ca="1" si="5"/>
        <v>4.9437721172186408E-2</v>
      </c>
      <c r="AE36" s="253">
        <f ca="1">OFFSET(TTU!C$242,'Discipline Analysis'!$A$3,0)</f>
        <v>14952459.345819218</v>
      </c>
      <c r="AF36" s="254">
        <f ca="1">OFFSET(TTU!D$242,'Discipline Analysis'!$A$3,0)</f>
        <v>8303787.2653217819</v>
      </c>
      <c r="AG36" s="254">
        <f ca="1">OFFSET(TTU!E$242,'Discipline Analysis'!$A$3,0)</f>
        <v>1460376.7342482174</v>
      </c>
      <c r="AH36" s="254">
        <f ca="1">OFFSET(TTU!F$242,'Discipline Analysis'!$A$3,0)</f>
        <v>1031025.6542123285</v>
      </c>
      <c r="AI36" s="254">
        <f ca="1">OFFSET(TTU!G$242,'Discipline Analysis'!$A$3,0)</f>
        <v>0</v>
      </c>
      <c r="AJ36" s="256">
        <f t="shared" ca="1" si="6"/>
        <v>25747648.999601547</v>
      </c>
      <c r="AK36" s="260">
        <f t="shared" ca="1" si="7"/>
        <v>8.4129978195040908E-2</v>
      </c>
      <c r="AL36" s="253">
        <f ca="1">OFFSET(TTU!C$167,'Discipline Analysis'!$A$3,0)</f>
        <v>20540038.209428079</v>
      </c>
      <c r="AM36" s="254">
        <f ca="1">OFFSET(TTU!D$167,'Discipline Analysis'!$A$3,0)</f>
        <v>15931834.247798581</v>
      </c>
      <c r="AN36" s="254">
        <f ca="1">OFFSET(TTU!E$167,'Discipline Analysis'!$A$3,0)</f>
        <v>16855928.264505863</v>
      </c>
      <c r="AO36" s="254">
        <f ca="1">OFFSET(TTU!F$167,'Discipline Analysis'!$A$3,0)</f>
        <v>16646452.639420938</v>
      </c>
      <c r="AP36" s="254">
        <f ca="1">OFFSET(TTU!G$167,'Discipline Analysis'!$A$3,0)</f>
        <v>0</v>
      </c>
      <c r="AQ36" s="256">
        <f t="shared" ca="1" si="8"/>
        <v>69974253.361153468</v>
      </c>
      <c r="AR36" s="260">
        <f t="shared" ca="1" si="9"/>
        <v>7.6678575389857256E-2</v>
      </c>
    </row>
    <row r="37" spans="1:44" x14ac:dyDescent="0.55000000000000004">
      <c r="A37" s="261" t="s">
        <v>678</v>
      </c>
      <c r="B37" s="253">
        <f ca="1">OFFSET(ASU!C$31,'Discipline Analysis'!$A$3,0)</f>
        <v>88162.99000000002</v>
      </c>
      <c r="C37" s="254">
        <f ca="1">OFFSET(ASU!D$31,'Discipline Analysis'!$A$3,0)</f>
        <v>12915</v>
      </c>
      <c r="D37" s="254">
        <f ca="1">OFFSET(ASU!E$31,'Discipline Analysis'!$A$3,0)</f>
        <v>6480</v>
      </c>
      <c r="E37" s="254">
        <f ca="1">OFFSET(ASU!F$31,'Discipline Analysis'!$A$3,0)</f>
        <v>91</v>
      </c>
      <c r="F37" s="255">
        <f ca="1">OFFSET(ASU!G$31,'Discipline Analysis'!$A$3,0)</f>
        <v>0</v>
      </c>
      <c r="G37" s="256">
        <f ca="1">SUM(B37:F37)</f>
        <v>107648.99000000002</v>
      </c>
      <c r="H37" s="257">
        <f ca="1">(B37/30)+(C37/30)+(D37/24)+(E37/18)+(F37/24)</f>
        <v>3644.3218888888896</v>
      </c>
      <c r="I37" s="258">
        <f ca="1">IF((G37=0),0,(O37+V37+AC37+AJ37+AQ37)/G37)</f>
        <v>352.53607319170936</v>
      </c>
      <c r="J37" s="253">
        <f ca="1">OFFSET(ASU!C$115,'Discipline Analysis'!$A$3,0)</f>
        <v>4950699.1715957411</v>
      </c>
      <c r="K37" s="254">
        <f ca="1">OFFSET(ASU!D$115,'Discipline Analysis'!$A$3,0)</f>
        <v>1479808.7771550179</v>
      </c>
      <c r="L37" s="254">
        <f ca="1">OFFSET(ASU!E$115,'Discipline Analysis'!$A$3,0)</f>
        <v>1363880.6394048282</v>
      </c>
      <c r="M37" s="254">
        <f ca="1">OFFSET(ASU!F$115,'Discipline Analysis'!$A$3,0)</f>
        <v>25736.6503303965</v>
      </c>
      <c r="N37" s="254">
        <f ca="1">OFFSET(ASU!G$115,'Discipline Analysis'!$A$3,0)</f>
        <v>0</v>
      </c>
      <c r="O37" s="256">
        <f ca="1">SUM(J37:N37)</f>
        <v>7820125.2384859826</v>
      </c>
      <c r="P37" s="259">
        <f t="shared" ca="1" si="1"/>
        <v>1.0192635417512801E-2</v>
      </c>
      <c r="Q37" s="253">
        <f ca="1">OFFSET(ASU!C$192,'Discipline Analysis'!$A$3,0)</f>
        <v>1662630.9921942116</v>
      </c>
      <c r="R37" s="254">
        <f ca="1">OFFSET(ASU!D$192,'Discipline Analysis'!$A$3,0)</f>
        <v>496975.44733381696</v>
      </c>
      <c r="S37" s="254">
        <f ca="1">OFFSET(ASU!E$192,'Discipline Analysis'!$A$3,0)</f>
        <v>458042.41827871115</v>
      </c>
      <c r="T37" s="254">
        <f ca="1">OFFSET(ASU!F$192,'Discipline Analysis'!$A$3,0)</f>
        <v>8643.3352121433982</v>
      </c>
      <c r="U37" s="254">
        <f ca="1">OFFSET(ASU!G$192,'Discipline Analysis'!$A$3,0)</f>
        <v>0</v>
      </c>
      <c r="V37" s="256">
        <f ca="1">SUM(Q37:U37)</f>
        <v>2626292.193018883</v>
      </c>
      <c r="W37" s="259">
        <f t="shared" ca="1" si="3"/>
        <v>4.0243850323000586E-3</v>
      </c>
      <c r="X37" s="253">
        <f ca="1">OFFSET(ASU!C$217,'Discipline Analysis'!$A$3,0)</f>
        <v>8677358.9630784225</v>
      </c>
      <c r="Y37" s="254">
        <f ca="1">OFFSET(ASU!D$217,'Discipline Analysis'!$A$3,0)</f>
        <v>1283840.322042346</v>
      </c>
      <c r="Z37" s="254">
        <f ca="1">OFFSET(ASU!E$217,'Discipline Analysis'!$A$3,0)</f>
        <v>582522.41345381667</v>
      </c>
      <c r="AA37" s="254">
        <f ca="1">OFFSET(ASU!F$217,'Discipline Analysis'!$A$3,0)</f>
        <v>9065.8577513156742</v>
      </c>
      <c r="AB37" s="254">
        <f ca="1">OFFSET(ASU!G$217,'Discipline Analysis'!$A$3,0)</f>
        <v>0</v>
      </c>
      <c r="AC37" s="256">
        <f ca="1">SUM(X37:AB37)</f>
        <v>10552787.556325901</v>
      </c>
      <c r="AD37" s="260">
        <f t="shared" ca="1" si="5"/>
        <v>2.0903228157178891E-2</v>
      </c>
      <c r="AE37" s="253">
        <f ca="1">OFFSET(ASU!C$242,'Discipline Analysis'!$A$3,0)</f>
        <v>4812414.1505125063</v>
      </c>
      <c r="AF37" s="254">
        <f ca="1">OFFSET(ASU!D$242,'Discipline Analysis'!$A$3,0)</f>
        <v>712010.57361850212</v>
      </c>
      <c r="AG37" s="254">
        <f ca="1">OFFSET(ASU!E$242,'Discipline Analysis'!$A$3,0)</f>
        <v>323063.63231299561</v>
      </c>
      <c r="AH37" s="254">
        <f ca="1">OFFSET(ASU!F$242,'Discipline Analysis'!$A$3,0)</f>
        <v>5027.8733788243699</v>
      </c>
      <c r="AI37" s="254">
        <f ca="1">OFFSET(ASU!G$242,'Discipline Analysis'!$A$3,0)</f>
        <v>0</v>
      </c>
      <c r="AJ37" s="256">
        <f ca="1">SUM(AE37:AI37)</f>
        <v>5852516.2298228284</v>
      </c>
      <c r="AK37" s="260">
        <f t="shared" ca="1" si="7"/>
        <v>1.9122991105274784E-2</v>
      </c>
      <c r="AL37" s="253">
        <f ca="1">OFFSET(ASU!C$167,'Discipline Analysis'!$A$3,0)</f>
        <v>7026101.4347067075</v>
      </c>
      <c r="AM37" s="254">
        <f ca="1">OFFSET(ASU!D$167,'Discipline Analysis'!$A$3,0)</f>
        <v>2100165.2921902603</v>
      </c>
      <c r="AN37" s="254">
        <f ca="1">OFFSET(ASU!E$167,'Discipline Analysis'!$A$3,0)</f>
        <v>1935638.4593657681</v>
      </c>
      <c r="AO37" s="254">
        <f ca="1">OFFSET(ASU!F$167,'Discipline Analysis'!$A$3,0)</f>
        <v>36525.813737266115</v>
      </c>
      <c r="AP37" s="254">
        <f ca="1">OFFSET(ASU!G$167,'Discipline Analysis'!$A$3,0)</f>
        <v>0</v>
      </c>
      <c r="AQ37" s="256">
        <f ca="1">SUM(AL37:AP37)</f>
        <v>11098431.000000002</v>
      </c>
      <c r="AR37" s="260">
        <f t="shared" ca="1" si="9"/>
        <v>1.216178576069055E-2</v>
      </c>
    </row>
    <row r="38" spans="1:44" x14ac:dyDescent="0.55000000000000004">
      <c r="A38" s="261" t="s">
        <v>107</v>
      </c>
      <c r="B38" s="253">
        <f ca="1">OFFSET(TWU!C$31,'Discipline Analysis'!$A$3,0)</f>
        <v>72784</v>
      </c>
      <c r="C38" s="254">
        <f ca="1">OFFSET(TWU!D$31,'Discipline Analysis'!$A$3,0)</f>
        <v>18541</v>
      </c>
      <c r="D38" s="254">
        <f ca="1">OFFSET(TWU!E$31,'Discipline Analysis'!$A$3,0)</f>
        <v>5233</v>
      </c>
      <c r="E38" s="254">
        <f ca="1">OFFSET(TWU!F$31,'Discipline Analysis'!$A$3,0)</f>
        <v>2057</v>
      </c>
      <c r="F38" s="255">
        <f ca="1">OFFSET(TWU!G$31,'Discipline Analysis'!$A$3,0)</f>
        <v>0</v>
      </c>
      <c r="G38" s="256">
        <f t="shared" ca="1" si="10"/>
        <v>98615</v>
      </c>
      <c r="H38" s="257">
        <f t="shared" ca="1" si="11"/>
        <v>3376.4861111111109</v>
      </c>
      <c r="I38" s="258">
        <f t="shared" ca="1" si="12"/>
        <v>365.24638148954449</v>
      </c>
      <c r="J38" s="253">
        <f ca="1">OFFSET(TWU!C$115,'Discipline Analysis'!$A$3,0)</f>
        <v>3683514.6269982415</v>
      </c>
      <c r="K38" s="254">
        <f ca="1">OFFSET(TWU!D$115,'Discipline Analysis'!$A$3,0)</f>
        <v>1664270.2363427398</v>
      </c>
      <c r="L38" s="254">
        <f ca="1">OFFSET(TWU!E$115,'Discipline Analysis'!$A$3,0)</f>
        <v>1803772.9822493063</v>
      </c>
      <c r="M38" s="254">
        <f ca="1">OFFSET(TWU!F$115,'Discipline Analysis'!$A$3,0)</f>
        <v>1614375.5160890555</v>
      </c>
      <c r="N38" s="254">
        <f ca="1">OFFSET(TWU!G$115,'Discipline Analysis'!$A$3,0)</f>
        <v>0</v>
      </c>
      <c r="O38" s="256">
        <f t="shared" ca="1" si="0"/>
        <v>8765933.3616793435</v>
      </c>
      <c r="P38" s="259">
        <f t="shared" ca="1" si="1"/>
        <v>1.1425387717589566E-2</v>
      </c>
      <c r="Q38" s="253">
        <f ca="1">OFFSET(TWU!C$192,'Discipline Analysis'!$A$3,0)</f>
        <v>2636053.1354796374</v>
      </c>
      <c r="R38" s="254">
        <f ca="1">OFFSET(TWU!D$192,'Discipline Analysis'!$A$3,0)</f>
        <v>1191010.5480894595</v>
      </c>
      <c r="S38" s="254">
        <f ca="1">OFFSET(TWU!E$192,'Discipline Analysis'!$A$3,0)</f>
        <v>1290843.6390346414</v>
      </c>
      <c r="T38" s="254">
        <f ca="1">OFFSET(TWU!F$192,'Discipline Analysis'!$A$3,0)</f>
        <v>1155304.124445966</v>
      </c>
      <c r="U38" s="254">
        <f ca="1">OFFSET(TWU!G$192,'Discipline Analysis'!$A$3,0)</f>
        <v>0</v>
      </c>
      <c r="V38" s="256">
        <f t="shared" ca="1" si="2"/>
        <v>6273211.4470497034</v>
      </c>
      <c r="W38" s="259">
        <f t="shared" ca="1" si="3"/>
        <v>9.6127225748405907E-3</v>
      </c>
      <c r="X38" s="253">
        <f ca="1">OFFSET(TWU!C$217,'Discipline Analysis'!$A$3,0)</f>
        <v>6547016.8787585367</v>
      </c>
      <c r="Y38" s="254">
        <f ca="1">OFFSET(TWU!D$217,'Discipline Analysis'!$A$3,0)</f>
        <v>2432836.4081740296</v>
      </c>
      <c r="Z38" s="254">
        <f ca="1">OFFSET(TWU!E$217,'Discipline Analysis'!$A$3,0)</f>
        <v>712061.26958436996</v>
      </c>
      <c r="AA38" s="254">
        <f ca="1">OFFSET(TWU!F$217,'Discipline Analysis'!$A$3,0)</f>
        <v>275729.34788833675</v>
      </c>
      <c r="AB38" s="254">
        <f ca="1">OFFSET(TWU!G$217,'Discipline Analysis'!$A$3,0)</f>
        <v>0</v>
      </c>
      <c r="AC38" s="256">
        <f t="shared" ca="1" si="4"/>
        <v>9967643.9044052735</v>
      </c>
      <c r="AD38" s="260">
        <f t="shared" ca="1" si="5"/>
        <v>1.9744160830604162E-2</v>
      </c>
      <c r="AE38" s="253">
        <f ca="1">OFFSET(TWU!C$242,'Discipline Analysis'!$A$3,0)</f>
        <v>2671970.0833938681</v>
      </c>
      <c r="AF38" s="254">
        <f ca="1">OFFSET(TWU!D$242,'Discipline Analysis'!$A$3,0)</f>
        <v>992889.7726723192</v>
      </c>
      <c r="AG38" s="254">
        <f ca="1">OFFSET(TWU!E$242,'Discipline Analysis'!$A$3,0)</f>
        <v>290606.61444845243</v>
      </c>
      <c r="AH38" s="254">
        <f ca="1">OFFSET(TWU!F$242,'Discipline Analysis'!$A$3,0)</f>
        <v>112530.72694247258</v>
      </c>
      <c r="AI38" s="254">
        <f ca="1">OFFSET(TWU!G$242,'Discipline Analysis'!$A$3,0)</f>
        <v>0</v>
      </c>
      <c r="AJ38" s="256">
        <f t="shared" ca="1" si="6"/>
        <v>4067997.1974571124</v>
      </c>
      <c r="AK38" s="260">
        <f t="shared" ca="1" si="7"/>
        <v>1.3292107389099901E-2</v>
      </c>
      <c r="AL38" s="253">
        <f ca="1">OFFSET(TWU!C$167,'Discipline Analysis'!$A$3,0)</f>
        <v>2917917.9153343262</v>
      </c>
      <c r="AM38" s="254">
        <f ca="1">OFFSET(TWU!D$167,'Discipline Analysis'!$A$3,0)</f>
        <v>1318361.5189115121</v>
      </c>
      <c r="AN38" s="254">
        <f ca="1">OFFSET(TWU!E$167,'Discipline Analysis'!$A$3,0)</f>
        <v>1428869.4448297597</v>
      </c>
      <c r="AO38" s="254">
        <f ca="1">OFFSET(TWU!F$167,'Discipline Analysis'!$A$3,0)</f>
        <v>1278837.120924402</v>
      </c>
      <c r="AP38" s="254">
        <f ca="1">OFFSET(TWU!G$167,'Discipline Analysis'!$A$3,0)</f>
        <v>0</v>
      </c>
      <c r="AQ38" s="256">
        <f t="shared" ca="1" si="8"/>
        <v>6943986</v>
      </c>
      <c r="AR38" s="260">
        <f t="shared" ca="1" si="9"/>
        <v>7.6092981122497863E-3</v>
      </c>
    </row>
    <row r="39" spans="1:44" x14ac:dyDescent="0.55000000000000004">
      <c r="A39" s="261" t="s">
        <v>679</v>
      </c>
      <c r="B39" s="253">
        <f ca="1">OFFSET(LU!C$31,'Discipline Analysis'!$A$3,0)</f>
        <v>59744</v>
      </c>
      <c r="C39" s="254">
        <f ca="1">OFFSET(LU!D$31,'Discipline Analysis'!$A$3,0)</f>
        <v>18556</v>
      </c>
      <c r="D39" s="254">
        <f ca="1">OFFSET(LU!E$31,'Discipline Analysis'!$A$3,0)</f>
        <v>18969</v>
      </c>
      <c r="E39" s="254">
        <f ca="1">OFFSET(LU!F$31,'Discipline Analysis'!$A$3,0)</f>
        <v>192</v>
      </c>
      <c r="F39" s="255">
        <f ca="1">OFFSET(LU!G$31,'Discipline Analysis'!$A$3,0)</f>
        <v>0</v>
      </c>
      <c r="G39" s="256">
        <f t="shared" ca="1" si="10"/>
        <v>97461</v>
      </c>
      <c r="H39" s="257">
        <f t="shared" ca="1" si="11"/>
        <v>3411.0416666666665</v>
      </c>
      <c r="I39" s="258">
        <f t="shared" ca="1" si="12"/>
        <v>397.89583481697076</v>
      </c>
      <c r="J39" s="253">
        <f ca="1">OFFSET(LU!C$115,'Discipline Analysis'!$A$3,0)</f>
        <v>4780086.2215019269</v>
      </c>
      <c r="K39" s="254">
        <f ca="1">OFFSET(LU!D$115,'Discipline Analysis'!$A$3,0)</f>
        <v>2494036.731671581</v>
      </c>
      <c r="L39" s="254">
        <f ca="1">OFFSET(LU!E$115,'Discipline Analysis'!$A$3,0)</f>
        <v>1383184.041694158</v>
      </c>
      <c r="M39" s="254">
        <f ca="1">OFFSET(LU!F$115,'Discipline Analysis'!$A$3,0)</f>
        <v>73389.711399854059</v>
      </c>
      <c r="N39" s="254">
        <f ca="1">OFFSET(LU!G$115,'Discipline Analysis'!$A$3,0)</f>
        <v>0</v>
      </c>
      <c r="O39" s="256">
        <f t="shared" ca="1" si="0"/>
        <v>8730696.7062675189</v>
      </c>
      <c r="P39" s="259">
        <f t="shared" ca="1" si="1"/>
        <v>1.1379460782790913E-2</v>
      </c>
      <c r="Q39" s="253">
        <f ca="1">OFFSET(LU!C$192,'Discipline Analysis'!$A$3,0)</f>
        <v>6573384.4532079585</v>
      </c>
      <c r="R39" s="254">
        <f ca="1">OFFSET(LU!D$192,'Discipline Analysis'!$A$3,0)</f>
        <v>3429700.1179506755</v>
      </c>
      <c r="S39" s="254">
        <f ca="1">OFFSET(LU!E$192,'Discipline Analysis'!$A$3,0)</f>
        <v>1902099.6806917244</v>
      </c>
      <c r="T39" s="254">
        <f ca="1">OFFSET(LU!F$192,'Discipline Analysis'!$A$3,0)</f>
        <v>100922.61218452272</v>
      </c>
      <c r="U39" s="254">
        <f ca="1">OFFSET(LU!G$192,'Discipline Analysis'!$A$3,0)</f>
        <v>0</v>
      </c>
      <c r="V39" s="256">
        <f t="shared" ca="1" si="2"/>
        <v>12006106.864034882</v>
      </c>
      <c r="W39" s="259">
        <f t="shared" ca="1" si="3"/>
        <v>1.8397494722122709E-2</v>
      </c>
      <c r="X39" s="253">
        <f ca="1">OFFSET(LU!C$217,'Discipline Analysis'!$A$3,0)</f>
        <v>2334094.5131655284</v>
      </c>
      <c r="Y39" s="254">
        <f ca="1">OFFSET(LU!D$217,'Discipline Analysis'!$A$3,0)</f>
        <v>1692118.8859630695</v>
      </c>
      <c r="Z39" s="254">
        <f ca="1">OFFSET(LU!E$217,'Discipline Analysis'!$A$3,0)</f>
        <v>1108366.5866605053</v>
      </c>
      <c r="AA39" s="254">
        <f ca="1">OFFSET(LU!F$217,'Discipline Analysis'!$A$3,0)</f>
        <v>14125.980374816943</v>
      </c>
      <c r="AB39" s="254">
        <f ca="1">OFFSET(LU!G$217,'Discipline Analysis'!$A$3,0)</f>
        <v>0</v>
      </c>
      <c r="AC39" s="256">
        <f t="shared" ca="1" si="4"/>
        <v>5148705.9661639202</v>
      </c>
      <c r="AD39" s="260">
        <f t="shared" ca="1" si="5"/>
        <v>1.0198686835161078E-2</v>
      </c>
      <c r="AE39" s="253">
        <f ca="1">OFFSET(LU!C$242,'Discipline Analysis'!$A$3,0)</f>
        <v>1394605.8795039151</v>
      </c>
      <c r="AF39" s="254">
        <f ca="1">OFFSET(LU!D$242,'Discipline Analysis'!$A$3,0)</f>
        <v>1011029.7307469646</v>
      </c>
      <c r="AG39" s="254">
        <f ca="1">OFFSET(LU!E$242,'Discipline Analysis'!$A$3,0)</f>
        <v>662241.63146936207</v>
      </c>
      <c r="AH39" s="254">
        <f ca="1">OFFSET(LU!F$242,'Discipline Analysis'!$A$3,0)</f>
        <v>8440.1789102185921</v>
      </c>
      <c r="AI39" s="254">
        <f ca="1">OFFSET(LU!G$242,'Discipline Analysis'!$A$3,0)</f>
        <v>0</v>
      </c>
      <c r="AJ39" s="256">
        <f t="shared" ca="1" si="6"/>
        <v>3076317.4206304601</v>
      </c>
      <c r="AK39" s="260">
        <f t="shared" ca="1" si="7"/>
        <v>1.0051811624535906E-2</v>
      </c>
      <c r="AL39" s="253">
        <f ca="1">OFFSET(LU!C$167,'Discipline Analysis'!$A$3,0)</f>
        <v>5375114.1837077346</v>
      </c>
      <c r="AM39" s="254">
        <f ca="1">OFFSET(LU!D$167,'Discipline Analysis'!$A$3,0)</f>
        <v>2804495.9002609476</v>
      </c>
      <c r="AN39" s="254">
        <f ca="1">OFFSET(LU!E$167,'Discipline Analysis'!$A$3,0)</f>
        <v>1555363.6099167301</v>
      </c>
      <c r="AO39" s="254">
        <f ca="1">OFFSET(LU!F$167,'Discipline Analysis'!$A$3,0)</f>
        <v>82525.306114588413</v>
      </c>
      <c r="AP39" s="254">
        <f ca="1">OFFSET(LU!G$167,'Discipline Analysis'!$A$3,0)</f>
        <v>0</v>
      </c>
      <c r="AQ39" s="256">
        <f t="shared" ca="1" si="8"/>
        <v>9817499</v>
      </c>
      <c r="AR39" s="260">
        <f t="shared" ca="1" si="9"/>
        <v>1.0758126039959494E-2</v>
      </c>
    </row>
    <row r="40" spans="1:44" x14ac:dyDescent="0.55000000000000004">
      <c r="A40" s="261" t="s">
        <v>682</v>
      </c>
      <c r="B40" s="253">
        <f ca="1">OFFSET(SHSU!C$31,'Discipline Analysis'!$A$3,0)</f>
        <v>140171</v>
      </c>
      <c r="C40" s="254">
        <f ca="1">OFFSET(SHSU!D$31,'Discipline Analysis'!$A$3,0)</f>
        <v>64930</v>
      </c>
      <c r="D40" s="254">
        <f ca="1">OFFSET(SHSU!E$31,'Discipline Analysis'!$A$3,0)</f>
        <v>17430</v>
      </c>
      <c r="E40" s="254">
        <f ca="1">OFFSET(SHSU!F$31,'Discipline Analysis'!$A$3,0)</f>
        <v>1121</v>
      </c>
      <c r="F40" s="255">
        <f ca="1">OFFSET(SHSU!G$31,'Discipline Analysis'!$A$3,0)</f>
        <v>0</v>
      </c>
      <c r="G40" s="256">
        <f t="shared" ca="1" si="10"/>
        <v>223652</v>
      </c>
      <c r="H40" s="257">
        <f t="shared" ca="1" si="11"/>
        <v>7625.2277777777781</v>
      </c>
      <c r="I40" s="258">
        <f t="shared" ca="1" si="12"/>
        <v>419.754443668769</v>
      </c>
      <c r="J40" s="253">
        <f ca="1">OFFSET(SHSU!C$115,'Discipline Analysis'!$A$3,0)</f>
        <v>9702218.1010134853</v>
      </c>
      <c r="K40" s="254">
        <f ca="1">OFFSET(SHSU!D$115,'Discipline Analysis'!$A$3,0)</f>
        <v>6433834.3242367329</v>
      </c>
      <c r="L40" s="254">
        <f ca="1">OFFSET(SHSU!E$115,'Discipline Analysis'!$A$3,0)</f>
        <v>4232495.425788858</v>
      </c>
      <c r="M40" s="254">
        <f ca="1">OFFSET(SHSU!F$115,'Discipline Analysis'!$A$3,0)</f>
        <v>632963.72759317746</v>
      </c>
      <c r="N40" s="254">
        <f ca="1">OFFSET(SHSU!G$115,'Discipline Analysis'!$A$3,0)</f>
        <v>0</v>
      </c>
      <c r="O40" s="256">
        <f t="shared" ca="1" si="0"/>
        <v>21001511.57863225</v>
      </c>
      <c r="P40" s="259">
        <f t="shared" ca="1" si="1"/>
        <v>2.7373059153092995E-2</v>
      </c>
      <c r="Q40" s="253">
        <f ca="1">OFFSET(SHSU!C$192,'Discipline Analysis'!$A$3,0)</f>
        <v>10107264.217600035</v>
      </c>
      <c r="R40" s="254">
        <f ca="1">OFFSET(SHSU!D$192,'Discipline Analysis'!$A$3,0)</f>
        <v>6702432.6571809398</v>
      </c>
      <c r="S40" s="254">
        <f ca="1">OFFSET(SHSU!E$192,'Discipline Analysis'!$A$3,0)</f>
        <v>4409192.7353975782</v>
      </c>
      <c r="T40" s="254">
        <f ca="1">OFFSET(SHSU!F$192,'Discipline Analysis'!$A$3,0)</f>
        <v>659388.56128919404</v>
      </c>
      <c r="U40" s="254">
        <f ca="1">OFFSET(SHSU!G$192,'Discipline Analysis'!$A$3,0)</f>
        <v>0</v>
      </c>
      <c r="V40" s="256">
        <f t="shared" ca="1" si="2"/>
        <v>21878278.171467748</v>
      </c>
      <c r="W40" s="259">
        <f t="shared" ca="1" si="3"/>
        <v>3.3525064514829804E-2</v>
      </c>
      <c r="X40" s="253">
        <f ca="1">OFFSET(SHSU!C$217,'Discipline Analysis'!$A$3,0)</f>
        <v>6624377.977133885</v>
      </c>
      <c r="Y40" s="254">
        <f ca="1">OFFSET(SHSU!D$217,'Discipline Analysis'!$A$3,0)</f>
        <v>5324992.4721324751</v>
      </c>
      <c r="Z40" s="254">
        <f ca="1">OFFSET(SHSU!E$217,'Discipline Analysis'!$A$3,0)</f>
        <v>1405959.8946810244</v>
      </c>
      <c r="AA40" s="254">
        <f ca="1">OFFSET(SHSU!F$217,'Discipline Analysis'!$A$3,0)</f>
        <v>128286.81671009354</v>
      </c>
      <c r="AB40" s="254">
        <f ca="1">OFFSET(SHSU!G$217,'Discipline Analysis'!$A$3,0)</f>
        <v>0</v>
      </c>
      <c r="AC40" s="256">
        <f t="shared" ca="1" si="4"/>
        <v>13483617.160657478</v>
      </c>
      <c r="AD40" s="260">
        <f t="shared" ca="1" si="5"/>
        <v>2.6708689470804268E-2</v>
      </c>
      <c r="AE40" s="253">
        <f ca="1">OFFSET(SHSU!C$242,'Discipline Analysis'!$A$3,0)</f>
        <v>6597038.556540655</v>
      </c>
      <c r="AF40" s="254">
        <f ca="1">OFFSET(SHSU!D$242,'Discipline Analysis'!$A$3,0)</f>
        <v>5303015.7356971549</v>
      </c>
      <c r="AG40" s="254">
        <f ca="1">OFFSET(SHSU!E$242,'Discipline Analysis'!$A$3,0)</f>
        <v>1400157.3681599568</v>
      </c>
      <c r="AH40" s="254">
        <f ca="1">OFFSET(SHSU!F$242,'Discipline Analysis'!$A$3,0)</f>
        <v>127757.36515242122</v>
      </c>
      <c r="AI40" s="254">
        <f ca="1">OFFSET(SHSU!G$242,'Discipline Analysis'!$A$3,0)</f>
        <v>0</v>
      </c>
      <c r="AJ40" s="256">
        <f t="shared" ca="1" si="6"/>
        <v>13427969.025550188</v>
      </c>
      <c r="AK40" s="260">
        <f t="shared" ca="1" si="7"/>
        <v>4.3875646329523309E-2</v>
      </c>
      <c r="AL40" s="253">
        <f ca="1">OFFSET(SHSU!C$167,'Discipline Analysis'!$A$3,0)</f>
        <v>11127894.925753811</v>
      </c>
      <c r="AM40" s="254">
        <f ca="1">OFFSET(SHSU!D$167,'Discipline Analysis'!$A$3,0)</f>
        <v>7379243.7548209606</v>
      </c>
      <c r="AN40" s="254">
        <f ca="1">OFFSET(SHSU!E$167,'Discipline Analysis'!$A$3,0)</f>
        <v>4854432.6546310214</v>
      </c>
      <c r="AO40" s="254">
        <f ca="1">OFFSET(SHSU!F$167,'Discipline Analysis'!$A$3,0)</f>
        <v>725973.56389407208</v>
      </c>
      <c r="AP40" s="254">
        <f ca="1">OFFSET(SHSU!G$167,'Discipline Analysis'!$A$3,0)</f>
        <v>0</v>
      </c>
      <c r="AQ40" s="256">
        <f t="shared" ca="1" si="8"/>
        <v>24087544.899099864</v>
      </c>
      <c r="AR40" s="260">
        <f t="shared" ca="1" si="9"/>
        <v>2.6395403148775441E-2</v>
      </c>
    </row>
    <row r="41" spans="1:44" x14ac:dyDescent="0.55000000000000004">
      <c r="A41" s="262" t="s">
        <v>691</v>
      </c>
      <c r="B41" s="253">
        <f ca="1">OFFSET(TXST!C$31,'Discipline Analysis'!$A$3,0)</f>
        <v>353968</v>
      </c>
      <c r="C41" s="254">
        <f ca="1">OFFSET(TXST!D$31,'Discipline Analysis'!$A$3,0)</f>
        <v>115095</v>
      </c>
      <c r="D41" s="254">
        <f ca="1">OFFSET(TXST!E$31,'Discipline Analysis'!$A$3,0)</f>
        <v>16852</v>
      </c>
      <c r="E41" s="254">
        <f ca="1">OFFSET(TXST!F$31,'Discipline Analysis'!$A$3,0)</f>
        <v>1976</v>
      </c>
      <c r="F41" s="255">
        <f ca="1">OFFSET(TXST!G$31,'Discipline Analysis'!$A$3,0)</f>
        <v>0</v>
      </c>
      <c r="G41" s="256">
        <f t="shared" ca="1" si="10"/>
        <v>487891</v>
      </c>
      <c r="H41" s="257">
        <f t="shared" ca="1" si="11"/>
        <v>16447.377777777776</v>
      </c>
      <c r="I41" s="258">
        <f t="shared" ca="1" si="12"/>
        <v>464.96061926157017</v>
      </c>
      <c r="J41" s="253">
        <f ca="1">OFFSET(TXST!C$115,'Discipline Analysis'!$A$3,0)</f>
        <v>23902316.076339506</v>
      </c>
      <c r="K41" s="254">
        <f ca="1">OFFSET(TXST!D$115,'Discipline Analysis'!$A$3,0)</f>
        <v>14421284.453278389</v>
      </c>
      <c r="L41" s="254">
        <f ca="1">OFFSET(TXST!E$115,'Discipline Analysis'!$A$3,0)</f>
        <v>7378786.6032560682</v>
      </c>
      <c r="M41" s="254">
        <f ca="1">OFFSET(TXST!F$115,'Discipline Analysis'!$A$3,0)</f>
        <v>1509066.9355614192</v>
      </c>
      <c r="N41" s="254">
        <f ca="1">OFFSET(TXST!G$115,'Discipline Analysis'!$A$3,0)</f>
        <v>0</v>
      </c>
      <c r="O41" s="256">
        <f t="shared" ca="1" si="0"/>
        <v>47211454.068435378</v>
      </c>
      <c r="P41" s="259">
        <f t="shared" ca="1" si="1"/>
        <v>6.1534710017429065E-2</v>
      </c>
      <c r="Q41" s="253">
        <f ca="1">OFFSET(TXST!C$192,'Discipline Analysis'!$A$3,0)</f>
        <v>13517318.192388924</v>
      </c>
      <c r="R41" s="254">
        <f ca="1">OFFSET(TXST!D$192,'Discipline Analysis'!$A$3,0)</f>
        <v>8155573.2957142349</v>
      </c>
      <c r="S41" s="254">
        <f ca="1">OFFSET(TXST!E$192,'Discipline Analysis'!$A$3,0)</f>
        <v>4172876.2213416314</v>
      </c>
      <c r="T41" s="254">
        <f ca="1">OFFSET(TXST!F$192,'Discipline Analysis'!$A$3,0)</f>
        <v>853412.6097424149</v>
      </c>
      <c r="U41" s="254">
        <f ca="1">OFFSET(TXST!G$192,'Discipline Analysis'!$A$3,0)</f>
        <v>0</v>
      </c>
      <c r="V41" s="256">
        <f t="shared" ca="1" si="2"/>
        <v>26699180.319187205</v>
      </c>
      <c r="W41" s="259">
        <f t="shared" ca="1" si="3"/>
        <v>4.0912348571431306E-2</v>
      </c>
      <c r="X41" s="253">
        <f ca="1">OFFSET(TXST!C$217,'Discipline Analysis'!$A$3,0)</f>
        <v>11833005.954983823</v>
      </c>
      <c r="Y41" s="254">
        <f ca="1">OFFSET(TXST!D$217,'Discipline Analysis'!$A$3,0)</f>
        <v>7148346.535362144</v>
      </c>
      <c r="Z41" s="254">
        <f ca="1">OFFSET(TXST!E$217,'Discipline Analysis'!$A$3,0)</f>
        <v>973752.40176340111</v>
      </c>
      <c r="AA41" s="254">
        <f ca="1">OFFSET(TXST!F$217,'Discipline Analysis'!$A$3,0)</f>
        <v>147730.15967474453</v>
      </c>
      <c r="AB41" s="254">
        <f ca="1">OFFSET(TXST!G$217,'Discipline Analysis'!$A$3,0)</f>
        <v>0</v>
      </c>
      <c r="AC41" s="256">
        <f t="shared" ca="1" si="4"/>
        <v>20102835.051784113</v>
      </c>
      <c r="AD41" s="260">
        <f t="shared" ca="1" si="5"/>
        <v>3.9820203472368566E-2</v>
      </c>
      <c r="AE41" s="253">
        <f ca="1">OFFSET(TXST!C$242,'Discipline Analysis'!$A$3,0)</f>
        <v>7762333.3843119806</v>
      </c>
      <c r="AF41" s="254">
        <f ca="1">OFFSET(TXST!D$242,'Discipline Analysis'!$A$3,0)</f>
        <v>4689243.7276854478</v>
      </c>
      <c r="AG41" s="254">
        <f ca="1">OFFSET(TXST!E$242,'Discipline Analysis'!$A$3,0)</f>
        <v>638771.82222480793</v>
      </c>
      <c r="AH41" s="254">
        <f ca="1">OFFSET(TXST!F$242,'Discipline Analysis'!$A$3,0)</f>
        <v>96909.505046773775</v>
      </c>
      <c r="AI41" s="254">
        <f ca="1">OFFSET(TXST!G$242,'Discipline Analysis'!$A$3,0)</f>
        <v>0</v>
      </c>
      <c r="AJ41" s="256">
        <f t="shared" ca="1" si="6"/>
        <v>13187258.43926901</v>
      </c>
      <c r="AK41" s="260">
        <f t="shared" ca="1" si="7"/>
        <v>4.3089128835228419E-2</v>
      </c>
      <c r="AL41" s="253">
        <f ca="1">OFFSET(TXST!C$167,'Discipline Analysis'!$A$3,0)</f>
        <v>60576341.120518237</v>
      </c>
      <c r="AM41" s="254">
        <f ca="1">OFFSET(TXST!D$167,'Discipline Analysis'!$A$3,0)</f>
        <v>36548284.427657135</v>
      </c>
      <c r="AN41" s="254">
        <f ca="1">OFFSET(TXST!E$167,'Discipline Analysis'!$A$3,0)</f>
        <v>18700275.442211535</v>
      </c>
      <c r="AO41" s="254">
        <f ca="1">OFFSET(TXST!F$167,'Discipline Analysis'!$A$3,0)</f>
        <v>3824472.6230841102</v>
      </c>
      <c r="AP41" s="254">
        <f ca="1">OFFSET(TXST!G$167,'Discipline Analysis'!$A$3,0)</f>
        <v>0</v>
      </c>
      <c r="AQ41" s="256">
        <f t="shared" ca="1" si="8"/>
        <v>119649373.61347102</v>
      </c>
      <c r="AR41" s="260">
        <f t="shared" ca="1" si="9"/>
        <v>0.13111313196323474</v>
      </c>
    </row>
    <row r="42" spans="1:44" x14ac:dyDescent="0.55000000000000004">
      <c r="A42" s="261" t="s">
        <v>683</v>
      </c>
      <c r="B42" s="253">
        <f ca="1">OFFSET(SRSU!C$31,'Discipline Analysis'!$A$3,0)</f>
        <v>12997</v>
      </c>
      <c r="C42" s="254">
        <f ca="1">OFFSET(SRSU!D$31,'Discipline Analysis'!$A$3,0)</f>
        <v>5632</v>
      </c>
      <c r="D42" s="254">
        <f ca="1">OFFSET(SRSU!E$31,'Discipline Analysis'!$A$3,0)</f>
        <v>2833</v>
      </c>
      <c r="E42" s="254">
        <f ca="1">OFFSET(SRSU!F$31,'Discipline Analysis'!$A$3,0)</f>
        <v>0</v>
      </c>
      <c r="F42" s="255">
        <f ca="1">OFFSET(SRSU!G$31,'Discipline Analysis'!$A$3,0)</f>
        <v>0</v>
      </c>
      <c r="G42" s="256">
        <f t="shared" ca="1" si="10"/>
        <v>21462</v>
      </c>
      <c r="H42" s="257">
        <f ca="1">(B42/30)+(C42/30)+(D42/24)+(E42/18)+(F42/24)</f>
        <v>739.00833333333333</v>
      </c>
      <c r="I42" s="258">
        <f t="shared" ca="1" si="12"/>
        <v>781.82953314665042</v>
      </c>
      <c r="J42" s="253">
        <f ca="1">OFFSET(SRSU!C$115,'Discipline Analysis'!$A$3,0)</f>
        <v>1310239.4563667388</v>
      </c>
      <c r="K42" s="254">
        <f ca="1">OFFSET(SRSU!D$115,'Discipline Analysis'!$A$3,0)</f>
        <v>978720.40394723008</v>
      </c>
      <c r="L42" s="254">
        <f ca="1">OFFSET(SRSU!E$115,'Discipline Analysis'!$A$3,0)</f>
        <v>623584.91054699861</v>
      </c>
      <c r="M42" s="254">
        <f ca="1">OFFSET(SRSU!F$115,'Discipline Analysis'!$A$3,0)</f>
        <v>0</v>
      </c>
      <c r="N42" s="254">
        <f ca="1">OFFSET(SRSU!G$115,'Discipline Analysis'!$A$3,0)</f>
        <v>0</v>
      </c>
      <c r="O42" s="256">
        <f t="shared" ca="1" si="0"/>
        <v>2912544.7708609672</v>
      </c>
      <c r="P42" s="259">
        <f t="shared" ca="1" si="1"/>
        <v>3.7961677187048049E-3</v>
      </c>
      <c r="Q42" s="253">
        <f ca="1">OFFSET(SRSU!C$192,'Discipline Analysis'!$A$3,0)</f>
        <v>1591827.988615131</v>
      </c>
      <c r="R42" s="254">
        <f ca="1">OFFSET(SRSU!D$192,'Discipline Analysis'!$A$3,0)</f>
        <v>1189060.9189499428</v>
      </c>
      <c r="S42" s="254">
        <f ca="1">OFFSET(SRSU!E$192,'Discipline Analysis'!$A$3,0)</f>
        <v>757601.90937871835</v>
      </c>
      <c r="T42" s="254">
        <f ca="1">OFFSET(SRSU!F$192,'Discipline Analysis'!$A$3,0)</f>
        <v>0</v>
      </c>
      <c r="U42" s="254">
        <f ca="1">OFFSET(SRSU!G$192,'Discipline Analysis'!$A$3,0)</f>
        <v>0</v>
      </c>
      <c r="V42" s="256">
        <f t="shared" ca="1" si="2"/>
        <v>3538490.8169437926</v>
      </c>
      <c r="W42" s="259">
        <f t="shared" ca="1" si="3"/>
        <v>5.4221877971128776E-3</v>
      </c>
      <c r="X42" s="253">
        <f ca="1">OFFSET(SRSU!C$217,'Discipline Analysis'!$A$3,0)</f>
        <v>1957087.5973000389</v>
      </c>
      <c r="Y42" s="254">
        <f ca="1">OFFSET(SRSU!D$217,'Discipline Analysis'!$A$3,0)</f>
        <v>1118174.8197420351</v>
      </c>
      <c r="Z42" s="254">
        <f ca="1">OFFSET(SRSU!E$217,'Discipline Analysis'!$A$3,0)</f>
        <v>532441.56920840137</v>
      </c>
      <c r="AA42" s="254">
        <f ca="1">OFFSET(SRSU!F$217,'Discipline Analysis'!$A$3,0)</f>
        <v>0</v>
      </c>
      <c r="AB42" s="254">
        <f ca="1">OFFSET(SRSU!G$217,'Discipline Analysis'!$A$3,0)</f>
        <v>0</v>
      </c>
      <c r="AC42" s="256">
        <f t="shared" ca="1" si="4"/>
        <v>3607703.986250475</v>
      </c>
      <c r="AD42" s="260">
        <f t="shared" ca="1" si="5"/>
        <v>7.1462311873179999E-3</v>
      </c>
      <c r="AE42" s="253">
        <f ca="1">OFFSET(SRSU!C$242,'Discipline Analysis'!$A$3,0)</f>
        <v>1179497.1818527079</v>
      </c>
      <c r="AF42" s="254">
        <f ca="1">OFFSET(SRSU!D$242,'Discipline Analysis'!$A$3,0)</f>
        <v>673901.38822804729</v>
      </c>
      <c r="AG42" s="254">
        <f ca="1">OFFSET(SRSU!E$242,'Discipline Analysis'!$A$3,0)</f>
        <v>320891.78391858307</v>
      </c>
      <c r="AH42" s="254">
        <f ca="1">OFFSET(SRSU!F$242,'Discipline Analysis'!$A$3,0)</f>
        <v>0</v>
      </c>
      <c r="AI42" s="254">
        <f ca="1">OFFSET(SRSU!G$242,'Discipline Analysis'!$A$3,0)</f>
        <v>0</v>
      </c>
      <c r="AJ42" s="256">
        <f t="shared" ca="1" si="6"/>
        <v>2174290.3539993381</v>
      </c>
      <c r="AK42" s="260">
        <f t="shared" ca="1" si="7"/>
        <v>7.1044544717260554E-3</v>
      </c>
      <c r="AL42" s="253">
        <f ca="1">OFFSET(SRSU!C$167,'Discipline Analysis'!$A$3,0)</f>
        <v>2045334.6818924006</v>
      </c>
      <c r="AM42" s="254">
        <f ca="1">OFFSET(SRSU!D$167,'Discipline Analysis'!$A$3,0)</f>
        <v>1527820.5646622649</v>
      </c>
      <c r="AN42" s="254">
        <f ca="1">OFFSET(SRSU!E$167,'Discipline Analysis'!$A$3,0)</f>
        <v>973440.26578417153</v>
      </c>
      <c r="AO42" s="254">
        <f ca="1">OFFSET(SRSU!F$167,'Discipline Analysis'!$A$3,0)</f>
        <v>0</v>
      </c>
      <c r="AP42" s="254">
        <f ca="1">OFFSET(SRSU!G$167,'Discipline Analysis'!$A$3,0)</f>
        <v>0</v>
      </c>
      <c r="AQ42" s="256">
        <f t="shared" ca="1" si="8"/>
        <v>4546595.5123388367</v>
      </c>
      <c r="AR42" s="260">
        <f t="shared" ca="1" si="9"/>
        <v>4.98221059910018E-3</v>
      </c>
    </row>
    <row r="43" spans="1:44" ht="19.8" thickBot="1" x14ac:dyDescent="0.6">
      <c r="A43" s="263" t="s">
        <v>33</v>
      </c>
      <c r="B43" s="264">
        <f t="shared" ref="B43:G43" ca="1" si="13">SUM(B7:B42)</f>
        <v>4198739.24</v>
      </c>
      <c r="C43" s="265">
        <f t="shared" ca="1" si="13"/>
        <v>1485140.02</v>
      </c>
      <c r="D43" s="265">
        <f t="shared" ca="1" si="13"/>
        <v>306856</v>
      </c>
      <c r="E43" s="265">
        <f t="shared" ca="1" si="13"/>
        <v>85092</v>
      </c>
      <c r="F43" s="265">
        <f t="shared" ca="1" si="13"/>
        <v>0</v>
      </c>
      <c r="G43" s="266">
        <f t="shared" ca="1" si="13"/>
        <v>6075827.2599999998</v>
      </c>
      <c r="H43" s="267">
        <f t="shared" ca="1" si="11"/>
        <v>206975.64199999999</v>
      </c>
      <c r="I43" s="268">
        <f t="shared" ca="1" si="12"/>
        <v>517.34183478822411</v>
      </c>
      <c r="J43" s="264">
        <f t="shared" ref="J43:O43" ca="1" si="14">SUM(J7:J42)</f>
        <v>302357050.71244377</v>
      </c>
      <c r="K43" s="265">
        <f t="shared" ca="1" si="14"/>
        <v>214599956.06012422</v>
      </c>
      <c r="L43" s="265">
        <f t="shared" ca="1" si="14"/>
        <v>121064887.23810184</v>
      </c>
      <c r="M43" s="265">
        <f t="shared" ca="1" si="14"/>
        <v>129211006.8198247</v>
      </c>
      <c r="N43" s="265">
        <f t="shared" ca="1" si="14"/>
        <v>0</v>
      </c>
      <c r="O43" s="266">
        <f t="shared" ca="1" si="14"/>
        <v>767232900.83049428</v>
      </c>
      <c r="P43" s="269">
        <f t="shared" ca="1" si="1"/>
        <v>1</v>
      </c>
      <c r="Q43" s="264">
        <f t="shared" ref="Q43:V43" ca="1" si="15">SUM(Q7:Q42)</f>
        <v>242034481.39489272</v>
      </c>
      <c r="R43" s="265">
        <f t="shared" ca="1" si="15"/>
        <v>186347630.28241178</v>
      </c>
      <c r="S43" s="265">
        <f t="shared" ca="1" si="15"/>
        <v>100025218.37723835</v>
      </c>
      <c r="T43" s="265">
        <f t="shared" ca="1" si="15"/>
        <v>124187332.71754186</v>
      </c>
      <c r="U43" s="265">
        <f t="shared" ca="1" si="15"/>
        <v>0</v>
      </c>
      <c r="V43" s="265">
        <f t="shared" ca="1" si="15"/>
        <v>652594662.77208495</v>
      </c>
      <c r="W43" s="269">
        <f t="shared" ca="1" si="3"/>
        <v>1</v>
      </c>
      <c r="X43" s="264">
        <f t="shared" ref="X43:AC43" ca="1" si="16">SUM(X7:X42)</f>
        <v>275302927.14985472</v>
      </c>
      <c r="Y43" s="265">
        <f t="shared" ca="1" si="16"/>
        <v>181396115.69462007</v>
      </c>
      <c r="Z43" s="265">
        <f t="shared" ca="1" si="16"/>
        <v>33954288.506865494</v>
      </c>
      <c r="AA43" s="265">
        <f t="shared" ca="1" si="16"/>
        <v>14186757.317055762</v>
      </c>
      <c r="AB43" s="265">
        <f t="shared" ca="1" si="16"/>
        <v>0</v>
      </c>
      <c r="AC43" s="265">
        <f t="shared" ca="1" si="16"/>
        <v>504840088.66839588</v>
      </c>
      <c r="AD43" s="269">
        <f t="shared" ca="1" si="5"/>
        <v>1</v>
      </c>
      <c r="AE43" s="264">
        <f t="shared" ref="AE43:AJ43" ca="1" si="17">SUM(AE7:AE42)</f>
        <v>171799074.64080098</v>
      </c>
      <c r="AF43" s="265">
        <f t="shared" ca="1" si="17"/>
        <v>104914201.87208045</v>
      </c>
      <c r="AG43" s="265">
        <f t="shared" ca="1" si="17"/>
        <v>22803462.783574741</v>
      </c>
      <c r="AH43" s="265">
        <f t="shared" ca="1" si="17"/>
        <v>6529328.3717183629</v>
      </c>
      <c r="AI43" s="265">
        <f t="shared" ca="1" si="17"/>
        <v>0</v>
      </c>
      <c r="AJ43" s="265">
        <f t="shared" ca="1" si="17"/>
        <v>306046067.66817462</v>
      </c>
      <c r="AK43" s="269">
        <f t="shared" ca="1" si="7"/>
        <v>1</v>
      </c>
      <c r="AL43" s="264">
        <f ca="1">SUM(AL7:AL42)</f>
        <v>366112213.73906267</v>
      </c>
      <c r="AM43" s="265">
        <f ca="1">SUM(AM7:AM42)</f>
        <v>242481432.57462689</v>
      </c>
      <c r="AN43" s="265">
        <f ca="1">SUM(AN7:AN42)</f>
        <v>148495113.19782132</v>
      </c>
      <c r="AO43" s="265">
        <f ca="1">SUM(AO7:AO42)</f>
        <v>155477143.09404778</v>
      </c>
      <c r="AP43" s="265">
        <f ca="1">SUM(AP7:AP42)</f>
        <v>0</v>
      </c>
      <c r="AQ43" s="265">
        <f ca="1">SUM(AL43:AP43)</f>
        <v>912565902.60555863</v>
      </c>
      <c r="AR43" s="269">
        <f t="shared" ca="1" si="9"/>
        <v>1</v>
      </c>
    </row>
    <row r="44" spans="1:44" ht="19.8" thickBot="1" x14ac:dyDescent="0.6"/>
    <row r="45" spans="1:44" x14ac:dyDescent="0.55000000000000004">
      <c r="A45" s="270" t="s">
        <v>210</v>
      </c>
      <c r="B45" s="271" t="s">
        <v>203</v>
      </c>
      <c r="C45" s="247" t="s">
        <v>204</v>
      </c>
      <c r="D45" s="247" t="s">
        <v>205</v>
      </c>
      <c r="E45" s="247" t="s">
        <v>206</v>
      </c>
      <c r="F45" s="247" t="s">
        <v>207</v>
      </c>
      <c r="G45" s="248" t="s">
        <v>30</v>
      </c>
      <c r="H45" s="219"/>
      <c r="I45" s="219"/>
      <c r="J45" s="222"/>
      <c r="K45" s="215"/>
      <c r="L45" s="219"/>
      <c r="N45" s="215"/>
      <c r="O45" s="219"/>
    </row>
    <row r="46" spans="1:44" x14ac:dyDescent="0.55000000000000004">
      <c r="A46" s="272" t="s">
        <v>222</v>
      </c>
      <c r="B46" s="273">
        <f ca="1">J43+Q43+X43+AE43+AL43</f>
        <v>1357605747.6370549</v>
      </c>
      <c r="C46" s="229">
        <f ca="1">K43+R43+Y43+AF43+AM43</f>
        <v>929739336.48386347</v>
      </c>
      <c r="D46" s="229">
        <f ca="1">L43+S43+Z43+AG43+AN43</f>
        <v>426342970.10360175</v>
      </c>
      <c r="E46" s="229">
        <f ca="1">M43+T43+AA43+AH43+AO43</f>
        <v>429591568.32018846</v>
      </c>
      <c r="F46" s="229">
        <f ca="1">N43+U43+AB43+AI43+AP43</f>
        <v>0</v>
      </c>
      <c r="G46" s="274">
        <f ca="1">SUM(B46:F46)</f>
        <v>3143279622.5447087</v>
      </c>
      <c r="H46" s="219"/>
      <c r="K46" s="215"/>
      <c r="L46" s="219"/>
      <c r="N46" s="215"/>
      <c r="O46" s="222"/>
    </row>
    <row r="47" spans="1:44" x14ac:dyDescent="0.55000000000000004">
      <c r="A47" s="275" t="s">
        <v>211</v>
      </c>
      <c r="B47" s="273">
        <f ca="1">B43</f>
        <v>4198739.24</v>
      </c>
      <c r="C47" s="229">
        <f ca="1">C43</f>
        <v>1485140.02</v>
      </c>
      <c r="D47" s="229">
        <f ca="1">D43</f>
        <v>306856</v>
      </c>
      <c r="E47" s="229">
        <f ca="1">E43</f>
        <v>85092</v>
      </c>
      <c r="F47" s="229">
        <f ca="1">F43</f>
        <v>0</v>
      </c>
      <c r="G47" s="274">
        <f ca="1">SUM(B47:F47)</f>
        <v>6075827.2599999998</v>
      </c>
      <c r="I47" s="222"/>
      <c r="K47" s="215"/>
      <c r="L47" s="219"/>
      <c r="N47" s="215"/>
      <c r="O47" s="219"/>
    </row>
    <row r="48" spans="1:44" ht="19.8" thickBot="1" x14ac:dyDescent="0.6">
      <c r="A48" s="276" t="s">
        <v>677</v>
      </c>
      <c r="B48" s="277">
        <f t="shared" ref="B48:G48" ca="1" si="18">IF((B47)=0,0,(B46/B47))</f>
        <v>323.33652318857861</v>
      </c>
      <c r="C48" s="278">
        <f t="shared" ca="1" si="18"/>
        <v>626.0280673628763</v>
      </c>
      <c r="D48" s="278">
        <f t="shared" ca="1" si="18"/>
        <v>1389.3910176226038</v>
      </c>
      <c r="E48" s="278">
        <f t="shared" ca="1" si="18"/>
        <v>5048.5541334107611</v>
      </c>
      <c r="F48" s="278">
        <f t="shared" ca="1" si="18"/>
        <v>0</v>
      </c>
      <c r="G48" s="279">
        <f t="shared" ca="1" si="18"/>
        <v>517.34183478822422</v>
      </c>
    </row>
    <row r="49" spans="1:9" ht="19.8" thickBot="1" x14ac:dyDescent="0.6"/>
    <row r="50" spans="1:9" x14ac:dyDescent="0.55000000000000004">
      <c r="A50" s="270" t="s">
        <v>174</v>
      </c>
      <c r="B50" s="271" t="s">
        <v>203</v>
      </c>
      <c r="C50" s="247" t="s">
        <v>204</v>
      </c>
      <c r="D50" s="247" t="s">
        <v>205</v>
      </c>
      <c r="E50" s="247" t="s">
        <v>206</v>
      </c>
      <c r="F50" s="247" t="s">
        <v>207</v>
      </c>
      <c r="G50" s="248" t="s">
        <v>30</v>
      </c>
      <c r="I50" s="280"/>
    </row>
    <row r="51" spans="1:9" x14ac:dyDescent="0.55000000000000004">
      <c r="A51" s="281" t="s">
        <v>692</v>
      </c>
      <c r="B51" s="253">
        <f t="shared" ref="B51:B63" ca="1" si="19">(J7+Q7+X7+AE7+AL7)</f>
        <v>55987470.948166743</v>
      </c>
      <c r="C51" s="253">
        <f t="shared" ref="C51:C63" ca="1" si="20">(K7+R7+Y7+AF7+AM7)</f>
        <v>40612771.584344447</v>
      </c>
      <c r="D51" s="253">
        <f t="shared" ref="D51:D63" ca="1" si="21">(L7+S7+Z7+AG7+AN7)</f>
        <v>11737512.373291027</v>
      </c>
      <c r="E51" s="253">
        <f t="shared" ref="E51:E63" ca="1" si="22">(M7+T7+AA7+AH7+AO7)</f>
        <v>7707637.2745283134</v>
      </c>
      <c r="F51" s="253">
        <f t="shared" ref="F51:F63" ca="1" si="23">(N7+U7+AB7+AI7+AP7)</f>
        <v>0</v>
      </c>
      <c r="G51" s="256">
        <f t="shared" ref="G51:G63" ca="1" si="24">(O7+V7+AC7+AJ7+AQ7)</f>
        <v>116045392.18033054</v>
      </c>
      <c r="I51" s="280"/>
    </row>
    <row r="52" spans="1:9" x14ac:dyDescent="0.55000000000000004">
      <c r="A52" s="282" t="s">
        <v>693</v>
      </c>
      <c r="B52" s="253">
        <f t="shared" ca="1" si="19"/>
        <v>189762295.90540439</v>
      </c>
      <c r="C52" s="253">
        <f t="shared" ca="1" si="20"/>
        <v>222539250.70083064</v>
      </c>
      <c r="D52" s="253">
        <f t="shared" ca="1" si="21"/>
        <v>66746457.349064782</v>
      </c>
      <c r="E52" s="253">
        <f t="shared" ca="1" si="22"/>
        <v>163049914.33074325</v>
      </c>
      <c r="F52" s="253">
        <f t="shared" ca="1" si="23"/>
        <v>0</v>
      </c>
      <c r="G52" s="256">
        <f t="shared" ca="1" si="24"/>
        <v>642097918.28604317</v>
      </c>
      <c r="I52" s="280"/>
    </row>
    <row r="53" spans="1:9" x14ac:dyDescent="0.55000000000000004">
      <c r="A53" s="282" t="s">
        <v>694</v>
      </c>
      <c r="B53" s="253">
        <f t="shared" ca="1" si="19"/>
        <v>46639416.229989946</v>
      </c>
      <c r="C53" s="253">
        <f t="shared" ca="1" si="20"/>
        <v>35054223.778618619</v>
      </c>
      <c r="D53" s="253">
        <f t="shared" ca="1" si="21"/>
        <v>15379204.475392543</v>
      </c>
      <c r="E53" s="253">
        <f t="shared" ca="1" si="22"/>
        <v>24806147.634538904</v>
      </c>
      <c r="F53" s="253">
        <f t="shared" ca="1" si="23"/>
        <v>0</v>
      </c>
      <c r="G53" s="256">
        <f t="shared" ca="1" si="24"/>
        <v>121878992.11854002</v>
      </c>
      <c r="I53" s="280"/>
    </row>
    <row r="54" spans="1:9" x14ac:dyDescent="0.55000000000000004">
      <c r="A54" s="282" t="s">
        <v>695</v>
      </c>
      <c r="B54" s="253">
        <f t="shared" ca="1" si="19"/>
        <v>42845429.341034904</v>
      </c>
      <c r="C54" s="253">
        <f t="shared" ca="1" si="20"/>
        <v>30472007.795124136</v>
      </c>
      <c r="D54" s="253">
        <f t="shared" ca="1" si="21"/>
        <v>12616059.591162819</v>
      </c>
      <c r="E54" s="253">
        <f t="shared" ca="1" si="22"/>
        <v>6056267.1627577487</v>
      </c>
      <c r="F54" s="253">
        <f t="shared" ca="1" si="23"/>
        <v>0</v>
      </c>
      <c r="G54" s="256">
        <f t="shared" ca="1" si="24"/>
        <v>91989763.890079618</v>
      </c>
      <c r="I54" s="280"/>
    </row>
    <row r="55" spans="1:9" x14ac:dyDescent="0.55000000000000004">
      <c r="A55" s="282" t="s">
        <v>782</v>
      </c>
      <c r="B55" s="253">
        <f t="shared" ca="1" si="19"/>
        <v>72331553.464119464</v>
      </c>
      <c r="C55" s="253">
        <f t="shared" ca="1" si="20"/>
        <v>35457979.168216154</v>
      </c>
      <c r="D55" s="253">
        <f t="shared" ca="1" si="21"/>
        <v>18108766.791153781</v>
      </c>
      <c r="E55" s="253">
        <f t="shared" ca="1" si="22"/>
        <v>3269042.4378154972</v>
      </c>
      <c r="F55" s="253">
        <f t="shared" ca="1" si="23"/>
        <v>0</v>
      </c>
      <c r="G55" s="256">
        <f t="shared" ca="1" si="24"/>
        <v>129167341.86130488</v>
      </c>
      <c r="I55" s="280"/>
    </row>
    <row r="56" spans="1:9" x14ac:dyDescent="0.55000000000000004">
      <c r="A56" s="283" t="s">
        <v>696</v>
      </c>
      <c r="B56" s="253">
        <f t="shared" ca="1" si="19"/>
        <v>9414605.5294576585</v>
      </c>
      <c r="C56" s="253">
        <f t="shared" ca="1" si="20"/>
        <v>6863004.432705122</v>
      </c>
      <c r="D56" s="253">
        <f t="shared" ca="1" si="21"/>
        <v>4661041.3732810877</v>
      </c>
      <c r="E56" s="253">
        <f t="shared" ca="1" si="22"/>
        <v>0</v>
      </c>
      <c r="F56" s="253">
        <f t="shared" ca="1" si="23"/>
        <v>0</v>
      </c>
      <c r="G56" s="256">
        <f t="shared" ca="1" si="24"/>
        <v>20938651.335443869</v>
      </c>
      <c r="I56" s="280"/>
    </row>
    <row r="57" spans="1:9" x14ac:dyDescent="0.55000000000000004">
      <c r="A57" s="282" t="s">
        <v>697</v>
      </c>
      <c r="B57" s="253">
        <f t="shared" ca="1" si="19"/>
        <v>53063330.144227609</v>
      </c>
      <c r="C57" s="253">
        <f t="shared" ca="1" si="20"/>
        <v>34912543.281476565</v>
      </c>
      <c r="D57" s="253">
        <f t="shared" ca="1" si="21"/>
        <v>24721900.287204213</v>
      </c>
      <c r="E57" s="253">
        <f t="shared" ca="1" si="22"/>
        <v>14599156.229262112</v>
      </c>
      <c r="F57" s="253">
        <f t="shared" ca="1" si="23"/>
        <v>0</v>
      </c>
      <c r="G57" s="256">
        <f t="shared" ca="1" si="24"/>
        <v>127296929.94217049</v>
      </c>
      <c r="I57" s="280"/>
    </row>
    <row r="58" spans="1:9" x14ac:dyDescent="0.55000000000000004">
      <c r="A58" s="282" t="s">
        <v>698</v>
      </c>
      <c r="B58" s="253">
        <f t="shared" ca="1" si="19"/>
        <v>16973805.384827293</v>
      </c>
      <c r="C58" s="253">
        <f t="shared" ca="1" si="20"/>
        <v>7327907.1296529137</v>
      </c>
      <c r="D58" s="253">
        <f t="shared" ca="1" si="21"/>
        <v>6519450.4254675768</v>
      </c>
      <c r="E58" s="253">
        <f t="shared" ca="1" si="22"/>
        <v>531482.19909930998</v>
      </c>
      <c r="F58" s="253">
        <f t="shared" ca="1" si="23"/>
        <v>0</v>
      </c>
      <c r="G58" s="256">
        <f t="shared" ca="1" si="24"/>
        <v>31352645.139047094</v>
      </c>
      <c r="I58" s="280"/>
    </row>
    <row r="59" spans="1:9" x14ac:dyDescent="0.55000000000000004">
      <c r="A59" s="282" t="s">
        <v>99</v>
      </c>
      <c r="B59" s="253">
        <f t="shared" ca="1" si="19"/>
        <v>77268944.391690791</v>
      </c>
      <c r="C59" s="253">
        <f t="shared" ca="1" si="20"/>
        <v>62439363.579427779</v>
      </c>
      <c r="D59" s="253">
        <f t="shared" ca="1" si="21"/>
        <v>45298747.380144149</v>
      </c>
      <c r="E59" s="253">
        <f t="shared" ca="1" si="22"/>
        <v>102243974.1834482</v>
      </c>
      <c r="F59" s="253">
        <f t="shared" ca="1" si="23"/>
        <v>0</v>
      </c>
      <c r="G59" s="256">
        <f t="shared" ca="1" si="24"/>
        <v>287251029.53471088</v>
      </c>
      <c r="I59" s="280"/>
    </row>
    <row r="60" spans="1:9" x14ac:dyDescent="0.55000000000000004">
      <c r="A60" s="282" t="s">
        <v>685</v>
      </c>
      <c r="B60" s="253">
        <f t="shared" ca="1" si="19"/>
        <v>11644964.333302645</v>
      </c>
      <c r="C60" s="253">
        <f t="shared" ca="1" si="20"/>
        <v>1567968.1521594294</v>
      </c>
      <c r="D60" s="253">
        <f t="shared" ca="1" si="21"/>
        <v>610760.63946335483</v>
      </c>
      <c r="E60" s="253">
        <f t="shared" ca="1" si="22"/>
        <v>281889.3642260785</v>
      </c>
      <c r="F60" s="253">
        <f t="shared" ca="1" si="23"/>
        <v>0</v>
      </c>
      <c r="G60" s="256">
        <f t="shared" ca="1" si="24"/>
        <v>14105582.489151508</v>
      </c>
      <c r="I60" s="280"/>
    </row>
    <row r="61" spans="1:9" x14ac:dyDescent="0.55000000000000004">
      <c r="A61" s="282" t="s">
        <v>681</v>
      </c>
      <c r="B61" s="253">
        <f t="shared" ca="1" si="19"/>
        <v>40679344.965133816</v>
      </c>
      <c r="C61" s="253">
        <f t="shared" ca="1" si="20"/>
        <v>10268875.138927929</v>
      </c>
      <c r="D61" s="253">
        <f t="shared" ca="1" si="21"/>
        <v>2567868.8899312415</v>
      </c>
      <c r="E61" s="253">
        <f t="shared" ca="1" si="22"/>
        <v>1338844.6195432497</v>
      </c>
      <c r="F61" s="253">
        <f t="shared" ca="1" si="23"/>
        <v>0</v>
      </c>
      <c r="G61" s="256">
        <f t="shared" ca="1" si="24"/>
        <v>54854933.613536239</v>
      </c>
      <c r="I61" s="280"/>
    </row>
    <row r="62" spans="1:9" x14ac:dyDescent="0.55000000000000004">
      <c r="A62" s="282" t="s">
        <v>684</v>
      </c>
      <c r="B62" s="253">
        <f t="shared" ca="1" si="19"/>
        <v>32660307.842487618</v>
      </c>
      <c r="C62" s="253">
        <f t="shared" ca="1" si="20"/>
        <v>14657098.593131594</v>
      </c>
      <c r="D62" s="253">
        <f t="shared" ca="1" si="21"/>
        <v>6958901.2990297284</v>
      </c>
      <c r="E62" s="253">
        <f t="shared" ca="1" si="22"/>
        <v>465851.82800727326</v>
      </c>
      <c r="F62" s="253">
        <f t="shared" ca="1" si="23"/>
        <v>0</v>
      </c>
      <c r="G62" s="256">
        <f t="shared" ca="1" si="24"/>
        <v>54742159.562656216</v>
      </c>
      <c r="I62" s="280"/>
    </row>
    <row r="63" spans="1:9" x14ac:dyDescent="0.55000000000000004">
      <c r="A63" s="282" t="s">
        <v>690</v>
      </c>
      <c r="B63" s="253">
        <f t="shared" ca="1" si="19"/>
        <v>1103427.5657905228</v>
      </c>
      <c r="C63" s="253">
        <f t="shared" ca="1" si="20"/>
        <v>6489899.9174789591</v>
      </c>
      <c r="D63" s="253">
        <f t="shared" ca="1" si="21"/>
        <v>4941097.05358449</v>
      </c>
      <c r="E63" s="253">
        <f t="shared" ca="1" si="22"/>
        <v>0</v>
      </c>
      <c r="F63" s="253">
        <f t="shared" ca="1" si="23"/>
        <v>0</v>
      </c>
      <c r="G63" s="256">
        <f t="shared" ca="1" si="24"/>
        <v>12534424.536853975</v>
      </c>
      <c r="I63" s="280"/>
    </row>
    <row r="64" spans="1:9" x14ac:dyDescent="0.55000000000000004">
      <c r="A64" s="282" t="s">
        <v>915</v>
      </c>
      <c r="B64" s="253">
        <f t="shared" ref="B64:G64" ca="1" si="25">(J25+Q25+X25+AE25+AL25)</f>
        <v>21847149.138649296</v>
      </c>
      <c r="C64" s="253">
        <f t="shared" ca="1" si="25"/>
        <v>9639727.7349785194</v>
      </c>
      <c r="D64" s="253">
        <f t="shared" ca="1" si="25"/>
        <v>6917930.327227056</v>
      </c>
      <c r="E64" s="253">
        <f t="shared" ca="1" si="25"/>
        <v>1132349.3413627851</v>
      </c>
      <c r="F64" s="253">
        <f t="shared" ca="1" si="25"/>
        <v>0</v>
      </c>
      <c r="G64" s="256">
        <f t="shared" ca="1" si="25"/>
        <v>39537156.542217657</v>
      </c>
      <c r="I64" s="280"/>
    </row>
    <row r="65" spans="1:9" x14ac:dyDescent="0.55000000000000004">
      <c r="A65" s="282" t="s">
        <v>686</v>
      </c>
      <c r="B65" s="253">
        <f t="shared" ref="B65:G68" ca="1" si="26">(J20+Q20+X20+AE20+AL20)</f>
        <v>27767963.000803865</v>
      </c>
      <c r="C65" s="253">
        <f t="shared" ca="1" si="26"/>
        <v>11850568.70535377</v>
      </c>
      <c r="D65" s="253">
        <f t="shared" ca="1" si="26"/>
        <v>3387040.6383127812</v>
      </c>
      <c r="E65" s="253">
        <f t="shared" ca="1" si="26"/>
        <v>126996.89259615034</v>
      </c>
      <c r="F65" s="253">
        <f t="shared" ca="1" si="26"/>
        <v>0</v>
      </c>
      <c r="G65" s="256">
        <f t="shared" ca="1" si="26"/>
        <v>43132569.237066567</v>
      </c>
      <c r="I65" s="280"/>
    </row>
    <row r="66" spans="1:9" x14ac:dyDescent="0.55000000000000004">
      <c r="A66" s="282" t="s">
        <v>687</v>
      </c>
      <c r="B66" s="253">
        <f t="shared" ca="1" si="26"/>
        <v>19554481.898139924</v>
      </c>
      <c r="C66" s="253">
        <f t="shared" ca="1" si="26"/>
        <v>6687504.8019045573</v>
      </c>
      <c r="D66" s="253">
        <f t="shared" ca="1" si="26"/>
        <v>2032545.8050050633</v>
      </c>
      <c r="E66" s="253">
        <f t="shared" ca="1" si="26"/>
        <v>160749.70546980531</v>
      </c>
      <c r="F66" s="253">
        <f t="shared" ca="1" si="26"/>
        <v>0</v>
      </c>
      <c r="G66" s="256">
        <f t="shared" ca="1" si="26"/>
        <v>28435282.210519351</v>
      </c>
      <c r="I66" s="280"/>
    </row>
    <row r="67" spans="1:9" x14ac:dyDescent="0.55000000000000004">
      <c r="A67" s="282" t="s">
        <v>688</v>
      </c>
      <c r="B67" s="253">
        <f t="shared" ca="1" si="26"/>
        <v>18552366.489901956</v>
      </c>
      <c r="C67" s="253">
        <f t="shared" ca="1" si="26"/>
        <v>12816483.2756908</v>
      </c>
      <c r="D67" s="253">
        <f t="shared" ca="1" si="26"/>
        <v>2929496.707519176</v>
      </c>
      <c r="E67" s="253">
        <f t="shared" ca="1" si="26"/>
        <v>0</v>
      </c>
      <c r="F67" s="253">
        <f t="shared" ca="1" si="26"/>
        <v>0</v>
      </c>
      <c r="G67" s="256">
        <f t="shared" ca="1" si="26"/>
        <v>34298346.473111928</v>
      </c>
      <c r="I67" s="280"/>
    </row>
    <row r="68" spans="1:9" x14ac:dyDescent="0.55000000000000004">
      <c r="A68" s="282" t="s">
        <v>703</v>
      </c>
      <c r="B68" s="253">
        <f t="shared" ca="1" si="26"/>
        <v>19383507.837033045</v>
      </c>
      <c r="C68" s="253">
        <f t="shared" ca="1" si="26"/>
        <v>14936701.084845994</v>
      </c>
      <c r="D68" s="253">
        <f t="shared" ca="1" si="26"/>
        <v>6085386.2424248317</v>
      </c>
      <c r="E68" s="253">
        <f t="shared" ca="1" si="26"/>
        <v>862779.18711194012</v>
      </c>
      <c r="F68" s="253">
        <f t="shared" ca="1" si="26"/>
        <v>0</v>
      </c>
      <c r="G68" s="256">
        <f t="shared" ca="1" si="26"/>
        <v>41268374.351415813</v>
      </c>
      <c r="I68" s="280"/>
    </row>
    <row r="69" spans="1:9" x14ac:dyDescent="0.55000000000000004">
      <c r="A69" s="282" t="s">
        <v>689</v>
      </c>
      <c r="B69" s="253">
        <f t="shared" ref="B69:G69" ca="1" si="27">(J26+Q26+X26+AE26+AL26)</f>
        <v>7299969.3393429089</v>
      </c>
      <c r="C69" s="253">
        <f t="shared" ca="1" si="27"/>
        <v>4669169.9825456347</v>
      </c>
      <c r="D69" s="253">
        <f t="shared" ca="1" si="27"/>
        <v>1841290.585915063</v>
      </c>
      <c r="E69" s="253">
        <f t="shared" ca="1" si="27"/>
        <v>0</v>
      </c>
      <c r="F69" s="253">
        <f t="shared" ca="1" si="27"/>
        <v>0</v>
      </c>
      <c r="G69" s="256">
        <f t="shared" ca="1" si="27"/>
        <v>13810429.907803606</v>
      </c>
      <c r="I69" s="280"/>
    </row>
    <row r="70" spans="1:9" x14ac:dyDescent="0.55000000000000004">
      <c r="A70" s="282" t="s">
        <v>117</v>
      </c>
      <c r="B70" s="253">
        <f t="shared" ref="B70:G70" ca="1" si="28">(J24+Q24+X24+AE24+AL24)</f>
        <v>13402847.127215264</v>
      </c>
      <c r="C70" s="253">
        <f t="shared" ca="1" si="28"/>
        <v>8406992.0661099106</v>
      </c>
      <c r="D70" s="253">
        <f t="shared" ca="1" si="28"/>
        <v>4414008.6493550474</v>
      </c>
      <c r="E70" s="253">
        <f t="shared" ca="1" si="28"/>
        <v>48694.262529282205</v>
      </c>
      <c r="F70" s="253">
        <f t="shared" ca="1" si="28"/>
        <v>0</v>
      </c>
      <c r="G70" s="256">
        <f t="shared" ca="1" si="28"/>
        <v>26272542.105209507</v>
      </c>
      <c r="I70" s="280"/>
    </row>
    <row r="71" spans="1:9" x14ac:dyDescent="0.55000000000000004">
      <c r="A71" s="282" t="s">
        <v>109</v>
      </c>
      <c r="B71" s="253">
        <f t="shared" ref="B71:B87" ca="1" si="29">(J27+Q27+X27+AE27+AL27)</f>
        <v>71991145.22761935</v>
      </c>
      <c r="C71" s="253">
        <f t="shared" ref="C71:C87" ca="1" si="30">(K27+R27+Y27+AF27+AM27)</f>
        <v>48797790.782359399</v>
      </c>
      <c r="D71" s="253">
        <f t="shared" ref="D71:D87" ca="1" si="31">(L27+S27+Z27+AG27+AN27)</f>
        <v>21538845.225666821</v>
      </c>
      <c r="E71" s="253">
        <f t="shared" ref="E71:E87" ca="1" si="32">(M27+T27+AA27+AH27+AO27)</f>
        <v>30159492.960396308</v>
      </c>
      <c r="F71" s="253">
        <f t="shared" ref="F71:F87" ca="1" si="33">(N27+U27+AB27+AI27+AP27)</f>
        <v>0</v>
      </c>
      <c r="G71" s="256">
        <f t="shared" ref="G71:G87" ca="1" si="34">(O27+V27+AC27+AJ27+AQ27)</f>
        <v>172487274.19604188</v>
      </c>
      <c r="I71" s="280"/>
    </row>
    <row r="72" spans="1:9" x14ac:dyDescent="0.55000000000000004">
      <c r="A72" s="282" t="s">
        <v>699</v>
      </c>
      <c r="B72" s="253">
        <f t="shared" ca="1" si="29"/>
        <v>6818439.3122883569</v>
      </c>
      <c r="C72" s="253">
        <f t="shared" ca="1" si="30"/>
        <v>15030567.99235357</v>
      </c>
      <c r="D72" s="253">
        <f t="shared" ca="1" si="31"/>
        <v>6879031.4925445411</v>
      </c>
      <c r="E72" s="253">
        <f t="shared" ca="1" si="32"/>
        <v>1181619.1928376344</v>
      </c>
      <c r="F72" s="253">
        <f t="shared" ca="1" si="33"/>
        <v>0</v>
      </c>
      <c r="G72" s="256">
        <f t="shared" ca="1" si="34"/>
        <v>29909657.990024105</v>
      </c>
      <c r="I72" s="280"/>
    </row>
    <row r="73" spans="1:9" x14ac:dyDescent="0.55000000000000004">
      <c r="A73" s="282" t="s">
        <v>700</v>
      </c>
      <c r="B73" s="253">
        <f t="shared" ca="1" si="29"/>
        <v>24891103.32077837</v>
      </c>
      <c r="C73" s="253">
        <f t="shared" ca="1" si="30"/>
        <v>19493415.630044326</v>
      </c>
      <c r="D73" s="253">
        <f t="shared" ca="1" si="31"/>
        <v>2658399.8103039097</v>
      </c>
      <c r="E73" s="253">
        <f t="shared" ca="1" si="32"/>
        <v>0</v>
      </c>
      <c r="F73" s="253">
        <f t="shared" ca="1" si="33"/>
        <v>0</v>
      </c>
      <c r="G73" s="256">
        <f t="shared" ca="1" si="34"/>
        <v>47042918.7611266</v>
      </c>
      <c r="I73" s="280"/>
    </row>
    <row r="74" spans="1:9" x14ac:dyDescent="0.55000000000000004">
      <c r="A74" s="282" t="s">
        <v>701</v>
      </c>
      <c r="B74" s="253">
        <f t="shared" ca="1" si="29"/>
        <v>3818396.0284464755</v>
      </c>
      <c r="C74" s="253">
        <f t="shared" ca="1" si="30"/>
        <v>4587204.4696307704</v>
      </c>
      <c r="D74" s="253">
        <f t="shared" ca="1" si="31"/>
        <v>2678464.9580335375</v>
      </c>
      <c r="E74" s="253">
        <f t="shared" ca="1" si="32"/>
        <v>0</v>
      </c>
      <c r="F74" s="253">
        <f t="shared" ca="1" si="33"/>
        <v>0</v>
      </c>
      <c r="G74" s="256">
        <f t="shared" ca="1" si="34"/>
        <v>11084065.456110783</v>
      </c>
      <c r="I74" s="280"/>
    </row>
    <row r="75" spans="1:9" x14ac:dyDescent="0.55000000000000004">
      <c r="A75" s="282" t="s">
        <v>680</v>
      </c>
      <c r="B75" s="253">
        <f t="shared" ca="1" si="29"/>
        <v>12246816.029890982</v>
      </c>
      <c r="C75" s="253">
        <f t="shared" ca="1" si="30"/>
        <v>4583344.5127580334</v>
      </c>
      <c r="D75" s="253">
        <f t="shared" ca="1" si="31"/>
        <v>2562357.1606410891</v>
      </c>
      <c r="E75" s="253">
        <f t="shared" ca="1" si="32"/>
        <v>0</v>
      </c>
      <c r="F75" s="253">
        <f t="shared" ca="1" si="33"/>
        <v>0</v>
      </c>
      <c r="G75" s="256">
        <f t="shared" ca="1" si="34"/>
        <v>19392517.703290105</v>
      </c>
      <c r="I75" s="280"/>
    </row>
    <row r="76" spans="1:9" x14ac:dyDescent="0.55000000000000004">
      <c r="A76" s="282" t="s">
        <v>87</v>
      </c>
      <c r="B76" s="253">
        <f t="shared" ca="1" si="29"/>
        <v>75699687.204442352</v>
      </c>
      <c r="C76" s="253">
        <f t="shared" ca="1" si="30"/>
        <v>46013804.973255195</v>
      </c>
      <c r="D76" s="253">
        <f t="shared" ca="1" si="31"/>
        <v>21500370.618772168</v>
      </c>
      <c r="E76" s="253">
        <f t="shared" ca="1" si="32"/>
        <v>20068411.260091022</v>
      </c>
      <c r="F76" s="253">
        <f t="shared" ca="1" si="33"/>
        <v>0</v>
      </c>
      <c r="G76" s="256">
        <f t="shared" ca="1" si="34"/>
        <v>163282274.05656075</v>
      </c>
      <c r="I76" s="280"/>
    </row>
    <row r="77" spans="1:9" x14ac:dyDescent="0.55000000000000004">
      <c r="A77" s="283" t="s">
        <v>702</v>
      </c>
      <c r="B77" s="253">
        <f t="shared" ca="1" si="29"/>
        <v>8329931.3577109734</v>
      </c>
      <c r="C77" s="253">
        <f t="shared" ca="1" si="30"/>
        <v>7359169.4715351658</v>
      </c>
      <c r="D77" s="253">
        <f t="shared" ca="1" si="31"/>
        <v>3456924.6919481824</v>
      </c>
      <c r="E77" s="253">
        <f t="shared" ca="1" si="32"/>
        <v>0</v>
      </c>
      <c r="F77" s="253">
        <f t="shared" ca="1" si="33"/>
        <v>0</v>
      </c>
      <c r="G77" s="256">
        <f t="shared" ca="1" si="34"/>
        <v>19146025.52119432</v>
      </c>
      <c r="I77" s="280"/>
    </row>
    <row r="78" spans="1:9" x14ac:dyDescent="0.55000000000000004">
      <c r="A78" s="282" t="s">
        <v>93</v>
      </c>
      <c r="B78" s="253">
        <f t="shared" ca="1" si="29"/>
        <v>27493700.243400205</v>
      </c>
      <c r="C78" s="253">
        <f t="shared" ca="1" si="30"/>
        <v>7872880.1842362573</v>
      </c>
      <c r="D78" s="253">
        <f t="shared" ca="1" si="31"/>
        <v>3615824.514728629</v>
      </c>
      <c r="E78" s="253">
        <f t="shared" ca="1" si="32"/>
        <v>959094.05708131345</v>
      </c>
      <c r="F78" s="253">
        <f t="shared" ca="1" si="33"/>
        <v>0</v>
      </c>
      <c r="G78" s="256">
        <f t="shared" ca="1" si="34"/>
        <v>39941498.9994464</v>
      </c>
      <c r="I78" s="280"/>
    </row>
    <row r="79" spans="1:9" x14ac:dyDescent="0.55000000000000004">
      <c r="A79" s="282" t="s">
        <v>103</v>
      </c>
      <c r="B79" s="253">
        <f t="shared" ca="1" si="29"/>
        <v>33467923.943307944</v>
      </c>
      <c r="C79" s="253">
        <f t="shared" ca="1" si="30"/>
        <v>11339802.810415793</v>
      </c>
      <c r="D79" s="253">
        <f t="shared" ca="1" si="31"/>
        <v>10005837.11632973</v>
      </c>
      <c r="E79" s="253">
        <f t="shared" ca="1" si="32"/>
        <v>274607.95727736538</v>
      </c>
      <c r="F79" s="253">
        <f t="shared" ca="1" si="33"/>
        <v>0</v>
      </c>
      <c r="G79" s="256">
        <f t="shared" ca="1" si="34"/>
        <v>55088171.82733082</v>
      </c>
      <c r="I79" s="280"/>
    </row>
    <row r="80" spans="1:9" x14ac:dyDescent="0.55000000000000004">
      <c r="A80" s="282" t="s">
        <v>105</v>
      </c>
      <c r="B80" s="253">
        <f t="shared" ca="1" si="29"/>
        <v>78788366.076699525</v>
      </c>
      <c r="C80" s="253">
        <f t="shared" ca="1" si="30"/>
        <v>54293835.011332914</v>
      </c>
      <c r="D80" s="253">
        <f t="shared" ca="1" si="31"/>
        <v>34796229.559015438</v>
      </c>
      <c r="E80" s="253">
        <f t="shared" ca="1" si="32"/>
        <v>36759424.216032371</v>
      </c>
      <c r="F80" s="253">
        <f t="shared" ca="1" si="33"/>
        <v>0</v>
      </c>
      <c r="G80" s="256">
        <f t="shared" ca="1" si="34"/>
        <v>204637854.86308026</v>
      </c>
      <c r="I80" s="280"/>
    </row>
    <row r="81" spans="1:9" x14ac:dyDescent="0.55000000000000004">
      <c r="A81" s="282" t="s">
        <v>678</v>
      </c>
      <c r="B81" s="253">
        <f t="shared" ca="1" si="29"/>
        <v>27129204.712087587</v>
      </c>
      <c r="C81" s="253">
        <f t="shared" ca="1" si="30"/>
        <v>6072800.4123399435</v>
      </c>
      <c r="D81" s="253">
        <f t="shared" ca="1" si="31"/>
        <v>4663147.5628161198</v>
      </c>
      <c r="E81" s="253">
        <f t="shared" ca="1" si="32"/>
        <v>84999.530409946063</v>
      </c>
      <c r="F81" s="253">
        <f t="shared" ca="1" si="33"/>
        <v>0</v>
      </c>
      <c r="G81" s="256">
        <f t="shared" ca="1" si="34"/>
        <v>37950152.217653595</v>
      </c>
      <c r="I81" s="280"/>
    </row>
    <row r="82" spans="1:9" x14ac:dyDescent="0.55000000000000004">
      <c r="A82" s="282" t="s">
        <v>107</v>
      </c>
      <c r="B82" s="253">
        <f t="shared" ca="1" si="29"/>
        <v>18456472.63996461</v>
      </c>
      <c r="C82" s="253">
        <f t="shared" ca="1" si="30"/>
        <v>7599368.4841900598</v>
      </c>
      <c r="D82" s="253">
        <f t="shared" ca="1" si="31"/>
        <v>5526153.9501465298</v>
      </c>
      <c r="E82" s="253">
        <f t="shared" ca="1" si="32"/>
        <v>4436776.8362902328</v>
      </c>
      <c r="F82" s="253">
        <f t="shared" ca="1" si="33"/>
        <v>0</v>
      </c>
      <c r="G82" s="256">
        <f t="shared" ca="1" si="34"/>
        <v>36018771.910591431</v>
      </c>
      <c r="I82" s="280"/>
    </row>
    <row r="83" spans="1:9" x14ac:dyDescent="0.55000000000000004">
      <c r="A83" s="282" t="s">
        <v>679</v>
      </c>
      <c r="B83" s="253">
        <f t="shared" ca="1" si="29"/>
        <v>20457285.251087062</v>
      </c>
      <c r="C83" s="253">
        <f t="shared" ca="1" si="30"/>
        <v>11431381.366593238</v>
      </c>
      <c r="D83" s="253">
        <f t="shared" ca="1" si="31"/>
        <v>6611255.5504324799</v>
      </c>
      <c r="E83" s="253">
        <f t="shared" ca="1" si="32"/>
        <v>279403.78898400074</v>
      </c>
      <c r="F83" s="253">
        <f t="shared" ca="1" si="33"/>
        <v>0</v>
      </c>
      <c r="G83" s="256">
        <f t="shared" ca="1" si="34"/>
        <v>38779325.957096785</v>
      </c>
      <c r="I83" s="280"/>
    </row>
    <row r="84" spans="1:9" x14ac:dyDescent="0.55000000000000004">
      <c r="A84" s="282" t="s">
        <v>682</v>
      </c>
      <c r="B84" s="253">
        <f t="shared" ca="1" si="29"/>
        <v>44158793.778041869</v>
      </c>
      <c r="C84" s="253">
        <f t="shared" ca="1" si="30"/>
        <v>31143518.944068264</v>
      </c>
      <c r="D84" s="253">
        <f t="shared" ca="1" si="31"/>
        <v>16302238.078658439</v>
      </c>
      <c r="E84" s="253">
        <f t="shared" ca="1" si="32"/>
        <v>2274370.0346389581</v>
      </c>
      <c r="F84" s="253">
        <f t="shared" ca="1" si="33"/>
        <v>0</v>
      </c>
      <c r="G84" s="256">
        <f t="shared" ca="1" si="34"/>
        <v>93878920.835407525</v>
      </c>
      <c r="I84" s="280"/>
    </row>
    <row r="85" spans="1:9" x14ac:dyDescent="0.55000000000000004">
      <c r="A85" s="283" t="s">
        <v>691</v>
      </c>
      <c r="B85" s="253">
        <f t="shared" ca="1" si="29"/>
        <v>117591314.72854248</v>
      </c>
      <c r="C85" s="253">
        <f t="shared" ca="1" si="30"/>
        <v>70962732.439697355</v>
      </c>
      <c r="D85" s="253">
        <f t="shared" ca="1" si="31"/>
        <v>31864462.490797445</v>
      </c>
      <c r="E85" s="253">
        <f t="shared" ca="1" si="32"/>
        <v>6431591.8331094626</v>
      </c>
      <c r="F85" s="253">
        <f t="shared" ca="1" si="33"/>
        <v>0</v>
      </c>
      <c r="G85" s="256">
        <f t="shared" ca="1" si="34"/>
        <v>226850101.49214673</v>
      </c>
      <c r="I85" s="280"/>
    </row>
    <row r="86" spans="1:9" x14ac:dyDescent="0.55000000000000004">
      <c r="A86" s="282" t="s">
        <v>683</v>
      </c>
      <c r="B86" s="253">
        <f t="shared" ca="1" si="29"/>
        <v>8083986.9060270172</v>
      </c>
      <c r="C86" s="253">
        <f t="shared" ca="1" si="30"/>
        <v>5487678.09552952</v>
      </c>
      <c r="D86" s="253">
        <f t="shared" ca="1" si="31"/>
        <v>3207960.4388368726</v>
      </c>
      <c r="E86" s="253">
        <f t="shared" ca="1" si="32"/>
        <v>0</v>
      </c>
      <c r="F86" s="253">
        <f t="shared" ca="1" si="33"/>
        <v>0</v>
      </c>
      <c r="G86" s="256">
        <f t="shared" ca="1" si="34"/>
        <v>16779625.440393411</v>
      </c>
      <c r="I86" s="280"/>
    </row>
    <row r="87" spans="1:9" ht="19.8" thickBot="1" x14ac:dyDescent="0.6">
      <c r="A87" s="284" t="s">
        <v>33</v>
      </c>
      <c r="B87" s="264">
        <f t="shared" ca="1" si="29"/>
        <v>1357605747.6370549</v>
      </c>
      <c r="C87" s="265">
        <f t="shared" ca="1" si="30"/>
        <v>929739336.48386347</v>
      </c>
      <c r="D87" s="265">
        <f t="shared" ca="1" si="31"/>
        <v>426342970.10360175</v>
      </c>
      <c r="E87" s="265">
        <f t="shared" ca="1" si="32"/>
        <v>429591568.32018846</v>
      </c>
      <c r="F87" s="265">
        <f t="shared" ca="1" si="33"/>
        <v>0</v>
      </c>
      <c r="G87" s="266">
        <f t="shared" ca="1" si="34"/>
        <v>3143279622.5447083</v>
      </c>
      <c r="I87" s="280"/>
    </row>
    <row r="88" spans="1:9" ht="19.8" thickBot="1" x14ac:dyDescent="0.6">
      <c r="I88" s="280"/>
    </row>
    <row r="89" spans="1:9" x14ac:dyDescent="0.55000000000000004">
      <c r="A89" s="270" t="s">
        <v>174</v>
      </c>
      <c r="B89" s="271" t="s">
        <v>203</v>
      </c>
      <c r="C89" s="247" t="s">
        <v>204</v>
      </c>
      <c r="D89" s="247" t="s">
        <v>205</v>
      </c>
      <c r="E89" s="247" t="s">
        <v>206</v>
      </c>
      <c r="F89" s="247" t="s">
        <v>207</v>
      </c>
      <c r="G89" s="248" t="s">
        <v>30</v>
      </c>
    </row>
    <row r="90" spans="1:9" x14ac:dyDescent="0.55000000000000004">
      <c r="A90" s="281" t="s">
        <v>692</v>
      </c>
      <c r="B90" s="253">
        <f t="shared" ref="B90:G102" ca="1" si="35">IF(B7&gt;0,B51/B7,0)</f>
        <v>298.2546649912727</v>
      </c>
      <c r="C90" s="253">
        <f t="shared" ca="1" si="35"/>
        <v>693.13350714837009</v>
      </c>
      <c r="D90" s="253">
        <f t="shared" ca="1" si="35"/>
        <v>1355.2144525217673</v>
      </c>
      <c r="E90" s="253">
        <f t="shared" ca="1" si="35"/>
        <v>3362.8434880140985</v>
      </c>
      <c r="F90" s="253">
        <f t="shared" ca="1" si="35"/>
        <v>0</v>
      </c>
      <c r="G90" s="256">
        <f t="shared" ca="1" si="35"/>
        <v>451.07688311311983</v>
      </c>
    </row>
    <row r="91" spans="1:9" x14ac:dyDescent="0.55000000000000004">
      <c r="A91" s="282" t="s">
        <v>693</v>
      </c>
      <c r="B91" s="253">
        <f t="shared" ca="1" si="35"/>
        <v>514.99647438320972</v>
      </c>
      <c r="C91" s="253">
        <f t="shared" ca="1" si="35"/>
        <v>1115.837335603878</v>
      </c>
      <c r="D91" s="253">
        <f t="shared" ca="1" si="35"/>
        <v>3639.6901245502513</v>
      </c>
      <c r="E91" s="253">
        <f t="shared" ca="1" si="35"/>
        <v>7119.7726881246781</v>
      </c>
      <c r="F91" s="253">
        <f t="shared" ca="1" si="35"/>
        <v>0</v>
      </c>
      <c r="G91" s="256">
        <f t="shared" ca="1" si="35"/>
        <v>1054.0892150219991</v>
      </c>
    </row>
    <row r="92" spans="1:9" x14ac:dyDescent="0.55000000000000004">
      <c r="A92" s="282" t="s">
        <v>694</v>
      </c>
      <c r="B92" s="253">
        <f t="shared" ca="1" si="35"/>
        <v>426.49550756700603</v>
      </c>
      <c r="C92" s="253">
        <f t="shared" ca="1" si="35"/>
        <v>798.84705912986101</v>
      </c>
      <c r="D92" s="253">
        <f t="shared" ca="1" si="35"/>
        <v>1936.6836009813055</v>
      </c>
      <c r="E92" s="253">
        <f t="shared" ca="1" si="35"/>
        <v>4512.6701172528474</v>
      </c>
      <c r="F92" s="253">
        <f t="shared" ca="1" si="35"/>
        <v>0</v>
      </c>
      <c r="G92" s="256">
        <f t="shared" ca="1" si="35"/>
        <v>731.24169032786278</v>
      </c>
    </row>
    <row r="93" spans="1:9" x14ac:dyDescent="0.55000000000000004">
      <c r="A93" s="282" t="s">
        <v>695</v>
      </c>
      <c r="B93" s="253">
        <f t="shared" ca="1" si="35"/>
        <v>250.38126200963299</v>
      </c>
      <c r="C93" s="253">
        <f t="shared" ca="1" si="35"/>
        <v>465.69785574746896</v>
      </c>
      <c r="D93" s="253">
        <f t="shared" ca="1" si="35"/>
        <v>1273.449035143113</v>
      </c>
      <c r="E93" s="253">
        <f t="shared" ca="1" si="35"/>
        <v>2935.6602824807314</v>
      </c>
      <c r="F93" s="253">
        <f t="shared" ca="1" si="35"/>
        <v>0</v>
      </c>
      <c r="G93" s="256">
        <f t="shared" ca="1" si="35"/>
        <v>370.14476037030511</v>
      </c>
    </row>
    <row r="94" spans="1:9" x14ac:dyDescent="0.55000000000000004">
      <c r="A94" s="282" t="s">
        <v>782</v>
      </c>
      <c r="B94" s="253">
        <f t="shared" ca="1" si="35"/>
        <v>272.04586077974818</v>
      </c>
      <c r="C94" s="253">
        <f t="shared" ca="1" si="35"/>
        <v>433.19095412771867</v>
      </c>
      <c r="D94" s="253">
        <f t="shared" ca="1" si="35"/>
        <v>854.63055317163537</v>
      </c>
      <c r="E94" s="253">
        <f t="shared" ca="1" si="35"/>
        <v>3249.5451668146097</v>
      </c>
      <c r="F94" s="253">
        <f t="shared" ca="1" si="35"/>
        <v>0</v>
      </c>
      <c r="G94" s="256">
        <f t="shared" ca="1" si="35"/>
        <v>349.16887032423841</v>
      </c>
    </row>
    <row r="95" spans="1:9" x14ac:dyDescent="0.55000000000000004">
      <c r="A95" s="283" t="s">
        <v>696</v>
      </c>
      <c r="B95" s="253">
        <f t="shared" ca="1" si="35"/>
        <v>360.74049848485168</v>
      </c>
      <c r="C95" s="253">
        <f t="shared" ca="1" si="35"/>
        <v>545.50547911176557</v>
      </c>
      <c r="D95" s="253">
        <f t="shared" ca="1" si="35"/>
        <v>1103.2050587647545</v>
      </c>
      <c r="E95" s="253">
        <f t="shared" ca="1" si="35"/>
        <v>0</v>
      </c>
      <c r="F95" s="253">
        <f t="shared" ca="1" si="35"/>
        <v>0</v>
      </c>
      <c r="G95" s="256">
        <f t="shared" ca="1" si="35"/>
        <v>488.03494628575118</v>
      </c>
    </row>
    <row r="96" spans="1:9" x14ac:dyDescent="0.55000000000000004">
      <c r="A96" s="282" t="s">
        <v>697</v>
      </c>
      <c r="B96" s="253">
        <f t="shared" ca="1" si="35"/>
        <v>225.86387785654588</v>
      </c>
      <c r="C96" s="253">
        <f t="shared" ca="1" si="35"/>
        <v>494.38589710097375</v>
      </c>
      <c r="D96" s="253">
        <f t="shared" ca="1" si="35"/>
        <v>1347.4628161118555</v>
      </c>
      <c r="E96" s="253">
        <f t="shared" ca="1" si="35"/>
        <v>3361.5372390656485</v>
      </c>
      <c r="F96" s="253">
        <f t="shared" ca="1" si="35"/>
        <v>0</v>
      </c>
      <c r="G96" s="256">
        <f t="shared" ca="1" si="35"/>
        <v>387.81308342347131</v>
      </c>
    </row>
    <row r="97" spans="1:15" x14ac:dyDescent="0.55000000000000004">
      <c r="A97" s="282" t="s">
        <v>698</v>
      </c>
      <c r="B97" s="253">
        <f t="shared" ca="1" si="35"/>
        <v>350.43780214772676</v>
      </c>
      <c r="C97" s="253">
        <f t="shared" ca="1" si="35"/>
        <v>455.6872787546119</v>
      </c>
      <c r="D97" s="253">
        <f t="shared" ca="1" si="35"/>
        <v>1075.9944587337145</v>
      </c>
      <c r="E97" s="253">
        <f t="shared" ca="1" si="35"/>
        <v>1795.5479699301013</v>
      </c>
      <c r="F97" s="253">
        <f t="shared" ca="1" si="35"/>
        <v>0</v>
      </c>
      <c r="G97" s="256">
        <f t="shared" ca="1" si="35"/>
        <v>442.38408876632656</v>
      </c>
    </row>
    <row r="98" spans="1:15" x14ac:dyDescent="0.55000000000000004">
      <c r="A98" s="282" t="s">
        <v>99</v>
      </c>
      <c r="B98" s="253">
        <f t="shared" ca="1" si="35"/>
        <v>253.40976197355596</v>
      </c>
      <c r="C98" s="253">
        <f t="shared" ca="1" si="35"/>
        <v>580.80427495863239</v>
      </c>
      <c r="D98" s="253">
        <f t="shared" ca="1" si="35"/>
        <v>2036.4021389621771</v>
      </c>
      <c r="E98" s="253">
        <f t="shared" ca="1" si="35"/>
        <v>7919.7501303987756</v>
      </c>
      <c r="F98" s="253">
        <f t="shared" ca="1" si="35"/>
        <v>0</v>
      </c>
      <c r="G98" s="256">
        <f t="shared" ca="1" si="35"/>
        <v>641.79202780912499</v>
      </c>
    </row>
    <row r="99" spans="1:15" x14ac:dyDescent="0.55000000000000004">
      <c r="A99" s="282" t="s">
        <v>685</v>
      </c>
      <c r="B99" s="253">
        <f t="shared" ca="1" si="35"/>
        <v>743.4221356807102</v>
      </c>
      <c r="C99" s="253">
        <f t="shared" ca="1" si="35"/>
        <v>3416.052619083724</v>
      </c>
      <c r="D99" s="253">
        <f t="shared" ca="1" si="35"/>
        <v>5816.7679948890936</v>
      </c>
      <c r="E99" s="253">
        <f t="shared" ca="1" si="35"/>
        <v>18792.624281738568</v>
      </c>
      <c r="F99" s="253">
        <f t="shared" ca="1" si="35"/>
        <v>0</v>
      </c>
      <c r="G99" s="256">
        <f t="shared" ca="1" si="35"/>
        <v>868.40992976368329</v>
      </c>
    </row>
    <row r="100" spans="1:15" x14ac:dyDescent="0.55000000000000004">
      <c r="A100" s="282" t="s">
        <v>681</v>
      </c>
      <c r="B100" s="253">
        <f t="shared" ca="1" si="35"/>
        <v>454.8634153897242</v>
      </c>
      <c r="C100" s="253">
        <f t="shared" ca="1" si="35"/>
        <v>749.71710147681461</v>
      </c>
      <c r="D100" s="253">
        <f t="shared" ca="1" si="35"/>
        <v>1675.0612458781745</v>
      </c>
      <c r="E100" s="253">
        <f t="shared" ca="1" si="35"/>
        <v>3541.9169829186499</v>
      </c>
      <c r="F100" s="253">
        <f t="shared" ca="1" si="35"/>
        <v>0</v>
      </c>
      <c r="G100" s="256">
        <f t="shared" ca="1" si="35"/>
        <v>522.22899479756506</v>
      </c>
    </row>
    <row r="101" spans="1:15" x14ac:dyDescent="0.55000000000000004">
      <c r="A101" s="282" t="s">
        <v>684</v>
      </c>
      <c r="B101" s="253">
        <f t="shared" ca="1" si="35"/>
        <v>339.78327152742497</v>
      </c>
      <c r="C101" s="253">
        <f t="shared" ca="1" si="35"/>
        <v>501.85231093376683</v>
      </c>
      <c r="D101" s="253">
        <f t="shared" ca="1" si="35"/>
        <v>1021.1153777006205</v>
      </c>
      <c r="E101" s="253">
        <f t="shared" ca="1" si="35"/>
        <v>1675.7260000261629</v>
      </c>
      <c r="F101" s="253">
        <f t="shared" ca="1" si="35"/>
        <v>0</v>
      </c>
      <c r="G101" s="256">
        <f t="shared" ca="1" si="35"/>
        <v>413.39797283383336</v>
      </c>
    </row>
    <row r="102" spans="1:15" x14ac:dyDescent="0.55000000000000004">
      <c r="A102" s="282" t="s">
        <v>690</v>
      </c>
      <c r="B102" s="253">
        <f t="shared" ca="1" si="35"/>
        <v>654.8531547718236</v>
      </c>
      <c r="C102" s="253">
        <f t="shared" ca="1" si="35"/>
        <v>585.46683964627505</v>
      </c>
      <c r="D102" s="253">
        <f t="shared" ca="1" si="35"/>
        <v>1157.4366487665707</v>
      </c>
      <c r="E102" s="253">
        <f t="shared" ca="1" si="35"/>
        <v>0</v>
      </c>
      <c r="F102" s="253">
        <f t="shared" ca="1" si="35"/>
        <v>0</v>
      </c>
      <c r="G102" s="256">
        <f t="shared" ca="1" si="35"/>
        <v>735.63146527695142</v>
      </c>
    </row>
    <row r="103" spans="1:15" x14ac:dyDescent="0.55000000000000004">
      <c r="A103" s="282" t="s">
        <v>915</v>
      </c>
      <c r="B103" s="253">
        <f t="shared" ref="B103:G103" ca="1" si="36">IF(B25&gt;0,B64/B25,0)</f>
        <v>283.35753282900737</v>
      </c>
      <c r="C103" s="253">
        <f t="shared" ca="1" si="36"/>
        <v>350.7906744897569</v>
      </c>
      <c r="D103" s="253">
        <f t="shared" ca="1" si="36"/>
        <v>815.9861202202236</v>
      </c>
      <c r="E103" s="253">
        <f t="shared" ca="1" si="36"/>
        <v>945.98942469739768</v>
      </c>
      <c r="F103" s="253">
        <f t="shared" ca="1" si="36"/>
        <v>0</v>
      </c>
      <c r="G103" s="256">
        <f t="shared" ca="1" si="36"/>
        <v>346.04009016784812</v>
      </c>
    </row>
    <row r="104" spans="1:15" x14ac:dyDescent="0.55000000000000004">
      <c r="A104" s="282" t="s">
        <v>686</v>
      </c>
      <c r="B104" s="253">
        <f t="shared" ref="B104:G107" ca="1" si="37">IF(B20&gt;0,B65/B20,0)</f>
        <v>366.75775307486089</v>
      </c>
      <c r="C104" s="253">
        <f t="shared" ca="1" si="37"/>
        <v>677.64002203532539</v>
      </c>
      <c r="D104" s="253">
        <f t="shared" ca="1" si="37"/>
        <v>950.88170643256069</v>
      </c>
      <c r="E104" s="253">
        <f t="shared" ca="1" si="37"/>
        <v>1175.8971536680588</v>
      </c>
      <c r="F104" s="253">
        <f t="shared" ca="1" si="37"/>
        <v>0</v>
      </c>
      <c r="G104" s="256">
        <f t="shared" ca="1" si="37"/>
        <v>445.26240566807644</v>
      </c>
    </row>
    <row r="105" spans="1:15" x14ac:dyDescent="0.55000000000000004">
      <c r="A105" s="282" t="s">
        <v>687</v>
      </c>
      <c r="B105" s="253">
        <f t="shared" ca="1" si="37"/>
        <v>393.39493226587649</v>
      </c>
      <c r="C105" s="253">
        <f t="shared" ca="1" si="37"/>
        <v>627.40452217886832</v>
      </c>
      <c r="D105" s="253">
        <f t="shared" ca="1" si="37"/>
        <v>699.19016340043459</v>
      </c>
      <c r="E105" s="253">
        <f t="shared" ca="1" si="37"/>
        <v>1071.6647031320354</v>
      </c>
      <c r="F105" s="253">
        <f t="shared" ca="1" si="37"/>
        <v>0</v>
      </c>
      <c r="G105" s="256">
        <f t="shared" ca="1" si="37"/>
        <v>448.34338032763117</v>
      </c>
    </row>
    <row r="106" spans="1:15" x14ac:dyDescent="0.55000000000000004">
      <c r="A106" s="282" t="s">
        <v>688</v>
      </c>
      <c r="B106" s="253">
        <f t="shared" ca="1" si="37"/>
        <v>370.55079173711141</v>
      </c>
      <c r="C106" s="253">
        <f t="shared" ca="1" si="37"/>
        <v>628.19739612247815</v>
      </c>
      <c r="D106" s="253">
        <f t="shared" ca="1" si="37"/>
        <v>950.82658471897957</v>
      </c>
      <c r="E106" s="253">
        <f t="shared" ca="1" si="37"/>
        <v>0</v>
      </c>
      <c r="F106" s="253">
        <f t="shared" ca="1" si="37"/>
        <v>0</v>
      </c>
      <c r="G106" s="256">
        <f t="shared" ca="1" si="37"/>
        <v>466.32694049098473</v>
      </c>
    </row>
    <row r="107" spans="1:15" x14ac:dyDescent="0.55000000000000004">
      <c r="A107" s="282" t="s">
        <v>703</v>
      </c>
      <c r="B107" s="253">
        <f t="shared" ca="1" si="37"/>
        <v>319.43816475005019</v>
      </c>
      <c r="C107" s="253">
        <f t="shared" ca="1" si="37"/>
        <v>464.85438456510622</v>
      </c>
      <c r="D107" s="253">
        <f t="shared" ca="1" si="37"/>
        <v>952.47867309826756</v>
      </c>
      <c r="E107" s="253">
        <f t="shared" ca="1" si="37"/>
        <v>4031.6784444483183</v>
      </c>
      <c r="F107" s="253">
        <f t="shared" ca="1" si="37"/>
        <v>0</v>
      </c>
      <c r="G107" s="256">
        <f t="shared" ca="1" si="37"/>
        <v>415.1121495892553</v>
      </c>
      <c r="O107" s="285"/>
    </row>
    <row r="108" spans="1:15" x14ac:dyDescent="0.55000000000000004">
      <c r="A108" s="282" t="s">
        <v>689</v>
      </c>
      <c r="B108" s="253">
        <f t="shared" ref="B108:G108" ca="1" si="38">IF(B26&gt;0,B69/B26,0)</f>
        <v>549.53096502129699</v>
      </c>
      <c r="C108" s="253">
        <f t="shared" ca="1" si="38"/>
        <v>841.29188874696126</v>
      </c>
      <c r="D108" s="253">
        <f t="shared" ca="1" si="38"/>
        <v>1534.4088215958859</v>
      </c>
      <c r="E108" s="253">
        <f t="shared" ca="1" si="38"/>
        <v>0</v>
      </c>
      <c r="F108" s="253">
        <f t="shared" ca="1" si="38"/>
        <v>0</v>
      </c>
      <c r="G108" s="256">
        <f t="shared" ca="1" si="38"/>
        <v>689.34960106836411</v>
      </c>
    </row>
    <row r="109" spans="1:15" x14ac:dyDescent="0.55000000000000004">
      <c r="A109" s="282" t="s">
        <v>117</v>
      </c>
      <c r="B109" s="253">
        <f t="shared" ref="B109:G109" ca="1" si="39">IF(B24&gt;0,B70/B24,0)</f>
        <v>302.92342925110779</v>
      </c>
      <c r="C109" s="253">
        <f t="shared" ca="1" si="39"/>
        <v>511.93472574046467</v>
      </c>
      <c r="D109" s="253">
        <f t="shared" ca="1" si="39"/>
        <v>711.13398571855123</v>
      </c>
      <c r="E109" s="253">
        <f t="shared" ca="1" si="39"/>
        <v>507.23190134668965</v>
      </c>
      <c r="F109" s="253">
        <f t="shared" ca="1" si="39"/>
        <v>0</v>
      </c>
      <c r="G109" s="256">
        <f t="shared" ca="1" si="39"/>
        <v>392.3031522354712</v>
      </c>
    </row>
    <row r="110" spans="1:15" x14ac:dyDescent="0.55000000000000004">
      <c r="A110" s="282" t="s">
        <v>109</v>
      </c>
      <c r="B110" s="253">
        <f t="shared" ref="B110:G119" ca="1" si="40">IF(B27&gt;0,B71/B27,0)</f>
        <v>263.40472440678855</v>
      </c>
      <c r="C110" s="253">
        <f t="shared" ca="1" si="40"/>
        <v>559.17164117843197</v>
      </c>
      <c r="D110" s="253">
        <f t="shared" ca="1" si="40"/>
        <v>2283.1084614868369</v>
      </c>
      <c r="E110" s="253">
        <f t="shared" ca="1" si="40"/>
        <v>3967.310307865866</v>
      </c>
      <c r="F110" s="253">
        <f t="shared" ca="1" si="40"/>
        <v>0</v>
      </c>
      <c r="G110" s="256">
        <f t="shared" ca="1" si="40"/>
        <v>456.78198953439738</v>
      </c>
    </row>
    <row r="111" spans="1:15" x14ac:dyDescent="0.55000000000000004">
      <c r="A111" s="282" t="s">
        <v>699</v>
      </c>
      <c r="B111" s="253">
        <f t="shared" ca="1" si="40"/>
        <v>324.65666661691063</v>
      </c>
      <c r="C111" s="253">
        <f t="shared" ca="1" si="40"/>
        <v>486.97774153097583</v>
      </c>
      <c r="D111" s="253">
        <f t="shared" ca="1" si="40"/>
        <v>904.77857326641345</v>
      </c>
      <c r="E111" s="253">
        <f t="shared" ca="1" si="40"/>
        <v>1690.4423359622808</v>
      </c>
      <c r="F111" s="253">
        <f t="shared" ca="1" si="40"/>
        <v>0</v>
      </c>
      <c r="G111" s="256">
        <f t="shared" ca="1" si="40"/>
        <v>497.09415130755212</v>
      </c>
    </row>
    <row r="112" spans="1:15" x14ac:dyDescent="0.55000000000000004">
      <c r="A112" s="282" t="s">
        <v>700</v>
      </c>
      <c r="B112" s="253">
        <f t="shared" ca="1" si="40"/>
        <v>304.95207626255308</v>
      </c>
      <c r="C112" s="253">
        <f t="shared" ca="1" si="40"/>
        <v>468.34403993187078</v>
      </c>
      <c r="D112" s="253">
        <f t="shared" ca="1" si="40"/>
        <v>1079.3340683328906</v>
      </c>
      <c r="E112" s="253">
        <f t="shared" ca="1" si="40"/>
        <v>0</v>
      </c>
      <c r="F112" s="253">
        <f t="shared" ca="1" si="40"/>
        <v>0</v>
      </c>
      <c r="G112" s="256">
        <f t="shared" ca="1" si="40"/>
        <v>374.22374678721002</v>
      </c>
    </row>
    <row r="113" spans="1:9" x14ac:dyDescent="0.55000000000000004">
      <c r="A113" s="282" t="s">
        <v>701</v>
      </c>
      <c r="B113" s="253">
        <f t="shared" ca="1" si="40"/>
        <v>286.73094754422732</v>
      </c>
      <c r="C113" s="253">
        <f t="shared" ca="1" si="40"/>
        <v>418.12090690281383</v>
      </c>
      <c r="D113" s="253">
        <f t="shared" ca="1" si="40"/>
        <v>745.26014413843563</v>
      </c>
      <c r="E113" s="253">
        <f t="shared" ca="1" si="40"/>
        <v>0</v>
      </c>
      <c r="F113" s="253">
        <f t="shared" ca="1" si="40"/>
        <v>0</v>
      </c>
      <c r="G113" s="256">
        <f t="shared" ca="1" si="40"/>
        <v>397.53480582851955</v>
      </c>
    </row>
    <row r="114" spans="1:9" x14ac:dyDescent="0.55000000000000004">
      <c r="A114" s="282" t="s">
        <v>680</v>
      </c>
      <c r="B114" s="253">
        <f t="shared" ca="1" si="40"/>
        <v>366.46267183012606</v>
      </c>
      <c r="C114" s="253">
        <f t="shared" ca="1" si="40"/>
        <v>629.49382128252068</v>
      </c>
      <c r="D114" s="253">
        <f t="shared" ca="1" si="40"/>
        <v>785.27648196171901</v>
      </c>
      <c r="E114" s="253">
        <f t="shared" ca="1" si="40"/>
        <v>0</v>
      </c>
      <c r="F114" s="253">
        <f t="shared" ca="1" si="40"/>
        <v>0</v>
      </c>
      <c r="G114" s="256">
        <f t="shared" ca="1" si="40"/>
        <v>441.10997209676555</v>
      </c>
    </row>
    <row r="115" spans="1:9" x14ac:dyDescent="0.55000000000000004">
      <c r="A115" s="282" t="s">
        <v>87</v>
      </c>
      <c r="B115" s="253">
        <f t="shared" ca="1" si="40"/>
        <v>263.86264865669079</v>
      </c>
      <c r="C115" s="253">
        <f t="shared" ca="1" si="40"/>
        <v>425.64780786153199</v>
      </c>
      <c r="D115" s="253">
        <f t="shared" ca="1" si="40"/>
        <v>962.93311621158045</v>
      </c>
      <c r="E115" s="253">
        <f t="shared" ca="1" si="40"/>
        <v>2996.1796446836402</v>
      </c>
      <c r="F115" s="253">
        <f t="shared" ca="1" si="40"/>
        <v>0</v>
      </c>
      <c r="G115" s="256">
        <f t="shared" ca="1" si="40"/>
        <v>385.08199282476573</v>
      </c>
    </row>
    <row r="116" spans="1:9" x14ac:dyDescent="0.55000000000000004">
      <c r="A116" s="283" t="s">
        <v>702</v>
      </c>
      <c r="B116" s="253">
        <f t="shared" ca="1" si="40"/>
        <v>363.64130430484016</v>
      </c>
      <c r="C116" s="253">
        <f t="shared" ca="1" si="40"/>
        <v>575.02496261409328</v>
      </c>
      <c r="D116" s="253">
        <f t="shared" ca="1" si="40"/>
        <v>777.53591811700005</v>
      </c>
      <c r="E116" s="253">
        <f t="shared" ca="1" si="40"/>
        <v>0</v>
      </c>
      <c r="F116" s="253">
        <f t="shared" ca="1" si="40"/>
        <v>0</v>
      </c>
      <c r="G116" s="256">
        <f t="shared" ca="1" si="40"/>
        <v>476.85052728934073</v>
      </c>
    </row>
    <row r="117" spans="1:9" x14ac:dyDescent="0.55000000000000004">
      <c r="A117" s="282" t="s">
        <v>93</v>
      </c>
      <c r="B117" s="253">
        <f t="shared" ca="1" si="40"/>
        <v>357.23734106962144</v>
      </c>
      <c r="C117" s="253">
        <f t="shared" ca="1" si="40"/>
        <v>663.25865073599471</v>
      </c>
      <c r="D117" s="253">
        <f t="shared" ca="1" si="40"/>
        <v>1389.0989299764231</v>
      </c>
      <c r="E117" s="253">
        <f t="shared" ca="1" si="40"/>
        <v>1973.4445618957068</v>
      </c>
      <c r="F117" s="253">
        <f t="shared" ca="1" si="40"/>
        <v>0</v>
      </c>
      <c r="G117" s="256">
        <f t="shared" ca="1" si="40"/>
        <v>434.51984855959358</v>
      </c>
    </row>
    <row r="118" spans="1:9" x14ac:dyDescent="0.55000000000000004">
      <c r="A118" s="282" t="s">
        <v>103</v>
      </c>
      <c r="B118" s="253">
        <f t="shared" ca="1" si="40"/>
        <v>414.42239707902553</v>
      </c>
      <c r="C118" s="253">
        <f t="shared" ca="1" si="40"/>
        <v>817.99053671036518</v>
      </c>
      <c r="D118" s="253">
        <f t="shared" ca="1" si="40"/>
        <v>1477.967077744421</v>
      </c>
      <c r="E118" s="253">
        <f t="shared" ca="1" si="40"/>
        <v>1236.972780528673</v>
      </c>
      <c r="F118" s="253">
        <f t="shared" ca="1" si="40"/>
        <v>0</v>
      </c>
      <c r="G118" s="256">
        <f t="shared" ca="1" si="40"/>
        <v>542.13704769400397</v>
      </c>
    </row>
    <row r="119" spans="1:9" x14ac:dyDescent="0.55000000000000004">
      <c r="A119" s="282" t="s">
        <v>105</v>
      </c>
      <c r="B119" s="253">
        <f t="shared" ca="1" si="40"/>
        <v>271.59598639302959</v>
      </c>
      <c r="C119" s="253">
        <f t="shared" ca="1" si="40"/>
        <v>644.299556312395</v>
      </c>
      <c r="D119" s="253">
        <f t="shared" ca="1" si="40"/>
        <v>2304.8439795333802</v>
      </c>
      <c r="E119" s="253">
        <f t="shared" ca="1" si="40"/>
        <v>3602.4523927903147</v>
      </c>
      <c r="F119" s="253">
        <f t="shared" ca="1" si="40"/>
        <v>0</v>
      </c>
      <c r="G119" s="256">
        <f t="shared" ca="1" si="40"/>
        <v>512.02601907877454</v>
      </c>
    </row>
    <row r="120" spans="1:9" x14ac:dyDescent="0.55000000000000004">
      <c r="A120" s="282" t="s">
        <v>678</v>
      </c>
      <c r="B120" s="253">
        <f t="shared" ref="B120:G126" ca="1" si="41">IF(B37&gt;0,B81/B37,0)</f>
        <v>307.71647731193758</v>
      </c>
      <c r="C120" s="253">
        <f t="shared" ca="1" si="41"/>
        <v>470.2129626279476</v>
      </c>
      <c r="D120" s="253">
        <f t="shared" ca="1" si="41"/>
        <v>719.62153747162347</v>
      </c>
      <c r="E120" s="253">
        <f t="shared" ca="1" si="41"/>
        <v>934.06077373567098</v>
      </c>
      <c r="F120" s="253">
        <f t="shared" ca="1" si="41"/>
        <v>0</v>
      </c>
      <c r="G120" s="256">
        <f t="shared" ca="1" si="41"/>
        <v>352.53607319170936</v>
      </c>
    </row>
    <row r="121" spans="1:9" x14ac:dyDescent="0.55000000000000004">
      <c r="A121" s="282" t="s">
        <v>107</v>
      </c>
      <c r="B121" s="253">
        <f t="shared" ca="1" si="41"/>
        <v>253.57870740773535</v>
      </c>
      <c r="C121" s="253">
        <f t="shared" ca="1" si="41"/>
        <v>409.8683180082013</v>
      </c>
      <c r="D121" s="253">
        <f t="shared" ca="1" si="41"/>
        <v>1056.0202465405177</v>
      </c>
      <c r="E121" s="253">
        <f t="shared" ca="1" si="41"/>
        <v>2156.916303495495</v>
      </c>
      <c r="F121" s="253">
        <f t="shared" ca="1" si="41"/>
        <v>0</v>
      </c>
      <c r="G121" s="256">
        <f t="shared" ca="1" si="41"/>
        <v>365.24638148954449</v>
      </c>
    </row>
    <row r="122" spans="1:9" x14ac:dyDescent="0.55000000000000004">
      <c r="A122" s="282" t="s">
        <v>679</v>
      </c>
      <c r="B122" s="253">
        <f t="shared" ca="1" si="41"/>
        <v>342.41572795740262</v>
      </c>
      <c r="C122" s="253">
        <f t="shared" ca="1" si="41"/>
        <v>616.04771322446857</v>
      </c>
      <c r="D122" s="253">
        <f t="shared" ca="1" si="41"/>
        <v>348.52947179252885</v>
      </c>
      <c r="E122" s="253">
        <f t="shared" ca="1" si="41"/>
        <v>1455.2280676250039</v>
      </c>
      <c r="F122" s="253">
        <f t="shared" ca="1" si="41"/>
        <v>0</v>
      </c>
      <c r="G122" s="256">
        <f t="shared" ca="1" si="41"/>
        <v>397.89583481697076</v>
      </c>
    </row>
    <row r="123" spans="1:9" x14ac:dyDescent="0.55000000000000004">
      <c r="A123" s="282" t="s">
        <v>682</v>
      </c>
      <c r="B123" s="253">
        <f t="shared" ca="1" si="41"/>
        <v>315.03516260882685</v>
      </c>
      <c r="C123" s="253">
        <f t="shared" ca="1" si="41"/>
        <v>479.64760425178292</v>
      </c>
      <c r="D123" s="253">
        <f t="shared" ca="1" si="41"/>
        <v>935.29765224661151</v>
      </c>
      <c r="E123" s="253">
        <f t="shared" ca="1" si="41"/>
        <v>2028.8760344682944</v>
      </c>
      <c r="F123" s="253">
        <f t="shared" ca="1" si="41"/>
        <v>0</v>
      </c>
      <c r="G123" s="256">
        <f t="shared" ca="1" si="41"/>
        <v>419.754443668769</v>
      </c>
    </row>
    <row r="124" spans="1:9" x14ac:dyDescent="0.55000000000000004">
      <c r="A124" s="283" t="s">
        <v>691</v>
      </c>
      <c r="B124" s="253">
        <f t="shared" ca="1" si="41"/>
        <v>332.20888534710053</v>
      </c>
      <c r="C124" s="253">
        <f t="shared" ca="1" si="41"/>
        <v>616.55790816019248</v>
      </c>
      <c r="D124" s="253">
        <f t="shared" ca="1" si="41"/>
        <v>1890.8415909564114</v>
      </c>
      <c r="E124" s="253">
        <f t="shared" ca="1" si="41"/>
        <v>3254.8541665533717</v>
      </c>
      <c r="F124" s="253">
        <f t="shared" ca="1" si="41"/>
        <v>0</v>
      </c>
      <c r="G124" s="256">
        <f t="shared" ca="1" si="41"/>
        <v>464.96061926157017</v>
      </c>
    </row>
    <row r="125" spans="1:9" x14ac:dyDescent="0.55000000000000004">
      <c r="A125" s="282" t="s">
        <v>683</v>
      </c>
      <c r="B125" s="253">
        <f t="shared" ca="1" si="41"/>
        <v>621.98868246726295</v>
      </c>
      <c r="C125" s="253">
        <f t="shared" ca="1" si="41"/>
        <v>974.37466184828122</v>
      </c>
      <c r="D125" s="253">
        <f t="shared" ca="1" si="41"/>
        <v>1132.3545495364888</v>
      </c>
      <c r="E125" s="253">
        <f t="shared" ca="1" si="41"/>
        <v>0</v>
      </c>
      <c r="F125" s="253">
        <f t="shared" ca="1" si="41"/>
        <v>0</v>
      </c>
      <c r="G125" s="256">
        <f t="shared" ca="1" si="41"/>
        <v>781.82953314665042</v>
      </c>
    </row>
    <row r="126" spans="1:9" ht="19.8" thickBot="1" x14ac:dyDescent="0.6">
      <c r="A126" s="284" t="s">
        <v>33</v>
      </c>
      <c r="B126" s="264">
        <f t="shared" ca="1" si="41"/>
        <v>323.33652318857861</v>
      </c>
      <c r="C126" s="265">
        <f t="shared" ca="1" si="41"/>
        <v>626.0280673628763</v>
      </c>
      <c r="D126" s="265">
        <f t="shared" ca="1" si="41"/>
        <v>1389.3910176226038</v>
      </c>
      <c r="E126" s="265">
        <f t="shared" ca="1" si="41"/>
        <v>5048.5541334107611</v>
      </c>
      <c r="F126" s="265">
        <f t="shared" ca="1" si="41"/>
        <v>0</v>
      </c>
      <c r="G126" s="266">
        <f t="shared" ca="1" si="41"/>
        <v>517.34183478822411</v>
      </c>
    </row>
    <row r="127" spans="1:9" x14ac:dyDescent="0.55000000000000004">
      <c r="B127" s="222"/>
      <c r="C127" s="222"/>
      <c r="D127" s="222"/>
      <c r="E127" s="222"/>
      <c r="F127" s="286"/>
      <c r="G127" s="222"/>
      <c r="I127" s="280"/>
    </row>
    <row r="128" spans="1:9" x14ac:dyDescent="0.55000000000000004">
      <c r="B128" s="222"/>
      <c r="C128" s="222"/>
      <c r="D128" s="222"/>
      <c r="E128" s="222"/>
      <c r="F128" s="222"/>
      <c r="G128" s="222"/>
      <c r="I128" s="280"/>
    </row>
    <row r="129" spans="1:10" x14ac:dyDescent="0.55000000000000004">
      <c r="B129" s="222"/>
      <c r="C129" s="222"/>
      <c r="D129" s="222"/>
      <c r="E129" s="222"/>
      <c r="F129" s="222"/>
      <c r="G129" s="222"/>
      <c r="I129" s="280"/>
    </row>
    <row r="130" spans="1:10" x14ac:dyDescent="0.55000000000000004">
      <c r="B130" s="222"/>
      <c r="C130" s="222"/>
      <c r="D130" s="222"/>
      <c r="E130" s="222"/>
      <c r="F130" s="222"/>
      <c r="G130" s="222"/>
      <c r="I130" s="280"/>
    </row>
    <row r="131" spans="1:10" x14ac:dyDescent="0.55000000000000004">
      <c r="B131" s="222"/>
      <c r="C131" s="222"/>
      <c r="D131" s="222"/>
      <c r="E131" s="222"/>
      <c r="F131" s="222"/>
      <c r="G131" s="222"/>
      <c r="I131" s="280"/>
    </row>
    <row r="132" spans="1:10" x14ac:dyDescent="0.55000000000000004">
      <c r="B132" s="222"/>
      <c r="C132" s="222"/>
      <c r="D132" s="222"/>
      <c r="E132" s="222"/>
      <c r="F132" s="222"/>
      <c r="G132" s="222"/>
      <c r="I132" s="280"/>
    </row>
    <row r="133" spans="1:10" x14ac:dyDescent="0.55000000000000004">
      <c r="B133" s="222"/>
      <c r="C133" s="222"/>
      <c r="D133" s="222"/>
      <c r="E133" s="222"/>
      <c r="F133" s="222"/>
      <c r="G133" s="222"/>
      <c r="I133" s="280"/>
    </row>
    <row r="134" spans="1:10" x14ac:dyDescent="0.55000000000000004">
      <c r="B134" s="222"/>
      <c r="C134" s="222"/>
      <c r="D134" s="222"/>
      <c r="E134" s="222"/>
      <c r="F134" s="222"/>
      <c r="G134" s="222"/>
      <c r="I134" s="280"/>
    </row>
    <row r="135" spans="1:10" x14ac:dyDescent="0.55000000000000004">
      <c r="B135" s="222"/>
      <c r="C135" s="222"/>
      <c r="D135" s="222"/>
      <c r="E135" s="222"/>
      <c r="F135" s="222"/>
      <c r="G135" s="222"/>
      <c r="I135" s="280"/>
    </row>
    <row r="136" spans="1:10" x14ac:dyDescent="0.55000000000000004">
      <c r="B136" s="222"/>
      <c r="C136" s="222"/>
      <c r="D136" s="222"/>
      <c r="E136" s="222"/>
      <c r="F136" s="222"/>
      <c r="G136" s="222"/>
      <c r="I136" s="280"/>
    </row>
    <row r="137" spans="1:10" x14ac:dyDescent="0.55000000000000004">
      <c r="A137" s="287" t="s">
        <v>42</v>
      </c>
      <c r="B137" s="222"/>
      <c r="C137" s="222"/>
      <c r="D137" s="222"/>
      <c r="E137" s="222"/>
      <c r="F137" s="222"/>
      <c r="G137" s="222"/>
      <c r="I137" s="280"/>
      <c r="J137" s="288"/>
    </row>
    <row r="138" spans="1:10" x14ac:dyDescent="0.55000000000000004">
      <c r="A138" s="289" t="s">
        <v>43</v>
      </c>
      <c r="B138" s="222"/>
      <c r="C138" s="222"/>
      <c r="D138" s="222"/>
      <c r="E138" s="222"/>
      <c r="F138" s="222"/>
      <c r="G138" s="222"/>
      <c r="I138" s="280"/>
    </row>
    <row r="139" spans="1:10" x14ac:dyDescent="0.55000000000000004">
      <c r="A139" s="289" t="s">
        <v>44</v>
      </c>
      <c r="B139" s="222"/>
      <c r="C139" s="222"/>
      <c r="D139" s="222"/>
      <c r="E139" s="222"/>
      <c r="F139" s="222"/>
      <c r="G139" s="222"/>
      <c r="I139" s="280"/>
    </row>
    <row r="140" spans="1:10" x14ac:dyDescent="0.55000000000000004">
      <c r="A140" s="289" t="s">
        <v>45</v>
      </c>
      <c r="B140" s="222"/>
      <c r="C140" s="222"/>
      <c r="D140" s="222"/>
      <c r="E140" s="222"/>
      <c r="F140" s="222"/>
      <c r="G140" s="222"/>
      <c r="I140" s="280"/>
      <c r="J140" s="288"/>
    </row>
    <row r="141" spans="1:10" x14ac:dyDescent="0.55000000000000004">
      <c r="A141" s="289" t="s">
        <v>46</v>
      </c>
      <c r="B141" s="222"/>
      <c r="C141" s="222"/>
      <c r="D141" s="222"/>
      <c r="E141" s="222"/>
      <c r="F141" s="222"/>
      <c r="G141" s="222"/>
      <c r="I141" s="280"/>
    </row>
    <row r="142" spans="1:10" x14ac:dyDescent="0.55000000000000004">
      <c r="A142" s="289" t="s">
        <v>47</v>
      </c>
      <c r="B142" s="222"/>
      <c r="C142" s="222"/>
      <c r="D142" s="222"/>
      <c r="E142" s="222"/>
      <c r="F142" s="222"/>
      <c r="G142" s="222"/>
      <c r="I142" s="280"/>
      <c r="J142" s="288"/>
    </row>
    <row r="143" spans="1:10" x14ac:dyDescent="0.55000000000000004">
      <c r="A143" s="289" t="s">
        <v>48</v>
      </c>
      <c r="B143" s="222"/>
      <c r="C143" s="222"/>
      <c r="D143" s="222"/>
      <c r="E143" s="222"/>
      <c r="F143" s="222"/>
      <c r="G143" s="222"/>
      <c r="I143" s="280"/>
    </row>
    <row r="144" spans="1:10" x14ac:dyDescent="0.55000000000000004">
      <c r="A144" s="289" t="s">
        <v>49</v>
      </c>
      <c r="B144" s="222"/>
      <c r="C144" s="222"/>
      <c r="D144" s="222"/>
      <c r="E144" s="222"/>
      <c r="F144" s="222"/>
      <c r="G144" s="222"/>
      <c r="I144" s="280"/>
    </row>
    <row r="145" spans="1:10" x14ac:dyDescent="0.55000000000000004">
      <c r="A145" s="289" t="s">
        <v>50</v>
      </c>
      <c r="B145" s="222"/>
      <c r="C145" s="222"/>
      <c r="D145" s="222"/>
      <c r="E145" s="222"/>
      <c r="F145" s="222"/>
      <c r="G145" s="222"/>
      <c r="I145" s="280"/>
    </row>
    <row r="146" spans="1:10" x14ac:dyDescent="0.55000000000000004">
      <c r="A146" s="289" t="s">
        <v>51</v>
      </c>
      <c r="B146" s="222"/>
      <c r="C146" s="222"/>
      <c r="D146" s="222"/>
      <c r="E146" s="222"/>
      <c r="F146" s="222"/>
      <c r="G146" s="222"/>
      <c r="I146" s="280"/>
      <c r="J146" s="288"/>
    </row>
    <row r="147" spans="1:10" x14ac:dyDescent="0.55000000000000004">
      <c r="A147" s="289" t="s">
        <v>52</v>
      </c>
      <c r="B147" s="222"/>
      <c r="C147" s="222"/>
      <c r="D147" s="222"/>
      <c r="E147" s="222"/>
      <c r="F147" s="222"/>
      <c r="G147" s="222"/>
      <c r="I147" s="280"/>
    </row>
    <row r="148" spans="1:10" x14ac:dyDescent="0.55000000000000004">
      <c r="A148" s="289" t="s">
        <v>53</v>
      </c>
      <c r="B148" s="222"/>
      <c r="C148" s="222"/>
      <c r="D148" s="222"/>
      <c r="E148" s="222"/>
      <c r="F148" s="222"/>
      <c r="G148" s="222"/>
      <c r="I148" s="280"/>
    </row>
    <row r="149" spans="1:10" x14ac:dyDescent="0.55000000000000004">
      <c r="A149" s="289" t="s">
        <v>54</v>
      </c>
      <c r="B149" s="222"/>
      <c r="C149" s="222"/>
      <c r="D149" s="222"/>
      <c r="E149" s="222"/>
      <c r="F149" s="222"/>
      <c r="G149" s="222"/>
      <c r="I149" s="280"/>
    </row>
    <row r="150" spans="1:10" x14ac:dyDescent="0.55000000000000004">
      <c r="A150" s="289" t="s">
        <v>55</v>
      </c>
      <c r="B150" s="222"/>
      <c r="C150" s="222"/>
      <c r="D150" s="222"/>
      <c r="E150" s="222"/>
      <c r="F150" s="222"/>
      <c r="G150" s="222"/>
      <c r="I150" s="280"/>
    </row>
    <row r="151" spans="1:10" x14ac:dyDescent="0.55000000000000004">
      <c r="A151" s="289" t="s">
        <v>56</v>
      </c>
      <c r="B151" s="222"/>
      <c r="C151" s="222"/>
      <c r="D151" s="222"/>
      <c r="E151" s="222"/>
      <c r="F151" s="222"/>
      <c r="G151" s="222"/>
      <c r="I151" s="280"/>
    </row>
    <row r="152" spans="1:10" x14ac:dyDescent="0.55000000000000004">
      <c r="A152" s="289" t="s">
        <v>57</v>
      </c>
      <c r="B152" s="222"/>
      <c r="C152" s="222"/>
      <c r="D152" s="222"/>
      <c r="E152" s="222"/>
      <c r="F152" s="222"/>
      <c r="G152" s="222"/>
      <c r="I152" s="280"/>
    </row>
    <row r="153" spans="1:10" x14ac:dyDescent="0.55000000000000004">
      <c r="A153" s="289" t="s">
        <v>58</v>
      </c>
      <c r="B153" s="222"/>
      <c r="C153" s="222"/>
      <c r="D153" s="222"/>
      <c r="E153" s="222"/>
      <c r="F153" s="222"/>
      <c r="G153" s="222"/>
      <c r="I153" s="280"/>
    </row>
    <row r="154" spans="1:10" x14ac:dyDescent="0.55000000000000004">
      <c r="A154" s="289" t="s">
        <v>59</v>
      </c>
      <c r="B154" s="222"/>
      <c r="C154" s="222"/>
      <c r="D154" s="222"/>
      <c r="E154" s="222"/>
      <c r="F154" s="222"/>
      <c r="G154" s="222"/>
      <c r="I154" s="280"/>
    </row>
    <row r="155" spans="1:10" x14ac:dyDescent="0.55000000000000004">
      <c r="A155" s="289" t="s">
        <v>60</v>
      </c>
      <c r="B155" s="222"/>
      <c r="C155" s="222"/>
      <c r="D155" s="222"/>
      <c r="E155" s="222"/>
      <c r="F155" s="222"/>
      <c r="G155" s="222"/>
      <c r="I155" s="280"/>
    </row>
    <row r="156" spans="1:10" x14ac:dyDescent="0.55000000000000004">
      <c r="A156" s="289" t="s">
        <v>0</v>
      </c>
      <c r="B156" s="222"/>
      <c r="C156" s="222"/>
      <c r="D156" s="222"/>
      <c r="E156" s="222"/>
      <c r="F156" s="222"/>
      <c r="G156" s="222"/>
      <c r="I156" s="280"/>
    </row>
    <row r="157" spans="1:10" x14ac:dyDescent="0.55000000000000004">
      <c r="A157" s="289" t="s">
        <v>1</v>
      </c>
      <c r="B157" s="222"/>
      <c r="C157" s="222"/>
      <c r="D157" s="222"/>
      <c r="E157" s="222"/>
      <c r="F157" s="222"/>
      <c r="G157" s="222"/>
      <c r="I157" s="280"/>
    </row>
    <row r="158" spans="1:10" x14ac:dyDescent="0.55000000000000004">
      <c r="B158" s="222"/>
      <c r="C158" s="222"/>
      <c r="D158" s="222"/>
      <c r="E158" s="222"/>
      <c r="F158" s="222"/>
      <c r="G158" s="222"/>
      <c r="I158" s="280"/>
    </row>
    <row r="159" spans="1:10" x14ac:dyDescent="0.55000000000000004">
      <c r="B159" s="222"/>
      <c r="C159" s="222"/>
      <c r="D159" s="222"/>
      <c r="E159" s="222"/>
      <c r="F159" s="222"/>
      <c r="G159" s="222"/>
      <c r="H159" s="290"/>
      <c r="I159" s="291"/>
    </row>
    <row r="160" spans="1:10" x14ac:dyDescent="0.55000000000000004">
      <c r="B160" s="222"/>
      <c r="C160" s="222"/>
      <c r="D160" s="222"/>
      <c r="E160" s="222"/>
      <c r="F160" s="222"/>
      <c r="G160" s="222"/>
      <c r="H160" s="290"/>
      <c r="I160" s="291"/>
      <c r="J160" s="288"/>
    </row>
    <row r="161" spans="2:10" x14ac:dyDescent="0.55000000000000004">
      <c r="B161" s="222"/>
      <c r="C161" s="222"/>
      <c r="D161" s="222"/>
      <c r="E161" s="222"/>
      <c r="F161" s="222"/>
      <c r="G161" s="222"/>
      <c r="H161" s="290"/>
      <c r="I161" s="291"/>
    </row>
    <row r="162" spans="2:10" x14ac:dyDescent="0.55000000000000004">
      <c r="B162" s="222"/>
      <c r="C162" s="222"/>
      <c r="D162" s="222"/>
      <c r="E162" s="222"/>
      <c r="F162" s="222"/>
      <c r="G162" s="222"/>
      <c r="H162" s="290"/>
      <c r="I162" s="291"/>
    </row>
    <row r="163" spans="2:10" x14ac:dyDescent="0.55000000000000004">
      <c r="B163" s="222"/>
      <c r="C163" s="222"/>
      <c r="D163" s="222"/>
      <c r="E163" s="222"/>
      <c r="F163" s="222"/>
      <c r="G163" s="222"/>
      <c r="H163" s="290"/>
      <c r="I163" s="291"/>
      <c r="J163" s="288"/>
    </row>
    <row r="164" spans="2:10" x14ac:dyDescent="0.55000000000000004">
      <c r="B164" s="222"/>
      <c r="C164" s="222"/>
      <c r="D164" s="222"/>
      <c r="E164" s="222"/>
      <c r="F164" s="222"/>
      <c r="G164" s="222"/>
      <c r="H164" s="290"/>
      <c r="I164" s="291"/>
      <c r="J164" s="288"/>
    </row>
    <row r="165" spans="2:10" x14ac:dyDescent="0.55000000000000004">
      <c r="B165" s="222"/>
      <c r="C165" s="222"/>
      <c r="D165" s="222"/>
      <c r="E165" s="222"/>
      <c r="F165" s="222"/>
      <c r="G165" s="222"/>
      <c r="H165" s="290"/>
      <c r="I165" s="291"/>
    </row>
    <row r="166" spans="2:10" x14ac:dyDescent="0.55000000000000004">
      <c r="B166" s="222"/>
      <c r="C166" s="222"/>
      <c r="D166" s="222"/>
      <c r="E166" s="222"/>
      <c r="F166" s="222"/>
      <c r="G166" s="222"/>
      <c r="H166" s="290"/>
      <c r="I166" s="291"/>
      <c r="J166" s="288"/>
    </row>
    <row r="167" spans="2:10" x14ac:dyDescent="0.55000000000000004">
      <c r="B167" s="222"/>
      <c r="C167" s="222"/>
      <c r="D167" s="222"/>
      <c r="E167" s="222"/>
      <c r="F167" s="222"/>
      <c r="G167" s="222"/>
      <c r="H167" s="290"/>
      <c r="I167" s="291"/>
      <c r="J167" s="288"/>
    </row>
    <row r="168" spans="2:10" x14ac:dyDescent="0.55000000000000004">
      <c r="B168" s="222"/>
      <c r="C168" s="222"/>
      <c r="D168" s="222"/>
      <c r="E168" s="222"/>
      <c r="F168" s="222"/>
      <c r="G168" s="222"/>
      <c r="H168" s="290"/>
      <c r="I168" s="291"/>
    </row>
    <row r="169" spans="2:10" x14ac:dyDescent="0.55000000000000004">
      <c r="B169" s="222"/>
      <c r="C169" s="222"/>
      <c r="D169" s="222"/>
      <c r="E169" s="222"/>
      <c r="F169" s="222"/>
      <c r="G169" s="222"/>
      <c r="I169" s="280"/>
    </row>
    <row r="170" spans="2:10" x14ac:dyDescent="0.55000000000000004">
      <c r="B170" s="222"/>
      <c r="C170" s="222"/>
      <c r="D170" s="222"/>
      <c r="E170" s="222"/>
      <c r="F170" s="222"/>
      <c r="G170" s="222"/>
      <c r="I170" s="280"/>
      <c r="J170" s="288"/>
    </row>
  </sheetData>
  <dataConsolidate>
    <dataRefs count="1">
      <dataRef ref="H5" sheet="LA" r:id="rId1"/>
    </dataRefs>
  </dataConsolidate>
  <printOptions horizontalCentered="1"/>
  <pageMargins left="0.2" right="0.2" top="0.26" bottom="0.41" header="0.17" footer="0.19"/>
  <pageSetup scale="81" fitToHeight="0" orientation="landscape" r:id="rId2"/>
  <headerFooter alignWithMargins="0"/>
  <rowBreaks count="3" manualBreakCount="3">
    <brk id="49" max="16383" man="1"/>
    <brk id="88" max="43" man="1"/>
    <brk id="127" max="16383" man="1"/>
  </rowBreaks>
  <colBreaks count="5" manualBreakCount="5">
    <brk id="9" max="129" man="1"/>
    <brk id="16" max="129" man="1"/>
    <brk id="23" max="129" man="1"/>
    <brk id="30" max="129" man="1"/>
    <brk id="37" max="129" man="1"/>
  </colBreaks>
  <drawing r:id="rId3"/>
  <legacyDrawing r:id="rId4"/>
  <mc:AlternateContent xmlns:mc="http://schemas.openxmlformats.org/markup-compatibility/2006">
    <mc:Choice Requires="x14">
      <controls>
        <mc:AlternateContent xmlns:mc="http://schemas.openxmlformats.org/markup-compatibility/2006">
          <mc:Choice Requires="x14">
            <control shapeId="11265" r:id="rId5" name="Drop Down 1">
              <controlPr defaultSize="0" autoLine="0" autoPict="0">
                <anchor moveWithCells="1">
                  <from>
                    <xdr:col>0</xdr:col>
                    <xdr:colOff>0</xdr:colOff>
                    <xdr:row>2</xdr:row>
                    <xdr:rowOff>38100</xdr:rowOff>
                  </from>
                  <to>
                    <xdr:col>1</xdr:col>
                    <xdr:colOff>518160</xdr:colOff>
                    <xdr:row>3</xdr:row>
                    <xdr:rowOff>160020</xdr:rowOff>
                  </to>
                </anchor>
              </controlPr>
            </control>
          </mc:Choice>
        </mc:AlternateContent>
      </controls>
    </mc:Choice>
  </mc:AlternateConten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7">
    <tabColor rgb="FFFFC000"/>
    <pageSetUpPr fitToPage="1"/>
  </sheetPr>
  <dimension ref="B1:I363"/>
  <sheetViews>
    <sheetView showGridLines="0" showZeros="0" topLeftCell="A190" zoomScale="70" zoomScaleNormal="70" workbookViewId="0">
      <selection activeCell="M32" sqref="M32"/>
    </sheetView>
  </sheetViews>
  <sheetFormatPr defaultColWidth="9.109375" defaultRowHeight="19.2" x14ac:dyDescent="0.55000000000000004"/>
  <cols>
    <col min="1" max="1" width="1.88671875" style="107" customWidth="1"/>
    <col min="2" max="2" width="30.5546875" style="107" customWidth="1"/>
    <col min="3" max="5" width="15.88671875" style="107" bestFit="1" customWidth="1"/>
    <col min="6" max="6" width="16.6640625" style="107" bestFit="1" customWidth="1"/>
    <col min="7" max="7" width="17.5546875" style="107" customWidth="1"/>
    <col min="8" max="8" width="21.33203125" style="107" bestFit="1" customWidth="1"/>
    <col min="9" max="9" width="16.33203125" style="107" customWidth="1"/>
    <col min="10" max="16384" width="9.109375" style="107"/>
  </cols>
  <sheetData>
    <row r="1" spans="2:8" x14ac:dyDescent="0.55000000000000004">
      <c r="B1" s="442" t="str">
        <f>'Relative Weights'!A1</f>
        <v>THECB Texas Public University Expenditure Study - Fiscal Year 2025</v>
      </c>
      <c r="C1" s="442"/>
      <c r="D1" s="442"/>
      <c r="E1" s="442"/>
      <c r="F1" s="442"/>
      <c r="G1" s="442"/>
      <c r="H1" s="442"/>
    </row>
    <row r="2" spans="2:8" x14ac:dyDescent="0.55000000000000004">
      <c r="B2" s="443" t="str">
        <f>'Relative Weights'!A2</f>
        <v>Institution Survey for the Year Ended August 31, 2025</v>
      </c>
      <c r="C2" s="443"/>
      <c r="D2" s="443"/>
      <c r="E2" s="443"/>
      <c r="F2" s="443"/>
      <c r="G2" s="443"/>
      <c r="H2" s="443"/>
    </row>
    <row r="3" spans="2:8" x14ac:dyDescent="0.55000000000000004">
      <c r="B3" s="119" t="s">
        <v>112</v>
      </c>
      <c r="C3" s="119"/>
      <c r="D3" s="119"/>
      <c r="E3" s="119"/>
      <c r="F3" s="119"/>
      <c r="G3" s="119"/>
      <c r="H3" s="119"/>
    </row>
    <row r="4" spans="2:8" x14ac:dyDescent="0.55000000000000004">
      <c r="B4" s="292" t="s">
        <v>125</v>
      </c>
      <c r="C4" s="119"/>
      <c r="D4" s="119"/>
      <c r="E4" s="119"/>
      <c r="F4" s="119"/>
      <c r="G4" s="119"/>
      <c r="H4" s="119"/>
    </row>
    <row r="5" spans="2:8" ht="16.5" customHeight="1" x14ac:dyDescent="0.55000000000000004">
      <c r="B5" s="119"/>
      <c r="C5" s="119"/>
      <c r="D5" s="119"/>
      <c r="E5" s="119"/>
      <c r="F5" s="119"/>
      <c r="G5" s="119"/>
      <c r="H5" s="244"/>
    </row>
    <row r="6" spans="2:8" x14ac:dyDescent="0.55000000000000004">
      <c r="B6" s="293" t="s">
        <v>10</v>
      </c>
      <c r="C6" s="293"/>
      <c r="D6" s="293"/>
      <c r="E6" s="293"/>
      <c r="F6" s="293"/>
      <c r="G6" s="293"/>
      <c r="H6" s="294"/>
    </row>
    <row r="7" spans="2:8" ht="14.25" customHeight="1" x14ac:dyDescent="0.55000000000000004">
      <c r="B7" s="119"/>
      <c r="C7" s="119"/>
      <c r="D7" s="119"/>
      <c r="E7" s="119"/>
      <c r="F7" s="119"/>
      <c r="G7" s="119"/>
      <c r="H7" s="295"/>
    </row>
    <row r="8" spans="2:8" ht="171" customHeight="1" x14ac:dyDescent="0.55000000000000004">
      <c r="B8" s="431" t="s">
        <v>223</v>
      </c>
      <c r="C8" s="431"/>
      <c r="D8" s="431"/>
      <c r="E8" s="431"/>
      <c r="F8" s="431"/>
      <c r="G8" s="431"/>
      <c r="H8" s="431"/>
    </row>
    <row r="9" spans="2:8" ht="99.75" customHeight="1" x14ac:dyDescent="0.55000000000000004">
      <c r="B9" s="432" t="s">
        <v>41</v>
      </c>
      <c r="C9" s="432"/>
      <c r="D9" s="432"/>
      <c r="E9" s="432"/>
      <c r="F9" s="432"/>
      <c r="G9" s="432"/>
      <c r="H9" s="296"/>
    </row>
    <row r="10" spans="2:8" ht="15" customHeight="1" x14ac:dyDescent="0.55000000000000004">
      <c r="B10" s="442" t="s">
        <v>20</v>
      </c>
      <c r="C10" s="442"/>
      <c r="D10" s="442"/>
      <c r="E10" s="442"/>
      <c r="F10" s="442"/>
      <c r="G10" s="442"/>
      <c r="H10" s="296"/>
    </row>
    <row r="11" spans="2:8" ht="21" customHeight="1" thickBot="1" x14ac:dyDescent="0.6">
      <c r="B11" s="432" t="s">
        <v>851</v>
      </c>
      <c r="C11" s="432"/>
      <c r="D11" s="432"/>
      <c r="E11" s="432"/>
      <c r="F11" s="432"/>
      <c r="G11" s="432"/>
      <c r="H11" s="432"/>
    </row>
    <row r="12" spans="2:8" ht="29.25" customHeight="1" thickBot="1" x14ac:dyDescent="0.6">
      <c r="B12" s="447" t="s">
        <v>16</v>
      </c>
      <c r="C12" s="448"/>
      <c r="D12" s="448"/>
      <c r="E12" s="448"/>
      <c r="F12" s="298"/>
      <c r="G12" s="298"/>
      <c r="H12" s="299" t="s">
        <v>17</v>
      </c>
    </row>
    <row r="13" spans="2:8" ht="14.25" customHeight="1" x14ac:dyDescent="0.55000000000000004">
      <c r="B13" s="449" t="s">
        <v>12</v>
      </c>
      <c r="C13" s="449"/>
      <c r="D13" s="449"/>
      <c r="E13" s="450"/>
      <c r="F13" s="300"/>
      <c r="G13" s="301"/>
      <c r="H13" s="302">
        <f>Data!$G$2</f>
        <v>237498278</v>
      </c>
    </row>
    <row r="14" spans="2:8" ht="14.25" customHeight="1" x14ac:dyDescent="0.55000000000000004">
      <c r="B14" s="435" t="s">
        <v>13</v>
      </c>
      <c r="C14" s="435"/>
      <c r="D14" s="435"/>
      <c r="E14" s="436"/>
      <c r="F14" s="303"/>
      <c r="G14" s="301"/>
      <c r="H14" s="304">
        <f>Data!$H$2</f>
        <v>170781117</v>
      </c>
    </row>
    <row r="15" spans="2:8" ht="14.25" customHeight="1" x14ac:dyDescent="0.55000000000000004">
      <c r="B15" s="435" t="s">
        <v>14</v>
      </c>
      <c r="C15" s="435"/>
      <c r="D15" s="435"/>
      <c r="E15" s="436"/>
      <c r="F15" s="303"/>
      <c r="G15" s="301"/>
      <c r="H15" s="304">
        <f>Data!$I$2</f>
        <v>65758664</v>
      </c>
    </row>
    <row r="16" spans="2:8" ht="14.25" customHeight="1" x14ac:dyDescent="0.55000000000000004">
      <c r="B16" s="435" t="s">
        <v>18</v>
      </c>
      <c r="C16" s="435"/>
      <c r="D16" s="435"/>
      <c r="E16" s="436"/>
      <c r="F16" s="303"/>
      <c r="G16" s="301"/>
      <c r="H16" s="304">
        <f>Data!$J$2</f>
        <v>102149915</v>
      </c>
    </row>
    <row r="17" spans="2:9" x14ac:dyDescent="0.55000000000000004">
      <c r="B17" s="435" t="s">
        <v>15</v>
      </c>
      <c r="C17" s="435"/>
      <c r="D17" s="435"/>
      <c r="E17" s="436"/>
      <c r="F17" s="303"/>
      <c r="G17" s="301"/>
      <c r="H17" s="304">
        <f>Data!$K$2</f>
        <v>60736881</v>
      </c>
    </row>
    <row r="18" spans="2:9" x14ac:dyDescent="0.55000000000000004">
      <c r="B18" s="435" t="s">
        <v>1</v>
      </c>
      <c r="C18" s="435"/>
      <c r="D18" s="435"/>
      <c r="E18" s="436"/>
      <c r="F18" s="300"/>
      <c r="G18" s="301"/>
      <c r="H18" s="305">
        <f>SUM(H13:H17)</f>
        <v>636924855</v>
      </c>
    </row>
    <row r="19" spans="2:9" ht="13.5" customHeight="1" x14ac:dyDescent="0.55000000000000004">
      <c r="B19" s="306"/>
      <c r="D19" s="306"/>
      <c r="E19" s="306"/>
      <c r="F19" s="306"/>
      <c r="G19" s="306"/>
      <c r="H19" s="296"/>
    </row>
    <row r="20" spans="2:9" ht="13.5" customHeight="1" x14ac:dyDescent="0.55000000000000004">
      <c r="B20" s="306"/>
      <c r="D20" s="440" t="s">
        <v>22</v>
      </c>
      <c r="E20" s="440"/>
      <c r="F20" s="440"/>
      <c r="G20" s="307" t="s">
        <v>23</v>
      </c>
      <c r="H20" s="307" t="s">
        <v>24</v>
      </c>
    </row>
    <row r="21" spans="2:9" ht="17.25" customHeight="1" x14ac:dyDescent="0.55000000000000004">
      <c r="B21" s="438" t="s">
        <v>21</v>
      </c>
      <c r="C21" s="439"/>
      <c r="D21" s="434" t="str">
        <f>Data!L2</f>
        <v>Debra Johnson</v>
      </c>
      <c r="E21" s="434"/>
      <c r="F21" s="434"/>
      <c r="G21" s="308" t="str">
        <f>Data!M2</f>
        <v>817-272-3330</v>
      </c>
      <c r="H21" s="309" t="str">
        <f>Data!N2</f>
        <v>debra.johnson@uta.edu</v>
      </c>
    </row>
    <row r="22" spans="2:9" ht="13.5" customHeight="1" x14ac:dyDescent="0.55000000000000004">
      <c r="B22" s="306"/>
      <c r="C22" s="306"/>
      <c r="D22" s="306"/>
      <c r="E22" s="306"/>
      <c r="F22" s="306"/>
      <c r="G22" s="306"/>
      <c r="H22" s="296"/>
    </row>
    <row r="23" spans="2:9" ht="15.75" customHeight="1" thickBot="1" x14ac:dyDescent="0.6">
      <c r="B23" s="117" t="s">
        <v>900</v>
      </c>
      <c r="C23" s="306"/>
      <c r="D23" s="306"/>
      <c r="E23" s="306"/>
      <c r="F23" s="306"/>
      <c r="G23" s="306"/>
      <c r="H23" s="296"/>
    </row>
    <row r="24" spans="2:9" s="313" customFormat="1" x14ac:dyDescent="0.55000000000000004">
      <c r="B24" s="310"/>
      <c r="C24" s="123" t="s">
        <v>25</v>
      </c>
      <c r="D24" s="311" t="s">
        <v>26</v>
      </c>
      <c r="E24" s="311" t="s">
        <v>27</v>
      </c>
      <c r="F24" s="311" t="s">
        <v>28</v>
      </c>
      <c r="G24" s="311" t="s">
        <v>29</v>
      </c>
      <c r="H24" s="312" t="s">
        <v>30</v>
      </c>
    </row>
    <row r="25" spans="2:9" s="313" customFormat="1" ht="19.8" thickBot="1" x14ac:dyDescent="0.6">
      <c r="B25" s="314" t="s">
        <v>675</v>
      </c>
      <c r="C25" s="315">
        <f>Data!O2</f>
        <v>11126</v>
      </c>
      <c r="D25" s="316">
        <f>Data!P2</f>
        <v>19718</v>
      </c>
      <c r="E25" s="316">
        <f>Data!Q2</f>
        <v>9538</v>
      </c>
      <c r="F25" s="316">
        <f>Data!R2</f>
        <v>1231</v>
      </c>
      <c r="G25" s="316">
        <f>Data!S2</f>
        <v>0</v>
      </c>
      <c r="H25" s="317">
        <f>SUM(C25:G25)</f>
        <v>41613</v>
      </c>
    </row>
    <row r="26" spans="2:9" x14ac:dyDescent="0.55000000000000004">
      <c r="C26" s="318"/>
      <c r="D26" s="318"/>
      <c r="E26" s="318"/>
      <c r="F26" s="318"/>
      <c r="G26" s="318"/>
      <c r="H26" s="318"/>
      <c r="I26" s="318"/>
    </row>
    <row r="27" spans="2:9" ht="13.5" customHeight="1" x14ac:dyDescent="0.55000000000000004">
      <c r="B27" s="306"/>
      <c r="D27" s="440" t="s">
        <v>22</v>
      </c>
      <c r="E27" s="440"/>
      <c r="F27" s="440"/>
      <c r="G27" s="307" t="s">
        <v>23</v>
      </c>
      <c r="H27" s="307" t="s">
        <v>24</v>
      </c>
    </row>
    <row r="28" spans="2:9" ht="17.25" customHeight="1" x14ac:dyDescent="0.55000000000000004">
      <c r="B28" s="438" t="s">
        <v>893</v>
      </c>
      <c r="C28" s="439"/>
      <c r="D28" s="434" t="str">
        <f>Data!T2</f>
        <v>Joanna Demurat</v>
      </c>
      <c r="E28" s="434"/>
      <c r="F28" s="434"/>
      <c r="G28" s="308" t="str">
        <f>Data!U2</f>
        <v>(817) 272-6753</v>
      </c>
      <c r="H28" s="309" t="str">
        <f>Data!V2</f>
        <v>joanna.demurat@uta.edu</v>
      </c>
    </row>
    <row r="29" spans="2:9" ht="13.5" customHeight="1" x14ac:dyDescent="0.55000000000000004">
      <c r="B29" s="306"/>
      <c r="C29" s="306"/>
      <c r="D29" s="306"/>
      <c r="E29" s="306"/>
      <c r="F29" s="306"/>
      <c r="G29" s="306"/>
      <c r="H29" s="296"/>
    </row>
    <row r="30" spans="2:9" ht="19.8" thickBot="1" x14ac:dyDescent="0.6">
      <c r="B30" s="117" t="s">
        <v>901</v>
      </c>
    </row>
    <row r="31" spans="2:9" ht="19.8" thickBot="1" x14ac:dyDescent="0.6">
      <c r="B31" s="124" t="s">
        <v>31</v>
      </c>
      <c r="C31" s="125" t="s">
        <v>25</v>
      </c>
      <c r="D31" s="125" t="s">
        <v>26</v>
      </c>
      <c r="E31" s="125" t="s">
        <v>27</v>
      </c>
      <c r="F31" s="125" t="s">
        <v>28</v>
      </c>
      <c r="G31" s="125" t="s">
        <v>29</v>
      </c>
      <c r="H31" s="126" t="s">
        <v>30</v>
      </c>
    </row>
    <row r="32" spans="2:9" x14ac:dyDescent="0.55000000000000004">
      <c r="B32" s="127" t="s">
        <v>42</v>
      </c>
      <c r="C32" s="140">
        <f>Data!W2</f>
        <v>187717</v>
      </c>
      <c r="D32" s="140">
        <f>Data!AQ2</f>
        <v>58593</v>
      </c>
      <c r="E32" s="140">
        <f>Data!BK2</f>
        <v>8661</v>
      </c>
      <c r="F32" s="140">
        <f>Data!CE2</f>
        <v>2292</v>
      </c>
      <c r="G32" s="140">
        <f>Data!CY2</f>
        <v>0</v>
      </c>
      <c r="H32" s="141">
        <f>SUM(C32:G32)</f>
        <v>257263</v>
      </c>
    </row>
    <row r="33" spans="2:8" x14ac:dyDescent="0.55000000000000004">
      <c r="B33" s="129" t="s">
        <v>43</v>
      </c>
      <c r="C33" s="140">
        <f>Data!X2</f>
        <v>99331.000000000015</v>
      </c>
      <c r="D33" s="140">
        <f>Data!AR2</f>
        <v>27504.999999999996</v>
      </c>
      <c r="E33" s="140">
        <f>Data!BL2</f>
        <v>12825</v>
      </c>
      <c r="F33" s="140">
        <f>Data!CF2</f>
        <v>2755</v>
      </c>
      <c r="G33" s="140">
        <f>Data!CZ2</f>
        <v>0</v>
      </c>
      <c r="H33" s="141">
        <f t="shared" ref="H33:H52" si="0">SUM(C33:G33)</f>
        <v>142416</v>
      </c>
    </row>
    <row r="34" spans="2:8" x14ac:dyDescent="0.55000000000000004">
      <c r="B34" s="129" t="s">
        <v>44</v>
      </c>
      <c r="C34" s="140">
        <f>Data!Y2</f>
        <v>28363</v>
      </c>
      <c r="D34" s="140">
        <f>Data!AS2</f>
        <v>9436</v>
      </c>
      <c r="E34" s="140">
        <f>Data!BM2</f>
        <v>812</v>
      </c>
      <c r="F34" s="140">
        <f>Data!CG2</f>
        <v>0</v>
      </c>
      <c r="G34" s="140">
        <f>Data!DA2</f>
        <v>0</v>
      </c>
      <c r="H34" s="141">
        <f t="shared" si="0"/>
        <v>38611</v>
      </c>
    </row>
    <row r="35" spans="2:8" x14ac:dyDescent="0.55000000000000004">
      <c r="B35" s="129" t="s">
        <v>45</v>
      </c>
      <c r="C35" s="140">
        <f>Data!Z2</f>
        <v>1412</v>
      </c>
      <c r="D35" s="140">
        <f>Data!AT2</f>
        <v>6526</v>
      </c>
      <c r="E35" s="140">
        <f>Data!BN2</f>
        <v>8685</v>
      </c>
      <c r="F35" s="140">
        <f>Data!CH2</f>
        <v>507</v>
      </c>
      <c r="G35" s="140">
        <f>Data!DB2</f>
        <v>0</v>
      </c>
      <c r="H35" s="141">
        <f t="shared" si="0"/>
        <v>17130</v>
      </c>
    </row>
    <row r="36" spans="2:8" x14ac:dyDescent="0.55000000000000004">
      <c r="B36" s="129" t="s">
        <v>46</v>
      </c>
      <c r="C36" s="140">
        <f>Data!AA2</f>
        <v>0</v>
      </c>
      <c r="D36" s="140">
        <f>Data!AU2</f>
        <v>0</v>
      </c>
      <c r="E36" s="140">
        <f>Data!BO2</f>
        <v>0</v>
      </c>
      <c r="F36" s="140">
        <f>Data!CI2</f>
        <v>0</v>
      </c>
      <c r="G36" s="140">
        <f>Data!DC2</f>
        <v>0</v>
      </c>
      <c r="H36" s="141">
        <f t="shared" si="0"/>
        <v>0</v>
      </c>
    </row>
    <row r="37" spans="2:8" x14ac:dyDescent="0.55000000000000004">
      <c r="B37" s="129" t="s">
        <v>47</v>
      </c>
      <c r="C37" s="140">
        <f>Data!AB2</f>
        <v>41441</v>
      </c>
      <c r="D37" s="140">
        <f>Data!AV2</f>
        <v>55255</v>
      </c>
      <c r="E37" s="140">
        <f>Data!BP2</f>
        <v>29871</v>
      </c>
      <c r="F37" s="140">
        <f>Data!CJ2</f>
        <v>6667</v>
      </c>
      <c r="G37" s="140">
        <f>Data!DD2</f>
        <v>0</v>
      </c>
      <c r="H37" s="141">
        <f t="shared" si="0"/>
        <v>133234</v>
      </c>
    </row>
    <row r="38" spans="2:8" x14ac:dyDescent="0.55000000000000004">
      <c r="B38" s="129" t="s">
        <v>48</v>
      </c>
      <c r="C38" s="140">
        <f>Data!AC2</f>
        <v>5775</v>
      </c>
      <c r="D38" s="140">
        <f>Data!AW2</f>
        <v>780</v>
      </c>
      <c r="E38" s="140">
        <f>Data!BQ2</f>
        <v>0</v>
      </c>
      <c r="F38" s="140">
        <f>Data!CK2</f>
        <v>0</v>
      </c>
      <c r="G38" s="140">
        <f>Data!DE2</f>
        <v>0</v>
      </c>
      <c r="H38" s="141">
        <f t="shared" si="0"/>
        <v>6555</v>
      </c>
    </row>
    <row r="39" spans="2:8" x14ac:dyDescent="0.55000000000000004">
      <c r="B39" s="129" t="s">
        <v>49</v>
      </c>
      <c r="C39" s="140">
        <f>Data!AD2</f>
        <v>0</v>
      </c>
      <c r="D39" s="140">
        <f>Data!AX2</f>
        <v>0</v>
      </c>
      <c r="E39" s="140">
        <f>Data!BR2</f>
        <v>0</v>
      </c>
      <c r="F39" s="140">
        <f>Data!CL2</f>
        <v>0</v>
      </c>
      <c r="G39" s="140">
        <f>Data!DF2</f>
        <v>0</v>
      </c>
      <c r="H39" s="141">
        <f t="shared" si="0"/>
        <v>0</v>
      </c>
    </row>
    <row r="40" spans="2:8" x14ac:dyDescent="0.55000000000000004">
      <c r="B40" s="129" t="s">
        <v>50</v>
      </c>
      <c r="C40" s="140">
        <f>Data!AE2</f>
        <v>4002</v>
      </c>
      <c r="D40" s="140">
        <f>Data!AY2</f>
        <v>13171.000000000002</v>
      </c>
      <c r="E40" s="140">
        <f>Data!BS2</f>
        <v>34463.000000000051</v>
      </c>
      <c r="F40" s="140">
        <f>Data!CM2</f>
        <v>471</v>
      </c>
      <c r="G40" s="140">
        <f>Data!DG2</f>
        <v>0</v>
      </c>
      <c r="H40" s="141">
        <f t="shared" si="0"/>
        <v>52107.000000000051</v>
      </c>
    </row>
    <row r="41" spans="2:8" x14ac:dyDescent="0.55000000000000004">
      <c r="B41" s="129" t="s">
        <v>51</v>
      </c>
      <c r="C41" s="140">
        <f>Data!AF2</f>
        <v>12</v>
      </c>
      <c r="D41" s="140">
        <f>Data!AZ2</f>
        <v>78</v>
      </c>
      <c r="E41" s="140">
        <f>Data!BT2</f>
        <v>0</v>
      </c>
      <c r="F41" s="140">
        <f>Data!CN2</f>
        <v>0</v>
      </c>
      <c r="G41" s="140">
        <f>Data!DH2</f>
        <v>0</v>
      </c>
      <c r="H41" s="141">
        <f t="shared" si="0"/>
        <v>90</v>
      </c>
    </row>
    <row r="42" spans="2:8" x14ac:dyDescent="0.55000000000000004">
      <c r="B42" s="129" t="s">
        <v>52</v>
      </c>
      <c r="C42" s="140">
        <f>Data!AG2</f>
        <v>0</v>
      </c>
      <c r="D42" s="140">
        <f>Data!BA2</f>
        <v>0</v>
      </c>
      <c r="E42" s="140">
        <f>Data!BU2</f>
        <v>0</v>
      </c>
      <c r="F42" s="140">
        <f>Data!CO2</f>
        <v>0</v>
      </c>
      <c r="G42" s="140">
        <f>Data!DI2</f>
        <v>0</v>
      </c>
      <c r="H42" s="141">
        <f t="shared" si="0"/>
        <v>0</v>
      </c>
    </row>
    <row r="43" spans="2:8" x14ac:dyDescent="0.55000000000000004">
      <c r="B43" s="129" t="s">
        <v>53</v>
      </c>
      <c r="C43" s="140">
        <f>Data!AH2</f>
        <v>0</v>
      </c>
      <c r="D43" s="140">
        <f>Data!BB2</f>
        <v>0</v>
      </c>
      <c r="E43" s="140">
        <f>Data!BV2</f>
        <v>0</v>
      </c>
      <c r="F43" s="140">
        <f>Data!CP2</f>
        <v>0</v>
      </c>
      <c r="G43" s="140">
        <f>Data!DJ2</f>
        <v>0</v>
      </c>
      <c r="H43" s="141">
        <f t="shared" si="0"/>
        <v>0</v>
      </c>
    </row>
    <row r="44" spans="2:8" x14ac:dyDescent="0.55000000000000004">
      <c r="B44" s="129" t="s">
        <v>54</v>
      </c>
      <c r="C44" s="140">
        <f>Data!AI2</f>
        <v>0</v>
      </c>
      <c r="D44" s="140">
        <f>Data!BC2</f>
        <v>0</v>
      </c>
      <c r="E44" s="140">
        <f>Data!BW2</f>
        <v>0</v>
      </c>
      <c r="F44" s="140">
        <f>Data!CQ2</f>
        <v>0</v>
      </c>
      <c r="G44" s="140">
        <f>Data!DK2</f>
        <v>0</v>
      </c>
      <c r="H44" s="141">
        <f t="shared" si="0"/>
        <v>0</v>
      </c>
    </row>
    <row r="45" spans="2:8" x14ac:dyDescent="0.55000000000000004">
      <c r="B45" s="129" t="s">
        <v>55</v>
      </c>
      <c r="C45" s="140">
        <f>Data!AJ2</f>
        <v>7622</v>
      </c>
      <c r="D45" s="140">
        <f>Data!BD2</f>
        <v>16882</v>
      </c>
      <c r="E45" s="140">
        <f>Data!BX2</f>
        <v>3233</v>
      </c>
      <c r="F45" s="140">
        <f>Data!CR2</f>
        <v>314</v>
      </c>
      <c r="G45" s="140">
        <f>Data!DL2</f>
        <v>0</v>
      </c>
      <c r="H45" s="141">
        <f t="shared" si="0"/>
        <v>28051</v>
      </c>
    </row>
    <row r="46" spans="2:8" x14ac:dyDescent="0.55000000000000004">
      <c r="B46" s="129" t="s">
        <v>56</v>
      </c>
      <c r="C46" s="140">
        <f>Data!AK2</f>
        <v>0</v>
      </c>
      <c r="D46" s="140">
        <f>Data!BE2</f>
        <v>0</v>
      </c>
      <c r="E46" s="140">
        <f>Data!BY2</f>
        <v>0</v>
      </c>
      <c r="F46" s="140">
        <f>Data!CS2</f>
        <v>0</v>
      </c>
      <c r="G46" s="140">
        <f>Data!DM2</f>
        <v>0</v>
      </c>
      <c r="H46" s="141">
        <f t="shared" si="0"/>
        <v>0</v>
      </c>
    </row>
    <row r="47" spans="2:8" x14ac:dyDescent="0.55000000000000004">
      <c r="B47" s="129" t="s">
        <v>57</v>
      </c>
      <c r="C47" s="140">
        <f>Data!AL2</f>
        <v>20646</v>
      </c>
      <c r="D47" s="140">
        <f>Data!BF2</f>
        <v>51907</v>
      </c>
      <c r="E47" s="140">
        <f>Data!BZ2</f>
        <v>14057</v>
      </c>
      <c r="F47" s="140">
        <f>Data!CT2</f>
        <v>812</v>
      </c>
      <c r="G47" s="140">
        <f>Data!DN2</f>
        <v>0</v>
      </c>
      <c r="H47" s="141">
        <f t="shared" si="0"/>
        <v>87422</v>
      </c>
    </row>
    <row r="48" spans="2:8" x14ac:dyDescent="0.55000000000000004">
      <c r="B48" s="129" t="s">
        <v>58</v>
      </c>
      <c r="C48" s="140">
        <f>Data!AM2</f>
        <v>0</v>
      </c>
      <c r="D48" s="140">
        <f>Data!BG2</f>
        <v>0</v>
      </c>
      <c r="E48" s="140">
        <f>Data!CA2</f>
        <v>0</v>
      </c>
      <c r="F48" s="140">
        <f>Data!CU2</f>
        <v>0</v>
      </c>
      <c r="G48" s="140">
        <f>Data!DO2</f>
        <v>0</v>
      </c>
      <c r="H48" s="141">
        <f t="shared" si="0"/>
        <v>0</v>
      </c>
    </row>
    <row r="49" spans="2:8" x14ac:dyDescent="0.55000000000000004">
      <c r="B49" s="129" t="s">
        <v>59</v>
      </c>
      <c r="C49" s="140">
        <f>Data!AN2</f>
        <v>0</v>
      </c>
      <c r="D49" s="140">
        <f>Data!BH2</f>
        <v>60</v>
      </c>
      <c r="E49" s="140">
        <f>Data!CB2</f>
        <v>0</v>
      </c>
      <c r="F49" s="140">
        <f>Data!CV2</f>
        <v>0</v>
      </c>
      <c r="G49" s="140">
        <f>Data!DP2</f>
        <v>0</v>
      </c>
      <c r="H49" s="141">
        <f t="shared" si="0"/>
        <v>60</v>
      </c>
    </row>
    <row r="50" spans="2:8" x14ac:dyDescent="0.55000000000000004">
      <c r="B50" s="129" t="s">
        <v>60</v>
      </c>
      <c r="C50" s="140">
        <f>Data!AO2</f>
        <v>3268</v>
      </c>
      <c r="D50" s="140">
        <f>Data!BI2</f>
        <v>5217</v>
      </c>
      <c r="E50" s="140">
        <f>Data!CC2</f>
        <v>1313</v>
      </c>
      <c r="F50" s="140">
        <f>Data!CW2</f>
        <v>0</v>
      </c>
      <c r="G50" s="140">
        <f>Data!DQ2</f>
        <v>0</v>
      </c>
      <c r="H50" s="141">
        <f t="shared" si="0"/>
        <v>9798</v>
      </c>
    </row>
    <row r="51" spans="2:8" x14ac:dyDescent="0.55000000000000004">
      <c r="B51" s="129" t="s">
        <v>0</v>
      </c>
      <c r="C51" s="140">
        <f>Data!AP2</f>
        <v>6315</v>
      </c>
      <c r="D51" s="140">
        <f>Data!BJ2</f>
        <v>104453</v>
      </c>
      <c r="E51" s="140">
        <f>Data!CD2</f>
        <v>54427</v>
      </c>
      <c r="F51" s="140">
        <f>Data!CX2</f>
        <v>1929</v>
      </c>
      <c r="G51" s="140">
        <f>Data!DR2</f>
        <v>0</v>
      </c>
      <c r="H51" s="141">
        <f t="shared" si="0"/>
        <v>167124</v>
      </c>
    </row>
    <row r="52" spans="2:8" x14ac:dyDescent="0.55000000000000004">
      <c r="B52" s="142" t="s">
        <v>33</v>
      </c>
      <c r="C52" s="141">
        <f>SUM(C32:C51)</f>
        <v>405904</v>
      </c>
      <c r="D52" s="141">
        <f>SUM(D32:D51)</f>
        <v>349863</v>
      </c>
      <c r="E52" s="141">
        <f>SUM(E32:E51)</f>
        <v>168347.00000000006</v>
      </c>
      <c r="F52" s="141">
        <f>SUM(F32:F51)</f>
        <v>15747</v>
      </c>
      <c r="G52" s="141">
        <f>SUM(G32:G51)</f>
        <v>0</v>
      </c>
      <c r="H52" s="141">
        <f t="shared" si="0"/>
        <v>939861</v>
      </c>
    </row>
    <row r="53" spans="2:8" x14ac:dyDescent="0.55000000000000004">
      <c r="B53" s="143"/>
      <c r="C53" s="144"/>
      <c r="D53" s="144"/>
      <c r="E53" s="144"/>
      <c r="F53" s="144"/>
      <c r="G53" s="144"/>
      <c r="H53" s="144"/>
    </row>
    <row r="54" spans="2:8" ht="13.5" customHeight="1" x14ac:dyDescent="0.55000000000000004">
      <c r="B54" s="306"/>
      <c r="D54" s="440" t="s">
        <v>22</v>
      </c>
      <c r="E54" s="440"/>
      <c r="F54" s="440"/>
      <c r="G54" s="307" t="s">
        <v>23</v>
      </c>
      <c r="H54" s="307" t="s">
        <v>24</v>
      </c>
    </row>
    <row r="55" spans="2:8" ht="14.25" customHeight="1" x14ac:dyDescent="0.55000000000000004">
      <c r="B55" s="438" t="s">
        <v>894</v>
      </c>
      <c r="C55" s="439"/>
      <c r="D55" s="434" t="str">
        <f>Data!T2</f>
        <v>Joanna Demurat</v>
      </c>
      <c r="E55" s="434"/>
      <c r="F55" s="434"/>
      <c r="G55" s="308" t="str">
        <f>Data!U2</f>
        <v>(817) 272-6753</v>
      </c>
      <c r="H55" s="309" t="str">
        <f>Data!V2</f>
        <v>joanna.demurat@uta.edu</v>
      </c>
    </row>
    <row r="56" spans="2:8" ht="13.5" customHeight="1" x14ac:dyDescent="0.55000000000000004">
      <c r="B56" s="306"/>
      <c r="C56" s="306"/>
      <c r="D56" s="306"/>
      <c r="E56" s="306"/>
      <c r="F56" s="306"/>
      <c r="G56" s="306"/>
      <c r="H56" s="296"/>
    </row>
    <row r="57" spans="2:8" ht="16.5" customHeight="1" x14ac:dyDescent="0.55000000000000004">
      <c r="B57" s="117" t="s">
        <v>9</v>
      </c>
    </row>
    <row r="58" spans="2:8" ht="39.75" customHeight="1" x14ac:dyDescent="0.55000000000000004">
      <c r="B58" s="441" t="s">
        <v>39</v>
      </c>
      <c r="C58" s="441"/>
      <c r="D58" s="441"/>
      <c r="E58" s="441"/>
      <c r="F58" s="441"/>
      <c r="G58" s="441"/>
      <c r="H58" s="319"/>
    </row>
    <row r="59" spans="2:8" ht="8.25" customHeight="1" thickBot="1" x14ac:dyDescent="0.6">
      <c r="B59" s="318"/>
    </row>
    <row r="60" spans="2:8" ht="19.8" thickBot="1" x14ac:dyDescent="0.6">
      <c r="B60" s="124" t="s">
        <v>31</v>
      </c>
      <c r="C60" s="125" t="s">
        <v>25</v>
      </c>
      <c r="D60" s="125" t="s">
        <v>26</v>
      </c>
      <c r="E60" s="125" t="s">
        <v>27</v>
      </c>
      <c r="F60" s="125" t="s">
        <v>28</v>
      </c>
      <c r="G60" s="125" t="s">
        <v>29</v>
      </c>
      <c r="H60" s="126" t="s">
        <v>30</v>
      </c>
    </row>
    <row r="61" spans="2:8" x14ac:dyDescent="0.55000000000000004">
      <c r="B61" s="127" t="str">
        <f>$B$32</f>
        <v>Liberal Arts</v>
      </c>
      <c r="C61" s="320">
        <f>Data!DS2</f>
        <v>8171170.2599416943</v>
      </c>
      <c r="D61" s="320">
        <f>Data!EM2</f>
        <v>6604914.3954890585</v>
      </c>
      <c r="E61" s="320">
        <f>Data!FG2</f>
        <v>2383071.0687562358</v>
      </c>
      <c r="F61" s="320">
        <f>Data!GA2</f>
        <v>1714046.2331738896</v>
      </c>
      <c r="G61" s="320">
        <f>Data!GU2</f>
        <v>0</v>
      </c>
      <c r="H61" s="321">
        <f>SUM(C61:G61)</f>
        <v>18873201.957360875</v>
      </c>
    </row>
    <row r="62" spans="2:8" x14ac:dyDescent="0.55000000000000004">
      <c r="B62" s="127" t="str">
        <f>$B$33</f>
        <v>Science</v>
      </c>
      <c r="C62" s="320">
        <f>Data!DT2</f>
        <v>3241693.403994706</v>
      </c>
      <c r="D62" s="320">
        <f>Data!EN2</f>
        <v>2645425.7935875924</v>
      </c>
      <c r="E62" s="320">
        <f>Data!FH2</f>
        <v>3161107.727365932</v>
      </c>
      <c r="F62" s="320">
        <f>Data!GB2</f>
        <v>2541794.1812544139</v>
      </c>
      <c r="G62" s="320">
        <f>Data!GV2</f>
        <v>0</v>
      </c>
      <c r="H62" s="141">
        <f t="shared" ref="H62:H81" si="1">SUM(C62:G62)</f>
        <v>11590021.106202643</v>
      </c>
    </row>
    <row r="63" spans="2:8" x14ac:dyDescent="0.55000000000000004">
      <c r="B63" s="127" t="str">
        <f>$B$34</f>
        <v>Fine Arts</v>
      </c>
      <c r="C63" s="320">
        <f>Data!DU2</f>
        <v>2432555.5453156698</v>
      </c>
      <c r="D63" s="320">
        <f>Data!EO2</f>
        <v>1752933.8542090792</v>
      </c>
      <c r="E63" s="320">
        <f>Data!FI2</f>
        <v>937208.18567673711</v>
      </c>
      <c r="F63" s="320">
        <f>Data!GC2</f>
        <v>0</v>
      </c>
      <c r="G63" s="320">
        <f>Data!GW2</f>
        <v>0</v>
      </c>
      <c r="H63" s="141">
        <f t="shared" si="1"/>
        <v>5122697.585201486</v>
      </c>
    </row>
    <row r="64" spans="2:8" x14ac:dyDescent="0.55000000000000004">
      <c r="B64" s="127" t="str">
        <f>$B$35</f>
        <v>Teacher Education</v>
      </c>
      <c r="C64" s="320">
        <f>Data!DV2</f>
        <v>187628.18827322611</v>
      </c>
      <c r="D64" s="320">
        <f>Data!EP2</f>
        <v>651496.21643160225</v>
      </c>
      <c r="E64" s="320">
        <f>Data!FJ2</f>
        <v>1112987.7086504949</v>
      </c>
      <c r="F64" s="320">
        <f>Data!GD2</f>
        <v>295617.33829835872</v>
      </c>
      <c r="G64" s="320">
        <f>Data!GX2</f>
        <v>0</v>
      </c>
      <c r="H64" s="141">
        <f t="shared" si="1"/>
        <v>2247729.4516536817</v>
      </c>
    </row>
    <row r="65" spans="2:8" x14ac:dyDescent="0.55000000000000004">
      <c r="B65" s="127" t="str">
        <f>$B$36</f>
        <v>Agriculture</v>
      </c>
      <c r="C65" s="320">
        <f>Data!DW2</f>
        <v>0</v>
      </c>
      <c r="D65" s="320">
        <f>Data!EQ2</f>
        <v>0</v>
      </c>
      <c r="E65" s="320">
        <f>Data!FK2</f>
        <v>0</v>
      </c>
      <c r="F65" s="320">
        <f>Data!GE2</f>
        <v>0</v>
      </c>
      <c r="G65" s="320">
        <f>Data!GY2</f>
        <v>0</v>
      </c>
      <c r="H65" s="141">
        <f t="shared" si="1"/>
        <v>0</v>
      </c>
    </row>
    <row r="66" spans="2:8" x14ac:dyDescent="0.55000000000000004">
      <c r="B66" s="127" t="str">
        <f>$B$37</f>
        <v>Engineering</v>
      </c>
      <c r="C66" s="320">
        <f>Data!DX2</f>
        <v>3103510.0264402446</v>
      </c>
      <c r="D66" s="320">
        <f>Data!ER2</f>
        <v>7184450.1774805374</v>
      </c>
      <c r="E66" s="320">
        <f>Data!FL2</f>
        <v>6690918.4795545768</v>
      </c>
      <c r="F66" s="320">
        <f>Data!GF2</f>
        <v>4701079.7998208217</v>
      </c>
      <c r="G66" s="320">
        <f>Data!GZ2</f>
        <v>0</v>
      </c>
      <c r="H66" s="141">
        <f t="shared" si="1"/>
        <v>21679958.483296182</v>
      </c>
    </row>
    <row r="67" spans="2:8" x14ac:dyDescent="0.55000000000000004">
      <c r="B67" s="127" t="str">
        <f>$B$38</f>
        <v>Home Economics</v>
      </c>
      <c r="C67" s="320">
        <f>Data!DY2</f>
        <v>104554.17545756603</v>
      </c>
      <c r="D67" s="320">
        <f>Data!ES2</f>
        <v>99038.145637695634</v>
      </c>
      <c r="E67" s="320">
        <f>Data!FM2</f>
        <v>0</v>
      </c>
      <c r="F67" s="320">
        <f>Data!GG2</f>
        <v>0</v>
      </c>
      <c r="G67" s="320">
        <f>Data!HA2</f>
        <v>0</v>
      </c>
      <c r="H67" s="141">
        <f t="shared" si="1"/>
        <v>203592.32109526166</v>
      </c>
    </row>
    <row r="68" spans="2:8" x14ac:dyDescent="0.55000000000000004">
      <c r="B68" s="127" t="str">
        <f>$B$39</f>
        <v>Law</v>
      </c>
      <c r="C68" s="320">
        <f>Data!DZ2</f>
        <v>0</v>
      </c>
      <c r="D68" s="320">
        <f>Data!ET2</f>
        <v>0</v>
      </c>
      <c r="E68" s="320">
        <f>Data!FN2</f>
        <v>0</v>
      </c>
      <c r="F68" s="320">
        <f>Data!GH2</f>
        <v>0</v>
      </c>
      <c r="G68" s="320">
        <f>Data!HB2</f>
        <v>0</v>
      </c>
      <c r="H68" s="141">
        <f t="shared" si="1"/>
        <v>0</v>
      </c>
    </row>
    <row r="69" spans="2:8" x14ac:dyDescent="0.55000000000000004">
      <c r="B69" s="127" t="str">
        <f>$B$40</f>
        <v>Social Service</v>
      </c>
      <c r="C69" s="320">
        <f>Data!EA2</f>
        <v>337093.1767963164</v>
      </c>
      <c r="D69" s="320">
        <f>Data!EU2</f>
        <v>1116465.130625746</v>
      </c>
      <c r="E69" s="320">
        <f>Data!FO2</f>
        <v>3501801.4732607291</v>
      </c>
      <c r="F69" s="320">
        <f>Data!GI2</f>
        <v>553010.83646817168</v>
      </c>
      <c r="G69" s="320">
        <f>Data!HC2</f>
        <v>0</v>
      </c>
      <c r="H69" s="141">
        <f t="shared" si="1"/>
        <v>5508370.6171509624</v>
      </c>
    </row>
    <row r="70" spans="2:8" x14ac:dyDescent="0.55000000000000004">
      <c r="B70" s="127" t="str">
        <f>$B$41</f>
        <v>Library Science</v>
      </c>
      <c r="C70" s="320">
        <f>Data!EB2</f>
        <v>1634.1207298136644</v>
      </c>
      <c r="D70" s="320">
        <f>Data!EV2</f>
        <v>10988.053183229815</v>
      </c>
      <c r="E70" s="320">
        <f>Data!FP2</f>
        <v>0</v>
      </c>
      <c r="F70" s="320">
        <f>Data!GJ2</f>
        <v>0</v>
      </c>
      <c r="G70" s="320">
        <f>Data!HD2</f>
        <v>0</v>
      </c>
      <c r="H70" s="141">
        <f t="shared" si="1"/>
        <v>12622.17391304348</v>
      </c>
    </row>
    <row r="71" spans="2:8" x14ac:dyDescent="0.55000000000000004">
      <c r="B71" s="127" t="str">
        <f>$B$42</f>
        <v>Veterinary Science</v>
      </c>
      <c r="C71" s="320">
        <f>Data!EC2</f>
        <v>0</v>
      </c>
      <c r="D71" s="320">
        <f>Data!EW2</f>
        <v>0</v>
      </c>
      <c r="E71" s="320">
        <f>Data!FQ2</f>
        <v>0</v>
      </c>
      <c r="F71" s="320">
        <f>Data!GK2</f>
        <v>0</v>
      </c>
      <c r="G71" s="320">
        <f>Data!HE2</f>
        <v>0</v>
      </c>
      <c r="H71" s="141">
        <f t="shared" si="1"/>
        <v>0</v>
      </c>
    </row>
    <row r="72" spans="2:8" x14ac:dyDescent="0.55000000000000004">
      <c r="B72" s="127" t="str">
        <f>$B$43</f>
        <v>Vocational Training</v>
      </c>
      <c r="C72" s="320">
        <f>Data!ED2</f>
        <v>0</v>
      </c>
      <c r="D72" s="320">
        <f>Data!EX2</f>
        <v>0</v>
      </c>
      <c r="E72" s="320">
        <f>Data!FR2</f>
        <v>0</v>
      </c>
      <c r="F72" s="320">
        <f>Data!GL2</f>
        <v>0</v>
      </c>
      <c r="G72" s="320">
        <f>Data!HF2</f>
        <v>0</v>
      </c>
      <c r="H72" s="141">
        <f t="shared" si="1"/>
        <v>0</v>
      </c>
    </row>
    <row r="73" spans="2:8" x14ac:dyDescent="0.55000000000000004">
      <c r="B73" s="127" t="str">
        <f>$B$44</f>
        <v>Physical Training</v>
      </c>
      <c r="C73" s="320">
        <f>Data!EE2</f>
        <v>0</v>
      </c>
      <c r="D73" s="320">
        <f>Data!EY2</f>
        <v>0</v>
      </c>
      <c r="E73" s="320">
        <f>Data!FS2</f>
        <v>0</v>
      </c>
      <c r="F73" s="320">
        <f>Data!GM2</f>
        <v>0</v>
      </c>
      <c r="G73" s="320">
        <f>Data!HG2</f>
        <v>0</v>
      </c>
      <c r="H73" s="141">
        <f t="shared" si="1"/>
        <v>0</v>
      </c>
    </row>
    <row r="74" spans="2:8" x14ac:dyDescent="0.55000000000000004">
      <c r="B74" s="127" t="str">
        <f>$B$45</f>
        <v>Health Services</v>
      </c>
      <c r="C74" s="320">
        <f>Data!EF2</f>
        <v>361609.35437359259</v>
      </c>
      <c r="D74" s="320">
        <f>Data!EZ2</f>
        <v>903501.1517434105</v>
      </c>
      <c r="E74" s="320">
        <f>Data!FT2</f>
        <v>920073.08893918805</v>
      </c>
      <c r="F74" s="320">
        <f>Data!GN2</f>
        <v>341416.96473316121</v>
      </c>
      <c r="G74" s="320">
        <f>Data!HH2</f>
        <v>0</v>
      </c>
      <c r="H74" s="141">
        <f t="shared" si="1"/>
        <v>2526600.5597893521</v>
      </c>
    </row>
    <row r="75" spans="2:8" x14ac:dyDescent="0.55000000000000004">
      <c r="B75" s="127" t="str">
        <f>$B$46</f>
        <v>Pharmacy</v>
      </c>
      <c r="C75" s="320">
        <f>Data!EG2</f>
        <v>0</v>
      </c>
      <c r="D75" s="320">
        <f>Data!FA2</f>
        <v>0</v>
      </c>
      <c r="E75" s="320">
        <f>Data!FU2</f>
        <v>0</v>
      </c>
      <c r="F75" s="320">
        <f>Data!GO2</f>
        <v>0</v>
      </c>
      <c r="G75" s="320">
        <f>Data!HI2</f>
        <v>0</v>
      </c>
      <c r="H75" s="141">
        <f t="shared" si="1"/>
        <v>0</v>
      </c>
    </row>
    <row r="76" spans="2:8" x14ac:dyDescent="0.55000000000000004">
      <c r="B76" s="127" t="str">
        <f>$B$47</f>
        <v>Business Administration</v>
      </c>
      <c r="C76" s="320">
        <f>Data!EH2</f>
        <v>1172377.3177560938</v>
      </c>
      <c r="D76" s="320">
        <f>Data!FB2</f>
        <v>4884226.4225855395</v>
      </c>
      <c r="E76" s="320">
        <f>Data!FV2</f>
        <v>3151217.3087682133</v>
      </c>
      <c r="F76" s="320">
        <f>Data!GP2</f>
        <v>1475442.8011407186</v>
      </c>
      <c r="G76" s="320">
        <f>Data!HJ2</f>
        <v>0</v>
      </c>
      <c r="H76" s="141">
        <f t="shared" si="1"/>
        <v>10683263.850250565</v>
      </c>
    </row>
    <row r="77" spans="2:8" x14ac:dyDescent="0.55000000000000004">
      <c r="B77" s="127" t="str">
        <f>$B$48</f>
        <v>Optometry</v>
      </c>
      <c r="C77" s="320">
        <f>Data!EI2</f>
        <v>0</v>
      </c>
      <c r="D77" s="320">
        <f>Data!FC2</f>
        <v>0</v>
      </c>
      <c r="E77" s="320">
        <f>Data!FW2</f>
        <v>0</v>
      </c>
      <c r="F77" s="320">
        <f>Data!GQ2</f>
        <v>0</v>
      </c>
      <c r="G77" s="320">
        <f>Data!HK2</f>
        <v>0</v>
      </c>
      <c r="H77" s="141">
        <f t="shared" si="1"/>
        <v>0</v>
      </c>
    </row>
    <row r="78" spans="2:8" x14ac:dyDescent="0.55000000000000004">
      <c r="B78" s="127" t="str">
        <f>$B$49</f>
        <v>Teacher Ed-Practice Teaching</v>
      </c>
      <c r="C78" s="320">
        <f>Data!EJ2</f>
        <v>0</v>
      </c>
      <c r="D78" s="320">
        <f>Data!FD2</f>
        <v>57793.642653956085</v>
      </c>
      <c r="E78" s="320">
        <f>Data!FX2</f>
        <v>0</v>
      </c>
      <c r="F78" s="320">
        <f>Data!GR2</f>
        <v>0</v>
      </c>
      <c r="G78" s="320">
        <f>Data!HL2</f>
        <v>0</v>
      </c>
      <c r="H78" s="141">
        <f t="shared" si="1"/>
        <v>57793.642653956085</v>
      </c>
    </row>
    <row r="79" spans="2:8" x14ac:dyDescent="0.55000000000000004">
      <c r="B79" s="127" t="str">
        <f>$B$50</f>
        <v>Technology</v>
      </c>
      <c r="C79" s="320">
        <f>Data!EK2</f>
        <v>189937.6961679883</v>
      </c>
      <c r="D79" s="320">
        <f>Data!FE2</f>
        <v>564688.98232775042</v>
      </c>
      <c r="E79" s="320">
        <f>Data!FY2</f>
        <v>79651.402651188459</v>
      </c>
      <c r="F79" s="320">
        <f>Data!GS2</f>
        <v>0</v>
      </c>
      <c r="G79" s="320">
        <f>Data!HM2</f>
        <v>0</v>
      </c>
      <c r="H79" s="141">
        <f t="shared" si="1"/>
        <v>834278.08114692708</v>
      </c>
    </row>
    <row r="80" spans="2:8" x14ac:dyDescent="0.55000000000000004">
      <c r="B80" s="127" t="str">
        <f>$B$51</f>
        <v>Nursing</v>
      </c>
      <c r="C80" s="320">
        <f>Data!EL2</f>
        <v>385624.74166837224</v>
      </c>
      <c r="D80" s="320">
        <f>Data!FF2</f>
        <v>4157163.5931960735</v>
      </c>
      <c r="E80" s="320">
        <f>Data!FZ2</f>
        <v>2257253.1879812111</v>
      </c>
      <c r="F80" s="320">
        <f>Data!GT2</f>
        <v>545067.91257092229</v>
      </c>
      <c r="G80" s="320">
        <f>Data!HN2</f>
        <v>0</v>
      </c>
      <c r="H80" s="141">
        <f t="shared" si="1"/>
        <v>7345109.4354165802</v>
      </c>
    </row>
    <row r="81" spans="2:8" x14ac:dyDescent="0.55000000000000004">
      <c r="B81" s="130" t="str">
        <f>$B$52</f>
        <v>Totals</v>
      </c>
      <c r="C81" s="321">
        <f>SUM(C61:C80)</f>
        <v>19689388.00691529</v>
      </c>
      <c r="D81" s="321">
        <f>SUM(D61:D80)</f>
        <v>30633085.559151277</v>
      </c>
      <c r="E81" s="321">
        <f>SUM(E61:E80)</f>
        <v>24195289.631604504</v>
      </c>
      <c r="F81" s="321">
        <f>SUM(F61:F80)</f>
        <v>12167476.067460457</v>
      </c>
      <c r="G81" s="321">
        <f>SUM(G61:G80)</f>
        <v>0</v>
      </c>
      <c r="H81" s="321">
        <f t="shared" si="1"/>
        <v>86685239.265131533</v>
      </c>
    </row>
    <row r="82" spans="2:8" x14ac:dyDescent="0.55000000000000004">
      <c r="B82" s="143"/>
      <c r="C82" s="322"/>
      <c r="D82" s="322"/>
      <c r="E82" s="322"/>
      <c r="F82" s="322"/>
      <c r="G82" s="322"/>
      <c r="H82" s="323"/>
    </row>
    <row r="83" spans="2:8" ht="13.5" customHeight="1" x14ac:dyDescent="0.55000000000000004">
      <c r="B83" s="306"/>
      <c r="D83" s="440" t="s">
        <v>22</v>
      </c>
      <c r="E83" s="440"/>
      <c r="F83" s="440"/>
      <c r="G83" s="307" t="s">
        <v>23</v>
      </c>
      <c r="H83" s="307" t="s">
        <v>24</v>
      </c>
    </row>
    <row r="84" spans="2:8" ht="16.5" customHeight="1" x14ac:dyDescent="0.55000000000000004">
      <c r="B84" s="438" t="s">
        <v>38</v>
      </c>
      <c r="C84" s="439"/>
      <c r="D84" s="434" t="str">
        <f>Data!T2</f>
        <v>Joanna Demurat</v>
      </c>
      <c r="E84" s="434"/>
      <c r="F84" s="434"/>
      <c r="G84" s="308" t="str">
        <f>Data!U2</f>
        <v>(817) 272-6753</v>
      </c>
      <c r="H84" s="309" t="str">
        <f>Data!V2</f>
        <v>joanna.demurat@uta.edu</v>
      </c>
    </row>
    <row r="85" spans="2:8" ht="13.5" customHeight="1" x14ac:dyDescent="0.55000000000000004">
      <c r="B85" s="306"/>
      <c r="C85" s="306"/>
      <c r="D85" s="306"/>
      <c r="E85" s="306"/>
      <c r="F85" s="306"/>
      <c r="G85" s="306"/>
      <c r="H85" s="296"/>
    </row>
    <row r="86" spans="2:8" ht="15" customHeight="1" x14ac:dyDescent="0.55000000000000004">
      <c r="B86" s="120" t="s">
        <v>32</v>
      </c>
      <c r="C86" s="324"/>
      <c r="D86" s="324"/>
      <c r="E86" s="324"/>
      <c r="F86" s="324"/>
      <c r="G86" s="324"/>
      <c r="H86" s="122">
        <f>H13+H14</f>
        <v>408279395</v>
      </c>
    </row>
    <row r="87" spans="2:8" ht="42.75" customHeight="1" x14ac:dyDescent="0.55000000000000004">
      <c r="B87" s="432" t="s">
        <v>8</v>
      </c>
      <c r="C87" s="432"/>
      <c r="D87" s="432"/>
      <c r="E87" s="432"/>
      <c r="F87" s="432"/>
      <c r="G87" s="432"/>
      <c r="H87" s="319"/>
    </row>
    <row r="88" spans="2:8" ht="15" customHeight="1" x14ac:dyDescent="0.55000000000000004">
      <c r="B88" s="120" t="s">
        <v>5</v>
      </c>
      <c r="C88" s="325"/>
      <c r="D88" s="325"/>
      <c r="E88" s="325"/>
      <c r="F88" s="325"/>
      <c r="G88" s="325"/>
      <c r="H88" s="122"/>
    </row>
    <row r="89" spans="2:8" ht="98.25" customHeight="1" thickBot="1" x14ac:dyDescent="0.6">
      <c r="B89" s="433" t="s">
        <v>224</v>
      </c>
      <c r="C89" s="433"/>
      <c r="D89" s="433"/>
      <c r="E89" s="433"/>
      <c r="F89" s="433"/>
      <c r="G89" s="433"/>
      <c r="H89" s="326"/>
    </row>
    <row r="90" spans="2:8" ht="19.8" thickBot="1" x14ac:dyDescent="0.6">
      <c r="B90" s="124" t="s">
        <v>31</v>
      </c>
      <c r="C90" s="125" t="s">
        <v>25</v>
      </c>
      <c r="D90" s="125" t="s">
        <v>26</v>
      </c>
      <c r="E90" s="125" t="s">
        <v>27</v>
      </c>
      <c r="F90" s="125" t="s">
        <v>28</v>
      </c>
      <c r="G90" s="125" t="s">
        <v>29</v>
      </c>
      <c r="H90" s="126" t="s">
        <v>30</v>
      </c>
    </row>
    <row r="91" spans="2:8" x14ac:dyDescent="0.55000000000000004">
      <c r="B91" s="127" t="str">
        <f>$B$32</f>
        <v>Liberal Arts</v>
      </c>
      <c r="C91" s="327">
        <f>Data!HR2</f>
        <v>638382.73428013362</v>
      </c>
      <c r="D91" s="327">
        <f>Data!IL2</f>
        <v>199261.43902617169</v>
      </c>
      <c r="E91" s="327">
        <f>Data!JF2</f>
        <v>29454.087065104584</v>
      </c>
      <c r="F91" s="327">
        <f>Data!JZ2</f>
        <v>7794.5696285901977</v>
      </c>
      <c r="G91" s="327">
        <f>Data!KT2</f>
        <v>0</v>
      </c>
      <c r="H91" s="133">
        <f t="shared" ref="H91:H111" si="2">SUM(C91:G91)</f>
        <v>874892.83000000019</v>
      </c>
    </row>
    <row r="92" spans="2:8" x14ac:dyDescent="0.55000000000000004">
      <c r="B92" s="127" t="str">
        <f>$B$33</f>
        <v>Science</v>
      </c>
      <c r="C92" s="327">
        <f>Data!HS2</f>
        <v>3539729.6879642042</v>
      </c>
      <c r="D92" s="327">
        <f>Data!IM2</f>
        <v>980159.92054298671</v>
      </c>
      <c r="E92" s="327">
        <f>Data!JG2</f>
        <v>457027.848789813</v>
      </c>
      <c r="F92" s="327">
        <f>Data!KA2</f>
        <v>98176.352702996868</v>
      </c>
      <c r="G92" s="327">
        <f>Data!KU2</f>
        <v>0</v>
      </c>
      <c r="H92" s="136">
        <f t="shared" si="2"/>
        <v>5075093.8100000005</v>
      </c>
    </row>
    <row r="93" spans="2:8" x14ac:dyDescent="0.55000000000000004">
      <c r="B93" s="127" t="str">
        <f>$B$34</f>
        <v>Fine Arts</v>
      </c>
      <c r="C93" s="327">
        <f>Data!HT2</f>
        <v>201365.34832793762</v>
      </c>
      <c r="D93" s="327">
        <f>Data!IN2</f>
        <v>66991.623834658516</v>
      </c>
      <c r="E93" s="327">
        <f>Data!JH2</f>
        <v>5764.8578374038489</v>
      </c>
      <c r="F93" s="327">
        <f>Data!KB2</f>
        <v>0</v>
      </c>
      <c r="G93" s="327">
        <f>Data!KV2</f>
        <v>0</v>
      </c>
      <c r="H93" s="136">
        <f t="shared" si="2"/>
        <v>274121.82999999996</v>
      </c>
    </row>
    <row r="94" spans="2:8" x14ac:dyDescent="0.55000000000000004">
      <c r="B94" s="127" t="str">
        <f>$B$35</f>
        <v>Teacher Education</v>
      </c>
      <c r="C94" s="327">
        <f>Data!HU2</f>
        <v>3775.2247518972567</v>
      </c>
      <c r="D94" s="327">
        <f>Data!IO2</f>
        <v>17448.382953882079</v>
      </c>
      <c r="E94" s="327">
        <f>Data!JI2</f>
        <v>23220.840630472856</v>
      </c>
      <c r="F94" s="327">
        <f>Data!KC2</f>
        <v>1355.5516637478108</v>
      </c>
      <c r="G94" s="327">
        <f>Data!KW2</f>
        <v>0</v>
      </c>
      <c r="H94" s="136">
        <f t="shared" si="2"/>
        <v>45800.000000000007</v>
      </c>
    </row>
    <row r="95" spans="2:8" x14ac:dyDescent="0.55000000000000004">
      <c r="B95" s="127" t="str">
        <f>$B$36</f>
        <v>Agriculture</v>
      </c>
      <c r="C95" s="327">
        <f>Data!HV2</f>
        <v>0</v>
      </c>
      <c r="D95" s="327">
        <f>Data!IP2</f>
        <v>0</v>
      </c>
      <c r="E95" s="327">
        <f>Data!JJ2</f>
        <v>0</v>
      </c>
      <c r="F95" s="327">
        <f>Data!KD2</f>
        <v>0</v>
      </c>
      <c r="G95" s="327">
        <f>Data!KX2</f>
        <v>0</v>
      </c>
      <c r="H95" s="136">
        <f t="shared" si="2"/>
        <v>0</v>
      </c>
    </row>
    <row r="96" spans="2:8" x14ac:dyDescent="0.55000000000000004">
      <c r="B96" s="127" t="str">
        <f>$B$37</f>
        <v>Engineering</v>
      </c>
      <c r="C96" s="327">
        <f>Data!HW2</f>
        <v>2661108.7390177432</v>
      </c>
      <c r="D96" s="327">
        <f>Data!IQ2</f>
        <v>3548166.3901552903</v>
      </c>
      <c r="E96" s="327">
        <f>Data!JK2</f>
        <v>1918148.1900340002</v>
      </c>
      <c r="F96" s="327">
        <f>Data!KE2</f>
        <v>428117.37079296575</v>
      </c>
      <c r="G96" s="327">
        <f>Data!KY2</f>
        <v>0</v>
      </c>
      <c r="H96" s="136">
        <f t="shared" si="2"/>
        <v>8555540.6899999995</v>
      </c>
    </row>
    <row r="97" spans="2:8" x14ac:dyDescent="0.55000000000000004">
      <c r="B97" s="127" t="str">
        <f>$B$38</f>
        <v>Home Economics</v>
      </c>
      <c r="C97" s="327">
        <f>Data!HX2</f>
        <v>0</v>
      </c>
      <c r="D97" s="327">
        <f>Data!IR2</f>
        <v>0</v>
      </c>
      <c r="E97" s="327">
        <f>Data!JL2</f>
        <v>0</v>
      </c>
      <c r="F97" s="327">
        <f>Data!KF2</f>
        <v>0</v>
      </c>
      <c r="G97" s="327">
        <f>Data!KZ2</f>
        <v>0</v>
      </c>
      <c r="H97" s="136">
        <f t="shared" si="2"/>
        <v>0</v>
      </c>
    </row>
    <row r="98" spans="2:8" x14ac:dyDescent="0.55000000000000004">
      <c r="B98" s="127" t="str">
        <f>$B$39</f>
        <v>Law</v>
      </c>
      <c r="C98" s="327">
        <f>Data!HY2</f>
        <v>0</v>
      </c>
      <c r="D98" s="327">
        <f>Data!IS2</f>
        <v>0</v>
      </c>
      <c r="E98" s="327">
        <f>Data!JM2</f>
        <v>0</v>
      </c>
      <c r="F98" s="327">
        <f>Data!KG2</f>
        <v>0</v>
      </c>
      <c r="G98" s="327">
        <f>Data!LA2</f>
        <v>0</v>
      </c>
      <c r="H98" s="136">
        <f t="shared" si="2"/>
        <v>0</v>
      </c>
    </row>
    <row r="99" spans="2:8" x14ac:dyDescent="0.55000000000000004">
      <c r="B99" s="127" t="str">
        <f>$B$40</f>
        <v>Social Service</v>
      </c>
      <c r="C99" s="327">
        <f>Data!HZ2</f>
        <v>17931.152739938952</v>
      </c>
      <c r="D99" s="327">
        <f>Data!IT2</f>
        <v>59013.296536165923</v>
      </c>
      <c r="E99" s="327">
        <f>Data!JN2</f>
        <v>154413.12265780036</v>
      </c>
      <c r="F99" s="327">
        <f>Data!KH2</f>
        <v>2110.3380660947646</v>
      </c>
      <c r="G99" s="327">
        <f>Data!LB2</f>
        <v>0</v>
      </c>
      <c r="H99" s="136">
        <f t="shared" si="2"/>
        <v>233467.91</v>
      </c>
    </row>
    <row r="100" spans="2:8" x14ac:dyDescent="0.55000000000000004">
      <c r="B100" s="127" t="str">
        <f>$B$41</f>
        <v>Library Science</v>
      </c>
      <c r="C100" s="327">
        <f>Data!IA2</f>
        <v>0</v>
      </c>
      <c r="D100" s="327">
        <f>Data!IU2</f>
        <v>0</v>
      </c>
      <c r="E100" s="327">
        <f>Data!JO2</f>
        <v>0</v>
      </c>
      <c r="F100" s="327">
        <f>Data!KI2</f>
        <v>0</v>
      </c>
      <c r="G100" s="327">
        <f>Data!LC2</f>
        <v>0</v>
      </c>
      <c r="H100" s="136">
        <f t="shared" si="2"/>
        <v>0</v>
      </c>
    </row>
    <row r="101" spans="2:8" x14ac:dyDescent="0.55000000000000004">
      <c r="B101" s="127" t="str">
        <f>$B$42</f>
        <v>Veterinary Science</v>
      </c>
      <c r="C101" s="327">
        <f>Data!IB2</f>
        <v>0</v>
      </c>
      <c r="D101" s="327">
        <f>Data!IV2</f>
        <v>0</v>
      </c>
      <c r="E101" s="327">
        <f>Data!JP2</f>
        <v>0</v>
      </c>
      <c r="F101" s="327">
        <f>Data!KJ2</f>
        <v>0</v>
      </c>
      <c r="G101" s="327">
        <f>Data!LD2</f>
        <v>0</v>
      </c>
      <c r="H101" s="136">
        <f t="shared" si="2"/>
        <v>0</v>
      </c>
    </row>
    <row r="102" spans="2:8" x14ac:dyDescent="0.55000000000000004">
      <c r="B102" s="127" t="str">
        <f>$B$43</f>
        <v>Vocational Training</v>
      </c>
      <c r="C102" s="327">
        <f>Data!IC2</f>
        <v>0</v>
      </c>
      <c r="D102" s="327">
        <f>Data!IW2</f>
        <v>0</v>
      </c>
      <c r="E102" s="327">
        <f>Data!JQ2</f>
        <v>0</v>
      </c>
      <c r="F102" s="327">
        <f>Data!KK2</f>
        <v>0</v>
      </c>
      <c r="G102" s="327">
        <f>Data!LE2</f>
        <v>0</v>
      </c>
      <c r="H102" s="136">
        <f t="shared" si="2"/>
        <v>0</v>
      </c>
    </row>
    <row r="103" spans="2:8" x14ac:dyDescent="0.55000000000000004">
      <c r="B103" s="127" t="str">
        <f>$B$44</f>
        <v>Physical Training</v>
      </c>
      <c r="C103" s="327">
        <f>Data!ID2</f>
        <v>0</v>
      </c>
      <c r="D103" s="327">
        <f>Data!IX2</f>
        <v>0</v>
      </c>
      <c r="E103" s="327">
        <f>Data!JR2</f>
        <v>0</v>
      </c>
      <c r="F103" s="327">
        <f>Data!KL2</f>
        <v>0</v>
      </c>
      <c r="G103" s="327">
        <f>Data!LF2</f>
        <v>0</v>
      </c>
      <c r="H103" s="136">
        <f t="shared" si="2"/>
        <v>0</v>
      </c>
    </row>
    <row r="104" spans="2:8" x14ac:dyDescent="0.55000000000000004">
      <c r="B104" s="127" t="str">
        <f>$B$45</f>
        <v>Health Services</v>
      </c>
      <c r="C104" s="327">
        <f>Data!IE2</f>
        <v>0</v>
      </c>
      <c r="D104" s="327">
        <f>Data!IY2</f>
        <v>0</v>
      </c>
      <c r="E104" s="327">
        <f>Data!JS2</f>
        <v>0</v>
      </c>
      <c r="F104" s="327">
        <f>Data!KM2</f>
        <v>0</v>
      </c>
      <c r="G104" s="327">
        <f>Data!LG2</f>
        <v>0</v>
      </c>
      <c r="H104" s="136">
        <f t="shared" si="2"/>
        <v>0</v>
      </c>
    </row>
    <row r="105" spans="2:8" x14ac:dyDescent="0.55000000000000004">
      <c r="B105" s="127" t="str">
        <f>$B$46</f>
        <v>Pharmacy</v>
      </c>
      <c r="C105" s="327">
        <f>Data!IF2</f>
        <v>0</v>
      </c>
      <c r="D105" s="327">
        <f>Data!IZ2</f>
        <v>0</v>
      </c>
      <c r="E105" s="327">
        <f>Data!JT2</f>
        <v>0</v>
      </c>
      <c r="F105" s="327">
        <f>Data!KN2</f>
        <v>0</v>
      </c>
      <c r="G105" s="327">
        <f>Data!LH2</f>
        <v>0</v>
      </c>
      <c r="H105" s="136">
        <f t="shared" si="2"/>
        <v>0</v>
      </c>
    </row>
    <row r="106" spans="2:8" x14ac:dyDescent="0.55000000000000004">
      <c r="B106" s="127" t="str">
        <f>$B$47</f>
        <v>Business Administration</v>
      </c>
      <c r="C106" s="327">
        <f>Data!IG2</f>
        <v>452851.0129027018</v>
      </c>
      <c r="D106" s="327">
        <f>Data!JA2</f>
        <v>1138532.2835774748</v>
      </c>
      <c r="E106" s="327">
        <f>Data!JU2</f>
        <v>308327.36066905351</v>
      </c>
      <c r="F106" s="327">
        <f>Data!KO2</f>
        <v>17810.472850769831</v>
      </c>
      <c r="G106" s="327">
        <f>Data!LI2</f>
        <v>0</v>
      </c>
      <c r="H106" s="136">
        <f t="shared" si="2"/>
        <v>1917521.13</v>
      </c>
    </row>
    <row r="107" spans="2:8" x14ac:dyDescent="0.55000000000000004">
      <c r="B107" s="127" t="str">
        <f>$B$48</f>
        <v>Optometry</v>
      </c>
      <c r="C107" s="327">
        <f>Data!IH2</f>
        <v>0</v>
      </c>
      <c r="D107" s="327">
        <f>Data!JB2</f>
        <v>0</v>
      </c>
      <c r="E107" s="327">
        <f>Data!JV2</f>
        <v>0</v>
      </c>
      <c r="F107" s="327">
        <f>Data!KP2</f>
        <v>0</v>
      </c>
      <c r="G107" s="327">
        <f>Data!LJ2</f>
        <v>0</v>
      </c>
      <c r="H107" s="136">
        <f t="shared" si="2"/>
        <v>0</v>
      </c>
    </row>
    <row r="108" spans="2:8" x14ac:dyDescent="0.55000000000000004">
      <c r="B108" s="127" t="str">
        <f>$B$49</f>
        <v>Teacher Ed-Practice Teaching</v>
      </c>
      <c r="C108" s="327">
        <f>Data!II2</f>
        <v>0</v>
      </c>
      <c r="D108" s="327">
        <f>Data!JC2</f>
        <v>0</v>
      </c>
      <c r="E108" s="327">
        <f>Data!JW2</f>
        <v>0</v>
      </c>
      <c r="F108" s="327">
        <f>Data!KQ2</f>
        <v>0</v>
      </c>
      <c r="G108" s="327">
        <f>Data!LK2</f>
        <v>0</v>
      </c>
      <c r="H108" s="136">
        <f t="shared" si="2"/>
        <v>0</v>
      </c>
    </row>
    <row r="109" spans="2:8" x14ac:dyDescent="0.55000000000000004">
      <c r="B109" s="127" t="str">
        <f>$B$50</f>
        <v>Technology</v>
      </c>
      <c r="C109" s="327">
        <f>Data!IJ2</f>
        <v>0</v>
      </c>
      <c r="D109" s="327">
        <f>Data!JD2</f>
        <v>0</v>
      </c>
      <c r="E109" s="327">
        <f>Data!JX2</f>
        <v>0</v>
      </c>
      <c r="F109" s="327">
        <f>Data!KR2</f>
        <v>0</v>
      </c>
      <c r="G109" s="327">
        <f>Data!LL2</f>
        <v>0</v>
      </c>
      <c r="H109" s="136">
        <f t="shared" si="2"/>
        <v>0</v>
      </c>
    </row>
    <row r="110" spans="2:8" x14ac:dyDescent="0.55000000000000004">
      <c r="B110" s="127" t="str">
        <f>$B$51</f>
        <v>Nursing</v>
      </c>
      <c r="C110" s="327">
        <f>Data!IK2</f>
        <v>8243.4491141308245</v>
      </c>
      <c r="D110" s="327">
        <f>Data!JE2</f>
        <v>136350.43393797419</v>
      </c>
      <c r="E110" s="327">
        <f>Data!JY2</f>
        <v>71047.696743436012</v>
      </c>
      <c r="F110" s="327">
        <f>Data!KS2</f>
        <v>2518.0702044589648</v>
      </c>
      <c r="G110" s="327">
        <f>Data!HPM2</f>
        <v>0</v>
      </c>
      <c r="H110" s="136">
        <f t="shared" si="2"/>
        <v>218159.65</v>
      </c>
    </row>
    <row r="111" spans="2:8" x14ac:dyDescent="0.55000000000000004">
      <c r="B111" s="130" t="str">
        <f>$B$52</f>
        <v>Totals</v>
      </c>
      <c r="C111" s="133">
        <f>SUM(C91:C110)</f>
        <v>7523387.349098688</v>
      </c>
      <c r="D111" s="133">
        <f>SUM(D91:D110)</f>
        <v>6145923.7705646046</v>
      </c>
      <c r="E111" s="133">
        <f>SUM(E91:E110)</f>
        <v>2967404.0044270847</v>
      </c>
      <c r="F111" s="133">
        <f>SUM(F91:F110)</f>
        <v>557882.72590962425</v>
      </c>
      <c r="G111" s="133">
        <f>SUM(G91:G110)</f>
        <v>0</v>
      </c>
      <c r="H111" s="133">
        <f t="shared" si="2"/>
        <v>17194597.850000001</v>
      </c>
    </row>
    <row r="112" spans="2:8" ht="14.25" customHeight="1" x14ac:dyDescent="0.55000000000000004">
      <c r="B112" s="328"/>
      <c r="C112" s="329"/>
      <c r="D112" s="329"/>
      <c r="E112" s="329"/>
      <c r="F112" s="329"/>
      <c r="G112" s="329"/>
      <c r="H112" s="330"/>
    </row>
    <row r="113" spans="2:8" ht="16.5" customHeight="1" x14ac:dyDescent="0.55000000000000004">
      <c r="B113" s="445" t="s">
        <v>62</v>
      </c>
      <c r="C113" s="445"/>
      <c r="D113" s="445"/>
      <c r="E113" s="445"/>
      <c r="F113" s="445"/>
      <c r="G113" s="445"/>
      <c r="H113" s="445"/>
    </row>
    <row r="114" spans="2:8" ht="36.75" customHeight="1" thickBot="1" x14ac:dyDescent="0.6">
      <c r="B114" s="444" t="s">
        <v>36</v>
      </c>
      <c r="C114" s="444"/>
      <c r="D114" s="444"/>
      <c r="E114" s="444"/>
      <c r="F114" s="444"/>
      <c r="G114" s="444"/>
      <c r="H114" s="326"/>
    </row>
    <row r="115" spans="2:8" ht="19.8" thickBot="1" x14ac:dyDescent="0.6">
      <c r="B115" s="124" t="s">
        <v>31</v>
      </c>
      <c r="C115" s="125" t="s">
        <v>25</v>
      </c>
      <c r="D115" s="125" t="s">
        <v>26</v>
      </c>
      <c r="E115" s="125" t="s">
        <v>27</v>
      </c>
      <c r="F115" s="125" t="s">
        <v>28</v>
      </c>
      <c r="G115" s="125" t="s">
        <v>29</v>
      </c>
      <c r="H115" s="126" t="s">
        <v>30</v>
      </c>
    </row>
    <row r="116" spans="2:8" x14ac:dyDescent="0.55000000000000004">
      <c r="B116" s="127" t="str">
        <f>$B$32</f>
        <v>Liberal Arts</v>
      </c>
      <c r="C116" s="321">
        <f t="shared" ref="C116:G125" si="3">C91+C61</f>
        <v>8809552.9942218289</v>
      </c>
      <c r="D116" s="321">
        <f t="shared" si="3"/>
        <v>6804175.8345152298</v>
      </c>
      <c r="E116" s="321">
        <f t="shared" si="3"/>
        <v>2412525.1558213402</v>
      </c>
      <c r="F116" s="321">
        <f t="shared" si="3"/>
        <v>1721840.8028024798</v>
      </c>
      <c r="G116" s="321">
        <f t="shared" si="3"/>
        <v>0</v>
      </c>
      <c r="H116" s="133">
        <f t="shared" ref="H116:H136" si="4">SUM(C116:G116)</f>
        <v>19748094.787360877</v>
      </c>
    </row>
    <row r="117" spans="2:8" x14ac:dyDescent="0.55000000000000004">
      <c r="B117" s="127" t="str">
        <f>$B$33</f>
        <v>Science</v>
      </c>
      <c r="C117" s="141">
        <f t="shared" si="3"/>
        <v>6781423.0919589102</v>
      </c>
      <c r="D117" s="141">
        <f t="shared" si="3"/>
        <v>3625585.714130579</v>
      </c>
      <c r="E117" s="141">
        <f t="shared" si="3"/>
        <v>3618135.576155745</v>
      </c>
      <c r="F117" s="141">
        <f t="shared" si="3"/>
        <v>2639970.5339574106</v>
      </c>
      <c r="G117" s="141">
        <f t="shared" si="3"/>
        <v>0</v>
      </c>
      <c r="H117" s="136">
        <f t="shared" si="4"/>
        <v>16665114.916202644</v>
      </c>
    </row>
    <row r="118" spans="2:8" x14ac:dyDescent="0.55000000000000004">
      <c r="B118" s="127" t="str">
        <f>$B$34</f>
        <v>Fine Arts</v>
      </c>
      <c r="C118" s="141">
        <f t="shared" si="3"/>
        <v>2633920.8936436074</v>
      </c>
      <c r="D118" s="141">
        <f t="shared" si="3"/>
        <v>1819925.4780437376</v>
      </c>
      <c r="E118" s="141">
        <f t="shared" si="3"/>
        <v>942973.043514141</v>
      </c>
      <c r="F118" s="141">
        <f t="shared" si="3"/>
        <v>0</v>
      </c>
      <c r="G118" s="141">
        <f t="shared" si="3"/>
        <v>0</v>
      </c>
      <c r="H118" s="136">
        <f t="shared" si="4"/>
        <v>5396819.4152014861</v>
      </c>
    </row>
    <row r="119" spans="2:8" x14ac:dyDescent="0.55000000000000004">
      <c r="B119" s="127" t="str">
        <f>$B$35</f>
        <v>Teacher Education</v>
      </c>
      <c r="C119" s="141">
        <f t="shared" si="3"/>
        <v>191403.41302512336</v>
      </c>
      <c r="D119" s="141">
        <f t="shared" si="3"/>
        <v>668944.59938548435</v>
      </c>
      <c r="E119" s="141">
        <f t="shared" si="3"/>
        <v>1136208.5492809678</v>
      </c>
      <c r="F119" s="141">
        <f t="shared" si="3"/>
        <v>296972.88996210654</v>
      </c>
      <c r="G119" s="141">
        <f t="shared" si="3"/>
        <v>0</v>
      </c>
      <c r="H119" s="136">
        <f t="shared" si="4"/>
        <v>2293529.4516536822</v>
      </c>
    </row>
    <row r="120" spans="2:8" x14ac:dyDescent="0.55000000000000004">
      <c r="B120" s="127" t="str">
        <f>$B$36</f>
        <v>Agriculture</v>
      </c>
      <c r="C120" s="141">
        <f t="shared" si="3"/>
        <v>0</v>
      </c>
      <c r="D120" s="141">
        <f t="shared" si="3"/>
        <v>0</v>
      </c>
      <c r="E120" s="141">
        <f t="shared" si="3"/>
        <v>0</v>
      </c>
      <c r="F120" s="141">
        <f t="shared" si="3"/>
        <v>0</v>
      </c>
      <c r="G120" s="141">
        <f t="shared" si="3"/>
        <v>0</v>
      </c>
      <c r="H120" s="136">
        <f t="shared" si="4"/>
        <v>0</v>
      </c>
    </row>
    <row r="121" spans="2:8" x14ac:dyDescent="0.55000000000000004">
      <c r="B121" s="127" t="str">
        <f>$B$37</f>
        <v>Engineering</v>
      </c>
      <c r="C121" s="141">
        <f t="shared" si="3"/>
        <v>5764618.7654579878</v>
      </c>
      <c r="D121" s="141">
        <f t="shared" si="3"/>
        <v>10732616.567635827</v>
      </c>
      <c r="E121" s="141">
        <f t="shared" si="3"/>
        <v>8609066.669588577</v>
      </c>
      <c r="F121" s="141">
        <f t="shared" si="3"/>
        <v>5129197.1706137871</v>
      </c>
      <c r="G121" s="141">
        <f t="shared" si="3"/>
        <v>0</v>
      </c>
      <c r="H121" s="136">
        <f t="shared" si="4"/>
        <v>30235499.17329618</v>
      </c>
    </row>
    <row r="122" spans="2:8" x14ac:dyDescent="0.55000000000000004">
      <c r="B122" s="127" t="str">
        <f>$B$38</f>
        <v>Home Economics</v>
      </c>
      <c r="C122" s="141">
        <f t="shared" si="3"/>
        <v>104554.17545756603</v>
      </c>
      <c r="D122" s="141">
        <f t="shared" si="3"/>
        <v>99038.145637695634</v>
      </c>
      <c r="E122" s="141">
        <f t="shared" si="3"/>
        <v>0</v>
      </c>
      <c r="F122" s="141">
        <f t="shared" si="3"/>
        <v>0</v>
      </c>
      <c r="G122" s="141">
        <f t="shared" si="3"/>
        <v>0</v>
      </c>
      <c r="H122" s="136">
        <f t="shared" si="4"/>
        <v>203592.32109526166</v>
      </c>
    </row>
    <row r="123" spans="2:8" x14ac:dyDescent="0.55000000000000004">
      <c r="B123" s="127" t="str">
        <f>$B$39</f>
        <v>Law</v>
      </c>
      <c r="C123" s="141">
        <f t="shared" si="3"/>
        <v>0</v>
      </c>
      <c r="D123" s="141">
        <f t="shared" si="3"/>
        <v>0</v>
      </c>
      <c r="E123" s="141">
        <f t="shared" si="3"/>
        <v>0</v>
      </c>
      <c r="F123" s="141">
        <f t="shared" si="3"/>
        <v>0</v>
      </c>
      <c r="G123" s="141">
        <f t="shared" si="3"/>
        <v>0</v>
      </c>
      <c r="H123" s="136">
        <f t="shared" si="4"/>
        <v>0</v>
      </c>
    </row>
    <row r="124" spans="2:8" x14ac:dyDescent="0.55000000000000004">
      <c r="B124" s="127" t="str">
        <f>$B$40</f>
        <v>Social Service</v>
      </c>
      <c r="C124" s="141">
        <f t="shared" si="3"/>
        <v>355024.32953625533</v>
      </c>
      <c r="D124" s="141">
        <f t="shared" si="3"/>
        <v>1175478.427161912</v>
      </c>
      <c r="E124" s="141">
        <f t="shared" si="3"/>
        <v>3656214.5959185297</v>
      </c>
      <c r="F124" s="141">
        <f t="shared" si="3"/>
        <v>555121.17453426647</v>
      </c>
      <c r="G124" s="141">
        <f t="shared" si="3"/>
        <v>0</v>
      </c>
      <c r="H124" s="136">
        <f t="shared" si="4"/>
        <v>5741838.5271509644</v>
      </c>
    </row>
    <row r="125" spans="2:8" x14ac:dyDescent="0.55000000000000004">
      <c r="B125" s="127" t="str">
        <f>$B$41</f>
        <v>Library Science</v>
      </c>
      <c r="C125" s="141">
        <f t="shared" si="3"/>
        <v>1634.1207298136644</v>
      </c>
      <c r="D125" s="141">
        <f t="shared" si="3"/>
        <v>10988.053183229815</v>
      </c>
      <c r="E125" s="141">
        <f t="shared" si="3"/>
        <v>0</v>
      </c>
      <c r="F125" s="141">
        <f t="shared" si="3"/>
        <v>0</v>
      </c>
      <c r="G125" s="141">
        <f t="shared" si="3"/>
        <v>0</v>
      </c>
      <c r="H125" s="136">
        <f t="shared" si="4"/>
        <v>12622.17391304348</v>
      </c>
    </row>
    <row r="126" spans="2:8" x14ac:dyDescent="0.55000000000000004">
      <c r="B126" s="127" t="str">
        <f>$B$42</f>
        <v>Veterinary Science</v>
      </c>
      <c r="C126" s="141">
        <f t="shared" ref="C126:G135" si="5">C101+C71</f>
        <v>0</v>
      </c>
      <c r="D126" s="141">
        <f t="shared" si="5"/>
        <v>0</v>
      </c>
      <c r="E126" s="141">
        <f t="shared" si="5"/>
        <v>0</v>
      </c>
      <c r="F126" s="141">
        <f t="shared" si="5"/>
        <v>0</v>
      </c>
      <c r="G126" s="141">
        <f t="shared" si="5"/>
        <v>0</v>
      </c>
      <c r="H126" s="136">
        <f t="shared" si="4"/>
        <v>0</v>
      </c>
    </row>
    <row r="127" spans="2:8" x14ac:dyDescent="0.55000000000000004">
      <c r="B127" s="127" t="str">
        <f>$B$43</f>
        <v>Vocational Training</v>
      </c>
      <c r="C127" s="141">
        <f t="shared" si="5"/>
        <v>0</v>
      </c>
      <c r="D127" s="141">
        <f t="shared" si="5"/>
        <v>0</v>
      </c>
      <c r="E127" s="141">
        <f t="shared" si="5"/>
        <v>0</v>
      </c>
      <c r="F127" s="141">
        <f t="shared" si="5"/>
        <v>0</v>
      </c>
      <c r="G127" s="141">
        <f t="shared" si="5"/>
        <v>0</v>
      </c>
      <c r="H127" s="136">
        <f t="shared" si="4"/>
        <v>0</v>
      </c>
    </row>
    <row r="128" spans="2:8" x14ac:dyDescent="0.55000000000000004">
      <c r="B128" s="127" t="str">
        <f>$B$44</f>
        <v>Physical Training</v>
      </c>
      <c r="C128" s="141">
        <f t="shared" si="5"/>
        <v>0</v>
      </c>
      <c r="D128" s="141">
        <f t="shared" si="5"/>
        <v>0</v>
      </c>
      <c r="E128" s="141">
        <f t="shared" si="5"/>
        <v>0</v>
      </c>
      <c r="F128" s="141">
        <f t="shared" si="5"/>
        <v>0</v>
      </c>
      <c r="G128" s="141">
        <f t="shared" si="5"/>
        <v>0</v>
      </c>
      <c r="H128" s="136">
        <f t="shared" si="4"/>
        <v>0</v>
      </c>
    </row>
    <row r="129" spans="2:9" x14ac:dyDescent="0.55000000000000004">
      <c r="B129" s="127" t="str">
        <f>$B$45</f>
        <v>Health Services</v>
      </c>
      <c r="C129" s="141">
        <f t="shared" si="5"/>
        <v>361609.35437359259</v>
      </c>
      <c r="D129" s="141">
        <f t="shared" si="5"/>
        <v>903501.1517434105</v>
      </c>
      <c r="E129" s="141">
        <f t="shared" si="5"/>
        <v>920073.08893918805</v>
      </c>
      <c r="F129" s="141">
        <f t="shared" si="5"/>
        <v>341416.96473316121</v>
      </c>
      <c r="G129" s="141">
        <f t="shared" si="5"/>
        <v>0</v>
      </c>
      <c r="H129" s="136">
        <f t="shared" si="4"/>
        <v>2526600.5597893521</v>
      </c>
    </row>
    <row r="130" spans="2:9" x14ac:dyDescent="0.55000000000000004">
      <c r="B130" s="127" t="str">
        <f>$B$46</f>
        <v>Pharmacy</v>
      </c>
      <c r="C130" s="141">
        <f t="shared" si="5"/>
        <v>0</v>
      </c>
      <c r="D130" s="141">
        <f t="shared" si="5"/>
        <v>0</v>
      </c>
      <c r="E130" s="141">
        <f t="shared" si="5"/>
        <v>0</v>
      </c>
      <c r="F130" s="141">
        <f t="shared" si="5"/>
        <v>0</v>
      </c>
      <c r="G130" s="141">
        <f t="shared" si="5"/>
        <v>0</v>
      </c>
      <c r="H130" s="136">
        <f t="shared" si="4"/>
        <v>0</v>
      </c>
    </row>
    <row r="131" spans="2:9" x14ac:dyDescent="0.55000000000000004">
      <c r="B131" s="127" t="str">
        <f>$B$47</f>
        <v>Business Administration</v>
      </c>
      <c r="C131" s="141">
        <f t="shared" si="5"/>
        <v>1625228.3306587955</v>
      </c>
      <c r="D131" s="141">
        <f t="shared" si="5"/>
        <v>6022758.7061630143</v>
      </c>
      <c r="E131" s="141">
        <f t="shared" si="5"/>
        <v>3459544.6694372669</v>
      </c>
      <c r="F131" s="141">
        <f t="shared" si="5"/>
        <v>1493253.2739914884</v>
      </c>
      <c r="G131" s="141">
        <f t="shared" si="5"/>
        <v>0</v>
      </c>
      <c r="H131" s="136">
        <f t="shared" si="4"/>
        <v>12600784.980250563</v>
      </c>
    </row>
    <row r="132" spans="2:9" x14ac:dyDescent="0.55000000000000004">
      <c r="B132" s="127" t="str">
        <f>$B$48</f>
        <v>Optometry</v>
      </c>
      <c r="C132" s="141">
        <f t="shared" si="5"/>
        <v>0</v>
      </c>
      <c r="D132" s="141">
        <f t="shared" si="5"/>
        <v>0</v>
      </c>
      <c r="E132" s="141">
        <f t="shared" si="5"/>
        <v>0</v>
      </c>
      <c r="F132" s="141">
        <f t="shared" si="5"/>
        <v>0</v>
      </c>
      <c r="G132" s="141">
        <f t="shared" si="5"/>
        <v>0</v>
      </c>
      <c r="H132" s="136">
        <f t="shared" si="4"/>
        <v>0</v>
      </c>
    </row>
    <row r="133" spans="2:9" x14ac:dyDescent="0.55000000000000004">
      <c r="B133" s="127" t="str">
        <f>$B$49</f>
        <v>Teacher Ed-Practice Teaching</v>
      </c>
      <c r="C133" s="141">
        <f t="shared" si="5"/>
        <v>0</v>
      </c>
      <c r="D133" s="141">
        <f t="shared" si="5"/>
        <v>57793.642653956085</v>
      </c>
      <c r="E133" s="141">
        <f t="shared" si="5"/>
        <v>0</v>
      </c>
      <c r="F133" s="141">
        <f t="shared" si="5"/>
        <v>0</v>
      </c>
      <c r="G133" s="141">
        <f t="shared" si="5"/>
        <v>0</v>
      </c>
      <c r="H133" s="136">
        <f t="shared" si="4"/>
        <v>57793.642653956085</v>
      </c>
    </row>
    <row r="134" spans="2:9" x14ac:dyDescent="0.55000000000000004">
      <c r="B134" s="127" t="str">
        <f>$B$50</f>
        <v>Technology</v>
      </c>
      <c r="C134" s="141">
        <f t="shared" si="5"/>
        <v>189937.6961679883</v>
      </c>
      <c r="D134" s="141">
        <f t="shared" si="5"/>
        <v>564688.98232775042</v>
      </c>
      <c r="E134" s="141">
        <f t="shared" si="5"/>
        <v>79651.402651188459</v>
      </c>
      <c r="F134" s="141">
        <f t="shared" si="5"/>
        <v>0</v>
      </c>
      <c r="G134" s="141">
        <f t="shared" si="5"/>
        <v>0</v>
      </c>
      <c r="H134" s="136">
        <f t="shared" si="4"/>
        <v>834278.08114692708</v>
      </c>
    </row>
    <row r="135" spans="2:9" x14ac:dyDescent="0.55000000000000004">
      <c r="B135" s="127" t="str">
        <f>$B$51</f>
        <v>Nursing</v>
      </c>
      <c r="C135" s="141">
        <f t="shared" si="5"/>
        <v>393868.19078250305</v>
      </c>
      <c r="D135" s="141">
        <f t="shared" si="5"/>
        <v>4293514.0271340478</v>
      </c>
      <c r="E135" s="141">
        <f t="shared" si="5"/>
        <v>2328300.8847246473</v>
      </c>
      <c r="F135" s="141">
        <f t="shared" si="5"/>
        <v>547585.9827753813</v>
      </c>
      <c r="G135" s="141">
        <f t="shared" si="5"/>
        <v>0</v>
      </c>
      <c r="H135" s="136">
        <f t="shared" si="4"/>
        <v>7563269.0854165796</v>
      </c>
    </row>
    <row r="136" spans="2:9" x14ac:dyDescent="0.55000000000000004">
      <c r="B136" s="130" t="str">
        <f>$B$52</f>
        <v>Totals</v>
      </c>
      <c r="C136" s="133">
        <f>SUM(C116:C135)</f>
        <v>27212775.356013972</v>
      </c>
      <c r="D136" s="133">
        <f>SUM(D116:D135)</f>
        <v>36779009.329715878</v>
      </c>
      <c r="E136" s="133">
        <f>SUM(E116:E135)</f>
        <v>27162693.636031587</v>
      </c>
      <c r="F136" s="133">
        <f>SUM(F116:F135)</f>
        <v>12725358.793370081</v>
      </c>
      <c r="G136" s="133">
        <f>SUM(G116:G135)</f>
        <v>0</v>
      </c>
      <c r="H136" s="133">
        <f t="shared" si="4"/>
        <v>103879837.11513151</v>
      </c>
    </row>
    <row r="137" spans="2:9" x14ac:dyDescent="0.55000000000000004">
      <c r="B137" s="328"/>
      <c r="C137" s="331"/>
      <c r="D137" s="331"/>
      <c r="E137" s="331"/>
      <c r="F137" s="331"/>
      <c r="G137" s="331"/>
      <c r="H137" s="332"/>
    </row>
    <row r="138" spans="2:9" ht="15" customHeight="1" x14ac:dyDescent="0.55000000000000004">
      <c r="B138" s="120" t="s">
        <v>4</v>
      </c>
      <c r="C138" s="325"/>
      <c r="D138" s="325"/>
      <c r="E138" s="325"/>
      <c r="F138" s="325"/>
      <c r="G138" s="325"/>
      <c r="H138" s="122">
        <f>H86-H81-H111</f>
        <v>304399557.88486844</v>
      </c>
    </row>
    <row r="139" spans="2:9" ht="202.5" customHeight="1" thickBot="1" x14ac:dyDescent="0.6">
      <c r="B139" s="432" t="s">
        <v>850</v>
      </c>
      <c r="C139" s="432"/>
      <c r="D139" s="432"/>
      <c r="E139" s="432"/>
      <c r="F139" s="432"/>
      <c r="G139" s="432"/>
      <c r="H139" s="319"/>
    </row>
    <row r="140" spans="2:9" ht="36.75" customHeight="1" thickTop="1" x14ac:dyDescent="0.55000000000000004">
      <c r="B140" s="453" t="s">
        <v>852</v>
      </c>
      <c r="C140" s="454"/>
      <c r="D140" s="454"/>
      <c r="E140" s="454"/>
      <c r="F140" s="455"/>
      <c r="G140" s="333" t="s">
        <v>2</v>
      </c>
      <c r="H140" s="334">
        <v>1</v>
      </c>
      <c r="I140" s="446" t="str">
        <f>IF(H140+H141=1,"","Error, the two cells on the left must equal 100%")</f>
        <v/>
      </c>
    </row>
    <row r="141" spans="2:9" ht="67.5" customHeight="1" thickBot="1" x14ac:dyDescent="0.6">
      <c r="B141" s="456"/>
      <c r="C141" s="457"/>
      <c r="D141" s="457"/>
      <c r="E141" s="457"/>
      <c r="F141" s="458"/>
      <c r="G141" s="333" t="s">
        <v>3</v>
      </c>
      <c r="H141" s="335">
        <f>1-H140</f>
        <v>0</v>
      </c>
      <c r="I141" s="446"/>
    </row>
    <row r="142" spans="2:9" ht="58.2" thickBot="1" x14ac:dyDescent="0.6">
      <c r="B142" s="336" t="s">
        <v>31</v>
      </c>
      <c r="C142" s="337" t="s">
        <v>25</v>
      </c>
      <c r="D142" s="337" t="s">
        <v>26</v>
      </c>
      <c r="E142" s="337" t="s">
        <v>27</v>
      </c>
      <c r="F142" s="337" t="s">
        <v>28</v>
      </c>
      <c r="G142" s="338" t="s">
        <v>29</v>
      </c>
      <c r="H142" s="339" t="s">
        <v>6</v>
      </c>
      <c r="I142" s="340" t="s">
        <v>7</v>
      </c>
    </row>
    <row r="143" spans="2:9" x14ac:dyDescent="0.55000000000000004">
      <c r="B143" s="127" t="str">
        <f>$B$32</f>
        <v>Liberal Arts</v>
      </c>
      <c r="C143" s="327">
        <f>Data!LN2</f>
        <v>0</v>
      </c>
      <c r="D143" s="327">
        <f>Data!MH2</f>
        <v>0</v>
      </c>
      <c r="E143" s="327">
        <f>Data!NB2</f>
        <v>0</v>
      </c>
      <c r="F143" s="327">
        <f>Data!NV2</f>
        <v>0</v>
      </c>
      <c r="G143" s="327">
        <f>Data!OP2</f>
        <v>0</v>
      </c>
      <c r="H143" s="341">
        <f>Data!PJ2</f>
        <v>48107240.478726104</v>
      </c>
      <c r="I143" s="342">
        <f t="shared" ref="I143:I162" si="6">SUM(C143:H143)</f>
        <v>48107240.478726104</v>
      </c>
    </row>
    <row r="144" spans="2:9" x14ac:dyDescent="0.55000000000000004">
      <c r="B144" s="127" t="str">
        <f>$B$33</f>
        <v>Science</v>
      </c>
      <c r="C144" s="327">
        <f>Data!LO2</f>
        <v>0</v>
      </c>
      <c r="D144" s="327">
        <f>Data!MI2</f>
        <v>0</v>
      </c>
      <c r="E144" s="327">
        <f>Data!NC2</f>
        <v>0</v>
      </c>
      <c r="F144" s="327">
        <f>Data!NW2</f>
        <v>0</v>
      </c>
      <c r="G144" s="327">
        <f>Data!OQ2</f>
        <v>0</v>
      </c>
      <c r="H144" s="341">
        <f>Data!PK2</f>
        <v>45156384.584007986</v>
      </c>
      <c r="I144" s="342">
        <f t="shared" si="6"/>
        <v>45156384.584007986</v>
      </c>
    </row>
    <row r="145" spans="2:9" x14ac:dyDescent="0.55000000000000004">
      <c r="B145" s="127" t="str">
        <f>$B$34</f>
        <v>Fine Arts</v>
      </c>
      <c r="C145" s="327">
        <f>Data!LP2</f>
        <v>0</v>
      </c>
      <c r="D145" s="327">
        <f>Data!MJ2</f>
        <v>0</v>
      </c>
      <c r="E145" s="327">
        <f>Data!ND2</f>
        <v>0</v>
      </c>
      <c r="F145" s="327">
        <f>Data!NX2</f>
        <v>0</v>
      </c>
      <c r="G145" s="327">
        <f>Data!OR2</f>
        <v>0</v>
      </c>
      <c r="H145" s="341">
        <f>Data!PL2</f>
        <v>6985192.4147985121</v>
      </c>
      <c r="I145" s="342">
        <f t="shared" si="6"/>
        <v>6985192.4147985121</v>
      </c>
    </row>
    <row r="146" spans="2:9" x14ac:dyDescent="0.55000000000000004">
      <c r="B146" s="127" t="str">
        <f>$B$35</f>
        <v>Teacher Education</v>
      </c>
      <c r="C146" s="327">
        <f>Data!LQ2</f>
        <v>0</v>
      </c>
      <c r="D146" s="327">
        <f>Data!MK2</f>
        <v>0</v>
      </c>
      <c r="E146" s="327">
        <f>Data!NE2</f>
        <v>0</v>
      </c>
      <c r="F146" s="327">
        <f>Data!NY2</f>
        <v>0</v>
      </c>
      <c r="G146" s="327">
        <f>Data!OS2</f>
        <v>0</v>
      </c>
      <c r="H146" s="341">
        <f>Data!PN2</f>
        <v>5651744.5183463208</v>
      </c>
      <c r="I146" s="342">
        <f t="shared" si="6"/>
        <v>5651744.5183463208</v>
      </c>
    </row>
    <row r="147" spans="2:9" x14ac:dyDescent="0.55000000000000004">
      <c r="B147" s="127" t="str">
        <f>$B$36</f>
        <v>Agriculture</v>
      </c>
      <c r="C147" s="327">
        <f>Data!LR2</f>
        <v>0</v>
      </c>
      <c r="D147" s="327">
        <f>Data!ML2</f>
        <v>0</v>
      </c>
      <c r="E147" s="327">
        <f>Data!NF2</f>
        <v>0</v>
      </c>
      <c r="F147" s="327">
        <f>Data!NZ2</f>
        <v>0</v>
      </c>
      <c r="G147" s="327">
        <f>Data!OT2</f>
        <v>0</v>
      </c>
      <c r="H147" s="341">
        <f>Data!PM2</f>
        <v>0</v>
      </c>
      <c r="I147" s="342">
        <f t="shared" si="6"/>
        <v>0</v>
      </c>
    </row>
    <row r="148" spans="2:9" x14ac:dyDescent="0.55000000000000004">
      <c r="B148" s="127" t="str">
        <f>$B$37</f>
        <v>Engineering</v>
      </c>
      <c r="C148" s="327">
        <f>Data!LS2</f>
        <v>0</v>
      </c>
      <c r="D148" s="327">
        <f>Data!MM2</f>
        <v>0</v>
      </c>
      <c r="E148" s="327">
        <f>Data!NG2</f>
        <v>0</v>
      </c>
      <c r="F148" s="327">
        <f>Data!OA2</f>
        <v>0</v>
      </c>
      <c r="G148" s="327">
        <f>Data!OU2</f>
        <v>0</v>
      </c>
      <c r="H148" s="341">
        <f>Data!PO2</f>
        <v>110761809.23670381</v>
      </c>
      <c r="I148" s="342">
        <f t="shared" si="6"/>
        <v>110761809.23670381</v>
      </c>
    </row>
    <row r="149" spans="2:9" x14ac:dyDescent="0.55000000000000004">
      <c r="B149" s="127" t="str">
        <f>$B$38</f>
        <v>Home Economics</v>
      </c>
      <c r="C149" s="327">
        <f>Data!LT2</f>
        <v>0</v>
      </c>
      <c r="D149" s="327">
        <f>Data!MN2</f>
        <v>0</v>
      </c>
      <c r="E149" s="327">
        <f>Data!NH2</f>
        <v>0</v>
      </c>
      <c r="F149" s="327">
        <f>Data!OB2</f>
        <v>0</v>
      </c>
      <c r="G149" s="327">
        <f>Data!OV2</f>
        <v>0</v>
      </c>
      <c r="H149" s="341">
        <f>Data!PP2</f>
        <v>0</v>
      </c>
      <c r="I149" s="342">
        <f t="shared" si="6"/>
        <v>0</v>
      </c>
    </row>
    <row r="150" spans="2:9" x14ac:dyDescent="0.55000000000000004">
      <c r="B150" s="127" t="str">
        <f>$B$39</f>
        <v>Law</v>
      </c>
      <c r="C150" s="327">
        <f>Data!LU2</f>
        <v>0</v>
      </c>
      <c r="D150" s="327">
        <f>Data!MO2</f>
        <v>0</v>
      </c>
      <c r="E150" s="327">
        <f>Data!NI2</f>
        <v>0</v>
      </c>
      <c r="F150" s="327">
        <f>Data!OC2</f>
        <v>0</v>
      </c>
      <c r="G150" s="327">
        <f>Data!OW2</f>
        <v>0</v>
      </c>
      <c r="H150" s="341">
        <f>Data!PQ2</f>
        <v>0</v>
      </c>
      <c r="I150" s="342">
        <f t="shared" si="6"/>
        <v>0</v>
      </c>
    </row>
    <row r="151" spans="2:9" x14ac:dyDescent="0.55000000000000004">
      <c r="B151" s="127" t="str">
        <f>$B$40</f>
        <v>Social Service</v>
      </c>
      <c r="C151" s="327">
        <f>Data!LV2</f>
        <v>0</v>
      </c>
      <c r="D151" s="327">
        <f>Data!MP2</f>
        <v>0</v>
      </c>
      <c r="E151" s="327">
        <f>Data!NJ2</f>
        <v>0</v>
      </c>
      <c r="F151" s="327">
        <f>Data!OD2</f>
        <v>0</v>
      </c>
      <c r="G151" s="327">
        <f>Data!OX2</f>
        <v>0</v>
      </c>
      <c r="H151" s="341">
        <f>Data!PR2</f>
        <v>12614456.592849012</v>
      </c>
      <c r="I151" s="342">
        <f t="shared" si="6"/>
        <v>12614456.592849012</v>
      </c>
    </row>
    <row r="152" spans="2:9" x14ac:dyDescent="0.55000000000000004">
      <c r="B152" s="127" t="str">
        <f>$B$41</f>
        <v>Library Science</v>
      </c>
      <c r="C152" s="327">
        <f>Data!LW2</f>
        <v>0</v>
      </c>
      <c r="D152" s="327">
        <f>Data!MQ2</f>
        <v>0</v>
      </c>
      <c r="E152" s="327">
        <f>Data!NK2</f>
        <v>0</v>
      </c>
      <c r="F152" s="327">
        <f>Data!OE2</f>
        <v>0</v>
      </c>
      <c r="G152" s="327">
        <f>Data!OY2</f>
        <v>0</v>
      </c>
      <c r="H152" s="341">
        <f>Data!PS2</f>
        <v>0</v>
      </c>
      <c r="I152" s="342">
        <f t="shared" si="6"/>
        <v>0</v>
      </c>
    </row>
    <row r="153" spans="2:9" x14ac:dyDescent="0.55000000000000004">
      <c r="B153" s="127" t="str">
        <f>$B$42</f>
        <v>Veterinary Science</v>
      </c>
      <c r="C153" s="327">
        <f>Data!LX2</f>
        <v>0</v>
      </c>
      <c r="D153" s="327">
        <f>Data!MR2</f>
        <v>0</v>
      </c>
      <c r="E153" s="327">
        <f>Data!NL2</f>
        <v>0</v>
      </c>
      <c r="F153" s="327">
        <f>Data!OF2</f>
        <v>0</v>
      </c>
      <c r="G153" s="327">
        <f>Data!OZ2</f>
        <v>0</v>
      </c>
      <c r="H153" s="341">
        <f>Data!PT2</f>
        <v>0</v>
      </c>
      <c r="I153" s="342">
        <f t="shared" si="6"/>
        <v>0</v>
      </c>
    </row>
    <row r="154" spans="2:9" x14ac:dyDescent="0.55000000000000004">
      <c r="B154" s="127" t="str">
        <f>$B$43</f>
        <v>Vocational Training</v>
      </c>
      <c r="C154" s="327">
        <f>Data!LY2</f>
        <v>0</v>
      </c>
      <c r="D154" s="327">
        <f>Data!MS2</f>
        <v>0</v>
      </c>
      <c r="E154" s="327">
        <f>Data!NM2</f>
        <v>0</v>
      </c>
      <c r="F154" s="327">
        <f>Data!OG2</f>
        <v>0</v>
      </c>
      <c r="G154" s="327">
        <f>Data!PA2</f>
        <v>0</v>
      </c>
      <c r="H154" s="341">
        <f>Data!PU2</f>
        <v>0</v>
      </c>
      <c r="I154" s="342">
        <f t="shared" si="6"/>
        <v>0</v>
      </c>
    </row>
    <row r="155" spans="2:9" x14ac:dyDescent="0.55000000000000004">
      <c r="B155" s="127" t="str">
        <f>$B$44</f>
        <v>Physical Training</v>
      </c>
      <c r="C155" s="327">
        <f>Data!LZ2</f>
        <v>0</v>
      </c>
      <c r="D155" s="327">
        <f>Data!MT2</f>
        <v>0</v>
      </c>
      <c r="E155" s="327">
        <f>Data!NN2</f>
        <v>0</v>
      </c>
      <c r="F155" s="327">
        <f>Data!OH2</f>
        <v>0</v>
      </c>
      <c r="G155" s="327">
        <f>Data!PB2</f>
        <v>0</v>
      </c>
      <c r="H155" s="341">
        <f>Data!PV2</f>
        <v>0</v>
      </c>
      <c r="I155" s="342">
        <f t="shared" si="6"/>
        <v>0</v>
      </c>
    </row>
    <row r="156" spans="2:9" x14ac:dyDescent="0.55000000000000004">
      <c r="B156" s="127" t="str">
        <f>$B$45</f>
        <v>Health Services</v>
      </c>
      <c r="C156" s="327">
        <f>Data!MA2</f>
        <v>0</v>
      </c>
      <c r="D156" s="327">
        <f>Data!MU2</f>
        <v>0</v>
      </c>
      <c r="E156" s="327">
        <f>Data!NO2</f>
        <v>0</v>
      </c>
      <c r="F156" s="327">
        <f>Data!OI2</f>
        <v>0</v>
      </c>
      <c r="G156" s="327">
        <f>Data!PC2</f>
        <v>0</v>
      </c>
      <c r="H156" s="341">
        <f>Data!PW2</f>
        <v>0</v>
      </c>
      <c r="I156" s="342">
        <f t="shared" si="6"/>
        <v>0</v>
      </c>
    </row>
    <row r="157" spans="2:9" x14ac:dyDescent="0.55000000000000004">
      <c r="B157" s="127" t="str">
        <f>$B$46</f>
        <v>Pharmacy</v>
      </c>
      <c r="C157" s="327">
        <f>Data!MB2</f>
        <v>0</v>
      </c>
      <c r="D157" s="327">
        <f>Data!MV2</f>
        <v>0</v>
      </c>
      <c r="E157" s="327">
        <f>Data!NP2</f>
        <v>0</v>
      </c>
      <c r="F157" s="327">
        <f>Data!OJ2</f>
        <v>0</v>
      </c>
      <c r="G157" s="327">
        <f>Data!PD2</f>
        <v>0</v>
      </c>
      <c r="H157" s="341">
        <f>Data!PX2</f>
        <v>0</v>
      </c>
      <c r="I157" s="342">
        <f t="shared" si="6"/>
        <v>0</v>
      </c>
    </row>
    <row r="158" spans="2:9" x14ac:dyDescent="0.55000000000000004">
      <c r="B158" s="127" t="str">
        <f>$B$47</f>
        <v>Business Administration</v>
      </c>
      <c r="C158" s="327">
        <f>Data!MC2</f>
        <v>0</v>
      </c>
      <c r="D158" s="327">
        <f>Data!MW2</f>
        <v>0</v>
      </c>
      <c r="E158" s="327">
        <f>Data!NQ2</f>
        <v>0</v>
      </c>
      <c r="F158" s="327">
        <f>Data!OK2</f>
        <v>0</v>
      </c>
      <c r="G158" s="327">
        <f>Data!PE2</f>
        <v>0</v>
      </c>
      <c r="H158" s="341">
        <f>Data!PY2</f>
        <v>30584245.539749432</v>
      </c>
      <c r="I158" s="342">
        <f t="shared" si="6"/>
        <v>30584245.539749432</v>
      </c>
    </row>
    <row r="159" spans="2:9" x14ac:dyDescent="0.55000000000000004">
      <c r="B159" s="127" t="str">
        <f>$B$48</f>
        <v>Optometry</v>
      </c>
      <c r="C159" s="327">
        <f>Data!MD2</f>
        <v>0</v>
      </c>
      <c r="D159" s="327">
        <f>Data!MX2</f>
        <v>0</v>
      </c>
      <c r="E159" s="327">
        <f>Data!NR2</f>
        <v>0</v>
      </c>
      <c r="F159" s="327">
        <f>Data!OL2</f>
        <v>0</v>
      </c>
      <c r="G159" s="327">
        <f>Data!PF2</f>
        <v>0</v>
      </c>
      <c r="H159" s="341">
        <f>Data!PZ2</f>
        <v>0</v>
      </c>
      <c r="I159" s="342">
        <f t="shared" si="6"/>
        <v>0</v>
      </c>
    </row>
    <row r="160" spans="2:9" x14ac:dyDescent="0.55000000000000004">
      <c r="B160" s="127" t="str">
        <f>$B$49</f>
        <v>Teacher Ed-Practice Teaching</v>
      </c>
      <c r="C160" s="327">
        <f>Data!ME2</f>
        <v>0</v>
      </c>
      <c r="D160" s="327">
        <f>Data!MY2</f>
        <v>0</v>
      </c>
      <c r="E160" s="327">
        <f>Data!NS2</f>
        <v>0</v>
      </c>
      <c r="F160" s="327">
        <f>Data!OM2</f>
        <v>0</v>
      </c>
      <c r="G160" s="327">
        <f>Data!PG2</f>
        <v>0</v>
      </c>
      <c r="H160" s="341">
        <f>Data!QA2</f>
        <v>0</v>
      </c>
      <c r="I160" s="342">
        <f t="shared" si="6"/>
        <v>0</v>
      </c>
    </row>
    <row r="161" spans="2:9" x14ac:dyDescent="0.55000000000000004">
      <c r="B161" s="127" t="str">
        <f>$B$50</f>
        <v>Technology</v>
      </c>
      <c r="C161" s="327">
        <f>Data!MF2</f>
        <v>0</v>
      </c>
      <c r="D161" s="327">
        <f>Data!MZ2</f>
        <v>0</v>
      </c>
      <c r="E161" s="327">
        <f>Data!NT2</f>
        <v>0</v>
      </c>
      <c r="F161" s="327">
        <f>Data!ON2</f>
        <v>0</v>
      </c>
      <c r="G161" s="327">
        <f>Data!PH2</f>
        <v>0</v>
      </c>
      <c r="H161" s="341">
        <f>Data!QB2</f>
        <v>220046.206199117</v>
      </c>
      <c r="I161" s="342">
        <f t="shared" si="6"/>
        <v>220046.206199117</v>
      </c>
    </row>
    <row r="162" spans="2:9" x14ac:dyDescent="0.55000000000000004">
      <c r="B162" s="127" t="str">
        <f>$B$51</f>
        <v>Nursing</v>
      </c>
      <c r="C162" s="327">
        <f>Data!MG2</f>
        <v>0</v>
      </c>
      <c r="D162" s="327">
        <f>Data!NA2</f>
        <v>0</v>
      </c>
      <c r="E162" s="327">
        <f>Data!NU2</f>
        <v>0</v>
      </c>
      <c r="F162" s="327">
        <f>Data!OO2</f>
        <v>0</v>
      </c>
      <c r="G162" s="327">
        <f>Data!PI2</f>
        <v>0</v>
      </c>
      <c r="H162" s="341">
        <f>Data!QC2</f>
        <v>44318438.783488184</v>
      </c>
      <c r="I162" s="342">
        <f t="shared" si="6"/>
        <v>44318438.783488184</v>
      </c>
    </row>
    <row r="163" spans="2:9" ht="19.8" thickBot="1" x14ac:dyDescent="0.6">
      <c r="B163" s="130" t="str">
        <f>$B$52</f>
        <v>Totals</v>
      </c>
      <c r="C163" s="133">
        <f t="shared" ref="C163:H163" si="7">SUM(C143:C162)</f>
        <v>0</v>
      </c>
      <c r="D163" s="133">
        <f t="shared" si="7"/>
        <v>0</v>
      </c>
      <c r="E163" s="133">
        <f t="shared" si="7"/>
        <v>0</v>
      </c>
      <c r="F163" s="133">
        <f t="shared" si="7"/>
        <v>0</v>
      </c>
      <c r="G163" s="134">
        <f t="shared" si="7"/>
        <v>0</v>
      </c>
      <c r="H163" s="343">
        <f t="shared" si="7"/>
        <v>304399558.35486853</v>
      </c>
      <c r="I163" s="342">
        <f>SUM(I143:I162)</f>
        <v>304399558.35486853</v>
      </c>
    </row>
    <row r="164" spans="2:9" ht="15" customHeight="1" thickTop="1" x14ac:dyDescent="0.55000000000000004">
      <c r="B164" s="143"/>
      <c r="C164" s="329"/>
      <c r="D164" s="329"/>
      <c r="E164" s="329"/>
      <c r="F164" s="329"/>
      <c r="G164" s="329"/>
      <c r="H164" s="344"/>
      <c r="I164" s="345"/>
    </row>
    <row r="165" spans="2:9" ht="19.5" customHeight="1" x14ac:dyDescent="0.55000000000000004">
      <c r="B165" s="437" t="s">
        <v>63</v>
      </c>
      <c r="C165" s="437"/>
      <c r="D165" s="437"/>
      <c r="E165" s="437"/>
      <c r="F165" s="437"/>
      <c r="G165" s="437"/>
      <c r="H165" s="346"/>
      <c r="I165" s="346"/>
    </row>
    <row r="166" spans="2:9" ht="43.5" customHeight="1" thickBot="1" x14ac:dyDescent="0.6">
      <c r="B166" s="444" t="s">
        <v>40</v>
      </c>
      <c r="C166" s="444"/>
      <c r="D166" s="444"/>
      <c r="E166" s="444"/>
      <c r="F166" s="444"/>
      <c r="G166" s="444"/>
      <c r="H166" s="326"/>
    </row>
    <row r="167" spans="2:9" ht="19.8" thickBot="1" x14ac:dyDescent="0.6">
      <c r="B167" s="124" t="s">
        <v>31</v>
      </c>
      <c r="C167" s="125" t="s">
        <v>25</v>
      </c>
      <c r="D167" s="125" t="s">
        <v>26</v>
      </c>
      <c r="E167" s="125" t="s">
        <v>27</v>
      </c>
      <c r="F167" s="125" t="s">
        <v>28</v>
      </c>
      <c r="G167" s="125" t="s">
        <v>29</v>
      </c>
      <c r="H167" s="126" t="s">
        <v>1</v>
      </c>
    </row>
    <row r="168" spans="2:9" x14ac:dyDescent="0.55000000000000004">
      <c r="B168" s="127" t="str">
        <f>$B$32</f>
        <v>Liberal Arts</v>
      </c>
      <c r="C168" s="321">
        <f t="shared" ref="C168:G177" si="8">C143+$H$140*IF($H116=0,0,$H143*C116/$H116)+IF($H32=0,0,$H$141*$H143*C32/$H32)</f>
        <v>21460464.362078745</v>
      </c>
      <c r="D168" s="321">
        <f t="shared" si="8"/>
        <v>16575276.078787001</v>
      </c>
      <c r="E168" s="321">
        <f t="shared" si="8"/>
        <v>5877018.9773625024</v>
      </c>
      <c r="F168" s="321">
        <f t="shared" si="8"/>
        <v>4194481.0604978595</v>
      </c>
      <c r="G168" s="321">
        <f t="shared" si="8"/>
        <v>0</v>
      </c>
      <c r="H168" s="133">
        <f t="shared" ref="H168:H188" si="9">SUM(C168:G168)</f>
        <v>48107240.478726111</v>
      </c>
      <c r="I168" s="347"/>
    </row>
    <row r="169" spans="2:9" x14ac:dyDescent="0.55000000000000004">
      <c r="B169" s="127" t="str">
        <f>$B$33</f>
        <v>Science</v>
      </c>
      <c r="C169" s="141">
        <f t="shared" si="8"/>
        <v>18375183.772038832</v>
      </c>
      <c r="D169" s="141">
        <f t="shared" si="8"/>
        <v>9824015.2361860182</v>
      </c>
      <c r="E169" s="141">
        <f t="shared" si="8"/>
        <v>9803828.0789244473</v>
      </c>
      <c r="F169" s="141">
        <f t="shared" si="8"/>
        <v>7153357.496858689</v>
      </c>
      <c r="G169" s="141">
        <f t="shared" si="8"/>
        <v>0</v>
      </c>
      <c r="H169" s="136">
        <f t="shared" si="9"/>
        <v>45156384.584007986</v>
      </c>
      <c r="I169" s="347"/>
    </row>
    <row r="170" spans="2:9" x14ac:dyDescent="0.55000000000000004">
      <c r="B170" s="127" t="str">
        <f>$B$34</f>
        <v>Fine Arts</v>
      </c>
      <c r="C170" s="141">
        <f t="shared" si="8"/>
        <v>3409127.2714508185</v>
      </c>
      <c r="D170" s="141">
        <f t="shared" si="8"/>
        <v>2355559.5743896239</v>
      </c>
      <c r="E170" s="141">
        <f t="shared" si="8"/>
        <v>1220505.5689580694</v>
      </c>
      <c r="F170" s="141">
        <f t="shared" si="8"/>
        <v>0</v>
      </c>
      <c r="G170" s="141">
        <f t="shared" si="8"/>
        <v>0</v>
      </c>
      <c r="H170" s="136">
        <f t="shared" si="9"/>
        <v>6985192.4147985121</v>
      </c>
      <c r="I170" s="347"/>
    </row>
    <row r="171" spans="2:9" x14ac:dyDescent="0.55000000000000004">
      <c r="B171" s="127" t="str">
        <f>$B$35</f>
        <v>Teacher Education</v>
      </c>
      <c r="C171" s="141">
        <f t="shared" si="8"/>
        <v>471658.73086022248</v>
      </c>
      <c r="D171" s="141">
        <f t="shared" si="8"/>
        <v>1648421.8111645877</v>
      </c>
      <c r="E171" s="141">
        <f t="shared" si="8"/>
        <v>2799859.594332594</v>
      </c>
      <c r="F171" s="141">
        <f t="shared" si="8"/>
        <v>731804.3819889162</v>
      </c>
      <c r="G171" s="141">
        <f t="shared" si="8"/>
        <v>0</v>
      </c>
      <c r="H171" s="136">
        <f t="shared" si="9"/>
        <v>5651744.5183463208</v>
      </c>
      <c r="I171" s="347"/>
    </row>
    <row r="172" spans="2:9" x14ac:dyDescent="0.55000000000000004">
      <c r="B172" s="127" t="str">
        <f>$B$36</f>
        <v>Agriculture</v>
      </c>
      <c r="C172" s="141">
        <f t="shared" si="8"/>
        <v>0</v>
      </c>
      <c r="D172" s="141">
        <f t="shared" si="8"/>
        <v>0</v>
      </c>
      <c r="E172" s="141">
        <f t="shared" si="8"/>
        <v>0</v>
      </c>
      <c r="F172" s="141">
        <f t="shared" si="8"/>
        <v>0</v>
      </c>
      <c r="G172" s="141">
        <f t="shared" si="8"/>
        <v>0</v>
      </c>
      <c r="H172" s="136">
        <f t="shared" si="9"/>
        <v>0</v>
      </c>
      <c r="I172" s="347"/>
    </row>
    <row r="173" spans="2:9" x14ac:dyDescent="0.55000000000000004">
      <c r="B173" s="127" t="str">
        <f>$B$37</f>
        <v>Engineering</v>
      </c>
      <c r="C173" s="141">
        <f t="shared" si="8"/>
        <v>21117547.964476798</v>
      </c>
      <c r="D173" s="141">
        <f t="shared" si="8"/>
        <v>39316831.584678315</v>
      </c>
      <c r="E173" s="141">
        <f t="shared" si="8"/>
        <v>31537623.860538412</v>
      </c>
      <c r="F173" s="141">
        <f t="shared" si="8"/>
        <v>18789805.827010285</v>
      </c>
      <c r="G173" s="141">
        <f t="shared" si="8"/>
        <v>0</v>
      </c>
      <c r="H173" s="136">
        <f t="shared" si="9"/>
        <v>110761809.23670381</v>
      </c>
      <c r="I173" s="347"/>
    </row>
    <row r="174" spans="2:9" x14ac:dyDescent="0.55000000000000004">
      <c r="B174" s="127" t="str">
        <f>$B$38</f>
        <v>Home Economics</v>
      </c>
      <c r="C174" s="141">
        <f t="shared" si="8"/>
        <v>0</v>
      </c>
      <c r="D174" s="141">
        <f t="shared" si="8"/>
        <v>0</v>
      </c>
      <c r="E174" s="141">
        <f t="shared" si="8"/>
        <v>0</v>
      </c>
      <c r="F174" s="141">
        <f t="shared" si="8"/>
        <v>0</v>
      </c>
      <c r="G174" s="141">
        <f t="shared" si="8"/>
        <v>0</v>
      </c>
      <c r="H174" s="136">
        <f t="shared" si="9"/>
        <v>0</v>
      </c>
      <c r="I174" s="347"/>
    </row>
    <row r="175" spans="2:9" x14ac:dyDescent="0.55000000000000004">
      <c r="B175" s="127" t="str">
        <f>$B$39</f>
        <v>Law</v>
      </c>
      <c r="C175" s="141">
        <f t="shared" si="8"/>
        <v>0</v>
      </c>
      <c r="D175" s="141">
        <f t="shared" si="8"/>
        <v>0</v>
      </c>
      <c r="E175" s="141">
        <f t="shared" si="8"/>
        <v>0</v>
      </c>
      <c r="F175" s="141">
        <f t="shared" si="8"/>
        <v>0</v>
      </c>
      <c r="G175" s="141">
        <f t="shared" si="8"/>
        <v>0</v>
      </c>
      <c r="H175" s="136">
        <f t="shared" si="9"/>
        <v>0</v>
      </c>
      <c r="I175" s="347"/>
    </row>
    <row r="176" spans="2:9" x14ac:dyDescent="0.55000000000000004">
      <c r="B176" s="127" t="str">
        <f>$B$40</f>
        <v>Social Service</v>
      </c>
      <c r="C176" s="141">
        <f t="shared" si="8"/>
        <v>779966.02885357814</v>
      </c>
      <c r="D176" s="141">
        <f t="shared" si="8"/>
        <v>2582451.861916407</v>
      </c>
      <c r="E176" s="141">
        <f t="shared" si="8"/>
        <v>8032472.5427693417</v>
      </c>
      <c r="F176" s="141">
        <f t="shared" si="8"/>
        <v>1219566.1593096824</v>
      </c>
      <c r="G176" s="141">
        <f t="shared" si="8"/>
        <v>0</v>
      </c>
      <c r="H176" s="136">
        <f t="shared" si="9"/>
        <v>12614456.592849009</v>
      </c>
      <c r="I176" s="347"/>
    </row>
    <row r="177" spans="2:9" x14ac:dyDescent="0.55000000000000004">
      <c r="B177" s="127" t="str">
        <f>$B$41</f>
        <v>Library Science</v>
      </c>
      <c r="C177" s="141">
        <f t="shared" si="8"/>
        <v>0</v>
      </c>
      <c r="D177" s="141">
        <f t="shared" si="8"/>
        <v>0</v>
      </c>
      <c r="E177" s="141">
        <f t="shared" si="8"/>
        <v>0</v>
      </c>
      <c r="F177" s="141">
        <f t="shared" si="8"/>
        <v>0</v>
      </c>
      <c r="G177" s="141">
        <f t="shared" si="8"/>
        <v>0</v>
      </c>
      <c r="H177" s="136">
        <f t="shared" si="9"/>
        <v>0</v>
      </c>
      <c r="I177" s="347"/>
    </row>
    <row r="178" spans="2:9" x14ac:dyDescent="0.55000000000000004">
      <c r="B178" s="127" t="str">
        <f>$B$42</f>
        <v>Veterinary Science</v>
      </c>
      <c r="C178" s="141">
        <f t="shared" ref="C178:G187" si="10">C153+$H$140*IF($H126=0,0,$H153*C126/$H126)+IF($H42=0,0,$H$141*$H153*C42/$H42)</f>
        <v>0</v>
      </c>
      <c r="D178" s="141">
        <f t="shared" si="10"/>
        <v>0</v>
      </c>
      <c r="E178" s="141">
        <f t="shared" si="10"/>
        <v>0</v>
      </c>
      <c r="F178" s="141">
        <f t="shared" si="10"/>
        <v>0</v>
      </c>
      <c r="G178" s="141">
        <f t="shared" si="10"/>
        <v>0</v>
      </c>
      <c r="H178" s="136">
        <f t="shared" si="9"/>
        <v>0</v>
      </c>
      <c r="I178" s="347"/>
    </row>
    <row r="179" spans="2:9" x14ac:dyDescent="0.55000000000000004">
      <c r="B179" s="127" t="str">
        <f>$B$43</f>
        <v>Vocational Training</v>
      </c>
      <c r="C179" s="141">
        <f t="shared" si="10"/>
        <v>0</v>
      </c>
      <c r="D179" s="141">
        <f t="shared" si="10"/>
        <v>0</v>
      </c>
      <c r="E179" s="141">
        <f t="shared" si="10"/>
        <v>0</v>
      </c>
      <c r="F179" s="141">
        <f t="shared" si="10"/>
        <v>0</v>
      </c>
      <c r="G179" s="141">
        <f t="shared" si="10"/>
        <v>0</v>
      </c>
      <c r="H179" s="136">
        <f t="shared" si="9"/>
        <v>0</v>
      </c>
      <c r="I179" s="347"/>
    </row>
    <row r="180" spans="2:9" x14ac:dyDescent="0.55000000000000004">
      <c r="B180" s="127" t="str">
        <f>$B$44</f>
        <v>Physical Training</v>
      </c>
      <c r="C180" s="141">
        <f t="shared" si="10"/>
        <v>0</v>
      </c>
      <c r="D180" s="141">
        <f t="shared" si="10"/>
        <v>0</v>
      </c>
      <c r="E180" s="141">
        <f t="shared" si="10"/>
        <v>0</v>
      </c>
      <c r="F180" s="141">
        <f t="shared" si="10"/>
        <v>0</v>
      </c>
      <c r="G180" s="141">
        <f t="shared" si="10"/>
        <v>0</v>
      </c>
      <c r="H180" s="136">
        <f t="shared" si="9"/>
        <v>0</v>
      </c>
      <c r="I180" s="347"/>
    </row>
    <row r="181" spans="2:9" x14ac:dyDescent="0.55000000000000004">
      <c r="B181" s="127" t="str">
        <f>$B$45</f>
        <v>Health Services</v>
      </c>
      <c r="C181" s="141">
        <f t="shared" si="10"/>
        <v>0</v>
      </c>
      <c r="D181" s="141">
        <f t="shared" si="10"/>
        <v>0</v>
      </c>
      <c r="E181" s="141">
        <f t="shared" si="10"/>
        <v>0</v>
      </c>
      <c r="F181" s="141">
        <f t="shared" si="10"/>
        <v>0</v>
      </c>
      <c r="G181" s="141">
        <f t="shared" si="10"/>
        <v>0</v>
      </c>
      <c r="H181" s="136">
        <f t="shared" si="9"/>
        <v>0</v>
      </c>
      <c r="I181" s="347"/>
    </row>
    <row r="182" spans="2:9" x14ac:dyDescent="0.55000000000000004">
      <c r="B182" s="127" t="str">
        <f>$B$46</f>
        <v>Pharmacy</v>
      </c>
      <c r="C182" s="141">
        <f t="shared" si="10"/>
        <v>0</v>
      </c>
      <c r="D182" s="141">
        <f t="shared" si="10"/>
        <v>0</v>
      </c>
      <c r="E182" s="141">
        <f t="shared" si="10"/>
        <v>0</v>
      </c>
      <c r="F182" s="141">
        <f t="shared" si="10"/>
        <v>0</v>
      </c>
      <c r="G182" s="141">
        <f t="shared" si="10"/>
        <v>0</v>
      </c>
      <c r="H182" s="136">
        <f t="shared" si="9"/>
        <v>0</v>
      </c>
      <c r="I182" s="347"/>
    </row>
    <row r="183" spans="2:9" x14ac:dyDescent="0.55000000000000004">
      <c r="B183" s="127" t="str">
        <f>$B$47</f>
        <v>Business Administration</v>
      </c>
      <c r="C183" s="141">
        <f t="shared" si="10"/>
        <v>3944705.2228040858</v>
      </c>
      <c r="D183" s="141">
        <f t="shared" si="10"/>
        <v>14618258.416809397</v>
      </c>
      <c r="E183" s="141">
        <f t="shared" si="10"/>
        <v>8396902.5573910475</v>
      </c>
      <c r="F183" s="141">
        <f t="shared" si="10"/>
        <v>3624379.3427449055</v>
      </c>
      <c r="G183" s="141">
        <f t="shared" si="10"/>
        <v>0</v>
      </c>
      <c r="H183" s="136">
        <f t="shared" si="9"/>
        <v>30584245.539749436</v>
      </c>
      <c r="I183" s="347"/>
    </row>
    <row r="184" spans="2:9" x14ac:dyDescent="0.55000000000000004">
      <c r="B184" s="127" t="str">
        <f>$B$48</f>
        <v>Optometry</v>
      </c>
      <c r="C184" s="141">
        <f t="shared" si="10"/>
        <v>0</v>
      </c>
      <c r="D184" s="141">
        <f t="shared" si="10"/>
        <v>0</v>
      </c>
      <c r="E184" s="141">
        <f t="shared" si="10"/>
        <v>0</v>
      </c>
      <c r="F184" s="141">
        <f t="shared" si="10"/>
        <v>0</v>
      </c>
      <c r="G184" s="141">
        <f t="shared" si="10"/>
        <v>0</v>
      </c>
      <c r="H184" s="136">
        <f t="shared" si="9"/>
        <v>0</v>
      </c>
      <c r="I184" s="347"/>
    </row>
    <row r="185" spans="2:9" x14ac:dyDescent="0.55000000000000004">
      <c r="B185" s="127" t="str">
        <f>$B$49</f>
        <v>Teacher Ed-Practice Teaching</v>
      </c>
      <c r="C185" s="141">
        <f t="shared" si="10"/>
        <v>0</v>
      </c>
      <c r="D185" s="141">
        <f t="shared" si="10"/>
        <v>0</v>
      </c>
      <c r="E185" s="141">
        <f t="shared" si="10"/>
        <v>0</v>
      </c>
      <c r="F185" s="141">
        <f t="shared" si="10"/>
        <v>0</v>
      </c>
      <c r="G185" s="141">
        <f t="shared" si="10"/>
        <v>0</v>
      </c>
      <c r="H185" s="136">
        <f t="shared" si="9"/>
        <v>0</v>
      </c>
      <c r="I185" s="347"/>
    </row>
    <row r="186" spans="2:9" x14ac:dyDescent="0.55000000000000004">
      <c r="B186" s="127" t="str">
        <f>$B$50</f>
        <v>Technology</v>
      </c>
      <c r="C186" s="141">
        <f t="shared" si="10"/>
        <v>50097.288182986238</v>
      </c>
      <c r="D186" s="141">
        <f t="shared" si="10"/>
        <v>148940.34860994789</v>
      </c>
      <c r="E186" s="141">
        <f t="shared" si="10"/>
        <v>21008.569406182902</v>
      </c>
      <c r="F186" s="141">
        <f t="shared" si="10"/>
        <v>0</v>
      </c>
      <c r="G186" s="141">
        <f t="shared" si="10"/>
        <v>0</v>
      </c>
      <c r="H186" s="136">
        <f t="shared" si="9"/>
        <v>220046.20619911703</v>
      </c>
      <c r="I186" s="347"/>
    </row>
    <row r="187" spans="2:9" x14ac:dyDescent="0.55000000000000004">
      <c r="B187" s="127" t="str">
        <f>$B$51</f>
        <v>Nursing</v>
      </c>
      <c r="C187" s="141">
        <f t="shared" si="10"/>
        <v>2307946.8818074139</v>
      </c>
      <c r="D187" s="141">
        <f t="shared" si="10"/>
        <v>25158676.285164531</v>
      </c>
      <c r="E187" s="141">
        <f t="shared" si="10"/>
        <v>13643129.586407835</v>
      </c>
      <c r="F187" s="141">
        <f t="shared" si="10"/>
        <v>3208686.0301084053</v>
      </c>
      <c r="G187" s="141">
        <f t="shared" si="10"/>
        <v>0</v>
      </c>
      <c r="H187" s="136">
        <f t="shared" si="9"/>
        <v>44318438.783488184</v>
      </c>
      <c r="I187" s="347"/>
    </row>
    <row r="188" spans="2:9" x14ac:dyDescent="0.55000000000000004">
      <c r="B188" s="130" t="str">
        <f>$B$52</f>
        <v>Totals</v>
      </c>
      <c r="C188" s="133">
        <f>SUM(C168:C187)</f>
        <v>71916697.522553489</v>
      </c>
      <c r="D188" s="133">
        <f>SUM(D168:D187)</f>
        <v>112228431.19770584</v>
      </c>
      <c r="E188" s="133">
        <f>SUM(E168:E187)</f>
        <v>81332349.336090446</v>
      </c>
      <c r="F188" s="133">
        <f>SUM(F168:F187)</f>
        <v>38922080.298518747</v>
      </c>
      <c r="G188" s="133">
        <f>SUM(G168:G187)</f>
        <v>0</v>
      </c>
      <c r="H188" s="133">
        <f t="shared" si="9"/>
        <v>304399558.35486853</v>
      </c>
      <c r="I188" s="347"/>
    </row>
    <row r="189" spans="2:9" x14ac:dyDescent="0.55000000000000004">
      <c r="B189" s="328"/>
      <c r="C189" s="329"/>
      <c r="D189" s="329"/>
      <c r="E189" s="329"/>
      <c r="F189" s="329"/>
      <c r="G189" s="329"/>
      <c r="H189" s="344"/>
    </row>
    <row r="190" spans="2:9" ht="15" customHeight="1" x14ac:dyDescent="0.55000000000000004">
      <c r="B190" s="442" t="s">
        <v>34</v>
      </c>
      <c r="C190" s="442"/>
      <c r="D190" s="442"/>
      <c r="E190" s="442"/>
      <c r="F190" s="442"/>
      <c r="G190" s="442"/>
      <c r="H190" s="122">
        <f>H15</f>
        <v>65758664</v>
      </c>
    </row>
    <row r="191" spans="2:9" ht="43.5" customHeight="1" thickBot="1" x14ac:dyDescent="0.6">
      <c r="B191" s="432" t="s">
        <v>225</v>
      </c>
      <c r="C191" s="432"/>
      <c r="D191" s="432"/>
      <c r="E191" s="432"/>
      <c r="F191" s="432"/>
      <c r="G191" s="432"/>
      <c r="H191" s="432"/>
    </row>
    <row r="192" spans="2:9" ht="19.8" thickBot="1" x14ac:dyDescent="0.6">
      <c r="B192" s="124" t="s">
        <v>31</v>
      </c>
      <c r="C192" s="125" t="s">
        <v>25</v>
      </c>
      <c r="D192" s="125" t="s">
        <v>26</v>
      </c>
      <c r="E192" s="125" t="s">
        <v>27</v>
      </c>
      <c r="F192" s="125" t="s">
        <v>28</v>
      </c>
      <c r="G192" s="125" t="s">
        <v>29</v>
      </c>
      <c r="H192" s="126" t="s">
        <v>1</v>
      </c>
    </row>
    <row r="193" spans="2:8" x14ac:dyDescent="0.55000000000000004">
      <c r="B193" s="127" t="str">
        <f>$B$32</f>
        <v>Liberal Arts</v>
      </c>
      <c r="C193" s="135">
        <f t="shared" ref="C193:G202" si="11">$H$190*IF($H$136=0,0,C116/$H$136)</f>
        <v>5576678.3181915833</v>
      </c>
      <c r="D193" s="135">
        <f t="shared" si="11"/>
        <v>4307221.9299199479</v>
      </c>
      <c r="E193" s="135">
        <f t="shared" si="11"/>
        <v>1527191.7584677693</v>
      </c>
      <c r="F193" s="135">
        <f t="shared" si="11"/>
        <v>1089970.4308112129</v>
      </c>
      <c r="G193" s="135">
        <f t="shared" si="11"/>
        <v>0</v>
      </c>
      <c r="H193" s="135">
        <f>SUM(C193:G193)</f>
        <v>12501062.437390514</v>
      </c>
    </row>
    <row r="194" spans="2:8" x14ac:dyDescent="0.55000000000000004">
      <c r="B194" s="127" t="str">
        <f>$B$33</f>
        <v>Science</v>
      </c>
      <c r="C194" s="138">
        <f t="shared" si="11"/>
        <v>4292818.8465652708</v>
      </c>
      <c r="D194" s="138">
        <f t="shared" si="11"/>
        <v>2295090.9377579745</v>
      </c>
      <c r="E194" s="138">
        <f t="shared" si="11"/>
        <v>2290374.8048351067</v>
      </c>
      <c r="F194" s="138">
        <f t="shared" si="11"/>
        <v>1671170.6538392196</v>
      </c>
      <c r="G194" s="138">
        <f t="shared" si="11"/>
        <v>0</v>
      </c>
      <c r="H194" s="138">
        <f t="shared" ref="H194:H213" si="12">SUM(C194:G194)</f>
        <v>10549455.242997572</v>
      </c>
    </row>
    <row r="195" spans="2:8" x14ac:dyDescent="0.55000000000000004">
      <c r="B195" s="127" t="str">
        <f>$B$34</f>
        <v>Fine Arts</v>
      </c>
      <c r="C195" s="138">
        <f t="shared" si="11"/>
        <v>1667341.0727023589</v>
      </c>
      <c r="D195" s="138">
        <f t="shared" si="11"/>
        <v>1152060.605207525</v>
      </c>
      <c r="E195" s="138">
        <f t="shared" si="11"/>
        <v>596926.69195061119</v>
      </c>
      <c r="F195" s="138">
        <f t="shared" si="11"/>
        <v>0</v>
      </c>
      <c r="G195" s="138">
        <f t="shared" si="11"/>
        <v>0</v>
      </c>
      <c r="H195" s="138">
        <f t="shared" si="12"/>
        <v>3416328.369860495</v>
      </c>
    </row>
    <row r="196" spans="2:8" x14ac:dyDescent="0.55000000000000004">
      <c r="B196" s="127" t="str">
        <f>$B$35</f>
        <v>Teacher Education</v>
      </c>
      <c r="C196" s="138">
        <f t="shared" si="11"/>
        <v>121163.38526428941</v>
      </c>
      <c r="D196" s="138">
        <f t="shared" si="11"/>
        <v>423459.49288360111</v>
      </c>
      <c r="E196" s="138">
        <f t="shared" si="11"/>
        <v>719249.84001742594</v>
      </c>
      <c r="F196" s="138">
        <f t="shared" si="11"/>
        <v>187991.63562880229</v>
      </c>
      <c r="G196" s="138">
        <f t="shared" si="11"/>
        <v>0</v>
      </c>
      <c r="H196" s="138">
        <f t="shared" si="12"/>
        <v>1451864.3537941189</v>
      </c>
    </row>
    <row r="197" spans="2:8" x14ac:dyDescent="0.55000000000000004">
      <c r="B197" s="127" t="str">
        <f>$B$36</f>
        <v>Agriculture</v>
      </c>
      <c r="C197" s="138">
        <f t="shared" si="11"/>
        <v>0</v>
      </c>
      <c r="D197" s="138">
        <f t="shared" si="11"/>
        <v>0</v>
      </c>
      <c r="E197" s="138">
        <f t="shared" si="11"/>
        <v>0</v>
      </c>
      <c r="F197" s="138">
        <f t="shared" si="11"/>
        <v>0</v>
      </c>
      <c r="G197" s="138">
        <f t="shared" si="11"/>
        <v>0</v>
      </c>
      <c r="H197" s="138">
        <f t="shared" si="12"/>
        <v>0</v>
      </c>
    </row>
    <row r="198" spans="2:8" x14ac:dyDescent="0.55000000000000004">
      <c r="B198" s="127" t="str">
        <f>$B$37</f>
        <v>Engineering</v>
      </c>
      <c r="C198" s="138">
        <f t="shared" si="11"/>
        <v>3649155.0142277745</v>
      </c>
      <c r="D198" s="138">
        <f t="shared" si="11"/>
        <v>6794028.0454020239</v>
      </c>
      <c r="E198" s="138">
        <f t="shared" si="11"/>
        <v>5449765.2114301501</v>
      </c>
      <c r="F198" s="138">
        <f t="shared" si="11"/>
        <v>3246916.4632817078</v>
      </c>
      <c r="G198" s="138">
        <f t="shared" si="11"/>
        <v>0</v>
      </c>
      <c r="H198" s="138">
        <f t="shared" si="12"/>
        <v>19139864.734341659</v>
      </c>
    </row>
    <row r="199" spans="2:8" x14ac:dyDescent="0.55000000000000004">
      <c r="B199" s="127" t="str">
        <f>$B$38</f>
        <v>Home Economics</v>
      </c>
      <c r="C199" s="138">
        <f t="shared" si="11"/>
        <v>66185.537873832916</v>
      </c>
      <c r="D199" s="138">
        <f t="shared" si="11"/>
        <v>62693.746188245052</v>
      </c>
      <c r="E199" s="138">
        <f t="shared" si="11"/>
        <v>0</v>
      </c>
      <c r="F199" s="138">
        <f t="shared" si="11"/>
        <v>0</v>
      </c>
      <c r="G199" s="138">
        <f t="shared" si="11"/>
        <v>0</v>
      </c>
      <c r="H199" s="138">
        <f t="shared" si="12"/>
        <v>128879.28406207796</v>
      </c>
    </row>
    <row r="200" spans="2:8" x14ac:dyDescent="0.55000000000000004">
      <c r="B200" s="127" t="str">
        <f>$B$39</f>
        <v>Law</v>
      </c>
      <c r="C200" s="138">
        <f t="shared" si="11"/>
        <v>0</v>
      </c>
      <c r="D200" s="138">
        <f t="shared" si="11"/>
        <v>0</v>
      </c>
      <c r="E200" s="138">
        <f t="shared" si="11"/>
        <v>0</v>
      </c>
      <c r="F200" s="138">
        <f t="shared" si="11"/>
        <v>0</v>
      </c>
      <c r="G200" s="138">
        <f t="shared" si="11"/>
        <v>0</v>
      </c>
      <c r="H200" s="138">
        <f t="shared" si="12"/>
        <v>0</v>
      </c>
    </row>
    <row r="201" spans="2:8" x14ac:dyDescent="0.55000000000000004">
      <c r="B201" s="127" t="str">
        <f>$B$40</f>
        <v>Social Service</v>
      </c>
      <c r="C201" s="138">
        <f t="shared" si="11"/>
        <v>224739.7208750459</v>
      </c>
      <c r="D201" s="138">
        <f t="shared" si="11"/>
        <v>744108.70364879654</v>
      </c>
      <c r="E201" s="138">
        <f t="shared" si="11"/>
        <v>2314479.8240146721</v>
      </c>
      <c r="F201" s="138">
        <f t="shared" si="11"/>
        <v>351406.27680255455</v>
      </c>
      <c r="G201" s="138">
        <f t="shared" si="11"/>
        <v>0</v>
      </c>
      <c r="H201" s="138">
        <f t="shared" si="12"/>
        <v>3634734.5253410693</v>
      </c>
    </row>
    <row r="202" spans="2:8" x14ac:dyDescent="0.55000000000000004">
      <c r="B202" s="127" t="str">
        <f>$B$41</f>
        <v>Library Science</v>
      </c>
      <c r="C202" s="138">
        <f t="shared" si="11"/>
        <v>1034.4413217374872</v>
      </c>
      <c r="D202" s="138">
        <f t="shared" si="11"/>
        <v>6955.7261289244861</v>
      </c>
      <c r="E202" s="138">
        <f t="shared" si="11"/>
        <v>0</v>
      </c>
      <c r="F202" s="138">
        <f t="shared" si="11"/>
        <v>0</v>
      </c>
      <c r="G202" s="138">
        <f t="shared" si="11"/>
        <v>0</v>
      </c>
      <c r="H202" s="138">
        <f t="shared" si="12"/>
        <v>7990.1674506619729</v>
      </c>
    </row>
    <row r="203" spans="2:8" x14ac:dyDescent="0.55000000000000004">
      <c r="B203" s="127" t="str">
        <f>$B$42</f>
        <v>Veterinary Science</v>
      </c>
      <c r="C203" s="138">
        <f t="shared" ref="C203:G212" si="13">$H$190*IF($H$136=0,0,C126/$H$136)</f>
        <v>0</v>
      </c>
      <c r="D203" s="138">
        <f t="shared" si="13"/>
        <v>0</v>
      </c>
      <c r="E203" s="138">
        <f t="shared" si="13"/>
        <v>0</v>
      </c>
      <c r="F203" s="138">
        <f t="shared" si="13"/>
        <v>0</v>
      </c>
      <c r="G203" s="138">
        <f t="shared" si="13"/>
        <v>0</v>
      </c>
      <c r="H203" s="138">
        <f t="shared" si="12"/>
        <v>0</v>
      </c>
    </row>
    <row r="204" spans="2:8" x14ac:dyDescent="0.55000000000000004">
      <c r="B204" s="127" t="str">
        <f>$B$43</f>
        <v>Vocational Training</v>
      </c>
      <c r="C204" s="138">
        <f t="shared" si="13"/>
        <v>0</v>
      </c>
      <c r="D204" s="138">
        <f t="shared" si="13"/>
        <v>0</v>
      </c>
      <c r="E204" s="138">
        <f t="shared" si="13"/>
        <v>0</v>
      </c>
      <c r="F204" s="138">
        <f t="shared" si="13"/>
        <v>0</v>
      </c>
      <c r="G204" s="138">
        <f t="shared" si="13"/>
        <v>0</v>
      </c>
      <c r="H204" s="138">
        <f t="shared" si="12"/>
        <v>0</v>
      </c>
    </row>
    <row r="205" spans="2:8" x14ac:dyDescent="0.55000000000000004">
      <c r="B205" s="127" t="str">
        <f>$B$44</f>
        <v>Physical Training</v>
      </c>
      <c r="C205" s="138">
        <f t="shared" si="13"/>
        <v>0</v>
      </c>
      <c r="D205" s="138">
        <f t="shared" si="13"/>
        <v>0</v>
      </c>
      <c r="E205" s="138">
        <f t="shared" si="13"/>
        <v>0</v>
      </c>
      <c r="F205" s="138">
        <f t="shared" si="13"/>
        <v>0</v>
      </c>
      <c r="G205" s="138">
        <f t="shared" si="13"/>
        <v>0</v>
      </c>
      <c r="H205" s="138">
        <f t="shared" si="12"/>
        <v>0</v>
      </c>
    </row>
    <row r="206" spans="2:8" x14ac:dyDescent="0.55000000000000004">
      <c r="B206" s="127" t="str">
        <f>$B$45</f>
        <v>Health Services</v>
      </c>
      <c r="C206" s="138">
        <f t="shared" si="13"/>
        <v>228908.21447048918</v>
      </c>
      <c r="D206" s="138">
        <f t="shared" si="13"/>
        <v>571939.94822363486</v>
      </c>
      <c r="E206" s="138">
        <f t="shared" si="13"/>
        <v>582430.41952345474</v>
      </c>
      <c r="F206" s="138">
        <f t="shared" si="13"/>
        <v>216125.90172725142</v>
      </c>
      <c r="G206" s="138">
        <f t="shared" si="13"/>
        <v>0</v>
      </c>
      <c r="H206" s="138">
        <f t="shared" si="12"/>
        <v>1599404.4839448303</v>
      </c>
    </row>
    <row r="207" spans="2:8" x14ac:dyDescent="0.55000000000000004">
      <c r="B207" s="127" t="str">
        <f>$B$46</f>
        <v>Pharmacy</v>
      </c>
      <c r="C207" s="138">
        <f t="shared" si="13"/>
        <v>0</v>
      </c>
      <c r="D207" s="138">
        <f t="shared" si="13"/>
        <v>0</v>
      </c>
      <c r="E207" s="138">
        <f t="shared" si="13"/>
        <v>0</v>
      </c>
      <c r="F207" s="138">
        <f t="shared" si="13"/>
        <v>0</v>
      </c>
      <c r="G207" s="138">
        <f t="shared" si="13"/>
        <v>0</v>
      </c>
      <c r="H207" s="138">
        <f t="shared" si="12"/>
        <v>0</v>
      </c>
    </row>
    <row r="208" spans="2:8" x14ac:dyDescent="0.55000000000000004">
      <c r="B208" s="127" t="str">
        <f>$B$47</f>
        <v>Business Administration</v>
      </c>
      <c r="C208" s="138">
        <f t="shared" si="13"/>
        <v>1028812.1996246869</v>
      </c>
      <c r="D208" s="138">
        <f t="shared" si="13"/>
        <v>3812564.3735145838</v>
      </c>
      <c r="E208" s="138">
        <f t="shared" si="13"/>
        <v>2189982.5974734663</v>
      </c>
      <c r="F208" s="138">
        <f t="shared" si="13"/>
        <v>945268.52407821966</v>
      </c>
      <c r="G208" s="138">
        <f t="shared" si="13"/>
        <v>0</v>
      </c>
      <c r="H208" s="138">
        <f t="shared" si="12"/>
        <v>7976627.6946909577</v>
      </c>
    </row>
    <row r="209" spans="2:8" x14ac:dyDescent="0.55000000000000004">
      <c r="B209" s="127" t="str">
        <f>$B$48</f>
        <v>Optometry</v>
      </c>
      <c r="C209" s="138">
        <f t="shared" si="13"/>
        <v>0</v>
      </c>
      <c r="D209" s="138">
        <f t="shared" si="13"/>
        <v>0</v>
      </c>
      <c r="E209" s="138">
        <f t="shared" si="13"/>
        <v>0</v>
      </c>
      <c r="F209" s="138">
        <f t="shared" si="13"/>
        <v>0</v>
      </c>
      <c r="G209" s="138">
        <f t="shared" si="13"/>
        <v>0</v>
      </c>
      <c r="H209" s="138">
        <f t="shared" si="12"/>
        <v>0</v>
      </c>
    </row>
    <row r="210" spans="2:8" x14ac:dyDescent="0.55000000000000004">
      <c r="B210" s="127" t="str">
        <f>$B$49</f>
        <v>Teacher Ed-Practice Teaching</v>
      </c>
      <c r="C210" s="138">
        <f t="shared" si="13"/>
        <v>0</v>
      </c>
      <c r="D210" s="138">
        <f t="shared" si="13"/>
        <v>36584.893027946244</v>
      </c>
      <c r="E210" s="138">
        <f t="shared" si="13"/>
        <v>0</v>
      </c>
      <c r="F210" s="138">
        <f t="shared" si="13"/>
        <v>0</v>
      </c>
      <c r="G210" s="138">
        <f t="shared" si="13"/>
        <v>0</v>
      </c>
      <c r="H210" s="138">
        <f t="shared" si="12"/>
        <v>36584.893027946244</v>
      </c>
    </row>
    <row r="211" spans="2:8" x14ac:dyDescent="0.55000000000000004">
      <c r="B211" s="127" t="str">
        <f>$B$50</f>
        <v>Technology</v>
      </c>
      <c r="C211" s="138">
        <f t="shared" si="13"/>
        <v>120235.54801498128</v>
      </c>
      <c r="D211" s="138">
        <f t="shared" si="13"/>
        <v>357462.9503147683</v>
      </c>
      <c r="E211" s="138">
        <f t="shared" si="13"/>
        <v>50421.428927185509</v>
      </c>
      <c r="F211" s="138">
        <f t="shared" si="13"/>
        <v>0</v>
      </c>
      <c r="G211" s="138">
        <f t="shared" si="13"/>
        <v>0</v>
      </c>
      <c r="H211" s="138">
        <f t="shared" si="12"/>
        <v>528119.92725693504</v>
      </c>
    </row>
    <row r="212" spans="2:8" x14ac:dyDescent="0.55000000000000004">
      <c r="B212" s="127" t="str">
        <f>$B$51</f>
        <v>Nursing</v>
      </c>
      <c r="C212" s="138">
        <f t="shared" si="13"/>
        <v>249328.90479264903</v>
      </c>
      <c r="D212" s="138">
        <f t="shared" si="13"/>
        <v>2717907.0946816942</v>
      </c>
      <c r="E212" s="138">
        <f t="shared" si="13"/>
        <v>1473875.58376532</v>
      </c>
      <c r="F212" s="138">
        <f t="shared" si="13"/>
        <v>346636.30260150798</v>
      </c>
      <c r="G212" s="138">
        <f t="shared" si="13"/>
        <v>0</v>
      </c>
      <c r="H212" s="138">
        <f t="shared" si="12"/>
        <v>4787747.8858411713</v>
      </c>
    </row>
    <row r="213" spans="2:8" x14ac:dyDescent="0.55000000000000004">
      <c r="B213" s="130" t="str">
        <f>$B$52</f>
        <v>Totals</v>
      </c>
      <c r="C213" s="135">
        <f>SUM(C193:C212)</f>
        <v>17226401.203924693</v>
      </c>
      <c r="D213" s="135">
        <f>SUM(D193:D212)</f>
        <v>23282078.446899667</v>
      </c>
      <c r="E213" s="135">
        <f>SUM(E193:E212)</f>
        <v>17194698.160405163</v>
      </c>
      <c r="F213" s="135">
        <f>SUM(F193:F212)</f>
        <v>8055486.1887704777</v>
      </c>
      <c r="G213" s="135">
        <f>SUM(G193:G212)</f>
        <v>0</v>
      </c>
      <c r="H213" s="135">
        <f t="shared" si="12"/>
        <v>65758664.000000007</v>
      </c>
    </row>
    <row r="214" spans="2:8" x14ac:dyDescent="0.55000000000000004">
      <c r="B214" s="143"/>
      <c r="C214" s="144"/>
      <c r="D214" s="144"/>
      <c r="E214" s="144"/>
      <c r="F214" s="144"/>
      <c r="G214" s="144"/>
      <c r="H214" s="144"/>
    </row>
    <row r="215" spans="2:8" ht="15" customHeight="1" x14ac:dyDescent="0.55000000000000004">
      <c r="B215" s="442" t="s">
        <v>35</v>
      </c>
      <c r="C215" s="442"/>
      <c r="D215" s="442"/>
      <c r="E215" s="442"/>
      <c r="F215" s="442"/>
      <c r="G215" s="442"/>
      <c r="H215" s="122">
        <f>H17</f>
        <v>60736881</v>
      </c>
    </row>
    <row r="216" spans="2:8" ht="60.75" customHeight="1" thickBot="1" x14ac:dyDescent="0.6">
      <c r="B216" s="432" t="s">
        <v>226</v>
      </c>
      <c r="C216" s="432"/>
      <c r="D216" s="432"/>
      <c r="E216" s="432"/>
      <c r="F216" s="432"/>
      <c r="G216" s="432"/>
      <c r="H216" s="432"/>
    </row>
    <row r="217" spans="2:8" ht="19.8" thickBot="1" x14ac:dyDescent="0.6">
      <c r="B217" s="124" t="s">
        <v>31</v>
      </c>
      <c r="C217" s="125" t="s">
        <v>25</v>
      </c>
      <c r="D217" s="125" t="s">
        <v>26</v>
      </c>
      <c r="E217" s="125" t="s">
        <v>27</v>
      </c>
      <c r="F217" s="125" t="s">
        <v>28</v>
      </c>
      <c r="G217" s="125" t="s">
        <v>29</v>
      </c>
      <c r="H217" s="126" t="s">
        <v>1</v>
      </c>
    </row>
    <row r="218" spans="2:8" x14ac:dyDescent="0.55000000000000004">
      <c r="B218" s="127" t="str">
        <f>$B$32</f>
        <v>Liberal Arts</v>
      </c>
      <c r="C218" s="135">
        <f t="shared" ref="C218:G227" si="14">$H$215*IF($H$25=0,0,C$25/$H$25)*IF(C$52=0,0,C32/C$52)</f>
        <v>7510049.3169803377</v>
      </c>
      <c r="D218" s="135">
        <f t="shared" si="14"/>
        <v>4819855.7499830266</v>
      </c>
      <c r="E218" s="135">
        <f t="shared" si="14"/>
        <v>716215.03680956375</v>
      </c>
      <c r="F218" s="135">
        <f t="shared" si="14"/>
        <v>261516.02009238463</v>
      </c>
      <c r="G218" s="135">
        <f t="shared" si="14"/>
        <v>0</v>
      </c>
      <c r="H218" s="135">
        <f>SUM(C218:G218)</f>
        <v>13307636.123865312</v>
      </c>
    </row>
    <row r="219" spans="2:8" x14ac:dyDescent="0.55000000000000004">
      <c r="B219" s="127" t="str">
        <f>$B$33</f>
        <v>Science</v>
      </c>
      <c r="C219" s="138">
        <f t="shared" si="14"/>
        <v>3973964.5780881546</v>
      </c>
      <c r="D219" s="138">
        <f t="shared" si="14"/>
        <v>2262559.2204407202</v>
      </c>
      <c r="E219" s="138">
        <f t="shared" si="14"/>
        <v>1060553.9599448859</v>
      </c>
      <c r="F219" s="138">
        <f t="shared" si="14"/>
        <v>314344.08174280962</v>
      </c>
      <c r="G219" s="138">
        <f t="shared" si="14"/>
        <v>0</v>
      </c>
      <c r="H219" s="138">
        <f t="shared" ref="H219:H238" si="15">SUM(C219:G219)</f>
        <v>7611421.8402165696</v>
      </c>
    </row>
    <row r="220" spans="2:8" x14ac:dyDescent="0.55000000000000004">
      <c r="B220" s="127" t="str">
        <f>$B$34</f>
        <v>Fine Arts</v>
      </c>
      <c r="C220" s="138">
        <f t="shared" si="14"/>
        <v>1134726.8962188473</v>
      </c>
      <c r="D220" s="138">
        <f t="shared" si="14"/>
        <v>776204.64657620934</v>
      </c>
      <c r="E220" s="138">
        <f t="shared" si="14"/>
        <v>67147.743896705433</v>
      </c>
      <c r="F220" s="138">
        <f t="shared" si="14"/>
        <v>0</v>
      </c>
      <c r="G220" s="138">
        <f t="shared" si="14"/>
        <v>0</v>
      </c>
      <c r="H220" s="138">
        <f t="shared" si="15"/>
        <v>1978079.2866917618</v>
      </c>
    </row>
    <row r="221" spans="2:8" x14ac:dyDescent="0.55000000000000004">
      <c r="B221" s="127" t="str">
        <f>$B$35</f>
        <v>Teacher Education</v>
      </c>
      <c r="C221" s="138">
        <f t="shared" si="14"/>
        <v>56490.299949265318</v>
      </c>
      <c r="D221" s="138">
        <f t="shared" si="14"/>
        <v>536828.2665913885</v>
      </c>
      <c r="E221" s="138">
        <f t="shared" si="14"/>
        <v>718199.69919074734</v>
      </c>
      <c r="F221" s="138">
        <f t="shared" si="14"/>
        <v>57848.438999493446</v>
      </c>
      <c r="G221" s="138">
        <f t="shared" si="14"/>
        <v>0</v>
      </c>
      <c r="H221" s="138">
        <f t="shared" si="15"/>
        <v>1369366.7047308946</v>
      </c>
    </row>
    <row r="222" spans="2:8" x14ac:dyDescent="0.55000000000000004">
      <c r="B222" s="127" t="str">
        <f>$B$36</f>
        <v>Agriculture</v>
      </c>
      <c r="C222" s="138">
        <f t="shared" si="14"/>
        <v>0</v>
      </c>
      <c r="D222" s="138">
        <f t="shared" si="14"/>
        <v>0</v>
      </c>
      <c r="E222" s="138">
        <f t="shared" si="14"/>
        <v>0</v>
      </c>
      <c r="F222" s="138">
        <f t="shared" si="14"/>
        <v>0</v>
      </c>
      <c r="G222" s="138">
        <f t="shared" si="14"/>
        <v>0</v>
      </c>
      <c r="H222" s="138">
        <f t="shared" si="15"/>
        <v>0</v>
      </c>
    </row>
    <row r="223" spans="2:8" x14ac:dyDescent="0.55000000000000004">
      <c r="B223" s="127" t="str">
        <f>$B$37</f>
        <v>Engineering</v>
      </c>
      <c r="C223" s="138">
        <f t="shared" si="14"/>
        <v>1657942.2947574391</v>
      </c>
      <c r="D223" s="138">
        <f t="shared" si="14"/>
        <v>4545272.1223578267</v>
      </c>
      <c r="E223" s="138">
        <f t="shared" si="14"/>
        <v>2470160.4161804044</v>
      </c>
      <c r="F223" s="138">
        <f t="shared" si="14"/>
        <v>760701.26786907855</v>
      </c>
      <c r="G223" s="138">
        <f t="shared" si="14"/>
        <v>0</v>
      </c>
      <c r="H223" s="138">
        <f t="shared" si="15"/>
        <v>9434076.101164747</v>
      </c>
    </row>
    <row r="224" spans="2:8" x14ac:dyDescent="0.55000000000000004">
      <c r="B224" s="127" t="str">
        <f>$B$38</f>
        <v>Home Economics</v>
      </c>
      <c r="C224" s="138">
        <f t="shared" si="14"/>
        <v>231042.12620892862</v>
      </c>
      <c r="D224" s="138">
        <f t="shared" si="14"/>
        <v>64162.741026859192</v>
      </c>
      <c r="E224" s="138">
        <f t="shared" si="14"/>
        <v>0</v>
      </c>
      <c r="F224" s="138">
        <f t="shared" si="14"/>
        <v>0</v>
      </c>
      <c r="G224" s="138">
        <f t="shared" si="14"/>
        <v>0</v>
      </c>
      <c r="H224" s="138">
        <f t="shared" si="15"/>
        <v>295204.86723578779</v>
      </c>
    </row>
    <row r="225" spans="2:8" x14ac:dyDescent="0.55000000000000004">
      <c r="B225" s="127" t="str">
        <f>$B$39</f>
        <v>Law</v>
      </c>
      <c r="C225" s="138">
        <f t="shared" si="14"/>
        <v>0</v>
      </c>
      <c r="D225" s="138">
        <f t="shared" si="14"/>
        <v>0</v>
      </c>
      <c r="E225" s="138">
        <f t="shared" si="14"/>
        <v>0</v>
      </c>
      <c r="F225" s="138">
        <f t="shared" si="14"/>
        <v>0</v>
      </c>
      <c r="G225" s="138">
        <f t="shared" si="14"/>
        <v>0</v>
      </c>
      <c r="H225" s="138">
        <f t="shared" si="15"/>
        <v>0</v>
      </c>
    </row>
    <row r="226" spans="2:8" x14ac:dyDescent="0.55000000000000004">
      <c r="B226" s="127" t="str">
        <f>$B$40</f>
        <v>Social Service</v>
      </c>
      <c r="C226" s="138">
        <f t="shared" si="14"/>
        <v>160109.19291569391</v>
      </c>
      <c r="D226" s="138">
        <f t="shared" si="14"/>
        <v>1083445.464185593</v>
      </c>
      <c r="E226" s="138">
        <f t="shared" si="14"/>
        <v>2849892.4851135015</v>
      </c>
      <c r="F226" s="138">
        <f t="shared" si="14"/>
        <v>53740.857532073802</v>
      </c>
      <c r="G226" s="138">
        <f t="shared" si="14"/>
        <v>0</v>
      </c>
      <c r="H226" s="138">
        <f t="shared" si="15"/>
        <v>4147187.9997468619</v>
      </c>
    </row>
    <row r="227" spans="2:8" x14ac:dyDescent="0.55000000000000004">
      <c r="B227" s="127" t="str">
        <f>$B$41</f>
        <v>Library Science</v>
      </c>
      <c r="C227" s="138">
        <f t="shared" si="14"/>
        <v>480.08753497959191</v>
      </c>
      <c r="D227" s="138">
        <f t="shared" si="14"/>
        <v>6416.2741026859194</v>
      </c>
      <c r="E227" s="138">
        <f t="shared" si="14"/>
        <v>0</v>
      </c>
      <c r="F227" s="138">
        <f t="shared" si="14"/>
        <v>0</v>
      </c>
      <c r="G227" s="138">
        <f t="shared" si="14"/>
        <v>0</v>
      </c>
      <c r="H227" s="138">
        <f t="shared" si="15"/>
        <v>6896.3616376655109</v>
      </c>
    </row>
    <row r="228" spans="2:8" x14ac:dyDescent="0.55000000000000004">
      <c r="B228" s="127" t="str">
        <f>$B$42</f>
        <v>Veterinary Science</v>
      </c>
      <c r="C228" s="138">
        <f t="shared" ref="C228:G237" si="16">$H$215*IF($H$25=0,0,C$25/$H$25)*IF(C$52=0,0,C42/C$52)</f>
        <v>0</v>
      </c>
      <c r="D228" s="138">
        <f t="shared" si="16"/>
        <v>0</v>
      </c>
      <c r="E228" s="138">
        <f t="shared" si="16"/>
        <v>0</v>
      </c>
      <c r="F228" s="138">
        <f t="shared" si="16"/>
        <v>0</v>
      </c>
      <c r="G228" s="138">
        <f t="shared" si="16"/>
        <v>0</v>
      </c>
      <c r="H228" s="138">
        <f t="shared" si="15"/>
        <v>0</v>
      </c>
    </row>
    <row r="229" spans="2:8" x14ac:dyDescent="0.55000000000000004">
      <c r="B229" s="127" t="str">
        <f>$B$43</f>
        <v>Vocational Training</v>
      </c>
      <c r="C229" s="138">
        <f t="shared" si="16"/>
        <v>0</v>
      </c>
      <c r="D229" s="138">
        <f t="shared" si="16"/>
        <v>0</v>
      </c>
      <c r="E229" s="138">
        <f t="shared" si="16"/>
        <v>0</v>
      </c>
      <c r="F229" s="138">
        <f t="shared" si="16"/>
        <v>0</v>
      </c>
      <c r="G229" s="138">
        <f t="shared" si="16"/>
        <v>0</v>
      </c>
      <c r="H229" s="138">
        <f t="shared" si="15"/>
        <v>0</v>
      </c>
    </row>
    <row r="230" spans="2:8" x14ac:dyDescent="0.55000000000000004">
      <c r="B230" s="127" t="str">
        <f>$B$44</f>
        <v>Physical Training</v>
      </c>
      <c r="C230" s="138">
        <f t="shared" si="16"/>
        <v>0</v>
      </c>
      <c r="D230" s="138">
        <f t="shared" si="16"/>
        <v>0</v>
      </c>
      <c r="E230" s="138">
        <f t="shared" si="16"/>
        <v>0</v>
      </c>
      <c r="F230" s="138">
        <f t="shared" si="16"/>
        <v>0</v>
      </c>
      <c r="G230" s="138">
        <f t="shared" si="16"/>
        <v>0</v>
      </c>
      <c r="H230" s="138">
        <f t="shared" si="15"/>
        <v>0</v>
      </c>
    </row>
    <row r="231" spans="2:8" x14ac:dyDescent="0.55000000000000004">
      <c r="B231" s="127" t="str">
        <f>$B$45</f>
        <v>Health Services</v>
      </c>
      <c r="C231" s="138">
        <f t="shared" si="16"/>
        <v>304935.59930120414</v>
      </c>
      <c r="D231" s="138">
        <f t="shared" si="16"/>
        <v>1388712.0436095346</v>
      </c>
      <c r="E231" s="138">
        <f t="shared" si="16"/>
        <v>267350.56159858214</v>
      </c>
      <c r="F231" s="138">
        <f t="shared" si="16"/>
        <v>35827.238354715868</v>
      </c>
      <c r="G231" s="138">
        <f t="shared" si="16"/>
        <v>0</v>
      </c>
      <c r="H231" s="138">
        <f t="shared" si="15"/>
        <v>1996825.4428640367</v>
      </c>
    </row>
    <row r="232" spans="2:8" x14ac:dyDescent="0.55000000000000004">
      <c r="B232" s="127" t="str">
        <f>$B$46</f>
        <v>Pharmacy</v>
      </c>
      <c r="C232" s="138">
        <f t="shared" si="16"/>
        <v>0</v>
      </c>
      <c r="D232" s="138">
        <f t="shared" si="16"/>
        <v>0</v>
      </c>
      <c r="E232" s="138">
        <f t="shared" si="16"/>
        <v>0</v>
      </c>
      <c r="F232" s="138">
        <f t="shared" si="16"/>
        <v>0</v>
      </c>
      <c r="G232" s="138">
        <f t="shared" si="16"/>
        <v>0</v>
      </c>
      <c r="H232" s="138">
        <f t="shared" si="15"/>
        <v>0</v>
      </c>
    </row>
    <row r="233" spans="2:8" x14ac:dyDescent="0.55000000000000004">
      <c r="B233" s="127" t="str">
        <f>$B$47</f>
        <v>Business Administration</v>
      </c>
      <c r="C233" s="138">
        <f t="shared" si="16"/>
        <v>825990.60393238789</v>
      </c>
      <c r="D233" s="138">
        <f t="shared" si="16"/>
        <v>4269865.8954886924</v>
      </c>
      <c r="E233" s="138">
        <f t="shared" si="16"/>
        <v>1162433.2955123009</v>
      </c>
      <c r="F233" s="138">
        <f t="shared" si="16"/>
        <v>92648.781987354407</v>
      </c>
      <c r="G233" s="138">
        <f t="shared" si="16"/>
        <v>0</v>
      </c>
      <c r="H233" s="138">
        <f t="shared" si="15"/>
        <v>6350938.5769207356</v>
      </c>
    </row>
    <row r="234" spans="2:8" x14ac:dyDescent="0.55000000000000004">
      <c r="B234" s="127" t="str">
        <f>$B$48</f>
        <v>Optometry</v>
      </c>
      <c r="C234" s="138">
        <f t="shared" si="16"/>
        <v>0</v>
      </c>
      <c r="D234" s="138">
        <f t="shared" si="16"/>
        <v>0</v>
      </c>
      <c r="E234" s="138">
        <f t="shared" si="16"/>
        <v>0</v>
      </c>
      <c r="F234" s="138">
        <f t="shared" si="16"/>
        <v>0</v>
      </c>
      <c r="G234" s="138">
        <f t="shared" si="16"/>
        <v>0</v>
      </c>
      <c r="H234" s="138">
        <f t="shared" si="15"/>
        <v>0</v>
      </c>
    </row>
    <row r="235" spans="2:8" x14ac:dyDescent="0.55000000000000004">
      <c r="B235" s="127" t="str">
        <f>$B$49</f>
        <v>Teacher Ed-Practice Teaching</v>
      </c>
      <c r="C235" s="138">
        <f t="shared" si="16"/>
        <v>0</v>
      </c>
      <c r="D235" s="138">
        <f t="shared" si="16"/>
        <v>4935.5954636045535</v>
      </c>
      <c r="E235" s="138">
        <f t="shared" si="16"/>
        <v>0</v>
      </c>
      <c r="F235" s="138">
        <f t="shared" si="16"/>
        <v>0</v>
      </c>
      <c r="G235" s="138">
        <f t="shared" si="16"/>
        <v>0</v>
      </c>
      <c r="H235" s="138">
        <f t="shared" si="15"/>
        <v>4935.5954636045535</v>
      </c>
    </row>
    <row r="236" spans="2:8" x14ac:dyDescent="0.55000000000000004">
      <c r="B236" s="127" t="str">
        <f>$B$50</f>
        <v>Technology</v>
      </c>
      <c r="C236" s="138">
        <f t="shared" si="16"/>
        <v>130743.83869277555</v>
      </c>
      <c r="D236" s="138">
        <f t="shared" si="16"/>
        <v>429150.02556041587</v>
      </c>
      <c r="E236" s="138">
        <f t="shared" si="16"/>
        <v>108577.57110390917</v>
      </c>
      <c r="F236" s="138">
        <f t="shared" si="16"/>
        <v>0</v>
      </c>
      <c r="G236" s="138">
        <f t="shared" si="16"/>
        <v>0</v>
      </c>
      <c r="H236" s="138">
        <f t="shared" si="15"/>
        <v>668471.43535710056</v>
      </c>
    </row>
    <row r="237" spans="2:8" x14ac:dyDescent="0.55000000000000004">
      <c r="B237" s="127" t="str">
        <f>$B$51</f>
        <v>Nursing</v>
      </c>
      <c r="C237" s="138">
        <f t="shared" si="16"/>
        <v>252646.06528301025</v>
      </c>
      <c r="D237" s="138">
        <f t="shared" si="16"/>
        <v>8592295.8826647736</v>
      </c>
      <c r="E237" s="138">
        <f t="shared" si="16"/>
        <v>4500800.8091945658</v>
      </c>
      <c r="F237" s="138">
        <f t="shared" si="16"/>
        <v>220097.90696256977</v>
      </c>
      <c r="G237" s="138">
        <f t="shared" si="16"/>
        <v>0</v>
      </c>
      <c r="H237" s="138">
        <f t="shared" si="15"/>
        <v>13565840.66410492</v>
      </c>
    </row>
    <row r="238" spans="2:8" x14ac:dyDescent="0.55000000000000004">
      <c r="B238" s="130" t="str">
        <f>$B$52</f>
        <v>Totals</v>
      </c>
      <c r="C238" s="135">
        <f>SUM(C218:C237)</f>
        <v>16239120.899863025</v>
      </c>
      <c r="D238" s="135">
        <f>SUM(D218:D237)</f>
        <v>28779703.928051334</v>
      </c>
      <c r="E238" s="135">
        <f>SUM(E218:E237)</f>
        <v>13921331.578545168</v>
      </c>
      <c r="F238" s="135">
        <f>SUM(F218:F237)</f>
        <v>1796724.5935404801</v>
      </c>
      <c r="G238" s="135">
        <f>SUM(G218:G237)</f>
        <v>0</v>
      </c>
      <c r="H238" s="135">
        <f t="shared" si="15"/>
        <v>60736881.000000007</v>
      </c>
    </row>
    <row r="239" spans="2:8" x14ac:dyDescent="0.55000000000000004">
      <c r="B239" s="328"/>
      <c r="C239" s="348"/>
      <c r="D239" s="348"/>
      <c r="E239" s="348"/>
      <c r="F239" s="348"/>
      <c r="G239" s="348"/>
      <c r="H239" s="348"/>
    </row>
    <row r="240" spans="2:8" ht="15" customHeight="1" x14ac:dyDescent="0.55000000000000004">
      <c r="B240" s="120" t="s">
        <v>11</v>
      </c>
      <c r="C240" s="121"/>
      <c r="D240" s="121"/>
      <c r="E240" s="121"/>
      <c r="F240" s="121"/>
      <c r="G240" s="121"/>
      <c r="H240" s="122">
        <f>H16</f>
        <v>102149915</v>
      </c>
    </row>
    <row r="241" spans="2:8" ht="61.5" customHeight="1" thickBot="1" x14ac:dyDescent="0.6">
      <c r="B241" s="444" t="s">
        <v>917</v>
      </c>
      <c r="C241" s="444"/>
      <c r="D241" s="444"/>
      <c r="E241" s="444"/>
      <c r="F241" s="444"/>
      <c r="G241" s="444"/>
      <c r="H241" s="326"/>
    </row>
    <row r="242" spans="2:8" ht="19.8" thickBot="1" x14ac:dyDescent="0.6">
      <c r="B242" s="124" t="s">
        <v>31</v>
      </c>
      <c r="C242" s="125" t="s">
        <v>25</v>
      </c>
      <c r="D242" s="125" t="s">
        <v>26</v>
      </c>
      <c r="E242" s="125" t="s">
        <v>27</v>
      </c>
      <c r="F242" s="125" t="s">
        <v>28</v>
      </c>
      <c r="G242" s="125" t="s">
        <v>29</v>
      </c>
      <c r="H242" s="126" t="s">
        <v>1</v>
      </c>
    </row>
    <row r="243" spans="2:8" x14ac:dyDescent="0.55000000000000004">
      <c r="B243" s="127" t="str">
        <f>$B$32</f>
        <v>Liberal Arts</v>
      </c>
      <c r="C243" s="135">
        <f>$H$240*IF($H$25=0,0,C$25/$H$25)*IF(C$52=0,0,C32/C$52)</f>
        <v>12630725.956694247</v>
      </c>
      <c r="D243" s="135">
        <f t="shared" ref="C243:G252" si="17">$H$240*IF($H$25=0,0,D$25/$H$25)*IF(D$52=0,0,D32/D$52)</f>
        <v>8106241.9911392452</v>
      </c>
      <c r="E243" s="135">
        <f t="shared" si="17"/>
        <v>1204561.4448298523</v>
      </c>
      <c r="F243" s="135">
        <f t="shared" si="17"/>
        <v>439828.96032437659</v>
      </c>
      <c r="G243" s="135">
        <f t="shared" si="17"/>
        <v>0</v>
      </c>
      <c r="H243" s="135">
        <f>SUM(C243:G243)</f>
        <v>22381358.352987722</v>
      </c>
    </row>
    <row r="244" spans="2:8" x14ac:dyDescent="0.55000000000000004">
      <c r="B244" s="127" t="str">
        <f>$B$33</f>
        <v>Science</v>
      </c>
      <c r="C244" s="138">
        <f t="shared" si="17"/>
        <v>6683585.6102771536</v>
      </c>
      <c r="D244" s="138">
        <f t="shared" si="17"/>
        <v>3805270.0146141164</v>
      </c>
      <c r="E244" s="138">
        <f t="shared" si="17"/>
        <v>1783685.5478516174</v>
      </c>
      <c r="F244" s="138">
        <f t="shared" si="17"/>
        <v>528677.48066913499</v>
      </c>
      <c r="G244" s="138">
        <f t="shared" si="17"/>
        <v>0</v>
      </c>
      <c r="H244" s="138">
        <f t="shared" ref="H244:H263" si="18">SUM(C244:G244)</f>
        <v>12801218.653412024</v>
      </c>
    </row>
    <row r="245" spans="2:8" x14ac:dyDescent="0.55000000000000004">
      <c r="B245" s="127" t="str">
        <f>$B$34</f>
        <v>Fine Arts</v>
      </c>
      <c r="C245" s="138">
        <f t="shared" si="17"/>
        <v>1908432.8020888835</v>
      </c>
      <c r="D245" s="138">
        <f t="shared" si="17"/>
        <v>1305454.566729642</v>
      </c>
      <c r="E245" s="138">
        <f t="shared" si="17"/>
        <v>112931.98166514722</v>
      </c>
      <c r="F245" s="138">
        <f t="shared" si="17"/>
        <v>0</v>
      </c>
      <c r="G245" s="138">
        <f t="shared" si="17"/>
        <v>0</v>
      </c>
      <c r="H245" s="138">
        <f t="shared" si="18"/>
        <v>3326819.3504836722</v>
      </c>
    </row>
    <row r="246" spans="2:8" x14ac:dyDescent="0.55000000000000004">
      <c r="B246" s="127" t="str">
        <f>$B$35</f>
        <v>Teacher Education</v>
      </c>
      <c r="C246" s="138">
        <f t="shared" si="17"/>
        <v>95007.831207894196</v>
      </c>
      <c r="D246" s="138">
        <f t="shared" si="17"/>
        <v>902861.01128419291</v>
      </c>
      <c r="E246" s="138">
        <f t="shared" si="17"/>
        <v>1207899.3359135515</v>
      </c>
      <c r="F246" s="138">
        <f t="shared" si="17"/>
        <v>97292.0082392927</v>
      </c>
      <c r="G246" s="138">
        <f t="shared" si="17"/>
        <v>0</v>
      </c>
      <c r="H246" s="138">
        <f t="shared" si="18"/>
        <v>2303060.1866449313</v>
      </c>
    </row>
    <row r="247" spans="2:8" x14ac:dyDescent="0.55000000000000004">
      <c r="B247" s="127" t="str">
        <f>$B$36</f>
        <v>Agriculture</v>
      </c>
      <c r="C247" s="138">
        <f t="shared" si="17"/>
        <v>0</v>
      </c>
      <c r="D247" s="138">
        <f t="shared" si="17"/>
        <v>0</v>
      </c>
      <c r="E247" s="138">
        <f t="shared" si="17"/>
        <v>0</v>
      </c>
      <c r="F247" s="138">
        <f t="shared" si="17"/>
        <v>0</v>
      </c>
      <c r="G247" s="138">
        <f t="shared" si="17"/>
        <v>0</v>
      </c>
      <c r="H247" s="138">
        <f t="shared" si="18"/>
        <v>0</v>
      </c>
    </row>
    <row r="248" spans="2:8" x14ac:dyDescent="0.55000000000000004">
      <c r="B248" s="127" t="str">
        <f>$B$37</f>
        <v>Engineering</v>
      </c>
      <c r="C248" s="138">
        <f t="shared" si="17"/>
        <v>2788399.1027523684</v>
      </c>
      <c r="D248" s="138">
        <f t="shared" si="17"/>
        <v>7644435.3629341228</v>
      </c>
      <c r="E248" s="138">
        <f t="shared" si="17"/>
        <v>4154422.6900487845</v>
      </c>
      <c r="F248" s="138">
        <f t="shared" si="17"/>
        <v>1279380.3134740917</v>
      </c>
      <c r="G248" s="138">
        <f t="shared" si="17"/>
        <v>0</v>
      </c>
      <c r="H248" s="138">
        <f t="shared" si="18"/>
        <v>15866637.469209366</v>
      </c>
    </row>
    <row r="249" spans="2:8" x14ac:dyDescent="0.55000000000000004">
      <c r="B249" s="127" t="str">
        <f>$B$38</f>
        <v>Home Economics</v>
      </c>
      <c r="C249" s="138">
        <f t="shared" si="17"/>
        <v>388576.64676033217</v>
      </c>
      <c r="D249" s="138">
        <f t="shared" si="17"/>
        <v>107911.67465548123</v>
      </c>
      <c r="E249" s="138">
        <f t="shared" si="17"/>
        <v>0</v>
      </c>
      <c r="F249" s="138">
        <f t="shared" si="17"/>
        <v>0</v>
      </c>
      <c r="G249" s="138">
        <f t="shared" si="17"/>
        <v>0</v>
      </c>
      <c r="H249" s="138">
        <f t="shared" si="18"/>
        <v>496488.32141581341</v>
      </c>
    </row>
    <row r="250" spans="2:8" x14ac:dyDescent="0.55000000000000004">
      <c r="B250" s="127" t="str">
        <f>$B$39</f>
        <v>Law</v>
      </c>
      <c r="C250" s="138">
        <f t="shared" si="17"/>
        <v>0</v>
      </c>
      <c r="D250" s="138">
        <f t="shared" si="17"/>
        <v>0</v>
      </c>
      <c r="E250" s="138">
        <f t="shared" si="17"/>
        <v>0</v>
      </c>
      <c r="F250" s="138">
        <f t="shared" si="17"/>
        <v>0</v>
      </c>
      <c r="G250" s="138">
        <f t="shared" si="17"/>
        <v>0</v>
      </c>
      <c r="H250" s="138">
        <f t="shared" si="18"/>
        <v>0</v>
      </c>
    </row>
    <row r="251" spans="2:8" x14ac:dyDescent="0.55000000000000004">
      <c r="B251" s="127" t="str">
        <f>$B$40</f>
        <v>Social Service</v>
      </c>
      <c r="C251" s="138">
        <f t="shared" si="17"/>
        <v>269278.56975495227</v>
      </c>
      <c r="D251" s="138">
        <f t="shared" si="17"/>
        <v>1822185.470368389</v>
      </c>
      <c r="E251" s="138">
        <f t="shared" si="17"/>
        <v>4793072.5173965208</v>
      </c>
      <c r="F251" s="138">
        <f t="shared" si="17"/>
        <v>90383.699961946491</v>
      </c>
      <c r="G251" s="138">
        <f t="shared" si="17"/>
        <v>0</v>
      </c>
      <c r="H251" s="138">
        <f t="shared" si="18"/>
        <v>6974920.2574818088</v>
      </c>
    </row>
    <row r="252" spans="2:8" x14ac:dyDescent="0.55000000000000004">
      <c r="B252" s="127" t="str">
        <f>$B$41</f>
        <v>Library Science</v>
      </c>
      <c r="C252" s="138">
        <f t="shared" si="17"/>
        <v>807.43199326822264</v>
      </c>
      <c r="D252" s="138">
        <f t="shared" si="17"/>
        <v>10791.167465548124</v>
      </c>
      <c r="E252" s="138">
        <f t="shared" si="17"/>
        <v>0</v>
      </c>
      <c r="F252" s="138">
        <f t="shared" si="17"/>
        <v>0</v>
      </c>
      <c r="G252" s="138">
        <f t="shared" si="17"/>
        <v>0</v>
      </c>
      <c r="H252" s="138">
        <f t="shared" si="18"/>
        <v>11598.599458816347</v>
      </c>
    </row>
    <row r="253" spans="2:8" x14ac:dyDescent="0.55000000000000004">
      <c r="B253" s="127" t="str">
        <f>$B$42</f>
        <v>Veterinary Science</v>
      </c>
      <c r="C253" s="138">
        <f t="shared" ref="C253:G262" si="19">$H$240*IF($H$25=0,0,C$25/$H$25)*IF(C$52=0,0,C42/C$52)</f>
        <v>0</v>
      </c>
      <c r="D253" s="138">
        <f t="shared" si="19"/>
        <v>0</v>
      </c>
      <c r="E253" s="138">
        <f t="shared" si="19"/>
        <v>0</v>
      </c>
      <c r="F253" s="138">
        <f t="shared" si="19"/>
        <v>0</v>
      </c>
      <c r="G253" s="138">
        <f t="shared" si="19"/>
        <v>0</v>
      </c>
      <c r="H253" s="138">
        <f t="shared" si="18"/>
        <v>0</v>
      </c>
    </row>
    <row r="254" spans="2:8" x14ac:dyDescent="0.55000000000000004">
      <c r="B254" s="127" t="str">
        <f>$B$43</f>
        <v>Vocational Training</v>
      </c>
      <c r="C254" s="138">
        <f t="shared" si="19"/>
        <v>0</v>
      </c>
      <c r="D254" s="138">
        <f t="shared" si="19"/>
        <v>0</v>
      </c>
      <c r="E254" s="138">
        <f t="shared" si="19"/>
        <v>0</v>
      </c>
      <c r="F254" s="138">
        <f t="shared" si="19"/>
        <v>0</v>
      </c>
      <c r="G254" s="138">
        <f t="shared" si="19"/>
        <v>0</v>
      </c>
      <c r="H254" s="138">
        <f t="shared" si="18"/>
        <v>0</v>
      </c>
    </row>
    <row r="255" spans="2:8" x14ac:dyDescent="0.55000000000000004">
      <c r="B255" s="127" t="str">
        <f>$B$44</f>
        <v>Physical Training</v>
      </c>
      <c r="C255" s="138">
        <f t="shared" si="19"/>
        <v>0</v>
      </c>
      <c r="D255" s="138">
        <f t="shared" si="19"/>
        <v>0</v>
      </c>
      <c r="E255" s="138">
        <f t="shared" si="19"/>
        <v>0</v>
      </c>
      <c r="F255" s="138">
        <f t="shared" si="19"/>
        <v>0</v>
      </c>
      <c r="G255" s="138">
        <f t="shared" si="19"/>
        <v>0</v>
      </c>
      <c r="H255" s="138">
        <f t="shared" si="18"/>
        <v>0</v>
      </c>
    </row>
    <row r="256" spans="2:8" x14ac:dyDescent="0.55000000000000004">
      <c r="B256" s="127" t="str">
        <f>$B$45</f>
        <v>Health Services</v>
      </c>
      <c r="C256" s="138">
        <f t="shared" si="19"/>
        <v>512853.88772419945</v>
      </c>
      <c r="D256" s="138">
        <f t="shared" si="19"/>
        <v>2335596.0147869671</v>
      </c>
      <c r="E256" s="138">
        <f t="shared" si="19"/>
        <v>449641.74473327713</v>
      </c>
      <c r="F256" s="138">
        <f t="shared" si="19"/>
        <v>60255.799974630987</v>
      </c>
      <c r="G256" s="138">
        <f t="shared" si="19"/>
        <v>0</v>
      </c>
      <c r="H256" s="138">
        <f t="shared" si="18"/>
        <v>3358347.4472190747</v>
      </c>
    </row>
    <row r="257" spans="2:9" x14ac:dyDescent="0.55000000000000004">
      <c r="B257" s="127" t="str">
        <f>$B$46</f>
        <v>Pharmacy</v>
      </c>
      <c r="C257" s="138">
        <f t="shared" si="19"/>
        <v>0</v>
      </c>
      <c r="D257" s="138">
        <f t="shared" si="19"/>
        <v>0</v>
      </c>
      <c r="E257" s="138">
        <f t="shared" si="19"/>
        <v>0</v>
      </c>
      <c r="F257" s="138">
        <f t="shared" si="19"/>
        <v>0</v>
      </c>
      <c r="G257" s="138">
        <f t="shared" si="19"/>
        <v>0</v>
      </c>
      <c r="H257" s="138">
        <f t="shared" si="18"/>
        <v>0</v>
      </c>
    </row>
    <row r="258" spans="2:9" x14ac:dyDescent="0.55000000000000004">
      <c r="B258" s="127" t="str">
        <f>$B$47</f>
        <v>Business Administration</v>
      </c>
      <c r="C258" s="138">
        <f t="shared" si="19"/>
        <v>1389186.7444179771</v>
      </c>
      <c r="D258" s="138">
        <f t="shared" si="19"/>
        <v>7181245.2517205942</v>
      </c>
      <c r="E258" s="138">
        <f t="shared" si="19"/>
        <v>1955030.6234814958</v>
      </c>
      <c r="F258" s="138">
        <f t="shared" si="19"/>
        <v>155820.73114458716</v>
      </c>
      <c r="G258" s="138">
        <f t="shared" si="19"/>
        <v>0</v>
      </c>
      <c r="H258" s="138">
        <f t="shared" si="18"/>
        <v>10681283.350764653</v>
      </c>
    </row>
    <row r="259" spans="2:9" x14ac:dyDescent="0.55000000000000004">
      <c r="B259" s="127" t="str">
        <f>$B$48</f>
        <v>Optometry</v>
      </c>
      <c r="C259" s="138">
        <f t="shared" si="19"/>
        <v>0</v>
      </c>
      <c r="D259" s="138">
        <f t="shared" si="19"/>
        <v>0</v>
      </c>
      <c r="E259" s="138">
        <f t="shared" si="19"/>
        <v>0</v>
      </c>
      <c r="F259" s="138">
        <f t="shared" si="19"/>
        <v>0</v>
      </c>
      <c r="G259" s="138">
        <f t="shared" si="19"/>
        <v>0</v>
      </c>
      <c r="H259" s="138">
        <f t="shared" si="18"/>
        <v>0</v>
      </c>
    </row>
    <row r="260" spans="2:9" x14ac:dyDescent="0.55000000000000004">
      <c r="B260" s="127" t="str">
        <f>$B$49</f>
        <v>Teacher Ed-Practice Teaching</v>
      </c>
      <c r="C260" s="138">
        <f t="shared" si="19"/>
        <v>0</v>
      </c>
      <c r="D260" s="138">
        <f t="shared" si="19"/>
        <v>8300.8980504216343</v>
      </c>
      <c r="E260" s="138">
        <f t="shared" si="19"/>
        <v>0</v>
      </c>
      <c r="F260" s="138">
        <f t="shared" si="19"/>
        <v>0</v>
      </c>
      <c r="G260" s="138">
        <f t="shared" si="19"/>
        <v>0</v>
      </c>
      <c r="H260" s="138">
        <f t="shared" si="18"/>
        <v>8300.8980504216343</v>
      </c>
    </row>
    <row r="261" spans="2:9" x14ac:dyDescent="0.55000000000000004">
      <c r="B261" s="127" t="str">
        <f>$B$50</f>
        <v>Technology</v>
      </c>
      <c r="C261" s="138">
        <f t="shared" si="19"/>
        <v>219890.64616671266</v>
      </c>
      <c r="D261" s="138">
        <f t="shared" si="19"/>
        <v>721763.08548416093</v>
      </c>
      <c r="E261" s="138">
        <f t="shared" si="19"/>
        <v>182610.45803736246</v>
      </c>
      <c r="F261" s="138">
        <f t="shared" si="19"/>
        <v>0</v>
      </c>
      <c r="G261" s="138">
        <f t="shared" si="19"/>
        <v>0</v>
      </c>
      <c r="H261" s="138">
        <f t="shared" si="18"/>
        <v>1124264.189688236</v>
      </c>
    </row>
    <row r="262" spans="2:9" x14ac:dyDescent="0.55000000000000004">
      <c r="B262" s="127" t="str">
        <f>$B$51</f>
        <v>Nursing</v>
      </c>
      <c r="C262" s="138">
        <f t="shared" si="19"/>
        <v>424911.08645740221</v>
      </c>
      <c r="D262" s="138">
        <f t="shared" si="19"/>
        <v>14450895.06767818</v>
      </c>
      <c r="E262" s="138">
        <f t="shared" si="19"/>
        <v>7569641.5838534096</v>
      </c>
      <c r="F262" s="138">
        <f t="shared" si="19"/>
        <v>370170.18519446877</v>
      </c>
      <c r="G262" s="138">
        <f t="shared" si="19"/>
        <v>0</v>
      </c>
      <c r="H262" s="138">
        <f t="shared" si="18"/>
        <v>22815617.92318346</v>
      </c>
    </row>
    <row r="263" spans="2:9" x14ac:dyDescent="0.55000000000000004">
      <c r="B263" s="130" t="str">
        <f>$B$52</f>
        <v>Totals</v>
      </c>
      <c r="C263" s="135">
        <f>SUM(C243:C262)</f>
        <v>27311656.316295385</v>
      </c>
      <c r="D263" s="135">
        <f>SUM(D243:D262)</f>
        <v>48402951.576911062</v>
      </c>
      <c r="E263" s="135">
        <f>SUM(E243:E262)</f>
        <v>23413497.927811019</v>
      </c>
      <c r="F263" s="135">
        <f>SUM(F243:F262)</f>
        <v>3021809.1789825293</v>
      </c>
      <c r="G263" s="135">
        <f>SUM(G243:G262)</f>
        <v>0</v>
      </c>
      <c r="H263" s="135">
        <f t="shared" si="18"/>
        <v>102149915</v>
      </c>
      <c r="I263" s="349"/>
    </row>
    <row r="264" spans="2:9" x14ac:dyDescent="0.55000000000000004">
      <c r="B264" s="451"/>
      <c r="C264" s="451"/>
      <c r="D264" s="451"/>
      <c r="E264" s="451"/>
      <c r="F264" s="451"/>
      <c r="G264" s="451"/>
      <c r="H264" s="452"/>
      <c r="I264" s="350"/>
    </row>
    <row r="265" spans="2:9" ht="15" customHeight="1" x14ac:dyDescent="0.55000000000000004">
      <c r="B265" s="120" t="s">
        <v>227</v>
      </c>
      <c r="C265" s="121"/>
      <c r="D265" s="121"/>
      <c r="E265" s="121"/>
      <c r="F265" s="121"/>
      <c r="G265" s="121"/>
      <c r="H265" s="122"/>
    </row>
    <row r="266" spans="2:9" ht="45" customHeight="1" thickBot="1" x14ac:dyDescent="0.6">
      <c r="B266" s="432" t="s">
        <v>228</v>
      </c>
      <c r="C266" s="432"/>
      <c r="D266" s="432"/>
      <c r="E266" s="432"/>
      <c r="F266" s="432"/>
      <c r="G266" s="432"/>
      <c r="H266" s="432"/>
    </row>
    <row r="267" spans="2:9" ht="19.8" thickBot="1" x14ac:dyDescent="0.6">
      <c r="B267" s="124" t="s">
        <v>31</v>
      </c>
      <c r="C267" s="125" t="s">
        <v>25</v>
      </c>
      <c r="D267" s="125" t="s">
        <v>26</v>
      </c>
      <c r="E267" s="125" t="s">
        <v>27</v>
      </c>
      <c r="F267" s="125" t="s">
        <v>28</v>
      </c>
      <c r="G267" s="125" t="s">
        <v>29</v>
      </c>
      <c r="H267" s="126" t="s">
        <v>1</v>
      </c>
    </row>
    <row r="268" spans="2:9" x14ac:dyDescent="0.55000000000000004">
      <c r="B268" s="127" t="str">
        <f>$B$32</f>
        <v>Liberal Arts</v>
      </c>
      <c r="C268" s="135">
        <f>C243+C218+C193+C168+C116</f>
        <v>55987470.948166743</v>
      </c>
      <c r="D268" s="135">
        <f t="shared" ref="C268:G277" si="20">D243+D218+D193+D168+D116</f>
        <v>40612771.584344447</v>
      </c>
      <c r="E268" s="135">
        <f t="shared" si="20"/>
        <v>11737512.373291029</v>
      </c>
      <c r="F268" s="135">
        <f t="shared" si="20"/>
        <v>7707637.2745283134</v>
      </c>
      <c r="G268" s="135">
        <f t="shared" si="20"/>
        <v>0</v>
      </c>
      <c r="H268" s="135">
        <f>SUM(C268:G268)</f>
        <v>116045392.18033053</v>
      </c>
    </row>
    <row r="269" spans="2:9" x14ac:dyDescent="0.55000000000000004">
      <c r="B269" s="127" t="str">
        <f>$B$33</f>
        <v>Science</v>
      </c>
      <c r="C269" s="138">
        <f t="shared" si="20"/>
        <v>40106975.898928322</v>
      </c>
      <c r="D269" s="138">
        <f t="shared" si="20"/>
        <v>21812521.123129409</v>
      </c>
      <c r="E269" s="138">
        <f t="shared" si="20"/>
        <v>18556577.967711803</v>
      </c>
      <c r="F269" s="138">
        <f t="shared" si="20"/>
        <v>12307520.247067263</v>
      </c>
      <c r="G269" s="138">
        <f t="shared" si="20"/>
        <v>0</v>
      </c>
      <c r="H269" s="138">
        <f t="shared" ref="H269:H288" si="21">SUM(C269:G269)</f>
        <v>92783595.236836791</v>
      </c>
    </row>
    <row r="270" spans="2:9" x14ac:dyDescent="0.55000000000000004">
      <c r="B270" s="127" t="str">
        <f>$B$34</f>
        <v>Fine Arts</v>
      </c>
      <c r="C270" s="138">
        <f t="shared" si="20"/>
        <v>10753548.936104516</v>
      </c>
      <c r="D270" s="138">
        <f t="shared" si="20"/>
        <v>7409204.8709467379</v>
      </c>
      <c r="E270" s="138">
        <f t="shared" si="20"/>
        <v>2940485.0299846744</v>
      </c>
      <c r="F270" s="138">
        <f t="shared" si="20"/>
        <v>0</v>
      </c>
      <c r="G270" s="138">
        <f t="shared" si="20"/>
        <v>0</v>
      </c>
      <c r="H270" s="138">
        <f t="shared" si="21"/>
        <v>21103238.837035928</v>
      </c>
    </row>
    <row r="271" spans="2:9" x14ac:dyDescent="0.55000000000000004">
      <c r="B271" s="127" t="str">
        <f>$B$35</f>
        <v>Teacher Education</v>
      </c>
      <c r="C271" s="138">
        <f t="shared" si="20"/>
        <v>935723.6603067948</v>
      </c>
      <c r="D271" s="138">
        <f t="shared" si="20"/>
        <v>4180515.1813092548</v>
      </c>
      <c r="E271" s="138">
        <f t="shared" si="20"/>
        <v>6581417.0187352858</v>
      </c>
      <c r="F271" s="138">
        <f t="shared" si="20"/>
        <v>1371909.3548186112</v>
      </c>
      <c r="G271" s="138">
        <f t="shared" si="20"/>
        <v>0</v>
      </c>
      <c r="H271" s="138">
        <f t="shared" si="21"/>
        <v>13069565.215169946</v>
      </c>
    </row>
    <row r="272" spans="2:9" x14ac:dyDescent="0.55000000000000004">
      <c r="B272" s="127" t="str">
        <f>$B$36</f>
        <v>Agriculture</v>
      </c>
      <c r="C272" s="138">
        <f t="shared" si="20"/>
        <v>0</v>
      </c>
      <c r="D272" s="138">
        <f t="shared" si="20"/>
        <v>0</v>
      </c>
      <c r="E272" s="138">
        <f t="shared" si="20"/>
        <v>0</v>
      </c>
      <c r="F272" s="138">
        <f t="shared" si="20"/>
        <v>0</v>
      </c>
      <c r="G272" s="138">
        <f t="shared" si="20"/>
        <v>0</v>
      </c>
      <c r="H272" s="138">
        <f t="shared" si="21"/>
        <v>0</v>
      </c>
    </row>
    <row r="273" spans="2:9" x14ac:dyDescent="0.55000000000000004">
      <c r="B273" s="127" t="str">
        <f>$B$37</f>
        <v>Engineering</v>
      </c>
      <c r="C273" s="138">
        <f t="shared" si="20"/>
        <v>34977663.141672365</v>
      </c>
      <c r="D273" s="138">
        <f t="shared" si="20"/>
        <v>69033183.683008105</v>
      </c>
      <c r="E273" s="138">
        <f t="shared" si="20"/>
        <v>52221038.847786322</v>
      </c>
      <c r="F273" s="138">
        <f t="shared" si="20"/>
        <v>29206001.042248949</v>
      </c>
      <c r="G273" s="138">
        <f t="shared" si="20"/>
        <v>0</v>
      </c>
      <c r="H273" s="138">
        <f t="shared" si="21"/>
        <v>185437886.71471578</v>
      </c>
    </row>
    <row r="274" spans="2:9" x14ac:dyDescent="0.55000000000000004">
      <c r="B274" s="127" t="str">
        <f>$B$38</f>
        <v>Home Economics</v>
      </c>
      <c r="C274" s="138">
        <f t="shared" si="20"/>
        <v>790358.48630065983</v>
      </c>
      <c r="D274" s="138">
        <f t="shared" si="20"/>
        <v>333806.30750828108</v>
      </c>
      <c r="E274" s="138">
        <f t="shared" si="20"/>
        <v>0</v>
      </c>
      <c r="F274" s="138">
        <f t="shared" si="20"/>
        <v>0</v>
      </c>
      <c r="G274" s="138">
        <f t="shared" si="20"/>
        <v>0</v>
      </c>
      <c r="H274" s="138">
        <f t="shared" si="21"/>
        <v>1124164.7938089408</v>
      </c>
    </row>
    <row r="275" spans="2:9" x14ac:dyDescent="0.55000000000000004">
      <c r="B275" s="127" t="str">
        <f>$B$39</f>
        <v>Law</v>
      </c>
      <c r="C275" s="138">
        <f t="shared" si="20"/>
        <v>0</v>
      </c>
      <c r="D275" s="138">
        <f t="shared" si="20"/>
        <v>0</v>
      </c>
      <c r="E275" s="138">
        <f t="shared" si="20"/>
        <v>0</v>
      </c>
      <c r="F275" s="138">
        <f t="shared" si="20"/>
        <v>0</v>
      </c>
      <c r="G275" s="138">
        <f t="shared" si="20"/>
        <v>0</v>
      </c>
      <c r="H275" s="138">
        <f t="shared" si="21"/>
        <v>0</v>
      </c>
    </row>
    <row r="276" spans="2:9" x14ac:dyDescent="0.55000000000000004">
      <c r="B276" s="127" t="str">
        <f>$B$40</f>
        <v>Social Service</v>
      </c>
      <c r="C276" s="138">
        <f t="shared" si="20"/>
        <v>1789117.8419355256</v>
      </c>
      <c r="D276" s="138">
        <f t="shared" si="20"/>
        <v>7407669.9272810966</v>
      </c>
      <c r="E276" s="138">
        <f t="shared" si="20"/>
        <v>21646131.965212565</v>
      </c>
      <c r="F276" s="138">
        <f t="shared" si="20"/>
        <v>2270218.1681405236</v>
      </c>
      <c r="G276" s="138">
        <f t="shared" si="20"/>
        <v>0</v>
      </c>
      <c r="H276" s="138">
        <f t="shared" si="21"/>
        <v>33113137.902569711</v>
      </c>
    </row>
    <row r="277" spans="2:9" x14ac:dyDescent="0.55000000000000004">
      <c r="B277" s="127" t="str">
        <f>$B$41</f>
        <v>Library Science</v>
      </c>
      <c r="C277" s="138">
        <f t="shared" si="20"/>
        <v>3956.0815797989662</v>
      </c>
      <c r="D277" s="138">
        <f t="shared" si="20"/>
        <v>35151.22088038834</v>
      </c>
      <c r="E277" s="138">
        <f t="shared" si="20"/>
        <v>0</v>
      </c>
      <c r="F277" s="138">
        <f t="shared" si="20"/>
        <v>0</v>
      </c>
      <c r="G277" s="138">
        <f t="shared" si="20"/>
        <v>0</v>
      </c>
      <c r="H277" s="138">
        <f t="shared" si="21"/>
        <v>39107.302460187304</v>
      </c>
    </row>
    <row r="278" spans="2:9" x14ac:dyDescent="0.55000000000000004">
      <c r="B278" s="127" t="str">
        <f>$B$42</f>
        <v>Veterinary Science</v>
      </c>
      <c r="C278" s="138">
        <f t="shared" ref="C278:G287" si="22">C253+C228+C203+C178+C126</f>
        <v>0</v>
      </c>
      <c r="D278" s="138">
        <f t="shared" si="22"/>
        <v>0</v>
      </c>
      <c r="E278" s="138">
        <f t="shared" si="22"/>
        <v>0</v>
      </c>
      <c r="F278" s="138">
        <f t="shared" si="22"/>
        <v>0</v>
      </c>
      <c r="G278" s="138">
        <f t="shared" si="22"/>
        <v>0</v>
      </c>
      <c r="H278" s="138">
        <f t="shared" si="21"/>
        <v>0</v>
      </c>
    </row>
    <row r="279" spans="2:9" x14ac:dyDescent="0.55000000000000004">
      <c r="B279" s="127" t="str">
        <f>$B$43</f>
        <v>Vocational Training</v>
      </c>
      <c r="C279" s="138">
        <f t="shared" si="22"/>
        <v>0</v>
      </c>
      <c r="D279" s="138">
        <f t="shared" si="22"/>
        <v>0</v>
      </c>
      <c r="E279" s="138">
        <f t="shared" si="22"/>
        <v>0</v>
      </c>
      <c r="F279" s="138">
        <f t="shared" si="22"/>
        <v>0</v>
      </c>
      <c r="G279" s="138">
        <f t="shared" si="22"/>
        <v>0</v>
      </c>
      <c r="H279" s="138">
        <f t="shared" si="21"/>
        <v>0</v>
      </c>
    </row>
    <row r="280" spans="2:9" x14ac:dyDescent="0.55000000000000004">
      <c r="B280" s="127" t="str">
        <f>$B$44</f>
        <v>Physical Training</v>
      </c>
      <c r="C280" s="138">
        <f t="shared" si="22"/>
        <v>0</v>
      </c>
      <c r="D280" s="138">
        <f t="shared" si="22"/>
        <v>0</v>
      </c>
      <c r="E280" s="138">
        <f t="shared" si="22"/>
        <v>0</v>
      </c>
      <c r="F280" s="138">
        <f t="shared" si="22"/>
        <v>0</v>
      </c>
      <c r="G280" s="138">
        <f t="shared" si="22"/>
        <v>0</v>
      </c>
      <c r="H280" s="138">
        <f t="shared" si="21"/>
        <v>0</v>
      </c>
    </row>
    <row r="281" spans="2:9" x14ac:dyDescent="0.55000000000000004">
      <c r="B281" s="127" t="str">
        <f>$B$45</f>
        <v>Health Services</v>
      </c>
      <c r="C281" s="138">
        <f t="shared" si="22"/>
        <v>1408307.0558694855</v>
      </c>
      <c r="D281" s="138">
        <f t="shared" si="22"/>
        <v>5199749.1583635462</v>
      </c>
      <c r="E281" s="138">
        <f t="shared" si="22"/>
        <v>2219495.8147945022</v>
      </c>
      <c r="F281" s="138">
        <f t="shared" si="22"/>
        <v>653625.90478975954</v>
      </c>
      <c r="G281" s="138">
        <f t="shared" si="22"/>
        <v>0</v>
      </c>
      <c r="H281" s="138">
        <f t="shared" si="21"/>
        <v>9481177.9338172916</v>
      </c>
    </row>
    <row r="282" spans="2:9" x14ac:dyDescent="0.55000000000000004">
      <c r="B282" s="127" t="str">
        <f>$B$46</f>
        <v>Pharmacy</v>
      </c>
      <c r="C282" s="138">
        <f t="shared" si="22"/>
        <v>0</v>
      </c>
      <c r="D282" s="138">
        <f t="shared" si="22"/>
        <v>0</v>
      </c>
      <c r="E282" s="138">
        <f t="shared" si="22"/>
        <v>0</v>
      </c>
      <c r="F282" s="138">
        <f t="shared" si="22"/>
        <v>0</v>
      </c>
      <c r="G282" s="138">
        <f t="shared" si="22"/>
        <v>0</v>
      </c>
      <c r="H282" s="138">
        <f t="shared" si="21"/>
        <v>0</v>
      </c>
    </row>
    <row r="283" spans="2:9" x14ac:dyDescent="0.55000000000000004">
      <c r="B283" s="127" t="str">
        <f>$B$47</f>
        <v>Business Administration</v>
      </c>
      <c r="C283" s="138">
        <f t="shared" si="22"/>
        <v>8813923.1014379337</v>
      </c>
      <c r="D283" s="138">
        <f t="shared" si="22"/>
        <v>35904692.643696278</v>
      </c>
      <c r="E283" s="138">
        <f t="shared" si="22"/>
        <v>17163893.743295576</v>
      </c>
      <c r="F283" s="138">
        <f t="shared" si="22"/>
        <v>6311370.6539465543</v>
      </c>
      <c r="G283" s="138">
        <f t="shared" si="22"/>
        <v>0</v>
      </c>
      <c r="H283" s="138">
        <f t="shared" si="21"/>
        <v>68193880.142376333</v>
      </c>
    </row>
    <row r="284" spans="2:9" x14ac:dyDescent="0.55000000000000004">
      <c r="B284" s="127" t="str">
        <f>$B$48</f>
        <v>Optometry</v>
      </c>
      <c r="C284" s="138">
        <f t="shared" si="22"/>
        <v>0</v>
      </c>
      <c r="D284" s="138">
        <f t="shared" si="22"/>
        <v>0</v>
      </c>
      <c r="E284" s="138">
        <f t="shared" si="22"/>
        <v>0</v>
      </c>
      <c r="F284" s="138">
        <f t="shared" si="22"/>
        <v>0</v>
      </c>
      <c r="G284" s="138">
        <f t="shared" si="22"/>
        <v>0</v>
      </c>
      <c r="H284" s="138">
        <f t="shared" si="21"/>
        <v>0</v>
      </c>
    </row>
    <row r="285" spans="2:9" x14ac:dyDescent="0.55000000000000004">
      <c r="B285" s="127" t="str">
        <f>$B$49</f>
        <v>Teacher Ed-Practice Teaching</v>
      </c>
      <c r="C285" s="138">
        <f t="shared" si="22"/>
        <v>0</v>
      </c>
      <c r="D285" s="138">
        <f t="shared" si="22"/>
        <v>107615.02919592851</v>
      </c>
      <c r="E285" s="138">
        <f t="shared" si="22"/>
        <v>0</v>
      </c>
      <c r="F285" s="138">
        <f t="shared" si="22"/>
        <v>0</v>
      </c>
      <c r="G285" s="138">
        <f t="shared" si="22"/>
        <v>0</v>
      </c>
      <c r="H285" s="138">
        <f t="shared" si="21"/>
        <v>107615.02919592851</v>
      </c>
    </row>
    <row r="286" spans="2:9" x14ac:dyDescent="0.55000000000000004">
      <c r="B286" s="127" t="str">
        <f>$B$50</f>
        <v>Technology</v>
      </c>
      <c r="C286" s="138">
        <f t="shared" si="22"/>
        <v>710905.01722544408</v>
      </c>
      <c r="D286" s="138">
        <f t="shared" si="22"/>
        <v>2222005.3922970435</v>
      </c>
      <c r="E286" s="138">
        <f t="shared" si="22"/>
        <v>442269.43012582848</v>
      </c>
      <c r="F286" s="138">
        <f t="shared" si="22"/>
        <v>0</v>
      </c>
      <c r="G286" s="138">
        <f t="shared" si="22"/>
        <v>0</v>
      </c>
      <c r="H286" s="138">
        <f t="shared" si="21"/>
        <v>3375179.8396483161</v>
      </c>
    </row>
    <row r="287" spans="2:9" x14ac:dyDescent="0.55000000000000004">
      <c r="B287" s="127" t="str">
        <f>$B$51</f>
        <v>Nursing</v>
      </c>
      <c r="C287" s="138">
        <f t="shared" si="22"/>
        <v>3628701.1291229785</v>
      </c>
      <c r="D287" s="138">
        <f t="shared" si="22"/>
        <v>55213288.357323229</v>
      </c>
      <c r="E287" s="138">
        <f t="shared" si="22"/>
        <v>29515748.447945777</v>
      </c>
      <c r="F287" s="138">
        <f t="shared" si="22"/>
        <v>4693176.4076423328</v>
      </c>
      <c r="G287" s="138">
        <f t="shared" si="22"/>
        <v>0</v>
      </c>
      <c r="H287" s="138">
        <f t="shared" si="21"/>
        <v>93050914.342034325</v>
      </c>
    </row>
    <row r="288" spans="2:9" x14ac:dyDescent="0.55000000000000004">
      <c r="B288" s="130" t="str">
        <f>$B$52</f>
        <v>Totals</v>
      </c>
      <c r="C288" s="135">
        <f>SUM(C268:C287)</f>
        <v>159906651.29865056</v>
      </c>
      <c r="D288" s="135">
        <f>SUM(D268:D287)</f>
        <v>249472174.47928372</v>
      </c>
      <c r="E288" s="135">
        <f>SUM(E268:E287)</f>
        <v>163024570.63888338</v>
      </c>
      <c r="F288" s="135">
        <f>SUM(F268:F287)</f>
        <v>64521459.053182311</v>
      </c>
      <c r="G288" s="135">
        <f>SUM(G268:G287)</f>
        <v>0</v>
      </c>
      <c r="H288" s="135">
        <f t="shared" si="21"/>
        <v>636924855.47000003</v>
      </c>
      <c r="I288" s="351"/>
    </row>
    <row r="289" spans="2:8" x14ac:dyDescent="0.55000000000000004">
      <c r="H289" s="139"/>
    </row>
    <row r="290" spans="2:8" ht="15" customHeight="1" x14ac:dyDescent="0.55000000000000004">
      <c r="B290" s="120" t="s">
        <v>218</v>
      </c>
      <c r="C290" s="121"/>
      <c r="D290" s="121"/>
      <c r="E290" s="121"/>
      <c r="F290" s="121"/>
      <c r="G290" s="121"/>
      <c r="H290" s="122"/>
    </row>
    <row r="291" spans="2:8" ht="30" customHeight="1" thickBot="1" x14ac:dyDescent="0.6">
      <c r="B291" s="432" t="s">
        <v>229</v>
      </c>
      <c r="C291" s="432"/>
      <c r="D291" s="432"/>
      <c r="E291" s="432"/>
      <c r="F291" s="432"/>
      <c r="G291" s="432"/>
      <c r="H291" s="432"/>
    </row>
    <row r="292" spans="2:8" ht="19.8" thickBot="1" x14ac:dyDescent="0.6">
      <c r="B292" s="124" t="s">
        <v>31</v>
      </c>
      <c r="C292" s="125" t="s">
        <v>25</v>
      </c>
      <c r="D292" s="125" t="s">
        <v>26</v>
      </c>
      <c r="E292" s="125" t="s">
        <v>27</v>
      </c>
      <c r="F292" s="125" t="s">
        <v>28</v>
      </c>
      <c r="G292" s="125" t="s">
        <v>29</v>
      </c>
      <c r="H292" s="126" t="s">
        <v>1</v>
      </c>
    </row>
    <row r="293" spans="2:8" x14ac:dyDescent="0.55000000000000004">
      <c r="B293" s="127" t="str">
        <f>$B$32</f>
        <v>Liberal Arts</v>
      </c>
      <c r="C293" s="133">
        <f>IF(C32=0,0,C268/C32)</f>
        <v>298.2546649912727</v>
      </c>
      <c r="D293" s="133">
        <f t="shared" ref="C293:H302" si="23">IF(D32=0,0,D268/D32)</f>
        <v>693.13350714837009</v>
      </c>
      <c r="E293" s="133">
        <f t="shared" si="23"/>
        <v>1355.2144525217675</v>
      </c>
      <c r="F293" s="133">
        <f t="shared" si="23"/>
        <v>3362.8434880140985</v>
      </c>
      <c r="G293" s="134">
        <f t="shared" si="23"/>
        <v>0</v>
      </c>
      <c r="H293" s="135">
        <f t="shared" si="23"/>
        <v>451.07688311311978</v>
      </c>
    </row>
    <row r="294" spans="2:8" x14ac:dyDescent="0.55000000000000004">
      <c r="B294" s="127" t="str">
        <f>$B$33</f>
        <v>Science</v>
      </c>
      <c r="C294" s="133">
        <f t="shared" si="23"/>
        <v>403.77098689158788</v>
      </c>
      <c r="D294" s="133">
        <f t="shared" si="23"/>
        <v>793.03839749607027</v>
      </c>
      <c r="E294" s="133">
        <f t="shared" si="23"/>
        <v>1446.9066641490683</v>
      </c>
      <c r="F294" s="133">
        <f t="shared" si="23"/>
        <v>4467.3394726196966</v>
      </c>
      <c r="G294" s="134">
        <f t="shared" si="23"/>
        <v>0</v>
      </c>
      <c r="H294" s="138">
        <f t="shared" si="23"/>
        <v>651.49698936100435</v>
      </c>
    </row>
    <row r="295" spans="2:8" x14ac:dyDescent="0.55000000000000004">
      <c r="B295" s="127" t="str">
        <f>$B$34</f>
        <v>Fine Arts</v>
      </c>
      <c r="C295" s="133">
        <f t="shared" si="23"/>
        <v>379.14003935072157</v>
      </c>
      <c r="D295" s="133">
        <f t="shared" si="23"/>
        <v>785.20611180020535</v>
      </c>
      <c r="E295" s="133">
        <f t="shared" si="23"/>
        <v>3621.2869827397467</v>
      </c>
      <c r="F295" s="133">
        <f t="shared" si="23"/>
        <v>0</v>
      </c>
      <c r="G295" s="134">
        <f t="shared" si="23"/>
        <v>0</v>
      </c>
      <c r="H295" s="138">
        <f t="shared" si="23"/>
        <v>546.56027652834496</v>
      </c>
    </row>
    <row r="296" spans="2:8" x14ac:dyDescent="0.55000000000000004">
      <c r="B296" s="127" t="str">
        <f>$B$35</f>
        <v>Teacher Education</v>
      </c>
      <c r="C296" s="133">
        <f t="shared" si="23"/>
        <v>662.6938104155771</v>
      </c>
      <c r="D296" s="133">
        <f t="shared" si="23"/>
        <v>640.59380651383003</v>
      </c>
      <c r="E296" s="133">
        <f t="shared" si="23"/>
        <v>757.79125143756892</v>
      </c>
      <c r="F296" s="133">
        <f t="shared" si="23"/>
        <v>2705.9356110820731</v>
      </c>
      <c r="G296" s="134">
        <f t="shared" si="23"/>
        <v>0</v>
      </c>
      <c r="H296" s="138">
        <f t="shared" si="23"/>
        <v>762.96352686339435</v>
      </c>
    </row>
    <row r="297" spans="2:8" x14ac:dyDescent="0.55000000000000004">
      <c r="B297" s="127" t="str">
        <f>$B$36</f>
        <v>Agriculture</v>
      </c>
      <c r="C297" s="133">
        <f t="shared" si="23"/>
        <v>0</v>
      </c>
      <c r="D297" s="133">
        <f t="shared" si="23"/>
        <v>0</v>
      </c>
      <c r="E297" s="133">
        <f t="shared" si="23"/>
        <v>0</v>
      </c>
      <c r="F297" s="133">
        <f t="shared" si="23"/>
        <v>0</v>
      </c>
      <c r="G297" s="134">
        <f t="shared" si="23"/>
        <v>0</v>
      </c>
      <c r="H297" s="138">
        <f t="shared" si="23"/>
        <v>0</v>
      </c>
    </row>
    <row r="298" spans="2:8" x14ac:dyDescent="0.55000000000000004">
      <c r="B298" s="127" t="str">
        <f>$B$37</f>
        <v>Engineering</v>
      </c>
      <c r="C298" s="133">
        <f t="shared" si="23"/>
        <v>844.03521009802773</v>
      </c>
      <c r="D298" s="133">
        <f t="shared" si="23"/>
        <v>1249.3563240070239</v>
      </c>
      <c r="E298" s="133">
        <f t="shared" si="23"/>
        <v>1748.2186350569557</v>
      </c>
      <c r="F298" s="133">
        <f t="shared" si="23"/>
        <v>4380.6811222812285</v>
      </c>
      <c r="G298" s="134">
        <f t="shared" si="23"/>
        <v>0</v>
      </c>
      <c r="H298" s="138">
        <f t="shared" si="23"/>
        <v>1391.8210570478691</v>
      </c>
    </row>
    <row r="299" spans="2:8" x14ac:dyDescent="0.55000000000000004">
      <c r="B299" s="127" t="str">
        <f>$B$38</f>
        <v>Home Economics</v>
      </c>
      <c r="C299" s="133">
        <f t="shared" si="23"/>
        <v>136.8586123464346</v>
      </c>
      <c r="D299" s="133">
        <f t="shared" si="23"/>
        <v>427.95680449779627</v>
      </c>
      <c r="E299" s="133">
        <f t="shared" si="23"/>
        <v>0</v>
      </c>
      <c r="F299" s="133">
        <f t="shared" si="23"/>
        <v>0</v>
      </c>
      <c r="G299" s="134">
        <f t="shared" si="23"/>
        <v>0</v>
      </c>
      <c r="H299" s="138">
        <f t="shared" si="23"/>
        <v>171.49729882668814</v>
      </c>
    </row>
    <row r="300" spans="2:8" x14ac:dyDescent="0.55000000000000004">
      <c r="B300" s="127" t="str">
        <f>$B$39</f>
        <v>Law</v>
      </c>
      <c r="C300" s="133">
        <f t="shared" si="23"/>
        <v>0</v>
      </c>
      <c r="D300" s="133">
        <f t="shared" si="23"/>
        <v>0</v>
      </c>
      <c r="E300" s="133">
        <f t="shared" si="23"/>
        <v>0</v>
      </c>
      <c r="F300" s="133">
        <f t="shared" si="23"/>
        <v>0</v>
      </c>
      <c r="G300" s="134">
        <f t="shared" si="23"/>
        <v>0</v>
      </c>
      <c r="H300" s="138">
        <f t="shared" si="23"/>
        <v>0</v>
      </c>
    </row>
    <row r="301" spans="2:8" x14ac:dyDescent="0.55000000000000004">
      <c r="B301" s="127" t="str">
        <f>$B$40</f>
        <v>Social Service</v>
      </c>
      <c r="C301" s="133">
        <f t="shared" si="23"/>
        <v>447.05593251762258</v>
      </c>
      <c r="D301" s="133">
        <f t="shared" si="23"/>
        <v>562.42274142290603</v>
      </c>
      <c r="E301" s="133">
        <f t="shared" si="23"/>
        <v>628.09772698872803</v>
      </c>
      <c r="F301" s="133">
        <f t="shared" si="23"/>
        <v>4819.9961107017489</v>
      </c>
      <c r="G301" s="134">
        <f t="shared" si="23"/>
        <v>0</v>
      </c>
      <c r="H301" s="138">
        <f t="shared" si="23"/>
        <v>635.48348403419266</v>
      </c>
    </row>
    <row r="302" spans="2:8" x14ac:dyDescent="0.55000000000000004">
      <c r="B302" s="127" t="str">
        <f>$B$41</f>
        <v>Library Science</v>
      </c>
      <c r="C302" s="133">
        <f t="shared" si="23"/>
        <v>329.67346498324719</v>
      </c>
      <c r="D302" s="133">
        <f t="shared" si="23"/>
        <v>450.65667795369666</v>
      </c>
      <c r="E302" s="133">
        <f t="shared" si="23"/>
        <v>0</v>
      </c>
      <c r="F302" s="133">
        <f t="shared" si="23"/>
        <v>0</v>
      </c>
      <c r="G302" s="134">
        <f t="shared" si="23"/>
        <v>0</v>
      </c>
      <c r="H302" s="138">
        <f t="shared" si="23"/>
        <v>434.52558289097004</v>
      </c>
    </row>
    <row r="303" spans="2:8" x14ac:dyDescent="0.55000000000000004">
      <c r="B303" s="127" t="str">
        <f>$B$42</f>
        <v>Veterinary Science</v>
      </c>
      <c r="C303" s="133">
        <f t="shared" ref="C303:H312" si="24">IF(C42=0,0,C278/C42)</f>
        <v>0</v>
      </c>
      <c r="D303" s="133">
        <f t="shared" si="24"/>
        <v>0</v>
      </c>
      <c r="E303" s="133">
        <f t="shared" si="24"/>
        <v>0</v>
      </c>
      <c r="F303" s="133">
        <f t="shared" si="24"/>
        <v>0</v>
      </c>
      <c r="G303" s="134">
        <f t="shared" si="24"/>
        <v>0</v>
      </c>
      <c r="H303" s="138">
        <f t="shared" si="24"/>
        <v>0</v>
      </c>
    </row>
    <row r="304" spans="2:8" x14ac:dyDescent="0.55000000000000004">
      <c r="B304" s="127" t="str">
        <f>$B$43</f>
        <v>Vocational Training</v>
      </c>
      <c r="C304" s="133">
        <f t="shared" si="24"/>
        <v>0</v>
      </c>
      <c r="D304" s="133">
        <f t="shared" si="24"/>
        <v>0</v>
      </c>
      <c r="E304" s="133">
        <f t="shared" si="24"/>
        <v>0</v>
      </c>
      <c r="F304" s="133">
        <f t="shared" si="24"/>
        <v>0</v>
      </c>
      <c r="G304" s="134">
        <f t="shared" si="24"/>
        <v>0</v>
      </c>
      <c r="H304" s="138">
        <f t="shared" si="24"/>
        <v>0</v>
      </c>
    </row>
    <row r="305" spans="2:9" x14ac:dyDescent="0.55000000000000004">
      <c r="B305" s="127" t="str">
        <f>$B$44</f>
        <v>Physical Training</v>
      </c>
      <c r="C305" s="133">
        <f t="shared" si="24"/>
        <v>0</v>
      </c>
      <c r="D305" s="133">
        <f t="shared" si="24"/>
        <v>0</v>
      </c>
      <c r="E305" s="133">
        <f t="shared" si="24"/>
        <v>0</v>
      </c>
      <c r="F305" s="133">
        <f t="shared" si="24"/>
        <v>0</v>
      </c>
      <c r="G305" s="134">
        <f t="shared" si="24"/>
        <v>0</v>
      </c>
      <c r="H305" s="138">
        <f t="shared" si="24"/>
        <v>0</v>
      </c>
    </row>
    <row r="306" spans="2:9" x14ac:dyDescent="0.55000000000000004">
      <c r="B306" s="127" t="str">
        <f>$B$45</f>
        <v>Health Services</v>
      </c>
      <c r="C306" s="133">
        <f t="shared" si="24"/>
        <v>184.76870321037595</v>
      </c>
      <c r="D306" s="133">
        <f t="shared" si="24"/>
        <v>308.0055182065837</v>
      </c>
      <c r="E306" s="133">
        <f t="shared" si="24"/>
        <v>686.51277908892735</v>
      </c>
      <c r="F306" s="133">
        <f t="shared" si="24"/>
        <v>2081.6111617508268</v>
      </c>
      <c r="G306" s="134">
        <f t="shared" si="24"/>
        <v>0</v>
      </c>
      <c r="H306" s="138">
        <f t="shared" si="24"/>
        <v>337.99785867945144</v>
      </c>
    </row>
    <row r="307" spans="2:9" x14ac:dyDescent="0.55000000000000004">
      <c r="B307" s="127" t="str">
        <f>$B$46</f>
        <v>Pharmacy</v>
      </c>
      <c r="C307" s="133">
        <f t="shared" si="24"/>
        <v>0</v>
      </c>
      <c r="D307" s="133">
        <f t="shared" si="24"/>
        <v>0</v>
      </c>
      <c r="E307" s="133">
        <f t="shared" si="24"/>
        <v>0</v>
      </c>
      <c r="F307" s="133">
        <f t="shared" si="24"/>
        <v>0</v>
      </c>
      <c r="G307" s="134">
        <f t="shared" si="24"/>
        <v>0</v>
      </c>
      <c r="H307" s="138">
        <f t="shared" si="24"/>
        <v>0</v>
      </c>
    </row>
    <row r="308" spans="2:9" x14ac:dyDescent="0.55000000000000004">
      <c r="B308" s="127" t="str">
        <f>$B$47</f>
        <v>Business Administration</v>
      </c>
      <c r="C308" s="133">
        <f t="shared" si="24"/>
        <v>426.90705712670416</v>
      </c>
      <c r="D308" s="133">
        <f t="shared" si="24"/>
        <v>691.71195876656861</v>
      </c>
      <c r="E308" s="133">
        <f t="shared" si="24"/>
        <v>1221.0211100018196</v>
      </c>
      <c r="F308" s="133">
        <f t="shared" si="24"/>
        <v>7772.6239580622587</v>
      </c>
      <c r="G308" s="134">
        <f t="shared" si="24"/>
        <v>0</v>
      </c>
      <c r="H308" s="138">
        <f t="shared" si="24"/>
        <v>780.05399261486048</v>
      </c>
    </row>
    <row r="309" spans="2:9" x14ac:dyDescent="0.55000000000000004">
      <c r="B309" s="127" t="str">
        <f>$B$48</f>
        <v>Optometry</v>
      </c>
      <c r="C309" s="133">
        <f t="shared" si="24"/>
        <v>0</v>
      </c>
      <c r="D309" s="133">
        <f t="shared" si="24"/>
        <v>0</v>
      </c>
      <c r="E309" s="133">
        <f t="shared" si="24"/>
        <v>0</v>
      </c>
      <c r="F309" s="133">
        <f t="shared" si="24"/>
        <v>0</v>
      </c>
      <c r="G309" s="134">
        <f t="shared" si="24"/>
        <v>0</v>
      </c>
      <c r="H309" s="138">
        <f t="shared" si="24"/>
        <v>0</v>
      </c>
    </row>
    <row r="310" spans="2:9" x14ac:dyDescent="0.55000000000000004">
      <c r="B310" s="127" t="str">
        <f>$B$49</f>
        <v>Teacher Ed-Practice Teaching</v>
      </c>
      <c r="C310" s="133">
        <f t="shared" si="24"/>
        <v>0</v>
      </c>
      <c r="D310" s="133">
        <f t="shared" si="24"/>
        <v>1793.5838199321418</v>
      </c>
      <c r="E310" s="133">
        <f t="shared" si="24"/>
        <v>0</v>
      </c>
      <c r="F310" s="133">
        <f t="shared" si="24"/>
        <v>0</v>
      </c>
      <c r="G310" s="134">
        <f t="shared" si="24"/>
        <v>0</v>
      </c>
      <c r="H310" s="138">
        <f t="shared" si="24"/>
        <v>1793.5838199321418</v>
      </c>
    </row>
    <row r="311" spans="2:9" x14ac:dyDescent="0.55000000000000004">
      <c r="B311" s="127" t="str">
        <f>$B$50</f>
        <v>Technology</v>
      </c>
      <c r="C311" s="133">
        <f t="shared" si="24"/>
        <v>217.53519498942597</v>
      </c>
      <c r="D311" s="133">
        <f t="shared" si="24"/>
        <v>425.91631058022682</v>
      </c>
      <c r="E311" s="133">
        <f t="shared" si="24"/>
        <v>336.83886529004457</v>
      </c>
      <c r="F311" s="133">
        <f t="shared" si="24"/>
        <v>0</v>
      </c>
      <c r="G311" s="134">
        <f t="shared" si="24"/>
        <v>0</v>
      </c>
      <c r="H311" s="138">
        <f t="shared" si="24"/>
        <v>344.47640739419433</v>
      </c>
    </row>
    <row r="312" spans="2:9" x14ac:dyDescent="0.55000000000000004">
      <c r="B312" s="127" t="str">
        <f>$B$51</f>
        <v>Nursing</v>
      </c>
      <c r="C312" s="133">
        <f t="shared" si="24"/>
        <v>574.61617246602987</v>
      </c>
      <c r="D312" s="133">
        <f t="shared" si="24"/>
        <v>528.5945674832052</v>
      </c>
      <c r="E312" s="133">
        <f t="shared" si="24"/>
        <v>542.29974916761489</v>
      </c>
      <c r="F312" s="133">
        <f t="shared" si="24"/>
        <v>2432.9582206543973</v>
      </c>
      <c r="G312" s="134">
        <f t="shared" si="24"/>
        <v>0</v>
      </c>
      <c r="H312" s="138">
        <f t="shared" si="24"/>
        <v>556.77768807612506</v>
      </c>
    </row>
    <row r="313" spans="2:9" x14ac:dyDescent="0.55000000000000004">
      <c r="B313" s="130" t="str">
        <f>$B$52</f>
        <v>Totals</v>
      </c>
      <c r="C313" s="135">
        <f t="shared" ref="C313:H313" si="25">IF(C52=0,0,C288/C52)</f>
        <v>393.95189822876978</v>
      </c>
      <c r="D313" s="135">
        <f t="shared" si="25"/>
        <v>713.05675215522569</v>
      </c>
      <c r="E313" s="135">
        <f t="shared" si="25"/>
        <v>968.38417458513266</v>
      </c>
      <c r="F313" s="135">
        <f t="shared" si="25"/>
        <v>4097.3810283344328</v>
      </c>
      <c r="G313" s="135">
        <f t="shared" si="25"/>
        <v>0</v>
      </c>
      <c r="H313" s="135">
        <f t="shared" si="25"/>
        <v>677.67984358325327</v>
      </c>
      <c r="I313" s="349"/>
    </row>
    <row r="315" spans="2:9" ht="15" customHeight="1" x14ac:dyDescent="0.55000000000000004">
      <c r="B315" s="120" t="s">
        <v>37</v>
      </c>
      <c r="C315" s="121"/>
      <c r="D315" s="121"/>
      <c r="E315" s="121"/>
      <c r="F315" s="121"/>
      <c r="G315" s="121"/>
      <c r="H315" s="122"/>
    </row>
    <row r="316" spans="2:9" ht="55.5" customHeight="1" thickBot="1" x14ac:dyDescent="0.6">
      <c r="B316" s="432" t="s">
        <v>230</v>
      </c>
      <c r="C316" s="432"/>
      <c r="D316" s="432"/>
      <c r="E316" s="432"/>
      <c r="F316" s="432"/>
      <c r="G316" s="432"/>
      <c r="H316" s="432"/>
    </row>
    <row r="317" spans="2:9" ht="19.8" thickBot="1" x14ac:dyDescent="0.6">
      <c r="B317" s="124" t="s">
        <v>31</v>
      </c>
      <c r="C317" s="125" t="s">
        <v>25</v>
      </c>
      <c r="D317" s="125" t="s">
        <v>26</v>
      </c>
      <c r="E317" s="125" t="s">
        <v>27</v>
      </c>
      <c r="F317" s="125" t="s">
        <v>28</v>
      </c>
      <c r="G317" s="125" t="s">
        <v>29</v>
      </c>
      <c r="H317" s="126" t="s">
        <v>1</v>
      </c>
    </row>
    <row r="318" spans="2:9" x14ac:dyDescent="0.55000000000000004">
      <c r="B318" s="127" t="str">
        <f>$B$32</f>
        <v>Liberal Arts</v>
      </c>
      <c r="C318" s="128">
        <f t="shared" ref="C318:H318" si="26">IF($C$293=0,"",C293/$C$293)</f>
        <v>1</v>
      </c>
      <c r="D318" s="128">
        <f t="shared" si="26"/>
        <v>2.3239653507805218</v>
      </c>
      <c r="E318" s="128">
        <f t="shared" si="26"/>
        <v>4.5438164481397889</v>
      </c>
      <c r="F318" s="128">
        <f t="shared" si="26"/>
        <v>11.275074232661204</v>
      </c>
      <c r="G318" s="128">
        <f t="shared" si="26"/>
        <v>0</v>
      </c>
      <c r="H318" s="128">
        <f t="shared" si="26"/>
        <v>1.5123883582049549</v>
      </c>
    </row>
    <row r="319" spans="2:9" x14ac:dyDescent="0.55000000000000004">
      <c r="B319" s="127" t="str">
        <f>$B$33</f>
        <v>Science</v>
      </c>
      <c r="C319" s="128">
        <f t="shared" ref="C319:H319" si="27">IF($C$293=0,"",C294/$C$293)</f>
        <v>1.3537792842348424</v>
      </c>
      <c r="D319" s="128">
        <f t="shared" si="27"/>
        <v>2.6589304060651511</v>
      </c>
      <c r="E319" s="128">
        <f t="shared" si="27"/>
        <v>4.8512457104112912</v>
      </c>
      <c r="F319" s="128">
        <f t="shared" si="27"/>
        <v>14.978271916552979</v>
      </c>
      <c r="G319" s="128">
        <f t="shared" si="27"/>
        <v>0</v>
      </c>
      <c r="H319" s="128">
        <f t="shared" si="27"/>
        <v>2.1843647923497458</v>
      </c>
    </row>
    <row r="320" spans="2:9" x14ac:dyDescent="0.55000000000000004">
      <c r="B320" s="127" t="str">
        <f>$B$34</f>
        <v>Fine Arts</v>
      </c>
      <c r="C320" s="128">
        <f t="shared" ref="C320:H320" si="28">IF($C$293=0,"",C295/$C$293)</f>
        <v>1.2711956722011897</v>
      </c>
      <c r="D320" s="128">
        <f t="shared" si="28"/>
        <v>2.6326700097823497</v>
      </c>
      <c r="E320" s="128">
        <f t="shared" si="28"/>
        <v>12.141593771368873</v>
      </c>
      <c r="F320" s="128">
        <f t="shared" si="28"/>
        <v>0</v>
      </c>
      <c r="G320" s="128">
        <f t="shared" si="28"/>
        <v>0</v>
      </c>
      <c r="H320" s="128">
        <f t="shared" si="28"/>
        <v>1.8325288442490513</v>
      </c>
    </row>
    <row r="321" spans="2:8" x14ac:dyDescent="0.55000000000000004">
      <c r="B321" s="127" t="str">
        <f>$B$35</f>
        <v>Teacher Education</v>
      </c>
      <c r="C321" s="128">
        <f t="shared" ref="C321:H321" si="29">IF($C$293=0,"",C296/$C$293)</f>
        <v>2.2219059354359749</v>
      </c>
      <c r="D321" s="128">
        <f t="shared" si="29"/>
        <v>2.1478081710224872</v>
      </c>
      <c r="E321" s="128">
        <f t="shared" si="29"/>
        <v>2.5407523850791831</v>
      </c>
      <c r="F321" s="128">
        <f t="shared" si="29"/>
        <v>9.0725676031295333</v>
      </c>
      <c r="G321" s="128">
        <f t="shared" si="29"/>
        <v>0</v>
      </c>
      <c r="H321" s="128">
        <f t="shared" si="29"/>
        <v>2.5580941940529902</v>
      </c>
    </row>
    <row r="322" spans="2:8" x14ac:dyDescent="0.55000000000000004">
      <c r="B322" s="127" t="str">
        <f>$B$36</f>
        <v>Agriculture</v>
      </c>
      <c r="C322" s="128">
        <f t="shared" ref="C322:H322" si="30">IF($C$293=0,"",C297/$C$293)</f>
        <v>0</v>
      </c>
      <c r="D322" s="128">
        <f t="shared" si="30"/>
        <v>0</v>
      </c>
      <c r="E322" s="128">
        <f t="shared" si="30"/>
        <v>0</v>
      </c>
      <c r="F322" s="128">
        <f t="shared" si="30"/>
        <v>0</v>
      </c>
      <c r="G322" s="128">
        <f t="shared" si="30"/>
        <v>0</v>
      </c>
      <c r="H322" s="128">
        <f t="shared" si="30"/>
        <v>0</v>
      </c>
    </row>
    <row r="323" spans="2:8" x14ac:dyDescent="0.55000000000000004">
      <c r="B323" s="127" t="str">
        <f>$B$37</f>
        <v>Engineering</v>
      </c>
      <c r="C323" s="128">
        <f t="shared" ref="C323:H323" si="31">IF($C$293=0,"",C298/$C$293)</f>
        <v>2.8299145299964552</v>
      </c>
      <c r="D323" s="128">
        <f t="shared" si="31"/>
        <v>4.1888911412117613</v>
      </c>
      <c r="E323" s="128">
        <f t="shared" si="31"/>
        <v>5.8614963662282049</v>
      </c>
      <c r="F323" s="128">
        <f t="shared" si="31"/>
        <v>14.687720382879553</v>
      </c>
      <c r="G323" s="128">
        <f t="shared" si="31"/>
        <v>0</v>
      </c>
      <c r="H323" s="128">
        <f t="shared" si="31"/>
        <v>4.6665525150749794</v>
      </c>
    </row>
    <row r="324" spans="2:8" x14ac:dyDescent="0.55000000000000004">
      <c r="B324" s="127" t="str">
        <f>$B$38</f>
        <v>Home Economics</v>
      </c>
      <c r="C324" s="128">
        <f t="shared" ref="C324:H324" si="32">IF($C$293=0,"",C299/$C$293)</f>
        <v>0.45886495136778244</v>
      </c>
      <c r="D324" s="128">
        <f t="shared" si="32"/>
        <v>1.4348704470735396</v>
      </c>
      <c r="E324" s="128">
        <f t="shared" si="32"/>
        <v>0</v>
      </c>
      <c r="F324" s="128">
        <f t="shared" si="32"/>
        <v>0</v>
      </c>
      <c r="G324" s="128">
        <f t="shared" si="32"/>
        <v>0</v>
      </c>
      <c r="H324" s="128">
        <f t="shared" si="32"/>
        <v>0.57500290509020657</v>
      </c>
    </row>
    <row r="325" spans="2:8" x14ac:dyDescent="0.55000000000000004">
      <c r="B325" s="127" t="str">
        <f>$B$39</f>
        <v>Law</v>
      </c>
      <c r="C325" s="128">
        <f t="shared" ref="C325:H325" si="33">IF($C$293=0,"",C300/$C$293)</f>
        <v>0</v>
      </c>
      <c r="D325" s="128">
        <f t="shared" si="33"/>
        <v>0</v>
      </c>
      <c r="E325" s="128">
        <f t="shared" si="33"/>
        <v>0</v>
      </c>
      <c r="F325" s="128">
        <f t="shared" si="33"/>
        <v>0</v>
      </c>
      <c r="G325" s="128">
        <f t="shared" si="33"/>
        <v>0</v>
      </c>
      <c r="H325" s="128">
        <f t="shared" si="33"/>
        <v>0</v>
      </c>
    </row>
    <row r="326" spans="2:8" x14ac:dyDescent="0.55000000000000004">
      <c r="B326" s="127" t="str">
        <f>$B$40</f>
        <v>Social Service</v>
      </c>
      <c r="C326" s="128">
        <f t="shared" ref="C326:H326" si="34">IF($C$293=0,"",C301/$C$293)</f>
        <v>1.4989067565152887</v>
      </c>
      <c r="D326" s="128">
        <f t="shared" si="34"/>
        <v>1.8857131419532474</v>
      </c>
      <c r="E326" s="128">
        <f t="shared" si="34"/>
        <v>2.105910822910706</v>
      </c>
      <c r="F326" s="128">
        <f t="shared" si="34"/>
        <v>16.160672996825674</v>
      </c>
      <c r="G326" s="128">
        <f t="shared" si="34"/>
        <v>0</v>
      </c>
      <c r="H326" s="128">
        <f t="shared" si="34"/>
        <v>2.1306740803292636</v>
      </c>
    </row>
    <row r="327" spans="2:8" x14ac:dyDescent="0.55000000000000004">
      <c r="B327" s="127" t="str">
        <f>$B$41</f>
        <v>Library Science</v>
      </c>
      <c r="C327" s="128">
        <f t="shared" ref="C327:H327" si="35">IF($C$293=0,"",C302/$C$293)</f>
        <v>1.1053421913548069</v>
      </c>
      <c r="D327" s="128">
        <f t="shared" si="35"/>
        <v>1.5109794777791101</v>
      </c>
      <c r="E327" s="128">
        <f t="shared" si="35"/>
        <v>0</v>
      </c>
      <c r="F327" s="128">
        <f t="shared" si="35"/>
        <v>0</v>
      </c>
      <c r="G327" s="128">
        <f t="shared" si="35"/>
        <v>0</v>
      </c>
      <c r="H327" s="128">
        <f t="shared" si="35"/>
        <v>1.4568945062558696</v>
      </c>
    </row>
    <row r="328" spans="2:8" x14ac:dyDescent="0.55000000000000004">
      <c r="B328" s="127" t="str">
        <f>$B$42</f>
        <v>Veterinary Science</v>
      </c>
      <c r="C328" s="128">
        <f t="shared" ref="C328:H328" si="36">IF($C$293=0,"",C303/$C$293)</f>
        <v>0</v>
      </c>
      <c r="D328" s="128">
        <f t="shared" si="36"/>
        <v>0</v>
      </c>
      <c r="E328" s="128">
        <f t="shared" si="36"/>
        <v>0</v>
      </c>
      <c r="F328" s="128">
        <f t="shared" si="36"/>
        <v>0</v>
      </c>
      <c r="G328" s="128">
        <f t="shared" si="36"/>
        <v>0</v>
      </c>
      <c r="H328" s="128">
        <f t="shared" si="36"/>
        <v>0</v>
      </c>
    </row>
    <row r="329" spans="2:8" x14ac:dyDescent="0.55000000000000004">
      <c r="B329" s="127" t="str">
        <f>$B$43</f>
        <v>Vocational Training</v>
      </c>
      <c r="C329" s="128">
        <f t="shared" ref="C329:H329" si="37">IF($C$293=0,"",C304/$C$293)</f>
        <v>0</v>
      </c>
      <c r="D329" s="128">
        <f t="shared" si="37"/>
        <v>0</v>
      </c>
      <c r="E329" s="128">
        <f t="shared" si="37"/>
        <v>0</v>
      </c>
      <c r="F329" s="128">
        <f t="shared" si="37"/>
        <v>0</v>
      </c>
      <c r="G329" s="128">
        <f t="shared" si="37"/>
        <v>0</v>
      </c>
      <c r="H329" s="128">
        <f t="shared" si="37"/>
        <v>0</v>
      </c>
    </row>
    <row r="330" spans="2:8" x14ac:dyDescent="0.55000000000000004">
      <c r="B330" s="127" t="str">
        <f>$B$44</f>
        <v>Physical Training</v>
      </c>
      <c r="C330" s="128">
        <f t="shared" ref="C330:H330" si="38">IF($C$293=0,"",C305/$C$293)</f>
        <v>0</v>
      </c>
      <c r="D330" s="128">
        <f t="shared" si="38"/>
        <v>0</v>
      </c>
      <c r="E330" s="128">
        <f t="shared" si="38"/>
        <v>0</v>
      </c>
      <c r="F330" s="128">
        <f t="shared" si="38"/>
        <v>0</v>
      </c>
      <c r="G330" s="128">
        <f t="shared" si="38"/>
        <v>0</v>
      </c>
      <c r="H330" s="128">
        <f t="shared" si="38"/>
        <v>0</v>
      </c>
    </row>
    <row r="331" spans="2:8" x14ac:dyDescent="0.55000000000000004">
      <c r="B331" s="127" t="str">
        <f>$B$45</f>
        <v>Health Services</v>
      </c>
      <c r="C331" s="128">
        <f t="shared" ref="C331:H331" si="39">IF($C$293=0,"",C306/$C$293)</f>
        <v>0.61949979295640689</v>
      </c>
      <c r="D331" s="128">
        <f t="shared" si="39"/>
        <v>1.032693045104915</v>
      </c>
      <c r="E331" s="128">
        <f t="shared" si="39"/>
        <v>2.3017671127089181</v>
      </c>
      <c r="F331" s="128">
        <f t="shared" si="39"/>
        <v>6.9793079743169724</v>
      </c>
      <c r="G331" s="128">
        <f t="shared" si="39"/>
        <v>0</v>
      </c>
      <c r="H331" s="128">
        <f t="shared" si="39"/>
        <v>1.1332525467433734</v>
      </c>
    </row>
    <row r="332" spans="2:8" x14ac:dyDescent="0.55000000000000004">
      <c r="B332" s="127" t="str">
        <f>$B$46</f>
        <v>Pharmacy</v>
      </c>
      <c r="C332" s="128">
        <f t="shared" ref="C332:H332" si="40">IF($C$293=0,"",C307/$C$293)</f>
        <v>0</v>
      </c>
      <c r="D332" s="128">
        <f t="shared" si="40"/>
        <v>0</v>
      </c>
      <c r="E332" s="128">
        <f t="shared" si="40"/>
        <v>0</v>
      </c>
      <c r="F332" s="128">
        <f t="shared" si="40"/>
        <v>0</v>
      </c>
      <c r="G332" s="128">
        <f t="shared" si="40"/>
        <v>0</v>
      </c>
      <c r="H332" s="128">
        <f t="shared" si="40"/>
        <v>0</v>
      </c>
    </row>
    <row r="333" spans="2:8" x14ac:dyDescent="0.55000000000000004">
      <c r="B333" s="127" t="str">
        <f>$B$47</f>
        <v>Business Administration</v>
      </c>
      <c r="C333" s="128">
        <f t="shared" ref="C333:H333" si="41">IF($C$293=0,"",C308/$C$293)</f>
        <v>1.4313508126995969</v>
      </c>
      <c r="D333" s="128">
        <f t="shared" si="41"/>
        <v>2.3191991273189605</v>
      </c>
      <c r="E333" s="128">
        <f t="shared" si="41"/>
        <v>4.0938877185292242</v>
      </c>
      <c r="F333" s="128">
        <f t="shared" si="41"/>
        <v>26.060360056026937</v>
      </c>
      <c r="G333" s="128">
        <f t="shared" si="41"/>
        <v>0</v>
      </c>
      <c r="H333" s="128">
        <f t="shared" si="41"/>
        <v>2.6153957814463213</v>
      </c>
    </row>
    <row r="334" spans="2:8" x14ac:dyDescent="0.55000000000000004">
      <c r="B334" s="127" t="str">
        <f>$B$48</f>
        <v>Optometry</v>
      </c>
      <c r="C334" s="128">
        <f t="shared" ref="C334:H334" si="42">IF($C$293=0,"",C309/$C$293)</f>
        <v>0</v>
      </c>
      <c r="D334" s="128">
        <f t="shared" si="42"/>
        <v>0</v>
      </c>
      <c r="E334" s="128">
        <f t="shared" si="42"/>
        <v>0</v>
      </c>
      <c r="F334" s="128">
        <f t="shared" si="42"/>
        <v>0</v>
      </c>
      <c r="G334" s="128">
        <f t="shared" si="42"/>
        <v>0</v>
      </c>
      <c r="H334" s="128">
        <f t="shared" si="42"/>
        <v>0</v>
      </c>
    </row>
    <row r="335" spans="2:8" x14ac:dyDescent="0.55000000000000004">
      <c r="B335" s="127" t="str">
        <f>$B$49</f>
        <v>Teacher Ed-Practice Teaching</v>
      </c>
      <c r="C335" s="128">
        <f t="shared" ref="C335:H335" si="43">IF($C$293=0,"",C310/$C$293)</f>
        <v>0</v>
      </c>
      <c r="D335" s="128">
        <f t="shared" si="43"/>
        <v>6.0135985466803152</v>
      </c>
      <c r="E335" s="128">
        <f t="shared" si="43"/>
        <v>0</v>
      </c>
      <c r="F335" s="128">
        <f t="shared" si="43"/>
        <v>0</v>
      </c>
      <c r="G335" s="128">
        <f t="shared" si="43"/>
        <v>0</v>
      </c>
      <c r="H335" s="128">
        <f t="shared" si="43"/>
        <v>6.0135985466803152</v>
      </c>
    </row>
    <row r="336" spans="2:8" x14ac:dyDescent="0.55000000000000004">
      <c r="B336" s="127" t="str">
        <f>$B$50</f>
        <v>Technology</v>
      </c>
      <c r="C336" s="128">
        <f t="shared" ref="C336:H336" si="44">IF($C$293=0,"",C311/$C$293)</f>
        <v>0.7293605784700512</v>
      </c>
      <c r="D336" s="128">
        <f t="shared" si="44"/>
        <v>1.4280289986166341</v>
      </c>
      <c r="E336" s="128">
        <f t="shared" si="44"/>
        <v>1.1293666280120074</v>
      </c>
      <c r="F336" s="128">
        <f t="shared" si="44"/>
        <v>0</v>
      </c>
      <c r="G336" s="128">
        <f t="shared" si="44"/>
        <v>0</v>
      </c>
      <c r="H336" s="128">
        <f t="shared" si="44"/>
        <v>1.1549740803023958</v>
      </c>
    </row>
    <row r="337" spans="2:9" x14ac:dyDescent="0.55000000000000004">
      <c r="B337" s="127" t="str">
        <f>$B$51</f>
        <v>Nursing</v>
      </c>
      <c r="C337" s="128">
        <f t="shared" ref="C337:H337" si="45">IF($C$293=0,"",C312/$C$293)</f>
        <v>1.9265957583022006</v>
      </c>
      <c r="D337" s="128">
        <f t="shared" si="45"/>
        <v>1.7722927066326775</v>
      </c>
      <c r="E337" s="128">
        <f t="shared" si="45"/>
        <v>1.8182439801351749</v>
      </c>
      <c r="F337" s="128">
        <f t="shared" si="45"/>
        <v>8.1573182458875824</v>
      </c>
      <c r="G337" s="128">
        <f t="shared" si="45"/>
        <v>0</v>
      </c>
      <c r="H337" s="128">
        <f t="shared" si="45"/>
        <v>1.8667861845259555</v>
      </c>
    </row>
    <row r="338" spans="2:9" x14ac:dyDescent="0.55000000000000004">
      <c r="B338" s="130" t="str">
        <f>$B$52</f>
        <v>Totals</v>
      </c>
      <c r="C338" s="128">
        <f t="shared" ref="C338:H338" si="46">IF($C$293=0,"",C313/$C$293)</f>
        <v>1.3208574566312226</v>
      </c>
      <c r="D338" s="128">
        <f t="shared" si="46"/>
        <v>2.3907647921486515</v>
      </c>
      <c r="E338" s="128">
        <f t="shared" si="46"/>
        <v>3.2468366408065026</v>
      </c>
      <c r="F338" s="128">
        <f t="shared" si="46"/>
        <v>13.737860658287866</v>
      </c>
      <c r="G338" s="128">
        <f t="shared" si="46"/>
        <v>0</v>
      </c>
      <c r="H338" s="128">
        <f t="shared" si="46"/>
        <v>2.2721516982914016</v>
      </c>
      <c r="I338" s="349"/>
    </row>
    <row r="340" spans="2:9" ht="15" customHeight="1" x14ac:dyDescent="0.55000000000000004">
      <c r="B340" s="120" t="s">
        <v>231</v>
      </c>
      <c r="C340" s="121"/>
      <c r="D340" s="121"/>
      <c r="E340" s="121"/>
      <c r="F340" s="121"/>
      <c r="G340" s="121"/>
      <c r="H340" s="122"/>
    </row>
    <row r="341" spans="2:9" ht="55.5" customHeight="1" thickBot="1" x14ac:dyDescent="0.6">
      <c r="B341" s="432" t="s">
        <v>232</v>
      </c>
      <c r="C341" s="432"/>
      <c r="D341" s="432"/>
      <c r="E341" s="432"/>
      <c r="F341" s="432"/>
      <c r="G341" s="432"/>
      <c r="H341" s="432"/>
    </row>
    <row r="342" spans="2:9" ht="19.8" thickBot="1" x14ac:dyDescent="0.6">
      <c r="B342" s="124" t="s">
        <v>31</v>
      </c>
      <c r="C342" s="125" t="s">
        <v>25</v>
      </c>
      <c r="D342" s="125" t="s">
        <v>26</v>
      </c>
      <c r="E342" s="125" t="s">
        <v>27</v>
      </c>
      <c r="F342" s="125" t="s">
        <v>28</v>
      </c>
      <c r="G342" s="125" t="s">
        <v>29</v>
      </c>
      <c r="H342" s="126" t="s">
        <v>1</v>
      </c>
    </row>
    <row r="343" spans="2:9" x14ac:dyDescent="0.55000000000000004">
      <c r="B343" s="127" t="str">
        <f>$B$32</f>
        <v>Liberal Arts</v>
      </c>
      <c r="C343" s="135">
        <f t="shared" ref="C343:D363" si="47">C293*30</f>
        <v>8947.6399497381808</v>
      </c>
      <c r="D343" s="135">
        <f t="shared" si="47"/>
        <v>20794.005214451103</v>
      </c>
      <c r="E343" s="135">
        <f>E293*24</f>
        <v>32525.146860522422</v>
      </c>
      <c r="F343" s="135">
        <f>F293*18</f>
        <v>60531.182784253775</v>
      </c>
      <c r="G343" s="135">
        <f>G293*24</f>
        <v>0</v>
      </c>
      <c r="H343" s="135">
        <f>IF((C32/30+D32/30+E32/24+F32/18+G32/24)=0,0,H268/(C32/30+D32/30+E32/24+F32/18+G32/24))</f>
        <v>13340.787068368416</v>
      </c>
    </row>
    <row r="344" spans="2:9" x14ac:dyDescent="0.55000000000000004">
      <c r="B344" s="127" t="str">
        <f>$B$33</f>
        <v>Science</v>
      </c>
      <c r="C344" s="138">
        <f t="shared" si="47"/>
        <v>12113.129606747636</v>
      </c>
      <c r="D344" s="138">
        <f t="shared" si="47"/>
        <v>23791.15192488211</v>
      </c>
      <c r="E344" s="138">
        <f>E294*24</f>
        <v>34725.759939577641</v>
      </c>
      <c r="F344" s="138">
        <f>F294*18</f>
        <v>80412.110507154546</v>
      </c>
      <c r="G344" s="138">
        <f>G294*24</f>
        <v>0</v>
      </c>
      <c r="H344" s="138">
        <f t="shared" ref="H344:H363" si="48">IF((C33/30+D33/30+E33/24+F33/18+G33/24)=0,0,H269/(C33/30+D33/30+E33/24+F33/18+G33/24))</f>
        <v>18876.497400270946</v>
      </c>
    </row>
    <row r="345" spans="2:9" x14ac:dyDescent="0.55000000000000004">
      <c r="B345" s="127" t="str">
        <f>$B$34</f>
        <v>Fine Arts</v>
      </c>
      <c r="C345" s="138">
        <f t="shared" si="47"/>
        <v>11374.201180521646</v>
      </c>
      <c r="D345" s="138">
        <f t="shared" si="47"/>
        <v>23556.18335400616</v>
      </c>
      <c r="E345" s="138">
        <f t="shared" ref="E345:E363" si="49">E295*24</f>
        <v>86910.887585753924</v>
      </c>
      <c r="F345" s="138">
        <f t="shared" ref="F345:F363" si="50">F295*18</f>
        <v>0</v>
      </c>
      <c r="G345" s="138">
        <f t="shared" ref="G345:G363" si="51">G295*24</f>
        <v>0</v>
      </c>
      <c r="H345" s="138">
        <f t="shared" si="48"/>
        <v>16311.051814063941</v>
      </c>
    </row>
    <row r="346" spans="2:9" x14ac:dyDescent="0.55000000000000004">
      <c r="B346" s="127" t="str">
        <f>$B$35</f>
        <v>Teacher Education</v>
      </c>
      <c r="C346" s="138">
        <f t="shared" si="47"/>
        <v>19880.814312467312</v>
      </c>
      <c r="D346" s="138">
        <f t="shared" si="47"/>
        <v>19217.8141954149</v>
      </c>
      <c r="E346" s="138">
        <f t="shared" si="49"/>
        <v>18186.990034501654</v>
      </c>
      <c r="F346" s="138">
        <f t="shared" si="50"/>
        <v>48706.840999477317</v>
      </c>
      <c r="G346" s="138">
        <f t="shared" si="51"/>
        <v>0</v>
      </c>
      <c r="H346" s="138">
        <f t="shared" si="48"/>
        <v>19964.456710673694</v>
      </c>
    </row>
    <row r="347" spans="2:9" x14ac:dyDescent="0.55000000000000004">
      <c r="B347" s="127" t="str">
        <f>$B$36</f>
        <v>Agriculture</v>
      </c>
      <c r="C347" s="138">
        <f t="shared" si="47"/>
        <v>0</v>
      </c>
      <c r="D347" s="138">
        <f t="shared" si="47"/>
        <v>0</v>
      </c>
      <c r="E347" s="138">
        <f t="shared" si="49"/>
        <v>0</v>
      </c>
      <c r="F347" s="138">
        <f t="shared" si="50"/>
        <v>0</v>
      </c>
      <c r="G347" s="138">
        <f t="shared" si="51"/>
        <v>0</v>
      </c>
      <c r="H347" s="138">
        <f t="shared" si="48"/>
        <v>0</v>
      </c>
    </row>
    <row r="348" spans="2:9" x14ac:dyDescent="0.55000000000000004">
      <c r="B348" s="127" t="str">
        <f>$B$37</f>
        <v>Engineering</v>
      </c>
      <c r="C348" s="138">
        <f t="shared" si="47"/>
        <v>25321.056302940833</v>
      </c>
      <c r="D348" s="138">
        <f t="shared" si="47"/>
        <v>37480.689720210714</v>
      </c>
      <c r="E348" s="138">
        <f t="shared" si="49"/>
        <v>41957.247241366938</v>
      </c>
      <c r="F348" s="138">
        <f t="shared" si="50"/>
        <v>78852.260201062105</v>
      </c>
      <c r="G348" s="138">
        <f t="shared" si="51"/>
        <v>0</v>
      </c>
      <c r="H348" s="138">
        <f t="shared" si="48"/>
        <v>38327.757096597103</v>
      </c>
    </row>
    <row r="349" spans="2:9" x14ac:dyDescent="0.55000000000000004">
      <c r="B349" s="127" t="str">
        <f>$B$38</f>
        <v>Home Economics</v>
      </c>
      <c r="C349" s="138">
        <f t="shared" si="47"/>
        <v>4105.7583703930377</v>
      </c>
      <c r="D349" s="138">
        <f t="shared" si="47"/>
        <v>12838.704134933889</v>
      </c>
      <c r="E349" s="138">
        <f t="shared" si="49"/>
        <v>0</v>
      </c>
      <c r="F349" s="138">
        <f t="shared" si="50"/>
        <v>0</v>
      </c>
      <c r="G349" s="138">
        <f t="shared" si="51"/>
        <v>0</v>
      </c>
      <c r="H349" s="138">
        <f t="shared" si="48"/>
        <v>5144.9189648006441</v>
      </c>
    </row>
    <row r="350" spans="2:9" x14ac:dyDescent="0.55000000000000004">
      <c r="B350" s="127" t="str">
        <f>$B$39</f>
        <v>Law</v>
      </c>
      <c r="C350" s="138">
        <f t="shared" si="47"/>
        <v>0</v>
      </c>
      <c r="D350" s="138">
        <f t="shared" si="47"/>
        <v>0</v>
      </c>
      <c r="E350" s="138">
        <f t="shared" si="49"/>
        <v>0</v>
      </c>
      <c r="F350" s="138">
        <f t="shared" si="50"/>
        <v>0</v>
      </c>
      <c r="G350" s="138">
        <f t="shared" si="51"/>
        <v>0</v>
      </c>
      <c r="H350" s="138">
        <f t="shared" si="48"/>
        <v>0</v>
      </c>
    </row>
    <row r="351" spans="2:9" x14ac:dyDescent="0.55000000000000004">
      <c r="B351" s="127" t="str">
        <f>$B$40</f>
        <v>Social Service</v>
      </c>
      <c r="C351" s="138">
        <f t="shared" si="47"/>
        <v>13411.677975528677</v>
      </c>
      <c r="D351" s="138">
        <f t="shared" si="47"/>
        <v>16872.68224268718</v>
      </c>
      <c r="E351" s="138">
        <f t="shared" si="49"/>
        <v>15074.345447729473</v>
      </c>
      <c r="F351" s="138">
        <f t="shared" si="50"/>
        <v>86759.929992631485</v>
      </c>
      <c r="G351" s="138">
        <f t="shared" si="51"/>
        <v>0</v>
      </c>
      <c r="H351" s="138">
        <f t="shared" si="48"/>
        <v>16275.344560073892</v>
      </c>
    </row>
    <row r="352" spans="2:9" x14ac:dyDescent="0.55000000000000004">
      <c r="B352" s="127" t="str">
        <f>$B$41</f>
        <v>Library Science</v>
      </c>
      <c r="C352" s="138">
        <f t="shared" si="47"/>
        <v>9890.203949497416</v>
      </c>
      <c r="D352" s="138">
        <f t="shared" si="47"/>
        <v>13519.700338610899</v>
      </c>
      <c r="E352" s="138">
        <f t="shared" si="49"/>
        <v>0</v>
      </c>
      <c r="F352" s="138">
        <f t="shared" si="50"/>
        <v>0</v>
      </c>
      <c r="G352" s="138">
        <f t="shared" si="51"/>
        <v>0</v>
      </c>
      <c r="H352" s="138">
        <f t="shared" si="48"/>
        <v>13035.767486729101</v>
      </c>
    </row>
    <row r="353" spans="2:9" x14ac:dyDescent="0.55000000000000004">
      <c r="B353" s="127" t="str">
        <f>$B$42</f>
        <v>Veterinary Science</v>
      </c>
      <c r="C353" s="138">
        <f t="shared" si="47"/>
        <v>0</v>
      </c>
      <c r="D353" s="138">
        <f t="shared" si="47"/>
        <v>0</v>
      </c>
      <c r="E353" s="138">
        <f t="shared" si="49"/>
        <v>0</v>
      </c>
      <c r="F353" s="138">
        <f t="shared" si="50"/>
        <v>0</v>
      </c>
      <c r="G353" s="138">
        <f t="shared" si="51"/>
        <v>0</v>
      </c>
      <c r="H353" s="138">
        <f t="shared" si="48"/>
        <v>0</v>
      </c>
    </row>
    <row r="354" spans="2:9" x14ac:dyDescent="0.55000000000000004">
      <c r="B354" s="127" t="str">
        <f>$B$43</f>
        <v>Vocational Training</v>
      </c>
      <c r="C354" s="138">
        <f t="shared" si="47"/>
        <v>0</v>
      </c>
      <c r="D354" s="138">
        <f t="shared" si="47"/>
        <v>0</v>
      </c>
      <c r="E354" s="138">
        <f t="shared" si="49"/>
        <v>0</v>
      </c>
      <c r="F354" s="138">
        <f t="shared" si="50"/>
        <v>0</v>
      </c>
      <c r="G354" s="138">
        <f t="shared" si="51"/>
        <v>0</v>
      </c>
      <c r="H354" s="138">
        <f t="shared" si="48"/>
        <v>0</v>
      </c>
    </row>
    <row r="355" spans="2:9" x14ac:dyDescent="0.55000000000000004">
      <c r="B355" s="127" t="str">
        <f>$B$44</f>
        <v>Physical Training</v>
      </c>
      <c r="C355" s="138">
        <f t="shared" si="47"/>
        <v>0</v>
      </c>
      <c r="D355" s="138">
        <f t="shared" si="47"/>
        <v>0</v>
      </c>
      <c r="E355" s="138">
        <f t="shared" si="49"/>
        <v>0</v>
      </c>
      <c r="F355" s="138">
        <f t="shared" si="50"/>
        <v>0</v>
      </c>
      <c r="G355" s="138">
        <f t="shared" si="51"/>
        <v>0</v>
      </c>
      <c r="H355" s="138">
        <f t="shared" si="48"/>
        <v>0</v>
      </c>
    </row>
    <row r="356" spans="2:9" x14ac:dyDescent="0.55000000000000004">
      <c r="B356" s="127" t="str">
        <f>$B$45</f>
        <v>Health Services</v>
      </c>
      <c r="C356" s="138">
        <f t="shared" si="47"/>
        <v>5543.0610963112786</v>
      </c>
      <c r="D356" s="138">
        <f t="shared" si="47"/>
        <v>9240.1655461975115</v>
      </c>
      <c r="E356" s="138">
        <f t="shared" si="49"/>
        <v>16476.306698134256</v>
      </c>
      <c r="F356" s="138">
        <f t="shared" si="50"/>
        <v>37469.000911514886</v>
      </c>
      <c r="G356" s="138">
        <f t="shared" si="51"/>
        <v>0</v>
      </c>
      <c r="H356" s="138">
        <f t="shared" si="48"/>
        <v>9784.9742023152867</v>
      </c>
    </row>
    <row r="357" spans="2:9" x14ac:dyDescent="0.55000000000000004">
      <c r="B357" s="127" t="str">
        <f>$B$46</f>
        <v>Pharmacy</v>
      </c>
      <c r="C357" s="138">
        <f t="shared" si="47"/>
        <v>0</v>
      </c>
      <c r="D357" s="138">
        <f t="shared" si="47"/>
        <v>0</v>
      </c>
      <c r="E357" s="138">
        <f t="shared" si="49"/>
        <v>0</v>
      </c>
      <c r="F357" s="138">
        <f t="shared" si="50"/>
        <v>0</v>
      </c>
      <c r="G357" s="138">
        <f t="shared" si="51"/>
        <v>0</v>
      </c>
      <c r="H357" s="138">
        <f t="shared" si="48"/>
        <v>0</v>
      </c>
    </row>
    <row r="358" spans="2:9" x14ac:dyDescent="0.55000000000000004">
      <c r="B358" s="127" t="str">
        <f>$B$47</f>
        <v>Business Administration</v>
      </c>
      <c r="C358" s="138">
        <f t="shared" si="47"/>
        <v>12807.211713801125</v>
      </c>
      <c r="D358" s="138">
        <f t="shared" si="47"/>
        <v>20751.358762997057</v>
      </c>
      <c r="E358" s="138">
        <f t="shared" si="49"/>
        <v>29304.50664004367</v>
      </c>
      <c r="F358" s="138">
        <f t="shared" si="50"/>
        <v>139907.23124512067</v>
      </c>
      <c r="G358" s="138">
        <f t="shared" si="51"/>
        <v>0</v>
      </c>
      <c r="H358" s="138">
        <f t="shared" si="48"/>
        <v>22364.12823474556</v>
      </c>
    </row>
    <row r="359" spans="2:9" x14ac:dyDescent="0.55000000000000004">
      <c r="B359" s="127" t="str">
        <f>$B$48</f>
        <v>Optometry</v>
      </c>
      <c r="C359" s="138">
        <f t="shared" si="47"/>
        <v>0</v>
      </c>
      <c r="D359" s="138">
        <f t="shared" si="47"/>
        <v>0</v>
      </c>
      <c r="E359" s="138">
        <f t="shared" si="49"/>
        <v>0</v>
      </c>
      <c r="F359" s="138">
        <f t="shared" si="50"/>
        <v>0</v>
      </c>
      <c r="G359" s="138">
        <f t="shared" si="51"/>
        <v>0</v>
      </c>
      <c r="H359" s="138">
        <f t="shared" si="48"/>
        <v>0</v>
      </c>
    </row>
    <row r="360" spans="2:9" x14ac:dyDescent="0.55000000000000004">
      <c r="B360" s="127" t="str">
        <f>$B$49</f>
        <v>Teacher Ed-Practice Teaching</v>
      </c>
      <c r="C360" s="138">
        <f t="shared" si="47"/>
        <v>0</v>
      </c>
      <c r="D360" s="138">
        <f t="shared" si="47"/>
        <v>53807.514597964255</v>
      </c>
      <c r="E360" s="138">
        <f t="shared" si="49"/>
        <v>0</v>
      </c>
      <c r="F360" s="138">
        <f t="shared" si="50"/>
        <v>0</v>
      </c>
      <c r="G360" s="138">
        <f t="shared" si="51"/>
        <v>0</v>
      </c>
      <c r="H360" s="138">
        <f t="shared" si="48"/>
        <v>53807.514597964255</v>
      </c>
    </row>
    <row r="361" spans="2:9" x14ac:dyDescent="0.55000000000000004">
      <c r="B361" s="127" t="str">
        <f>$B$50</f>
        <v>Technology</v>
      </c>
      <c r="C361" s="138">
        <f t="shared" si="47"/>
        <v>6526.0558496827789</v>
      </c>
      <c r="D361" s="138">
        <f t="shared" si="47"/>
        <v>12777.489317406804</v>
      </c>
      <c r="E361" s="138">
        <f t="shared" si="49"/>
        <v>8084.1327669610691</v>
      </c>
      <c r="F361" s="138">
        <f t="shared" si="50"/>
        <v>0</v>
      </c>
      <c r="G361" s="138">
        <f t="shared" si="51"/>
        <v>0</v>
      </c>
      <c r="H361" s="138">
        <f t="shared" si="48"/>
        <v>9999.298376936129</v>
      </c>
    </row>
    <row r="362" spans="2:9" x14ac:dyDescent="0.55000000000000004">
      <c r="B362" s="127" t="str">
        <f>$B$51</f>
        <v>Nursing</v>
      </c>
      <c r="C362" s="138">
        <f t="shared" si="47"/>
        <v>17238.485173980895</v>
      </c>
      <c r="D362" s="138">
        <f t="shared" si="47"/>
        <v>15857.837024496155</v>
      </c>
      <c r="E362" s="138">
        <f t="shared" si="49"/>
        <v>13015.193980022757</v>
      </c>
      <c r="F362" s="138">
        <f t="shared" si="50"/>
        <v>43793.24797177915</v>
      </c>
      <c r="G362" s="138">
        <f t="shared" si="51"/>
        <v>0</v>
      </c>
      <c r="H362" s="138">
        <f t="shared" si="48"/>
        <v>15336.651326106139</v>
      </c>
    </row>
    <row r="363" spans="2:9" x14ac:dyDescent="0.55000000000000004">
      <c r="B363" s="130" t="str">
        <f>$B$52</f>
        <v>Totals</v>
      </c>
      <c r="C363" s="135">
        <f t="shared" si="47"/>
        <v>11818.556946863093</v>
      </c>
      <c r="D363" s="135">
        <f t="shared" si="47"/>
        <v>21391.702564656771</v>
      </c>
      <c r="E363" s="135">
        <f t="shared" si="49"/>
        <v>23241.220190043183</v>
      </c>
      <c r="F363" s="135">
        <f t="shared" si="50"/>
        <v>73752.858510019796</v>
      </c>
      <c r="G363" s="135">
        <f t="shared" si="51"/>
        <v>0</v>
      </c>
      <c r="H363" s="135">
        <f t="shared" si="48"/>
        <v>19253.189067614025</v>
      </c>
      <c r="I363" s="349"/>
    </row>
  </sheetData>
  <mergeCells count="45">
    <mergeCell ref="B341:H341"/>
    <mergeCell ref="I140:I141"/>
    <mergeCell ref="B166:G166"/>
    <mergeCell ref="B12:E12"/>
    <mergeCell ref="B13:E13"/>
    <mergeCell ref="B14:E14"/>
    <mergeCell ref="B15:E15"/>
    <mergeCell ref="B16:E16"/>
    <mergeCell ref="D83:F83"/>
    <mergeCell ref="B17:E17"/>
    <mergeCell ref="B266:H266"/>
    <mergeCell ref="B291:H291"/>
    <mergeCell ref="B316:H316"/>
    <mergeCell ref="B264:H264"/>
    <mergeCell ref="B241:G241"/>
    <mergeCell ref="B140:F141"/>
    <mergeCell ref="B1:H1"/>
    <mergeCell ref="B2:H2"/>
    <mergeCell ref="B190:G190"/>
    <mergeCell ref="B215:G215"/>
    <mergeCell ref="D21:F21"/>
    <mergeCell ref="B87:G87"/>
    <mergeCell ref="B114:G114"/>
    <mergeCell ref="B84:C84"/>
    <mergeCell ref="D84:F84"/>
    <mergeCell ref="B10:G10"/>
    <mergeCell ref="B113:H113"/>
    <mergeCell ref="D27:F27"/>
    <mergeCell ref="B28:C28"/>
    <mergeCell ref="D28:F28"/>
    <mergeCell ref="D54:F54"/>
    <mergeCell ref="B55:C55"/>
    <mergeCell ref="B8:H8"/>
    <mergeCell ref="B191:H191"/>
    <mergeCell ref="B216:H216"/>
    <mergeCell ref="B89:G89"/>
    <mergeCell ref="D55:F55"/>
    <mergeCell ref="B18:E18"/>
    <mergeCell ref="B139:G139"/>
    <mergeCell ref="B9:G9"/>
    <mergeCell ref="B165:G165"/>
    <mergeCell ref="B21:C21"/>
    <mergeCell ref="D20:F20"/>
    <mergeCell ref="B11:H11"/>
    <mergeCell ref="B58:G58"/>
  </mergeCells>
  <phoneticPr fontId="0" type="noConversion"/>
  <conditionalFormatting sqref="C61:G80">
    <cfRule type="expression" dxfId="226" priority="7" stopIfTrue="1">
      <formula>C32=0</formula>
    </cfRule>
  </conditionalFormatting>
  <conditionalFormatting sqref="C91:G110">
    <cfRule type="expression" dxfId="225" priority="6" stopIfTrue="1">
      <formula>C32=0</formula>
    </cfRule>
  </conditionalFormatting>
  <conditionalFormatting sqref="C293:G312">
    <cfRule type="expression" dxfId="224" priority="1" stopIfTrue="1">
      <formula>C32=0</formula>
    </cfRule>
  </conditionalFormatting>
  <conditionalFormatting sqref="C143:H162">
    <cfRule type="expression" dxfId="223" priority="4" stopIfTrue="1">
      <formula>C32=0</formula>
    </cfRule>
  </conditionalFormatting>
  <conditionalFormatting sqref="H143:H162">
    <cfRule type="expression" dxfId="222" priority="2" stopIfTrue="1">
      <formula>OR(AND(#REF!&gt;0,H143&gt;0,H61=0),AND(#REF!&gt;0,H143&gt;0,H32=0))</formula>
    </cfRule>
    <cfRule type="expression" dxfId="221" priority="5" stopIfTrue="1">
      <formula>OR(AND(#REF!&gt;0,H143&gt;0,H61=0),AND(#REF!&gt;0,H143&gt;0,H32=0))</formula>
    </cfRule>
  </conditionalFormatting>
  <pageMargins left="0.25" right="0.25" top="0.5" bottom="0.5" header="0.17" footer="0.17"/>
  <pageSetup scale="68" fitToHeight="0" orientation="portrait" r:id="rId1"/>
  <headerFooter alignWithMargins="0"/>
  <rowBreaks count="6" manualBreakCount="6">
    <brk id="56" max="16383" man="1"/>
    <brk id="112" max="16383" man="1"/>
    <brk id="164" max="16383" man="1"/>
    <brk id="214" max="16383" man="1"/>
    <brk id="264" max="16383" man="1"/>
    <brk id="314" max="16383" man="1"/>
  </rowBreaks>
  <ignoredErrors>
    <ignoredError sqref="F343:F363" formula="1"/>
  </ignoredError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8">
    <tabColor rgb="FFFFC000"/>
    <pageSetUpPr fitToPage="1"/>
  </sheetPr>
  <dimension ref="B1:K363"/>
  <sheetViews>
    <sheetView showGridLines="0" showZeros="0" zoomScale="70" zoomScaleNormal="70" workbookViewId="0">
      <selection activeCell="K24" sqref="K24"/>
    </sheetView>
  </sheetViews>
  <sheetFormatPr defaultColWidth="9.109375" defaultRowHeight="19.2" x14ac:dyDescent="0.55000000000000004"/>
  <cols>
    <col min="1" max="1" width="1.88671875" style="107" customWidth="1"/>
    <col min="2" max="2" width="30.5546875" style="107" customWidth="1"/>
    <col min="3" max="5" width="15.88671875" style="107" bestFit="1" customWidth="1"/>
    <col min="6" max="6" width="16.6640625" style="107" bestFit="1" customWidth="1"/>
    <col min="7" max="7" width="17.5546875" style="107" bestFit="1" customWidth="1"/>
    <col min="8" max="8" width="21.33203125" style="107" bestFit="1" customWidth="1"/>
    <col min="9" max="9" width="16.33203125" style="107" customWidth="1"/>
    <col min="10" max="16384" width="9.109375" style="107"/>
  </cols>
  <sheetData>
    <row r="1" spans="2:8" x14ac:dyDescent="0.55000000000000004">
      <c r="B1" s="442" t="str">
        <f>'Relative Weights'!A1</f>
        <v>THECB Texas Public University Expenditure Study - Fiscal Year 2025</v>
      </c>
      <c r="C1" s="442"/>
      <c r="D1" s="442"/>
      <c r="E1" s="442"/>
      <c r="F1" s="442"/>
      <c r="G1" s="442"/>
      <c r="H1" s="442"/>
    </row>
    <row r="2" spans="2:8" x14ac:dyDescent="0.55000000000000004">
      <c r="B2" s="443" t="str">
        <f>'Relative Weights'!A2</f>
        <v>Institution Survey for the Year Ended August 31, 2025</v>
      </c>
      <c r="C2" s="443"/>
      <c r="D2" s="443"/>
      <c r="E2" s="443"/>
      <c r="F2" s="443"/>
      <c r="G2" s="443"/>
      <c r="H2" s="443"/>
    </row>
    <row r="3" spans="2:8" x14ac:dyDescent="0.55000000000000004">
      <c r="B3" s="119" t="s">
        <v>114</v>
      </c>
      <c r="C3" s="119"/>
      <c r="D3" s="119"/>
      <c r="E3" s="119"/>
      <c r="F3" s="119"/>
      <c r="G3" s="119"/>
      <c r="H3" s="119"/>
    </row>
    <row r="4" spans="2:8" x14ac:dyDescent="0.55000000000000004">
      <c r="B4" s="292" t="s">
        <v>128</v>
      </c>
      <c r="C4" s="119"/>
      <c r="D4" s="119"/>
      <c r="E4" s="119"/>
      <c r="F4" s="119"/>
      <c r="G4" s="119"/>
      <c r="H4" s="119"/>
    </row>
    <row r="5" spans="2:8" ht="16.5" customHeight="1" x14ac:dyDescent="0.55000000000000004">
      <c r="B5" s="119"/>
      <c r="C5" s="119"/>
      <c r="D5" s="119"/>
      <c r="E5" s="119"/>
      <c r="F5" s="119"/>
      <c r="G5" s="119"/>
      <c r="H5" s="244"/>
    </row>
    <row r="6" spans="2:8" x14ac:dyDescent="0.55000000000000004">
      <c r="B6" s="293" t="s">
        <v>10</v>
      </c>
      <c r="C6" s="293"/>
      <c r="D6" s="293"/>
      <c r="E6" s="293"/>
      <c r="F6" s="293"/>
      <c r="G6" s="293"/>
      <c r="H6" s="294"/>
    </row>
    <row r="7" spans="2:8" ht="14.25" customHeight="1" x14ac:dyDescent="0.55000000000000004">
      <c r="B7" s="119"/>
      <c r="C7" s="119"/>
      <c r="D7" s="119"/>
      <c r="E7" s="119"/>
      <c r="F7" s="119"/>
      <c r="G7" s="119"/>
      <c r="H7" s="295"/>
    </row>
    <row r="8" spans="2:8" ht="171" customHeight="1" x14ac:dyDescent="0.55000000000000004">
      <c r="B8" s="431" t="s">
        <v>223</v>
      </c>
      <c r="C8" s="431"/>
      <c r="D8" s="431"/>
      <c r="E8" s="431"/>
      <c r="F8" s="431"/>
      <c r="G8" s="431"/>
      <c r="H8" s="431"/>
    </row>
    <row r="9" spans="2:8" ht="99.75" customHeight="1" x14ac:dyDescent="0.55000000000000004">
      <c r="B9" s="432" t="s">
        <v>41</v>
      </c>
      <c r="C9" s="432"/>
      <c r="D9" s="432"/>
      <c r="E9" s="432"/>
      <c r="F9" s="432"/>
      <c r="G9" s="432"/>
      <c r="H9" s="296"/>
    </row>
    <row r="10" spans="2:8" ht="15" customHeight="1" x14ac:dyDescent="0.55000000000000004">
      <c r="B10" s="442" t="s">
        <v>20</v>
      </c>
      <c r="C10" s="442"/>
      <c r="D10" s="442"/>
      <c r="E10" s="442"/>
      <c r="F10" s="442"/>
      <c r="G10" s="442"/>
      <c r="H10" s="296"/>
    </row>
    <row r="11" spans="2:8" ht="21" customHeight="1" thickBot="1" x14ac:dyDescent="0.6">
      <c r="B11" s="444" t="s">
        <v>851</v>
      </c>
      <c r="C11" s="444"/>
      <c r="D11" s="444"/>
      <c r="E11" s="444"/>
      <c r="F11" s="444"/>
      <c r="G11" s="444"/>
      <c r="H11" s="444"/>
    </row>
    <row r="12" spans="2:8" ht="29.25" customHeight="1" thickBot="1" x14ac:dyDescent="0.6">
      <c r="B12" s="459" t="s">
        <v>16</v>
      </c>
      <c r="C12" s="460"/>
      <c r="D12" s="460"/>
      <c r="E12" s="461"/>
      <c r="F12" s="297"/>
      <c r="G12" s="298"/>
      <c r="H12" s="299" t="s">
        <v>17</v>
      </c>
    </row>
    <row r="13" spans="2:8" ht="14.25" customHeight="1" x14ac:dyDescent="0.55000000000000004">
      <c r="B13" s="462" t="s">
        <v>12</v>
      </c>
      <c r="C13" s="463"/>
      <c r="D13" s="463"/>
      <c r="E13" s="464"/>
      <c r="F13" s="352"/>
      <c r="G13" s="301"/>
      <c r="H13" s="353">
        <f>Data!$G$3</f>
        <v>776128217</v>
      </c>
    </row>
    <row r="14" spans="2:8" ht="14.25" customHeight="1" x14ac:dyDescent="0.55000000000000004">
      <c r="B14" s="436" t="s">
        <v>13</v>
      </c>
      <c r="C14" s="465"/>
      <c r="D14" s="465"/>
      <c r="E14" s="466"/>
      <c r="F14" s="354"/>
      <c r="G14" s="301"/>
      <c r="H14" s="355">
        <f>Data!$H$3</f>
        <v>1043714545</v>
      </c>
    </row>
    <row r="15" spans="2:8" ht="14.25" customHeight="1" x14ac:dyDescent="0.55000000000000004">
      <c r="B15" s="436" t="s">
        <v>14</v>
      </c>
      <c r="C15" s="465"/>
      <c r="D15" s="465"/>
      <c r="E15" s="466"/>
      <c r="F15" s="354"/>
      <c r="G15" s="301"/>
      <c r="H15" s="355">
        <f>Data!$I$3</f>
        <v>618213965</v>
      </c>
    </row>
    <row r="16" spans="2:8" ht="14.25" customHeight="1" x14ac:dyDescent="0.55000000000000004">
      <c r="B16" s="436" t="s">
        <v>18</v>
      </c>
      <c r="C16" s="465"/>
      <c r="D16" s="465"/>
      <c r="E16" s="466"/>
      <c r="F16" s="354"/>
      <c r="G16" s="301"/>
      <c r="H16" s="355">
        <f>Data!$J$3</f>
        <v>52721491</v>
      </c>
    </row>
    <row r="17" spans="2:9" x14ac:dyDescent="0.55000000000000004">
      <c r="B17" s="436" t="s">
        <v>15</v>
      </c>
      <c r="C17" s="465"/>
      <c r="D17" s="465"/>
      <c r="E17" s="466"/>
      <c r="F17" s="354"/>
      <c r="G17" s="301"/>
      <c r="H17" s="355">
        <f>Data!$K$3</f>
        <v>322942835</v>
      </c>
    </row>
    <row r="18" spans="2:9" x14ac:dyDescent="0.55000000000000004">
      <c r="B18" s="436" t="s">
        <v>1</v>
      </c>
      <c r="C18" s="465"/>
      <c r="D18" s="465"/>
      <c r="E18" s="466"/>
      <c r="F18" s="356"/>
      <c r="G18" s="301"/>
      <c r="H18" s="357">
        <f>SUM(H13:H17)</f>
        <v>2813721053</v>
      </c>
    </row>
    <row r="19" spans="2:9" ht="13.5" customHeight="1" x14ac:dyDescent="0.55000000000000004">
      <c r="B19" s="306"/>
      <c r="D19" s="306"/>
      <c r="E19" s="306"/>
      <c r="F19" s="306"/>
      <c r="G19" s="306"/>
      <c r="H19" s="296"/>
    </row>
    <row r="20" spans="2:9" ht="13.5" customHeight="1" x14ac:dyDescent="0.55000000000000004">
      <c r="B20" s="306"/>
      <c r="D20" s="467" t="s">
        <v>22</v>
      </c>
      <c r="E20" s="468"/>
      <c r="F20" s="469"/>
      <c r="G20" s="307" t="s">
        <v>23</v>
      </c>
      <c r="H20" s="307" t="s">
        <v>24</v>
      </c>
    </row>
    <row r="21" spans="2:9" ht="17.25" customHeight="1" x14ac:dyDescent="0.55000000000000004">
      <c r="B21" s="438" t="s">
        <v>21</v>
      </c>
      <c r="C21" s="470"/>
      <c r="D21" s="471" t="str">
        <f>Data!L3</f>
        <v>Cris Hamilton</v>
      </c>
      <c r="E21" s="472"/>
      <c r="F21" s="473"/>
      <c r="G21" s="308" t="str">
        <f>Data!M3</f>
        <v>512-471-2808</v>
      </c>
      <c r="H21" s="309" t="str">
        <f>Data!N3</f>
        <v>irris@austin.utexas.edu</v>
      </c>
    </row>
    <row r="22" spans="2:9" ht="13.5" customHeight="1" x14ac:dyDescent="0.55000000000000004">
      <c r="B22" s="306"/>
      <c r="C22" s="306"/>
      <c r="D22" s="306"/>
      <c r="E22" s="306"/>
      <c r="F22" s="306"/>
      <c r="G22" s="306"/>
      <c r="H22" s="296"/>
    </row>
    <row r="23" spans="2:9" ht="15.75" customHeight="1" thickBot="1" x14ac:dyDescent="0.6">
      <c r="B23" s="117" t="s">
        <v>900</v>
      </c>
      <c r="C23" s="306"/>
      <c r="D23" s="306"/>
      <c r="E23" s="306"/>
      <c r="F23" s="306"/>
      <c r="G23" s="306"/>
      <c r="H23" s="296"/>
    </row>
    <row r="24" spans="2:9" s="313" customFormat="1" x14ac:dyDescent="0.55000000000000004">
      <c r="B24" s="310"/>
      <c r="C24" s="123" t="s">
        <v>25</v>
      </c>
      <c r="D24" s="311" t="s">
        <v>26</v>
      </c>
      <c r="E24" s="311" t="s">
        <v>27</v>
      </c>
      <c r="F24" s="311" t="s">
        <v>28</v>
      </c>
      <c r="G24" s="311" t="s">
        <v>29</v>
      </c>
      <c r="H24" s="312" t="s">
        <v>30</v>
      </c>
    </row>
    <row r="25" spans="2:9" s="313" customFormat="1" ht="19.8" thickBot="1" x14ac:dyDescent="0.6">
      <c r="B25" s="314" t="s">
        <v>675</v>
      </c>
      <c r="C25" s="315">
        <f>Data!O3</f>
        <v>17311</v>
      </c>
      <c r="D25" s="316">
        <f>Data!P3</f>
        <v>25854</v>
      </c>
      <c r="E25" s="316">
        <f>Data!Q3</f>
        <v>4805</v>
      </c>
      <c r="F25" s="316">
        <f>Data!R3</f>
        <v>4388</v>
      </c>
      <c r="G25" s="316">
        <f>Data!S3</f>
        <v>1307</v>
      </c>
      <c r="H25" s="317">
        <f>SUM(C25:G25)</f>
        <v>53665</v>
      </c>
    </row>
    <row r="26" spans="2:9" x14ac:dyDescent="0.55000000000000004">
      <c r="C26" s="318"/>
      <c r="D26" s="318"/>
      <c r="E26" s="318"/>
      <c r="F26" s="318"/>
      <c r="G26" s="318"/>
      <c r="H26" s="318"/>
      <c r="I26" s="318"/>
    </row>
    <row r="27" spans="2:9" ht="13.5" customHeight="1" x14ac:dyDescent="0.55000000000000004">
      <c r="B27" s="306"/>
      <c r="D27" s="467" t="s">
        <v>22</v>
      </c>
      <c r="E27" s="468"/>
      <c r="F27" s="469"/>
      <c r="G27" s="307" t="s">
        <v>23</v>
      </c>
      <c r="H27" s="307" t="s">
        <v>24</v>
      </c>
    </row>
    <row r="28" spans="2:9" ht="17.25" customHeight="1" x14ac:dyDescent="0.55000000000000004">
      <c r="B28" s="438" t="s">
        <v>893</v>
      </c>
      <c r="C28" s="470"/>
      <c r="D28" s="471" t="str">
        <f>Data!T3</f>
        <v>A. Cris Hamilton</v>
      </c>
      <c r="E28" s="472"/>
      <c r="F28" s="473"/>
      <c r="G28" s="308" t="str">
        <f>Data!U3</f>
        <v>512-475-9254</v>
      </c>
      <c r="H28" s="309" t="str">
        <f>Data!V3</f>
        <v xml:space="preserve">Cris.Hamilton@austin.utexas.edu </v>
      </c>
    </row>
    <row r="29" spans="2:9" ht="13.5" customHeight="1" x14ac:dyDescent="0.55000000000000004">
      <c r="B29" s="306"/>
      <c r="C29" s="306"/>
      <c r="D29" s="306"/>
      <c r="E29" s="306"/>
      <c r="F29" s="306"/>
      <c r="G29" s="306"/>
      <c r="H29" s="296"/>
    </row>
    <row r="30" spans="2:9" ht="19.8" thickBot="1" x14ac:dyDescent="0.6">
      <c r="B30" s="117" t="s">
        <v>901</v>
      </c>
    </row>
    <row r="31" spans="2:9" ht="19.8" thickBot="1" x14ac:dyDescent="0.6">
      <c r="B31" s="124" t="s">
        <v>31</v>
      </c>
      <c r="C31" s="125" t="s">
        <v>25</v>
      </c>
      <c r="D31" s="125" t="s">
        <v>26</v>
      </c>
      <c r="E31" s="125" t="s">
        <v>27</v>
      </c>
      <c r="F31" s="125" t="s">
        <v>28</v>
      </c>
      <c r="G31" s="125" t="s">
        <v>29</v>
      </c>
      <c r="H31" s="126" t="s">
        <v>30</v>
      </c>
    </row>
    <row r="32" spans="2:9" x14ac:dyDescent="0.55000000000000004">
      <c r="B32" s="127" t="s">
        <v>42</v>
      </c>
      <c r="C32" s="140">
        <f>Data!W3</f>
        <v>368472.99999999994</v>
      </c>
      <c r="D32" s="140">
        <f>Data!AQ3</f>
        <v>199437.00000000003</v>
      </c>
      <c r="E32" s="140">
        <f>Data!BK3</f>
        <v>18338.5</v>
      </c>
      <c r="F32" s="140">
        <f>Data!CE3</f>
        <v>22901</v>
      </c>
      <c r="G32" s="140">
        <v>0</v>
      </c>
      <c r="H32" s="141">
        <f>SUM(C32:G32)</f>
        <v>609149.5</v>
      </c>
    </row>
    <row r="33" spans="2:8" x14ac:dyDescent="0.55000000000000004">
      <c r="B33" s="129" t="s">
        <v>43</v>
      </c>
      <c r="C33" s="140">
        <f>Data!X3</f>
        <v>127468.99999999997</v>
      </c>
      <c r="D33" s="140">
        <f>Data!AR3</f>
        <v>96762.999999999971</v>
      </c>
      <c r="E33" s="140">
        <f>Data!BL3</f>
        <v>6305.9999999999991</v>
      </c>
      <c r="F33" s="140">
        <f>Data!CF3</f>
        <v>15942.999999999995</v>
      </c>
      <c r="G33" s="140">
        <f>Data!CZ3</f>
        <v>0</v>
      </c>
      <c r="H33" s="141">
        <f t="shared" ref="H33:H52" si="0">SUM(C33:G33)</f>
        <v>246480.99999999994</v>
      </c>
    </row>
    <row r="34" spans="2:8" x14ac:dyDescent="0.55000000000000004">
      <c r="B34" s="129" t="s">
        <v>44</v>
      </c>
      <c r="C34" s="140">
        <f>Data!Y3</f>
        <v>36308.000000000007</v>
      </c>
      <c r="D34" s="140">
        <f>Data!AS3</f>
        <v>18330</v>
      </c>
      <c r="E34" s="140">
        <f>Data!BM3</f>
        <v>5514</v>
      </c>
      <c r="F34" s="140">
        <f>Data!CG3</f>
        <v>2634</v>
      </c>
      <c r="G34" s="140">
        <f>Data!DA3</f>
        <v>0</v>
      </c>
      <c r="H34" s="141">
        <f t="shared" si="0"/>
        <v>62786.000000000007</v>
      </c>
    </row>
    <row r="35" spans="2:8" x14ac:dyDescent="0.55000000000000004">
      <c r="B35" s="129" t="s">
        <v>45</v>
      </c>
      <c r="C35" s="140">
        <f>Data!Z3</f>
        <v>9314</v>
      </c>
      <c r="D35" s="140">
        <f>Data!AT3</f>
        <v>11784</v>
      </c>
      <c r="E35" s="140">
        <f>Data!BN3</f>
        <v>4825</v>
      </c>
      <c r="F35" s="140">
        <f>Data!CH3</f>
        <v>4847</v>
      </c>
      <c r="G35" s="140">
        <f>Data!DB3</f>
        <v>0</v>
      </c>
      <c r="H35" s="141">
        <f t="shared" si="0"/>
        <v>30770</v>
      </c>
    </row>
    <row r="36" spans="2:8" x14ac:dyDescent="0.55000000000000004">
      <c r="B36" s="129" t="s">
        <v>46</v>
      </c>
      <c r="C36" s="140">
        <f>Data!AA3</f>
        <v>0</v>
      </c>
      <c r="D36" s="140">
        <f>Data!AU3</f>
        <v>0</v>
      </c>
      <c r="E36" s="140">
        <f>Data!BO3</f>
        <v>0</v>
      </c>
      <c r="F36" s="140">
        <f>Data!CI3</f>
        <v>0</v>
      </c>
      <c r="G36" s="140">
        <f>Data!DC3</f>
        <v>0</v>
      </c>
      <c r="H36" s="141">
        <f t="shared" si="0"/>
        <v>0</v>
      </c>
    </row>
    <row r="37" spans="2:8" x14ac:dyDescent="0.55000000000000004">
      <c r="B37" s="129" t="s">
        <v>47</v>
      </c>
      <c r="C37" s="140">
        <f>Data!AB3</f>
        <v>59914.999999999993</v>
      </c>
      <c r="D37" s="140">
        <f>Data!AV3</f>
        <v>98213</v>
      </c>
      <c r="E37" s="140">
        <f>Data!BP3</f>
        <v>21148</v>
      </c>
      <c r="F37" s="140">
        <f>Data!CJ3</f>
        <v>28460.5</v>
      </c>
      <c r="G37" s="140">
        <f>Data!DD3</f>
        <v>0</v>
      </c>
      <c r="H37" s="141">
        <f t="shared" si="0"/>
        <v>207736.5</v>
      </c>
    </row>
    <row r="38" spans="2:8" x14ac:dyDescent="0.55000000000000004">
      <c r="B38" s="129" t="s">
        <v>48</v>
      </c>
      <c r="C38" s="140">
        <f>Data!AC3</f>
        <v>21499</v>
      </c>
      <c r="D38" s="140">
        <f>Data!AW3</f>
        <v>7325</v>
      </c>
      <c r="E38" s="140">
        <f>Data!BQ3</f>
        <v>369</v>
      </c>
      <c r="F38" s="140">
        <f>Data!CK3</f>
        <v>981.00000000000011</v>
      </c>
      <c r="G38" s="140">
        <f>Data!DE3</f>
        <v>0</v>
      </c>
      <c r="H38" s="141">
        <f t="shared" si="0"/>
        <v>30174</v>
      </c>
    </row>
    <row r="39" spans="2:8" x14ac:dyDescent="0.55000000000000004">
      <c r="B39" s="129" t="s">
        <v>49</v>
      </c>
      <c r="C39" s="140">
        <f>Data!AD3</f>
        <v>0</v>
      </c>
      <c r="D39" s="140">
        <v>0</v>
      </c>
      <c r="E39" s="140">
        <f>Data!BR3</f>
        <v>0</v>
      </c>
      <c r="F39" s="140">
        <f>Data!CL3</f>
        <v>0</v>
      </c>
      <c r="G39" s="140">
        <f>Data!DF3</f>
        <v>24983.999999999996</v>
      </c>
      <c r="H39" s="141">
        <f t="shared" si="0"/>
        <v>24983.999999999996</v>
      </c>
    </row>
    <row r="40" spans="2:8" x14ac:dyDescent="0.55000000000000004">
      <c r="B40" s="129" t="s">
        <v>50</v>
      </c>
      <c r="C40" s="140">
        <f>Data!AE3</f>
        <v>1602</v>
      </c>
      <c r="D40" s="140">
        <f>Data!AY3</f>
        <v>3213</v>
      </c>
      <c r="E40" s="140">
        <f>Data!BS3</f>
        <v>7965</v>
      </c>
      <c r="F40" s="140">
        <f>Data!CM3</f>
        <v>556</v>
      </c>
      <c r="G40" s="140">
        <f>Data!DG3</f>
        <v>0</v>
      </c>
      <c r="H40" s="141">
        <f t="shared" si="0"/>
        <v>13336</v>
      </c>
    </row>
    <row r="41" spans="2:8" x14ac:dyDescent="0.55000000000000004">
      <c r="B41" s="129" t="s">
        <v>51</v>
      </c>
      <c r="C41" s="140">
        <f>Data!AF3</f>
        <v>0</v>
      </c>
      <c r="D41" s="140">
        <f>Data!AZ3</f>
        <v>87</v>
      </c>
      <c r="E41" s="140">
        <f>Data!BT3</f>
        <v>4361</v>
      </c>
      <c r="F41" s="140">
        <f>Data!CN3</f>
        <v>902</v>
      </c>
      <c r="G41" s="140">
        <f>Data!DH3</f>
        <v>0</v>
      </c>
      <c r="H41" s="141">
        <f t="shared" si="0"/>
        <v>5350</v>
      </c>
    </row>
    <row r="42" spans="2:8" x14ac:dyDescent="0.55000000000000004">
      <c r="B42" s="129" t="s">
        <v>52</v>
      </c>
      <c r="C42" s="140">
        <f>Data!AG3</f>
        <v>0</v>
      </c>
      <c r="D42" s="140">
        <f>Data!BA3</f>
        <v>0</v>
      </c>
      <c r="E42" s="140">
        <f>Data!BU3</f>
        <v>0</v>
      </c>
      <c r="F42" s="140">
        <f>Data!CO3</f>
        <v>0</v>
      </c>
      <c r="G42" s="140">
        <f>Data!DI3</f>
        <v>0</v>
      </c>
      <c r="H42" s="141">
        <f t="shared" si="0"/>
        <v>0</v>
      </c>
    </row>
    <row r="43" spans="2:8" x14ac:dyDescent="0.55000000000000004">
      <c r="B43" s="129" t="s">
        <v>53</v>
      </c>
      <c r="C43" s="140">
        <f>Data!AH3</f>
        <v>0</v>
      </c>
      <c r="D43" s="140">
        <f>Data!BB3</f>
        <v>0</v>
      </c>
      <c r="E43" s="140">
        <f>Data!BV3</f>
        <v>0</v>
      </c>
      <c r="F43" s="140">
        <f>Data!CP3</f>
        <v>0</v>
      </c>
      <c r="G43" s="140">
        <f>Data!DJ3</f>
        <v>0</v>
      </c>
      <c r="H43" s="141">
        <f t="shared" si="0"/>
        <v>0</v>
      </c>
    </row>
    <row r="44" spans="2:8" x14ac:dyDescent="0.55000000000000004">
      <c r="B44" s="129" t="s">
        <v>54</v>
      </c>
      <c r="C44" s="140">
        <f>Data!AI3</f>
        <v>0</v>
      </c>
      <c r="D44" s="140">
        <f>Data!BC3</f>
        <v>0</v>
      </c>
      <c r="E44" s="140">
        <f>Data!BW3</f>
        <v>0</v>
      </c>
      <c r="F44" s="140">
        <f>Data!CQ3</f>
        <v>0</v>
      </c>
      <c r="G44" s="140">
        <f>Data!DK3</f>
        <v>0</v>
      </c>
      <c r="H44" s="141">
        <f t="shared" si="0"/>
        <v>0</v>
      </c>
    </row>
    <row r="45" spans="2:8" x14ac:dyDescent="0.55000000000000004">
      <c r="B45" s="129" t="s">
        <v>55</v>
      </c>
      <c r="C45" s="140">
        <f>Data!AJ3</f>
        <v>8077.9999999999991</v>
      </c>
      <c r="D45" s="140">
        <f>Data!BD3</f>
        <v>14796</v>
      </c>
      <c r="E45" s="140">
        <f>Data!BX3</f>
        <v>1286</v>
      </c>
      <c r="F45" s="140">
        <f>Data!CR3</f>
        <v>648</v>
      </c>
      <c r="G45" s="140">
        <f>Data!DL3</f>
        <v>1075.9999999999998</v>
      </c>
      <c r="H45" s="141">
        <f t="shared" si="0"/>
        <v>25884</v>
      </c>
    </row>
    <row r="46" spans="2:8" x14ac:dyDescent="0.55000000000000004">
      <c r="B46" s="129" t="s">
        <v>56</v>
      </c>
      <c r="C46" s="140">
        <f>Data!AK3</f>
        <v>10</v>
      </c>
      <c r="D46" s="140">
        <f>Data!BE3</f>
        <v>426</v>
      </c>
      <c r="E46" s="140">
        <f>Data!BY3</f>
        <v>525.00000000000023</v>
      </c>
      <c r="F46" s="140">
        <f>Data!CS3</f>
        <v>1720.0000000000005</v>
      </c>
      <c r="G46" s="140">
        <f>Data!DM3</f>
        <v>16579.999999999993</v>
      </c>
      <c r="H46" s="141">
        <f t="shared" si="0"/>
        <v>19260.999999999993</v>
      </c>
    </row>
    <row r="47" spans="2:8" x14ac:dyDescent="0.55000000000000004">
      <c r="B47" s="129" t="s">
        <v>57</v>
      </c>
      <c r="C47" s="140">
        <f>Data!AL3</f>
        <v>38776</v>
      </c>
      <c r="D47" s="140">
        <f>Data!BF3</f>
        <v>79454</v>
      </c>
      <c r="E47" s="140">
        <f>Data!BZ3</f>
        <v>24549.000000000004</v>
      </c>
      <c r="F47" s="140">
        <f>Data!CT3</f>
        <v>1593</v>
      </c>
      <c r="G47" s="140">
        <f>Data!DN3</f>
        <v>0</v>
      </c>
      <c r="H47" s="141">
        <f t="shared" si="0"/>
        <v>144372</v>
      </c>
    </row>
    <row r="48" spans="2:8" x14ac:dyDescent="0.55000000000000004">
      <c r="B48" s="129" t="s">
        <v>58</v>
      </c>
      <c r="C48" s="140">
        <f>Data!AM3</f>
        <v>0</v>
      </c>
      <c r="D48" s="140">
        <f>Data!BG3</f>
        <v>0</v>
      </c>
      <c r="E48" s="140">
        <f>Data!CA3</f>
        <v>0</v>
      </c>
      <c r="F48" s="140">
        <f>Data!CU3</f>
        <v>0</v>
      </c>
      <c r="G48" s="140">
        <f>Data!DO3</f>
        <v>0</v>
      </c>
      <c r="H48" s="141">
        <f t="shared" si="0"/>
        <v>0</v>
      </c>
    </row>
    <row r="49" spans="2:8" x14ac:dyDescent="0.55000000000000004">
      <c r="B49" s="129" t="s">
        <v>59</v>
      </c>
      <c r="C49" s="140">
        <f>Data!AN3</f>
        <v>0</v>
      </c>
      <c r="D49" s="140">
        <f>Data!BH3</f>
        <v>0</v>
      </c>
      <c r="E49" s="140">
        <f>Data!CB3</f>
        <v>0</v>
      </c>
      <c r="F49" s="140">
        <f>Data!CV3</f>
        <v>0</v>
      </c>
      <c r="G49" s="140">
        <f>Data!DP3</f>
        <v>0</v>
      </c>
      <c r="H49" s="141">
        <f t="shared" si="0"/>
        <v>0</v>
      </c>
    </row>
    <row r="50" spans="2:8" x14ac:dyDescent="0.55000000000000004">
      <c r="B50" s="129" t="s">
        <v>60</v>
      </c>
      <c r="C50" s="140">
        <f>Data!AO3</f>
        <v>843</v>
      </c>
      <c r="D50" s="140">
        <f>Data!BI3</f>
        <v>0</v>
      </c>
      <c r="E50" s="140">
        <f>Data!CC3</f>
        <v>279</v>
      </c>
      <c r="F50" s="140">
        <f>Data!CW3</f>
        <v>3</v>
      </c>
      <c r="G50" s="140">
        <f>Data!DQ3</f>
        <v>0</v>
      </c>
      <c r="H50" s="141">
        <f t="shared" si="0"/>
        <v>1125</v>
      </c>
    </row>
    <row r="51" spans="2:8" x14ac:dyDescent="0.55000000000000004">
      <c r="B51" s="129" t="s">
        <v>0</v>
      </c>
      <c r="C51" s="140">
        <f>Data!AP3</f>
        <v>2134</v>
      </c>
      <c r="D51" s="140">
        <f>Data!BJ3</f>
        <v>7605.9999999999991</v>
      </c>
      <c r="E51" s="140">
        <f>Data!CD3</f>
        <v>5048</v>
      </c>
      <c r="F51" s="140">
        <f>Data!CX3</f>
        <v>617</v>
      </c>
      <c r="G51" s="140">
        <f>Data!DR3</f>
        <v>0</v>
      </c>
      <c r="H51" s="141">
        <f t="shared" si="0"/>
        <v>15405</v>
      </c>
    </row>
    <row r="52" spans="2:8" x14ac:dyDescent="0.55000000000000004">
      <c r="B52" s="142" t="s">
        <v>33</v>
      </c>
      <c r="C52" s="141">
        <f>SUM(C32:C51)</f>
        <v>674420.99999999988</v>
      </c>
      <c r="D52" s="141">
        <f>SUM(D32:D51)</f>
        <v>537434</v>
      </c>
      <c r="E52" s="141">
        <f>SUM(E32:E51)</f>
        <v>100513.5</v>
      </c>
      <c r="F52" s="141">
        <f>SUM(F32:F51)</f>
        <v>81805.5</v>
      </c>
      <c r="G52" s="141">
        <f>SUM(G32:G51)</f>
        <v>42639.999999999985</v>
      </c>
      <c r="H52" s="141">
        <f t="shared" si="0"/>
        <v>1436814</v>
      </c>
    </row>
    <row r="53" spans="2:8" x14ac:dyDescent="0.55000000000000004">
      <c r="B53" s="143"/>
      <c r="C53" s="144"/>
      <c r="D53" s="144"/>
      <c r="E53" s="144"/>
      <c r="F53" s="144"/>
      <c r="G53" s="144"/>
      <c r="H53" s="144"/>
    </row>
    <row r="54" spans="2:8" ht="13.5" customHeight="1" x14ac:dyDescent="0.55000000000000004">
      <c r="B54" s="306"/>
      <c r="D54" s="467" t="s">
        <v>22</v>
      </c>
      <c r="E54" s="468"/>
      <c r="F54" s="469"/>
      <c r="G54" s="307" t="s">
        <v>23</v>
      </c>
      <c r="H54" s="307" t="s">
        <v>24</v>
      </c>
    </row>
    <row r="55" spans="2:8" ht="14.25" customHeight="1" x14ac:dyDescent="0.55000000000000004">
      <c r="B55" s="438" t="s">
        <v>894</v>
      </c>
      <c r="C55" s="470"/>
      <c r="D55" s="471" t="str">
        <f>Data!T3</f>
        <v>A. Cris Hamilton</v>
      </c>
      <c r="E55" s="472"/>
      <c r="F55" s="473"/>
      <c r="G55" s="308" t="str">
        <f>Data!U3</f>
        <v>512-475-9254</v>
      </c>
      <c r="H55" s="309" t="str">
        <f>Data!V3</f>
        <v xml:space="preserve">Cris.Hamilton@austin.utexas.edu </v>
      </c>
    </row>
    <row r="56" spans="2:8" ht="13.5" customHeight="1" x14ac:dyDescent="0.55000000000000004">
      <c r="B56" s="306"/>
      <c r="C56" s="306"/>
      <c r="D56" s="306"/>
      <c r="E56" s="306"/>
      <c r="F56" s="306"/>
      <c r="G56" s="306"/>
      <c r="H56" s="296"/>
    </row>
    <row r="57" spans="2:8" ht="16.5" customHeight="1" x14ac:dyDescent="0.55000000000000004">
      <c r="B57" s="117" t="s">
        <v>9</v>
      </c>
    </row>
    <row r="58" spans="2:8" ht="39.75" customHeight="1" x14ac:dyDescent="0.55000000000000004">
      <c r="B58" s="441" t="s">
        <v>39</v>
      </c>
      <c r="C58" s="441"/>
      <c r="D58" s="441"/>
      <c r="E58" s="441"/>
      <c r="F58" s="441"/>
      <c r="G58" s="441"/>
      <c r="H58" s="319"/>
    </row>
    <row r="59" spans="2:8" ht="8.25" customHeight="1" thickBot="1" x14ac:dyDescent="0.6">
      <c r="B59" s="318"/>
    </row>
    <row r="60" spans="2:8" ht="19.8" thickBot="1" x14ac:dyDescent="0.6">
      <c r="B60" s="124" t="s">
        <v>31</v>
      </c>
      <c r="C60" s="125" t="s">
        <v>25</v>
      </c>
      <c r="D60" s="125" t="s">
        <v>26</v>
      </c>
      <c r="E60" s="125" t="s">
        <v>27</v>
      </c>
      <c r="F60" s="125" t="s">
        <v>28</v>
      </c>
      <c r="G60" s="125" t="s">
        <v>29</v>
      </c>
      <c r="H60" s="126" t="s">
        <v>30</v>
      </c>
    </row>
    <row r="61" spans="2:8" x14ac:dyDescent="0.55000000000000004">
      <c r="B61" s="127" t="str">
        <f>$B$32</f>
        <v>Liberal Arts</v>
      </c>
      <c r="C61" s="320">
        <f>Data!DS3</f>
        <v>28938706.521930721</v>
      </c>
      <c r="D61" s="320">
        <f>Data!EM3</f>
        <v>42230912.690891258</v>
      </c>
      <c r="E61" s="320">
        <f>Data!FG3</f>
        <v>18039846.850913521</v>
      </c>
      <c r="F61" s="320">
        <f>Data!GA3</f>
        <v>47899539.791622214</v>
      </c>
      <c r="G61" s="320">
        <f>Data!GU3</f>
        <v>0</v>
      </c>
      <c r="H61" s="321">
        <f>SUM(C61:G61)</f>
        <v>137109005.85535771</v>
      </c>
    </row>
    <row r="62" spans="2:8" x14ac:dyDescent="0.55000000000000004">
      <c r="B62" s="127" t="str">
        <f>$B$33</f>
        <v>Science</v>
      </c>
      <c r="C62" s="320">
        <f>Data!DT3</f>
        <v>8430134.4063865431</v>
      </c>
      <c r="D62" s="320">
        <f>Data!EN3</f>
        <v>13515698.342126505</v>
      </c>
      <c r="E62" s="320">
        <f>Data!FH3</f>
        <v>5378758.0743730469</v>
      </c>
      <c r="F62" s="320">
        <f>Data!GB3</f>
        <v>27279546.171660669</v>
      </c>
      <c r="G62" s="320">
        <f>Data!GV3</f>
        <v>0</v>
      </c>
      <c r="H62" s="141">
        <f t="shared" ref="H62:H81" si="1">SUM(C62:G62)</f>
        <v>54604136.994546771</v>
      </c>
    </row>
    <row r="63" spans="2:8" x14ac:dyDescent="0.55000000000000004">
      <c r="B63" s="127" t="str">
        <f>$B$34</f>
        <v>Fine Arts</v>
      </c>
      <c r="C63" s="320">
        <f>Data!DU3</f>
        <v>5842156.1411806354</v>
      </c>
      <c r="D63" s="320">
        <f>Data!EO3</f>
        <v>4950795.769182723</v>
      </c>
      <c r="E63" s="320">
        <f>Data!FI3</f>
        <v>4856641.832301083</v>
      </c>
      <c r="F63" s="320">
        <f>Data!GC3</f>
        <v>3558459.499979245</v>
      </c>
      <c r="G63" s="320">
        <f>Data!GW3</f>
        <v>0</v>
      </c>
      <c r="H63" s="141">
        <f t="shared" si="1"/>
        <v>19208053.242643688</v>
      </c>
    </row>
    <row r="64" spans="2:8" x14ac:dyDescent="0.55000000000000004">
      <c r="B64" s="127" t="str">
        <f>$B$35</f>
        <v>Teacher Education</v>
      </c>
      <c r="C64" s="320">
        <f>Data!DV3</f>
        <v>751664.16252323333</v>
      </c>
      <c r="D64" s="320">
        <f>Data!EP3</f>
        <v>2421812.0175134572</v>
      </c>
      <c r="E64" s="320">
        <f>Data!FJ3</f>
        <v>2785689.8631634698</v>
      </c>
      <c r="F64" s="320">
        <f>Data!GD3</f>
        <v>6208046.5329053504</v>
      </c>
      <c r="G64" s="320">
        <f>Data!GX3</f>
        <v>0</v>
      </c>
      <c r="H64" s="141">
        <f t="shared" si="1"/>
        <v>12167212.576105511</v>
      </c>
    </row>
    <row r="65" spans="2:8" x14ac:dyDescent="0.55000000000000004">
      <c r="B65" s="127" t="str">
        <f>$B$36</f>
        <v>Agriculture</v>
      </c>
      <c r="C65" s="320">
        <f>Data!DW3</f>
        <v>0</v>
      </c>
      <c r="D65" s="320">
        <f>Data!EQ3</f>
        <v>0</v>
      </c>
      <c r="E65" s="320">
        <f>Data!FK3</f>
        <v>0</v>
      </c>
      <c r="F65" s="320">
        <f>Data!GE3</f>
        <v>0</v>
      </c>
      <c r="G65" s="320">
        <f>Data!GY3</f>
        <v>0</v>
      </c>
      <c r="H65" s="141">
        <f t="shared" si="1"/>
        <v>0</v>
      </c>
    </row>
    <row r="66" spans="2:8" x14ac:dyDescent="0.55000000000000004">
      <c r="B66" s="127" t="str">
        <f>$B$37</f>
        <v>Engineering</v>
      </c>
      <c r="C66" s="320">
        <f>Data!DX3</f>
        <v>4936342.501751855</v>
      </c>
      <c r="D66" s="320">
        <f>Data!ER3</f>
        <v>14075458.529239031</v>
      </c>
      <c r="E66" s="320">
        <f>Data!FL3</f>
        <v>14715085.342888819</v>
      </c>
      <c r="F66" s="320">
        <f>Data!GF3</f>
        <v>41886804.015286714</v>
      </c>
      <c r="G66" s="320">
        <f>Data!GZ3</f>
        <v>0</v>
      </c>
      <c r="H66" s="141">
        <f t="shared" si="1"/>
        <v>75613690.389166415</v>
      </c>
    </row>
    <row r="67" spans="2:8" x14ac:dyDescent="0.55000000000000004">
      <c r="B67" s="127" t="str">
        <f>$B$38</f>
        <v>Home Economics</v>
      </c>
      <c r="C67" s="320">
        <f>Data!DY3</f>
        <v>1359370.5026150118</v>
      </c>
      <c r="D67" s="320">
        <f>Data!ES3</f>
        <v>1834524.1580380038</v>
      </c>
      <c r="E67" s="320">
        <f>Data!FM3</f>
        <v>545420.74726211745</v>
      </c>
      <c r="F67" s="320">
        <f>Data!GG3</f>
        <v>1925630.4993095682</v>
      </c>
      <c r="G67" s="320">
        <f>Data!HA3</f>
        <v>0</v>
      </c>
      <c r="H67" s="141">
        <f t="shared" si="1"/>
        <v>5664945.9072247017</v>
      </c>
    </row>
    <row r="68" spans="2:8" x14ac:dyDescent="0.55000000000000004">
      <c r="B68" s="127" t="str">
        <f>$B$39</f>
        <v>Law</v>
      </c>
      <c r="C68" s="320">
        <f>Data!DZ3</f>
        <v>0</v>
      </c>
      <c r="D68" s="320">
        <f>Data!ET3</f>
        <v>0</v>
      </c>
      <c r="E68" s="320">
        <f>Data!FN3</f>
        <v>0</v>
      </c>
      <c r="F68" s="320">
        <f>Data!GH3</f>
        <v>0</v>
      </c>
      <c r="G68" s="320">
        <f>Data!HB3</f>
        <v>17325426.040226381</v>
      </c>
      <c r="H68" s="141">
        <f t="shared" si="1"/>
        <v>17325426.040226381</v>
      </c>
    </row>
    <row r="69" spans="2:8" x14ac:dyDescent="0.55000000000000004">
      <c r="B69" s="127" t="str">
        <f>$B$40</f>
        <v>Social Service</v>
      </c>
      <c r="C69" s="320">
        <f>Data!EA3</f>
        <v>242062.84251586863</v>
      </c>
      <c r="D69" s="320">
        <f>Data!EU3</f>
        <v>467019.87984267273</v>
      </c>
      <c r="E69" s="320">
        <f>Data!FO3</f>
        <v>2391381.9787482158</v>
      </c>
      <c r="F69" s="320">
        <f>Data!GI3</f>
        <v>1005596.1265524735</v>
      </c>
      <c r="G69" s="320">
        <f>Data!HC3</f>
        <v>0</v>
      </c>
      <c r="H69" s="141">
        <f t="shared" si="1"/>
        <v>4106060.8276592307</v>
      </c>
    </row>
    <row r="70" spans="2:8" x14ac:dyDescent="0.55000000000000004">
      <c r="B70" s="127" t="str">
        <f>$B$41</f>
        <v>Library Science</v>
      </c>
      <c r="C70" s="320">
        <f>Data!EB3</f>
        <v>0</v>
      </c>
      <c r="D70" s="320">
        <f>Data!EV3</f>
        <v>24792.249063140978</v>
      </c>
      <c r="E70" s="320">
        <f>Data!FP3</f>
        <v>1690935.1117365756</v>
      </c>
      <c r="F70" s="320">
        <f>Data!GJ3</f>
        <v>1540624.1791229229</v>
      </c>
      <c r="G70" s="320">
        <f>Data!HD3</f>
        <v>0</v>
      </c>
      <c r="H70" s="141">
        <f t="shared" si="1"/>
        <v>3256351.5399226397</v>
      </c>
    </row>
    <row r="71" spans="2:8" x14ac:dyDescent="0.55000000000000004">
      <c r="B71" s="127" t="str">
        <f>$B$42</f>
        <v>Veterinary Science</v>
      </c>
      <c r="C71" s="320">
        <f>Data!EC3</f>
        <v>0</v>
      </c>
      <c r="D71" s="320">
        <f>Data!EW3</f>
        <v>0</v>
      </c>
      <c r="E71" s="320">
        <f>Data!FQ3</f>
        <v>0</v>
      </c>
      <c r="F71" s="320">
        <f>Data!GK3</f>
        <v>0</v>
      </c>
      <c r="G71" s="320">
        <f>Data!HE3</f>
        <v>0</v>
      </c>
      <c r="H71" s="141">
        <f t="shared" si="1"/>
        <v>0</v>
      </c>
    </row>
    <row r="72" spans="2:8" x14ac:dyDescent="0.55000000000000004">
      <c r="B72" s="127" t="str">
        <f>$B$43</f>
        <v>Vocational Training</v>
      </c>
      <c r="C72" s="320">
        <f>Data!ED3</f>
        <v>0</v>
      </c>
      <c r="D72" s="320">
        <f>Data!EX3</f>
        <v>0</v>
      </c>
      <c r="E72" s="320">
        <f>Data!FR3</f>
        <v>0</v>
      </c>
      <c r="F72" s="320">
        <f>Data!GL3</f>
        <v>0</v>
      </c>
      <c r="G72" s="320">
        <f>Data!HF3</f>
        <v>0</v>
      </c>
      <c r="H72" s="141">
        <f t="shared" si="1"/>
        <v>0</v>
      </c>
    </row>
    <row r="73" spans="2:8" x14ac:dyDescent="0.55000000000000004">
      <c r="B73" s="127" t="str">
        <f>$B$44</f>
        <v>Physical Training</v>
      </c>
      <c r="C73" s="320">
        <f>Data!EE3</f>
        <v>0</v>
      </c>
      <c r="D73" s="320">
        <f>Data!EY3</f>
        <v>0</v>
      </c>
      <c r="E73" s="320">
        <f>Data!FS3</f>
        <v>0</v>
      </c>
      <c r="F73" s="320">
        <f>Data!GM3</f>
        <v>0</v>
      </c>
      <c r="G73" s="320">
        <f>Data!HG3</f>
        <v>0</v>
      </c>
      <c r="H73" s="141">
        <f t="shared" si="1"/>
        <v>0</v>
      </c>
    </row>
    <row r="74" spans="2:8" x14ac:dyDescent="0.55000000000000004">
      <c r="B74" s="127" t="str">
        <f>$B$45</f>
        <v>Health Services</v>
      </c>
      <c r="C74" s="320">
        <f>Data!EF3</f>
        <v>382848.67350160296</v>
      </c>
      <c r="D74" s="320">
        <f>Data!EZ3</f>
        <v>1840817.1617255053</v>
      </c>
      <c r="E74" s="320">
        <f>Data!FT3</f>
        <v>584240.06080167706</v>
      </c>
      <c r="F74" s="320">
        <f>Data!GN3</f>
        <v>714183.33341544017</v>
      </c>
      <c r="G74" s="320">
        <f>Data!HH3</f>
        <v>415371.37573533441</v>
      </c>
      <c r="H74" s="141">
        <f t="shared" si="1"/>
        <v>3937460.6051795599</v>
      </c>
    </row>
    <row r="75" spans="2:8" x14ac:dyDescent="0.55000000000000004">
      <c r="B75" s="127" t="str">
        <f>$B$46</f>
        <v>Pharmacy</v>
      </c>
      <c r="C75" s="320">
        <f>Data!EG3</f>
        <v>3790.176639803924</v>
      </c>
      <c r="D75" s="320">
        <f>Data!FA3</f>
        <v>85296.977600185812</v>
      </c>
      <c r="E75" s="320">
        <f>Data!FU3</f>
        <v>1019717.5255576662</v>
      </c>
      <c r="F75" s="320">
        <f>Data!GO3</f>
        <v>3232353.5718393754</v>
      </c>
      <c r="G75" s="320">
        <f>Data!HI3</f>
        <v>4617915.5710080089</v>
      </c>
      <c r="H75" s="141">
        <f t="shared" si="1"/>
        <v>8959073.8226450402</v>
      </c>
    </row>
    <row r="76" spans="2:8" x14ac:dyDescent="0.55000000000000004">
      <c r="B76" s="127" t="str">
        <f>$B$47</f>
        <v>Business Administration</v>
      </c>
      <c r="C76" s="320">
        <f>Data!EH3</f>
        <v>3669867.6952739554</v>
      </c>
      <c r="D76" s="320">
        <f>Data!FB3</f>
        <v>13884366.668304013</v>
      </c>
      <c r="E76" s="320">
        <f>Data!FV3</f>
        <v>12614365.899385337</v>
      </c>
      <c r="F76" s="320">
        <f>Data!GP3</f>
        <v>13673121.03924625</v>
      </c>
      <c r="G76" s="320">
        <f>Data!HJ3</f>
        <v>0</v>
      </c>
      <c r="H76" s="141">
        <f t="shared" si="1"/>
        <v>43841721.302209556</v>
      </c>
    </row>
    <row r="77" spans="2:8" x14ac:dyDescent="0.55000000000000004">
      <c r="B77" s="127" t="str">
        <f>$B$48</f>
        <v>Optometry</v>
      </c>
      <c r="C77" s="320">
        <f>Data!EI3</f>
        <v>0</v>
      </c>
      <c r="D77" s="320">
        <f>Data!FC3</f>
        <v>0</v>
      </c>
      <c r="E77" s="320">
        <f>Data!FW3</f>
        <v>0</v>
      </c>
      <c r="F77" s="320">
        <f>Data!GQ3</f>
        <v>0</v>
      </c>
      <c r="G77" s="320">
        <f>Data!HK3</f>
        <v>0</v>
      </c>
      <c r="H77" s="141">
        <f t="shared" si="1"/>
        <v>0</v>
      </c>
    </row>
    <row r="78" spans="2:8" x14ac:dyDescent="0.55000000000000004">
      <c r="B78" s="127" t="str">
        <f>$B$49</f>
        <v>Teacher Ed-Practice Teaching</v>
      </c>
      <c r="C78" s="320">
        <f>Data!EJ3</f>
        <v>0</v>
      </c>
      <c r="D78" s="320">
        <f>Data!FD3</f>
        <v>0</v>
      </c>
      <c r="E78" s="320">
        <f>Data!FX3</f>
        <v>0</v>
      </c>
      <c r="F78" s="320">
        <f>Data!GR3</f>
        <v>0</v>
      </c>
      <c r="G78" s="320">
        <f>Data!HL3</f>
        <v>0</v>
      </c>
      <c r="H78" s="141">
        <f t="shared" si="1"/>
        <v>0</v>
      </c>
    </row>
    <row r="79" spans="2:8" x14ac:dyDescent="0.55000000000000004">
      <c r="B79" s="127" t="str">
        <f>$B$50</f>
        <v>Technology</v>
      </c>
      <c r="C79" s="320">
        <f>Data!EK3</f>
        <v>29063.838538068714</v>
      </c>
      <c r="D79" s="320">
        <f>Data!FE3</f>
        <v>0</v>
      </c>
      <c r="E79" s="320">
        <f>Data!FY3</f>
        <v>94410.195310463605</v>
      </c>
      <c r="F79" s="320">
        <f>Data!GS3</f>
        <v>2028.625</v>
      </c>
      <c r="G79" s="320">
        <f>Data!HM3</f>
        <v>0</v>
      </c>
      <c r="H79" s="141">
        <f t="shared" si="1"/>
        <v>125502.65884853232</v>
      </c>
    </row>
    <row r="80" spans="2:8" x14ac:dyDescent="0.55000000000000004">
      <c r="B80" s="127" t="str">
        <f>$B$51</f>
        <v>Nursing</v>
      </c>
      <c r="C80" s="320">
        <f>Data!EL3</f>
        <v>438753.73965561402</v>
      </c>
      <c r="D80" s="320">
        <f>Data!FF3</f>
        <v>2407558.7394286157</v>
      </c>
      <c r="E80" s="320">
        <f>Data!FZ3</f>
        <v>3146433.2237563245</v>
      </c>
      <c r="F80" s="320">
        <f>Data!GT3</f>
        <v>1737334.430230519</v>
      </c>
      <c r="G80" s="320">
        <f>Data!HN3</f>
        <v>0</v>
      </c>
      <c r="H80" s="141">
        <f t="shared" si="1"/>
        <v>7730080.1330710724</v>
      </c>
    </row>
    <row r="81" spans="2:8" x14ac:dyDescent="0.55000000000000004">
      <c r="B81" s="130" t="str">
        <f>$B$52</f>
        <v>Totals</v>
      </c>
      <c r="C81" s="321">
        <f>SUM(C61:C80)</f>
        <v>55024761.202512912</v>
      </c>
      <c r="D81" s="321">
        <f>SUM(D61:D80)</f>
        <v>97739053.182955086</v>
      </c>
      <c r="E81" s="321">
        <f>SUM(E61:E80)</f>
        <v>67862926.70619832</v>
      </c>
      <c r="F81" s="321">
        <f>SUM(F61:F80)</f>
        <v>150663267.81617075</v>
      </c>
      <c r="G81" s="321">
        <f>SUM(G61:G80)</f>
        <v>22358712.986969724</v>
      </c>
      <c r="H81" s="321">
        <f t="shared" si="1"/>
        <v>393648721.8948068</v>
      </c>
    </row>
    <row r="82" spans="2:8" x14ac:dyDescent="0.55000000000000004">
      <c r="B82" s="143"/>
      <c r="C82" s="322"/>
      <c r="D82" s="322"/>
      <c r="E82" s="322"/>
      <c r="F82" s="322"/>
      <c r="G82" s="322"/>
      <c r="H82" s="323"/>
    </row>
    <row r="83" spans="2:8" ht="13.5" customHeight="1" x14ac:dyDescent="0.55000000000000004">
      <c r="B83" s="306"/>
      <c r="D83" s="467" t="s">
        <v>22</v>
      </c>
      <c r="E83" s="468"/>
      <c r="F83" s="469"/>
      <c r="G83" s="307" t="s">
        <v>23</v>
      </c>
      <c r="H83" s="307" t="s">
        <v>24</v>
      </c>
    </row>
    <row r="84" spans="2:8" ht="16.5" customHeight="1" x14ac:dyDescent="0.55000000000000004">
      <c r="B84" s="438" t="s">
        <v>38</v>
      </c>
      <c r="C84" s="470"/>
      <c r="D84" s="471" t="str">
        <f>Data!T3</f>
        <v>A. Cris Hamilton</v>
      </c>
      <c r="E84" s="472"/>
      <c r="F84" s="473"/>
      <c r="G84" s="308" t="str">
        <f>Data!U3</f>
        <v>512-475-9254</v>
      </c>
      <c r="H84" s="309" t="str">
        <f>Data!V3</f>
        <v xml:space="preserve">Cris.Hamilton@austin.utexas.edu </v>
      </c>
    </row>
    <row r="85" spans="2:8" ht="13.5" customHeight="1" x14ac:dyDescent="0.55000000000000004">
      <c r="B85" s="306"/>
      <c r="C85" s="306"/>
      <c r="D85" s="306"/>
      <c r="E85" s="306"/>
      <c r="F85" s="306"/>
      <c r="G85" s="306"/>
      <c r="H85" s="296"/>
    </row>
    <row r="86" spans="2:8" ht="15" customHeight="1" x14ac:dyDescent="0.55000000000000004">
      <c r="B86" s="120" t="s">
        <v>32</v>
      </c>
      <c r="C86" s="324"/>
      <c r="D86" s="324"/>
      <c r="E86" s="324"/>
      <c r="F86" s="324"/>
      <c r="G86" s="324"/>
      <c r="H86" s="122">
        <f>H13+H14</f>
        <v>1819842762</v>
      </c>
    </row>
    <row r="87" spans="2:8" ht="42.75" customHeight="1" x14ac:dyDescent="0.55000000000000004">
      <c r="B87" s="432" t="s">
        <v>8</v>
      </c>
      <c r="C87" s="432"/>
      <c r="D87" s="432"/>
      <c r="E87" s="432"/>
      <c r="F87" s="432"/>
      <c r="G87" s="432"/>
      <c r="H87" s="319"/>
    </row>
    <row r="88" spans="2:8" ht="15" customHeight="1" x14ac:dyDescent="0.55000000000000004">
      <c r="B88" s="120" t="s">
        <v>5</v>
      </c>
      <c r="C88" s="325"/>
      <c r="D88" s="325"/>
      <c r="E88" s="325"/>
      <c r="F88" s="325"/>
      <c r="G88" s="325"/>
      <c r="H88" s="122"/>
    </row>
    <row r="89" spans="2:8" ht="98.25" customHeight="1" thickBot="1" x14ac:dyDescent="0.6">
      <c r="B89" s="433" t="s">
        <v>224</v>
      </c>
      <c r="C89" s="433"/>
      <c r="D89" s="433"/>
      <c r="E89" s="433"/>
      <c r="F89" s="433"/>
      <c r="G89" s="433"/>
      <c r="H89" s="326"/>
    </row>
    <row r="90" spans="2:8" ht="19.8" thickBot="1" x14ac:dyDescent="0.6">
      <c r="B90" s="124" t="s">
        <v>31</v>
      </c>
      <c r="C90" s="125" t="s">
        <v>25</v>
      </c>
      <c r="D90" s="125" t="s">
        <v>26</v>
      </c>
      <c r="E90" s="125" t="s">
        <v>27</v>
      </c>
      <c r="F90" s="125" t="s">
        <v>28</v>
      </c>
      <c r="G90" s="125" t="s">
        <v>29</v>
      </c>
      <c r="H90" s="126" t="s">
        <v>30</v>
      </c>
    </row>
    <row r="91" spans="2:8" x14ac:dyDescent="0.55000000000000004">
      <c r="B91" s="127" t="str">
        <f>$B$32</f>
        <v>Liberal Arts</v>
      </c>
      <c r="C91" s="327">
        <f>Data!HR3</f>
        <v>12448839</v>
      </c>
      <c r="D91" s="327">
        <f>Data!IL3</f>
        <v>9809507</v>
      </c>
      <c r="E91" s="327">
        <f>Data!JF3</f>
        <v>2267367</v>
      </c>
      <c r="F91" s="327">
        <f>Data!JZ3</f>
        <v>3710503</v>
      </c>
      <c r="G91" s="327">
        <f>Data!KT3</f>
        <v>0</v>
      </c>
      <c r="H91" s="133">
        <f t="shared" ref="H91:H111" si="2">SUM(C91:G91)</f>
        <v>28236216</v>
      </c>
    </row>
    <row r="92" spans="2:8" x14ac:dyDescent="0.55000000000000004">
      <c r="B92" s="127" t="str">
        <f>$B$33</f>
        <v>Science</v>
      </c>
      <c r="C92" s="327">
        <f>Data!HS3</f>
        <v>9973279</v>
      </c>
      <c r="D92" s="327">
        <f>Data!IM3</f>
        <v>6913211</v>
      </c>
      <c r="E92" s="327">
        <f>Data!JG3</f>
        <v>399350</v>
      </c>
      <c r="F92" s="327">
        <f>Data!KA3</f>
        <v>1987506</v>
      </c>
      <c r="G92" s="327">
        <f>Data!KU3</f>
        <v>0</v>
      </c>
      <c r="H92" s="136">
        <f t="shared" si="2"/>
        <v>19273346</v>
      </c>
    </row>
    <row r="93" spans="2:8" x14ac:dyDescent="0.55000000000000004">
      <c r="B93" s="127" t="str">
        <f>$B$34</f>
        <v>Fine Arts</v>
      </c>
      <c r="C93" s="327">
        <f>Data!HT3</f>
        <v>4128981</v>
      </c>
      <c r="D93" s="327">
        <f>Data!IN3</f>
        <v>1022050</v>
      </c>
      <c r="E93" s="327">
        <f>Data!JH3</f>
        <v>496449</v>
      </c>
      <c r="F93" s="327">
        <f>Data!KB3</f>
        <v>415261</v>
      </c>
      <c r="G93" s="327">
        <f>Data!KV3</f>
        <v>0</v>
      </c>
      <c r="H93" s="136">
        <f t="shared" si="2"/>
        <v>6062741</v>
      </c>
    </row>
    <row r="94" spans="2:8" x14ac:dyDescent="0.55000000000000004">
      <c r="B94" s="127" t="str">
        <f>$B$35</f>
        <v>Teacher Education</v>
      </c>
      <c r="C94" s="327">
        <f>Data!HU3</f>
        <v>170345</v>
      </c>
      <c r="D94" s="327">
        <f>Data!IO3</f>
        <v>939286</v>
      </c>
      <c r="E94" s="327">
        <f>Data!JI3</f>
        <v>403119</v>
      </c>
      <c r="F94" s="327">
        <f>Data!KC3</f>
        <v>853756</v>
      </c>
      <c r="G94" s="327">
        <f>Data!KW3</f>
        <v>0</v>
      </c>
      <c r="H94" s="136">
        <f t="shared" si="2"/>
        <v>2366506</v>
      </c>
    </row>
    <row r="95" spans="2:8" x14ac:dyDescent="0.55000000000000004">
      <c r="B95" s="127" t="str">
        <f>$B$36</f>
        <v>Agriculture</v>
      </c>
      <c r="C95" s="327">
        <f>Data!HV3</f>
        <v>0</v>
      </c>
      <c r="D95" s="327">
        <f>Data!IP3</f>
        <v>0</v>
      </c>
      <c r="E95" s="327">
        <f>Data!JJ3</f>
        <v>0</v>
      </c>
      <c r="F95" s="327">
        <f>Data!KD3</f>
        <v>0</v>
      </c>
      <c r="G95" s="327">
        <f>Data!KX3</f>
        <v>0</v>
      </c>
      <c r="H95" s="136">
        <f t="shared" si="2"/>
        <v>0</v>
      </c>
    </row>
    <row r="96" spans="2:8" x14ac:dyDescent="0.55000000000000004">
      <c r="B96" s="127" t="str">
        <f>$B$37</f>
        <v>Engineering</v>
      </c>
      <c r="C96" s="327">
        <f>Data!HW3</f>
        <v>1738417</v>
      </c>
      <c r="D96" s="327">
        <f>Data!IQ3</f>
        <v>3169697</v>
      </c>
      <c r="E96" s="327">
        <f>Data!JK3</f>
        <v>4886667</v>
      </c>
      <c r="F96" s="327">
        <f>Data!KE3</f>
        <v>1443154</v>
      </c>
      <c r="G96" s="327">
        <f>Data!KY3</f>
        <v>0</v>
      </c>
      <c r="H96" s="136">
        <f t="shared" si="2"/>
        <v>11237935</v>
      </c>
    </row>
    <row r="97" spans="2:8" x14ac:dyDescent="0.55000000000000004">
      <c r="B97" s="127" t="str">
        <f>$B$38</f>
        <v>Home Economics</v>
      </c>
      <c r="C97" s="327">
        <f>Data!HX3</f>
        <v>121937</v>
      </c>
      <c r="D97" s="327">
        <f>Data!IR3</f>
        <v>213464</v>
      </c>
      <c r="E97" s="327">
        <f>Data!JL3</f>
        <v>41805</v>
      </c>
      <c r="F97" s="327">
        <f>Data!KF3</f>
        <v>198982</v>
      </c>
      <c r="G97" s="327">
        <f>Data!KZ3</f>
        <v>0</v>
      </c>
      <c r="H97" s="136">
        <f t="shared" si="2"/>
        <v>576188</v>
      </c>
    </row>
    <row r="98" spans="2:8" x14ac:dyDescent="0.55000000000000004">
      <c r="B98" s="127" t="str">
        <f>$B$39</f>
        <v>Law</v>
      </c>
      <c r="C98" s="327">
        <f>Data!HY3</f>
        <v>0</v>
      </c>
      <c r="D98" s="327">
        <f>Data!IS3</f>
        <v>0</v>
      </c>
      <c r="E98" s="327">
        <f>Data!JM3</f>
        <v>0</v>
      </c>
      <c r="F98" s="327">
        <f>Data!KG3</f>
        <v>0</v>
      </c>
      <c r="G98" s="327">
        <f>Data!LA3</f>
        <v>3229255</v>
      </c>
      <c r="H98" s="136">
        <f t="shared" si="2"/>
        <v>3229255</v>
      </c>
    </row>
    <row r="99" spans="2:8" x14ac:dyDescent="0.55000000000000004">
      <c r="B99" s="127" t="str">
        <f>$B$40</f>
        <v>Social Service</v>
      </c>
      <c r="C99" s="327">
        <f>Data!HZ3</f>
        <v>82828</v>
      </c>
      <c r="D99" s="327">
        <f>Data!IT3</f>
        <v>200331</v>
      </c>
      <c r="E99" s="327">
        <f>Data!JN3</f>
        <v>736130</v>
      </c>
      <c r="F99" s="327">
        <f>Data!KH3</f>
        <v>269345</v>
      </c>
      <c r="G99" s="327">
        <f>Data!LB3</f>
        <v>0</v>
      </c>
      <c r="H99" s="136">
        <f t="shared" si="2"/>
        <v>1288634</v>
      </c>
    </row>
    <row r="100" spans="2:8" x14ac:dyDescent="0.55000000000000004">
      <c r="B100" s="127" t="str">
        <f>$B$41</f>
        <v>Library Science</v>
      </c>
      <c r="C100" s="327">
        <f>Data!IA3</f>
        <v>0</v>
      </c>
      <c r="D100" s="327">
        <f>Data!IU3</f>
        <v>404</v>
      </c>
      <c r="E100" s="327">
        <f>Data!JO3</f>
        <v>427823</v>
      </c>
      <c r="F100" s="327">
        <f>Data!KI3</f>
        <v>43744</v>
      </c>
      <c r="G100" s="327">
        <f>Data!LC3</f>
        <v>0</v>
      </c>
      <c r="H100" s="136">
        <f t="shared" si="2"/>
        <v>471971</v>
      </c>
    </row>
    <row r="101" spans="2:8" x14ac:dyDescent="0.55000000000000004">
      <c r="B101" s="127" t="str">
        <f>$B$42</f>
        <v>Veterinary Science</v>
      </c>
      <c r="C101" s="327">
        <f>Data!IB3</f>
        <v>0</v>
      </c>
      <c r="D101" s="327">
        <f>Data!IV3</f>
        <v>0</v>
      </c>
      <c r="E101" s="327">
        <f>Data!JP3</f>
        <v>0</v>
      </c>
      <c r="F101" s="327">
        <f>Data!KJ3</f>
        <v>0</v>
      </c>
      <c r="G101" s="327">
        <f>Data!LD3</f>
        <v>0</v>
      </c>
      <c r="H101" s="136">
        <f t="shared" si="2"/>
        <v>0</v>
      </c>
    </row>
    <row r="102" spans="2:8" x14ac:dyDescent="0.55000000000000004">
      <c r="B102" s="127" t="str">
        <f>$B$43</f>
        <v>Vocational Training</v>
      </c>
      <c r="C102" s="327">
        <f>Data!IC3</f>
        <v>0</v>
      </c>
      <c r="D102" s="327">
        <f>Data!IW3</f>
        <v>0</v>
      </c>
      <c r="E102" s="327">
        <f>Data!JQ3</f>
        <v>0</v>
      </c>
      <c r="F102" s="327">
        <f>Data!KK3</f>
        <v>0</v>
      </c>
      <c r="G102" s="327">
        <f>Data!LE3</f>
        <v>0</v>
      </c>
      <c r="H102" s="136">
        <f t="shared" si="2"/>
        <v>0</v>
      </c>
    </row>
    <row r="103" spans="2:8" x14ac:dyDescent="0.55000000000000004">
      <c r="B103" s="127" t="str">
        <f>$B$44</f>
        <v>Physical Training</v>
      </c>
      <c r="C103" s="327">
        <f>Data!ID3</f>
        <v>0</v>
      </c>
      <c r="D103" s="327">
        <f>Data!IX3</f>
        <v>0</v>
      </c>
      <c r="E103" s="327">
        <f>Data!JR3</f>
        <v>0</v>
      </c>
      <c r="F103" s="327">
        <f>Data!KL3</f>
        <v>0</v>
      </c>
      <c r="G103" s="327">
        <f>Data!LF3</f>
        <v>0</v>
      </c>
      <c r="H103" s="136">
        <f t="shared" si="2"/>
        <v>0</v>
      </c>
    </row>
    <row r="104" spans="2:8" x14ac:dyDescent="0.55000000000000004">
      <c r="B104" s="127" t="str">
        <f>$B$45</f>
        <v>Health Services</v>
      </c>
      <c r="C104" s="327">
        <f>Data!IE3</f>
        <v>378859</v>
      </c>
      <c r="D104" s="327">
        <f>Data!IY3</f>
        <v>437060</v>
      </c>
      <c r="E104" s="327">
        <f>Data!JS3</f>
        <v>395564</v>
      </c>
      <c r="F104" s="327">
        <f>Data!KM3</f>
        <v>8037</v>
      </c>
      <c r="G104" s="327">
        <f>Data!LG3</f>
        <v>0</v>
      </c>
      <c r="H104" s="136">
        <f t="shared" si="2"/>
        <v>1219520</v>
      </c>
    </row>
    <row r="105" spans="2:8" x14ac:dyDescent="0.55000000000000004">
      <c r="B105" s="127" t="str">
        <f>$B$46</f>
        <v>Pharmacy</v>
      </c>
      <c r="C105" s="327">
        <f>Data!IF3</f>
        <v>108</v>
      </c>
      <c r="D105" s="327">
        <f>Data!IZ3</f>
        <v>5120</v>
      </c>
      <c r="E105" s="327">
        <f>Data!JT3</f>
        <v>33310</v>
      </c>
      <c r="F105" s="327">
        <f>Data!KN3</f>
        <v>89414</v>
      </c>
      <c r="G105" s="327">
        <f>Data!LH3</f>
        <v>1700876</v>
      </c>
      <c r="H105" s="136">
        <f t="shared" si="2"/>
        <v>1828828</v>
      </c>
    </row>
    <row r="106" spans="2:8" x14ac:dyDescent="0.55000000000000004">
      <c r="B106" s="127" t="str">
        <f>$B$47</f>
        <v>Business Administration</v>
      </c>
      <c r="C106" s="327">
        <f>Data!IG3</f>
        <v>1316510</v>
      </c>
      <c r="D106" s="327">
        <f>Data!JA3</f>
        <v>4449403</v>
      </c>
      <c r="E106" s="327">
        <f>Data!JU3</f>
        <v>4627755</v>
      </c>
      <c r="F106" s="327">
        <f>Data!KO3</f>
        <v>4634503</v>
      </c>
      <c r="G106" s="327">
        <f>Data!LI3</f>
        <v>0</v>
      </c>
      <c r="H106" s="136">
        <f t="shared" si="2"/>
        <v>15028171</v>
      </c>
    </row>
    <row r="107" spans="2:8" x14ac:dyDescent="0.55000000000000004">
      <c r="B107" s="127" t="str">
        <f>$B$48</f>
        <v>Optometry</v>
      </c>
      <c r="C107" s="327">
        <f>Data!IH3</f>
        <v>0</v>
      </c>
      <c r="D107" s="327">
        <f>Data!JB3</f>
        <v>0</v>
      </c>
      <c r="E107" s="327">
        <f>Data!JV3</f>
        <v>0</v>
      </c>
      <c r="F107" s="327">
        <f>Data!KP3</f>
        <v>0</v>
      </c>
      <c r="G107" s="327">
        <f>Data!LJ3</f>
        <v>0</v>
      </c>
      <c r="H107" s="136">
        <f t="shared" si="2"/>
        <v>0</v>
      </c>
    </row>
    <row r="108" spans="2:8" x14ac:dyDescent="0.55000000000000004">
      <c r="B108" s="127" t="str">
        <f>$B$49</f>
        <v>Teacher Ed-Practice Teaching</v>
      </c>
      <c r="C108" s="327">
        <f>Data!II3</f>
        <v>0</v>
      </c>
      <c r="D108" s="327">
        <f>Data!JC3</f>
        <v>0</v>
      </c>
      <c r="E108" s="327">
        <f>Data!JW3</f>
        <v>0</v>
      </c>
      <c r="F108" s="327">
        <f>Data!KQ3</f>
        <v>0</v>
      </c>
      <c r="G108" s="327">
        <f>Data!LK3</f>
        <v>0</v>
      </c>
      <c r="H108" s="136">
        <f t="shared" si="2"/>
        <v>0</v>
      </c>
    </row>
    <row r="109" spans="2:8" x14ac:dyDescent="0.55000000000000004">
      <c r="B109" s="127" t="str">
        <f>$B$50</f>
        <v>Technology</v>
      </c>
      <c r="C109" s="327">
        <f>Data!IJ3</f>
        <v>2042</v>
      </c>
      <c r="D109" s="327">
        <f>Data!JD3</f>
        <v>0</v>
      </c>
      <c r="E109" s="327">
        <f>Data!JX3</f>
        <v>10087</v>
      </c>
      <c r="F109" s="327">
        <f>Data!KR3</f>
        <v>148</v>
      </c>
      <c r="G109" s="327">
        <f>Data!LL3</f>
        <v>0</v>
      </c>
      <c r="H109" s="136">
        <f t="shared" si="2"/>
        <v>12277</v>
      </c>
    </row>
    <row r="110" spans="2:8" x14ac:dyDescent="0.55000000000000004">
      <c r="B110" s="127" t="str">
        <f>$B$51</f>
        <v>Nursing</v>
      </c>
      <c r="C110" s="327">
        <f>Data!IK3</f>
        <v>175234</v>
      </c>
      <c r="D110" s="327">
        <f>Data!JE3</f>
        <v>353927</v>
      </c>
      <c r="E110" s="327">
        <f>Data!JY3</f>
        <v>485953</v>
      </c>
      <c r="F110" s="327">
        <f>Data!KS3</f>
        <v>171106</v>
      </c>
      <c r="G110" s="327">
        <f>Data!HPM3</f>
        <v>0</v>
      </c>
      <c r="H110" s="136">
        <f t="shared" si="2"/>
        <v>1186220</v>
      </c>
    </row>
    <row r="111" spans="2:8" x14ac:dyDescent="0.55000000000000004">
      <c r="B111" s="130" t="str">
        <f>$B$52</f>
        <v>Totals</v>
      </c>
      <c r="C111" s="133">
        <f>SUM(C91:C110)</f>
        <v>30537379</v>
      </c>
      <c r="D111" s="133">
        <f>SUM(D91:D110)</f>
        <v>27513460</v>
      </c>
      <c r="E111" s="133">
        <f>SUM(E91:E110)</f>
        <v>15211379</v>
      </c>
      <c r="F111" s="133">
        <f>SUM(F91:F110)</f>
        <v>13825459</v>
      </c>
      <c r="G111" s="133">
        <f>SUM(G91:G110)</f>
        <v>4930131</v>
      </c>
      <c r="H111" s="133">
        <f t="shared" si="2"/>
        <v>92017808</v>
      </c>
    </row>
    <row r="112" spans="2:8" ht="14.25" customHeight="1" x14ac:dyDescent="0.55000000000000004">
      <c r="B112" s="328"/>
      <c r="C112" s="329"/>
      <c r="D112" s="329"/>
      <c r="E112" s="329"/>
      <c r="F112" s="329"/>
      <c r="G112" s="329"/>
      <c r="H112" s="330"/>
    </row>
    <row r="113" spans="2:8" ht="16.5" customHeight="1" x14ac:dyDescent="0.55000000000000004">
      <c r="B113" s="445" t="s">
        <v>62</v>
      </c>
      <c r="C113" s="445"/>
      <c r="D113" s="445"/>
      <c r="E113" s="445"/>
      <c r="F113" s="445"/>
      <c r="G113" s="445"/>
      <c r="H113" s="445"/>
    </row>
    <row r="114" spans="2:8" ht="36.75" customHeight="1" thickBot="1" x14ac:dyDescent="0.6">
      <c r="B114" s="444" t="s">
        <v>36</v>
      </c>
      <c r="C114" s="444"/>
      <c r="D114" s="444"/>
      <c r="E114" s="444"/>
      <c r="F114" s="444"/>
      <c r="G114" s="444"/>
      <c r="H114" s="326"/>
    </row>
    <row r="115" spans="2:8" ht="19.8" thickBot="1" x14ac:dyDescent="0.6">
      <c r="B115" s="124" t="s">
        <v>31</v>
      </c>
      <c r="C115" s="125" t="s">
        <v>25</v>
      </c>
      <c r="D115" s="125" t="s">
        <v>26</v>
      </c>
      <c r="E115" s="125" t="s">
        <v>27</v>
      </c>
      <c r="F115" s="125" t="s">
        <v>28</v>
      </c>
      <c r="G115" s="125" t="s">
        <v>29</v>
      </c>
      <c r="H115" s="126" t="s">
        <v>30</v>
      </c>
    </row>
    <row r="116" spans="2:8" x14ac:dyDescent="0.55000000000000004">
      <c r="B116" s="127" t="str">
        <f>$B$32</f>
        <v>Liberal Arts</v>
      </c>
      <c r="C116" s="321">
        <f t="shared" ref="C116:G131" si="3">C91+C61</f>
        <v>41387545.521930724</v>
      </c>
      <c r="D116" s="321">
        <f t="shared" si="3"/>
        <v>52040419.690891258</v>
      </c>
      <c r="E116" s="321">
        <f t="shared" si="3"/>
        <v>20307213.850913521</v>
      </c>
      <c r="F116" s="321">
        <f t="shared" si="3"/>
        <v>51610042.791622214</v>
      </c>
      <c r="G116" s="321">
        <f t="shared" si="3"/>
        <v>0</v>
      </c>
      <c r="H116" s="133">
        <f t="shared" ref="H116:H136" si="4">SUM(C116:G116)</f>
        <v>165345221.85535774</v>
      </c>
    </row>
    <row r="117" spans="2:8" x14ac:dyDescent="0.55000000000000004">
      <c r="B117" s="127" t="str">
        <f>$B$33</f>
        <v>Science</v>
      </c>
      <c r="C117" s="141">
        <f t="shared" si="3"/>
        <v>18403413.406386543</v>
      </c>
      <c r="D117" s="141">
        <f t="shared" si="3"/>
        <v>20428909.342126504</v>
      </c>
      <c r="E117" s="141">
        <f t="shared" si="3"/>
        <v>5778108.0743730469</v>
      </c>
      <c r="F117" s="141">
        <f t="shared" si="3"/>
        <v>29267052.171660669</v>
      </c>
      <c r="G117" s="141">
        <f t="shared" si="3"/>
        <v>0</v>
      </c>
      <c r="H117" s="136">
        <f t="shared" si="4"/>
        <v>73877482.994546756</v>
      </c>
    </row>
    <row r="118" spans="2:8" x14ac:dyDescent="0.55000000000000004">
      <c r="B118" s="127" t="str">
        <f>$B$34</f>
        <v>Fine Arts</v>
      </c>
      <c r="C118" s="141">
        <f t="shared" si="3"/>
        <v>9971137.1411806345</v>
      </c>
      <c r="D118" s="141">
        <f t="shared" si="3"/>
        <v>5972845.769182723</v>
      </c>
      <c r="E118" s="141">
        <f t="shared" si="3"/>
        <v>5353090.832301083</v>
      </c>
      <c r="F118" s="141">
        <f t="shared" si="3"/>
        <v>3973720.499979245</v>
      </c>
      <c r="G118" s="141">
        <f t="shared" si="3"/>
        <v>0</v>
      </c>
      <c r="H118" s="136">
        <f t="shared" si="4"/>
        <v>25270794.242643688</v>
      </c>
    </row>
    <row r="119" spans="2:8" x14ac:dyDescent="0.55000000000000004">
      <c r="B119" s="127" t="str">
        <f>$B$35</f>
        <v>Teacher Education</v>
      </c>
      <c r="C119" s="141">
        <f t="shared" si="3"/>
        <v>922009.16252323333</v>
      </c>
      <c r="D119" s="141">
        <f t="shared" si="3"/>
        <v>3361098.0175134572</v>
      </c>
      <c r="E119" s="141">
        <f t="shared" si="3"/>
        <v>3188808.8631634698</v>
      </c>
      <c r="F119" s="141">
        <f t="shared" si="3"/>
        <v>7061802.5329053504</v>
      </c>
      <c r="G119" s="141">
        <f t="shared" si="3"/>
        <v>0</v>
      </c>
      <c r="H119" s="136">
        <f t="shared" si="4"/>
        <v>14533718.576105509</v>
      </c>
    </row>
    <row r="120" spans="2:8" x14ac:dyDescent="0.55000000000000004">
      <c r="B120" s="127" t="str">
        <f>$B$36</f>
        <v>Agriculture</v>
      </c>
      <c r="C120" s="141">
        <f t="shared" si="3"/>
        <v>0</v>
      </c>
      <c r="D120" s="141">
        <f t="shared" si="3"/>
        <v>0</v>
      </c>
      <c r="E120" s="141">
        <f t="shared" si="3"/>
        <v>0</v>
      </c>
      <c r="F120" s="141">
        <f t="shared" si="3"/>
        <v>0</v>
      </c>
      <c r="G120" s="141">
        <f t="shared" si="3"/>
        <v>0</v>
      </c>
      <c r="H120" s="136">
        <f t="shared" si="4"/>
        <v>0</v>
      </c>
    </row>
    <row r="121" spans="2:8" x14ac:dyDescent="0.55000000000000004">
      <c r="B121" s="127" t="str">
        <f>$B$37</f>
        <v>Engineering</v>
      </c>
      <c r="C121" s="141">
        <f t="shared" si="3"/>
        <v>6674759.501751855</v>
      </c>
      <c r="D121" s="141">
        <f t="shared" si="3"/>
        <v>17245155.529239029</v>
      </c>
      <c r="E121" s="141">
        <f t="shared" si="3"/>
        <v>19601752.342888817</v>
      </c>
      <c r="F121" s="141">
        <f t="shared" si="3"/>
        <v>43329958.015286714</v>
      </c>
      <c r="G121" s="141">
        <f t="shared" si="3"/>
        <v>0</v>
      </c>
      <c r="H121" s="136">
        <f t="shared" si="4"/>
        <v>86851625.389166415</v>
      </c>
    </row>
    <row r="122" spans="2:8" x14ac:dyDescent="0.55000000000000004">
      <c r="B122" s="127" t="str">
        <f>$B$38</f>
        <v>Home Economics</v>
      </c>
      <c r="C122" s="141">
        <f t="shared" si="3"/>
        <v>1481307.5026150118</v>
      </c>
      <c r="D122" s="141">
        <f t="shared" si="3"/>
        <v>2047988.1580380038</v>
      </c>
      <c r="E122" s="141">
        <f t="shared" si="3"/>
        <v>587225.74726211745</v>
      </c>
      <c r="F122" s="141">
        <f t="shared" si="3"/>
        <v>2124612.4993095682</v>
      </c>
      <c r="G122" s="141">
        <f t="shared" si="3"/>
        <v>0</v>
      </c>
      <c r="H122" s="136">
        <f t="shared" si="4"/>
        <v>6241133.9072247017</v>
      </c>
    </row>
    <row r="123" spans="2:8" x14ac:dyDescent="0.55000000000000004">
      <c r="B123" s="127" t="str">
        <f>$B$39</f>
        <v>Law</v>
      </c>
      <c r="C123" s="141">
        <f t="shared" si="3"/>
        <v>0</v>
      </c>
      <c r="D123" s="141">
        <f t="shared" si="3"/>
        <v>0</v>
      </c>
      <c r="E123" s="141">
        <f t="shared" si="3"/>
        <v>0</v>
      </c>
      <c r="F123" s="141">
        <f t="shared" si="3"/>
        <v>0</v>
      </c>
      <c r="G123" s="141">
        <f t="shared" si="3"/>
        <v>20554681.040226381</v>
      </c>
      <c r="H123" s="136">
        <f t="shared" si="4"/>
        <v>20554681.040226381</v>
      </c>
    </row>
    <row r="124" spans="2:8" x14ac:dyDescent="0.55000000000000004">
      <c r="B124" s="127" t="str">
        <f>$B$40</f>
        <v>Social Service</v>
      </c>
      <c r="C124" s="141">
        <f t="shared" si="3"/>
        <v>324890.8425158686</v>
      </c>
      <c r="D124" s="141">
        <f t="shared" si="3"/>
        <v>667350.87984267273</v>
      </c>
      <c r="E124" s="141">
        <f t="shared" si="3"/>
        <v>3127511.9787482158</v>
      </c>
      <c r="F124" s="141">
        <f t="shared" si="3"/>
        <v>1274941.1265524735</v>
      </c>
      <c r="G124" s="141">
        <f t="shared" si="3"/>
        <v>0</v>
      </c>
      <c r="H124" s="136">
        <f t="shared" si="4"/>
        <v>5394694.8276592307</v>
      </c>
    </row>
    <row r="125" spans="2:8" x14ac:dyDescent="0.55000000000000004">
      <c r="B125" s="127" t="str">
        <f>$B$41</f>
        <v>Library Science</v>
      </c>
      <c r="C125" s="141">
        <f t="shared" si="3"/>
        <v>0</v>
      </c>
      <c r="D125" s="141">
        <f t="shared" si="3"/>
        <v>25196.249063140978</v>
      </c>
      <c r="E125" s="141">
        <f t="shared" si="3"/>
        <v>2118758.1117365756</v>
      </c>
      <c r="F125" s="141">
        <f t="shared" si="3"/>
        <v>1584368.1791229229</v>
      </c>
      <c r="G125" s="141">
        <f t="shared" si="3"/>
        <v>0</v>
      </c>
      <c r="H125" s="136">
        <f t="shared" si="4"/>
        <v>3728322.5399226397</v>
      </c>
    </row>
    <row r="126" spans="2:8" x14ac:dyDescent="0.55000000000000004">
      <c r="B126" s="127" t="str">
        <f>$B$42</f>
        <v>Veterinary Science</v>
      </c>
      <c r="C126" s="141">
        <f t="shared" si="3"/>
        <v>0</v>
      </c>
      <c r="D126" s="141">
        <f t="shared" si="3"/>
        <v>0</v>
      </c>
      <c r="E126" s="141">
        <f t="shared" si="3"/>
        <v>0</v>
      </c>
      <c r="F126" s="141">
        <f t="shared" si="3"/>
        <v>0</v>
      </c>
      <c r="G126" s="141">
        <f t="shared" si="3"/>
        <v>0</v>
      </c>
      <c r="H126" s="136">
        <f t="shared" si="4"/>
        <v>0</v>
      </c>
    </row>
    <row r="127" spans="2:8" x14ac:dyDescent="0.55000000000000004">
      <c r="B127" s="127" t="str">
        <f>$B$43</f>
        <v>Vocational Training</v>
      </c>
      <c r="C127" s="141">
        <f t="shared" si="3"/>
        <v>0</v>
      </c>
      <c r="D127" s="141">
        <f t="shared" si="3"/>
        <v>0</v>
      </c>
      <c r="E127" s="141">
        <f t="shared" si="3"/>
        <v>0</v>
      </c>
      <c r="F127" s="141">
        <f t="shared" si="3"/>
        <v>0</v>
      </c>
      <c r="G127" s="141">
        <f t="shared" si="3"/>
        <v>0</v>
      </c>
      <c r="H127" s="136">
        <f t="shared" si="4"/>
        <v>0</v>
      </c>
    </row>
    <row r="128" spans="2:8" x14ac:dyDescent="0.55000000000000004">
      <c r="B128" s="127" t="str">
        <f>$B$44</f>
        <v>Physical Training</v>
      </c>
      <c r="C128" s="141">
        <f t="shared" si="3"/>
        <v>0</v>
      </c>
      <c r="D128" s="141">
        <f t="shared" si="3"/>
        <v>0</v>
      </c>
      <c r="E128" s="141">
        <f t="shared" si="3"/>
        <v>0</v>
      </c>
      <c r="F128" s="141">
        <f t="shared" si="3"/>
        <v>0</v>
      </c>
      <c r="G128" s="141">
        <f t="shared" si="3"/>
        <v>0</v>
      </c>
      <c r="H128" s="136">
        <f t="shared" si="4"/>
        <v>0</v>
      </c>
    </row>
    <row r="129" spans="2:11" x14ac:dyDescent="0.55000000000000004">
      <c r="B129" s="127" t="str">
        <f>$B$45</f>
        <v>Health Services</v>
      </c>
      <c r="C129" s="141">
        <f t="shared" si="3"/>
        <v>761707.67350160296</v>
      </c>
      <c r="D129" s="141">
        <f t="shared" si="3"/>
        <v>2277877.1617255053</v>
      </c>
      <c r="E129" s="141">
        <f t="shared" si="3"/>
        <v>979804.06080167706</v>
      </c>
      <c r="F129" s="141">
        <f t="shared" si="3"/>
        <v>722220.33341544017</v>
      </c>
      <c r="G129" s="141">
        <f t="shared" si="3"/>
        <v>415371.37573533441</v>
      </c>
      <c r="H129" s="136">
        <f t="shared" si="4"/>
        <v>5156980.6051795594</v>
      </c>
    </row>
    <row r="130" spans="2:11" x14ac:dyDescent="0.55000000000000004">
      <c r="B130" s="127" t="str">
        <f>$B$46</f>
        <v>Pharmacy</v>
      </c>
      <c r="C130" s="141">
        <f t="shared" si="3"/>
        <v>3898.176639803924</v>
      </c>
      <c r="D130" s="141">
        <f t="shared" si="3"/>
        <v>90416.977600185812</v>
      </c>
      <c r="E130" s="141">
        <f t="shared" si="3"/>
        <v>1053027.5255576661</v>
      </c>
      <c r="F130" s="141">
        <f t="shared" si="3"/>
        <v>3321767.5718393754</v>
      </c>
      <c r="G130" s="141">
        <f t="shared" si="3"/>
        <v>6318791.5710080089</v>
      </c>
      <c r="H130" s="136">
        <f t="shared" si="4"/>
        <v>10787901.82264504</v>
      </c>
    </row>
    <row r="131" spans="2:11" x14ac:dyDescent="0.55000000000000004">
      <c r="B131" s="127" t="str">
        <f>$B$47</f>
        <v>Business Administration</v>
      </c>
      <c r="C131" s="141">
        <f t="shared" si="3"/>
        <v>4986377.6952739554</v>
      </c>
      <c r="D131" s="141">
        <f t="shared" si="3"/>
        <v>18333769.668304011</v>
      </c>
      <c r="E131" s="141">
        <f t="shared" si="3"/>
        <v>17242120.899385337</v>
      </c>
      <c r="F131" s="141">
        <f t="shared" si="3"/>
        <v>18307624.03924625</v>
      </c>
      <c r="G131" s="141">
        <f t="shared" si="3"/>
        <v>0</v>
      </c>
      <c r="H131" s="136">
        <f t="shared" si="4"/>
        <v>58869892.302209556</v>
      </c>
    </row>
    <row r="132" spans="2:11" x14ac:dyDescent="0.55000000000000004">
      <c r="B132" s="127" t="str">
        <f>$B$48</f>
        <v>Optometry</v>
      </c>
      <c r="C132" s="141">
        <f t="shared" ref="C132:G135" si="5">C107+C77</f>
        <v>0</v>
      </c>
      <c r="D132" s="141">
        <f t="shared" si="5"/>
        <v>0</v>
      </c>
      <c r="E132" s="141">
        <f t="shared" si="5"/>
        <v>0</v>
      </c>
      <c r="F132" s="141">
        <f t="shared" si="5"/>
        <v>0</v>
      </c>
      <c r="G132" s="141">
        <f t="shared" si="5"/>
        <v>0</v>
      </c>
      <c r="H132" s="136">
        <f t="shared" si="4"/>
        <v>0</v>
      </c>
    </row>
    <row r="133" spans="2:11" x14ac:dyDescent="0.55000000000000004">
      <c r="B133" s="127" t="str">
        <f>$B$49</f>
        <v>Teacher Ed-Practice Teaching</v>
      </c>
      <c r="C133" s="141">
        <f t="shared" si="5"/>
        <v>0</v>
      </c>
      <c r="D133" s="141">
        <f t="shared" si="5"/>
        <v>0</v>
      </c>
      <c r="E133" s="141">
        <f t="shared" si="5"/>
        <v>0</v>
      </c>
      <c r="F133" s="141">
        <f t="shared" si="5"/>
        <v>0</v>
      </c>
      <c r="G133" s="141">
        <f t="shared" si="5"/>
        <v>0</v>
      </c>
      <c r="H133" s="136">
        <f t="shared" si="4"/>
        <v>0</v>
      </c>
    </row>
    <row r="134" spans="2:11" x14ac:dyDescent="0.55000000000000004">
      <c r="B134" s="127" t="str">
        <f>$B$50</f>
        <v>Technology</v>
      </c>
      <c r="C134" s="141">
        <f t="shared" si="5"/>
        <v>31105.838538068714</v>
      </c>
      <c r="D134" s="141">
        <f t="shared" si="5"/>
        <v>0</v>
      </c>
      <c r="E134" s="141">
        <f t="shared" si="5"/>
        <v>104497.1953104636</v>
      </c>
      <c r="F134" s="141">
        <f t="shared" si="5"/>
        <v>2176.625</v>
      </c>
      <c r="G134" s="141">
        <f t="shared" si="5"/>
        <v>0</v>
      </c>
      <c r="H134" s="136">
        <f t="shared" si="4"/>
        <v>137779.65884853233</v>
      </c>
    </row>
    <row r="135" spans="2:11" x14ac:dyDescent="0.55000000000000004">
      <c r="B135" s="127" t="str">
        <f>$B$51</f>
        <v>Nursing</v>
      </c>
      <c r="C135" s="141">
        <f t="shared" si="5"/>
        <v>613987.73965561402</v>
      </c>
      <c r="D135" s="141">
        <f t="shared" si="5"/>
        <v>2761485.7394286157</v>
      </c>
      <c r="E135" s="141">
        <f t="shared" si="5"/>
        <v>3632386.2237563245</v>
      </c>
      <c r="F135" s="141">
        <f t="shared" si="5"/>
        <v>1908440.430230519</v>
      </c>
      <c r="G135" s="141">
        <f t="shared" si="5"/>
        <v>0</v>
      </c>
      <c r="H135" s="136">
        <f t="shared" si="4"/>
        <v>8916300.1330710724</v>
      </c>
    </row>
    <row r="136" spans="2:11" x14ac:dyDescent="0.55000000000000004">
      <c r="B136" s="130" t="str">
        <f>$B$52</f>
        <v>Totals</v>
      </c>
      <c r="C136" s="133">
        <f>SUM(C116:C135)</f>
        <v>85562140.202512905</v>
      </c>
      <c r="D136" s="133">
        <f>SUM(D116:D135)</f>
        <v>125252513.18295509</v>
      </c>
      <c r="E136" s="133">
        <f>SUM(E116:E135)</f>
        <v>83074305.70619832</v>
      </c>
      <c r="F136" s="133">
        <f>SUM(F116:F135)</f>
        <v>164488726.81617075</v>
      </c>
      <c r="G136" s="133">
        <f>SUM(G116:G135)</f>
        <v>27288843.986969724</v>
      </c>
      <c r="H136" s="133">
        <f t="shared" si="4"/>
        <v>485666529.8948068</v>
      </c>
    </row>
    <row r="137" spans="2:11" x14ac:dyDescent="0.55000000000000004">
      <c r="B137" s="328"/>
      <c r="C137" s="331"/>
      <c r="D137" s="331"/>
      <c r="E137" s="331"/>
      <c r="F137" s="331"/>
      <c r="G137" s="331"/>
      <c r="H137" s="332"/>
    </row>
    <row r="138" spans="2:11" ht="15" customHeight="1" x14ac:dyDescent="0.55000000000000004">
      <c r="B138" s="120" t="s">
        <v>4</v>
      </c>
      <c r="C138" s="325"/>
      <c r="D138" s="325"/>
      <c r="E138" s="325"/>
      <c r="F138" s="325"/>
      <c r="G138" s="325"/>
      <c r="H138" s="122">
        <f>H86-H81-H111</f>
        <v>1334176232.1051931</v>
      </c>
    </row>
    <row r="139" spans="2:11" ht="202.5" customHeight="1" thickBot="1" x14ac:dyDescent="0.6">
      <c r="B139" s="444" t="s">
        <v>850</v>
      </c>
      <c r="C139" s="444"/>
      <c r="D139" s="444"/>
      <c r="E139" s="444"/>
      <c r="F139" s="444"/>
      <c r="G139" s="432"/>
      <c r="H139" s="319"/>
    </row>
    <row r="140" spans="2:11" ht="36.75" customHeight="1" thickTop="1" x14ac:dyDescent="0.55000000000000004">
      <c r="B140" s="474" t="s">
        <v>852</v>
      </c>
      <c r="C140" s="475"/>
      <c r="D140" s="475"/>
      <c r="E140" s="475"/>
      <c r="F140" s="476"/>
      <c r="G140" s="333" t="s">
        <v>2</v>
      </c>
      <c r="H140" s="334">
        <v>1</v>
      </c>
      <c r="I140" s="477" t="str">
        <f>IF(H140+H141=1,"","Error, the two cells on the left must equal 100%")</f>
        <v/>
      </c>
    </row>
    <row r="141" spans="2:11" ht="67.5" customHeight="1" thickBot="1" x14ac:dyDescent="0.6">
      <c r="B141" s="456"/>
      <c r="C141" s="457"/>
      <c r="D141" s="457"/>
      <c r="E141" s="457"/>
      <c r="F141" s="458"/>
      <c r="G141" s="333" t="s">
        <v>3</v>
      </c>
      <c r="H141" s="335">
        <f>1-H140</f>
        <v>0</v>
      </c>
      <c r="I141" s="478"/>
    </row>
    <row r="142" spans="2:11" ht="58.2" thickBot="1" x14ac:dyDescent="0.6">
      <c r="B142" s="336" t="s">
        <v>31</v>
      </c>
      <c r="C142" s="337" t="s">
        <v>25</v>
      </c>
      <c r="D142" s="337" t="s">
        <v>26</v>
      </c>
      <c r="E142" s="337" t="s">
        <v>27</v>
      </c>
      <c r="F142" s="337" t="s">
        <v>28</v>
      </c>
      <c r="G142" s="338" t="s">
        <v>29</v>
      </c>
      <c r="H142" s="339" t="s">
        <v>6</v>
      </c>
      <c r="I142" s="340" t="s">
        <v>7</v>
      </c>
    </row>
    <row r="143" spans="2:11" x14ac:dyDescent="0.55000000000000004">
      <c r="B143" s="127" t="str">
        <f>$B$32</f>
        <v>Liberal Arts</v>
      </c>
      <c r="C143" s="327">
        <f>Data!LN3</f>
        <v>28243.302644024512</v>
      </c>
      <c r="D143" s="327">
        <f>Data!MH3</f>
        <v>56486.605288049024</v>
      </c>
      <c r="E143" s="327">
        <f>Data!NB3</f>
        <v>0</v>
      </c>
      <c r="F143" s="327">
        <f>Data!NV3</f>
        <v>413681.31519777072</v>
      </c>
      <c r="G143" s="327">
        <f>Data!OP3</f>
        <v>0</v>
      </c>
      <c r="H143" s="341">
        <f>Data!PJ3</f>
        <v>117679237.74103418</v>
      </c>
      <c r="I143" s="342">
        <f t="shared" ref="I143:I162" si="6">SUM(C143:H143)</f>
        <v>118177648.96416402</v>
      </c>
      <c r="J143" s="107" t="str">
        <f>IFERROR(H143/#REF!-1,"")</f>
        <v/>
      </c>
      <c r="K143" s="107" t="str">
        <f>IFERROR(I143/#REF!-1,"")</f>
        <v/>
      </c>
    </row>
    <row r="144" spans="2:11" x14ac:dyDescent="0.55000000000000004">
      <c r="B144" s="127" t="str">
        <f>$B$33</f>
        <v>Science</v>
      </c>
      <c r="C144" s="327">
        <f>Data!LO3</f>
        <v>562477.74490751966</v>
      </c>
      <c r="D144" s="327">
        <f>Data!MI3</f>
        <v>1124955.4898150393</v>
      </c>
      <c r="E144" s="327">
        <f>Data!NC3</f>
        <v>3374866.4694451187</v>
      </c>
      <c r="F144" s="327">
        <f>Data!NW3</f>
        <v>11812032.643057913</v>
      </c>
      <c r="G144" s="327">
        <f>Data!OQ3</f>
        <v>0</v>
      </c>
      <c r="H144" s="341">
        <f>Data!PK3</f>
        <v>433834531.31770718</v>
      </c>
      <c r="I144" s="342">
        <f t="shared" si="6"/>
        <v>450708863.66493279</v>
      </c>
      <c r="J144" s="107" t="str">
        <f>IFERROR(H144/#REF!-1,"")</f>
        <v/>
      </c>
      <c r="K144" s="107" t="str">
        <f>IFERROR(I144/#REF!-1,"")</f>
        <v/>
      </c>
    </row>
    <row r="145" spans="2:11" x14ac:dyDescent="0.55000000000000004">
      <c r="B145" s="127" t="str">
        <f>$B$34</f>
        <v>Fine Arts</v>
      </c>
      <c r="C145" s="327">
        <f>Data!LP3</f>
        <v>0</v>
      </c>
      <c r="D145" s="327">
        <f>Data!MJ3</f>
        <v>0</v>
      </c>
      <c r="E145" s="327">
        <f>Data!ND3</f>
        <v>0</v>
      </c>
      <c r="F145" s="327">
        <f>Data!NX3</f>
        <v>0</v>
      </c>
      <c r="G145" s="327">
        <f>Data!OR3</f>
        <v>0</v>
      </c>
      <c r="H145" s="341">
        <f>Data!PL3</f>
        <v>19348555.050612714</v>
      </c>
      <c r="I145" s="342">
        <f t="shared" si="6"/>
        <v>19348555.050612714</v>
      </c>
      <c r="J145" s="107" t="str">
        <f>IFERROR(H145/#REF!-1,"")</f>
        <v/>
      </c>
      <c r="K145" s="107" t="str">
        <f>IFERROR(I145/#REF!-1,"")</f>
        <v/>
      </c>
    </row>
    <row r="146" spans="2:11" x14ac:dyDescent="0.55000000000000004">
      <c r="B146" s="127" t="str">
        <f>$B$35</f>
        <v>Teacher Education</v>
      </c>
      <c r="C146" s="327">
        <f>Data!LQ3</f>
        <v>0</v>
      </c>
      <c r="D146" s="327">
        <f>Data!MK3</f>
        <v>0</v>
      </c>
      <c r="E146" s="327">
        <f>Data!NE3</f>
        <v>0</v>
      </c>
      <c r="F146" s="327">
        <f>Data!NY3</f>
        <v>0</v>
      </c>
      <c r="G146" s="327">
        <f>Data!OS3</f>
        <v>0</v>
      </c>
      <c r="H146" s="341">
        <f>Data!PN3</f>
        <v>39934544.706472501</v>
      </c>
      <c r="I146" s="342">
        <f t="shared" si="6"/>
        <v>39934544.706472501</v>
      </c>
      <c r="J146" s="107" t="str">
        <f>IFERROR(H146/#REF!-1,"")</f>
        <v/>
      </c>
      <c r="K146" s="107" t="str">
        <f>IFERROR(I146/#REF!-1,"")</f>
        <v/>
      </c>
    </row>
    <row r="147" spans="2:11" x14ac:dyDescent="0.55000000000000004">
      <c r="B147" s="127" t="str">
        <f>$B$36</f>
        <v>Agriculture</v>
      </c>
      <c r="C147" s="327">
        <f>Data!LR3</f>
        <v>0</v>
      </c>
      <c r="D147" s="327">
        <f>Data!ML3</f>
        <v>0</v>
      </c>
      <c r="E147" s="327">
        <f>Data!NF3</f>
        <v>0</v>
      </c>
      <c r="F147" s="327">
        <f>Data!NZ3</f>
        <v>0</v>
      </c>
      <c r="G147" s="327">
        <f>Data!OT3</f>
        <v>0</v>
      </c>
      <c r="H147" s="341">
        <f>Data!PM3</f>
        <v>0</v>
      </c>
      <c r="I147" s="342">
        <f t="shared" si="6"/>
        <v>0</v>
      </c>
      <c r="J147" s="107" t="str">
        <f>IFERROR(H147/#REF!-1,"")</f>
        <v/>
      </c>
      <c r="K147" s="107" t="str">
        <f>IFERROR(I147/#REF!-1,"")</f>
        <v/>
      </c>
    </row>
    <row r="148" spans="2:11" x14ac:dyDescent="0.55000000000000004">
      <c r="B148" s="127" t="str">
        <f>$B$37</f>
        <v>Engineering</v>
      </c>
      <c r="C148" s="327">
        <f>Data!LS3</f>
        <v>4024749.2390443785</v>
      </c>
      <c r="D148" s="327">
        <f>Data!MM3</f>
        <v>8049498.478088757</v>
      </c>
      <c r="E148" s="327">
        <f>Data!NG3</f>
        <v>69426924.373515531</v>
      </c>
      <c r="F148" s="327">
        <f>Data!OA3</f>
        <v>69426924.373515531</v>
      </c>
      <c r="G148" s="327">
        <f>Data!OU3</f>
        <v>0</v>
      </c>
      <c r="H148" s="341">
        <f>Data!PO3</f>
        <v>401237042.24992895</v>
      </c>
      <c r="I148" s="342">
        <f t="shared" si="6"/>
        <v>552165138.71409321</v>
      </c>
      <c r="J148" s="107" t="str">
        <f>IFERROR(H148/#REF!-1,"")</f>
        <v/>
      </c>
      <c r="K148" s="107" t="str">
        <f>IFERROR(I148/#REF!-1,"")</f>
        <v/>
      </c>
    </row>
    <row r="149" spans="2:11" x14ac:dyDescent="0.55000000000000004">
      <c r="B149" s="127" t="str">
        <f>$B$38</f>
        <v>Home Economics</v>
      </c>
      <c r="C149" s="327">
        <f>Data!LT3</f>
        <v>27746.513014844866</v>
      </c>
      <c r="D149" s="327">
        <f>Data!MN3</f>
        <v>25800.974900140332</v>
      </c>
      <c r="E149" s="327">
        <f>Data!NH3</f>
        <v>941.84974746087505</v>
      </c>
      <c r="F149" s="327">
        <f>Data!OB3</f>
        <v>1598.2904805396668</v>
      </c>
      <c r="G149" s="327">
        <f>Data!OV3</f>
        <v>0</v>
      </c>
      <c r="H149" s="341">
        <f>Data!PP3</f>
        <v>4712033.6916281916</v>
      </c>
      <c r="I149" s="342">
        <f t="shared" si="6"/>
        <v>4768121.3197711771</v>
      </c>
      <c r="J149" s="107" t="str">
        <f>IFERROR(H149/#REF!-1,"")</f>
        <v/>
      </c>
      <c r="K149" s="107" t="str">
        <f>IFERROR(I149/#REF!-1,"")</f>
        <v/>
      </c>
    </row>
    <row r="150" spans="2:11" x14ac:dyDescent="0.55000000000000004">
      <c r="B150" s="127" t="str">
        <f>$B$39</f>
        <v>Law</v>
      </c>
      <c r="C150" s="327">
        <f>Data!LU3</f>
        <v>0</v>
      </c>
      <c r="D150" s="327">
        <f>Data!MO3</f>
        <v>0</v>
      </c>
      <c r="E150" s="327">
        <f>Data!NI3</f>
        <v>0</v>
      </c>
      <c r="F150" s="327">
        <f>Data!OC3</f>
        <v>0</v>
      </c>
      <c r="G150" s="327">
        <f>Data!OW3</f>
        <v>0</v>
      </c>
      <c r="H150" s="341">
        <f>Data!PQ3</f>
        <v>16738772.018324155</v>
      </c>
      <c r="I150" s="342">
        <f t="shared" si="6"/>
        <v>16738772.018324155</v>
      </c>
      <c r="J150" s="107" t="str">
        <f>IFERROR(H150/#REF!-1,"")</f>
        <v/>
      </c>
      <c r="K150" s="107" t="str">
        <f>IFERROR(I150/#REF!-1,"")</f>
        <v/>
      </c>
    </row>
    <row r="151" spans="2:11" x14ac:dyDescent="0.55000000000000004">
      <c r="B151" s="127" t="str">
        <f>$B$40</f>
        <v>Social Service</v>
      </c>
      <c r="C151" s="327">
        <f>Data!LV3</f>
        <v>0</v>
      </c>
      <c r="D151" s="327">
        <f>Data!MP3</f>
        <v>0</v>
      </c>
      <c r="E151" s="327">
        <f>Data!NJ3</f>
        <v>0</v>
      </c>
      <c r="F151" s="327">
        <f>Data!OD3</f>
        <v>0</v>
      </c>
      <c r="G151" s="327">
        <f>Data!OX3</f>
        <v>0</v>
      </c>
      <c r="H151" s="341">
        <f>Data!PR3</f>
        <v>15218152.306059219</v>
      </c>
      <c r="I151" s="342">
        <f t="shared" si="6"/>
        <v>15218152.306059219</v>
      </c>
      <c r="J151" s="107" t="str">
        <f>IFERROR(H151/#REF!-1,"")</f>
        <v/>
      </c>
      <c r="K151" s="107" t="str">
        <f>IFERROR(I151/#REF!-1,"")</f>
        <v/>
      </c>
    </row>
    <row r="152" spans="2:11" x14ac:dyDescent="0.55000000000000004">
      <c r="B152" s="127" t="str">
        <f>$B$41</f>
        <v>Library Science</v>
      </c>
      <c r="C152" s="327">
        <f>Data!LW3</f>
        <v>0</v>
      </c>
      <c r="D152" s="327">
        <f>Data!MQ3</f>
        <v>0</v>
      </c>
      <c r="E152" s="327">
        <f>Data!NK3</f>
        <v>0</v>
      </c>
      <c r="F152" s="327">
        <f>Data!OE3</f>
        <v>0</v>
      </c>
      <c r="G152" s="327">
        <f>Data!OY3</f>
        <v>0</v>
      </c>
      <c r="H152" s="341">
        <f>Data!PS3</f>
        <v>6821703.1762394495</v>
      </c>
      <c r="I152" s="342">
        <f t="shared" si="6"/>
        <v>6821703.1762394495</v>
      </c>
      <c r="J152" s="107" t="str">
        <f>IFERROR(H152/#REF!-1,"")</f>
        <v/>
      </c>
      <c r="K152" s="107" t="str">
        <f>IFERROR(I152/#REF!-1,"")</f>
        <v/>
      </c>
    </row>
    <row r="153" spans="2:11" x14ac:dyDescent="0.55000000000000004">
      <c r="B153" s="127" t="str">
        <f>$B$42</f>
        <v>Veterinary Science</v>
      </c>
      <c r="C153" s="327">
        <f>Data!LX3</f>
        <v>0</v>
      </c>
      <c r="D153" s="327">
        <f>Data!MR3</f>
        <v>0</v>
      </c>
      <c r="E153" s="327">
        <f>Data!NL3</f>
        <v>0</v>
      </c>
      <c r="F153" s="327">
        <f>Data!OF3</f>
        <v>0</v>
      </c>
      <c r="G153" s="327">
        <f>Data!OZ3</f>
        <v>0</v>
      </c>
      <c r="H153" s="341">
        <f>Data!PT3</f>
        <v>0</v>
      </c>
      <c r="I153" s="342">
        <f t="shared" si="6"/>
        <v>0</v>
      </c>
      <c r="J153" s="107" t="str">
        <f>IFERROR(H153/#REF!-1,"")</f>
        <v/>
      </c>
      <c r="K153" s="107" t="str">
        <f>IFERROR(I153/#REF!-1,"")</f>
        <v/>
      </c>
    </row>
    <row r="154" spans="2:11" x14ac:dyDescent="0.55000000000000004">
      <c r="B154" s="127" t="str">
        <f>$B$43</f>
        <v>Vocational Training</v>
      </c>
      <c r="C154" s="327">
        <f>Data!LY3</f>
        <v>0</v>
      </c>
      <c r="D154" s="327">
        <f>Data!MS3</f>
        <v>0</v>
      </c>
      <c r="E154" s="327">
        <f>Data!NM3</f>
        <v>0</v>
      </c>
      <c r="F154" s="327">
        <f>Data!OG3</f>
        <v>0</v>
      </c>
      <c r="G154" s="327">
        <f>Data!PA3</f>
        <v>0</v>
      </c>
      <c r="H154" s="341">
        <f>Data!PU3</f>
        <v>0</v>
      </c>
      <c r="I154" s="342">
        <f t="shared" si="6"/>
        <v>0</v>
      </c>
      <c r="J154" s="107" t="str">
        <f>IFERROR(H154/#REF!-1,"")</f>
        <v/>
      </c>
      <c r="K154" s="107" t="str">
        <f>IFERROR(I154/#REF!-1,"")</f>
        <v/>
      </c>
    </row>
    <row r="155" spans="2:11" x14ac:dyDescent="0.55000000000000004">
      <c r="B155" s="127" t="str">
        <f>$B$44</f>
        <v>Physical Training</v>
      </c>
      <c r="C155" s="327">
        <f>Data!LZ3</f>
        <v>0</v>
      </c>
      <c r="D155" s="327">
        <f>Data!MT3</f>
        <v>0</v>
      </c>
      <c r="E155" s="327">
        <f>Data!NN3</f>
        <v>0</v>
      </c>
      <c r="F155" s="327">
        <f>Data!OH3</f>
        <v>0</v>
      </c>
      <c r="G155" s="327">
        <f>Data!PB3</f>
        <v>0</v>
      </c>
      <c r="H155" s="341">
        <f>Data!PV3</f>
        <v>0</v>
      </c>
      <c r="I155" s="342">
        <f t="shared" si="6"/>
        <v>0</v>
      </c>
      <c r="J155" s="107" t="str">
        <f>IFERROR(H155/#REF!-1,"")</f>
        <v/>
      </c>
      <c r="K155" s="107" t="str">
        <f>IFERROR(I155/#REF!-1,"")</f>
        <v/>
      </c>
    </row>
    <row r="156" spans="2:11" x14ac:dyDescent="0.55000000000000004">
      <c r="B156" s="127" t="str">
        <f>$B$45</f>
        <v>Health Services</v>
      </c>
      <c r="C156" s="327">
        <f>Data!MA3</f>
        <v>645.98012100894061</v>
      </c>
      <c r="D156" s="327">
        <f>Data!MU3</f>
        <v>1291.9602420178812</v>
      </c>
      <c r="E156" s="327">
        <f>Data!NO3</f>
        <v>0</v>
      </c>
      <c r="F156" s="327">
        <f>Data!OI3</f>
        <v>3934.6061915999117</v>
      </c>
      <c r="G156" s="327">
        <f>Data!PC3</f>
        <v>0</v>
      </c>
      <c r="H156" s="341">
        <f>Data!PW3</f>
        <v>10940710.82188664</v>
      </c>
      <c r="I156" s="342">
        <f t="shared" si="6"/>
        <v>10946583.368441267</v>
      </c>
      <c r="J156" s="107" t="str">
        <f>IFERROR(H156/#REF!-1,"")</f>
        <v/>
      </c>
      <c r="K156" s="107" t="str">
        <f>IFERROR(I156/#REF!-1,"")</f>
        <v/>
      </c>
    </row>
    <row r="157" spans="2:11" x14ac:dyDescent="0.55000000000000004">
      <c r="B157" s="127" t="str">
        <f>$B$46</f>
        <v>Pharmacy</v>
      </c>
      <c r="C157" s="327">
        <f>Data!MB3</f>
        <v>0</v>
      </c>
      <c r="D157" s="327">
        <f>Data!MV3</f>
        <v>0</v>
      </c>
      <c r="E157" s="327">
        <f>Data!NP3</f>
        <v>0</v>
      </c>
      <c r="F157" s="327">
        <f>Data!OJ3</f>
        <v>1086842.3736233758</v>
      </c>
      <c r="G157" s="327">
        <f>Data!PD3</f>
        <v>271710.59340584395</v>
      </c>
      <c r="H157" s="341">
        <f>Data!PX3</f>
        <v>28812214.770720467</v>
      </c>
      <c r="I157" s="342">
        <f t="shared" si="6"/>
        <v>30170767.737749688</v>
      </c>
      <c r="J157" s="107" t="str">
        <f>IFERROR(H157/#REF!-1,"")</f>
        <v/>
      </c>
      <c r="K157" s="107" t="str">
        <f>IFERROR(I157/#REF!-1,"")</f>
        <v/>
      </c>
    </row>
    <row r="158" spans="2:11" x14ac:dyDescent="0.55000000000000004">
      <c r="B158" s="127" t="str">
        <f>$B$47</f>
        <v>Business Administration</v>
      </c>
      <c r="C158" s="327">
        <f>Data!MC3</f>
        <v>386.32012511825621</v>
      </c>
      <c r="D158" s="327">
        <f>Data!MW3</f>
        <v>772.64025023651243</v>
      </c>
      <c r="E158" s="327">
        <f>Data!NQ3</f>
        <v>5215.3216890964586</v>
      </c>
      <c r="F158" s="327">
        <f>Data!OK3</f>
        <v>5215.3216890964586</v>
      </c>
      <c r="G158" s="327">
        <f>Data!PE3</f>
        <v>0</v>
      </c>
      <c r="H158" s="341">
        <f>Data!PY3</f>
        <v>56460316.131125689</v>
      </c>
      <c r="I158" s="342">
        <f t="shared" si="6"/>
        <v>56471905.734879233</v>
      </c>
      <c r="J158" s="107" t="str">
        <f>IFERROR(H158/#REF!-1,"")</f>
        <v/>
      </c>
      <c r="K158" s="107" t="str">
        <f>IFERROR(I158/#REF!-1,"")</f>
        <v/>
      </c>
    </row>
    <row r="159" spans="2:11" x14ac:dyDescent="0.55000000000000004">
      <c r="B159" s="127" t="str">
        <f>$B$48</f>
        <v>Optometry</v>
      </c>
      <c r="C159" s="327">
        <f>Data!MD3</f>
        <v>0</v>
      </c>
      <c r="D159" s="327">
        <f>Data!MX3</f>
        <v>0</v>
      </c>
      <c r="E159" s="327">
        <f>Data!NR3</f>
        <v>0</v>
      </c>
      <c r="F159" s="327">
        <f>Data!OL3</f>
        <v>0</v>
      </c>
      <c r="G159" s="327">
        <f>Data!PF3</f>
        <v>0</v>
      </c>
      <c r="H159" s="341">
        <f>Data!PZ3</f>
        <v>0</v>
      </c>
      <c r="I159" s="342">
        <f t="shared" si="6"/>
        <v>0</v>
      </c>
      <c r="J159" s="107" t="str">
        <f>IFERROR(H159/#REF!-1,"")</f>
        <v/>
      </c>
      <c r="K159" s="107" t="str">
        <f>IFERROR(I159/#REF!-1,"")</f>
        <v/>
      </c>
    </row>
    <row r="160" spans="2:11" x14ac:dyDescent="0.55000000000000004">
      <c r="B160" s="127" t="str">
        <f>$B$49</f>
        <v>Teacher Ed-Practice Teaching</v>
      </c>
      <c r="C160" s="327">
        <f>Data!ME3</f>
        <v>0</v>
      </c>
      <c r="D160" s="327">
        <f>Data!MY3</f>
        <v>0</v>
      </c>
      <c r="E160" s="327">
        <f>Data!NS3</f>
        <v>0</v>
      </c>
      <c r="F160" s="327">
        <f>Data!OM3</f>
        <v>0</v>
      </c>
      <c r="G160" s="327">
        <f>Data!PG3</f>
        <v>0</v>
      </c>
      <c r="H160" s="341">
        <f>Data!QA3</f>
        <v>0</v>
      </c>
      <c r="I160" s="342">
        <f t="shared" si="6"/>
        <v>0</v>
      </c>
      <c r="J160" s="107" t="str">
        <f>IFERROR(H160/#REF!-1,"")</f>
        <v/>
      </c>
      <c r="K160" s="107" t="str">
        <f>IFERROR(I160/#REF!-1,"")</f>
        <v/>
      </c>
    </row>
    <row r="161" spans="2:11" x14ac:dyDescent="0.55000000000000004">
      <c r="B161" s="127" t="str">
        <f>$B$50</f>
        <v>Technology</v>
      </c>
      <c r="C161" s="327">
        <f>Data!MF3</f>
        <v>0</v>
      </c>
      <c r="D161" s="327">
        <f>Data!MZ3</f>
        <v>0</v>
      </c>
      <c r="E161" s="327">
        <f>Data!NT3</f>
        <v>0</v>
      </c>
      <c r="F161" s="327">
        <f>Data!ON3</f>
        <v>0</v>
      </c>
      <c r="G161" s="327">
        <f>Data!PH3</f>
        <v>0</v>
      </c>
      <c r="H161" s="341">
        <f>Data!QB3</f>
        <v>0</v>
      </c>
      <c r="I161" s="342">
        <f t="shared" si="6"/>
        <v>0</v>
      </c>
      <c r="J161" s="107" t="str">
        <f>IFERROR(H161/#REF!-1,"")</f>
        <v/>
      </c>
      <c r="K161" s="107" t="str">
        <f>IFERROR(I161/#REF!-1,"")</f>
        <v/>
      </c>
    </row>
    <row r="162" spans="2:11" x14ac:dyDescent="0.55000000000000004">
      <c r="B162" s="127" t="str">
        <f>$B$51</f>
        <v>Nursing</v>
      </c>
      <c r="C162" s="327">
        <f>Data!MG3</f>
        <v>0</v>
      </c>
      <c r="D162" s="327">
        <f>Data!NA3</f>
        <v>0</v>
      </c>
      <c r="E162" s="327">
        <f>Data!NU3</f>
        <v>0</v>
      </c>
      <c r="F162" s="327">
        <f>Data!OO3</f>
        <v>0</v>
      </c>
      <c r="G162" s="327">
        <f>Data!PI3</f>
        <v>0</v>
      </c>
      <c r="H162" s="341">
        <f>Data!QC3</f>
        <v>12705475.293453202</v>
      </c>
      <c r="I162" s="342">
        <f t="shared" si="6"/>
        <v>12705475.293453202</v>
      </c>
      <c r="J162" s="107" t="str">
        <f>IFERROR(H162/#REF!-1,"")</f>
        <v/>
      </c>
      <c r="K162" s="107" t="str">
        <f>IFERROR(I162/#REF!-1,"")</f>
        <v/>
      </c>
    </row>
    <row r="163" spans="2:11" ht="19.8" thickBot="1" x14ac:dyDescent="0.6">
      <c r="B163" s="130" t="str">
        <f>$B$52</f>
        <v>Totals</v>
      </c>
      <c r="C163" s="133">
        <f t="shared" ref="C163:H163" si="7">SUM(C143:C162)</f>
        <v>4644249.0998568945</v>
      </c>
      <c r="D163" s="133">
        <f t="shared" si="7"/>
        <v>9258806.1485842392</v>
      </c>
      <c r="E163" s="133">
        <f t="shared" si="7"/>
        <v>72807948.014397219</v>
      </c>
      <c r="F163" s="133">
        <f t="shared" si="7"/>
        <v>82750228.923755825</v>
      </c>
      <c r="G163" s="134">
        <f t="shared" si="7"/>
        <v>271710.59340584395</v>
      </c>
      <c r="H163" s="343">
        <f t="shared" si="7"/>
        <v>1164443289.2751925</v>
      </c>
      <c r="I163" s="342">
        <f>SUM(I143:I162)</f>
        <v>1334176232.0551925</v>
      </c>
    </row>
    <row r="164" spans="2:11" ht="15" customHeight="1" thickTop="1" x14ac:dyDescent="0.55000000000000004">
      <c r="B164" s="143"/>
      <c r="C164" s="329"/>
      <c r="D164" s="329"/>
      <c r="E164" s="329"/>
      <c r="F164" s="329"/>
      <c r="G164" s="329"/>
      <c r="H164" s="344"/>
      <c r="I164" s="345"/>
    </row>
    <row r="165" spans="2:11" ht="19.5" customHeight="1" x14ac:dyDescent="0.55000000000000004">
      <c r="B165" s="437" t="s">
        <v>63</v>
      </c>
      <c r="C165" s="437"/>
      <c r="D165" s="437"/>
      <c r="E165" s="437"/>
      <c r="F165" s="437"/>
      <c r="G165" s="437"/>
      <c r="H165" s="346"/>
      <c r="I165" s="346"/>
    </row>
    <row r="166" spans="2:11" ht="43.5" customHeight="1" thickBot="1" x14ac:dyDescent="0.6">
      <c r="B166" s="444" t="s">
        <v>40</v>
      </c>
      <c r="C166" s="444"/>
      <c r="D166" s="444"/>
      <c r="E166" s="444"/>
      <c r="F166" s="444"/>
      <c r="G166" s="444"/>
      <c r="H166" s="326"/>
    </row>
    <row r="167" spans="2:11" ht="19.8" thickBot="1" x14ac:dyDescent="0.6">
      <c r="B167" s="124" t="s">
        <v>31</v>
      </c>
      <c r="C167" s="125" t="s">
        <v>25</v>
      </c>
      <c r="D167" s="125" t="s">
        <v>26</v>
      </c>
      <c r="E167" s="125" t="s">
        <v>27</v>
      </c>
      <c r="F167" s="125" t="s">
        <v>28</v>
      </c>
      <c r="G167" s="125" t="s">
        <v>29</v>
      </c>
      <c r="H167" s="126" t="s">
        <v>1</v>
      </c>
    </row>
    <row r="168" spans="2:11" x14ac:dyDescent="0.55000000000000004">
      <c r="B168" s="127" t="str">
        <f>$B$32</f>
        <v>Liberal Arts</v>
      </c>
      <c r="C168" s="321">
        <f t="shared" ref="C168:G183" si="8">C143+$H$140*IF($H116=0,0,$H143*C116/$H116)+IF($H32=0,0,$H$141*$H143*C32/$H32)</f>
        <v>29484521.230371401</v>
      </c>
      <c r="D168" s="321">
        <f t="shared" si="8"/>
        <v>37094611.156022675</v>
      </c>
      <c r="E168" s="321">
        <f t="shared" si="8"/>
        <v>14453017.872570831</v>
      </c>
      <c r="F168" s="321">
        <f t="shared" si="8"/>
        <v>37145498.705199108</v>
      </c>
      <c r="G168" s="321">
        <f t="shared" si="8"/>
        <v>0</v>
      </c>
      <c r="H168" s="133">
        <f t="shared" ref="H168:H188" si="9">SUM(C168:G168)</f>
        <v>118177648.96416402</v>
      </c>
      <c r="I168" s="347"/>
    </row>
    <row r="169" spans="2:11" x14ac:dyDescent="0.55000000000000004">
      <c r="B169" s="127" t="str">
        <f>$B$33</f>
        <v>Science</v>
      </c>
      <c r="C169" s="141">
        <f t="shared" si="8"/>
        <v>108633785.89160025</v>
      </c>
      <c r="D169" s="141">
        <f t="shared" si="8"/>
        <v>121090687.27344367</v>
      </c>
      <c r="E169" s="141">
        <f t="shared" si="8"/>
        <v>37305946.776197381</v>
      </c>
      <c r="F169" s="141">
        <f t="shared" si="8"/>
        <v>183678443.72369149</v>
      </c>
      <c r="G169" s="141">
        <f t="shared" si="8"/>
        <v>0</v>
      </c>
      <c r="H169" s="136">
        <f t="shared" si="9"/>
        <v>450708863.66493279</v>
      </c>
      <c r="I169" s="347"/>
    </row>
    <row r="170" spans="2:11" x14ac:dyDescent="0.55000000000000004">
      <c r="B170" s="127" t="str">
        <f>$B$34</f>
        <v>Fine Arts</v>
      </c>
      <c r="C170" s="141">
        <f t="shared" si="8"/>
        <v>7634389.8826806182</v>
      </c>
      <c r="D170" s="141">
        <f t="shared" si="8"/>
        <v>4573102.6126134647</v>
      </c>
      <c r="E170" s="141">
        <f t="shared" si="8"/>
        <v>4098587.9456423586</v>
      </c>
      <c r="F170" s="141">
        <f t="shared" si="8"/>
        <v>3042474.6096762707</v>
      </c>
      <c r="G170" s="141">
        <f t="shared" si="8"/>
        <v>0</v>
      </c>
      <c r="H170" s="136">
        <f t="shared" si="9"/>
        <v>19348555.050612714</v>
      </c>
      <c r="I170" s="347"/>
    </row>
    <row r="171" spans="2:11" x14ac:dyDescent="0.55000000000000004">
      <c r="B171" s="127" t="str">
        <f>$B$35</f>
        <v>Teacher Education</v>
      </c>
      <c r="C171" s="141">
        <f t="shared" si="8"/>
        <v>2533420.1930327807</v>
      </c>
      <c r="D171" s="141">
        <f t="shared" si="8"/>
        <v>9235345.9536433537</v>
      </c>
      <c r="E171" s="141">
        <f t="shared" si="8"/>
        <v>8761944.1259692162</v>
      </c>
      <c r="F171" s="141">
        <f t="shared" si="8"/>
        <v>19403834.433827154</v>
      </c>
      <c r="G171" s="141">
        <f t="shared" si="8"/>
        <v>0</v>
      </c>
      <c r="H171" s="136">
        <f t="shared" si="9"/>
        <v>39934544.706472501</v>
      </c>
      <c r="I171" s="347"/>
    </row>
    <row r="172" spans="2:11" x14ac:dyDescent="0.55000000000000004">
      <c r="B172" s="127" t="str">
        <f>$B$36</f>
        <v>Agriculture</v>
      </c>
      <c r="C172" s="141">
        <f t="shared" si="8"/>
        <v>0</v>
      </c>
      <c r="D172" s="141">
        <f t="shared" si="8"/>
        <v>0</v>
      </c>
      <c r="E172" s="141">
        <f t="shared" si="8"/>
        <v>0</v>
      </c>
      <c r="F172" s="141">
        <f t="shared" si="8"/>
        <v>0</v>
      </c>
      <c r="G172" s="141">
        <f t="shared" si="8"/>
        <v>0</v>
      </c>
      <c r="H172" s="136">
        <f t="shared" si="9"/>
        <v>0</v>
      </c>
      <c r="I172" s="347"/>
    </row>
    <row r="173" spans="2:11" x14ac:dyDescent="0.55000000000000004">
      <c r="B173" s="127" t="str">
        <f>$B$37</f>
        <v>Engineering</v>
      </c>
      <c r="C173" s="141">
        <f t="shared" si="8"/>
        <v>34860795.751843311</v>
      </c>
      <c r="D173" s="141">
        <f t="shared" si="8"/>
        <v>87718648.786874786</v>
      </c>
      <c r="E173" s="141">
        <f t="shared" si="8"/>
        <v>159983078.01755974</v>
      </c>
      <c r="F173" s="141">
        <f t="shared" si="8"/>
        <v>269602616.15781534</v>
      </c>
      <c r="G173" s="141">
        <f t="shared" si="8"/>
        <v>0</v>
      </c>
      <c r="H173" s="136">
        <f t="shared" si="9"/>
        <v>552165138.71409321</v>
      </c>
      <c r="I173" s="347"/>
    </row>
    <row r="174" spans="2:11" x14ac:dyDescent="0.55000000000000004">
      <c r="B174" s="127" t="str">
        <f>$B$38</f>
        <v>Home Economics</v>
      </c>
      <c r="C174" s="141">
        <f t="shared" si="8"/>
        <v>1146128.3589649175</v>
      </c>
      <c r="D174" s="141">
        <f t="shared" si="8"/>
        <v>1572024.6810698847</v>
      </c>
      <c r="E174" s="141">
        <f t="shared" si="8"/>
        <v>444295.18054005021</v>
      </c>
      <c r="F174" s="141">
        <f t="shared" si="8"/>
        <v>1605673.0991963246</v>
      </c>
      <c r="G174" s="141">
        <f t="shared" si="8"/>
        <v>0</v>
      </c>
      <c r="H174" s="136">
        <f t="shared" si="9"/>
        <v>4768121.3197711771</v>
      </c>
      <c r="I174" s="347"/>
    </row>
    <row r="175" spans="2:11" x14ac:dyDescent="0.55000000000000004">
      <c r="B175" s="127" t="str">
        <f>$B$39</f>
        <v>Law</v>
      </c>
      <c r="C175" s="141">
        <f t="shared" si="8"/>
        <v>0</v>
      </c>
      <c r="D175" s="141">
        <f t="shared" si="8"/>
        <v>0</v>
      </c>
      <c r="E175" s="141">
        <f t="shared" si="8"/>
        <v>0</v>
      </c>
      <c r="F175" s="141">
        <f t="shared" si="8"/>
        <v>0</v>
      </c>
      <c r="G175" s="141">
        <f t="shared" si="8"/>
        <v>16738772.018324155</v>
      </c>
      <c r="H175" s="136">
        <f t="shared" si="9"/>
        <v>16738772.018324155</v>
      </c>
      <c r="I175" s="347"/>
    </row>
    <row r="176" spans="2:11" x14ac:dyDescent="0.55000000000000004">
      <c r="B176" s="127" t="str">
        <f>$B$40</f>
        <v>Social Service</v>
      </c>
      <c r="C176" s="141">
        <f t="shared" si="8"/>
        <v>916500.0954086784</v>
      </c>
      <c r="D176" s="141">
        <f t="shared" si="8"/>
        <v>1882561.971616671</v>
      </c>
      <c r="E176" s="141">
        <f t="shared" si="8"/>
        <v>8822547.9201511275</v>
      </c>
      <c r="F176" s="141">
        <f t="shared" si="8"/>
        <v>3596542.3188827415</v>
      </c>
      <c r="G176" s="141">
        <f t="shared" si="8"/>
        <v>0</v>
      </c>
      <c r="H176" s="136">
        <f t="shared" si="9"/>
        <v>15218152.306059219</v>
      </c>
      <c r="I176" s="347"/>
    </row>
    <row r="177" spans="2:9" x14ac:dyDescent="0.55000000000000004">
      <c r="B177" s="127" t="str">
        <f>$B$41</f>
        <v>Library Science</v>
      </c>
      <c r="C177" s="141">
        <f t="shared" si="8"/>
        <v>0</v>
      </c>
      <c r="D177" s="141">
        <f t="shared" si="8"/>
        <v>46101.518960029542</v>
      </c>
      <c r="E177" s="141">
        <f t="shared" si="8"/>
        <v>3876686.8439489673</v>
      </c>
      <c r="F177" s="141">
        <f t="shared" si="8"/>
        <v>2898914.8133304524</v>
      </c>
      <c r="G177" s="141">
        <f t="shared" si="8"/>
        <v>0</v>
      </c>
      <c r="H177" s="136">
        <f t="shared" si="9"/>
        <v>6821703.1762394495</v>
      </c>
      <c r="I177" s="347"/>
    </row>
    <row r="178" spans="2:9" x14ac:dyDescent="0.55000000000000004">
      <c r="B178" s="127" t="str">
        <f>$B$42</f>
        <v>Veterinary Science</v>
      </c>
      <c r="C178" s="141">
        <f t="shared" si="8"/>
        <v>0</v>
      </c>
      <c r="D178" s="141">
        <f t="shared" si="8"/>
        <v>0</v>
      </c>
      <c r="E178" s="141">
        <f t="shared" si="8"/>
        <v>0</v>
      </c>
      <c r="F178" s="141">
        <f t="shared" si="8"/>
        <v>0</v>
      </c>
      <c r="G178" s="141">
        <f t="shared" si="8"/>
        <v>0</v>
      </c>
      <c r="H178" s="136">
        <f t="shared" si="9"/>
        <v>0</v>
      </c>
      <c r="I178" s="347"/>
    </row>
    <row r="179" spans="2:9" x14ac:dyDescent="0.55000000000000004">
      <c r="B179" s="127" t="str">
        <f>$B$43</f>
        <v>Vocational Training</v>
      </c>
      <c r="C179" s="141">
        <f t="shared" si="8"/>
        <v>0</v>
      </c>
      <c r="D179" s="141">
        <f t="shared" si="8"/>
        <v>0</v>
      </c>
      <c r="E179" s="141">
        <f t="shared" si="8"/>
        <v>0</v>
      </c>
      <c r="F179" s="141">
        <f t="shared" si="8"/>
        <v>0</v>
      </c>
      <c r="G179" s="141">
        <f t="shared" si="8"/>
        <v>0</v>
      </c>
      <c r="H179" s="136">
        <f t="shared" si="9"/>
        <v>0</v>
      </c>
      <c r="I179" s="347"/>
    </row>
    <row r="180" spans="2:9" x14ac:dyDescent="0.55000000000000004">
      <c r="B180" s="127" t="str">
        <f>$B$44</f>
        <v>Physical Training</v>
      </c>
      <c r="C180" s="141">
        <f t="shared" si="8"/>
        <v>0</v>
      </c>
      <c r="D180" s="141">
        <f t="shared" si="8"/>
        <v>0</v>
      </c>
      <c r="E180" s="141">
        <f t="shared" si="8"/>
        <v>0</v>
      </c>
      <c r="F180" s="141">
        <f t="shared" si="8"/>
        <v>0</v>
      </c>
      <c r="G180" s="141">
        <f t="shared" si="8"/>
        <v>0</v>
      </c>
      <c r="H180" s="136">
        <f t="shared" si="9"/>
        <v>0</v>
      </c>
      <c r="I180" s="347"/>
    </row>
    <row r="181" spans="2:9" x14ac:dyDescent="0.55000000000000004">
      <c r="B181" s="127" t="str">
        <f>$B$45</f>
        <v>Health Services</v>
      </c>
      <c r="C181" s="141">
        <f t="shared" si="8"/>
        <v>1616634.8745184347</v>
      </c>
      <c r="D181" s="141">
        <f t="shared" si="8"/>
        <v>4833886.306086164</v>
      </c>
      <c r="E181" s="141">
        <f t="shared" si="8"/>
        <v>2078687.8431488953</v>
      </c>
      <c r="F181" s="141">
        <f t="shared" si="8"/>
        <v>1536149.7573691483</v>
      </c>
      <c r="G181" s="141">
        <f t="shared" si="8"/>
        <v>881224.58731862588</v>
      </c>
      <c r="H181" s="136">
        <f t="shared" si="9"/>
        <v>10946583.368441267</v>
      </c>
      <c r="I181" s="347"/>
    </row>
    <row r="182" spans="2:9" x14ac:dyDescent="0.55000000000000004">
      <c r="B182" s="127" t="str">
        <f>$B$46</f>
        <v>Pharmacy</v>
      </c>
      <c r="C182" s="141">
        <f>C157+$H$140*IF($H130=0,0,$H157*C130/$H130)+IF($H46=0,0,$H$141*$H157*C46/$H46)</f>
        <v>10411.209186616237</v>
      </c>
      <c r="D182" s="141">
        <f t="shared" si="8"/>
        <v>241484.71318746562</v>
      </c>
      <c r="E182" s="141">
        <f t="shared" si="8"/>
        <v>2812414.8443917581</v>
      </c>
      <c r="F182" s="141">
        <f t="shared" si="8"/>
        <v>9958584.2815215141</v>
      </c>
      <c r="G182" s="141">
        <f t="shared" si="8"/>
        <v>17147872.68946233</v>
      </c>
      <c r="H182" s="136">
        <f t="shared" si="9"/>
        <v>30170767.737749685</v>
      </c>
      <c r="I182" s="347"/>
    </row>
    <row r="183" spans="2:9" x14ac:dyDescent="0.55000000000000004">
      <c r="B183" s="127" t="str">
        <f>$B$47</f>
        <v>Business Administration</v>
      </c>
      <c r="C183" s="141">
        <f t="shared" si="8"/>
        <v>4782668.9099948248</v>
      </c>
      <c r="D183" s="141">
        <f t="shared" si="8"/>
        <v>17584131.312520754</v>
      </c>
      <c r="E183" s="141">
        <f t="shared" si="8"/>
        <v>16541606.992883766</v>
      </c>
      <c r="F183" s="141">
        <f t="shared" si="8"/>
        <v>17563498.519479886</v>
      </c>
      <c r="G183" s="141">
        <f t="shared" si="8"/>
        <v>0</v>
      </c>
      <c r="H183" s="136">
        <f t="shared" si="9"/>
        <v>56471905.734879233</v>
      </c>
      <c r="I183" s="347"/>
    </row>
    <row r="184" spans="2:9" x14ac:dyDescent="0.55000000000000004">
      <c r="B184" s="127" t="str">
        <f>$B$48</f>
        <v>Optometry</v>
      </c>
      <c r="C184" s="141">
        <f t="shared" ref="C184:G187" si="10">C159+$H$140*IF($H132=0,0,$H159*C132/$H132)+IF($H48=0,0,$H$141*$H159*C48/$H48)</f>
        <v>0</v>
      </c>
      <c r="D184" s="141">
        <f t="shared" si="10"/>
        <v>0</v>
      </c>
      <c r="E184" s="141">
        <f t="shared" si="10"/>
        <v>0</v>
      </c>
      <c r="F184" s="141">
        <f t="shared" si="10"/>
        <v>0</v>
      </c>
      <c r="G184" s="141">
        <f t="shared" si="10"/>
        <v>0</v>
      </c>
      <c r="H184" s="136">
        <f t="shared" si="9"/>
        <v>0</v>
      </c>
      <c r="I184" s="347"/>
    </row>
    <row r="185" spans="2:9" x14ac:dyDescent="0.55000000000000004">
      <c r="B185" s="127" t="str">
        <f>$B$49</f>
        <v>Teacher Ed-Practice Teaching</v>
      </c>
      <c r="C185" s="141">
        <f t="shared" si="10"/>
        <v>0</v>
      </c>
      <c r="D185" s="141">
        <f t="shared" si="10"/>
        <v>0</v>
      </c>
      <c r="E185" s="141">
        <f t="shared" si="10"/>
        <v>0</v>
      </c>
      <c r="F185" s="141">
        <f t="shared" si="10"/>
        <v>0</v>
      </c>
      <c r="G185" s="141">
        <f t="shared" si="10"/>
        <v>0</v>
      </c>
      <c r="H185" s="136">
        <f t="shared" si="9"/>
        <v>0</v>
      </c>
      <c r="I185" s="347"/>
    </row>
    <row r="186" spans="2:9" x14ac:dyDescent="0.55000000000000004">
      <c r="B186" s="127" t="str">
        <f>$B$50</f>
        <v>Technology</v>
      </c>
      <c r="C186" s="141">
        <f t="shared" si="10"/>
        <v>0</v>
      </c>
      <c r="D186" s="141">
        <f t="shared" si="10"/>
        <v>0</v>
      </c>
      <c r="E186" s="141">
        <f t="shared" si="10"/>
        <v>0</v>
      </c>
      <c r="F186" s="141">
        <f t="shared" si="10"/>
        <v>0</v>
      </c>
      <c r="G186" s="141">
        <f t="shared" si="10"/>
        <v>0</v>
      </c>
      <c r="H186" s="136">
        <f t="shared" si="9"/>
        <v>0</v>
      </c>
      <c r="I186" s="347"/>
    </row>
    <row r="187" spans="2:9" x14ac:dyDescent="0.55000000000000004">
      <c r="B187" s="127" t="str">
        <f>$B$51</f>
        <v>Nursing</v>
      </c>
      <c r="C187" s="141">
        <f t="shared" si="10"/>
        <v>874915.14868854603</v>
      </c>
      <c r="D187" s="141">
        <f t="shared" si="10"/>
        <v>3935039.0085454462</v>
      </c>
      <c r="E187" s="141">
        <f t="shared" si="10"/>
        <v>5176047.5458916323</v>
      </c>
      <c r="F187" s="141">
        <f t="shared" si="10"/>
        <v>2719473.5903275791</v>
      </c>
      <c r="G187" s="141">
        <f t="shared" si="10"/>
        <v>0</v>
      </c>
      <c r="H187" s="136">
        <f t="shared" si="9"/>
        <v>12705475.293453205</v>
      </c>
      <c r="I187" s="347"/>
    </row>
    <row r="188" spans="2:9" x14ac:dyDescent="0.55000000000000004">
      <c r="B188" s="130" t="str">
        <f>$B$52</f>
        <v>Totals</v>
      </c>
      <c r="C188" s="133">
        <f>SUM(C168:C187)</f>
        <v>192494171.54629037</v>
      </c>
      <c r="D188" s="133">
        <f>SUM(D168:D187)</f>
        <v>289807625.29458439</v>
      </c>
      <c r="E188" s="133">
        <f>SUM(E168:E187)</f>
        <v>264354861.90889573</v>
      </c>
      <c r="F188" s="133">
        <f>SUM(F168:F187)</f>
        <v>552751704.01031709</v>
      </c>
      <c r="G188" s="133">
        <f>SUM(G168:G187)</f>
        <v>34767869.295105115</v>
      </c>
      <c r="H188" s="133">
        <f t="shared" si="9"/>
        <v>1334176232.0551927</v>
      </c>
      <c r="I188" s="347"/>
    </row>
    <row r="189" spans="2:9" x14ac:dyDescent="0.55000000000000004">
      <c r="B189" s="328"/>
      <c r="C189" s="329"/>
      <c r="D189" s="329"/>
      <c r="E189" s="329"/>
      <c r="F189" s="329"/>
      <c r="G189" s="329"/>
      <c r="H189" s="344"/>
    </row>
    <row r="190" spans="2:9" ht="15" customHeight="1" x14ac:dyDescent="0.55000000000000004">
      <c r="B190" s="442" t="s">
        <v>34</v>
      </c>
      <c r="C190" s="442"/>
      <c r="D190" s="442"/>
      <c r="E190" s="442"/>
      <c r="F190" s="442"/>
      <c r="G190" s="442"/>
      <c r="H190" s="122">
        <f>H15</f>
        <v>618213965</v>
      </c>
    </row>
    <row r="191" spans="2:9" ht="43.5" customHeight="1" thickBot="1" x14ac:dyDescent="0.6">
      <c r="B191" s="444" t="s">
        <v>225</v>
      </c>
      <c r="C191" s="444"/>
      <c r="D191" s="444"/>
      <c r="E191" s="444"/>
      <c r="F191" s="444"/>
      <c r="G191" s="444"/>
      <c r="H191" s="444"/>
    </row>
    <row r="192" spans="2:9" ht="19.8" thickBot="1" x14ac:dyDescent="0.6">
      <c r="B192" s="124" t="s">
        <v>31</v>
      </c>
      <c r="C192" s="125" t="s">
        <v>25</v>
      </c>
      <c r="D192" s="125" t="s">
        <v>26</v>
      </c>
      <c r="E192" s="125" t="s">
        <v>27</v>
      </c>
      <c r="F192" s="125" t="s">
        <v>28</v>
      </c>
      <c r="G192" s="125" t="s">
        <v>29</v>
      </c>
      <c r="H192" s="126" t="s">
        <v>1</v>
      </c>
    </row>
    <row r="193" spans="2:8" x14ac:dyDescent="0.55000000000000004">
      <c r="B193" s="127" t="str">
        <f>$B$32</f>
        <v>Liberal Arts</v>
      </c>
      <c r="C193" s="135">
        <f t="shared" ref="C193:G208" si="11">$H$190*IF($H$136=0,0,C116/$H$136)</f>
        <v>52682976.988907754</v>
      </c>
      <c r="D193" s="135">
        <f t="shared" si="11"/>
        <v>66243218.787051879</v>
      </c>
      <c r="E193" s="135">
        <f t="shared" si="11"/>
        <v>25849430.463316776</v>
      </c>
      <c r="F193" s="135">
        <f t="shared" si="11"/>
        <v>65695384.021911383</v>
      </c>
      <c r="G193" s="135">
        <f t="shared" si="11"/>
        <v>0</v>
      </c>
      <c r="H193" s="135">
        <f>SUM(C193:G193)</f>
        <v>210471010.26118779</v>
      </c>
    </row>
    <row r="194" spans="2:8" x14ac:dyDescent="0.55000000000000004">
      <c r="B194" s="127" t="str">
        <f>$B$33</f>
        <v>Science</v>
      </c>
      <c r="C194" s="138">
        <f t="shared" si="11"/>
        <v>23426047.444448441</v>
      </c>
      <c r="D194" s="138">
        <f t="shared" si="11"/>
        <v>26004338.919046052</v>
      </c>
      <c r="E194" s="138">
        <f t="shared" si="11"/>
        <v>7355061.3084874898</v>
      </c>
      <c r="F194" s="138">
        <f t="shared" si="11"/>
        <v>37254575.419935018</v>
      </c>
      <c r="G194" s="138">
        <f t="shared" si="11"/>
        <v>0</v>
      </c>
      <c r="H194" s="138">
        <f t="shared" ref="H194:H213" si="12">SUM(C194:G194)</f>
        <v>94040023.091917008</v>
      </c>
    </row>
    <row r="195" spans="2:8" x14ac:dyDescent="0.55000000000000004">
      <c r="B195" s="127" t="str">
        <f>$B$34</f>
        <v>Fine Arts</v>
      </c>
      <c r="C195" s="138">
        <f t="shared" si="11"/>
        <v>12692446.047173981</v>
      </c>
      <c r="D195" s="138">
        <f t="shared" si="11"/>
        <v>7602946.5446171556</v>
      </c>
      <c r="E195" s="138">
        <f t="shared" si="11"/>
        <v>6814048.9507456776</v>
      </c>
      <c r="F195" s="138">
        <f t="shared" si="11"/>
        <v>5058222.7822576985</v>
      </c>
      <c r="G195" s="138">
        <f t="shared" si="11"/>
        <v>0</v>
      </c>
      <c r="H195" s="138">
        <f t="shared" si="12"/>
        <v>32167664.324794516</v>
      </c>
    </row>
    <row r="196" spans="2:8" x14ac:dyDescent="0.55000000000000004">
      <c r="B196" s="127" t="str">
        <f>$B$35</f>
        <v>Teacher Education</v>
      </c>
      <c r="C196" s="138">
        <f t="shared" si="11"/>
        <v>1173642.6231663045</v>
      </c>
      <c r="D196" s="138">
        <f t="shared" si="11"/>
        <v>4278404.222359512</v>
      </c>
      <c r="E196" s="138">
        <f t="shared" si="11"/>
        <v>4059094.1511872769</v>
      </c>
      <c r="F196" s="138">
        <f t="shared" si="11"/>
        <v>8989099.8765347321</v>
      </c>
      <c r="G196" s="138">
        <f t="shared" si="11"/>
        <v>0</v>
      </c>
      <c r="H196" s="138">
        <f t="shared" si="12"/>
        <v>18500240.873247825</v>
      </c>
    </row>
    <row r="197" spans="2:8" x14ac:dyDescent="0.55000000000000004">
      <c r="B197" s="127" t="str">
        <f>$B$36</f>
        <v>Agriculture</v>
      </c>
      <c r="C197" s="138">
        <f t="shared" si="11"/>
        <v>0</v>
      </c>
      <c r="D197" s="138">
        <f t="shared" si="11"/>
        <v>0</v>
      </c>
      <c r="E197" s="138">
        <f t="shared" si="11"/>
        <v>0</v>
      </c>
      <c r="F197" s="138">
        <f t="shared" si="11"/>
        <v>0</v>
      </c>
      <c r="G197" s="138">
        <f t="shared" si="11"/>
        <v>0</v>
      </c>
      <c r="H197" s="138">
        <f t="shared" si="12"/>
        <v>0</v>
      </c>
    </row>
    <row r="198" spans="2:8" x14ac:dyDescent="0.55000000000000004">
      <c r="B198" s="127" t="str">
        <f>$B$37</f>
        <v>Engineering</v>
      </c>
      <c r="C198" s="138">
        <f t="shared" si="11"/>
        <v>8496425.5986369997</v>
      </c>
      <c r="D198" s="138">
        <f t="shared" si="11"/>
        <v>21951679.435438346</v>
      </c>
      <c r="E198" s="138">
        <f t="shared" si="11"/>
        <v>24951435.379889276</v>
      </c>
      <c r="F198" s="138">
        <f t="shared" si="11"/>
        <v>55155510.003367767</v>
      </c>
      <c r="G198" s="138">
        <f t="shared" si="11"/>
        <v>0</v>
      </c>
      <c r="H198" s="138">
        <f t="shared" si="12"/>
        <v>110555050.41733238</v>
      </c>
    </row>
    <row r="199" spans="2:8" x14ac:dyDescent="0.55000000000000004">
      <c r="B199" s="127" t="str">
        <f>$B$38</f>
        <v>Home Economics</v>
      </c>
      <c r="C199" s="138">
        <f t="shared" si="11"/>
        <v>1885583.889781791</v>
      </c>
      <c r="D199" s="138">
        <f t="shared" si="11"/>
        <v>2606922.2429800783</v>
      </c>
      <c r="E199" s="138">
        <f t="shared" si="11"/>
        <v>747490.58298012102</v>
      </c>
      <c r="F199" s="138">
        <f t="shared" si="11"/>
        <v>2704458.7930966103</v>
      </c>
      <c r="G199" s="138">
        <f t="shared" si="11"/>
        <v>0</v>
      </c>
      <c r="H199" s="138">
        <f t="shared" si="12"/>
        <v>7944455.5088386005</v>
      </c>
    </row>
    <row r="200" spans="2:8" x14ac:dyDescent="0.55000000000000004">
      <c r="B200" s="127" t="str">
        <f>$B$39</f>
        <v>Law</v>
      </c>
      <c r="C200" s="138">
        <f t="shared" si="11"/>
        <v>0</v>
      </c>
      <c r="D200" s="138">
        <f t="shared" si="11"/>
        <v>0</v>
      </c>
      <c r="E200" s="138">
        <f t="shared" si="11"/>
        <v>0</v>
      </c>
      <c r="F200" s="138">
        <f t="shared" si="11"/>
        <v>0</v>
      </c>
      <c r="G200" s="138">
        <f t="shared" si="11"/>
        <v>26164436.05438694</v>
      </c>
      <c r="H200" s="138">
        <f t="shared" si="12"/>
        <v>26164436.05438694</v>
      </c>
    </row>
    <row r="201" spans="2:8" x14ac:dyDescent="0.55000000000000004">
      <c r="B201" s="127" t="str">
        <f>$B$40</f>
        <v>Social Service</v>
      </c>
      <c r="C201" s="138">
        <f t="shared" si="11"/>
        <v>413559.60022081278</v>
      </c>
      <c r="D201" s="138">
        <f t="shared" si="11"/>
        <v>849483.35550966859</v>
      </c>
      <c r="E201" s="138">
        <f t="shared" si="11"/>
        <v>3981068.2061737124</v>
      </c>
      <c r="F201" s="138">
        <f t="shared" si="11"/>
        <v>1622896.288855419</v>
      </c>
      <c r="G201" s="138">
        <f t="shared" si="11"/>
        <v>0</v>
      </c>
      <c r="H201" s="138">
        <f t="shared" si="12"/>
        <v>6867007.450759612</v>
      </c>
    </row>
    <row r="202" spans="2:8" x14ac:dyDescent="0.55000000000000004">
      <c r="B202" s="127" t="str">
        <f>$B$41</f>
        <v>Library Science</v>
      </c>
      <c r="C202" s="138">
        <f t="shared" si="11"/>
        <v>0</v>
      </c>
      <c r="D202" s="138">
        <f t="shared" si="11"/>
        <v>32072.774378390368</v>
      </c>
      <c r="E202" s="138">
        <f t="shared" si="11"/>
        <v>2697006.6341946363</v>
      </c>
      <c r="F202" s="138">
        <f t="shared" si="11"/>
        <v>2016771.7430467424</v>
      </c>
      <c r="G202" s="138">
        <f t="shared" si="11"/>
        <v>0</v>
      </c>
      <c r="H202" s="138">
        <f t="shared" si="12"/>
        <v>4745851.1516197696</v>
      </c>
    </row>
    <row r="203" spans="2:8" x14ac:dyDescent="0.55000000000000004">
      <c r="B203" s="127" t="str">
        <f>$B$42</f>
        <v>Veterinary Science</v>
      </c>
      <c r="C203" s="138">
        <f t="shared" si="11"/>
        <v>0</v>
      </c>
      <c r="D203" s="138">
        <f t="shared" si="11"/>
        <v>0</v>
      </c>
      <c r="E203" s="138">
        <f t="shared" si="11"/>
        <v>0</v>
      </c>
      <c r="F203" s="138">
        <f t="shared" si="11"/>
        <v>0</v>
      </c>
      <c r="G203" s="138">
        <f t="shared" si="11"/>
        <v>0</v>
      </c>
      <c r="H203" s="138">
        <f t="shared" si="12"/>
        <v>0</v>
      </c>
    </row>
    <row r="204" spans="2:8" x14ac:dyDescent="0.55000000000000004">
      <c r="B204" s="127" t="str">
        <f>$B$43</f>
        <v>Vocational Training</v>
      </c>
      <c r="C204" s="138">
        <f t="shared" si="11"/>
        <v>0</v>
      </c>
      <c r="D204" s="138">
        <f t="shared" si="11"/>
        <v>0</v>
      </c>
      <c r="E204" s="138">
        <f t="shared" si="11"/>
        <v>0</v>
      </c>
      <c r="F204" s="138">
        <f t="shared" si="11"/>
        <v>0</v>
      </c>
      <c r="G204" s="138">
        <f t="shared" si="11"/>
        <v>0</v>
      </c>
      <c r="H204" s="138">
        <f t="shared" si="12"/>
        <v>0</v>
      </c>
    </row>
    <row r="205" spans="2:8" x14ac:dyDescent="0.55000000000000004">
      <c r="B205" s="127" t="str">
        <f>$B$44</f>
        <v>Physical Training</v>
      </c>
      <c r="C205" s="138">
        <f t="shared" si="11"/>
        <v>0</v>
      </c>
      <c r="D205" s="138">
        <f t="shared" si="11"/>
        <v>0</v>
      </c>
      <c r="E205" s="138">
        <f t="shared" si="11"/>
        <v>0</v>
      </c>
      <c r="F205" s="138">
        <f t="shared" si="11"/>
        <v>0</v>
      </c>
      <c r="G205" s="138">
        <f t="shared" si="11"/>
        <v>0</v>
      </c>
      <c r="H205" s="138">
        <f t="shared" si="12"/>
        <v>0</v>
      </c>
    </row>
    <row r="206" spans="2:8" x14ac:dyDescent="0.55000000000000004">
      <c r="B206" s="127" t="str">
        <f>$B$45</f>
        <v>Health Services</v>
      </c>
      <c r="C206" s="138">
        <f t="shared" si="11"/>
        <v>969591.87430178863</v>
      </c>
      <c r="D206" s="138">
        <f t="shared" si="11"/>
        <v>2899552.2344071846</v>
      </c>
      <c r="E206" s="138">
        <f t="shared" si="11"/>
        <v>1247210.824848284</v>
      </c>
      <c r="F206" s="138">
        <f t="shared" si="11"/>
        <v>919327.70417819044</v>
      </c>
      <c r="G206" s="138">
        <f t="shared" si="11"/>
        <v>528733.95495560521</v>
      </c>
      <c r="H206" s="138">
        <f t="shared" si="12"/>
        <v>6564416.5926910527</v>
      </c>
    </row>
    <row r="207" spans="2:8" x14ac:dyDescent="0.55000000000000004">
      <c r="B207" s="127" t="str">
        <f>$B$46</f>
        <v>Pharmacy</v>
      </c>
      <c r="C207" s="138">
        <f t="shared" si="11"/>
        <v>4962.0615966382029</v>
      </c>
      <c r="D207" s="138">
        <f t="shared" si="11"/>
        <v>115093.4536041306</v>
      </c>
      <c r="E207" s="138">
        <f t="shared" si="11"/>
        <v>1340418.3359519267</v>
      </c>
      <c r="F207" s="138">
        <f t="shared" si="11"/>
        <v>4228339.766053129</v>
      </c>
      <c r="G207" s="138">
        <f t="shared" si="11"/>
        <v>8043307.3944122549</v>
      </c>
      <c r="H207" s="138">
        <f t="shared" si="12"/>
        <v>13732121.01161808</v>
      </c>
    </row>
    <row r="208" spans="2:8" x14ac:dyDescent="0.55000000000000004">
      <c r="B208" s="127" t="str">
        <f>$B$47</f>
        <v>Business Administration</v>
      </c>
      <c r="C208" s="138">
        <f t="shared" si="11"/>
        <v>6347252.9734560084</v>
      </c>
      <c r="D208" s="138">
        <f t="shared" si="11"/>
        <v>23337396.634052366</v>
      </c>
      <c r="E208" s="138">
        <f t="shared" si="11"/>
        <v>21947816.598617852</v>
      </c>
      <c r="F208" s="138">
        <f t="shared" si="11"/>
        <v>23304115.376209214</v>
      </c>
      <c r="G208" s="138">
        <f t="shared" si="11"/>
        <v>0</v>
      </c>
      <c r="H208" s="138">
        <f t="shared" si="12"/>
        <v>74936581.582335442</v>
      </c>
    </row>
    <row r="209" spans="2:8" x14ac:dyDescent="0.55000000000000004">
      <c r="B209" s="127" t="str">
        <f>$B$48</f>
        <v>Optometry</v>
      </c>
      <c r="C209" s="138">
        <f t="shared" ref="C209:G212" si="13">$H$190*IF($H$136=0,0,C132/$H$136)</f>
        <v>0</v>
      </c>
      <c r="D209" s="138">
        <f t="shared" si="13"/>
        <v>0</v>
      </c>
      <c r="E209" s="138">
        <f t="shared" si="13"/>
        <v>0</v>
      </c>
      <c r="F209" s="138">
        <f t="shared" si="13"/>
        <v>0</v>
      </c>
      <c r="G209" s="138">
        <f t="shared" si="13"/>
        <v>0</v>
      </c>
      <c r="H209" s="138">
        <f t="shared" si="12"/>
        <v>0</v>
      </c>
    </row>
    <row r="210" spans="2:8" x14ac:dyDescent="0.55000000000000004">
      <c r="B210" s="127" t="str">
        <f>$B$49</f>
        <v>Teacher Ed-Practice Teaching</v>
      </c>
      <c r="C210" s="138">
        <f t="shared" si="13"/>
        <v>0</v>
      </c>
      <c r="D210" s="138">
        <f t="shared" si="13"/>
        <v>0</v>
      </c>
      <c r="E210" s="138">
        <f t="shared" si="13"/>
        <v>0</v>
      </c>
      <c r="F210" s="138">
        <f t="shared" si="13"/>
        <v>0</v>
      </c>
      <c r="G210" s="138">
        <f t="shared" si="13"/>
        <v>0</v>
      </c>
      <c r="H210" s="138">
        <f t="shared" si="12"/>
        <v>0</v>
      </c>
    </row>
    <row r="211" spans="2:8" x14ac:dyDescent="0.55000000000000004">
      <c r="B211" s="127" t="str">
        <f>$B$50</f>
        <v>Technology</v>
      </c>
      <c r="C211" s="138">
        <f t="shared" si="13"/>
        <v>39595.200808740949</v>
      </c>
      <c r="D211" s="138">
        <f t="shared" si="13"/>
        <v>0</v>
      </c>
      <c r="E211" s="138">
        <f t="shared" si="13"/>
        <v>133016.42478482824</v>
      </c>
      <c r="F211" s="138">
        <f t="shared" si="13"/>
        <v>2770.6664732683562</v>
      </c>
      <c r="G211" s="138">
        <f t="shared" si="13"/>
        <v>0</v>
      </c>
      <c r="H211" s="138">
        <f t="shared" si="12"/>
        <v>175382.29206683754</v>
      </c>
    </row>
    <row r="212" spans="2:8" x14ac:dyDescent="0.55000000000000004">
      <c r="B212" s="127" t="str">
        <f>$B$51</f>
        <v>Nursing</v>
      </c>
      <c r="C212" s="138">
        <f t="shared" si="13"/>
        <v>781556.42118492152</v>
      </c>
      <c r="D212" s="138">
        <f t="shared" si="13"/>
        <v>3515146.5937603125</v>
      </c>
      <c r="E212" s="138">
        <f t="shared" si="13"/>
        <v>4623732.0292303441</v>
      </c>
      <c r="F212" s="138">
        <f t="shared" si="13"/>
        <v>2429289.3430285584</v>
      </c>
      <c r="G212" s="138">
        <f t="shared" si="13"/>
        <v>0</v>
      </c>
      <c r="H212" s="138">
        <f t="shared" si="12"/>
        <v>11349724.387204137</v>
      </c>
    </row>
    <row r="213" spans="2:8" x14ac:dyDescent="0.55000000000000004">
      <c r="B213" s="130" t="str">
        <f>$B$52</f>
        <v>Totals</v>
      </c>
      <c r="C213" s="135">
        <f>SUM(C193:C212)</f>
        <v>108913640.72368418</v>
      </c>
      <c r="D213" s="135">
        <f>SUM(D193:D212)</f>
        <v>159436255.19720507</v>
      </c>
      <c r="E213" s="135">
        <f>SUM(E193:E212)</f>
        <v>105746829.8904082</v>
      </c>
      <c r="F213" s="135">
        <f>SUM(F193:F212)</f>
        <v>209380761.78494769</v>
      </c>
      <c r="G213" s="135">
        <f>SUM(G193:G212)</f>
        <v>34736477.403754801</v>
      </c>
      <c r="H213" s="135">
        <f t="shared" si="12"/>
        <v>618213965</v>
      </c>
    </row>
    <row r="214" spans="2:8" x14ac:dyDescent="0.55000000000000004">
      <c r="B214" s="143"/>
      <c r="C214" s="144"/>
      <c r="D214" s="144"/>
      <c r="E214" s="144"/>
      <c r="F214" s="144"/>
      <c r="G214" s="144"/>
      <c r="H214" s="144"/>
    </row>
    <row r="215" spans="2:8" ht="15" customHeight="1" x14ac:dyDescent="0.55000000000000004">
      <c r="B215" s="442" t="s">
        <v>35</v>
      </c>
      <c r="C215" s="442"/>
      <c r="D215" s="442"/>
      <c r="E215" s="442"/>
      <c r="F215" s="442"/>
      <c r="G215" s="442"/>
      <c r="H215" s="122">
        <f>H17</f>
        <v>322942835</v>
      </c>
    </row>
    <row r="216" spans="2:8" ht="60.75" customHeight="1" thickBot="1" x14ac:dyDescent="0.6">
      <c r="B216" s="444" t="s">
        <v>226</v>
      </c>
      <c r="C216" s="444"/>
      <c r="D216" s="444"/>
      <c r="E216" s="444"/>
      <c r="F216" s="444"/>
      <c r="G216" s="444"/>
      <c r="H216" s="444"/>
    </row>
    <row r="217" spans="2:8" ht="19.8" thickBot="1" x14ac:dyDescent="0.6">
      <c r="B217" s="124" t="s">
        <v>31</v>
      </c>
      <c r="C217" s="125" t="s">
        <v>25</v>
      </c>
      <c r="D217" s="125" t="s">
        <v>26</v>
      </c>
      <c r="E217" s="125" t="s">
        <v>27</v>
      </c>
      <c r="F217" s="125" t="s">
        <v>28</v>
      </c>
      <c r="G217" s="125" t="s">
        <v>29</v>
      </c>
      <c r="H217" s="126" t="s">
        <v>1</v>
      </c>
    </row>
    <row r="218" spans="2:8" x14ac:dyDescent="0.55000000000000004">
      <c r="B218" s="127" t="str">
        <f>$B$32</f>
        <v>Liberal Arts</v>
      </c>
      <c r="C218" s="135">
        <f t="shared" ref="C218:G233" si="14">$H$215*IF($H$25=0,0,C$25/$H$25)*IF(C$52=0,0,C32/C$52)</f>
        <v>56915592.54275547</v>
      </c>
      <c r="D218" s="135">
        <f t="shared" si="14"/>
        <v>57735490.396209069</v>
      </c>
      <c r="E218" s="135">
        <f t="shared" si="14"/>
        <v>5275544.9222924411</v>
      </c>
      <c r="F218" s="135">
        <f t="shared" si="14"/>
        <v>7392189.3373606196</v>
      </c>
      <c r="G218" s="135">
        <f t="shared" si="14"/>
        <v>0</v>
      </c>
      <c r="H218" s="135">
        <f>SUM(C218:G218)</f>
        <v>127318817.19861761</v>
      </c>
    </row>
    <row r="219" spans="2:8" x14ac:dyDescent="0.55000000000000004">
      <c r="B219" s="127" t="str">
        <f>$B$33</f>
        <v>Science</v>
      </c>
      <c r="C219" s="138">
        <f t="shared" si="14"/>
        <v>19689295.188066687</v>
      </c>
      <c r="D219" s="138">
        <f t="shared" si="14"/>
        <v>28012150.489670299</v>
      </c>
      <c r="E219" s="138">
        <f t="shared" si="14"/>
        <v>1814084.3733116738</v>
      </c>
      <c r="F219" s="138">
        <f t="shared" si="14"/>
        <v>5146223.9467944773</v>
      </c>
      <c r="G219" s="138">
        <f t="shared" si="14"/>
        <v>0</v>
      </c>
      <c r="H219" s="138">
        <f t="shared" ref="H219:H238" si="15">SUM(C219:G219)</f>
        <v>54661753.997843139</v>
      </c>
    </row>
    <row r="220" spans="2:8" x14ac:dyDescent="0.55000000000000004">
      <c r="B220" s="127" t="str">
        <f>$B$34</f>
        <v>Fine Arts</v>
      </c>
      <c r="C220" s="138">
        <f t="shared" si="14"/>
        <v>5608257.1424293406</v>
      </c>
      <c r="D220" s="138">
        <f t="shared" si="14"/>
        <v>5306395.1972929407</v>
      </c>
      <c r="E220" s="138">
        <f t="shared" si="14"/>
        <v>1586245.0419347559</v>
      </c>
      <c r="F220" s="138">
        <f t="shared" si="14"/>
        <v>850226.04753538594</v>
      </c>
      <c r="G220" s="138">
        <f t="shared" si="14"/>
        <v>0</v>
      </c>
      <c r="H220" s="138">
        <f t="shared" si="15"/>
        <v>13351123.429192424</v>
      </c>
    </row>
    <row r="221" spans="2:8" x14ac:dyDescent="0.55000000000000004">
      <c r="B221" s="127" t="str">
        <f>$B$35</f>
        <v>Teacher Education</v>
      </c>
      <c r="C221" s="138">
        <f t="shared" si="14"/>
        <v>1438672.1115067443</v>
      </c>
      <c r="D221" s="138">
        <f t="shared" si="14"/>
        <v>3411378.1235624664</v>
      </c>
      <c r="E221" s="138">
        <f t="shared" si="14"/>
        <v>1388036.3306737754</v>
      </c>
      <c r="F221" s="138">
        <f t="shared" si="14"/>
        <v>1564557.9545952983</v>
      </c>
      <c r="G221" s="138">
        <f t="shared" si="14"/>
        <v>0</v>
      </c>
      <c r="H221" s="138">
        <f t="shared" si="15"/>
        <v>7802644.5203382848</v>
      </c>
    </row>
    <row r="222" spans="2:8" x14ac:dyDescent="0.55000000000000004">
      <c r="B222" s="127" t="str">
        <f>$B$36</f>
        <v>Agriculture</v>
      </c>
      <c r="C222" s="138">
        <f t="shared" si="14"/>
        <v>0</v>
      </c>
      <c r="D222" s="138">
        <f t="shared" si="14"/>
        <v>0</v>
      </c>
      <c r="E222" s="138">
        <f t="shared" si="14"/>
        <v>0</v>
      </c>
      <c r="F222" s="138">
        <f t="shared" si="14"/>
        <v>0</v>
      </c>
      <c r="G222" s="138">
        <f t="shared" si="14"/>
        <v>0</v>
      </c>
      <c r="H222" s="138">
        <f t="shared" si="15"/>
        <v>0</v>
      </c>
    </row>
    <row r="223" spans="2:8" x14ac:dyDescent="0.55000000000000004">
      <c r="B223" s="127" t="str">
        <f>$B$37</f>
        <v>Engineering</v>
      </c>
      <c r="C223" s="138">
        <f t="shared" si="14"/>
        <v>9254674.6361312605</v>
      </c>
      <c r="D223" s="138">
        <f t="shared" si="14"/>
        <v>28431914.430536363</v>
      </c>
      <c r="E223" s="138">
        <f t="shared" si="14"/>
        <v>6083770.4292412428</v>
      </c>
      <c r="F223" s="138">
        <f t="shared" si="14"/>
        <v>9186734.4061810356</v>
      </c>
      <c r="G223" s="138">
        <f t="shared" si="14"/>
        <v>0</v>
      </c>
      <c r="H223" s="138">
        <f t="shared" si="15"/>
        <v>52957093.902089901</v>
      </c>
    </row>
    <row r="224" spans="2:8" x14ac:dyDescent="0.55000000000000004">
      <c r="B224" s="127" t="str">
        <f>$B$38</f>
        <v>Home Economics</v>
      </c>
      <c r="C224" s="138">
        <f t="shared" si="14"/>
        <v>3320808.6456177249</v>
      </c>
      <c r="D224" s="138">
        <f t="shared" si="14"/>
        <v>2120531.6323060985</v>
      </c>
      <c r="E224" s="138">
        <f t="shared" si="14"/>
        <v>106152.41575515505</v>
      </c>
      <c r="F224" s="138">
        <f t="shared" si="14"/>
        <v>316655.94253311073</v>
      </c>
      <c r="G224" s="138">
        <f t="shared" si="14"/>
        <v>0</v>
      </c>
      <c r="H224" s="138">
        <f t="shared" si="15"/>
        <v>5864148.63621209</v>
      </c>
    </row>
    <row r="225" spans="2:8" x14ac:dyDescent="0.55000000000000004">
      <c r="B225" s="127" t="str">
        <f>$B$39</f>
        <v>Law</v>
      </c>
      <c r="C225" s="138">
        <f t="shared" si="14"/>
        <v>0</v>
      </c>
      <c r="D225" s="138">
        <f t="shared" si="14"/>
        <v>0</v>
      </c>
      <c r="E225" s="138">
        <f t="shared" si="14"/>
        <v>0</v>
      </c>
      <c r="F225" s="138">
        <f t="shared" si="14"/>
        <v>0</v>
      </c>
      <c r="G225" s="138">
        <f t="shared" si="14"/>
        <v>4608450.0280733155</v>
      </c>
      <c r="H225" s="138">
        <f t="shared" si="15"/>
        <v>4608450.0280733155</v>
      </c>
    </row>
    <row r="226" spans="2:8" x14ac:dyDescent="0.55000000000000004">
      <c r="B226" s="127" t="str">
        <f>$B$40</f>
        <v>Social Service</v>
      </c>
      <c r="C226" s="138">
        <f t="shared" si="14"/>
        <v>247450.36747195662</v>
      </c>
      <c r="D226" s="138">
        <f t="shared" si="14"/>
        <v>930138.99448457267</v>
      </c>
      <c r="E226" s="138">
        <f t="shared" si="14"/>
        <v>2291338.7303246879</v>
      </c>
      <c r="F226" s="138">
        <f t="shared" si="14"/>
        <v>179470.64632865397</v>
      </c>
      <c r="G226" s="138">
        <f t="shared" si="14"/>
        <v>0</v>
      </c>
      <c r="H226" s="138">
        <f t="shared" si="15"/>
        <v>3648398.7386098714</v>
      </c>
    </row>
    <row r="227" spans="2:8" x14ac:dyDescent="0.55000000000000004">
      <c r="B227" s="127" t="str">
        <f>$B$41</f>
        <v>Library Science</v>
      </c>
      <c r="C227" s="138">
        <f t="shared" si="14"/>
        <v>0</v>
      </c>
      <c r="D227" s="138">
        <f t="shared" si="14"/>
        <v>25185.836451963216</v>
      </c>
      <c r="E227" s="138">
        <f t="shared" si="14"/>
        <v>1254554.7021903284</v>
      </c>
      <c r="F227" s="138">
        <f t="shared" si="14"/>
        <v>291155.61688569403</v>
      </c>
      <c r="G227" s="138">
        <f t="shared" si="14"/>
        <v>0</v>
      </c>
      <c r="H227" s="138">
        <f t="shared" si="15"/>
        <v>1570896.1555279857</v>
      </c>
    </row>
    <row r="228" spans="2:8" x14ac:dyDescent="0.55000000000000004">
      <c r="B228" s="127" t="str">
        <f>$B$42</f>
        <v>Veterinary Science</v>
      </c>
      <c r="C228" s="138">
        <f t="shared" si="14"/>
        <v>0</v>
      </c>
      <c r="D228" s="138">
        <f t="shared" si="14"/>
        <v>0</v>
      </c>
      <c r="E228" s="138">
        <f t="shared" si="14"/>
        <v>0</v>
      </c>
      <c r="F228" s="138">
        <f t="shared" si="14"/>
        <v>0</v>
      </c>
      <c r="G228" s="138">
        <f t="shared" si="14"/>
        <v>0</v>
      </c>
      <c r="H228" s="138">
        <f t="shared" si="15"/>
        <v>0</v>
      </c>
    </row>
    <row r="229" spans="2:8" x14ac:dyDescent="0.55000000000000004">
      <c r="B229" s="127" t="str">
        <f>$B$43</f>
        <v>Vocational Training</v>
      </c>
      <c r="C229" s="138">
        <f t="shared" si="14"/>
        <v>0</v>
      </c>
      <c r="D229" s="138">
        <f t="shared" si="14"/>
        <v>0</v>
      </c>
      <c r="E229" s="138">
        <f t="shared" si="14"/>
        <v>0</v>
      </c>
      <c r="F229" s="138">
        <f t="shared" si="14"/>
        <v>0</v>
      </c>
      <c r="G229" s="138">
        <f t="shared" si="14"/>
        <v>0</v>
      </c>
      <c r="H229" s="138">
        <f t="shared" si="15"/>
        <v>0</v>
      </c>
    </row>
    <row r="230" spans="2:8" x14ac:dyDescent="0.55000000000000004">
      <c r="B230" s="127" t="str">
        <f>$B$44</f>
        <v>Physical Training</v>
      </c>
      <c r="C230" s="138">
        <f t="shared" si="14"/>
        <v>0</v>
      </c>
      <c r="D230" s="138">
        <f t="shared" si="14"/>
        <v>0</v>
      </c>
      <c r="E230" s="138">
        <f t="shared" si="14"/>
        <v>0</v>
      </c>
      <c r="F230" s="138">
        <f t="shared" si="14"/>
        <v>0</v>
      </c>
      <c r="G230" s="138">
        <f t="shared" si="14"/>
        <v>0</v>
      </c>
      <c r="H230" s="138">
        <f t="shared" si="15"/>
        <v>0</v>
      </c>
    </row>
    <row r="231" spans="2:8" x14ac:dyDescent="0.55000000000000004">
      <c r="B231" s="127" t="str">
        <f>$B$45</f>
        <v>Health Services</v>
      </c>
      <c r="C231" s="138">
        <f t="shared" si="14"/>
        <v>1247755.3485883055</v>
      </c>
      <c r="D231" s="138">
        <f t="shared" si="14"/>
        <v>4283329.1510718139</v>
      </c>
      <c r="E231" s="138">
        <f t="shared" si="14"/>
        <v>369951.23756403627</v>
      </c>
      <c r="F231" s="138">
        <f t="shared" si="14"/>
        <v>209167.22809526577</v>
      </c>
      <c r="G231" s="138">
        <f t="shared" si="14"/>
        <v>198474.71302461124</v>
      </c>
      <c r="H231" s="138">
        <f t="shared" si="15"/>
        <v>6308677.6783440337</v>
      </c>
    </row>
    <row r="232" spans="2:8" x14ac:dyDescent="0.55000000000000004">
      <c r="B232" s="127" t="str">
        <f>$B$46</f>
        <v>Pharmacy</v>
      </c>
      <c r="C232" s="138">
        <f t="shared" si="14"/>
        <v>1544.6340041944859</v>
      </c>
      <c r="D232" s="138">
        <f t="shared" si="14"/>
        <v>123323.75090271645</v>
      </c>
      <c r="E232" s="138">
        <f t="shared" si="14"/>
        <v>151029.85981424505</v>
      </c>
      <c r="F232" s="138">
        <f t="shared" si="14"/>
        <v>555196.96346274263</v>
      </c>
      <c r="G232" s="138">
        <f t="shared" si="14"/>
        <v>3058281.3586877822</v>
      </c>
      <c r="H232" s="138">
        <f t="shared" si="15"/>
        <v>3889376.5668716808</v>
      </c>
    </row>
    <row r="233" spans="2:8" x14ac:dyDescent="0.55000000000000004">
      <c r="B233" s="127" t="str">
        <f>$B$47</f>
        <v>Business Administration</v>
      </c>
      <c r="C233" s="138">
        <f t="shared" si="14"/>
        <v>5989472.8146645389</v>
      </c>
      <c r="D233" s="138">
        <f t="shared" si="14"/>
        <v>23001327.005221676</v>
      </c>
      <c r="E233" s="138">
        <f t="shared" si="14"/>
        <v>7062156.2449140958</v>
      </c>
      <c r="F233" s="138">
        <f t="shared" si="14"/>
        <v>514202.76906752837</v>
      </c>
      <c r="G233" s="138">
        <f t="shared" si="14"/>
        <v>0</v>
      </c>
      <c r="H233" s="138">
        <f t="shared" si="15"/>
        <v>36567158.833867833</v>
      </c>
    </row>
    <row r="234" spans="2:8" x14ac:dyDescent="0.55000000000000004">
      <c r="B234" s="127" t="str">
        <f>$B$48</f>
        <v>Optometry</v>
      </c>
      <c r="C234" s="138">
        <f t="shared" ref="C234:G237" si="16">$H$215*IF($H$25=0,0,C$25/$H$25)*IF(C$52=0,0,C48/C$52)</f>
        <v>0</v>
      </c>
      <c r="D234" s="138">
        <f t="shared" si="16"/>
        <v>0</v>
      </c>
      <c r="E234" s="138">
        <f t="shared" si="16"/>
        <v>0</v>
      </c>
      <c r="F234" s="138">
        <f t="shared" si="16"/>
        <v>0</v>
      </c>
      <c r="G234" s="138">
        <f t="shared" si="16"/>
        <v>0</v>
      </c>
      <c r="H234" s="138">
        <f t="shared" si="15"/>
        <v>0</v>
      </c>
    </row>
    <row r="235" spans="2:8" x14ac:dyDescent="0.55000000000000004">
      <c r="B235" s="127" t="str">
        <f>$B$49</f>
        <v>Teacher Ed-Practice Teaching</v>
      </c>
      <c r="C235" s="138">
        <f t="shared" si="16"/>
        <v>0</v>
      </c>
      <c r="D235" s="138">
        <f t="shared" si="16"/>
        <v>0</v>
      </c>
      <c r="E235" s="138">
        <f t="shared" si="16"/>
        <v>0</v>
      </c>
      <c r="F235" s="138">
        <f t="shared" si="16"/>
        <v>0</v>
      </c>
      <c r="G235" s="138">
        <f t="shared" si="16"/>
        <v>0</v>
      </c>
      <c r="H235" s="138">
        <f t="shared" si="15"/>
        <v>0</v>
      </c>
    </row>
    <row r="236" spans="2:8" x14ac:dyDescent="0.55000000000000004">
      <c r="B236" s="127" t="str">
        <f>$B$50</f>
        <v>Technology</v>
      </c>
      <c r="C236" s="138">
        <f t="shared" si="16"/>
        <v>130212.64655359517</v>
      </c>
      <c r="D236" s="138">
        <f t="shared" si="16"/>
        <v>0</v>
      </c>
      <c r="E236" s="138">
        <f t="shared" si="16"/>
        <v>80261.582644141614</v>
      </c>
      <c r="F236" s="138">
        <f t="shared" si="16"/>
        <v>968.36679673734147</v>
      </c>
      <c r="G236" s="138">
        <f t="shared" si="16"/>
        <v>0</v>
      </c>
      <c r="H236" s="138">
        <f t="shared" si="15"/>
        <v>211442.5959944741</v>
      </c>
    </row>
    <row r="237" spans="2:8" x14ac:dyDescent="0.55000000000000004">
      <c r="B237" s="127" t="str">
        <f>$B$51</f>
        <v>Nursing</v>
      </c>
      <c r="C237" s="138">
        <f t="shared" si="16"/>
        <v>329624.89649510331</v>
      </c>
      <c r="D237" s="138">
        <f t="shared" si="16"/>
        <v>2201878.9891222096</v>
      </c>
      <c r="E237" s="138">
        <f t="shared" si="16"/>
        <v>1452188.0616043974</v>
      </c>
      <c r="F237" s="138">
        <f t="shared" si="16"/>
        <v>199160.77119564661</v>
      </c>
      <c r="G237" s="138">
        <f t="shared" si="16"/>
        <v>0</v>
      </c>
      <c r="H237" s="138">
        <f t="shared" si="15"/>
        <v>4182852.7184173567</v>
      </c>
    </row>
    <row r="238" spans="2:8" x14ac:dyDescent="0.55000000000000004">
      <c r="B238" s="130" t="str">
        <f>$B$52</f>
        <v>Totals</v>
      </c>
      <c r="C238" s="135">
        <f>SUM(C218:C237)</f>
        <v>104173360.97428492</v>
      </c>
      <c r="D238" s="135">
        <f>SUM(D218:D237)</f>
        <v>155583043.99683219</v>
      </c>
      <c r="E238" s="135">
        <f>SUM(E218:E237)</f>
        <v>28915313.932264976</v>
      </c>
      <c r="F238" s="135">
        <f>SUM(F218:F237)</f>
        <v>26405909.996832199</v>
      </c>
      <c r="G238" s="135">
        <f>SUM(G218:G237)</f>
        <v>7865206.0997857098</v>
      </c>
      <c r="H238" s="135">
        <f t="shared" si="15"/>
        <v>322942834.99999994</v>
      </c>
    </row>
    <row r="239" spans="2:8" x14ac:dyDescent="0.55000000000000004">
      <c r="B239" s="328"/>
      <c r="C239" s="348"/>
      <c r="D239" s="348"/>
      <c r="E239" s="348"/>
      <c r="F239" s="348"/>
      <c r="G239" s="348"/>
      <c r="H239" s="348"/>
    </row>
    <row r="240" spans="2:8" ht="15" customHeight="1" x14ac:dyDescent="0.55000000000000004">
      <c r="B240" s="120" t="s">
        <v>11</v>
      </c>
      <c r="C240" s="121"/>
      <c r="D240" s="121"/>
      <c r="E240" s="121"/>
      <c r="F240" s="121"/>
      <c r="G240" s="121"/>
      <c r="H240" s="122">
        <f>H16</f>
        <v>52721491</v>
      </c>
    </row>
    <row r="241" spans="2:8" ht="61.5" customHeight="1" thickBot="1" x14ac:dyDescent="0.6">
      <c r="B241" s="444" t="s">
        <v>917</v>
      </c>
      <c r="C241" s="444"/>
      <c r="D241" s="444"/>
      <c r="E241" s="444"/>
      <c r="F241" s="444"/>
      <c r="G241" s="444"/>
      <c r="H241" s="326"/>
    </row>
    <row r="242" spans="2:8" ht="19.8" thickBot="1" x14ac:dyDescent="0.6">
      <c r="B242" s="124" t="s">
        <v>31</v>
      </c>
      <c r="C242" s="125" t="s">
        <v>25</v>
      </c>
      <c r="D242" s="125" t="s">
        <v>26</v>
      </c>
      <c r="E242" s="125" t="s">
        <v>27</v>
      </c>
      <c r="F242" s="125" t="s">
        <v>28</v>
      </c>
      <c r="G242" s="125" t="s">
        <v>29</v>
      </c>
      <c r="H242" s="126" t="s">
        <v>1</v>
      </c>
    </row>
    <row r="243" spans="2:8" x14ac:dyDescent="0.55000000000000004">
      <c r="B243" s="127" t="str">
        <f>$B$32</f>
        <v>Liberal Arts</v>
      </c>
      <c r="C243" s="135">
        <f t="shared" ref="C243:G258" si="17">$H$240*IF($H$25=0,0,C$25/$H$25)*IF(C$52=0,0,C32/C$52)</f>
        <v>9291659.621439036</v>
      </c>
      <c r="D243" s="135">
        <f t="shared" si="17"/>
        <v>9425510.6706557628</v>
      </c>
      <c r="E243" s="135">
        <f t="shared" si="17"/>
        <v>861250.23997122166</v>
      </c>
      <c r="F243" s="135">
        <f t="shared" si="17"/>
        <v>1206799.4746499141</v>
      </c>
      <c r="G243" s="135">
        <f t="shared" si="17"/>
        <v>0</v>
      </c>
      <c r="H243" s="135">
        <f>SUM(C243:G243)</f>
        <v>20785220.006715931</v>
      </c>
    </row>
    <row r="244" spans="2:8" x14ac:dyDescent="0.55000000000000004">
      <c r="B244" s="127" t="str">
        <f>$B$33</f>
        <v>Science</v>
      </c>
      <c r="C244" s="138">
        <f t="shared" si="17"/>
        <v>3214342.8698580693</v>
      </c>
      <c r="D244" s="138">
        <f t="shared" si="17"/>
        <v>4573076.6559097013</v>
      </c>
      <c r="E244" s="138">
        <f t="shared" si="17"/>
        <v>296155.3024106946</v>
      </c>
      <c r="F244" s="138">
        <f t="shared" si="17"/>
        <v>840138.1609686726</v>
      </c>
      <c r="G244" s="138">
        <f t="shared" si="17"/>
        <v>0</v>
      </c>
      <c r="H244" s="138">
        <f t="shared" ref="H244:H263" si="18">SUM(C244:G244)</f>
        <v>8923712.9891471379</v>
      </c>
    </row>
    <row r="245" spans="2:8" x14ac:dyDescent="0.55000000000000004">
      <c r="B245" s="127" t="str">
        <f>$B$34</f>
        <v>Fine Arts</v>
      </c>
      <c r="C245" s="138">
        <f t="shared" si="17"/>
        <v>915566.6155599152</v>
      </c>
      <c r="D245" s="138">
        <f t="shared" si="17"/>
        <v>866286.64988502685</v>
      </c>
      <c r="E245" s="138">
        <f t="shared" si="17"/>
        <v>258959.77442000798</v>
      </c>
      <c r="F245" s="138">
        <f t="shared" si="17"/>
        <v>138802.22768559773</v>
      </c>
      <c r="G245" s="138">
        <f t="shared" si="17"/>
        <v>0</v>
      </c>
      <c r="H245" s="138">
        <f t="shared" si="18"/>
        <v>2179615.2675505476</v>
      </c>
    </row>
    <row r="246" spans="2:8" x14ac:dyDescent="0.55000000000000004">
      <c r="B246" s="127" t="str">
        <f>$B$35</f>
        <v>Teacher Education</v>
      </c>
      <c r="C246" s="138">
        <f t="shared" si="17"/>
        <v>234868.00312121431</v>
      </c>
      <c r="D246" s="138">
        <f t="shared" si="17"/>
        <v>556918.81517976848</v>
      </c>
      <c r="E246" s="138">
        <f t="shared" si="17"/>
        <v>226601.5436301303</v>
      </c>
      <c r="F246" s="138">
        <f t="shared" si="17"/>
        <v>255419.28534247994</v>
      </c>
      <c r="G246" s="138">
        <f t="shared" si="17"/>
        <v>0</v>
      </c>
      <c r="H246" s="138">
        <f t="shared" si="18"/>
        <v>1273807.6472735931</v>
      </c>
    </row>
    <row r="247" spans="2:8" x14ac:dyDescent="0.55000000000000004">
      <c r="B247" s="127" t="str">
        <f>$B$36</f>
        <v>Agriculture</v>
      </c>
      <c r="C247" s="138">
        <f t="shared" si="17"/>
        <v>0</v>
      </c>
      <c r="D247" s="138">
        <f t="shared" si="17"/>
        <v>0</v>
      </c>
      <c r="E247" s="138">
        <f t="shared" si="17"/>
        <v>0</v>
      </c>
      <c r="F247" s="138">
        <f t="shared" si="17"/>
        <v>0</v>
      </c>
      <c r="G247" s="138">
        <f t="shared" si="17"/>
        <v>0</v>
      </c>
      <c r="H247" s="138">
        <f t="shared" si="18"/>
        <v>0</v>
      </c>
    </row>
    <row r="248" spans="2:8" x14ac:dyDescent="0.55000000000000004">
      <c r="B248" s="127" t="str">
        <f>$B$37</f>
        <v>Engineering</v>
      </c>
      <c r="C248" s="138">
        <f t="shared" si="17"/>
        <v>1510856.3889851356</v>
      </c>
      <c r="D248" s="138">
        <f t="shared" si="17"/>
        <v>4641604.5141930245</v>
      </c>
      <c r="E248" s="138">
        <f t="shared" si="17"/>
        <v>993195.73983212339</v>
      </c>
      <c r="F248" s="138">
        <f t="shared" si="17"/>
        <v>1499764.9206704458</v>
      </c>
      <c r="G248" s="138">
        <f t="shared" si="17"/>
        <v>0</v>
      </c>
      <c r="H248" s="138">
        <f t="shared" si="18"/>
        <v>8645421.5636807289</v>
      </c>
    </row>
    <row r="249" spans="2:8" x14ac:dyDescent="0.55000000000000004">
      <c r="B249" s="127" t="str">
        <f>$B$38</f>
        <v>Home Economics</v>
      </c>
      <c r="C249" s="138">
        <f t="shared" si="17"/>
        <v>542133.04692967422</v>
      </c>
      <c r="D249" s="138">
        <f t="shared" si="17"/>
        <v>346183.835810574</v>
      </c>
      <c r="E249" s="138">
        <f t="shared" si="17"/>
        <v>17329.734632024472</v>
      </c>
      <c r="F249" s="138">
        <f t="shared" si="17"/>
        <v>51695.134912517606</v>
      </c>
      <c r="G249" s="138">
        <f t="shared" si="17"/>
        <v>0</v>
      </c>
      <c r="H249" s="138">
        <f t="shared" si="18"/>
        <v>957341.75228479027</v>
      </c>
    </row>
    <row r="250" spans="2:8" x14ac:dyDescent="0.55000000000000004">
      <c r="B250" s="127" t="str">
        <f>$B$39</f>
        <v>Law</v>
      </c>
      <c r="C250" s="138">
        <f t="shared" si="17"/>
        <v>0</v>
      </c>
      <c r="D250" s="138">
        <f t="shared" si="17"/>
        <v>0</v>
      </c>
      <c r="E250" s="138">
        <f t="shared" si="17"/>
        <v>0</v>
      </c>
      <c r="F250" s="138">
        <f t="shared" si="17"/>
        <v>0</v>
      </c>
      <c r="G250" s="138">
        <f t="shared" si="17"/>
        <v>752344.78163609677</v>
      </c>
      <c r="H250" s="138">
        <f t="shared" si="18"/>
        <v>752344.78163609677</v>
      </c>
    </row>
    <row r="251" spans="2:8" x14ac:dyDescent="0.55000000000000004">
      <c r="B251" s="127" t="str">
        <f>$B$40</f>
        <v>Social Service</v>
      </c>
      <c r="C251" s="138">
        <f t="shared" si="17"/>
        <v>40397.094803541477</v>
      </c>
      <c r="D251" s="138">
        <f t="shared" si="17"/>
        <v>151848.28183745724</v>
      </c>
      <c r="E251" s="138">
        <f t="shared" si="17"/>
        <v>374068.66217906482</v>
      </c>
      <c r="F251" s="138">
        <f t="shared" si="17"/>
        <v>29299.179420346369</v>
      </c>
      <c r="G251" s="138">
        <f t="shared" si="17"/>
        <v>0</v>
      </c>
      <c r="H251" s="138">
        <f t="shared" si="18"/>
        <v>595613.21824040986</v>
      </c>
    </row>
    <row r="252" spans="2:8" x14ac:dyDescent="0.55000000000000004">
      <c r="B252" s="127" t="str">
        <f>$B$41</f>
        <v>Library Science</v>
      </c>
      <c r="C252" s="138">
        <f t="shared" si="17"/>
        <v>0</v>
      </c>
      <c r="D252" s="138">
        <f t="shared" si="17"/>
        <v>4111.6714969993091</v>
      </c>
      <c r="E252" s="138">
        <f t="shared" si="17"/>
        <v>204810.22420124317</v>
      </c>
      <c r="F252" s="138">
        <f t="shared" si="17"/>
        <v>47532.122009266954</v>
      </c>
      <c r="G252" s="138">
        <f t="shared" si="17"/>
        <v>0</v>
      </c>
      <c r="H252" s="138">
        <f t="shared" si="18"/>
        <v>256454.01770750943</v>
      </c>
    </row>
    <row r="253" spans="2:8" x14ac:dyDescent="0.55000000000000004">
      <c r="B253" s="127" t="str">
        <f>$B$42</f>
        <v>Veterinary Science</v>
      </c>
      <c r="C253" s="138">
        <f t="shared" si="17"/>
        <v>0</v>
      </c>
      <c r="D253" s="138">
        <f t="shared" si="17"/>
        <v>0</v>
      </c>
      <c r="E253" s="138">
        <f t="shared" si="17"/>
        <v>0</v>
      </c>
      <c r="F253" s="138">
        <f t="shared" si="17"/>
        <v>0</v>
      </c>
      <c r="G253" s="138">
        <f t="shared" si="17"/>
        <v>0</v>
      </c>
      <c r="H253" s="138">
        <f t="shared" si="18"/>
        <v>0</v>
      </c>
    </row>
    <row r="254" spans="2:8" x14ac:dyDescent="0.55000000000000004">
      <c r="B254" s="127" t="str">
        <f>$B$43</f>
        <v>Vocational Training</v>
      </c>
      <c r="C254" s="138">
        <f t="shared" si="17"/>
        <v>0</v>
      </c>
      <c r="D254" s="138">
        <f t="shared" si="17"/>
        <v>0</v>
      </c>
      <c r="E254" s="138">
        <f t="shared" si="17"/>
        <v>0</v>
      </c>
      <c r="F254" s="138">
        <f t="shared" si="17"/>
        <v>0</v>
      </c>
      <c r="G254" s="138">
        <f t="shared" si="17"/>
        <v>0</v>
      </c>
      <c r="H254" s="138">
        <f t="shared" si="18"/>
        <v>0</v>
      </c>
    </row>
    <row r="255" spans="2:8" x14ac:dyDescent="0.55000000000000004">
      <c r="B255" s="127" t="str">
        <f>$B$44</f>
        <v>Physical Training</v>
      </c>
      <c r="C255" s="138">
        <f t="shared" si="17"/>
        <v>0</v>
      </c>
      <c r="D255" s="138">
        <f t="shared" si="17"/>
        <v>0</v>
      </c>
      <c r="E255" s="138">
        <f t="shared" si="17"/>
        <v>0</v>
      </c>
      <c r="F255" s="138">
        <f t="shared" si="17"/>
        <v>0</v>
      </c>
      <c r="G255" s="138">
        <f t="shared" si="17"/>
        <v>0</v>
      </c>
      <c r="H255" s="138">
        <f t="shared" si="18"/>
        <v>0</v>
      </c>
    </row>
    <row r="256" spans="2:8" x14ac:dyDescent="0.55000000000000004">
      <c r="B256" s="127" t="str">
        <f>$B$45</f>
        <v>Health Services</v>
      </c>
      <c r="C256" s="138">
        <f t="shared" si="17"/>
        <v>203700.20713046691</v>
      </c>
      <c r="D256" s="138">
        <f t="shared" si="17"/>
        <v>699267.71804139973</v>
      </c>
      <c r="E256" s="138">
        <f t="shared" si="17"/>
        <v>60395.768934372551</v>
      </c>
      <c r="F256" s="138">
        <f t="shared" si="17"/>
        <v>34147.245079828142</v>
      </c>
      <c r="G256" s="138">
        <f t="shared" si="17"/>
        <v>32401.656461753122</v>
      </c>
      <c r="H256" s="138">
        <f t="shared" si="18"/>
        <v>1029912.5956478205</v>
      </c>
    </row>
    <row r="257" spans="2:9" x14ac:dyDescent="0.55000000000000004">
      <c r="B257" s="127" t="str">
        <f>$B$46</f>
        <v>Pharmacy</v>
      </c>
      <c r="C257" s="138">
        <f t="shared" si="17"/>
        <v>252.16663422934752</v>
      </c>
      <c r="D257" s="138">
        <f t="shared" si="17"/>
        <v>20133.012157720754</v>
      </c>
      <c r="E257" s="138">
        <f t="shared" si="17"/>
        <v>24656.126508977919</v>
      </c>
      <c r="F257" s="138">
        <f t="shared" si="17"/>
        <v>90637.749285963611</v>
      </c>
      <c r="G257" s="138">
        <f t="shared" si="17"/>
        <v>499274.59492180916</v>
      </c>
      <c r="H257" s="138">
        <f t="shared" si="18"/>
        <v>634953.64950870082</v>
      </c>
    </row>
    <row r="258" spans="2:9" x14ac:dyDescent="0.55000000000000004">
      <c r="B258" s="127" t="str">
        <f>$B$47</f>
        <v>Business Administration</v>
      </c>
      <c r="C258" s="138">
        <f t="shared" si="17"/>
        <v>977801.34088771802</v>
      </c>
      <c r="D258" s="138">
        <f t="shared" si="17"/>
        <v>3755043.0703745186</v>
      </c>
      <c r="E258" s="138">
        <f t="shared" si="17"/>
        <v>1152920.4755598071</v>
      </c>
      <c r="F258" s="138">
        <f t="shared" si="17"/>
        <v>83945.310821244173</v>
      </c>
      <c r="G258" s="138">
        <f t="shared" si="17"/>
        <v>0</v>
      </c>
      <c r="H258" s="138">
        <f t="shared" si="18"/>
        <v>5969710.1976432884</v>
      </c>
    </row>
    <row r="259" spans="2:9" x14ac:dyDescent="0.55000000000000004">
      <c r="B259" s="127" t="str">
        <f>$B$48</f>
        <v>Optometry</v>
      </c>
      <c r="C259" s="138">
        <f t="shared" ref="C259:G262" si="19">$H$240*IF($H$25=0,0,C$25/$H$25)*IF(C$52=0,0,C48/C$52)</f>
        <v>0</v>
      </c>
      <c r="D259" s="138">
        <f t="shared" si="19"/>
        <v>0</v>
      </c>
      <c r="E259" s="138">
        <f t="shared" si="19"/>
        <v>0</v>
      </c>
      <c r="F259" s="138">
        <f t="shared" si="19"/>
        <v>0</v>
      </c>
      <c r="G259" s="138">
        <f t="shared" si="19"/>
        <v>0</v>
      </c>
      <c r="H259" s="138">
        <f t="shared" si="18"/>
        <v>0</v>
      </c>
    </row>
    <row r="260" spans="2:9" x14ac:dyDescent="0.55000000000000004">
      <c r="B260" s="127" t="str">
        <f>$B$49</f>
        <v>Teacher Ed-Practice Teaching</v>
      </c>
      <c r="C260" s="138">
        <f t="shared" si="19"/>
        <v>0</v>
      </c>
      <c r="D260" s="138">
        <f t="shared" si="19"/>
        <v>0</v>
      </c>
      <c r="E260" s="138">
        <f t="shared" si="19"/>
        <v>0</v>
      </c>
      <c r="F260" s="138">
        <f t="shared" si="19"/>
        <v>0</v>
      </c>
      <c r="G260" s="138">
        <f t="shared" si="19"/>
        <v>0</v>
      </c>
      <c r="H260" s="138">
        <f t="shared" si="18"/>
        <v>0</v>
      </c>
    </row>
    <row r="261" spans="2:9" x14ac:dyDescent="0.55000000000000004">
      <c r="B261" s="127" t="str">
        <f>$B$50</f>
        <v>Technology</v>
      </c>
      <c r="C261" s="138">
        <f t="shared" si="19"/>
        <v>21257.647265534</v>
      </c>
      <c r="D261" s="138">
        <f t="shared" si="19"/>
        <v>0</v>
      </c>
      <c r="E261" s="138">
        <f t="shared" si="19"/>
        <v>13102.970087628259</v>
      </c>
      <c r="F261" s="138">
        <f t="shared" si="19"/>
        <v>158.08909759179696</v>
      </c>
      <c r="G261" s="138">
        <f t="shared" si="19"/>
        <v>0</v>
      </c>
      <c r="H261" s="138">
        <f t="shared" si="18"/>
        <v>34518.706450754056</v>
      </c>
    </row>
    <row r="262" spans="2:9" x14ac:dyDescent="0.55000000000000004">
      <c r="B262" s="127" t="str">
        <f>$B$51</f>
        <v>Nursing</v>
      </c>
      <c r="C262" s="138">
        <f t="shared" si="19"/>
        <v>53812.359744542766</v>
      </c>
      <c r="D262" s="138">
        <f t="shared" si="19"/>
        <v>359464.06213996257</v>
      </c>
      <c r="E262" s="138">
        <f t="shared" si="19"/>
        <v>237074.52689013424</v>
      </c>
      <c r="F262" s="138">
        <f t="shared" si="19"/>
        <v>32513.65773804624</v>
      </c>
      <c r="G262" s="138">
        <f t="shared" si="19"/>
        <v>0</v>
      </c>
      <c r="H262" s="138">
        <f t="shared" si="18"/>
        <v>682864.60651268577</v>
      </c>
    </row>
    <row r="263" spans="2:9" x14ac:dyDescent="0.55000000000000004">
      <c r="B263" s="130" t="str">
        <f>$B$52</f>
        <v>Totals</v>
      </c>
      <c r="C263" s="135">
        <f>SUM(C243:C262)</f>
        <v>17006647.36235908</v>
      </c>
      <c r="D263" s="135">
        <f>SUM(D243:D262)</f>
        <v>25399448.957681913</v>
      </c>
      <c r="E263" s="135">
        <f>SUM(E243:E262)</f>
        <v>4720521.0892574303</v>
      </c>
      <c r="F263" s="135">
        <f>SUM(F243:F262)</f>
        <v>4310852.5576819144</v>
      </c>
      <c r="G263" s="135">
        <f>SUM(G243:G262)</f>
        <v>1284021.0330196591</v>
      </c>
      <c r="H263" s="135">
        <f t="shared" si="18"/>
        <v>52721491</v>
      </c>
      <c r="I263" s="349"/>
    </row>
    <row r="264" spans="2:9" x14ac:dyDescent="0.55000000000000004">
      <c r="B264" s="451"/>
      <c r="C264" s="451"/>
      <c r="D264" s="451"/>
      <c r="E264" s="451"/>
      <c r="F264" s="451"/>
      <c r="G264" s="451"/>
      <c r="H264" s="451"/>
      <c r="I264" s="350"/>
    </row>
    <row r="265" spans="2:9" ht="15" customHeight="1" x14ac:dyDescent="0.55000000000000004">
      <c r="B265" s="120" t="s">
        <v>227</v>
      </c>
      <c r="C265" s="121"/>
      <c r="D265" s="121"/>
      <c r="E265" s="121"/>
      <c r="F265" s="121"/>
      <c r="G265" s="121"/>
      <c r="H265" s="122"/>
    </row>
    <row r="266" spans="2:9" ht="45" customHeight="1" thickBot="1" x14ac:dyDescent="0.6">
      <c r="B266" s="444" t="s">
        <v>228</v>
      </c>
      <c r="C266" s="444"/>
      <c r="D266" s="444"/>
      <c r="E266" s="444"/>
      <c r="F266" s="444"/>
      <c r="G266" s="444"/>
      <c r="H266" s="444"/>
    </row>
    <row r="267" spans="2:9" ht="19.8" thickBot="1" x14ac:dyDescent="0.6">
      <c r="B267" s="124" t="s">
        <v>31</v>
      </c>
      <c r="C267" s="125" t="s">
        <v>25</v>
      </c>
      <c r="D267" s="125" t="s">
        <v>26</v>
      </c>
      <c r="E267" s="125" t="s">
        <v>27</v>
      </c>
      <c r="F267" s="125" t="s">
        <v>28</v>
      </c>
      <c r="G267" s="125" t="s">
        <v>29</v>
      </c>
      <c r="H267" s="126" t="s">
        <v>1</v>
      </c>
    </row>
    <row r="268" spans="2:9" x14ac:dyDescent="0.55000000000000004">
      <c r="B268" s="127" t="str">
        <f>$B$32</f>
        <v>Liberal Arts</v>
      </c>
      <c r="C268" s="135">
        <f t="shared" ref="C268:G283" si="20">C243+C218+C193+C168+C116</f>
        <v>189762295.90540439</v>
      </c>
      <c r="D268" s="135">
        <f t="shared" si="20"/>
        <v>222539250.70083064</v>
      </c>
      <c r="E268" s="135">
        <f t="shared" si="20"/>
        <v>66746457.349064797</v>
      </c>
      <c r="F268" s="135">
        <f t="shared" si="20"/>
        <v>163049914.33074322</v>
      </c>
      <c r="G268" s="135">
        <f t="shared" si="20"/>
        <v>0</v>
      </c>
      <c r="H268" s="135">
        <f>SUM(C268:G268)</f>
        <v>642097918.28604305</v>
      </c>
    </row>
    <row r="269" spans="2:9" x14ac:dyDescent="0.55000000000000004">
      <c r="B269" s="127" t="str">
        <f>$B$33</f>
        <v>Science</v>
      </c>
      <c r="C269" s="138">
        <f t="shared" si="20"/>
        <v>173366884.80035999</v>
      </c>
      <c r="D269" s="138">
        <f t="shared" si="20"/>
        <v>200109162.68019623</v>
      </c>
      <c r="E269" s="138">
        <f t="shared" si="20"/>
        <v>52549355.834780283</v>
      </c>
      <c r="F269" s="138">
        <f t="shared" si="20"/>
        <v>256186433.42305031</v>
      </c>
      <c r="G269" s="138">
        <f t="shared" si="20"/>
        <v>0</v>
      </c>
      <c r="H269" s="138">
        <f t="shared" ref="H269:H288" si="21">SUM(C269:G269)</f>
        <v>682211836.73838687</v>
      </c>
    </row>
    <row r="270" spans="2:9" x14ac:dyDescent="0.55000000000000004">
      <c r="B270" s="127" t="str">
        <f>$B$34</f>
        <v>Fine Arts</v>
      </c>
      <c r="C270" s="138">
        <f t="shared" si="20"/>
        <v>36821796.829024486</v>
      </c>
      <c r="D270" s="138">
        <f t="shared" si="20"/>
        <v>24321576.77359131</v>
      </c>
      <c r="E270" s="138">
        <f t="shared" si="20"/>
        <v>18110932.545043886</v>
      </c>
      <c r="F270" s="138">
        <f t="shared" si="20"/>
        <v>13063446.167134197</v>
      </c>
      <c r="G270" s="138">
        <f t="shared" si="20"/>
        <v>0</v>
      </c>
      <c r="H270" s="138">
        <f t="shared" si="21"/>
        <v>92317752.314793885</v>
      </c>
    </row>
    <row r="271" spans="2:9" x14ac:dyDescent="0.55000000000000004">
      <c r="B271" s="127" t="str">
        <f>$B$35</f>
        <v>Teacher Education</v>
      </c>
      <c r="C271" s="138">
        <f t="shared" si="20"/>
        <v>6302612.0933502773</v>
      </c>
      <c r="D271" s="138">
        <f t="shared" si="20"/>
        <v>20843145.132258561</v>
      </c>
      <c r="E271" s="138">
        <f t="shared" si="20"/>
        <v>17624485.014623869</v>
      </c>
      <c r="F271" s="138">
        <f t="shared" si="20"/>
        <v>37274714.083205014</v>
      </c>
      <c r="G271" s="138">
        <f t="shared" si="20"/>
        <v>0</v>
      </c>
      <c r="H271" s="138">
        <f t="shared" si="21"/>
        <v>82044956.323437721</v>
      </c>
    </row>
    <row r="272" spans="2:9" x14ac:dyDescent="0.55000000000000004">
      <c r="B272" s="127" t="str">
        <f>$B$36</f>
        <v>Agriculture</v>
      </c>
      <c r="C272" s="138">
        <f t="shared" si="20"/>
        <v>0</v>
      </c>
      <c r="D272" s="138">
        <f t="shared" si="20"/>
        <v>0</v>
      </c>
      <c r="E272" s="138">
        <f t="shared" si="20"/>
        <v>0</v>
      </c>
      <c r="F272" s="138">
        <f t="shared" si="20"/>
        <v>0</v>
      </c>
      <c r="G272" s="138">
        <f t="shared" si="20"/>
        <v>0</v>
      </c>
      <c r="H272" s="138">
        <f t="shared" si="21"/>
        <v>0</v>
      </c>
    </row>
    <row r="273" spans="2:9" x14ac:dyDescent="0.55000000000000004">
      <c r="B273" s="127" t="str">
        <f>$B$37</f>
        <v>Engineering</v>
      </c>
      <c r="C273" s="138">
        <f t="shared" si="20"/>
        <v>60797511.877348557</v>
      </c>
      <c r="D273" s="138">
        <f t="shared" si="20"/>
        <v>159989002.69628155</v>
      </c>
      <c r="E273" s="138">
        <f t="shared" si="20"/>
        <v>211613231.90941119</v>
      </c>
      <c r="F273" s="138">
        <f t="shared" si="20"/>
        <v>378774583.50332129</v>
      </c>
      <c r="G273" s="138">
        <f t="shared" si="20"/>
        <v>0</v>
      </c>
      <c r="H273" s="138">
        <f t="shared" si="21"/>
        <v>811174329.98636258</v>
      </c>
    </row>
    <row r="274" spans="2:9" x14ac:dyDescent="0.55000000000000004">
      <c r="B274" s="127" t="str">
        <f>$B$38</f>
        <v>Home Economics</v>
      </c>
      <c r="C274" s="138">
        <f t="shared" si="20"/>
        <v>8375961.4439091198</v>
      </c>
      <c r="D274" s="138">
        <f t="shared" si="20"/>
        <v>8693650.5502046384</v>
      </c>
      <c r="E274" s="138">
        <f t="shared" si="20"/>
        <v>1902493.6611694682</v>
      </c>
      <c r="F274" s="138">
        <f t="shared" si="20"/>
        <v>6803095.4690481313</v>
      </c>
      <c r="G274" s="138">
        <f t="shared" si="20"/>
        <v>0</v>
      </c>
      <c r="H274" s="138">
        <f t="shared" si="21"/>
        <v>25775201.124331359</v>
      </c>
    </row>
    <row r="275" spans="2:9" x14ac:dyDescent="0.55000000000000004">
      <c r="B275" s="127" t="str">
        <f>$B$39</f>
        <v>Law</v>
      </c>
      <c r="C275" s="138">
        <f t="shared" si="20"/>
        <v>0</v>
      </c>
      <c r="D275" s="138">
        <f t="shared" si="20"/>
        <v>0</v>
      </c>
      <c r="E275" s="138">
        <f t="shared" si="20"/>
        <v>0</v>
      </c>
      <c r="F275" s="138">
        <f t="shared" si="20"/>
        <v>0</v>
      </c>
      <c r="G275" s="138">
        <f t="shared" si="20"/>
        <v>68818683.922646895</v>
      </c>
      <c r="H275" s="138">
        <f t="shared" si="21"/>
        <v>68818683.922646895</v>
      </c>
    </row>
    <row r="276" spans="2:9" x14ac:dyDescent="0.55000000000000004">
      <c r="B276" s="127" t="str">
        <f>$B$40</f>
        <v>Social Service</v>
      </c>
      <c r="C276" s="138">
        <f t="shared" si="20"/>
        <v>1942798.0004208577</v>
      </c>
      <c r="D276" s="138">
        <f t="shared" si="20"/>
        <v>4481383.483291042</v>
      </c>
      <c r="E276" s="138">
        <f t="shared" si="20"/>
        <v>18596535.49757681</v>
      </c>
      <c r="F276" s="138">
        <f t="shared" si="20"/>
        <v>6703149.5600396348</v>
      </c>
      <c r="G276" s="138">
        <f t="shared" si="20"/>
        <v>0</v>
      </c>
      <c r="H276" s="138">
        <f t="shared" si="21"/>
        <v>31723866.541328344</v>
      </c>
    </row>
    <row r="277" spans="2:9" x14ac:dyDescent="0.55000000000000004">
      <c r="B277" s="127" t="str">
        <f>$B$41</f>
        <v>Library Science</v>
      </c>
      <c r="C277" s="138">
        <f t="shared" si="20"/>
        <v>0</v>
      </c>
      <c r="D277" s="138">
        <f t="shared" si="20"/>
        <v>132668.05035052341</v>
      </c>
      <c r="E277" s="138">
        <f t="shared" si="20"/>
        <v>10151816.51627175</v>
      </c>
      <c r="F277" s="138">
        <f t="shared" si="20"/>
        <v>6838742.4743950786</v>
      </c>
      <c r="G277" s="138">
        <f t="shared" si="20"/>
        <v>0</v>
      </c>
      <c r="H277" s="138">
        <f t="shared" si="21"/>
        <v>17123227.04101735</v>
      </c>
    </row>
    <row r="278" spans="2:9" x14ac:dyDescent="0.55000000000000004">
      <c r="B278" s="127" t="str">
        <f>$B$42</f>
        <v>Veterinary Science</v>
      </c>
      <c r="C278" s="138">
        <f t="shared" si="20"/>
        <v>0</v>
      </c>
      <c r="D278" s="138">
        <f t="shared" si="20"/>
        <v>0</v>
      </c>
      <c r="E278" s="138">
        <f t="shared" si="20"/>
        <v>0</v>
      </c>
      <c r="F278" s="138">
        <f t="shared" si="20"/>
        <v>0</v>
      </c>
      <c r="G278" s="138">
        <f t="shared" si="20"/>
        <v>0</v>
      </c>
      <c r="H278" s="138">
        <f t="shared" si="21"/>
        <v>0</v>
      </c>
    </row>
    <row r="279" spans="2:9" x14ac:dyDescent="0.55000000000000004">
      <c r="B279" s="127" t="str">
        <f>$B$43</f>
        <v>Vocational Training</v>
      </c>
      <c r="C279" s="138">
        <f t="shared" si="20"/>
        <v>0</v>
      </c>
      <c r="D279" s="138">
        <f t="shared" si="20"/>
        <v>0</v>
      </c>
      <c r="E279" s="138">
        <f t="shared" si="20"/>
        <v>0</v>
      </c>
      <c r="F279" s="138">
        <f t="shared" si="20"/>
        <v>0</v>
      </c>
      <c r="G279" s="138">
        <f t="shared" si="20"/>
        <v>0</v>
      </c>
      <c r="H279" s="138">
        <f t="shared" si="21"/>
        <v>0</v>
      </c>
    </row>
    <row r="280" spans="2:9" x14ac:dyDescent="0.55000000000000004">
      <c r="B280" s="127" t="str">
        <f>$B$44</f>
        <v>Physical Training</v>
      </c>
      <c r="C280" s="138">
        <f t="shared" si="20"/>
        <v>0</v>
      </c>
      <c r="D280" s="138">
        <f t="shared" si="20"/>
        <v>0</v>
      </c>
      <c r="E280" s="138">
        <f t="shared" si="20"/>
        <v>0</v>
      </c>
      <c r="F280" s="138">
        <f t="shared" si="20"/>
        <v>0</v>
      </c>
      <c r="G280" s="138">
        <f t="shared" si="20"/>
        <v>0</v>
      </c>
      <c r="H280" s="138">
        <f t="shared" si="21"/>
        <v>0</v>
      </c>
    </row>
    <row r="281" spans="2:9" x14ac:dyDescent="0.55000000000000004">
      <c r="B281" s="127" t="str">
        <f>$B$45</f>
        <v>Health Services</v>
      </c>
      <c r="C281" s="138">
        <f t="shared" si="20"/>
        <v>4799389.9780405993</v>
      </c>
      <c r="D281" s="138">
        <f t="shared" si="20"/>
        <v>14993912.571332067</v>
      </c>
      <c r="E281" s="138">
        <f t="shared" si="20"/>
        <v>4736049.7352972655</v>
      </c>
      <c r="F281" s="138">
        <f t="shared" si="20"/>
        <v>3421012.2681378732</v>
      </c>
      <c r="G281" s="138">
        <f t="shared" si="20"/>
        <v>2056206.28749593</v>
      </c>
      <c r="H281" s="138">
        <f t="shared" si="21"/>
        <v>30006570.840303734</v>
      </c>
    </row>
    <row r="282" spans="2:9" x14ac:dyDescent="0.55000000000000004">
      <c r="B282" s="127" t="str">
        <f>$B$46</f>
        <v>Pharmacy</v>
      </c>
      <c r="C282" s="138">
        <f t="shared" si="20"/>
        <v>21068.248061482198</v>
      </c>
      <c r="D282" s="138">
        <f t="shared" si="20"/>
        <v>590451.90745221917</v>
      </c>
      <c r="E282" s="138">
        <f t="shared" si="20"/>
        <v>5381546.6922245743</v>
      </c>
      <c r="F282" s="138">
        <f t="shared" si="20"/>
        <v>18154526.332162723</v>
      </c>
      <c r="G282" s="138">
        <f t="shared" si="20"/>
        <v>35067527.608492188</v>
      </c>
      <c r="H282" s="138">
        <f t="shared" si="21"/>
        <v>59215120.788393185</v>
      </c>
    </row>
    <row r="283" spans="2:9" x14ac:dyDescent="0.55000000000000004">
      <c r="B283" s="127" t="str">
        <f>$B$47</f>
        <v>Business Administration</v>
      </c>
      <c r="C283" s="138">
        <f t="shared" si="20"/>
        <v>23083573.734277043</v>
      </c>
      <c r="D283" s="138">
        <f t="shared" si="20"/>
        <v>86011667.690473333</v>
      </c>
      <c r="E283" s="138">
        <f t="shared" si="20"/>
        <v>63946621.211360857</v>
      </c>
      <c r="F283" s="138">
        <f t="shared" si="20"/>
        <v>59773386.014824122</v>
      </c>
      <c r="G283" s="138">
        <f t="shared" si="20"/>
        <v>0</v>
      </c>
      <c r="H283" s="138">
        <f t="shared" si="21"/>
        <v>232815248.65093535</v>
      </c>
    </row>
    <row r="284" spans="2:9" x14ac:dyDescent="0.55000000000000004">
      <c r="B284" s="127" t="str">
        <f>$B$48</f>
        <v>Optometry</v>
      </c>
      <c r="C284" s="138">
        <f t="shared" ref="C284:G287" si="22">C259+C234+C209+C184+C132</f>
        <v>0</v>
      </c>
      <c r="D284" s="138">
        <f t="shared" si="22"/>
        <v>0</v>
      </c>
      <c r="E284" s="138">
        <f t="shared" si="22"/>
        <v>0</v>
      </c>
      <c r="F284" s="138">
        <f t="shared" si="22"/>
        <v>0</v>
      </c>
      <c r="G284" s="138">
        <f t="shared" si="22"/>
        <v>0</v>
      </c>
      <c r="H284" s="138">
        <f t="shared" si="21"/>
        <v>0</v>
      </c>
    </row>
    <row r="285" spans="2:9" x14ac:dyDescent="0.55000000000000004">
      <c r="B285" s="127" t="str">
        <f>$B$49</f>
        <v>Teacher Ed-Practice Teaching</v>
      </c>
      <c r="C285" s="138">
        <f t="shared" si="22"/>
        <v>0</v>
      </c>
      <c r="D285" s="138">
        <f t="shared" si="22"/>
        <v>0</v>
      </c>
      <c r="E285" s="138">
        <f t="shared" si="22"/>
        <v>0</v>
      </c>
      <c r="F285" s="138">
        <f t="shared" si="22"/>
        <v>0</v>
      </c>
      <c r="G285" s="138">
        <f t="shared" si="22"/>
        <v>0</v>
      </c>
      <c r="H285" s="138">
        <f t="shared" si="21"/>
        <v>0</v>
      </c>
    </row>
    <row r="286" spans="2:9" x14ac:dyDescent="0.55000000000000004">
      <c r="B286" s="127" t="str">
        <f>$B$50</f>
        <v>Technology</v>
      </c>
      <c r="C286" s="138">
        <f t="shared" si="22"/>
        <v>222171.33316593885</v>
      </c>
      <c r="D286" s="138">
        <f t="shared" si="22"/>
        <v>0</v>
      </c>
      <c r="E286" s="138">
        <f t="shared" si="22"/>
        <v>330878.17282706173</v>
      </c>
      <c r="F286" s="138">
        <f t="shared" si="22"/>
        <v>6073.7473675974943</v>
      </c>
      <c r="G286" s="138">
        <f t="shared" si="22"/>
        <v>0</v>
      </c>
      <c r="H286" s="138">
        <f t="shared" si="21"/>
        <v>559123.25336059812</v>
      </c>
    </row>
    <row r="287" spans="2:9" x14ac:dyDescent="0.55000000000000004">
      <c r="B287" s="127" t="str">
        <f>$B$51</f>
        <v>Nursing</v>
      </c>
      <c r="C287" s="138">
        <f t="shared" si="22"/>
        <v>2653896.5657687276</v>
      </c>
      <c r="D287" s="138">
        <f t="shared" si="22"/>
        <v>12773014.392996546</v>
      </c>
      <c r="E287" s="138">
        <f t="shared" si="22"/>
        <v>15121428.387372833</v>
      </c>
      <c r="F287" s="138">
        <f t="shared" si="22"/>
        <v>7288877.7925203498</v>
      </c>
      <c r="G287" s="138">
        <f t="shared" si="22"/>
        <v>0</v>
      </c>
      <c r="H287" s="138">
        <f t="shared" si="21"/>
        <v>37837217.138658457</v>
      </c>
    </row>
    <row r="288" spans="2:9" x14ac:dyDescent="0.55000000000000004">
      <c r="B288" s="130" t="str">
        <f>$B$52</f>
        <v>Totals</v>
      </c>
      <c r="C288" s="135">
        <f>SUM(C268:C287)</f>
        <v>508149960.8091315</v>
      </c>
      <c r="D288" s="135">
        <f>SUM(D268:D287)</f>
        <v>755478886.62925863</v>
      </c>
      <c r="E288" s="135">
        <f>SUM(E268:E287)</f>
        <v>486811832.52702475</v>
      </c>
      <c r="F288" s="135">
        <f>SUM(F268:F287)</f>
        <v>957337955.1659497</v>
      </c>
      <c r="G288" s="135">
        <f>SUM(G268:G287)</f>
        <v>105942417.81863502</v>
      </c>
      <c r="H288" s="135">
        <f t="shared" si="21"/>
        <v>2813721052.9499998</v>
      </c>
      <c r="I288" s="351"/>
    </row>
    <row r="289" spans="2:10" x14ac:dyDescent="0.55000000000000004">
      <c r="H289" s="139"/>
    </row>
    <row r="290" spans="2:10" ht="15" customHeight="1" x14ac:dyDescent="0.55000000000000004">
      <c r="B290" s="120" t="s">
        <v>218</v>
      </c>
      <c r="C290" s="121"/>
      <c r="D290" s="121"/>
      <c r="E290" s="121"/>
      <c r="F290" s="121"/>
      <c r="G290" s="121"/>
      <c r="H290" s="122"/>
    </row>
    <row r="291" spans="2:10" ht="30" customHeight="1" thickBot="1" x14ac:dyDescent="0.6">
      <c r="B291" s="444" t="s">
        <v>229</v>
      </c>
      <c r="C291" s="444"/>
      <c r="D291" s="444"/>
      <c r="E291" s="444"/>
      <c r="F291" s="444"/>
      <c r="G291" s="444"/>
      <c r="H291" s="444"/>
    </row>
    <row r="292" spans="2:10" ht="19.8" thickBot="1" x14ac:dyDescent="0.6">
      <c r="B292" s="124" t="s">
        <v>31</v>
      </c>
      <c r="C292" s="125" t="s">
        <v>25</v>
      </c>
      <c r="D292" s="125" t="s">
        <v>26</v>
      </c>
      <c r="E292" s="125" t="s">
        <v>27</v>
      </c>
      <c r="F292" s="125" t="s">
        <v>28</v>
      </c>
      <c r="G292" s="125" t="s">
        <v>29</v>
      </c>
      <c r="H292" s="126" t="s">
        <v>1</v>
      </c>
    </row>
    <row r="293" spans="2:10" x14ac:dyDescent="0.55000000000000004">
      <c r="B293" s="127" t="str">
        <f>$B$32</f>
        <v>Liberal Arts</v>
      </c>
      <c r="C293" s="133">
        <f t="shared" ref="C293:H308" si="23">IF(C32=0,0,C268/C32)</f>
        <v>514.99647438320972</v>
      </c>
      <c r="D293" s="133">
        <f t="shared" si="23"/>
        <v>1115.837335603878</v>
      </c>
      <c r="E293" s="133">
        <f t="shared" si="23"/>
        <v>3639.6901245502522</v>
      </c>
      <c r="F293" s="133">
        <f t="shared" si="23"/>
        <v>7119.7726881246772</v>
      </c>
      <c r="G293" s="134">
        <f t="shared" si="23"/>
        <v>0</v>
      </c>
      <c r="H293" s="135">
        <f t="shared" si="23"/>
        <v>1054.0892150219988</v>
      </c>
      <c r="J293" s="107" t="str">
        <f>IFERROR(H293/#REF!-1,"")</f>
        <v/>
      </c>
    </row>
    <row r="294" spans="2:10" x14ac:dyDescent="0.55000000000000004">
      <c r="B294" s="127" t="str">
        <f>$B$33</f>
        <v>Science</v>
      </c>
      <c r="C294" s="133">
        <f t="shared" si="23"/>
        <v>1360.0709568629238</v>
      </c>
      <c r="D294" s="133">
        <f t="shared" si="23"/>
        <v>2068.0338836145665</v>
      </c>
      <c r="E294" s="133">
        <f t="shared" si="23"/>
        <v>8333.2311821725798</v>
      </c>
      <c r="F294" s="133">
        <f t="shared" si="23"/>
        <v>16068.897536414126</v>
      </c>
      <c r="G294" s="134">
        <f t="shared" si="23"/>
        <v>0</v>
      </c>
      <c r="H294" s="138">
        <f t="shared" si="23"/>
        <v>2767.8069982610709</v>
      </c>
      <c r="J294" s="107" t="str">
        <f>IFERROR(H294/#REF!-1,"")</f>
        <v/>
      </c>
    </row>
    <row r="295" spans="2:10" x14ac:dyDescent="0.55000000000000004">
      <c r="B295" s="127" t="str">
        <f>$B$34</f>
        <v>Fine Arts</v>
      </c>
      <c r="C295" s="133">
        <f t="shared" si="23"/>
        <v>1014.1510639259799</v>
      </c>
      <c r="D295" s="133">
        <f t="shared" si="23"/>
        <v>1326.8727099613373</v>
      </c>
      <c r="E295" s="133">
        <f t="shared" si="23"/>
        <v>3284.5361888001244</v>
      </c>
      <c r="F295" s="133">
        <f t="shared" si="23"/>
        <v>4959.5467604913429</v>
      </c>
      <c r="G295" s="134">
        <f t="shared" si="23"/>
        <v>0</v>
      </c>
      <c r="H295" s="138">
        <f t="shared" si="23"/>
        <v>1470.3556894019985</v>
      </c>
      <c r="J295" s="107" t="str">
        <f>IFERROR(H295/#REF!-1,"")</f>
        <v/>
      </c>
    </row>
    <row r="296" spans="2:10" x14ac:dyDescent="0.55000000000000004">
      <c r="B296" s="127" t="str">
        <f>$B$35</f>
        <v>Teacher Education</v>
      </c>
      <c r="C296" s="133">
        <f t="shared" si="23"/>
        <v>676.68156467149208</v>
      </c>
      <c r="D296" s="133">
        <f t="shared" si="23"/>
        <v>1768.7665590850781</v>
      </c>
      <c r="E296" s="133">
        <f t="shared" si="23"/>
        <v>3652.7430082122009</v>
      </c>
      <c r="F296" s="133">
        <f t="shared" si="23"/>
        <v>7690.2649232937929</v>
      </c>
      <c r="G296" s="134">
        <f t="shared" si="23"/>
        <v>0</v>
      </c>
      <c r="H296" s="138">
        <f t="shared" si="23"/>
        <v>2666.3944206512097</v>
      </c>
      <c r="J296" s="107" t="str">
        <f>IFERROR(H296/#REF!-1,"")</f>
        <v/>
      </c>
    </row>
    <row r="297" spans="2:10" x14ac:dyDescent="0.55000000000000004">
      <c r="B297" s="127" t="str">
        <f>$B$36</f>
        <v>Agriculture</v>
      </c>
      <c r="C297" s="133">
        <f t="shared" si="23"/>
        <v>0</v>
      </c>
      <c r="D297" s="133">
        <f t="shared" si="23"/>
        <v>0</v>
      </c>
      <c r="E297" s="133">
        <f t="shared" si="23"/>
        <v>0</v>
      </c>
      <c r="F297" s="133">
        <f t="shared" si="23"/>
        <v>0</v>
      </c>
      <c r="G297" s="134">
        <f t="shared" si="23"/>
        <v>0</v>
      </c>
      <c r="H297" s="138">
        <f t="shared" si="23"/>
        <v>0</v>
      </c>
      <c r="J297" s="107" t="str">
        <f>IFERROR(H297/#REF!-1,"")</f>
        <v/>
      </c>
    </row>
    <row r="298" spans="2:10" x14ac:dyDescent="0.55000000000000004">
      <c r="B298" s="127" t="str">
        <f>$B$37</f>
        <v>Engineering</v>
      </c>
      <c r="C298" s="133">
        <f t="shared" si="23"/>
        <v>1014.729397936219</v>
      </c>
      <c r="D298" s="133">
        <f t="shared" si="23"/>
        <v>1629.0002616382917</v>
      </c>
      <c r="E298" s="133">
        <f t="shared" si="23"/>
        <v>10006.299976802118</v>
      </c>
      <c r="F298" s="133">
        <f t="shared" si="23"/>
        <v>13308.781767829845</v>
      </c>
      <c r="G298" s="134">
        <f t="shared" si="23"/>
        <v>0</v>
      </c>
      <c r="H298" s="138">
        <f t="shared" si="23"/>
        <v>3904.8233217867951</v>
      </c>
      <c r="J298" s="107" t="str">
        <f>IFERROR(H298/#REF!-1,"")</f>
        <v/>
      </c>
    </row>
    <row r="299" spans="2:10" x14ac:dyDescent="0.55000000000000004">
      <c r="B299" s="127" t="str">
        <f>$B$38</f>
        <v>Home Economics</v>
      </c>
      <c r="C299" s="133">
        <f t="shared" si="23"/>
        <v>389.59772286660404</v>
      </c>
      <c r="D299" s="133">
        <f t="shared" si="23"/>
        <v>1186.8464914955139</v>
      </c>
      <c r="E299" s="133">
        <f t="shared" si="23"/>
        <v>5155.8093798630571</v>
      </c>
      <c r="F299" s="133">
        <f t="shared" si="23"/>
        <v>6934.8577666137926</v>
      </c>
      <c r="G299" s="134">
        <f t="shared" si="23"/>
        <v>0</v>
      </c>
      <c r="H299" s="138">
        <f t="shared" si="23"/>
        <v>854.21890118417707</v>
      </c>
      <c r="J299" s="107" t="str">
        <f>IFERROR(H299/#REF!-1,"")</f>
        <v/>
      </c>
    </row>
    <row r="300" spans="2:10" x14ac:dyDescent="0.55000000000000004">
      <c r="B300" s="127" t="str">
        <f>$B$39</f>
        <v>Law</v>
      </c>
      <c r="C300" s="133">
        <f t="shared" si="23"/>
        <v>0</v>
      </c>
      <c r="D300" s="133">
        <f t="shared" si="23"/>
        <v>0</v>
      </c>
      <c r="E300" s="133">
        <f t="shared" si="23"/>
        <v>0</v>
      </c>
      <c r="F300" s="133">
        <f t="shared" si="23"/>
        <v>0</v>
      </c>
      <c r="G300" s="134">
        <f t="shared" si="23"/>
        <v>2754.5102434616915</v>
      </c>
      <c r="H300" s="138">
        <f t="shared" si="23"/>
        <v>2754.5102434616915</v>
      </c>
      <c r="J300" s="107" t="str">
        <f>IFERROR(H300/#REF!-1,"")</f>
        <v/>
      </c>
    </row>
    <row r="301" spans="2:10" x14ac:dyDescent="0.55000000000000004">
      <c r="B301" s="127" t="str">
        <f>$B$40</f>
        <v>Social Service</v>
      </c>
      <c r="C301" s="133">
        <f t="shared" si="23"/>
        <v>1212.7328342202607</v>
      </c>
      <c r="D301" s="133">
        <f t="shared" si="23"/>
        <v>1394.7661012421545</v>
      </c>
      <c r="E301" s="133">
        <f t="shared" si="23"/>
        <v>2334.7816067265298</v>
      </c>
      <c r="F301" s="133">
        <f t="shared" si="23"/>
        <v>12056.024388560494</v>
      </c>
      <c r="G301" s="134">
        <f t="shared" si="23"/>
        <v>0</v>
      </c>
      <c r="H301" s="138">
        <f t="shared" si="23"/>
        <v>2378.8142277540751</v>
      </c>
      <c r="J301" s="107" t="str">
        <f>IFERROR(H301/#REF!-1,"")</f>
        <v/>
      </c>
    </row>
    <row r="302" spans="2:10" x14ac:dyDescent="0.55000000000000004">
      <c r="B302" s="127" t="str">
        <f>$B$41</f>
        <v>Library Science</v>
      </c>
      <c r="C302" s="133">
        <f t="shared" si="23"/>
        <v>0</v>
      </c>
      <c r="D302" s="133">
        <f t="shared" si="23"/>
        <v>1524.9201189715334</v>
      </c>
      <c r="E302" s="133">
        <f t="shared" si="23"/>
        <v>2327.8643697023044</v>
      </c>
      <c r="F302" s="133">
        <f t="shared" si="23"/>
        <v>7581.7544062029692</v>
      </c>
      <c r="G302" s="134">
        <f t="shared" si="23"/>
        <v>0</v>
      </c>
      <c r="H302" s="138">
        <f t="shared" si="23"/>
        <v>3200.6031852368878</v>
      </c>
      <c r="J302" s="107" t="str">
        <f>IFERROR(H302/#REF!-1,"")</f>
        <v/>
      </c>
    </row>
    <row r="303" spans="2:10" x14ac:dyDescent="0.55000000000000004">
      <c r="B303" s="127" t="str">
        <f>$B$42</f>
        <v>Veterinary Science</v>
      </c>
      <c r="C303" s="133">
        <f t="shared" si="23"/>
        <v>0</v>
      </c>
      <c r="D303" s="133">
        <f t="shared" si="23"/>
        <v>0</v>
      </c>
      <c r="E303" s="133">
        <f t="shared" si="23"/>
        <v>0</v>
      </c>
      <c r="F303" s="133">
        <f t="shared" si="23"/>
        <v>0</v>
      </c>
      <c r="G303" s="134">
        <f t="shared" si="23"/>
        <v>0</v>
      </c>
      <c r="H303" s="138">
        <f t="shared" si="23"/>
        <v>0</v>
      </c>
      <c r="J303" s="107" t="str">
        <f>IFERROR(H303/#REF!-1,"")</f>
        <v/>
      </c>
    </row>
    <row r="304" spans="2:10" x14ac:dyDescent="0.55000000000000004">
      <c r="B304" s="127" t="str">
        <f>$B$43</f>
        <v>Vocational Training</v>
      </c>
      <c r="C304" s="133">
        <f t="shared" si="23"/>
        <v>0</v>
      </c>
      <c r="D304" s="133">
        <f t="shared" si="23"/>
        <v>0</v>
      </c>
      <c r="E304" s="133">
        <f t="shared" si="23"/>
        <v>0</v>
      </c>
      <c r="F304" s="133">
        <f t="shared" si="23"/>
        <v>0</v>
      </c>
      <c r="G304" s="134">
        <f t="shared" si="23"/>
        <v>0</v>
      </c>
      <c r="H304" s="138">
        <f t="shared" si="23"/>
        <v>0</v>
      </c>
      <c r="J304" s="107" t="str">
        <f>IFERROR(H304/#REF!-1,"")</f>
        <v/>
      </c>
    </row>
    <row r="305" spans="2:10" x14ac:dyDescent="0.55000000000000004">
      <c r="B305" s="127" t="str">
        <f>$B$44</f>
        <v>Physical Training</v>
      </c>
      <c r="C305" s="133">
        <f t="shared" si="23"/>
        <v>0</v>
      </c>
      <c r="D305" s="133">
        <f t="shared" si="23"/>
        <v>0</v>
      </c>
      <c r="E305" s="133">
        <f t="shared" si="23"/>
        <v>0</v>
      </c>
      <c r="F305" s="133">
        <f t="shared" si="23"/>
        <v>0</v>
      </c>
      <c r="G305" s="134">
        <f t="shared" si="23"/>
        <v>0</v>
      </c>
      <c r="H305" s="138">
        <f t="shared" si="23"/>
        <v>0</v>
      </c>
      <c r="J305" s="107" t="str">
        <f>IFERROR(H305/#REF!-1,"")</f>
        <v/>
      </c>
    </row>
    <row r="306" spans="2:10" x14ac:dyDescent="0.55000000000000004">
      <c r="B306" s="127" t="str">
        <f>$B$45</f>
        <v>Health Services</v>
      </c>
      <c r="C306" s="133">
        <f t="shared" si="23"/>
        <v>594.13097029470168</v>
      </c>
      <c r="D306" s="133">
        <f t="shared" si="23"/>
        <v>1013.3760861943814</v>
      </c>
      <c r="E306" s="133">
        <f t="shared" si="23"/>
        <v>3682.7758439325548</v>
      </c>
      <c r="F306" s="133">
        <f t="shared" si="23"/>
        <v>5279.3399199658534</v>
      </c>
      <c r="G306" s="134">
        <f t="shared" si="23"/>
        <v>1910.9723861486343</v>
      </c>
      <c r="H306" s="138">
        <f t="shared" si="23"/>
        <v>1159.2710106746922</v>
      </c>
      <c r="J306" s="107" t="str">
        <f>IFERROR(H306/#REF!-1,"")</f>
        <v/>
      </c>
    </row>
    <row r="307" spans="2:10" x14ac:dyDescent="0.55000000000000004">
      <c r="B307" s="127" t="str">
        <f>$B$46</f>
        <v>Pharmacy</v>
      </c>
      <c r="C307" s="133">
        <f t="shared" si="23"/>
        <v>2106.82480614822</v>
      </c>
      <c r="D307" s="133">
        <f t="shared" si="23"/>
        <v>1386.0373414371343</v>
      </c>
      <c r="E307" s="133">
        <f t="shared" si="23"/>
        <v>10250.565128046805</v>
      </c>
      <c r="F307" s="133">
        <f t="shared" si="23"/>
        <v>10554.957169862046</v>
      </c>
      <c r="G307" s="134">
        <f t="shared" si="23"/>
        <v>2115.0499160731124</v>
      </c>
      <c r="H307" s="138">
        <f t="shared" si="23"/>
        <v>3074.3533974556467</v>
      </c>
      <c r="J307" s="107" t="str">
        <f>IFERROR(H307/#REF!-1,"")</f>
        <v/>
      </c>
    </row>
    <row r="308" spans="2:10" x14ac:dyDescent="0.55000000000000004">
      <c r="B308" s="127" t="str">
        <f>$B$47</f>
        <v>Business Administration</v>
      </c>
      <c r="C308" s="133">
        <f t="shared" si="23"/>
        <v>595.30569770675277</v>
      </c>
      <c r="D308" s="133">
        <f t="shared" si="23"/>
        <v>1082.534141647662</v>
      </c>
      <c r="E308" s="133">
        <f t="shared" si="23"/>
        <v>2604.856458974331</v>
      </c>
      <c r="F308" s="133">
        <f t="shared" si="23"/>
        <v>37522.527316273772</v>
      </c>
      <c r="G308" s="134">
        <f t="shared" si="23"/>
        <v>0</v>
      </c>
      <c r="H308" s="138">
        <f t="shared" si="23"/>
        <v>1612.6066595387981</v>
      </c>
      <c r="J308" s="107" t="str">
        <f>IFERROR(H308/#REF!-1,"")</f>
        <v/>
      </c>
    </row>
    <row r="309" spans="2:10" x14ac:dyDescent="0.55000000000000004">
      <c r="B309" s="127" t="str">
        <f>$B$48</f>
        <v>Optometry</v>
      </c>
      <c r="C309" s="133">
        <f t="shared" ref="C309:H313" si="24">IF(C48=0,0,C284/C48)</f>
        <v>0</v>
      </c>
      <c r="D309" s="133">
        <f t="shared" si="24"/>
        <v>0</v>
      </c>
      <c r="E309" s="133">
        <f t="shared" si="24"/>
        <v>0</v>
      </c>
      <c r="F309" s="133">
        <f t="shared" si="24"/>
        <v>0</v>
      </c>
      <c r="G309" s="134">
        <f t="shared" si="24"/>
        <v>0</v>
      </c>
      <c r="H309" s="138">
        <f t="shared" si="24"/>
        <v>0</v>
      </c>
      <c r="J309" s="107" t="str">
        <f>IFERROR(H309/#REF!-1,"")</f>
        <v/>
      </c>
    </row>
    <row r="310" spans="2:10" x14ac:dyDescent="0.55000000000000004">
      <c r="B310" s="127" t="str">
        <f>$B$49</f>
        <v>Teacher Ed-Practice Teaching</v>
      </c>
      <c r="C310" s="133">
        <f t="shared" si="24"/>
        <v>0</v>
      </c>
      <c r="D310" s="133">
        <f t="shared" si="24"/>
        <v>0</v>
      </c>
      <c r="E310" s="133">
        <f t="shared" si="24"/>
        <v>0</v>
      </c>
      <c r="F310" s="133">
        <f t="shared" si="24"/>
        <v>0</v>
      </c>
      <c r="G310" s="134">
        <f t="shared" si="24"/>
        <v>0</v>
      </c>
      <c r="H310" s="138">
        <f t="shared" si="24"/>
        <v>0</v>
      </c>
      <c r="J310" s="107" t="str">
        <f>IFERROR(H310/#REF!-1,"")</f>
        <v/>
      </c>
    </row>
    <row r="311" spans="2:10" x14ac:dyDescent="0.55000000000000004">
      <c r="B311" s="127" t="str">
        <f>$B$50</f>
        <v>Technology</v>
      </c>
      <c r="C311" s="133">
        <f t="shared" si="24"/>
        <v>263.54843791926316</v>
      </c>
      <c r="D311" s="133">
        <f t="shared" si="24"/>
        <v>0</v>
      </c>
      <c r="E311" s="133">
        <f t="shared" si="24"/>
        <v>1185.9432717815832</v>
      </c>
      <c r="F311" s="133">
        <f t="shared" si="24"/>
        <v>2024.5824558658314</v>
      </c>
      <c r="G311" s="134">
        <f t="shared" si="24"/>
        <v>0</v>
      </c>
      <c r="H311" s="138">
        <f t="shared" si="24"/>
        <v>496.99844743164277</v>
      </c>
      <c r="J311" s="107" t="str">
        <f>IFERROR(H311/#REF!-1,"")</f>
        <v/>
      </c>
    </row>
    <row r="312" spans="2:10" x14ac:dyDescent="0.55000000000000004">
      <c r="B312" s="127" t="str">
        <f>$B$51</f>
        <v>Nursing</v>
      </c>
      <c r="C312" s="133">
        <f t="shared" si="24"/>
        <v>1243.625382272131</v>
      </c>
      <c r="D312" s="133">
        <f t="shared" si="24"/>
        <v>1679.3339985533194</v>
      </c>
      <c r="E312" s="133">
        <f t="shared" si="24"/>
        <v>2995.5286028868527</v>
      </c>
      <c r="F312" s="133">
        <f t="shared" si="24"/>
        <v>11813.41619533282</v>
      </c>
      <c r="G312" s="134">
        <f t="shared" si="24"/>
        <v>0</v>
      </c>
      <c r="H312" s="138">
        <f t="shared" si="24"/>
        <v>2456.164695790877</v>
      </c>
      <c r="J312" s="107" t="str">
        <f>IFERROR(H312/#REF!-1,"")</f>
        <v/>
      </c>
    </row>
    <row r="313" spans="2:10" x14ac:dyDescent="0.55000000000000004">
      <c r="B313" s="130" t="str">
        <f>$B$52</f>
        <v>Totals</v>
      </c>
      <c r="C313" s="135">
        <f t="shared" si="24"/>
        <v>753.4610589070204</v>
      </c>
      <c r="D313" s="135">
        <f t="shared" si="24"/>
        <v>1405.7147233506973</v>
      </c>
      <c r="E313" s="135">
        <f t="shared" si="24"/>
        <v>4843.2482455294539</v>
      </c>
      <c r="F313" s="135">
        <f t="shared" si="24"/>
        <v>11702.611134531904</v>
      </c>
      <c r="G313" s="135">
        <f t="shared" si="24"/>
        <v>2484.5782790486646</v>
      </c>
      <c r="H313" s="135">
        <f t="shared" si="24"/>
        <v>1958.3057048093906</v>
      </c>
      <c r="I313" s="349"/>
      <c r="J313" s="107" t="str">
        <f>IFERROR(H313/#REF!-1,"")</f>
        <v/>
      </c>
    </row>
    <row r="315" spans="2:10" ht="15" customHeight="1" x14ac:dyDescent="0.55000000000000004">
      <c r="B315" s="120" t="s">
        <v>37</v>
      </c>
      <c r="C315" s="121"/>
      <c r="D315" s="121"/>
      <c r="E315" s="121"/>
      <c r="F315" s="121"/>
      <c r="G315" s="121"/>
      <c r="H315" s="122"/>
    </row>
    <row r="316" spans="2:10" ht="55.5" customHeight="1" thickBot="1" x14ac:dyDescent="0.6">
      <c r="B316" s="444" t="s">
        <v>230</v>
      </c>
      <c r="C316" s="444"/>
      <c r="D316" s="444"/>
      <c r="E316" s="444"/>
      <c r="F316" s="444"/>
      <c r="G316" s="444"/>
      <c r="H316" s="444"/>
    </row>
    <row r="317" spans="2:10" ht="19.8" thickBot="1" x14ac:dyDescent="0.6">
      <c r="B317" s="124" t="s">
        <v>31</v>
      </c>
      <c r="C317" s="125" t="s">
        <v>25</v>
      </c>
      <c r="D317" s="125" t="s">
        <v>26</v>
      </c>
      <c r="E317" s="125" t="s">
        <v>27</v>
      </c>
      <c r="F317" s="125" t="s">
        <v>28</v>
      </c>
      <c r="G317" s="125" t="s">
        <v>29</v>
      </c>
      <c r="H317" s="126" t="s">
        <v>1</v>
      </c>
    </row>
    <row r="318" spans="2:10" x14ac:dyDescent="0.55000000000000004">
      <c r="B318" s="127" t="str">
        <f>$B$32</f>
        <v>Liberal Arts</v>
      </c>
      <c r="C318" s="128">
        <f t="shared" ref="C318:H318" si="25">IF($C$293=0,"",C293/$C$293)</f>
        <v>1</v>
      </c>
      <c r="D318" s="128">
        <f t="shared" si="25"/>
        <v>2.1666892709125261</v>
      </c>
      <c r="E318" s="128">
        <f t="shared" si="25"/>
        <v>7.0674078476155797</v>
      </c>
      <c r="F318" s="128">
        <f t="shared" si="25"/>
        <v>13.824895979437022</v>
      </c>
      <c r="G318" s="128">
        <f t="shared" si="25"/>
        <v>0</v>
      </c>
      <c r="H318" s="128">
        <f t="shared" si="25"/>
        <v>2.0467891868278101</v>
      </c>
      <c r="J318" s="107" t="str">
        <f>IFERROR(H318/#REF!-1,"")</f>
        <v/>
      </c>
    </row>
    <row r="319" spans="2:10" x14ac:dyDescent="0.55000000000000004">
      <c r="B319" s="127" t="str">
        <f>$B$33</f>
        <v>Science</v>
      </c>
      <c r="C319" s="128">
        <f t="shared" ref="C319:H334" si="26">IF($C$293=0,"",C294/$C$293)</f>
        <v>2.6409325587943595</v>
      </c>
      <c r="D319" s="128">
        <f t="shared" si="26"/>
        <v>4.015627264422279</v>
      </c>
      <c r="E319" s="128">
        <f t="shared" si="26"/>
        <v>16.181142195493575</v>
      </c>
      <c r="F319" s="128">
        <f t="shared" si="26"/>
        <v>31.201956393311605</v>
      </c>
      <c r="G319" s="128">
        <f t="shared" si="26"/>
        <v>0</v>
      </c>
      <c r="H319" s="128">
        <f t="shared" si="26"/>
        <v>5.3744193134059035</v>
      </c>
      <c r="J319" s="107" t="str">
        <f>IFERROR(H319/#REF!-1,"")</f>
        <v/>
      </c>
    </row>
    <row r="320" spans="2:10" x14ac:dyDescent="0.55000000000000004">
      <c r="B320" s="127" t="str">
        <f>$B$34</f>
        <v>Fine Arts</v>
      </c>
      <c r="C320" s="128">
        <f t="shared" si="26"/>
        <v>1.9692388479757794</v>
      </c>
      <c r="D320" s="128">
        <f t="shared" si="26"/>
        <v>2.5764695021465509</v>
      </c>
      <c r="E320" s="128">
        <f t="shared" si="26"/>
        <v>6.3777838338289197</v>
      </c>
      <c r="F320" s="128">
        <f t="shared" si="26"/>
        <v>9.630253811797818</v>
      </c>
      <c r="G320" s="128">
        <f t="shared" si="26"/>
        <v>0</v>
      </c>
      <c r="H320" s="128">
        <f t="shared" si="26"/>
        <v>2.8550791365377473</v>
      </c>
      <c r="J320" s="107" t="str">
        <f>IFERROR(H320/#REF!-1,"")</f>
        <v/>
      </c>
    </row>
    <row r="321" spans="2:10" x14ac:dyDescent="0.55000000000000004">
      <c r="B321" s="127" t="str">
        <f>$B$35</f>
        <v>Teacher Education</v>
      </c>
      <c r="C321" s="128">
        <f t="shared" si="26"/>
        <v>1.3139537809106869</v>
      </c>
      <c r="D321" s="128">
        <f t="shared" si="26"/>
        <v>3.4345216852279576</v>
      </c>
      <c r="E321" s="128">
        <f t="shared" si="26"/>
        <v>7.0927534262966407</v>
      </c>
      <c r="F321" s="128">
        <f t="shared" si="26"/>
        <v>14.932655475950801</v>
      </c>
      <c r="G321" s="128">
        <f t="shared" si="26"/>
        <v>0</v>
      </c>
      <c r="H321" s="128">
        <f t="shared" si="26"/>
        <v>5.1775003388996819</v>
      </c>
      <c r="J321" s="107" t="str">
        <f>IFERROR(H321/#REF!-1,"")</f>
        <v/>
      </c>
    </row>
    <row r="322" spans="2:10" x14ac:dyDescent="0.55000000000000004">
      <c r="B322" s="127" t="str">
        <f>$B$36</f>
        <v>Agriculture</v>
      </c>
      <c r="C322" s="128">
        <f t="shared" si="26"/>
        <v>0</v>
      </c>
      <c r="D322" s="128">
        <f t="shared" si="26"/>
        <v>0</v>
      </c>
      <c r="E322" s="128">
        <f t="shared" si="26"/>
        <v>0</v>
      </c>
      <c r="F322" s="128">
        <f t="shared" si="26"/>
        <v>0</v>
      </c>
      <c r="G322" s="128">
        <f t="shared" si="26"/>
        <v>0</v>
      </c>
      <c r="H322" s="128">
        <f t="shared" si="26"/>
        <v>0</v>
      </c>
      <c r="J322" s="107" t="str">
        <f>IFERROR(H322/#REF!-1,"")</f>
        <v/>
      </c>
    </row>
    <row r="323" spans="2:10" x14ac:dyDescent="0.55000000000000004">
      <c r="B323" s="127" t="str">
        <f>$B$37</f>
        <v>Engineering</v>
      </c>
      <c r="C323" s="128">
        <f t="shared" si="26"/>
        <v>1.9703618343242428</v>
      </c>
      <c r="D323" s="128">
        <f t="shared" si="26"/>
        <v>3.1631289584832185</v>
      </c>
      <c r="E323" s="128">
        <f t="shared" si="26"/>
        <v>19.429841706753926</v>
      </c>
      <c r="F323" s="128">
        <f t="shared" si="26"/>
        <v>25.842471608702237</v>
      </c>
      <c r="G323" s="128">
        <f t="shared" si="26"/>
        <v>0</v>
      </c>
      <c r="H323" s="128">
        <f t="shared" si="26"/>
        <v>7.5822331142430492</v>
      </c>
      <c r="J323" s="107" t="str">
        <f>IFERROR(H323/#REF!-1,"")</f>
        <v/>
      </c>
    </row>
    <row r="324" spans="2:10" x14ac:dyDescent="0.55000000000000004">
      <c r="B324" s="127" t="str">
        <f>$B$38</f>
        <v>Home Economics</v>
      </c>
      <c r="C324" s="128">
        <f t="shared" si="26"/>
        <v>0.75650561168056418</v>
      </c>
      <c r="D324" s="128">
        <f t="shared" si="26"/>
        <v>2.3045720709388382</v>
      </c>
      <c r="E324" s="128">
        <f t="shared" si="26"/>
        <v>10.011348885519963</v>
      </c>
      <c r="F324" s="128">
        <f t="shared" si="26"/>
        <v>13.465835421338348</v>
      </c>
      <c r="G324" s="128">
        <f t="shared" si="26"/>
        <v>0</v>
      </c>
      <c r="H324" s="128">
        <f t="shared" si="26"/>
        <v>1.6586888331754897</v>
      </c>
      <c r="J324" s="107" t="str">
        <f>IFERROR(H324/#REF!-1,"")</f>
        <v/>
      </c>
    </row>
    <row r="325" spans="2:10" x14ac:dyDescent="0.55000000000000004">
      <c r="B325" s="127" t="str">
        <f>$B$39</f>
        <v>Law</v>
      </c>
      <c r="C325" s="128">
        <f t="shared" si="26"/>
        <v>0</v>
      </c>
      <c r="D325" s="128">
        <f t="shared" si="26"/>
        <v>0</v>
      </c>
      <c r="E325" s="128">
        <f t="shared" si="26"/>
        <v>0</v>
      </c>
      <c r="F325" s="128">
        <f t="shared" si="26"/>
        <v>0</v>
      </c>
      <c r="G325" s="128">
        <f t="shared" si="26"/>
        <v>5.3486001952938729</v>
      </c>
      <c r="H325" s="128">
        <f t="shared" si="26"/>
        <v>5.3486001952938729</v>
      </c>
      <c r="J325" s="107" t="str">
        <f>IFERROR(H325/#REF!-1,"")</f>
        <v/>
      </c>
    </row>
    <row r="326" spans="2:10" x14ac:dyDescent="0.55000000000000004">
      <c r="B326" s="127" t="str">
        <f>$B$40</f>
        <v>Social Service</v>
      </c>
      <c r="C326" s="128">
        <f t="shared" si="26"/>
        <v>2.3548371582013283</v>
      </c>
      <c r="D326" s="128">
        <f t="shared" si="26"/>
        <v>2.7083022323844235</v>
      </c>
      <c r="E326" s="128">
        <f t="shared" si="26"/>
        <v>4.5335875542115165</v>
      </c>
      <c r="F326" s="128">
        <f t="shared" si="26"/>
        <v>23.40991635525176</v>
      </c>
      <c r="G326" s="128">
        <f t="shared" si="26"/>
        <v>0</v>
      </c>
      <c r="H326" s="128">
        <f t="shared" si="26"/>
        <v>4.6190883745429208</v>
      </c>
      <c r="J326" s="107" t="str">
        <f>IFERROR(H326/#REF!-1,"")</f>
        <v/>
      </c>
    </row>
    <row r="327" spans="2:10" x14ac:dyDescent="0.55000000000000004">
      <c r="B327" s="127" t="str">
        <f>$B$41</f>
        <v>Library Science</v>
      </c>
      <c r="C327" s="128">
        <f t="shared" si="26"/>
        <v>0</v>
      </c>
      <c r="D327" s="128">
        <f t="shared" si="26"/>
        <v>2.9610302105424471</v>
      </c>
      <c r="E327" s="128">
        <f t="shared" si="26"/>
        <v>4.5201559340581756</v>
      </c>
      <c r="F327" s="128">
        <f t="shared" si="26"/>
        <v>14.721954000332385</v>
      </c>
      <c r="G327" s="128">
        <f t="shared" si="26"/>
        <v>0</v>
      </c>
      <c r="H327" s="128">
        <f t="shared" si="26"/>
        <v>6.2148060121578883</v>
      </c>
      <c r="J327" s="107" t="str">
        <f>IFERROR(H327/#REF!-1,"")</f>
        <v/>
      </c>
    </row>
    <row r="328" spans="2:10" x14ac:dyDescent="0.55000000000000004">
      <c r="B328" s="127" t="str">
        <f>$B$42</f>
        <v>Veterinary Science</v>
      </c>
      <c r="C328" s="128">
        <f t="shared" si="26"/>
        <v>0</v>
      </c>
      <c r="D328" s="128">
        <f t="shared" si="26"/>
        <v>0</v>
      </c>
      <c r="E328" s="128">
        <f t="shared" si="26"/>
        <v>0</v>
      </c>
      <c r="F328" s="128">
        <f t="shared" si="26"/>
        <v>0</v>
      </c>
      <c r="G328" s="128">
        <f t="shared" si="26"/>
        <v>0</v>
      </c>
      <c r="H328" s="128">
        <f t="shared" si="26"/>
        <v>0</v>
      </c>
      <c r="J328" s="107" t="str">
        <f>IFERROR(H328/#REF!-1,"")</f>
        <v/>
      </c>
    </row>
    <row r="329" spans="2:10" x14ac:dyDescent="0.55000000000000004">
      <c r="B329" s="127" t="str">
        <f>$B$43</f>
        <v>Vocational Training</v>
      </c>
      <c r="C329" s="128">
        <f t="shared" si="26"/>
        <v>0</v>
      </c>
      <c r="D329" s="128">
        <f t="shared" si="26"/>
        <v>0</v>
      </c>
      <c r="E329" s="128">
        <f t="shared" si="26"/>
        <v>0</v>
      </c>
      <c r="F329" s="128">
        <f t="shared" si="26"/>
        <v>0</v>
      </c>
      <c r="G329" s="128">
        <f t="shared" si="26"/>
        <v>0</v>
      </c>
      <c r="H329" s="128">
        <f t="shared" si="26"/>
        <v>0</v>
      </c>
      <c r="J329" s="107" t="str">
        <f>IFERROR(H329/#REF!-1,"")</f>
        <v/>
      </c>
    </row>
    <row r="330" spans="2:10" x14ac:dyDescent="0.55000000000000004">
      <c r="B330" s="127" t="str">
        <f>$B$44</f>
        <v>Physical Training</v>
      </c>
      <c r="C330" s="128">
        <f t="shared" si="26"/>
        <v>0</v>
      </c>
      <c r="D330" s="128">
        <f t="shared" si="26"/>
        <v>0</v>
      </c>
      <c r="E330" s="128">
        <f t="shared" si="26"/>
        <v>0</v>
      </c>
      <c r="F330" s="128">
        <f t="shared" si="26"/>
        <v>0</v>
      </c>
      <c r="G330" s="128">
        <f t="shared" si="26"/>
        <v>0</v>
      </c>
      <c r="H330" s="128">
        <f t="shared" si="26"/>
        <v>0</v>
      </c>
      <c r="J330" s="107" t="str">
        <f>IFERROR(H330/#REF!-1,"")</f>
        <v/>
      </c>
    </row>
    <row r="331" spans="2:10" x14ac:dyDescent="0.55000000000000004">
      <c r="B331" s="127" t="str">
        <f>$B$45</f>
        <v>Health Services</v>
      </c>
      <c r="C331" s="128">
        <f t="shared" si="26"/>
        <v>1.1536602672984666</v>
      </c>
      <c r="D331" s="128">
        <f t="shared" si="26"/>
        <v>1.9677340265446683</v>
      </c>
      <c r="E331" s="128">
        <f t="shared" si="26"/>
        <v>7.1510700113884571</v>
      </c>
      <c r="F331" s="128">
        <f t="shared" si="26"/>
        <v>10.251215654026959</v>
      </c>
      <c r="G331" s="128">
        <f t="shared" si="26"/>
        <v>3.710651395113584</v>
      </c>
      <c r="H331" s="128">
        <f t="shared" si="26"/>
        <v>2.2510270814243998</v>
      </c>
      <c r="J331" s="107" t="str">
        <f>IFERROR(H331/#REF!-1,"")</f>
        <v/>
      </c>
    </row>
    <row r="332" spans="2:10" x14ac:dyDescent="0.55000000000000004">
      <c r="B332" s="127" t="str">
        <f>$B$46</f>
        <v>Pharmacy</v>
      </c>
      <c r="C332" s="128">
        <f t="shared" si="26"/>
        <v>4.0909499597477401</v>
      </c>
      <c r="D332" s="128">
        <f t="shared" si="26"/>
        <v>2.6913530681877673</v>
      </c>
      <c r="E332" s="128">
        <f t="shared" si="26"/>
        <v>19.904146218327977</v>
      </c>
      <c r="F332" s="128">
        <f t="shared" si="26"/>
        <v>20.495202772996237</v>
      </c>
      <c r="G332" s="128">
        <f t="shared" si="26"/>
        <v>4.1069211563170827</v>
      </c>
      <c r="H332" s="128">
        <f t="shared" si="26"/>
        <v>5.9696591149243776</v>
      </c>
      <c r="J332" s="107" t="str">
        <f>IFERROR(H332/#REF!-1,"")</f>
        <v/>
      </c>
    </row>
    <row r="333" spans="2:10" x14ac:dyDescent="0.55000000000000004">
      <c r="B333" s="127" t="str">
        <f>$B$47</f>
        <v>Business Administration</v>
      </c>
      <c r="C333" s="128">
        <f t="shared" si="26"/>
        <v>1.1559413070152105</v>
      </c>
      <c r="D333" s="128">
        <f t="shared" si="26"/>
        <v>2.102022432181053</v>
      </c>
      <c r="E333" s="128">
        <f t="shared" si="26"/>
        <v>5.0580083331523022</v>
      </c>
      <c r="F333" s="128">
        <f t="shared" si="26"/>
        <v>72.859775129942349</v>
      </c>
      <c r="G333" s="128">
        <f t="shared" si="26"/>
        <v>0</v>
      </c>
      <c r="H333" s="128">
        <f t="shared" si="26"/>
        <v>3.1312965034763613</v>
      </c>
      <c r="J333" s="107" t="str">
        <f>IFERROR(H333/#REF!-1,"")</f>
        <v/>
      </c>
    </row>
    <row r="334" spans="2:10" x14ac:dyDescent="0.55000000000000004">
      <c r="B334" s="127" t="str">
        <f>$B$48</f>
        <v>Optometry</v>
      </c>
      <c r="C334" s="128">
        <f t="shared" si="26"/>
        <v>0</v>
      </c>
      <c r="D334" s="128">
        <f t="shared" si="26"/>
        <v>0</v>
      </c>
      <c r="E334" s="128">
        <f t="shared" si="26"/>
        <v>0</v>
      </c>
      <c r="F334" s="128">
        <f t="shared" si="26"/>
        <v>0</v>
      </c>
      <c r="G334" s="128">
        <f t="shared" si="26"/>
        <v>0</v>
      </c>
      <c r="H334" s="128">
        <f t="shared" si="26"/>
        <v>0</v>
      </c>
      <c r="J334" s="107" t="str">
        <f>IFERROR(H334/#REF!-1,"")</f>
        <v/>
      </c>
    </row>
    <row r="335" spans="2:10" x14ac:dyDescent="0.55000000000000004">
      <c r="B335" s="127" t="str">
        <f>$B$49</f>
        <v>Teacher Ed-Practice Teaching</v>
      </c>
      <c r="C335" s="128">
        <f t="shared" ref="C335:H338" si="27">IF($C$293=0,"",C310/$C$293)</f>
        <v>0</v>
      </c>
      <c r="D335" s="128">
        <f t="shared" si="27"/>
        <v>0</v>
      </c>
      <c r="E335" s="128">
        <f t="shared" si="27"/>
        <v>0</v>
      </c>
      <c r="F335" s="128">
        <f t="shared" si="27"/>
        <v>0</v>
      </c>
      <c r="G335" s="128">
        <f t="shared" si="27"/>
        <v>0</v>
      </c>
      <c r="H335" s="128">
        <f t="shared" si="27"/>
        <v>0</v>
      </c>
      <c r="J335" s="107" t="str">
        <f>IFERROR(H335/#REF!-1,"")</f>
        <v/>
      </c>
    </row>
    <row r="336" spans="2:10" x14ac:dyDescent="0.55000000000000004">
      <c r="B336" s="127" t="str">
        <f>$B$50</f>
        <v>Technology</v>
      </c>
      <c r="C336" s="128">
        <f t="shared" si="27"/>
        <v>0.5117480430034097</v>
      </c>
      <c r="D336" s="128">
        <f t="shared" si="27"/>
        <v>0</v>
      </c>
      <c r="E336" s="128">
        <f t="shared" si="27"/>
        <v>2.3028182342450774</v>
      </c>
      <c r="F336" s="128">
        <f t="shared" si="27"/>
        <v>3.9312549824551541</v>
      </c>
      <c r="G336" s="128">
        <f t="shared" si="27"/>
        <v>0</v>
      </c>
      <c r="H336" s="128">
        <f t="shared" si="27"/>
        <v>0.96505213560321468</v>
      </c>
      <c r="J336" s="107" t="str">
        <f>IFERROR(H336/#REF!-1,"")</f>
        <v/>
      </c>
    </row>
    <row r="337" spans="2:10" x14ac:dyDescent="0.55000000000000004">
      <c r="B337" s="127" t="str">
        <f>$B$51</f>
        <v>Nursing</v>
      </c>
      <c r="C337" s="128">
        <f t="shared" si="27"/>
        <v>2.4148230990543582</v>
      </c>
      <c r="D337" s="128">
        <f t="shared" si="27"/>
        <v>3.2608650390560232</v>
      </c>
      <c r="E337" s="128">
        <f t="shared" si="27"/>
        <v>5.816600213573258</v>
      </c>
      <c r="F337" s="128">
        <f t="shared" si="27"/>
        <v>22.938829259911472</v>
      </c>
      <c r="G337" s="128">
        <f t="shared" si="27"/>
        <v>0</v>
      </c>
      <c r="H337" s="128">
        <f t="shared" si="27"/>
        <v>4.7692844863307569</v>
      </c>
      <c r="J337" s="107" t="str">
        <f>IFERROR(H337/#REF!-1,"")</f>
        <v/>
      </c>
    </row>
    <row r="338" spans="2:10" x14ac:dyDescent="0.55000000000000004">
      <c r="B338" s="130" t="str">
        <f>$B$52</f>
        <v>Totals</v>
      </c>
      <c r="C338" s="128">
        <f t="shared" si="27"/>
        <v>1.4630411981157929</v>
      </c>
      <c r="D338" s="128">
        <f t="shared" si="27"/>
        <v>2.7295618383296012</v>
      </c>
      <c r="E338" s="128">
        <f t="shared" si="27"/>
        <v>9.4044299066901669</v>
      </c>
      <c r="F338" s="128">
        <f t="shared" si="27"/>
        <v>22.723672329111853</v>
      </c>
      <c r="G338" s="128">
        <f t="shared" si="27"/>
        <v>4.8244568703588557</v>
      </c>
      <c r="H338" s="128">
        <f t="shared" si="27"/>
        <v>3.8025613809391094</v>
      </c>
      <c r="I338" s="349"/>
      <c r="J338" s="107" t="str">
        <f>IFERROR(H338/#REF!-1,"")</f>
        <v/>
      </c>
    </row>
    <row r="340" spans="2:10" ht="15" customHeight="1" x14ac:dyDescent="0.55000000000000004">
      <c r="B340" s="120" t="s">
        <v>231</v>
      </c>
      <c r="C340" s="121"/>
      <c r="D340" s="121"/>
      <c r="E340" s="121"/>
      <c r="F340" s="121"/>
      <c r="G340" s="121"/>
      <c r="H340" s="122"/>
    </row>
    <row r="341" spans="2:10" ht="55.5" customHeight="1" thickBot="1" x14ac:dyDescent="0.6">
      <c r="B341" s="444" t="s">
        <v>232</v>
      </c>
      <c r="C341" s="444"/>
      <c r="D341" s="444"/>
      <c r="E341" s="444"/>
      <c r="F341" s="444"/>
      <c r="G341" s="444"/>
      <c r="H341" s="444"/>
    </row>
    <row r="342" spans="2:10" ht="19.8" thickBot="1" x14ac:dyDescent="0.6">
      <c r="B342" s="124" t="s">
        <v>31</v>
      </c>
      <c r="C342" s="125" t="s">
        <v>25</v>
      </c>
      <c r="D342" s="125" t="s">
        <v>26</v>
      </c>
      <c r="E342" s="125" t="s">
        <v>27</v>
      </c>
      <c r="F342" s="125" t="s">
        <v>28</v>
      </c>
      <c r="G342" s="125" t="s">
        <v>29</v>
      </c>
      <c r="H342" s="126" t="s">
        <v>1</v>
      </c>
    </row>
    <row r="343" spans="2:10" x14ac:dyDescent="0.55000000000000004">
      <c r="B343" s="127" t="str">
        <f>$B$32</f>
        <v>Liberal Arts</v>
      </c>
      <c r="C343" s="135">
        <f t="shared" ref="C343:D358" si="28">C293*30</f>
        <v>15449.894231496291</v>
      </c>
      <c r="D343" s="135">
        <f t="shared" si="28"/>
        <v>33475.120068116339</v>
      </c>
      <c r="E343" s="135">
        <f>E293*24</f>
        <v>87352.562989206053</v>
      </c>
      <c r="F343" s="135">
        <f>F293*18</f>
        <v>128155.90838624419</v>
      </c>
      <c r="G343" s="135">
        <f>G293*24</f>
        <v>0</v>
      </c>
      <c r="H343" s="135">
        <f>IF((C32/30+D32/30+E32/24+F32/18+G32/24)=0,0,H268/(C32/30+D32/30+E32/24+F32/18+G32/24))</f>
        <v>30624.630981973147</v>
      </c>
    </row>
    <row r="344" spans="2:10" x14ac:dyDescent="0.55000000000000004">
      <c r="B344" s="127" t="str">
        <f>$B$33</f>
        <v>Science</v>
      </c>
      <c r="C344" s="138">
        <f t="shared" si="28"/>
        <v>40802.128705887713</v>
      </c>
      <c r="D344" s="138">
        <f t="shared" si="28"/>
        <v>62041.016508436995</v>
      </c>
      <c r="E344" s="138">
        <f>E294*24</f>
        <v>199997.5483721419</v>
      </c>
      <c r="F344" s="138">
        <f>F294*18</f>
        <v>289240.15565545426</v>
      </c>
      <c r="G344" s="138">
        <f>G294*24</f>
        <v>0</v>
      </c>
      <c r="H344" s="138">
        <f t="shared" ref="H344:H363" si="29">IF((C33/30+D33/30+E33/24+F33/18+G33/24)=0,0,H269/(C33/30+D33/30+E33/24+F33/18+G33/24))</f>
        <v>79116.542511234438</v>
      </c>
    </row>
    <row r="345" spans="2:10" x14ac:dyDescent="0.55000000000000004">
      <c r="B345" s="127" t="str">
        <f>$B$34</f>
        <v>Fine Arts</v>
      </c>
      <c r="C345" s="138">
        <f t="shared" si="28"/>
        <v>30424.531917779397</v>
      </c>
      <c r="D345" s="138">
        <f t="shared" si="28"/>
        <v>39806.181298840114</v>
      </c>
      <c r="E345" s="138">
        <f t="shared" ref="E345:E363" si="30">E295*24</f>
        <v>78828.868531202985</v>
      </c>
      <c r="F345" s="138">
        <f t="shared" ref="F345:F363" si="31">F295*18</f>
        <v>89271.841688844172</v>
      </c>
      <c r="G345" s="138">
        <f t="shared" ref="G345:G363" si="32">G295*24</f>
        <v>0</v>
      </c>
      <c r="H345" s="138">
        <f t="shared" si="29"/>
        <v>42013.221523559681</v>
      </c>
    </row>
    <row r="346" spans="2:10" x14ac:dyDescent="0.55000000000000004">
      <c r="B346" s="127" t="str">
        <f>$B$35</f>
        <v>Teacher Education</v>
      </c>
      <c r="C346" s="138">
        <f t="shared" si="28"/>
        <v>20300.446940144764</v>
      </c>
      <c r="D346" s="138">
        <f t="shared" si="28"/>
        <v>53062.996772552346</v>
      </c>
      <c r="E346" s="138">
        <f t="shared" si="30"/>
        <v>87665.832197092823</v>
      </c>
      <c r="F346" s="138">
        <f t="shared" si="31"/>
        <v>138424.76861928828</v>
      </c>
      <c r="G346" s="138">
        <f t="shared" si="32"/>
        <v>0</v>
      </c>
      <c r="H346" s="138">
        <f t="shared" si="29"/>
        <v>69909.617663897181</v>
      </c>
    </row>
    <row r="347" spans="2:10" x14ac:dyDescent="0.55000000000000004">
      <c r="B347" s="127" t="str">
        <f>$B$36</f>
        <v>Agriculture</v>
      </c>
      <c r="C347" s="138">
        <f t="shared" si="28"/>
        <v>0</v>
      </c>
      <c r="D347" s="138">
        <f t="shared" si="28"/>
        <v>0</v>
      </c>
      <c r="E347" s="138">
        <f t="shared" si="30"/>
        <v>0</v>
      </c>
      <c r="F347" s="138">
        <f t="shared" si="31"/>
        <v>0</v>
      </c>
      <c r="G347" s="138">
        <f t="shared" si="32"/>
        <v>0</v>
      </c>
      <c r="H347" s="138">
        <f t="shared" si="29"/>
        <v>0</v>
      </c>
    </row>
    <row r="348" spans="2:10" x14ac:dyDescent="0.55000000000000004">
      <c r="B348" s="127" t="str">
        <f>$B$37</f>
        <v>Engineering</v>
      </c>
      <c r="C348" s="138">
        <f t="shared" si="28"/>
        <v>30441.881938086572</v>
      </c>
      <c r="D348" s="138">
        <f t="shared" si="28"/>
        <v>48870.007849148751</v>
      </c>
      <c r="E348" s="138">
        <f t="shared" si="30"/>
        <v>240151.19944325084</v>
      </c>
      <c r="F348" s="138">
        <f t="shared" si="31"/>
        <v>239558.07182093721</v>
      </c>
      <c r="G348" s="138">
        <f t="shared" si="32"/>
        <v>0</v>
      </c>
      <c r="H348" s="138">
        <f t="shared" si="29"/>
        <v>104894.51336513826</v>
      </c>
    </row>
    <row r="349" spans="2:10" x14ac:dyDescent="0.55000000000000004">
      <c r="B349" s="127" t="str">
        <f>$B$38</f>
        <v>Home Economics</v>
      </c>
      <c r="C349" s="138">
        <f t="shared" si="28"/>
        <v>11687.931685998121</v>
      </c>
      <c r="D349" s="138">
        <f t="shared" si="28"/>
        <v>35605.394744865414</v>
      </c>
      <c r="E349" s="138">
        <f t="shared" si="30"/>
        <v>123739.42511671336</v>
      </c>
      <c r="F349" s="138">
        <f t="shared" si="31"/>
        <v>124827.43979904827</v>
      </c>
      <c r="G349" s="138">
        <f t="shared" si="32"/>
        <v>0</v>
      </c>
      <c r="H349" s="138">
        <f t="shared" si="29"/>
        <v>25008.078321809844</v>
      </c>
    </row>
    <row r="350" spans="2:10" x14ac:dyDescent="0.55000000000000004">
      <c r="B350" s="127" t="str">
        <f>$B$39</f>
        <v>Law</v>
      </c>
      <c r="C350" s="138">
        <f t="shared" si="28"/>
        <v>0</v>
      </c>
      <c r="D350" s="138">
        <f t="shared" si="28"/>
        <v>0</v>
      </c>
      <c r="E350" s="138">
        <f t="shared" si="30"/>
        <v>0</v>
      </c>
      <c r="F350" s="138">
        <f t="shared" si="31"/>
        <v>0</v>
      </c>
      <c r="G350" s="138">
        <f t="shared" si="32"/>
        <v>66108.2458430806</v>
      </c>
      <c r="H350" s="138">
        <f t="shared" si="29"/>
        <v>66108.2458430806</v>
      </c>
    </row>
    <row r="351" spans="2:10" x14ac:dyDescent="0.55000000000000004">
      <c r="B351" s="127" t="str">
        <f>$B$40</f>
        <v>Social Service</v>
      </c>
      <c r="C351" s="138">
        <f t="shared" si="28"/>
        <v>36381.985026607821</v>
      </c>
      <c r="D351" s="138">
        <f t="shared" si="28"/>
        <v>41842.983037264632</v>
      </c>
      <c r="E351" s="138">
        <f t="shared" si="30"/>
        <v>56034.758561436713</v>
      </c>
      <c r="F351" s="138">
        <f t="shared" si="31"/>
        <v>217008.43899408891</v>
      </c>
      <c r="G351" s="138">
        <f t="shared" si="32"/>
        <v>0</v>
      </c>
      <c r="H351" s="138">
        <f t="shared" si="29"/>
        <v>60626.89823425722</v>
      </c>
    </row>
    <row r="352" spans="2:10" x14ac:dyDescent="0.55000000000000004">
      <c r="B352" s="127" t="str">
        <f>$B$41</f>
        <v>Library Science</v>
      </c>
      <c r="C352" s="138">
        <f t="shared" si="28"/>
        <v>0</v>
      </c>
      <c r="D352" s="138">
        <f t="shared" si="28"/>
        <v>45747.603569145998</v>
      </c>
      <c r="E352" s="138">
        <f t="shared" si="30"/>
        <v>55868.744872855306</v>
      </c>
      <c r="F352" s="138">
        <f t="shared" si="31"/>
        <v>136471.57931165345</v>
      </c>
      <c r="G352" s="138">
        <f t="shared" si="32"/>
        <v>0</v>
      </c>
      <c r="H352" s="138">
        <f t="shared" si="29"/>
        <v>72951.889782911574</v>
      </c>
    </row>
    <row r="353" spans="2:9" x14ac:dyDescent="0.55000000000000004">
      <c r="B353" s="127" t="str">
        <f>$B$42</f>
        <v>Veterinary Science</v>
      </c>
      <c r="C353" s="138">
        <f t="shared" si="28"/>
        <v>0</v>
      </c>
      <c r="D353" s="138">
        <f t="shared" si="28"/>
        <v>0</v>
      </c>
      <c r="E353" s="138">
        <f t="shared" si="30"/>
        <v>0</v>
      </c>
      <c r="F353" s="138">
        <f t="shared" si="31"/>
        <v>0</v>
      </c>
      <c r="G353" s="138">
        <f t="shared" si="32"/>
        <v>0</v>
      </c>
      <c r="H353" s="138">
        <f t="shared" si="29"/>
        <v>0</v>
      </c>
    </row>
    <row r="354" spans="2:9" x14ac:dyDescent="0.55000000000000004">
      <c r="B354" s="127" t="str">
        <f>$B$43</f>
        <v>Vocational Training</v>
      </c>
      <c r="C354" s="138">
        <f t="shared" si="28"/>
        <v>0</v>
      </c>
      <c r="D354" s="138">
        <f t="shared" si="28"/>
        <v>0</v>
      </c>
      <c r="E354" s="138">
        <f t="shared" si="30"/>
        <v>0</v>
      </c>
      <c r="F354" s="138">
        <f t="shared" si="31"/>
        <v>0</v>
      </c>
      <c r="G354" s="138">
        <f t="shared" si="32"/>
        <v>0</v>
      </c>
      <c r="H354" s="138">
        <f t="shared" si="29"/>
        <v>0</v>
      </c>
    </row>
    <row r="355" spans="2:9" x14ac:dyDescent="0.55000000000000004">
      <c r="B355" s="127" t="str">
        <f>$B$44</f>
        <v>Physical Training</v>
      </c>
      <c r="C355" s="138">
        <f t="shared" si="28"/>
        <v>0</v>
      </c>
      <c r="D355" s="138">
        <f t="shared" si="28"/>
        <v>0</v>
      </c>
      <c r="E355" s="138">
        <f t="shared" si="30"/>
        <v>0</v>
      </c>
      <c r="F355" s="138">
        <f t="shared" si="31"/>
        <v>0</v>
      </c>
      <c r="G355" s="138">
        <f t="shared" si="32"/>
        <v>0</v>
      </c>
      <c r="H355" s="138">
        <f t="shared" si="29"/>
        <v>0</v>
      </c>
    </row>
    <row r="356" spans="2:9" x14ac:dyDescent="0.55000000000000004">
      <c r="B356" s="127" t="str">
        <f>$B$45</f>
        <v>Health Services</v>
      </c>
      <c r="C356" s="138">
        <f t="shared" si="28"/>
        <v>17823.92910884105</v>
      </c>
      <c r="D356" s="138">
        <f t="shared" si="28"/>
        <v>30401.282585831443</v>
      </c>
      <c r="E356" s="138">
        <f t="shared" si="30"/>
        <v>88386.620254381312</v>
      </c>
      <c r="F356" s="138">
        <f t="shared" si="31"/>
        <v>95028.118559385359</v>
      </c>
      <c r="G356" s="138">
        <f t="shared" si="32"/>
        <v>45863.337267567222</v>
      </c>
      <c r="H356" s="138">
        <f t="shared" si="29"/>
        <v>33456.492862658168</v>
      </c>
    </row>
    <row r="357" spans="2:9" x14ac:dyDescent="0.55000000000000004">
      <c r="B357" s="127" t="str">
        <f>$B$46</f>
        <v>Pharmacy</v>
      </c>
      <c r="C357" s="138">
        <f t="shared" si="28"/>
        <v>63204.744184446601</v>
      </c>
      <c r="D357" s="138">
        <f t="shared" si="28"/>
        <v>41581.120243114026</v>
      </c>
      <c r="E357" s="138">
        <f t="shared" si="30"/>
        <v>246013.56307312331</v>
      </c>
      <c r="F357" s="138">
        <f t="shared" si="31"/>
        <v>189989.22905751682</v>
      </c>
      <c r="G357" s="138">
        <f t="shared" si="32"/>
        <v>50761.197985754698</v>
      </c>
      <c r="H357" s="138">
        <f t="shared" si="29"/>
        <v>71968.061132321498</v>
      </c>
    </row>
    <row r="358" spans="2:9" x14ac:dyDescent="0.55000000000000004">
      <c r="B358" s="127" t="str">
        <f>$B$47</f>
        <v>Business Administration</v>
      </c>
      <c r="C358" s="138">
        <f t="shared" si="28"/>
        <v>17859.170931202581</v>
      </c>
      <c r="D358" s="138">
        <f t="shared" si="28"/>
        <v>32476.024249429858</v>
      </c>
      <c r="E358" s="138">
        <f t="shared" si="30"/>
        <v>62516.555015383943</v>
      </c>
      <c r="F358" s="138">
        <f t="shared" si="31"/>
        <v>675405.4916929279</v>
      </c>
      <c r="G358" s="138">
        <f t="shared" si="32"/>
        <v>0</v>
      </c>
      <c r="H358" s="138">
        <f t="shared" si="29"/>
        <v>46080.357980342975</v>
      </c>
    </row>
    <row r="359" spans="2:9" x14ac:dyDescent="0.55000000000000004">
      <c r="B359" s="127" t="str">
        <f>$B$48</f>
        <v>Optometry</v>
      </c>
      <c r="C359" s="138">
        <f t="shared" ref="C359:D363" si="33">C309*30</f>
        <v>0</v>
      </c>
      <c r="D359" s="138">
        <f t="shared" si="33"/>
        <v>0</v>
      </c>
      <c r="E359" s="138">
        <f t="shared" si="30"/>
        <v>0</v>
      </c>
      <c r="F359" s="138">
        <f t="shared" si="31"/>
        <v>0</v>
      </c>
      <c r="G359" s="138">
        <f t="shared" si="32"/>
        <v>0</v>
      </c>
      <c r="H359" s="138">
        <f t="shared" si="29"/>
        <v>0</v>
      </c>
    </row>
    <row r="360" spans="2:9" x14ac:dyDescent="0.55000000000000004">
      <c r="B360" s="127" t="str">
        <f>$B$49</f>
        <v>Teacher Ed-Practice Teaching</v>
      </c>
      <c r="C360" s="138">
        <f t="shared" si="33"/>
        <v>0</v>
      </c>
      <c r="D360" s="138">
        <f t="shared" si="33"/>
        <v>0</v>
      </c>
      <c r="E360" s="138">
        <f t="shared" si="30"/>
        <v>0</v>
      </c>
      <c r="F360" s="138">
        <f t="shared" si="31"/>
        <v>0</v>
      </c>
      <c r="G360" s="138">
        <f t="shared" si="32"/>
        <v>0</v>
      </c>
      <c r="H360" s="138">
        <f t="shared" si="29"/>
        <v>0</v>
      </c>
    </row>
    <row r="361" spans="2:9" x14ac:dyDescent="0.55000000000000004">
      <c r="B361" s="127" t="str">
        <f>$B$50</f>
        <v>Technology</v>
      </c>
      <c r="C361" s="138">
        <f t="shared" si="33"/>
        <v>7906.4531375778952</v>
      </c>
      <c r="D361" s="138">
        <f t="shared" si="33"/>
        <v>0</v>
      </c>
      <c r="E361" s="138">
        <f t="shared" si="30"/>
        <v>28462.638522757996</v>
      </c>
      <c r="F361" s="138">
        <f t="shared" si="31"/>
        <v>36442.484205584966</v>
      </c>
      <c r="G361" s="138">
        <f t="shared" si="32"/>
        <v>0</v>
      </c>
      <c r="H361" s="138">
        <f t="shared" si="29"/>
        <v>14016.041446265255</v>
      </c>
    </row>
    <row r="362" spans="2:9" x14ac:dyDescent="0.55000000000000004">
      <c r="B362" s="127" t="str">
        <f>$B$51</f>
        <v>Nursing</v>
      </c>
      <c r="C362" s="138">
        <f t="shared" si="33"/>
        <v>37308.761468163932</v>
      </c>
      <c r="D362" s="138">
        <f t="shared" si="33"/>
        <v>50380.019956599579</v>
      </c>
      <c r="E362" s="138">
        <f t="shared" si="30"/>
        <v>71892.686469284468</v>
      </c>
      <c r="F362" s="138">
        <f t="shared" si="31"/>
        <v>212641.49151599075</v>
      </c>
      <c r="G362" s="138">
        <f t="shared" si="32"/>
        <v>0</v>
      </c>
      <c r="H362" s="138">
        <f t="shared" si="29"/>
        <v>66465.297989250728</v>
      </c>
    </row>
    <row r="363" spans="2:9" x14ac:dyDescent="0.55000000000000004">
      <c r="B363" s="130" t="str">
        <f>$B$52</f>
        <v>Totals</v>
      </c>
      <c r="C363" s="135">
        <f t="shared" si="33"/>
        <v>22603.831767210613</v>
      </c>
      <c r="D363" s="135">
        <f t="shared" si="33"/>
        <v>42171.441700520918</v>
      </c>
      <c r="E363" s="135">
        <f t="shared" si="30"/>
        <v>116237.95789270689</v>
      </c>
      <c r="F363" s="135">
        <f t="shared" si="31"/>
        <v>210647.00042157428</v>
      </c>
      <c r="G363" s="135">
        <f t="shared" si="32"/>
        <v>59629.878697167951</v>
      </c>
      <c r="H363" s="135">
        <f t="shared" si="29"/>
        <v>55274.346906614206</v>
      </c>
      <c r="I363" s="349"/>
    </row>
  </sheetData>
  <mergeCells count="45">
    <mergeCell ref="B316:H316"/>
    <mergeCell ref="B341:H341"/>
    <mergeCell ref="B215:G215"/>
    <mergeCell ref="B216:H216"/>
    <mergeCell ref="B241:G241"/>
    <mergeCell ref="B264:H264"/>
    <mergeCell ref="B266:H266"/>
    <mergeCell ref="B291:H291"/>
    <mergeCell ref="I140:I141"/>
    <mergeCell ref="B165:G165"/>
    <mergeCell ref="B166:G166"/>
    <mergeCell ref="B190:G190"/>
    <mergeCell ref="B191:H191"/>
    <mergeCell ref="B89:G89"/>
    <mergeCell ref="B113:H113"/>
    <mergeCell ref="B114:G114"/>
    <mergeCell ref="B139:G139"/>
    <mergeCell ref="B140:F141"/>
    <mergeCell ref="B58:G58"/>
    <mergeCell ref="D83:F83"/>
    <mergeCell ref="B84:C84"/>
    <mergeCell ref="D84:F84"/>
    <mergeCell ref="B87:G87"/>
    <mergeCell ref="D27:F27"/>
    <mergeCell ref="B28:C28"/>
    <mergeCell ref="D28:F28"/>
    <mergeCell ref="D54:F54"/>
    <mergeCell ref="B55:C55"/>
    <mergeCell ref="D55:F55"/>
    <mergeCell ref="B16:E16"/>
    <mergeCell ref="B17:E17"/>
    <mergeCell ref="B18:E18"/>
    <mergeCell ref="D20:F20"/>
    <mergeCell ref="B21:C21"/>
    <mergeCell ref="D21:F21"/>
    <mergeCell ref="B11:H11"/>
    <mergeCell ref="B12:E12"/>
    <mergeCell ref="B13:E13"/>
    <mergeCell ref="B14:E14"/>
    <mergeCell ref="B15:E15"/>
    <mergeCell ref="B1:H1"/>
    <mergeCell ref="B2:H2"/>
    <mergeCell ref="B8:H8"/>
    <mergeCell ref="B9:G9"/>
    <mergeCell ref="B10:G10"/>
  </mergeCells>
  <conditionalFormatting sqref="C61:G80">
    <cfRule type="expression" dxfId="220" priority="7" stopIfTrue="1">
      <formula>C32=0</formula>
    </cfRule>
  </conditionalFormatting>
  <conditionalFormatting sqref="C91:G110">
    <cfRule type="expression" dxfId="219" priority="6" stopIfTrue="1">
      <formula>C32=0</formula>
    </cfRule>
  </conditionalFormatting>
  <conditionalFormatting sqref="C293:G312">
    <cfRule type="expression" dxfId="218" priority="1" stopIfTrue="1">
      <formula>C32=0</formula>
    </cfRule>
  </conditionalFormatting>
  <conditionalFormatting sqref="C143:H162">
    <cfRule type="expression" dxfId="217" priority="4" stopIfTrue="1">
      <formula>C32=0</formula>
    </cfRule>
  </conditionalFormatting>
  <conditionalFormatting sqref="H143:H162">
    <cfRule type="expression" dxfId="216" priority="2" stopIfTrue="1">
      <formula>OR(AND(#REF!&gt;0,H143&gt;0,H61=0),AND(#REF!&gt;0,H143&gt;0,H32=0))</formula>
    </cfRule>
    <cfRule type="expression" dxfId="215" priority="5" stopIfTrue="1">
      <formula>OR(AND(#REF!&gt;0,H143&gt;0,H61=0),AND(#REF!&gt;0,H143&gt;0,H32=0))</formula>
    </cfRule>
  </conditionalFormatting>
  <pageMargins left="0.25" right="0.25" top="0.5" bottom="0.5" header="0.17" footer="0.17"/>
  <pageSetup scale="61" fitToHeight="0" orientation="portrait" r:id="rId1"/>
  <headerFooter alignWithMargins="0"/>
  <rowBreaks count="6" manualBreakCount="6">
    <brk id="56" max="16383" man="1"/>
    <brk id="112" max="16383" man="1"/>
    <brk id="164" max="16383" man="1"/>
    <brk id="214" max="16383" man="1"/>
    <brk id="264" max="16383" man="1"/>
    <brk id="314" max="16383" man="1"/>
  </rowBreak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9">
    <tabColor rgb="FFFFC000"/>
    <pageSetUpPr fitToPage="1"/>
  </sheetPr>
  <dimension ref="B1:W363"/>
  <sheetViews>
    <sheetView showGridLines="0" showZeros="0" zoomScale="70" zoomScaleNormal="70" workbookViewId="0">
      <selection activeCell="B2" sqref="B2:H2"/>
    </sheetView>
  </sheetViews>
  <sheetFormatPr defaultColWidth="9.109375" defaultRowHeight="19.2" x14ac:dyDescent="0.55000000000000004"/>
  <cols>
    <col min="1" max="1" width="1.88671875" style="107" customWidth="1"/>
    <col min="2" max="2" width="30.5546875" style="107" customWidth="1"/>
    <col min="3" max="5" width="15.88671875" style="107" bestFit="1" customWidth="1"/>
    <col min="6" max="6" width="16.6640625" style="107" bestFit="1" customWidth="1"/>
    <col min="7" max="7" width="17.5546875" style="107" bestFit="1" customWidth="1"/>
    <col min="8" max="8" width="21.33203125" style="107" bestFit="1" customWidth="1"/>
    <col min="9" max="9" width="16.33203125" style="107" bestFit="1" customWidth="1"/>
    <col min="10" max="10" width="15.88671875" style="107" bestFit="1" customWidth="1"/>
    <col min="11" max="16384" width="9.109375" style="107"/>
  </cols>
  <sheetData>
    <row r="1" spans="2:8" x14ac:dyDescent="0.55000000000000004">
      <c r="B1" s="442" t="str">
        <f>'Relative Weights'!A1</f>
        <v>THECB Texas Public University Expenditure Study - Fiscal Year 2025</v>
      </c>
      <c r="C1" s="442"/>
      <c r="D1" s="442"/>
      <c r="E1" s="442"/>
      <c r="F1" s="442"/>
      <c r="G1" s="442"/>
      <c r="H1" s="442"/>
    </row>
    <row r="2" spans="2:8" x14ac:dyDescent="0.55000000000000004">
      <c r="B2" s="443" t="str">
        <f>'Relative Weights'!A2</f>
        <v>Institution Survey for the Year Ended August 31, 2025</v>
      </c>
      <c r="C2" s="443"/>
      <c r="D2" s="443"/>
      <c r="E2" s="443"/>
      <c r="F2" s="443"/>
      <c r="G2" s="443"/>
      <c r="H2" s="443"/>
    </row>
    <row r="3" spans="2:8" x14ac:dyDescent="0.55000000000000004">
      <c r="B3" s="119" t="s">
        <v>122</v>
      </c>
      <c r="C3" s="119"/>
      <c r="D3" s="119"/>
      <c r="E3" s="119"/>
      <c r="F3" s="119"/>
      <c r="G3" s="119"/>
      <c r="H3" s="119"/>
    </row>
    <row r="4" spans="2:8" x14ac:dyDescent="0.55000000000000004">
      <c r="B4" s="292" t="s">
        <v>129</v>
      </c>
      <c r="C4" s="119"/>
      <c r="D4" s="119"/>
      <c r="E4" s="119"/>
      <c r="F4" s="119"/>
      <c r="G4" s="119"/>
      <c r="H4" s="119"/>
    </row>
    <row r="5" spans="2:8" ht="16.5" customHeight="1" x14ac:dyDescent="0.55000000000000004">
      <c r="B5" s="119"/>
      <c r="C5" s="119"/>
      <c r="D5" s="119"/>
      <c r="E5" s="119"/>
      <c r="F5" s="119"/>
      <c r="G5" s="119"/>
      <c r="H5" s="244"/>
    </row>
    <row r="6" spans="2:8" x14ac:dyDescent="0.55000000000000004">
      <c r="B6" s="293" t="s">
        <v>10</v>
      </c>
      <c r="C6" s="293"/>
      <c r="D6" s="293"/>
      <c r="E6" s="293"/>
      <c r="F6" s="293"/>
      <c r="G6" s="293"/>
      <c r="H6" s="294"/>
    </row>
    <row r="7" spans="2:8" x14ac:dyDescent="0.55000000000000004">
      <c r="B7" s="119"/>
      <c r="C7" s="119"/>
      <c r="D7" s="119"/>
      <c r="E7" s="119"/>
      <c r="F7" s="119"/>
      <c r="G7" s="119"/>
      <c r="H7" s="295"/>
    </row>
    <row r="8" spans="2:8" ht="171" customHeight="1" x14ac:dyDescent="0.55000000000000004">
      <c r="B8" s="431" t="s">
        <v>223</v>
      </c>
      <c r="C8" s="431"/>
      <c r="D8" s="431"/>
      <c r="E8" s="431"/>
      <c r="F8" s="431"/>
      <c r="G8" s="431"/>
      <c r="H8" s="431"/>
    </row>
    <row r="9" spans="2:8" ht="99.75" customHeight="1" x14ac:dyDescent="0.55000000000000004">
      <c r="B9" s="432" t="s">
        <v>41</v>
      </c>
      <c r="C9" s="432"/>
      <c r="D9" s="432"/>
      <c r="E9" s="432"/>
      <c r="F9" s="432"/>
      <c r="G9" s="432"/>
      <c r="H9" s="296"/>
    </row>
    <row r="10" spans="2:8" x14ac:dyDescent="0.55000000000000004">
      <c r="B10" s="442" t="s">
        <v>20</v>
      </c>
      <c r="C10" s="442"/>
      <c r="D10" s="442"/>
      <c r="E10" s="442"/>
      <c r="F10" s="442"/>
      <c r="G10" s="442"/>
      <c r="H10" s="296"/>
    </row>
    <row r="11" spans="2:8" ht="21" customHeight="1" thickBot="1" x14ac:dyDescent="0.6">
      <c r="B11" s="432" t="s">
        <v>851</v>
      </c>
      <c r="C11" s="432"/>
      <c r="D11" s="432"/>
      <c r="E11" s="432"/>
      <c r="F11" s="432"/>
      <c r="G11" s="432"/>
      <c r="H11" s="432"/>
    </row>
    <row r="12" spans="2:8" ht="19.8" thickBot="1" x14ac:dyDescent="0.6">
      <c r="B12" s="447" t="s">
        <v>16</v>
      </c>
      <c r="C12" s="448"/>
      <c r="D12" s="448"/>
      <c r="E12" s="448"/>
      <c r="F12" s="297"/>
      <c r="G12" s="298"/>
      <c r="H12" s="299" t="s">
        <v>17</v>
      </c>
    </row>
    <row r="13" spans="2:8" x14ac:dyDescent="0.55000000000000004">
      <c r="B13" s="449" t="s">
        <v>12</v>
      </c>
      <c r="C13" s="449"/>
      <c r="D13" s="449"/>
      <c r="E13" s="449"/>
      <c r="F13" s="352"/>
      <c r="G13" s="301"/>
      <c r="H13" s="353">
        <f>Data!$G4</f>
        <v>253286915</v>
      </c>
    </row>
    <row r="14" spans="2:8" x14ac:dyDescent="0.55000000000000004">
      <c r="B14" s="435" t="s">
        <v>13</v>
      </c>
      <c r="C14" s="435"/>
      <c r="D14" s="435"/>
      <c r="E14" s="435"/>
      <c r="F14" s="354"/>
      <c r="G14" s="301"/>
      <c r="H14" s="355">
        <f>Data!$H4</f>
        <v>163204224</v>
      </c>
    </row>
    <row r="15" spans="2:8" x14ac:dyDescent="0.55000000000000004">
      <c r="B15" s="435" t="s">
        <v>14</v>
      </c>
      <c r="C15" s="435"/>
      <c r="D15" s="435"/>
      <c r="E15" s="435"/>
      <c r="F15" s="354"/>
      <c r="G15" s="301"/>
      <c r="H15" s="355">
        <f>Data!$I4</f>
        <v>114552520</v>
      </c>
    </row>
    <row r="16" spans="2:8" x14ac:dyDescent="0.55000000000000004">
      <c r="B16" s="435" t="s">
        <v>18</v>
      </c>
      <c r="C16" s="435"/>
      <c r="D16" s="435"/>
      <c r="E16" s="435"/>
      <c r="F16" s="354"/>
      <c r="G16" s="301"/>
      <c r="H16" s="355">
        <f>Data!$J4</f>
        <v>26459307</v>
      </c>
    </row>
    <row r="17" spans="2:23" x14ac:dyDescent="0.55000000000000004">
      <c r="B17" s="435" t="s">
        <v>15</v>
      </c>
      <c r="C17" s="435"/>
      <c r="D17" s="435"/>
      <c r="E17" s="435"/>
      <c r="F17" s="354"/>
      <c r="G17" s="301"/>
      <c r="H17" s="355">
        <f>Data!$K4</f>
        <v>58232892</v>
      </c>
    </row>
    <row r="18" spans="2:23" x14ac:dyDescent="0.55000000000000004">
      <c r="B18" s="435" t="s">
        <v>1</v>
      </c>
      <c r="C18" s="435"/>
      <c r="D18" s="435"/>
      <c r="E18" s="435"/>
      <c r="F18" s="356"/>
      <c r="G18" s="301"/>
      <c r="H18" s="357">
        <f>SUM(H13:H17)</f>
        <v>615735858</v>
      </c>
    </row>
    <row r="19" spans="2:23" ht="13.5" customHeight="1" x14ac:dyDescent="0.55000000000000004">
      <c r="B19" s="306"/>
      <c r="D19" s="306"/>
      <c r="E19" s="306"/>
      <c r="F19" s="306"/>
      <c r="G19" s="306"/>
      <c r="H19" s="296"/>
    </row>
    <row r="20" spans="2:23" ht="13.5" customHeight="1" x14ac:dyDescent="0.55000000000000004">
      <c r="B20" s="306"/>
      <c r="D20" s="440" t="s">
        <v>22</v>
      </c>
      <c r="E20" s="440"/>
      <c r="F20" s="440"/>
      <c r="G20" s="307" t="s">
        <v>23</v>
      </c>
      <c r="H20" s="307" t="s">
        <v>24</v>
      </c>
    </row>
    <row r="21" spans="2:23" ht="17.25" customHeight="1" x14ac:dyDescent="0.55000000000000004">
      <c r="B21" s="438" t="s">
        <v>21</v>
      </c>
      <c r="C21" s="439"/>
      <c r="D21" s="434" t="str">
        <f>Data!L4</f>
        <v>Cindy Milligan</v>
      </c>
      <c r="E21" s="434"/>
      <c r="F21" s="434"/>
      <c r="G21" s="308" t="str">
        <f>Data!M4</f>
        <v>(972) 883-2632</v>
      </c>
      <c r="H21" s="309" t="str">
        <f>Data!N4</f>
        <v>cxm133830@utdallas.edu</v>
      </c>
    </row>
    <row r="22" spans="2:23" ht="13.5" customHeight="1" x14ac:dyDescent="0.55000000000000004">
      <c r="B22" s="306"/>
      <c r="C22" s="306"/>
      <c r="D22" s="306"/>
      <c r="E22" s="306"/>
      <c r="F22" s="306"/>
      <c r="G22" s="306"/>
      <c r="H22" s="296"/>
    </row>
    <row r="23" spans="2:23" ht="15.75" customHeight="1" thickBot="1" x14ac:dyDescent="0.6">
      <c r="B23" s="117" t="s">
        <v>900</v>
      </c>
      <c r="C23" s="306"/>
      <c r="D23" s="306"/>
      <c r="E23" s="306"/>
      <c r="F23" s="306"/>
      <c r="G23" s="306"/>
      <c r="H23" s="296"/>
    </row>
    <row r="24" spans="2:23" s="313" customFormat="1" x14ac:dyDescent="0.55000000000000004">
      <c r="B24" s="310"/>
      <c r="C24" s="123" t="s">
        <v>25</v>
      </c>
      <c r="D24" s="311" t="s">
        <v>26</v>
      </c>
      <c r="E24" s="311" t="s">
        <v>27</v>
      </c>
      <c r="F24" s="311" t="s">
        <v>28</v>
      </c>
      <c r="G24" s="311" t="s">
        <v>29</v>
      </c>
      <c r="H24" s="312" t="s">
        <v>30</v>
      </c>
      <c r="J24" s="107"/>
    </row>
    <row r="25" spans="2:23" s="313" customFormat="1" ht="19.8" thickBot="1" x14ac:dyDescent="0.6">
      <c r="B25" s="314" t="s">
        <v>675</v>
      </c>
      <c r="C25" s="315">
        <f>Data!O4</f>
        <v>7580</v>
      </c>
      <c r="D25" s="316">
        <f>Data!P4</f>
        <v>14317</v>
      </c>
      <c r="E25" s="316">
        <f>Data!Q4</f>
        <v>6476</v>
      </c>
      <c r="F25" s="316">
        <f>Data!R4</f>
        <v>1459</v>
      </c>
      <c r="G25" s="316">
        <f>Data!S4</f>
        <v>54</v>
      </c>
      <c r="H25" s="317">
        <f>SUM(C25:G25)</f>
        <v>29886</v>
      </c>
    </row>
    <row r="26" spans="2:23" x14ac:dyDescent="0.55000000000000004">
      <c r="C26" s="318"/>
      <c r="D26" s="318"/>
      <c r="E26" s="318"/>
      <c r="F26" s="318"/>
      <c r="G26" s="318"/>
      <c r="H26" s="318"/>
      <c r="I26" s="318"/>
    </row>
    <row r="27" spans="2:23" ht="13.5" customHeight="1" x14ac:dyDescent="0.55000000000000004">
      <c r="B27" s="306"/>
      <c r="D27" s="440" t="s">
        <v>22</v>
      </c>
      <c r="E27" s="440"/>
      <c r="F27" s="440"/>
      <c r="G27" s="307" t="s">
        <v>23</v>
      </c>
      <c r="H27" s="307" t="s">
        <v>24</v>
      </c>
    </row>
    <row r="28" spans="2:23" ht="17.25" customHeight="1" x14ac:dyDescent="0.55000000000000004">
      <c r="B28" s="438" t="s">
        <v>893</v>
      </c>
      <c r="C28" s="439"/>
      <c r="D28" s="434" t="str">
        <f>Data!T4</f>
        <v>Tanisha Arrington</v>
      </c>
      <c r="E28" s="434"/>
      <c r="F28" s="434"/>
      <c r="G28" s="308" t="str">
        <f>Data!U4</f>
        <v>(972) 883-6749</v>
      </c>
      <c r="H28" s="309" t="str">
        <f>Data!V4</f>
        <v>tanisha.arrington@utdallas.edu</v>
      </c>
    </row>
    <row r="29" spans="2:23" ht="13.5" customHeight="1" x14ac:dyDescent="0.55000000000000004">
      <c r="B29" s="306"/>
      <c r="C29" s="306"/>
      <c r="D29" s="306"/>
      <c r="E29" s="306"/>
      <c r="F29" s="306"/>
      <c r="G29" s="306"/>
      <c r="H29" s="296"/>
    </row>
    <row r="30" spans="2:23" ht="19.8" thickBot="1" x14ac:dyDescent="0.6">
      <c r="B30" s="117" t="s">
        <v>901</v>
      </c>
    </row>
    <row r="31" spans="2:23" ht="19.8" thickBot="1" x14ac:dyDescent="0.6">
      <c r="B31" s="124" t="s">
        <v>31</v>
      </c>
      <c r="C31" s="125" t="s">
        <v>25</v>
      </c>
      <c r="D31" s="125" t="s">
        <v>26</v>
      </c>
      <c r="E31" s="125" t="s">
        <v>27</v>
      </c>
      <c r="F31" s="125" t="s">
        <v>28</v>
      </c>
      <c r="G31" s="125" t="s">
        <v>29</v>
      </c>
      <c r="H31" s="126" t="s">
        <v>30</v>
      </c>
    </row>
    <row r="32" spans="2:23" x14ac:dyDescent="0.55000000000000004">
      <c r="B32" s="127" t="s">
        <v>42</v>
      </c>
      <c r="C32" s="140">
        <f>Data!W4</f>
        <v>109355</v>
      </c>
      <c r="D32" s="140">
        <f>Data!AQ4</f>
        <v>43881.020000000004</v>
      </c>
      <c r="E32" s="140">
        <f>Data!BK4</f>
        <v>7940.9999999999982</v>
      </c>
      <c r="F32" s="140">
        <f>Data!CE4</f>
        <v>5497.0000000000009</v>
      </c>
      <c r="G32" s="140">
        <f>Data!CY4</f>
        <v>0</v>
      </c>
      <c r="H32" s="141">
        <f>SUM(C32:G32)</f>
        <v>166674.02000000002</v>
      </c>
      <c r="W32" s="144"/>
    </row>
    <row r="33" spans="2:23" x14ac:dyDescent="0.55000000000000004">
      <c r="B33" s="129" t="s">
        <v>43</v>
      </c>
      <c r="C33" s="140">
        <f>Data!X4</f>
        <v>68248</v>
      </c>
      <c r="D33" s="140">
        <f>Data!AR4</f>
        <v>55474.999999999993</v>
      </c>
      <c r="E33" s="140">
        <f>Data!BL4</f>
        <v>23482.999999999989</v>
      </c>
      <c r="F33" s="140">
        <f>Data!CF4</f>
        <v>7761</v>
      </c>
      <c r="G33" s="140">
        <f>Data!CZ4</f>
        <v>0</v>
      </c>
      <c r="H33" s="141">
        <f t="shared" ref="H33:H52" si="0">SUM(C33:G33)</f>
        <v>154967</v>
      </c>
      <c r="W33" s="144"/>
    </row>
    <row r="34" spans="2:23" x14ac:dyDescent="0.55000000000000004">
      <c r="B34" s="129" t="s">
        <v>44</v>
      </c>
      <c r="C34" s="140">
        <f>Data!Y4</f>
        <v>27088</v>
      </c>
      <c r="D34" s="140">
        <f>Data!AS4</f>
        <v>16995</v>
      </c>
      <c r="E34" s="140">
        <f>Data!BM4</f>
        <v>1032</v>
      </c>
      <c r="F34" s="140">
        <f>Data!CG4</f>
        <v>856</v>
      </c>
      <c r="G34" s="140">
        <f>Data!DA4</f>
        <v>0</v>
      </c>
      <c r="H34" s="141">
        <f t="shared" si="0"/>
        <v>45971</v>
      </c>
      <c r="W34" s="144"/>
    </row>
    <row r="35" spans="2:23" x14ac:dyDescent="0.55000000000000004">
      <c r="B35" s="129" t="s">
        <v>45</v>
      </c>
      <c r="C35" s="140">
        <f>Data!Z4</f>
        <v>282</v>
      </c>
      <c r="D35" s="140">
        <f>Data!AT4</f>
        <v>1563</v>
      </c>
      <c r="E35" s="140">
        <f>Data!BN4</f>
        <v>21</v>
      </c>
      <c r="F35" s="140">
        <f>Data!CH4</f>
        <v>36</v>
      </c>
      <c r="G35" s="140">
        <f>Data!DB4</f>
        <v>0</v>
      </c>
      <c r="H35" s="141">
        <f t="shared" si="0"/>
        <v>1902</v>
      </c>
      <c r="W35" s="144"/>
    </row>
    <row r="36" spans="2:23" x14ac:dyDescent="0.55000000000000004">
      <c r="B36" s="129" t="s">
        <v>46</v>
      </c>
      <c r="C36" s="140">
        <f>Data!AA4</f>
        <v>0</v>
      </c>
      <c r="D36" s="140">
        <f>Data!AU4</f>
        <v>0</v>
      </c>
      <c r="E36" s="140">
        <f>Data!BO4</f>
        <v>0</v>
      </c>
      <c r="F36" s="140">
        <f>Data!CI4</f>
        <v>0</v>
      </c>
      <c r="G36" s="140">
        <f>Data!DC4</f>
        <v>0</v>
      </c>
      <c r="H36" s="141">
        <f t="shared" si="0"/>
        <v>0</v>
      </c>
      <c r="W36" s="144"/>
    </row>
    <row r="37" spans="2:23" x14ac:dyDescent="0.55000000000000004">
      <c r="B37" s="129" t="s">
        <v>47</v>
      </c>
      <c r="C37" s="140">
        <f>Data!AB4</f>
        <v>47486</v>
      </c>
      <c r="D37" s="140">
        <f>Data!AV4</f>
        <v>94086</v>
      </c>
      <c r="E37" s="140">
        <f>Data!BP4</f>
        <v>24112.000000000007</v>
      </c>
      <c r="F37" s="140">
        <f>Data!CJ4</f>
        <v>10391.000000000002</v>
      </c>
      <c r="G37" s="140">
        <f>Data!DD4</f>
        <v>0</v>
      </c>
      <c r="H37" s="141">
        <f t="shared" si="0"/>
        <v>176075</v>
      </c>
      <c r="W37" s="144"/>
    </row>
    <row r="38" spans="2:23" x14ac:dyDescent="0.55000000000000004">
      <c r="B38" s="129" t="s">
        <v>48</v>
      </c>
      <c r="C38" s="140">
        <f>Data!AC4</f>
        <v>0</v>
      </c>
      <c r="D38" s="140">
        <f>Data!AW4</f>
        <v>0</v>
      </c>
      <c r="E38" s="140">
        <f>Data!BQ4</f>
        <v>0</v>
      </c>
      <c r="F38" s="140">
        <f>Data!CK4</f>
        <v>0</v>
      </c>
      <c r="G38" s="140">
        <f>Data!DE4</f>
        <v>0</v>
      </c>
      <c r="H38" s="141">
        <f t="shared" si="0"/>
        <v>0</v>
      </c>
      <c r="W38" s="144"/>
    </row>
    <row r="39" spans="2:23" x14ac:dyDescent="0.55000000000000004">
      <c r="B39" s="129" t="s">
        <v>49</v>
      </c>
      <c r="C39" s="140">
        <f>Data!AD4</f>
        <v>0</v>
      </c>
      <c r="D39" s="140">
        <f>Data!AX4</f>
        <v>0</v>
      </c>
      <c r="E39" s="140">
        <f>Data!BR4</f>
        <v>0</v>
      </c>
      <c r="F39" s="140">
        <f>Data!CL4</f>
        <v>0</v>
      </c>
      <c r="G39" s="140">
        <f>Data!DF4</f>
        <v>0</v>
      </c>
      <c r="H39" s="141">
        <f t="shared" si="0"/>
        <v>0</v>
      </c>
      <c r="W39" s="144"/>
    </row>
    <row r="40" spans="2:23" x14ac:dyDescent="0.55000000000000004">
      <c r="B40" s="129" t="s">
        <v>50</v>
      </c>
      <c r="C40" s="140">
        <f>Data!AE4</f>
        <v>0</v>
      </c>
      <c r="D40" s="140">
        <f>Data!AY4</f>
        <v>0</v>
      </c>
      <c r="E40" s="140">
        <f>Data!BS4</f>
        <v>0</v>
      </c>
      <c r="F40" s="140">
        <f>Data!CM4</f>
        <v>0</v>
      </c>
      <c r="G40" s="140">
        <f>Data!DG4</f>
        <v>0</v>
      </c>
      <c r="H40" s="141">
        <f t="shared" si="0"/>
        <v>0</v>
      </c>
      <c r="W40" s="144"/>
    </row>
    <row r="41" spans="2:23" x14ac:dyDescent="0.55000000000000004">
      <c r="B41" s="129" t="s">
        <v>51</v>
      </c>
      <c r="C41" s="140">
        <f>Data!AF4</f>
        <v>187</v>
      </c>
      <c r="D41" s="140">
        <f>Data!AZ4</f>
        <v>0</v>
      </c>
      <c r="E41" s="140">
        <f>Data!BT4</f>
        <v>0</v>
      </c>
      <c r="F41" s="140">
        <f>Data!CN4</f>
        <v>0</v>
      </c>
      <c r="G41" s="140">
        <f>Data!DH4</f>
        <v>0</v>
      </c>
      <c r="H41" s="141">
        <f t="shared" si="0"/>
        <v>187</v>
      </c>
      <c r="W41" s="144"/>
    </row>
    <row r="42" spans="2:23" x14ac:dyDescent="0.55000000000000004">
      <c r="B42" s="129" t="s">
        <v>52</v>
      </c>
      <c r="C42" s="140">
        <f>Data!AG4</f>
        <v>0</v>
      </c>
      <c r="D42" s="140">
        <f>Data!BA4</f>
        <v>0</v>
      </c>
      <c r="E42" s="140">
        <f>Data!BU4</f>
        <v>0</v>
      </c>
      <c r="F42" s="140">
        <f>Data!CO4</f>
        <v>0</v>
      </c>
      <c r="G42" s="140">
        <f>Data!DI4</f>
        <v>0</v>
      </c>
      <c r="H42" s="141">
        <f t="shared" si="0"/>
        <v>0</v>
      </c>
      <c r="W42" s="144"/>
    </row>
    <row r="43" spans="2:23" x14ac:dyDescent="0.55000000000000004">
      <c r="B43" s="129" t="s">
        <v>53</v>
      </c>
      <c r="C43" s="140">
        <f>Data!AH4</f>
        <v>0</v>
      </c>
      <c r="D43" s="140">
        <f>Data!BB4</f>
        <v>0</v>
      </c>
      <c r="E43" s="140">
        <f>Data!BV4</f>
        <v>0</v>
      </c>
      <c r="F43" s="140">
        <f>Data!CP4</f>
        <v>0</v>
      </c>
      <c r="G43" s="140">
        <f>Data!DJ4</f>
        <v>0</v>
      </c>
      <c r="H43" s="141">
        <f t="shared" si="0"/>
        <v>0</v>
      </c>
      <c r="W43" s="144"/>
    </row>
    <row r="44" spans="2:23" x14ac:dyDescent="0.55000000000000004">
      <c r="B44" s="129" t="s">
        <v>54</v>
      </c>
      <c r="C44" s="140">
        <f>Data!AI4</f>
        <v>0</v>
      </c>
      <c r="D44" s="140">
        <f>Data!BC4</f>
        <v>0</v>
      </c>
      <c r="E44" s="140">
        <f>Data!BW4</f>
        <v>0</v>
      </c>
      <c r="F44" s="140">
        <f>Data!CQ4</f>
        <v>0</v>
      </c>
      <c r="G44" s="140">
        <f>Data!DK4</f>
        <v>0</v>
      </c>
      <c r="H44" s="141">
        <f t="shared" si="0"/>
        <v>0</v>
      </c>
      <c r="W44" s="144"/>
    </row>
    <row r="45" spans="2:23" x14ac:dyDescent="0.55000000000000004">
      <c r="B45" s="129" t="s">
        <v>55</v>
      </c>
      <c r="C45" s="140">
        <f>Data!AJ4</f>
        <v>2265</v>
      </c>
      <c r="D45" s="140">
        <f>Data!BD4</f>
        <v>7405</v>
      </c>
      <c r="E45" s="140">
        <f>Data!BX4</f>
        <v>8894</v>
      </c>
      <c r="F45" s="140">
        <f>Data!CR4</f>
        <v>363</v>
      </c>
      <c r="G45" s="140">
        <f>Data!DL4</f>
        <v>971</v>
      </c>
      <c r="H45" s="141">
        <f t="shared" si="0"/>
        <v>19898</v>
      </c>
      <c r="W45" s="144"/>
    </row>
    <row r="46" spans="2:23" x14ac:dyDescent="0.55000000000000004">
      <c r="B46" s="129" t="s">
        <v>56</v>
      </c>
      <c r="C46" s="140">
        <f>Data!AK4</f>
        <v>0</v>
      </c>
      <c r="D46" s="140">
        <f>Data!BE4</f>
        <v>0</v>
      </c>
      <c r="E46" s="140">
        <f>Data!BY4</f>
        <v>0</v>
      </c>
      <c r="F46" s="140">
        <f>Data!CS4</f>
        <v>0</v>
      </c>
      <c r="G46" s="140">
        <f>Data!DM4</f>
        <v>0</v>
      </c>
      <c r="H46" s="141">
        <f t="shared" si="0"/>
        <v>0</v>
      </c>
      <c r="W46" s="144"/>
    </row>
    <row r="47" spans="2:23" x14ac:dyDescent="0.55000000000000004">
      <c r="B47" s="129" t="s">
        <v>57</v>
      </c>
      <c r="C47" s="140">
        <f>Data!AL4</f>
        <v>30286</v>
      </c>
      <c r="D47" s="140">
        <f>Data!BF4</f>
        <v>80540</v>
      </c>
      <c r="E47" s="140">
        <f>Data!BZ4</f>
        <v>39066</v>
      </c>
      <c r="F47" s="140">
        <f>Data!CT4</f>
        <v>1754.5</v>
      </c>
      <c r="G47" s="140">
        <f>Data!DN4</f>
        <v>0</v>
      </c>
      <c r="H47" s="141">
        <f t="shared" si="0"/>
        <v>151646.5</v>
      </c>
      <c r="W47" s="144"/>
    </row>
    <row r="48" spans="2:23" x14ac:dyDescent="0.55000000000000004">
      <c r="B48" s="129" t="s">
        <v>58</v>
      </c>
      <c r="C48" s="140">
        <f>Data!AM4</f>
        <v>0</v>
      </c>
      <c r="D48" s="140">
        <f>Data!BG4</f>
        <v>0</v>
      </c>
      <c r="E48" s="140">
        <f>Data!CA4</f>
        <v>0</v>
      </c>
      <c r="F48" s="140">
        <f>Data!CU4</f>
        <v>0</v>
      </c>
      <c r="G48" s="140">
        <f>Data!DO4</f>
        <v>0</v>
      </c>
      <c r="H48" s="141">
        <f t="shared" si="0"/>
        <v>0</v>
      </c>
      <c r="W48" s="144"/>
    </row>
    <row r="49" spans="2:23" x14ac:dyDescent="0.55000000000000004">
      <c r="B49" s="129" t="s">
        <v>59</v>
      </c>
      <c r="C49" s="140">
        <f>Data!AN4</f>
        <v>0</v>
      </c>
      <c r="D49" s="140">
        <f>Data!BH4</f>
        <v>227</v>
      </c>
      <c r="E49" s="140">
        <f>Data!CB4</f>
        <v>0</v>
      </c>
      <c r="F49" s="140">
        <f>Data!CV4</f>
        <v>0</v>
      </c>
      <c r="G49" s="140">
        <f>Data!DP4</f>
        <v>0</v>
      </c>
      <c r="H49" s="141">
        <f t="shared" si="0"/>
        <v>227</v>
      </c>
      <c r="W49" s="144"/>
    </row>
    <row r="50" spans="2:23" x14ac:dyDescent="0.55000000000000004">
      <c r="B50" s="129" t="s">
        <v>60</v>
      </c>
      <c r="C50" s="140">
        <f>Data!AO4</f>
        <v>18</v>
      </c>
      <c r="D50" s="140">
        <f>Data!BI4</f>
        <v>189</v>
      </c>
      <c r="E50" s="140">
        <f>Data!CC4</f>
        <v>621</v>
      </c>
      <c r="F50" s="140">
        <f>Data!CW4</f>
        <v>57</v>
      </c>
      <c r="G50" s="140">
        <f>Data!DQ4</f>
        <v>0</v>
      </c>
      <c r="H50" s="141">
        <f t="shared" si="0"/>
        <v>885</v>
      </c>
      <c r="W50" s="144"/>
    </row>
    <row r="51" spans="2:23" x14ac:dyDescent="0.55000000000000004">
      <c r="B51" s="129" t="s">
        <v>0</v>
      </c>
      <c r="C51" s="140">
        <f>Data!AP4</f>
        <v>0</v>
      </c>
      <c r="D51" s="140">
        <f>Data!BJ4</f>
        <v>0</v>
      </c>
      <c r="E51" s="140">
        <f>Data!CD4</f>
        <v>0</v>
      </c>
      <c r="F51" s="140">
        <f>Data!CX4</f>
        <v>0</v>
      </c>
      <c r="G51" s="140">
        <f>Data!DR4</f>
        <v>0</v>
      </c>
      <c r="H51" s="141">
        <f t="shared" si="0"/>
        <v>0</v>
      </c>
      <c r="W51" s="144"/>
    </row>
    <row r="52" spans="2:23" x14ac:dyDescent="0.55000000000000004">
      <c r="B52" s="142" t="s">
        <v>33</v>
      </c>
      <c r="C52" s="141">
        <f>SUM(C32:C51)</f>
        <v>285215</v>
      </c>
      <c r="D52" s="141">
        <f>SUM(D32:D51)</f>
        <v>300361.02</v>
      </c>
      <c r="E52" s="141">
        <f>SUM(E32:E51)</f>
        <v>105170</v>
      </c>
      <c r="F52" s="141">
        <f>SUM(F32:F51)</f>
        <v>26715.5</v>
      </c>
      <c r="G52" s="141">
        <f>SUM(G32:G51)</f>
        <v>971</v>
      </c>
      <c r="H52" s="141">
        <f t="shared" si="0"/>
        <v>718432.52</v>
      </c>
    </row>
    <row r="53" spans="2:23" x14ac:dyDescent="0.55000000000000004">
      <c r="B53" s="143"/>
      <c r="C53" s="144"/>
      <c r="D53" s="144"/>
      <c r="E53" s="144"/>
      <c r="F53" s="144"/>
      <c r="G53" s="144"/>
      <c r="H53" s="144"/>
    </row>
    <row r="54" spans="2:23" ht="13.5" customHeight="1" x14ac:dyDescent="0.55000000000000004">
      <c r="B54" s="306"/>
      <c r="D54" s="440" t="s">
        <v>22</v>
      </c>
      <c r="E54" s="440"/>
      <c r="F54" s="440"/>
      <c r="G54" s="307" t="s">
        <v>23</v>
      </c>
      <c r="H54" s="307" t="s">
        <v>24</v>
      </c>
    </row>
    <row r="55" spans="2:23" ht="38.4" x14ac:dyDescent="0.55000000000000004">
      <c r="B55" s="438" t="s">
        <v>894</v>
      </c>
      <c r="C55" s="439"/>
      <c r="D55" s="434" t="str">
        <f>Data!T4</f>
        <v>Tanisha Arrington</v>
      </c>
      <c r="E55" s="434"/>
      <c r="F55" s="434"/>
      <c r="G55" s="308" t="str">
        <f>Data!U4</f>
        <v>(972) 883-6749</v>
      </c>
      <c r="H55" s="309" t="str">
        <f>Data!V4</f>
        <v>tanisha.arrington@utdallas.edu</v>
      </c>
    </row>
    <row r="56" spans="2:23" ht="13.5" customHeight="1" x14ac:dyDescent="0.55000000000000004">
      <c r="B56" s="306"/>
      <c r="C56" s="306"/>
      <c r="D56" s="306"/>
      <c r="E56" s="306"/>
      <c r="F56" s="306"/>
      <c r="G56" s="306"/>
      <c r="H56" s="296"/>
    </row>
    <row r="57" spans="2:23" ht="16.5" customHeight="1" x14ac:dyDescent="0.55000000000000004">
      <c r="B57" s="117" t="s">
        <v>9</v>
      </c>
    </row>
    <row r="58" spans="2:23" ht="39.75" customHeight="1" x14ac:dyDescent="0.55000000000000004">
      <c r="B58" s="441" t="s">
        <v>39</v>
      </c>
      <c r="C58" s="441"/>
      <c r="D58" s="441"/>
      <c r="E58" s="441"/>
      <c r="F58" s="441"/>
      <c r="G58" s="441"/>
      <c r="H58" s="319"/>
    </row>
    <row r="59" spans="2:23" ht="8.25" customHeight="1" thickBot="1" x14ac:dyDescent="0.6">
      <c r="B59" s="318"/>
    </row>
    <row r="60" spans="2:23" ht="19.8" thickBot="1" x14ac:dyDescent="0.6">
      <c r="B60" s="124" t="s">
        <v>31</v>
      </c>
      <c r="C60" s="125" t="s">
        <v>25</v>
      </c>
      <c r="D60" s="125" t="s">
        <v>26</v>
      </c>
      <c r="E60" s="125" t="s">
        <v>27</v>
      </c>
      <c r="F60" s="125" t="s">
        <v>28</v>
      </c>
      <c r="G60" s="125" t="s">
        <v>29</v>
      </c>
      <c r="H60" s="126" t="s">
        <v>30</v>
      </c>
    </row>
    <row r="61" spans="2:23" x14ac:dyDescent="0.55000000000000004">
      <c r="B61" s="127" t="str">
        <f>$B$32</f>
        <v>Liberal Arts</v>
      </c>
      <c r="C61" s="320">
        <f>Data!DS4</f>
        <v>7819891.9676425057</v>
      </c>
      <c r="D61" s="320">
        <f>Data!EM4</f>
        <v>7268025.5208128449</v>
      </c>
      <c r="E61" s="320">
        <f>Data!FG4</f>
        <v>4116579.3134538992</v>
      </c>
      <c r="F61" s="320">
        <f>Data!GA4</f>
        <v>7234834.9469666015</v>
      </c>
      <c r="G61" s="320">
        <f>Data!GU4</f>
        <v>0</v>
      </c>
      <c r="H61" s="321">
        <f>SUM(C61:G61)</f>
        <v>26439331.748875849</v>
      </c>
    </row>
    <row r="62" spans="2:23" x14ac:dyDescent="0.55000000000000004">
      <c r="B62" s="127" t="str">
        <f>$B$33</f>
        <v>Science</v>
      </c>
      <c r="C62" s="320">
        <f>Data!DT4</f>
        <v>4220791.6733654132</v>
      </c>
      <c r="D62" s="320">
        <f>Data!EN4</f>
        <v>6971438.2706436869</v>
      </c>
      <c r="E62" s="320">
        <f>Data!FH4</f>
        <v>7401031.0461011874</v>
      </c>
      <c r="F62" s="320">
        <f>Data!GB4</f>
        <v>8897714.1125884596</v>
      </c>
      <c r="G62" s="320">
        <f>Data!GV4</f>
        <v>0</v>
      </c>
      <c r="H62" s="141">
        <f t="shared" ref="H62:H81" si="1">SUM(C62:G62)</f>
        <v>27490975.102698743</v>
      </c>
    </row>
    <row r="63" spans="2:23" x14ac:dyDescent="0.55000000000000004">
      <c r="B63" s="127" t="str">
        <f>$B$34</f>
        <v>Fine Arts</v>
      </c>
      <c r="C63" s="320">
        <f>Data!DU4</f>
        <v>2738216.4605450081</v>
      </c>
      <c r="D63" s="320">
        <f>Data!EO4</f>
        <v>3469388.6990124979</v>
      </c>
      <c r="E63" s="320">
        <f>Data!FI4</f>
        <v>1121309.1423862055</v>
      </c>
      <c r="F63" s="320">
        <f>Data!GC4</f>
        <v>1310385.7319122017</v>
      </c>
      <c r="G63" s="320">
        <f>Data!GW4</f>
        <v>0</v>
      </c>
      <c r="H63" s="141">
        <f t="shared" si="1"/>
        <v>8639300.0338559132</v>
      </c>
    </row>
    <row r="64" spans="2:23" x14ac:dyDescent="0.55000000000000004">
      <c r="B64" s="127" t="str">
        <f>$B$35</f>
        <v>Teacher Education</v>
      </c>
      <c r="C64" s="320">
        <f>Data!DV4</f>
        <v>44232.434264346753</v>
      </c>
      <c r="D64" s="320">
        <f>Data!EP4</f>
        <v>316789.17039765784</v>
      </c>
      <c r="E64" s="320">
        <f>Data!FJ4</f>
        <v>25848.616246498601</v>
      </c>
      <c r="F64" s="320">
        <f>Data!GD4</f>
        <v>24088.285714285714</v>
      </c>
      <c r="G64" s="320">
        <f>Data!GX4</f>
        <v>0</v>
      </c>
      <c r="H64" s="141">
        <f t="shared" si="1"/>
        <v>410958.50662278896</v>
      </c>
    </row>
    <row r="65" spans="2:8" x14ac:dyDescent="0.55000000000000004">
      <c r="B65" s="127" t="str">
        <f>$B$36</f>
        <v>Agriculture</v>
      </c>
      <c r="C65" s="320">
        <f>Data!DW4</f>
        <v>0</v>
      </c>
      <c r="D65" s="320">
        <f>Data!EQ4</f>
        <v>0</v>
      </c>
      <c r="E65" s="320">
        <f>Data!FK4</f>
        <v>0</v>
      </c>
      <c r="F65" s="320">
        <f>Data!GE4</f>
        <v>0</v>
      </c>
      <c r="G65" s="320">
        <f>Data!GY4</f>
        <v>0</v>
      </c>
      <c r="H65" s="141">
        <f t="shared" si="1"/>
        <v>0</v>
      </c>
    </row>
    <row r="66" spans="2:8" x14ac:dyDescent="0.55000000000000004">
      <c r="B66" s="127" t="str">
        <f>$B$37</f>
        <v>Engineering</v>
      </c>
      <c r="C66" s="320">
        <f>Data!DX4</f>
        <v>4856451.1147654736</v>
      </c>
      <c r="D66" s="320">
        <f>Data!ER4</f>
        <v>11208045.502550527</v>
      </c>
      <c r="E66" s="320">
        <f>Data!FL4</f>
        <v>9923633.1190192811</v>
      </c>
      <c r="F66" s="320">
        <f>Data!GF4</f>
        <v>13517394.232194072</v>
      </c>
      <c r="G66" s="320">
        <f>Data!GZ4</f>
        <v>0</v>
      </c>
      <c r="H66" s="141">
        <f t="shared" si="1"/>
        <v>39505523.968529351</v>
      </c>
    </row>
    <row r="67" spans="2:8" x14ac:dyDescent="0.55000000000000004">
      <c r="B67" s="127" t="str">
        <f>$B$38</f>
        <v>Home Economics</v>
      </c>
      <c r="C67" s="320">
        <f>Data!DY4</f>
        <v>0</v>
      </c>
      <c r="D67" s="320">
        <f>Data!ES4</f>
        <v>0</v>
      </c>
      <c r="E67" s="320">
        <f>Data!FM4</f>
        <v>0</v>
      </c>
      <c r="F67" s="320">
        <f>Data!GG4</f>
        <v>0</v>
      </c>
      <c r="G67" s="320">
        <f>Data!HA4</f>
        <v>0</v>
      </c>
      <c r="H67" s="141">
        <f t="shared" si="1"/>
        <v>0</v>
      </c>
    </row>
    <row r="68" spans="2:8" x14ac:dyDescent="0.55000000000000004">
      <c r="B68" s="127" t="str">
        <f>$B$39</f>
        <v>Law</v>
      </c>
      <c r="C68" s="320">
        <f>Data!DZ4</f>
        <v>0</v>
      </c>
      <c r="D68" s="320">
        <f>Data!ET4</f>
        <v>0</v>
      </c>
      <c r="E68" s="320">
        <f>Data!FN4</f>
        <v>0</v>
      </c>
      <c r="F68" s="320">
        <f>Data!GH4</f>
        <v>0</v>
      </c>
      <c r="G68" s="320">
        <f>Data!HB4</f>
        <v>0</v>
      </c>
      <c r="H68" s="141">
        <f t="shared" si="1"/>
        <v>0</v>
      </c>
    </row>
    <row r="69" spans="2:8" x14ac:dyDescent="0.55000000000000004">
      <c r="B69" s="127" t="str">
        <f>$B$40</f>
        <v>Social Service</v>
      </c>
      <c r="C69" s="320">
        <f>Data!EA4</f>
        <v>0</v>
      </c>
      <c r="D69" s="320">
        <f>Data!EU4</f>
        <v>0</v>
      </c>
      <c r="E69" s="320">
        <f>Data!FO4</f>
        <v>0</v>
      </c>
      <c r="F69" s="320">
        <f>Data!GI4</f>
        <v>0</v>
      </c>
      <c r="G69" s="320">
        <f>Data!HC4</f>
        <v>0</v>
      </c>
      <c r="H69" s="141">
        <f t="shared" si="1"/>
        <v>0</v>
      </c>
    </row>
    <row r="70" spans="2:8" x14ac:dyDescent="0.55000000000000004">
      <c r="B70" s="127" t="str">
        <f>$B$41</f>
        <v>Library Science</v>
      </c>
      <c r="C70" s="320">
        <f>Data!EB4</f>
        <v>111303</v>
      </c>
      <c r="D70" s="320">
        <f>Data!EV4</f>
        <v>0</v>
      </c>
      <c r="E70" s="320">
        <f>Data!FP4</f>
        <v>0</v>
      </c>
      <c r="F70" s="320">
        <f>Data!GJ4</f>
        <v>0</v>
      </c>
      <c r="G70" s="320">
        <f>Data!HD4</f>
        <v>0</v>
      </c>
      <c r="H70" s="141">
        <f t="shared" si="1"/>
        <v>111303</v>
      </c>
    </row>
    <row r="71" spans="2:8" x14ac:dyDescent="0.55000000000000004">
      <c r="B71" s="127" t="str">
        <f>$B$42</f>
        <v>Veterinary Science</v>
      </c>
      <c r="C71" s="320">
        <f>Data!EC4</f>
        <v>0</v>
      </c>
      <c r="D71" s="320">
        <f>Data!EW4</f>
        <v>0</v>
      </c>
      <c r="E71" s="320">
        <f>Data!FQ4</f>
        <v>0</v>
      </c>
      <c r="F71" s="320">
        <f>Data!GK4</f>
        <v>0</v>
      </c>
      <c r="G71" s="320">
        <f>Data!HE4</f>
        <v>0</v>
      </c>
      <c r="H71" s="141">
        <f t="shared" si="1"/>
        <v>0</v>
      </c>
    </row>
    <row r="72" spans="2:8" x14ac:dyDescent="0.55000000000000004">
      <c r="B72" s="127" t="str">
        <f>$B$43</f>
        <v>Vocational Training</v>
      </c>
      <c r="C72" s="320">
        <f>Data!ED4</f>
        <v>0</v>
      </c>
      <c r="D72" s="320">
        <f>Data!EX4</f>
        <v>0</v>
      </c>
      <c r="E72" s="320">
        <f>Data!FR4</f>
        <v>0</v>
      </c>
      <c r="F72" s="320">
        <f>Data!GL4</f>
        <v>0</v>
      </c>
      <c r="G72" s="320">
        <f>Data!HF4</f>
        <v>0</v>
      </c>
      <c r="H72" s="141">
        <f t="shared" si="1"/>
        <v>0</v>
      </c>
    </row>
    <row r="73" spans="2:8" x14ac:dyDescent="0.55000000000000004">
      <c r="B73" s="127" t="str">
        <f>$B$44</f>
        <v>Physical Training</v>
      </c>
      <c r="C73" s="320">
        <f>Data!EE4</f>
        <v>0</v>
      </c>
      <c r="D73" s="320">
        <f>Data!EY4</f>
        <v>0</v>
      </c>
      <c r="E73" s="320">
        <f>Data!FS4</f>
        <v>0</v>
      </c>
      <c r="F73" s="320">
        <f>Data!GM4</f>
        <v>0</v>
      </c>
      <c r="G73" s="320">
        <f>Data!HG4</f>
        <v>0</v>
      </c>
      <c r="H73" s="141">
        <f t="shared" si="1"/>
        <v>0</v>
      </c>
    </row>
    <row r="74" spans="2:8" x14ac:dyDescent="0.55000000000000004">
      <c r="B74" s="127" t="str">
        <f>$B$45</f>
        <v>Health Services</v>
      </c>
      <c r="C74" s="320">
        <f>Data!EF4</f>
        <v>184939.02597563926</v>
      </c>
      <c r="D74" s="320">
        <f>Data!EZ4</f>
        <v>768542.56274736393</v>
      </c>
      <c r="E74" s="320">
        <f>Data!FT4</f>
        <v>2222210.0087416084</v>
      </c>
      <c r="F74" s="320">
        <f>Data!GN4</f>
        <v>475375.21720820951</v>
      </c>
      <c r="G74" s="320">
        <f>Data!HH4</f>
        <v>776713.65656740521</v>
      </c>
      <c r="H74" s="141">
        <f t="shared" si="1"/>
        <v>4427780.4712402262</v>
      </c>
    </row>
    <row r="75" spans="2:8" x14ac:dyDescent="0.55000000000000004">
      <c r="B75" s="127" t="str">
        <f>$B$46</f>
        <v>Pharmacy</v>
      </c>
      <c r="C75" s="320">
        <f>Data!EG4</f>
        <v>0</v>
      </c>
      <c r="D75" s="320">
        <f>Data!FA4</f>
        <v>0</v>
      </c>
      <c r="E75" s="320">
        <f>Data!FU4</f>
        <v>0</v>
      </c>
      <c r="F75" s="320">
        <f>Data!GO4</f>
        <v>0</v>
      </c>
      <c r="G75" s="320">
        <f>Data!HI4</f>
        <v>0</v>
      </c>
      <c r="H75" s="141">
        <f t="shared" si="1"/>
        <v>0</v>
      </c>
    </row>
    <row r="76" spans="2:8" x14ac:dyDescent="0.55000000000000004">
      <c r="B76" s="127" t="str">
        <f>$B$47</f>
        <v>Business Administration</v>
      </c>
      <c r="C76" s="320">
        <f>Data!EH4</f>
        <v>3570495.3896026802</v>
      </c>
      <c r="D76" s="320">
        <f>Data!FB4</f>
        <v>10973369.129316935</v>
      </c>
      <c r="E76" s="320">
        <f>Data!FV4</f>
        <v>10581617.647404607</v>
      </c>
      <c r="F76" s="320">
        <f>Data!GP4</f>
        <v>8681774.6186520215</v>
      </c>
      <c r="G76" s="320">
        <f>Data!HJ4</f>
        <v>0</v>
      </c>
      <c r="H76" s="141">
        <f t="shared" si="1"/>
        <v>33807256.784976244</v>
      </c>
    </row>
    <row r="77" spans="2:8" x14ac:dyDescent="0.55000000000000004">
      <c r="B77" s="127" t="str">
        <f>$B$48</f>
        <v>Optometry</v>
      </c>
      <c r="C77" s="320">
        <f>Data!EI4</f>
        <v>0</v>
      </c>
      <c r="D77" s="320">
        <f>Data!FC4</f>
        <v>0</v>
      </c>
      <c r="E77" s="320">
        <f>Data!FW4</f>
        <v>0</v>
      </c>
      <c r="F77" s="320">
        <f>Data!GQ4</f>
        <v>0</v>
      </c>
      <c r="G77" s="320">
        <f>Data!HK4</f>
        <v>0</v>
      </c>
      <c r="H77" s="141">
        <f t="shared" si="1"/>
        <v>0</v>
      </c>
    </row>
    <row r="78" spans="2:8" x14ac:dyDescent="0.55000000000000004">
      <c r="B78" s="127" t="str">
        <f>$B$49</f>
        <v>Teacher Ed-Practice Teaching</v>
      </c>
      <c r="C78" s="320">
        <f>Data!EJ4</f>
        <v>0</v>
      </c>
      <c r="D78" s="320">
        <f>Data!FD4</f>
        <v>128014.16455050326</v>
      </c>
      <c r="E78" s="320">
        <f>Data!FX4</f>
        <v>0</v>
      </c>
      <c r="F78" s="320">
        <f>Data!GR4</f>
        <v>0</v>
      </c>
      <c r="G78" s="320">
        <f>Data!HL4</f>
        <v>0</v>
      </c>
      <c r="H78" s="141">
        <f t="shared" si="1"/>
        <v>128014.16455050326</v>
      </c>
    </row>
    <row r="79" spans="2:8" x14ac:dyDescent="0.55000000000000004">
      <c r="B79" s="127" t="str">
        <f>$B$50</f>
        <v>Technology</v>
      </c>
      <c r="C79" s="320">
        <f>Data!EK4</f>
        <v>0</v>
      </c>
      <c r="D79" s="320">
        <f>Data!FE4</f>
        <v>15841.278186932777</v>
      </c>
      <c r="E79" s="320">
        <f>Data!FY4</f>
        <v>139681.52352765453</v>
      </c>
      <c r="F79" s="320">
        <f>Data!GS4</f>
        <v>14608.343076033947</v>
      </c>
      <c r="G79" s="320">
        <f>Data!HM4</f>
        <v>0</v>
      </c>
      <c r="H79" s="141">
        <f t="shared" si="1"/>
        <v>170131.14479062127</v>
      </c>
    </row>
    <row r="80" spans="2:8" x14ac:dyDescent="0.55000000000000004">
      <c r="B80" s="127" t="str">
        <f>$B$51</f>
        <v>Nursing</v>
      </c>
      <c r="C80" s="320">
        <f>Data!EL4</f>
        <v>0</v>
      </c>
      <c r="D80" s="320">
        <f>Data!FF4</f>
        <v>0</v>
      </c>
      <c r="E80" s="320">
        <f>Data!FZ4</f>
        <v>0</v>
      </c>
      <c r="F80" s="320">
        <f>Data!GT4</f>
        <v>0</v>
      </c>
      <c r="G80" s="320">
        <f>Data!HN4</f>
        <v>0</v>
      </c>
      <c r="H80" s="141">
        <f t="shared" si="1"/>
        <v>0</v>
      </c>
    </row>
    <row r="81" spans="2:8" x14ac:dyDescent="0.55000000000000004">
      <c r="B81" s="130" t="str">
        <f>$B$52</f>
        <v>Totals</v>
      </c>
      <c r="C81" s="321">
        <f>SUM(C61:C80)</f>
        <v>23546321.066161066</v>
      </c>
      <c r="D81" s="321">
        <f>SUM(D61:D80)</f>
        <v>41119454.298218951</v>
      </c>
      <c r="E81" s="321">
        <f>SUM(E61:E80)</f>
        <v>35531910.416880935</v>
      </c>
      <c r="F81" s="321">
        <f>SUM(F61:F80)</f>
        <v>40156175.488311887</v>
      </c>
      <c r="G81" s="321">
        <f>SUM(G61:G80)</f>
        <v>776713.65656740521</v>
      </c>
      <c r="H81" s="321">
        <f t="shared" si="1"/>
        <v>141130574.92614025</v>
      </c>
    </row>
    <row r="82" spans="2:8" x14ac:dyDescent="0.55000000000000004">
      <c r="B82" s="143"/>
      <c r="C82" s="322"/>
      <c r="D82" s="322"/>
      <c r="E82" s="322"/>
      <c r="F82" s="322"/>
      <c r="G82" s="322"/>
      <c r="H82" s="323"/>
    </row>
    <row r="83" spans="2:8" ht="13.5" customHeight="1" x14ac:dyDescent="0.55000000000000004">
      <c r="B83" s="306"/>
      <c r="D83" s="440" t="s">
        <v>22</v>
      </c>
      <c r="E83" s="440"/>
      <c r="F83" s="440"/>
      <c r="G83" s="307" t="s">
        <v>23</v>
      </c>
      <c r="H83" s="307" t="s">
        <v>24</v>
      </c>
    </row>
    <row r="84" spans="2:8" ht="16.5" customHeight="1" x14ac:dyDescent="0.55000000000000004">
      <c r="B84" s="438" t="s">
        <v>38</v>
      </c>
      <c r="C84" s="439"/>
      <c r="D84" s="434" t="str">
        <f>Data!T4</f>
        <v>Tanisha Arrington</v>
      </c>
      <c r="E84" s="434"/>
      <c r="F84" s="434"/>
      <c r="G84" s="308" t="str">
        <f>Data!U4</f>
        <v>(972) 883-6749</v>
      </c>
      <c r="H84" s="309" t="str">
        <f>Data!V4</f>
        <v>tanisha.arrington@utdallas.edu</v>
      </c>
    </row>
    <row r="85" spans="2:8" ht="13.5" customHeight="1" x14ac:dyDescent="0.55000000000000004">
      <c r="B85" s="306"/>
      <c r="C85" s="306"/>
      <c r="D85" s="306"/>
      <c r="E85" s="306"/>
      <c r="F85" s="306"/>
      <c r="G85" s="306"/>
      <c r="H85" s="296"/>
    </row>
    <row r="86" spans="2:8" ht="15" customHeight="1" x14ac:dyDescent="0.55000000000000004">
      <c r="B86" s="120" t="s">
        <v>32</v>
      </c>
      <c r="C86" s="324"/>
      <c r="D86" s="324"/>
      <c r="E86" s="324"/>
      <c r="F86" s="324"/>
      <c r="G86" s="324"/>
      <c r="H86" s="122">
        <f>H13+H14</f>
        <v>416491139</v>
      </c>
    </row>
    <row r="87" spans="2:8" ht="42.75" customHeight="1" x14ac:dyDescent="0.55000000000000004">
      <c r="B87" s="432" t="s">
        <v>8</v>
      </c>
      <c r="C87" s="432"/>
      <c r="D87" s="432"/>
      <c r="E87" s="432"/>
      <c r="F87" s="432"/>
      <c r="G87" s="432"/>
      <c r="H87" s="319"/>
    </row>
    <row r="88" spans="2:8" x14ac:dyDescent="0.55000000000000004">
      <c r="B88" s="120" t="s">
        <v>5</v>
      </c>
      <c r="C88" s="325"/>
      <c r="D88" s="325"/>
      <c r="E88" s="325"/>
      <c r="F88" s="325"/>
      <c r="G88" s="325"/>
      <c r="H88" s="122"/>
    </row>
    <row r="89" spans="2:8" ht="98.25" customHeight="1" thickBot="1" x14ac:dyDescent="0.6">
      <c r="B89" s="433" t="s">
        <v>224</v>
      </c>
      <c r="C89" s="433"/>
      <c r="D89" s="433"/>
      <c r="E89" s="433"/>
      <c r="F89" s="433"/>
      <c r="G89" s="433"/>
      <c r="H89" s="326"/>
    </row>
    <row r="90" spans="2:8" ht="19.8" thickBot="1" x14ac:dyDescent="0.6">
      <c r="B90" s="124" t="s">
        <v>31</v>
      </c>
      <c r="C90" s="125" t="s">
        <v>25</v>
      </c>
      <c r="D90" s="125" t="s">
        <v>26</v>
      </c>
      <c r="E90" s="125" t="s">
        <v>27</v>
      </c>
      <c r="F90" s="125" t="s">
        <v>28</v>
      </c>
      <c r="G90" s="125" t="s">
        <v>29</v>
      </c>
      <c r="H90" s="126" t="s">
        <v>30</v>
      </c>
    </row>
    <row r="91" spans="2:8" x14ac:dyDescent="0.55000000000000004">
      <c r="B91" s="127" t="str">
        <f>$B$32</f>
        <v>Liberal Arts</v>
      </c>
      <c r="C91" s="327">
        <f>Data!HR4</f>
        <v>4138260.5911199446</v>
      </c>
      <c r="D91" s="327">
        <f>Data!IL4</f>
        <v>1801549.5231119809</v>
      </c>
      <c r="E91" s="327">
        <f>Data!JF4</f>
        <v>240745.54392117765</v>
      </c>
      <c r="F91" s="327">
        <f>Data!JZ4</f>
        <v>224443.14259113828</v>
      </c>
      <c r="G91" s="327">
        <f>Data!KT4</f>
        <v>0</v>
      </c>
      <c r="H91" s="133">
        <f t="shared" ref="H91:H111" si="2">SUM(C91:G91)</f>
        <v>6404998.8007442411</v>
      </c>
    </row>
    <row r="92" spans="2:8" x14ac:dyDescent="0.55000000000000004">
      <c r="B92" s="127" t="str">
        <f>$B$33</f>
        <v>Science</v>
      </c>
      <c r="C92" s="327">
        <f>Data!HS4</f>
        <v>2401249.7926149508</v>
      </c>
      <c r="D92" s="327">
        <f>Data!IM4</f>
        <v>1811512.1017025604</v>
      </c>
      <c r="E92" s="327">
        <f>Data!JG4</f>
        <v>471494.96521611721</v>
      </c>
      <c r="F92" s="327">
        <f>Data!KA4</f>
        <v>230917.1414732321</v>
      </c>
      <c r="G92" s="327">
        <f>Data!KU4</f>
        <v>0</v>
      </c>
      <c r="H92" s="136">
        <f t="shared" si="2"/>
        <v>4915174.0010068603</v>
      </c>
    </row>
    <row r="93" spans="2:8" x14ac:dyDescent="0.55000000000000004">
      <c r="B93" s="127" t="str">
        <f>$B$34</f>
        <v>Fine Arts</v>
      </c>
      <c r="C93" s="327">
        <f>Data!HT4</f>
        <v>754841.4344236115</v>
      </c>
      <c r="D93" s="327">
        <f>Data!IN4</f>
        <v>529861.58726193698</v>
      </c>
      <c r="E93" s="327">
        <f>Data!JH4</f>
        <v>22541.591962523533</v>
      </c>
      <c r="F93" s="327">
        <f>Data!KB4</f>
        <v>26365.612027594492</v>
      </c>
      <c r="G93" s="327">
        <f>Data!KV4</f>
        <v>0</v>
      </c>
      <c r="H93" s="136">
        <f t="shared" si="2"/>
        <v>1333610.2256756667</v>
      </c>
    </row>
    <row r="94" spans="2:8" x14ac:dyDescent="0.55000000000000004">
      <c r="B94" s="127" t="str">
        <f>$B$35</f>
        <v>Teacher Education</v>
      </c>
      <c r="C94" s="327">
        <f>Data!HU4</f>
        <v>15463.800438576409</v>
      </c>
      <c r="D94" s="327">
        <f>Data!IO4</f>
        <v>92849.89070277549</v>
      </c>
      <c r="E94" s="327">
        <f>Data!JI4</f>
        <v>805.05685580441184</v>
      </c>
      <c r="F94" s="327">
        <f>Data!KC4</f>
        <v>2012.6421395110294</v>
      </c>
      <c r="G94" s="327">
        <f>Data!KW4</f>
        <v>0</v>
      </c>
      <c r="H94" s="136">
        <f t="shared" si="2"/>
        <v>111131.39013666734</v>
      </c>
    </row>
    <row r="95" spans="2:8" x14ac:dyDescent="0.55000000000000004">
      <c r="B95" s="127" t="str">
        <f>$B$36</f>
        <v>Agriculture</v>
      </c>
      <c r="C95" s="327">
        <f>Data!HV4</f>
        <v>0</v>
      </c>
      <c r="D95" s="327">
        <f>Data!IP4</f>
        <v>0</v>
      </c>
      <c r="E95" s="327">
        <f>Data!JJ4</f>
        <v>0</v>
      </c>
      <c r="F95" s="327">
        <f>Data!KD4</f>
        <v>0</v>
      </c>
      <c r="G95" s="327">
        <f>Data!KX4</f>
        <v>0</v>
      </c>
      <c r="H95" s="136">
        <f t="shared" si="2"/>
        <v>0</v>
      </c>
    </row>
    <row r="96" spans="2:8" x14ac:dyDescent="0.55000000000000004">
      <c r="B96" s="127" t="str">
        <f>$B$37</f>
        <v>Engineering</v>
      </c>
      <c r="C96" s="327">
        <f>Data!HW4</f>
        <v>1382550.8411667924</v>
      </c>
      <c r="D96" s="327">
        <f>Data!IQ4</f>
        <v>2606941.3080812613</v>
      </c>
      <c r="E96" s="327">
        <f>Data!JK4</f>
        <v>1140698.1188800647</v>
      </c>
      <c r="F96" s="327">
        <f>Data!KE4</f>
        <v>417623.61234377098</v>
      </c>
      <c r="G96" s="327">
        <f>Data!KY4</f>
        <v>0</v>
      </c>
      <c r="H96" s="136">
        <f t="shared" si="2"/>
        <v>5547813.8804718899</v>
      </c>
    </row>
    <row r="97" spans="2:8" x14ac:dyDescent="0.55000000000000004">
      <c r="B97" s="127" t="str">
        <f>$B$38</f>
        <v>Home Economics</v>
      </c>
      <c r="C97" s="327">
        <f>Data!HX4</f>
        <v>0</v>
      </c>
      <c r="D97" s="327">
        <f>Data!IR4</f>
        <v>0</v>
      </c>
      <c r="E97" s="327">
        <f>Data!JL4</f>
        <v>0</v>
      </c>
      <c r="F97" s="327">
        <f>Data!KF4</f>
        <v>0</v>
      </c>
      <c r="G97" s="327">
        <f>Data!KZ4</f>
        <v>0</v>
      </c>
      <c r="H97" s="136">
        <f t="shared" si="2"/>
        <v>0</v>
      </c>
    </row>
    <row r="98" spans="2:8" x14ac:dyDescent="0.55000000000000004">
      <c r="B98" s="127" t="str">
        <f>$B$39</f>
        <v>Law</v>
      </c>
      <c r="C98" s="327">
        <f>Data!HY4</f>
        <v>0</v>
      </c>
      <c r="D98" s="327">
        <f>Data!IS4</f>
        <v>0</v>
      </c>
      <c r="E98" s="327">
        <f>Data!JM4</f>
        <v>0</v>
      </c>
      <c r="F98" s="327">
        <f>Data!KG4</f>
        <v>0</v>
      </c>
      <c r="G98" s="327">
        <f>Data!LA4</f>
        <v>0</v>
      </c>
      <c r="H98" s="136">
        <f t="shared" si="2"/>
        <v>0</v>
      </c>
    </row>
    <row r="99" spans="2:8" x14ac:dyDescent="0.55000000000000004">
      <c r="B99" s="127" t="str">
        <f>$B$40</f>
        <v>Social Service</v>
      </c>
      <c r="C99" s="327">
        <f>Data!HZ4</f>
        <v>0</v>
      </c>
      <c r="D99" s="327">
        <f>Data!IT4</f>
        <v>0</v>
      </c>
      <c r="E99" s="327">
        <f>Data!JN4</f>
        <v>0</v>
      </c>
      <c r="F99" s="327">
        <f>Data!KH4</f>
        <v>0</v>
      </c>
      <c r="G99" s="327">
        <f>Data!LB4</f>
        <v>0</v>
      </c>
      <c r="H99" s="136">
        <f t="shared" si="2"/>
        <v>0</v>
      </c>
    </row>
    <row r="100" spans="2:8" x14ac:dyDescent="0.55000000000000004">
      <c r="B100" s="127" t="str">
        <f>$B$41</f>
        <v>Library Science</v>
      </c>
      <c r="C100" s="327">
        <f>Data!IA4</f>
        <v>5636</v>
      </c>
      <c r="D100" s="327">
        <f>Data!IU4</f>
        <v>0</v>
      </c>
      <c r="E100" s="327">
        <f>Data!JO4</f>
        <v>0</v>
      </c>
      <c r="F100" s="327">
        <f>Data!KI4</f>
        <v>0</v>
      </c>
      <c r="G100" s="327">
        <f>Data!LC4</f>
        <v>0</v>
      </c>
      <c r="H100" s="136">
        <f t="shared" si="2"/>
        <v>5636</v>
      </c>
    </row>
    <row r="101" spans="2:8" x14ac:dyDescent="0.55000000000000004">
      <c r="B101" s="127" t="str">
        <f>$B$42</f>
        <v>Veterinary Science</v>
      </c>
      <c r="C101" s="327">
        <f>Data!IB4</f>
        <v>0</v>
      </c>
      <c r="D101" s="327">
        <f>Data!IV4</f>
        <v>0</v>
      </c>
      <c r="E101" s="327">
        <f>Data!JP4</f>
        <v>0</v>
      </c>
      <c r="F101" s="327">
        <f>Data!KJ4</f>
        <v>0</v>
      </c>
      <c r="G101" s="327">
        <f>Data!LD4</f>
        <v>0</v>
      </c>
      <c r="H101" s="136">
        <f t="shared" si="2"/>
        <v>0</v>
      </c>
    </row>
    <row r="102" spans="2:8" x14ac:dyDescent="0.55000000000000004">
      <c r="B102" s="127" t="str">
        <f>$B$43</f>
        <v>Vocational Training</v>
      </c>
      <c r="C102" s="327">
        <f>Data!IC4</f>
        <v>0</v>
      </c>
      <c r="D102" s="327">
        <f>Data!IW4</f>
        <v>0</v>
      </c>
      <c r="E102" s="327">
        <f>Data!JQ4</f>
        <v>0</v>
      </c>
      <c r="F102" s="327">
        <f>Data!KK4</f>
        <v>0</v>
      </c>
      <c r="G102" s="327">
        <f>Data!LE4</f>
        <v>0</v>
      </c>
      <c r="H102" s="136">
        <f t="shared" si="2"/>
        <v>0</v>
      </c>
    </row>
    <row r="103" spans="2:8" x14ac:dyDescent="0.55000000000000004">
      <c r="B103" s="127" t="str">
        <f>$B$44</f>
        <v>Physical Training</v>
      </c>
      <c r="C103" s="327">
        <f>Data!ID4</f>
        <v>0</v>
      </c>
      <c r="D103" s="327">
        <f>Data!IX4</f>
        <v>0</v>
      </c>
      <c r="E103" s="327">
        <f>Data!JR4</f>
        <v>0</v>
      </c>
      <c r="F103" s="327">
        <f>Data!KL4</f>
        <v>0</v>
      </c>
      <c r="G103" s="327">
        <f>Data!LF4</f>
        <v>0</v>
      </c>
      <c r="H103" s="136">
        <f t="shared" si="2"/>
        <v>0</v>
      </c>
    </row>
    <row r="104" spans="2:8" x14ac:dyDescent="0.55000000000000004">
      <c r="B104" s="127" t="str">
        <f>$B$45</f>
        <v>Health Services</v>
      </c>
      <c r="C104" s="327">
        <f>Data!IE4</f>
        <v>86342.347785023187</v>
      </c>
      <c r="D104" s="327">
        <f>Data!IY4</f>
        <v>341746.63528897282</v>
      </c>
      <c r="E104" s="327">
        <f>Data!JS4</f>
        <v>302936.18603206851</v>
      </c>
      <c r="F104" s="327">
        <f>Data!KM4</f>
        <v>25828.907457058212</v>
      </c>
      <c r="G104" s="327">
        <f>Data!LG4</f>
        <v>41225.619824317582</v>
      </c>
      <c r="H104" s="136">
        <f t="shared" si="2"/>
        <v>798079.69638744043</v>
      </c>
    </row>
    <row r="105" spans="2:8" x14ac:dyDescent="0.55000000000000004">
      <c r="B105" s="127" t="str">
        <f>$B$46</f>
        <v>Pharmacy</v>
      </c>
      <c r="C105" s="327">
        <f>Data!IF4</f>
        <v>0</v>
      </c>
      <c r="D105" s="327">
        <f>Data!IZ4</f>
        <v>0</v>
      </c>
      <c r="E105" s="327">
        <f>Data!JT4</f>
        <v>0</v>
      </c>
      <c r="F105" s="327">
        <f>Data!KN4</f>
        <v>0</v>
      </c>
      <c r="G105" s="327">
        <f>Data!LH4</f>
        <v>0</v>
      </c>
      <c r="H105" s="136">
        <f t="shared" si="2"/>
        <v>0</v>
      </c>
    </row>
    <row r="106" spans="2:8" x14ac:dyDescent="0.55000000000000004">
      <c r="B106" s="127" t="str">
        <f>$B$47</f>
        <v>Business Administration</v>
      </c>
      <c r="C106" s="327">
        <f>Data!IG4</f>
        <v>731863.76999752736</v>
      </c>
      <c r="D106" s="327">
        <f>Data!JA4</f>
        <v>2539082.2351357974</v>
      </c>
      <c r="E106" s="327">
        <f>Data!JU4</f>
        <v>1712423.0203673011</v>
      </c>
      <c r="F106" s="327">
        <f>Data!KO4</f>
        <v>58567.886259770959</v>
      </c>
      <c r="G106" s="327">
        <f>Data!LI4</f>
        <v>0</v>
      </c>
      <c r="H106" s="136">
        <f t="shared" si="2"/>
        <v>5041936.9117603963</v>
      </c>
    </row>
    <row r="107" spans="2:8" x14ac:dyDescent="0.55000000000000004">
      <c r="B107" s="127" t="str">
        <f>$B$48</f>
        <v>Optometry</v>
      </c>
      <c r="C107" s="327">
        <f>Data!IH4</f>
        <v>0</v>
      </c>
      <c r="D107" s="327">
        <f>Data!JB4</f>
        <v>0</v>
      </c>
      <c r="E107" s="327">
        <f>Data!JV4</f>
        <v>0</v>
      </c>
      <c r="F107" s="327">
        <f>Data!KP4</f>
        <v>0</v>
      </c>
      <c r="G107" s="327">
        <f>Data!LJ4</f>
        <v>0</v>
      </c>
      <c r="H107" s="136">
        <f t="shared" si="2"/>
        <v>0</v>
      </c>
    </row>
    <row r="108" spans="2:8" x14ac:dyDescent="0.55000000000000004">
      <c r="B108" s="127" t="str">
        <f>$B$49</f>
        <v>Teacher Ed-Practice Teaching</v>
      </c>
      <c r="C108" s="327">
        <f>Data!II4</f>
        <v>0</v>
      </c>
      <c r="D108" s="327">
        <f>Data!JC4</f>
        <v>14894.588384731405</v>
      </c>
      <c r="E108" s="327">
        <f>Data!JW4</f>
        <v>0</v>
      </c>
      <c r="F108" s="327">
        <f>Data!KQ4</f>
        <v>0</v>
      </c>
      <c r="G108" s="327">
        <f>Data!LK4</f>
        <v>0</v>
      </c>
      <c r="H108" s="136">
        <f t="shared" si="2"/>
        <v>14894.588384731405</v>
      </c>
    </row>
    <row r="109" spans="2:8" x14ac:dyDescent="0.55000000000000004">
      <c r="B109" s="127" t="str">
        <f>$B$50</f>
        <v>Technology</v>
      </c>
      <c r="C109" s="327">
        <f>Data!IJ4</f>
        <v>201.26421395110296</v>
      </c>
      <c r="D109" s="327">
        <f>Data!JD4</f>
        <v>21334.006678816917</v>
      </c>
      <c r="E109" s="327">
        <f>Data!JX4</f>
        <v>31195.953162420959</v>
      </c>
      <c r="F109" s="327">
        <f>Data!KR4</f>
        <v>704.4247488288604</v>
      </c>
      <c r="G109" s="327">
        <f>Data!LL4</f>
        <v>0</v>
      </c>
      <c r="H109" s="136">
        <f t="shared" si="2"/>
        <v>53435.648804017845</v>
      </c>
    </row>
    <row r="110" spans="2:8" x14ac:dyDescent="0.55000000000000004">
      <c r="B110" s="127" t="str">
        <f>$B$51</f>
        <v>Nursing</v>
      </c>
      <c r="C110" s="327">
        <f>Data!IK4</f>
        <v>0</v>
      </c>
      <c r="D110" s="327">
        <f>Data!JE4</f>
        <v>0</v>
      </c>
      <c r="E110" s="327">
        <f>Data!JY4</f>
        <v>0</v>
      </c>
      <c r="F110" s="327">
        <f>Data!KS4</f>
        <v>0</v>
      </c>
      <c r="G110" s="327">
        <f>Data!HPM4</f>
        <v>0</v>
      </c>
      <c r="H110" s="136">
        <f t="shared" si="2"/>
        <v>0</v>
      </c>
    </row>
    <row r="111" spans="2:8" x14ac:dyDescent="0.55000000000000004">
      <c r="B111" s="130" t="str">
        <f>$B$52</f>
        <v>Totals</v>
      </c>
      <c r="C111" s="133">
        <f>SUM(C91:C110)</f>
        <v>9516409.8417603783</v>
      </c>
      <c r="D111" s="133">
        <f>SUM(D91:D110)</f>
        <v>9759771.8763488326</v>
      </c>
      <c r="E111" s="133">
        <f>SUM(E91:E110)</f>
        <v>3922840.436397478</v>
      </c>
      <c r="F111" s="133">
        <f>SUM(F91:F110)</f>
        <v>986463.36904090492</v>
      </c>
      <c r="G111" s="133">
        <f>SUM(G91:G110)</f>
        <v>41225.619824317582</v>
      </c>
      <c r="H111" s="133">
        <f t="shared" si="2"/>
        <v>24226711.143371914</v>
      </c>
    </row>
    <row r="112" spans="2:8" x14ac:dyDescent="0.55000000000000004">
      <c r="B112" s="328"/>
      <c r="C112" s="329"/>
      <c r="D112" s="329"/>
      <c r="E112" s="329"/>
      <c r="F112" s="329"/>
      <c r="G112" s="329"/>
      <c r="H112" s="330"/>
    </row>
    <row r="113" spans="2:8" ht="16.5" customHeight="1" x14ac:dyDescent="0.55000000000000004">
      <c r="B113" s="445" t="s">
        <v>62</v>
      </c>
      <c r="C113" s="445"/>
      <c r="D113" s="445"/>
      <c r="E113" s="445"/>
      <c r="F113" s="445"/>
      <c r="G113" s="445"/>
      <c r="H113" s="445"/>
    </row>
    <row r="114" spans="2:8" ht="36.75" customHeight="1" thickBot="1" x14ac:dyDescent="0.6">
      <c r="B114" s="444" t="s">
        <v>36</v>
      </c>
      <c r="C114" s="444"/>
      <c r="D114" s="444"/>
      <c r="E114" s="444"/>
      <c r="F114" s="444"/>
      <c r="G114" s="444"/>
      <c r="H114" s="326"/>
    </row>
    <row r="115" spans="2:8" ht="19.8" thickBot="1" x14ac:dyDescent="0.6">
      <c r="B115" s="124" t="s">
        <v>31</v>
      </c>
      <c r="C115" s="125" t="s">
        <v>25</v>
      </c>
      <c r="D115" s="125" t="s">
        <v>26</v>
      </c>
      <c r="E115" s="125" t="s">
        <v>27</v>
      </c>
      <c r="F115" s="125" t="s">
        <v>28</v>
      </c>
      <c r="G115" s="125" t="s">
        <v>29</v>
      </c>
      <c r="H115" s="126" t="s">
        <v>30</v>
      </c>
    </row>
    <row r="116" spans="2:8" x14ac:dyDescent="0.55000000000000004">
      <c r="B116" s="127" t="str">
        <f>$B$32</f>
        <v>Liberal Arts</v>
      </c>
      <c r="C116" s="321">
        <f t="shared" ref="C116:G131" si="3">C91+C61</f>
        <v>11958152.55876245</v>
      </c>
      <c r="D116" s="321">
        <f t="shared" si="3"/>
        <v>9069575.0439248253</v>
      </c>
      <c r="E116" s="321">
        <f t="shared" si="3"/>
        <v>4357324.857375077</v>
      </c>
      <c r="F116" s="321">
        <f t="shared" si="3"/>
        <v>7459278.0895577399</v>
      </c>
      <c r="G116" s="321">
        <f t="shared" si="3"/>
        <v>0</v>
      </c>
      <c r="H116" s="133">
        <f t="shared" ref="H116:H136" si="4">SUM(C116:G116)</f>
        <v>32844330.549620096</v>
      </c>
    </row>
    <row r="117" spans="2:8" x14ac:dyDescent="0.55000000000000004">
      <c r="B117" s="127" t="str">
        <f>$B$33</f>
        <v>Science</v>
      </c>
      <c r="C117" s="141">
        <f t="shared" si="3"/>
        <v>6622041.465980364</v>
      </c>
      <c r="D117" s="141">
        <f t="shared" si="3"/>
        <v>8782950.3723462466</v>
      </c>
      <c r="E117" s="141">
        <f t="shared" si="3"/>
        <v>7872526.0113173043</v>
      </c>
      <c r="F117" s="141">
        <f t="shared" si="3"/>
        <v>9128631.2540616915</v>
      </c>
      <c r="G117" s="141">
        <f t="shared" si="3"/>
        <v>0</v>
      </c>
      <c r="H117" s="136">
        <f t="shared" si="4"/>
        <v>32406149.103705607</v>
      </c>
    </row>
    <row r="118" spans="2:8" x14ac:dyDescent="0.55000000000000004">
      <c r="B118" s="127" t="str">
        <f>$B$34</f>
        <v>Fine Arts</v>
      </c>
      <c r="C118" s="141">
        <f t="shared" si="3"/>
        <v>3493057.8949686196</v>
      </c>
      <c r="D118" s="141">
        <f t="shared" si="3"/>
        <v>3999250.286274435</v>
      </c>
      <c r="E118" s="141">
        <f t="shared" si="3"/>
        <v>1143850.734348729</v>
      </c>
      <c r="F118" s="141">
        <f t="shared" si="3"/>
        <v>1336751.3439397963</v>
      </c>
      <c r="G118" s="141">
        <f t="shared" si="3"/>
        <v>0</v>
      </c>
      <c r="H118" s="136">
        <f t="shared" si="4"/>
        <v>9972910.2595315799</v>
      </c>
    </row>
    <row r="119" spans="2:8" x14ac:dyDescent="0.55000000000000004">
      <c r="B119" s="127" t="str">
        <f>$B$35</f>
        <v>Teacher Education</v>
      </c>
      <c r="C119" s="141">
        <f t="shared" si="3"/>
        <v>59696.234702923161</v>
      </c>
      <c r="D119" s="141">
        <f t="shared" si="3"/>
        <v>409639.06110043335</v>
      </c>
      <c r="E119" s="141">
        <f t="shared" si="3"/>
        <v>26653.673102303012</v>
      </c>
      <c r="F119" s="141">
        <f t="shared" si="3"/>
        <v>26100.927853796744</v>
      </c>
      <c r="G119" s="141">
        <f t="shared" si="3"/>
        <v>0</v>
      </c>
      <c r="H119" s="136">
        <f t="shared" si="4"/>
        <v>522089.89675945626</v>
      </c>
    </row>
    <row r="120" spans="2:8" x14ac:dyDescent="0.55000000000000004">
      <c r="B120" s="127" t="str">
        <f>$B$36</f>
        <v>Agriculture</v>
      </c>
      <c r="C120" s="141">
        <f t="shared" si="3"/>
        <v>0</v>
      </c>
      <c r="D120" s="141">
        <f t="shared" si="3"/>
        <v>0</v>
      </c>
      <c r="E120" s="141">
        <f t="shared" si="3"/>
        <v>0</v>
      </c>
      <c r="F120" s="141">
        <f t="shared" si="3"/>
        <v>0</v>
      </c>
      <c r="G120" s="141">
        <f t="shared" si="3"/>
        <v>0</v>
      </c>
      <c r="H120" s="136">
        <f t="shared" si="4"/>
        <v>0</v>
      </c>
    </row>
    <row r="121" spans="2:8" x14ac:dyDescent="0.55000000000000004">
      <c r="B121" s="127" t="str">
        <f>$B$37</f>
        <v>Engineering</v>
      </c>
      <c r="C121" s="141">
        <f t="shared" si="3"/>
        <v>6239001.9559322661</v>
      </c>
      <c r="D121" s="141">
        <f t="shared" si="3"/>
        <v>13814986.810631789</v>
      </c>
      <c r="E121" s="141">
        <f t="shared" si="3"/>
        <v>11064331.237899346</v>
      </c>
      <c r="F121" s="141">
        <f t="shared" si="3"/>
        <v>13935017.844537843</v>
      </c>
      <c r="G121" s="141">
        <f t="shared" si="3"/>
        <v>0</v>
      </c>
      <c r="H121" s="136">
        <f t="shared" si="4"/>
        <v>45053337.849001244</v>
      </c>
    </row>
    <row r="122" spans="2:8" x14ac:dyDescent="0.55000000000000004">
      <c r="B122" s="127" t="str">
        <f>$B$38</f>
        <v>Home Economics</v>
      </c>
      <c r="C122" s="141">
        <f t="shared" si="3"/>
        <v>0</v>
      </c>
      <c r="D122" s="141">
        <f t="shared" si="3"/>
        <v>0</v>
      </c>
      <c r="E122" s="141">
        <f t="shared" si="3"/>
        <v>0</v>
      </c>
      <c r="F122" s="141">
        <f t="shared" si="3"/>
        <v>0</v>
      </c>
      <c r="G122" s="141">
        <f t="shared" si="3"/>
        <v>0</v>
      </c>
      <c r="H122" s="136">
        <f t="shared" si="4"/>
        <v>0</v>
      </c>
    </row>
    <row r="123" spans="2:8" x14ac:dyDescent="0.55000000000000004">
      <c r="B123" s="127" t="str">
        <f>$B$39</f>
        <v>Law</v>
      </c>
      <c r="C123" s="141">
        <f t="shared" si="3"/>
        <v>0</v>
      </c>
      <c r="D123" s="141">
        <f t="shared" si="3"/>
        <v>0</v>
      </c>
      <c r="E123" s="141">
        <f t="shared" si="3"/>
        <v>0</v>
      </c>
      <c r="F123" s="141">
        <f t="shared" si="3"/>
        <v>0</v>
      </c>
      <c r="G123" s="141">
        <f t="shared" si="3"/>
        <v>0</v>
      </c>
      <c r="H123" s="136">
        <f t="shared" si="4"/>
        <v>0</v>
      </c>
    </row>
    <row r="124" spans="2:8" x14ac:dyDescent="0.55000000000000004">
      <c r="B124" s="127" t="str">
        <f>$B$40</f>
        <v>Social Service</v>
      </c>
      <c r="C124" s="141">
        <f t="shared" si="3"/>
        <v>0</v>
      </c>
      <c r="D124" s="141">
        <f t="shared" si="3"/>
        <v>0</v>
      </c>
      <c r="E124" s="141">
        <f t="shared" si="3"/>
        <v>0</v>
      </c>
      <c r="F124" s="141">
        <f t="shared" si="3"/>
        <v>0</v>
      </c>
      <c r="G124" s="141">
        <f t="shared" si="3"/>
        <v>0</v>
      </c>
      <c r="H124" s="136">
        <f t="shared" si="4"/>
        <v>0</v>
      </c>
    </row>
    <row r="125" spans="2:8" x14ac:dyDescent="0.55000000000000004">
      <c r="B125" s="127" t="str">
        <f>$B$41</f>
        <v>Library Science</v>
      </c>
      <c r="C125" s="141">
        <f t="shared" si="3"/>
        <v>116939</v>
      </c>
      <c r="D125" s="141">
        <f t="shared" si="3"/>
        <v>0</v>
      </c>
      <c r="E125" s="141">
        <f t="shared" si="3"/>
        <v>0</v>
      </c>
      <c r="F125" s="141">
        <f t="shared" si="3"/>
        <v>0</v>
      </c>
      <c r="G125" s="141">
        <f t="shared" si="3"/>
        <v>0</v>
      </c>
      <c r="H125" s="136">
        <f t="shared" si="4"/>
        <v>116939</v>
      </c>
    </row>
    <row r="126" spans="2:8" x14ac:dyDescent="0.55000000000000004">
      <c r="B126" s="127" t="str">
        <f>$B$42</f>
        <v>Veterinary Science</v>
      </c>
      <c r="C126" s="141">
        <f t="shared" si="3"/>
        <v>0</v>
      </c>
      <c r="D126" s="141">
        <f t="shared" si="3"/>
        <v>0</v>
      </c>
      <c r="E126" s="141">
        <f t="shared" si="3"/>
        <v>0</v>
      </c>
      <c r="F126" s="141">
        <f t="shared" si="3"/>
        <v>0</v>
      </c>
      <c r="G126" s="141">
        <f t="shared" si="3"/>
        <v>0</v>
      </c>
      <c r="H126" s="136">
        <f t="shared" si="4"/>
        <v>0</v>
      </c>
    </row>
    <row r="127" spans="2:8" x14ac:dyDescent="0.55000000000000004">
      <c r="B127" s="127" t="str">
        <f>$B$43</f>
        <v>Vocational Training</v>
      </c>
      <c r="C127" s="141">
        <f t="shared" si="3"/>
        <v>0</v>
      </c>
      <c r="D127" s="141">
        <f t="shared" si="3"/>
        <v>0</v>
      </c>
      <c r="E127" s="141">
        <f t="shared" si="3"/>
        <v>0</v>
      </c>
      <c r="F127" s="141">
        <f t="shared" si="3"/>
        <v>0</v>
      </c>
      <c r="G127" s="141">
        <f t="shared" si="3"/>
        <v>0</v>
      </c>
      <c r="H127" s="136">
        <f t="shared" si="4"/>
        <v>0</v>
      </c>
    </row>
    <row r="128" spans="2:8" x14ac:dyDescent="0.55000000000000004">
      <c r="B128" s="127" t="str">
        <f>$B$44</f>
        <v>Physical Training</v>
      </c>
      <c r="C128" s="141">
        <f t="shared" si="3"/>
        <v>0</v>
      </c>
      <c r="D128" s="141">
        <f t="shared" si="3"/>
        <v>0</v>
      </c>
      <c r="E128" s="141">
        <f t="shared" si="3"/>
        <v>0</v>
      </c>
      <c r="F128" s="141">
        <f t="shared" si="3"/>
        <v>0</v>
      </c>
      <c r="G128" s="141">
        <f t="shared" si="3"/>
        <v>0</v>
      </c>
      <c r="H128" s="136">
        <f t="shared" si="4"/>
        <v>0</v>
      </c>
    </row>
    <row r="129" spans="2:12" x14ac:dyDescent="0.55000000000000004">
      <c r="B129" s="127" t="str">
        <f>$B$45</f>
        <v>Health Services</v>
      </c>
      <c r="C129" s="141">
        <f t="shared" si="3"/>
        <v>271281.37376066245</v>
      </c>
      <c r="D129" s="141">
        <f t="shared" si="3"/>
        <v>1110289.1980363368</v>
      </c>
      <c r="E129" s="141">
        <f t="shared" si="3"/>
        <v>2525146.1947736768</v>
      </c>
      <c r="F129" s="141">
        <f t="shared" si="3"/>
        <v>501204.12466526771</v>
      </c>
      <c r="G129" s="141">
        <f t="shared" si="3"/>
        <v>817939.27639172284</v>
      </c>
      <c r="H129" s="136">
        <f t="shared" si="4"/>
        <v>5225860.1676276671</v>
      </c>
    </row>
    <row r="130" spans="2:12" x14ac:dyDescent="0.55000000000000004">
      <c r="B130" s="127" t="str">
        <f>$B$46</f>
        <v>Pharmacy</v>
      </c>
      <c r="C130" s="141">
        <f t="shared" si="3"/>
        <v>0</v>
      </c>
      <c r="D130" s="141">
        <f t="shared" si="3"/>
        <v>0</v>
      </c>
      <c r="E130" s="141">
        <f t="shared" si="3"/>
        <v>0</v>
      </c>
      <c r="F130" s="141">
        <f t="shared" si="3"/>
        <v>0</v>
      </c>
      <c r="G130" s="141">
        <f t="shared" si="3"/>
        <v>0</v>
      </c>
      <c r="H130" s="136">
        <f t="shared" si="4"/>
        <v>0</v>
      </c>
    </row>
    <row r="131" spans="2:12" x14ac:dyDescent="0.55000000000000004">
      <c r="B131" s="127" t="str">
        <f>$B$47</f>
        <v>Business Administration</v>
      </c>
      <c r="C131" s="141">
        <f t="shared" si="3"/>
        <v>4302359.1596002076</v>
      </c>
      <c r="D131" s="141">
        <f t="shared" si="3"/>
        <v>13512451.364452733</v>
      </c>
      <c r="E131" s="141">
        <f t="shared" si="3"/>
        <v>12294040.667771909</v>
      </c>
      <c r="F131" s="141">
        <f t="shared" si="3"/>
        <v>8740342.5049117934</v>
      </c>
      <c r="G131" s="141">
        <f t="shared" si="3"/>
        <v>0</v>
      </c>
      <c r="H131" s="136">
        <f t="shared" si="4"/>
        <v>38849193.696736641</v>
      </c>
    </row>
    <row r="132" spans="2:12" x14ac:dyDescent="0.55000000000000004">
      <c r="B132" s="127" t="str">
        <f>$B$48</f>
        <v>Optometry</v>
      </c>
      <c r="C132" s="141">
        <f t="shared" ref="C132:G135" si="5">C107+C77</f>
        <v>0</v>
      </c>
      <c r="D132" s="141">
        <f t="shared" si="5"/>
        <v>0</v>
      </c>
      <c r="E132" s="141">
        <f t="shared" si="5"/>
        <v>0</v>
      </c>
      <c r="F132" s="141">
        <f t="shared" si="5"/>
        <v>0</v>
      </c>
      <c r="G132" s="141">
        <f t="shared" si="5"/>
        <v>0</v>
      </c>
      <c r="H132" s="136">
        <f t="shared" si="4"/>
        <v>0</v>
      </c>
    </row>
    <row r="133" spans="2:12" x14ac:dyDescent="0.55000000000000004">
      <c r="B133" s="127" t="str">
        <f>$B$49</f>
        <v>Teacher Ed-Practice Teaching</v>
      </c>
      <c r="C133" s="141">
        <f t="shared" si="5"/>
        <v>0</v>
      </c>
      <c r="D133" s="141">
        <f t="shared" si="5"/>
        <v>142908.75293523466</v>
      </c>
      <c r="E133" s="141">
        <f t="shared" si="5"/>
        <v>0</v>
      </c>
      <c r="F133" s="141">
        <f t="shared" si="5"/>
        <v>0</v>
      </c>
      <c r="G133" s="141">
        <f t="shared" si="5"/>
        <v>0</v>
      </c>
      <c r="H133" s="136">
        <f t="shared" si="4"/>
        <v>142908.75293523466</v>
      </c>
    </row>
    <row r="134" spans="2:12" x14ac:dyDescent="0.55000000000000004">
      <c r="B134" s="127" t="str">
        <f>$B$50</f>
        <v>Technology</v>
      </c>
      <c r="C134" s="141">
        <f t="shared" si="5"/>
        <v>201.26421395110296</v>
      </c>
      <c r="D134" s="141">
        <f t="shared" si="5"/>
        <v>37175.284865749694</v>
      </c>
      <c r="E134" s="141">
        <f t="shared" si="5"/>
        <v>170877.47669007548</v>
      </c>
      <c r="F134" s="141">
        <f t="shared" si="5"/>
        <v>15312.767824862807</v>
      </c>
      <c r="G134" s="141">
        <f t="shared" si="5"/>
        <v>0</v>
      </c>
      <c r="H134" s="136">
        <f t="shared" si="4"/>
        <v>223566.79359463905</v>
      </c>
    </row>
    <row r="135" spans="2:12" x14ac:dyDescent="0.55000000000000004">
      <c r="B135" s="127" t="str">
        <f>$B$51</f>
        <v>Nursing</v>
      </c>
      <c r="C135" s="141">
        <f t="shared" si="5"/>
        <v>0</v>
      </c>
      <c r="D135" s="141">
        <f t="shared" si="5"/>
        <v>0</v>
      </c>
      <c r="E135" s="141">
        <f t="shared" si="5"/>
        <v>0</v>
      </c>
      <c r="F135" s="141">
        <f t="shared" si="5"/>
        <v>0</v>
      </c>
      <c r="G135" s="141">
        <f t="shared" si="5"/>
        <v>0</v>
      </c>
      <c r="H135" s="136">
        <f t="shared" si="4"/>
        <v>0</v>
      </c>
    </row>
    <row r="136" spans="2:12" x14ac:dyDescent="0.55000000000000004">
      <c r="B136" s="130" t="str">
        <f>$B$52</f>
        <v>Totals</v>
      </c>
      <c r="C136" s="133">
        <f>SUM(C116:C135)</f>
        <v>33062730.907921441</v>
      </c>
      <c r="D136" s="133">
        <f>SUM(D116:D135)</f>
        <v>50879226.174567789</v>
      </c>
      <c r="E136" s="133">
        <f>SUM(E116:E135)</f>
        <v>39454750.853278421</v>
      </c>
      <c r="F136" s="133">
        <f>SUM(F116:F135)</f>
        <v>41142638.857352793</v>
      </c>
      <c r="G136" s="133">
        <f>SUM(G116:G135)</f>
        <v>817939.27639172284</v>
      </c>
      <c r="H136" s="133">
        <f t="shared" si="4"/>
        <v>165357286.06951216</v>
      </c>
    </row>
    <row r="137" spans="2:12" x14ac:dyDescent="0.55000000000000004">
      <c r="B137" s="328"/>
      <c r="C137" s="331"/>
      <c r="D137" s="331"/>
      <c r="E137" s="331"/>
      <c r="F137" s="331"/>
      <c r="G137" s="331"/>
      <c r="H137" s="332"/>
    </row>
    <row r="138" spans="2:12" x14ac:dyDescent="0.55000000000000004">
      <c r="B138" s="120" t="s">
        <v>4</v>
      </c>
      <c r="C138" s="325"/>
      <c r="D138" s="325"/>
      <c r="E138" s="325"/>
      <c r="F138" s="325"/>
      <c r="G138" s="325"/>
      <c r="H138" s="122">
        <f>H86-H81-H111</f>
        <v>251133852.93048784</v>
      </c>
    </row>
    <row r="139" spans="2:12" ht="202.5" customHeight="1" thickBot="1" x14ac:dyDescent="0.6">
      <c r="B139" s="432" t="s">
        <v>850</v>
      </c>
      <c r="C139" s="432"/>
      <c r="D139" s="432"/>
      <c r="E139" s="432"/>
      <c r="F139" s="432"/>
      <c r="G139" s="432"/>
      <c r="H139" s="319"/>
    </row>
    <row r="140" spans="2:12" ht="36.75" customHeight="1" thickTop="1" x14ac:dyDescent="0.55000000000000004">
      <c r="B140" s="479" t="s">
        <v>852</v>
      </c>
      <c r="C140" s="454"/>
      <c r="D140" s="454"/>
      <c r="E140" s="454"/>
      <c r="F140" s="455"/>
      <c r="G140" s="333" t="s">
        <v>2</v>
      </c>
      <c r="H140" s="334">
        <v>1</v>
      </c>
      <c r="I140" s="446" t="str">
        <f>IF(H140+H141=1,"","Error, the two cells on the left must equal 100%")</f>
        <v/>
      </c>
      <c r="L140" s="288"/>
    </row>
    <row r="141" spans="2:12" ht="67.5" customHeight="1" thickBot="1" x14ac:dyDescent="0.6">
      <c r="B141" s="456"/>
      <c r="C141" s="457"/>
      <c r="D141" s="457"/>
      <c r="E141" s="457"/>
      <c r="F141" s="458"/>
      <c r="G141" s="333" t="s">
        <v>3</v>
      </c>
      <c r="H141" s="335">
        <f>1-H140</f>
        <v>0</v>
      </c>
      <c r="I141" s="446"/>
    </row>
    <row r="142" spans="2:12" ht="58.2" thickBot="1" x14ac:dyDescent="0.6">
      <c r="B142" s="336" t="s">
        <v>31</v>
      </c>
      <c r="C142" s="337" t="s">
        <v>25</v>
      </c>
      <c r="D142" s="337" t="s">
        <v>26</v>
      </c>
      <c r="E142" s="337" t="s">
        <v>27</v>
      </c>
      <c r="F142" s="337" t="s">
        <v>28</v>
      </c>
      <c r="G142" s="338" t="s">
        <v>29</v>
      </c>
      <c r="H142" s="339" t="s">
        <v>6</v>
      </c>
      <c r="I142" s="340" t="s">
        <v>7</v>
      </c>
    </row>
    <row r="143" spans="2:12" x14ac:dyDescent="0.55000000000000004">
      <c r="B143" s="127" t="str">
        <f>$B$32</f>
        <v>Liberal Arts</v>
      </c>
      <c r="C143" s="327">
        <f>Data!LN4</f>
        <v>18161261.587618347</v>
      </c>
      <c r="D143" s="327">
        <f>Data!MH4</f>
        <v>13774278.597955957</v>
      </c>
      <c r="E143" s="327">
        <f>Data!NB4</f>
        <v>6617620.5871394407</v>
      </c>
      <c r="F143" s="327">
        <f>Data!NV4</f>
        <v>11328664.689093741</v>
      </c>
      <c r="G143" s="327">
        <f>Data!OP4</f>
        <v>0</v>
      </c>
      <c r="H143" s="341">
        <f>Data!PJ4</f>
        <v>0</v>
      </c>
      <c r="I143" s="342">
        <f t="shared" ref="I143:I162" si="6">SUM(C143:H143)</f>
        <v>49881825.461807482</v>
      </c>
    </row>
    <row r="144" spans="2:12" x14ac:dyDescent="0.55000000000000004">
      <c r="B144" s="127" t="str">
        <f>$B$33</f>
        <v>Science</v>
      </c>
      <c r="C144" s="327">
        <f>Data!LO4</f>
        <v>10057124.35233986</v>
      </c>
      <c r="D144" s="327">
        <f>Data!MI4</f>
        <v>13338971.754994716</v>
      </c>
      <c r="E144" s="327">
        <f>Data!NC4</f>
        <v>11956278.659624303</v>
      </c>
      <c r="F144" s="327">
        <f>Data!NW4</f>
        <v>13863969.315263547</v>
      </c>
      <c r="G144" s="327">
        <f>Data!OQ4</f>
        <v>0</v>
      </c>
      <c r="H144" s="341">
        <f>Data!PK4</f>
        <v>0</v>
      </c>
      <c r="I144" s="342">
        <f t="shared" si="6"/>
        <v>49216344.082222424</v>
      </c>
    </row>
    <row r="145" spans="2:9" x14ac:dyDescent="0.55000000000000004">
      <c r="B145" s="127" t="str">
        <f>$B$34</f>
        <v>Fine Arts</v>
      </c>
      <c r="C145" s="327">
        <f>Data!LP4</f>
        <v>5305028.3360647997</v>
      </c>
      <c r="D145" s="327">
        <f>Data!MJ4</f>
        <v>6073800.3003788562</v>
      </c>
      <c r="E145" s="327">
        <f>Data!ND4</f>
        <v>1737205.835233673</v>
      </c>
      <c r="F145" s="327">
        <f>Data!NX4</f>
        <v>2030170.6902962825</v>
      </c>
      <c r="G145" s="327">
        <f>Data!OR4</f>
        <v>0</v>
      </c>
      <c r="H145" s="341">
        <f>Data!PL4</f>
        <v>0</v>
      </c>
      <c r="I145" s="342">
        <f t="shared" si="6"/>
        <v>15146205.161973612</v>
      </c>
    </row>
    <row r="146" spans="2:9" x14ac:dyDescent="0.55000000000000004">
      <c r="B146" s="127" t="str">
        <f>$B$35</f>
        <v>Teacher Education</v>
      </c>
      <c r="C146" s="327">
        <f>Data!LQ4</f>
        <v>90662.74484357702</v>
      </c>
      <c r="D146" s="327">
        <f>Data!MK4</f>
        <v>622133.06851482962</v>
      </c>
      <c r="E146" s="327">
        <f>Data!NE4</f>
        <v>40479.859000217322</v>
      </c>
      <c r="F146" s="327">
        <f>Data!NY4</f>
        <v>39640.385594931191</v>
      </c>
      <c r="G146" s="327">
        <f>Data!OS4</f>
        <v>0</v>
      </c>
      <c r="H146" s="341">
        <f>Data!PN4</f>
        <v>0</v>
      </c>
      <c r="I146" s="342">
        <f t="shared" si="6"/>
        <v>792916.05795355514</v>
      </c>
    </row>
    <row r="147" spans="2:9" x14ac:dyDescent="0.55000000000000004">
      <c r="B147" s="127" t="str">
        <f>$B$36</f>
        <v>Agriculture</v>
      </c>
      <c r="C147" s="327">
        <f>Data!LR4</f>
        <v>0</v>
      </c>
      <c r="D147" s="327">
        <f>Data!ML4</f>
        <v>0</v>
      </c>
      <c r="E147" s="327">
        <f>Data!NF4</f>
        <v>0</v>
      </c>
      <c r="F147" s="327">
        <f>Data!NZ4</f>
        <v>0</v>
      </c>
      <c r="G147" s="327">
        <f>Data!OT4</f>
        <v>0</v>
      </c>
      <c r="H147" s="341">
        <f>Data!PM4</f>
        <v>0</v>
      </c>
      <c r="I147" s="342">
        <f t="shared" si="6"/>
        <v>0</v>
      </c>
    </row>
    <row r="148" spans="2:9" x14ac:dyDescent="0.55000000000000004">
      <c r="B148" s="127" t="str">
        <f>$B$37</f>
        <v>Engineering</v>
      </c>
      <c r="C148" s="327">
        <f>Data!LS4</f>
        <v>9475388.94578835</v>
      </c>
      <c r="D148" s="327">
        <f>Data!MM4</f>
        <v>20981300.252231151</v>
      </c>
      <c r="E148" s="327">
        <f>Data!NG4</f>
        <v>16803784.105957471</v>
      </c>
      <c r="F148" s="327">
        <f>Data!OA4</f>
        <v>21163595.552001581</v>
      </c>
      <c r="G148" s="327">
        <f>Data!OU4</f>
        <v>0</v>
      </c>
      <c r="H148" s="341">
        <f>Data!PO4</f>
        <v>0</v>
      </c>
      <c r="I148" s="342">
        <f t="shared" si="6"/>
        <v>68424068.855978549</v>
      </c>
    </row>
    <row r="149" spans="2:9" x14ac:dyDescent="0.55000000000000004">
      <c r="B149" s="127" t="str">
        <f>$B$38</f>
        <v>Home Economics</v>
      </c>
      <c r="C149" s="327">
        <f>Data!LT4</f>
        <v>0</v>
      </c>
      <c r="D149" s="327">
        <f>Data!MN4</f>
        <v>0</v>
      </c>
      <c r="E149" s="327">
        <f>Data!NH4</f>
        <v>0</v>
      </c>
      <c r="F149" s="327">
        <f>Data!OB4</f>
        <v>0</v>
      </c>
      <c r="G149" s="327">
        <f>Data!OV4</f>
        <v>0</v>
      </c>
      <c r="H149" s="341">
        <f>Data!PP4</f>
        <v>0</v>
      </c>
      <c r="I149" s="342">
        <f t="shared" si="6"/>
        <v>0</v>
      </c>
    </row>
    <row r="150" spans="2:9" x14ac:dyDescent="0.55000000000000004">
      <c r="B150" s="127" t="str">
        <f>$B$39</f>
        <v>Law</v>
      </c>
      <c r="C150" s="327">
        <f>Data!LU4</f>
        <v>0</v>
      </c>
      <c r="D150" s="327">
        <f>Data!MO4</f>
        <v>0</v>
      </c>
      <c r="E150" s="327">
        <f>Data!NI4</f>
        <v>0</v>
      </c>
      <c r="F150" s="327">
        <f>Data!OC4</f>
        <v>0</v>
      </c>
      <c r="G150" s="327">
        <f>Data!OW4</f>
        <v>0</v>
      </c>
      <c r="H150" s="341">
        <f>Data!PQ4</f>
        <v>0</v>
      </c>
      <c r="I150" s="342">
        <f t="shared" si="6"/>
        <v>0</v>
      </c>
    </row>
    <row r="151" spans="2:9" x14ac:dyDescent="0.55000000000000004">
      <c r="B151" s="127" t="str">
        <f>$B$40</f>
        <v>Social Service</v>
      </c>
      <c r="C151" s="327">
        <f>Data!LV4</f>
        <v>0</v>
      </c>
      <c r="D151" s="327">
        <f>Data!MP4</f>
        <v>0</v>
      </c>
      <c r="E151" s="327">
        <f>Data!NJ4</f>
        <v>0</v>
      </c>
      <c r="F151" s="327">
        <f>Data!OD4</f>
        <v>0</v>
      </c>
      <c r="G151" s="327">
        <f>Data!OX4</f>
        <v>0</v>
      </c>
      <c r="H151" s="341">
        <f>Data!PR4</f>
        <v>0</v>
      </c>
      <c r="I151" s="342">
        <f t="shared" si="6"/>
        <v>0</v>
      </c>
    </row>
    <row r="152" spans="2:9" x14ac:dyDescent="0.55000000000000004">
      <c r="B152" s="127" t="str">
        <f>$B$41</f>
        <v>Library Science</v>
      </c>
      <c r="C152" s="327">
        <f>Data!LW4</f>
        <v>177599.32049355705</v>
      </c>
      <c r="D152" s="327">
        <f>Data!MQ4</f>
        <v>0</v>
      </c>
      <c r="E152" s="327">
        <f>Data!NK4</f>
        <v>0</v>
      </c>
      <c r="F152" s="327">
        <f>Data!OE4</f>
        <v>0</v>
      </c>
      <c r="G152" s="327">
        <f>Data!OY4</f>
        <v>0</v>
      </c>
      <c r="H152" s="341">
        <f>Data!PS4</f>
        <v>0</v>
      </c>
      <c r="I152" s="342">
        <f t="shared" si="6"/>
        <v>177599.32049355705</v>
      </c>
    </row>
    <row r="153" spans="2:9" x14ac:dyDescent="0.55000000000000004">
      <c r="B153" s="127" t="str">
        <f>$B$42</f>
        <v>Veterinary Science</v>
      </c>
      <c r="C153" s="327">
        <f>Data!LX4</f>
        <v>0</v>
      </c>
      <c r="D153" s="327">
        <f>Data!MR4</f>
        <v>0</v>
      </c>
      <c r="E153" s="327">
        <f>Data!NL4</f>
        <v>0</v>
      </c>
      <c r="F153" s="327">
        <f>Data!OF4</f>
        <v>0</v>
      </c>
      <c r="G153" s="327">
        <f>Data!OZ4</f>
        <v>0</v>
      </c>
      <c r="H153" s="341">
        <f>Data!PT4</f>
        <v>0</v>
      </c>
      <c r="I153" s="342">
        <f t="shared" si="6"/>
        <v>0</v>
      </c>
    </row>
    <row r="154" spans="2:9" x14ac:dyDescent="0.55000000000000004">
      <c r="B154" s="127" t="str">
        <f>$B$43</f>
        <v>Vocational Training</v>
      </c>
      <c r="C154" s="327">
        <f>Data!LY4</f>
        <v>0</v>
      </c>
      <c r="D154" s="327">
        <f>Data!MS4</f>
        <v>0</v>
      </c>
      <c r="E154" s="327">
        <f>Data!NM4</f>
        <v>0</v>
      </c>
      <c r="F154" s="327">
        <f>Data!OG4</f>
        <v>0</v>
      </c>
      <c r="G154" s="327">
        <f>Data!PA4</f>
        <v>0</v>
      </c>
      <c r="H154" s="341">
        <f>Data!PU4</f>
        <v>0</v>
      </c>
      <c r="I154" s="342">
        <f t="shared" si="6"/>
        <v>0</v>
      </c>
    </row>
    <row r="155" spans="2:9" x14ac:dyDescent="0.55000000000000004">
      <c r="B155" s="127" t="str">
        <f>$B$44</f>
        <v>Physical Training</v>
      </c>
      <c r="C155" s="327">
        <f>Data!LZ4</f>
        <v>0</v>
      </c>
      <c r="D155" s="327">
        <f>Data!MT4</f>
        <v>0</v>
      </c>
      <c r="E155" s="327">
        <f>Data!NN4</f>
        <v>0</v>
      </c>
      <c r="F155" s="327">
        <f>Data!OH4</f>
        <v>0</v>
      </c>
      <c r="G155" s="327">
        <f>Data!PB4</f>
        <v>0</v>
      </c>
      <c r="H155" s="341">
        <f>Data!PV4</f>
        <v>0</v>
      </c>
      <c r="I155" s="342">
        <f t="shared" si="6"/>
        <v>0</v>
      </c>
    </row>
    <row r="156" spans="2:9" x14ac:dyDescent="0.55000000000000004">
      <c r="B156" s="127" t="str">
        <f>$B$45</f>
        <v>Health Services</v>
      </c>
      <c r="C156" s="327">
        <f>Data!MA4</f>
        <v>412004.44370528503</v>
      </c>
      <c r="D156" s="327">
        <f>Data!MU4</f>
        <v>1686234.764471988</v>
      </c>
      <c r="E156" s="327">
        <f>Data!NO4</f>
        <v>3835027.2222158243</v>
      </c>
      <c r="F156" s="327">
        <f>Data!OI4</f>
        <v>761196.11052873381</v>
      </c>
      <c r="G156" s="327">
        <f>Data!PC4</f>
        <v>1242232.7854023185</v>
      </c>
      <c r="H156" s="341">
        <f>Data!PW4</f>
        <v>0</v>
      </c>
      <c r="I156" s="342">
        <f t="shared" si="6"/>
        <v>7936695.32632415</v>
      </c>
    </row>
    <row r="157" spans="2:9" x14ac:dyDescent="0.55000000000000004">
      <c r="B157" s="127" t="str">
        <f>$B$46</f>
        <v>Pharmacy</v>
      </c>
      <c r="C157" s="327">
        <f>Data!MB4</f>
        <v>0</v>
      </c>
      <c r="D157" s="327">
        <f>Data!MV4</f>
        <v>0</v>
      </c>
      <c r="E157" s="327">
        <f>Data!NP4</f>
        <v>0</v>
      </c>
      <c r="F157" s="327">
        <f>Data!OJ4</f>
        <v>0</v>
      </c>
      <c r="G157" s="327">
        <f>Data!PD4</f>
        <v>0</v>
      </c>
      <c r="H157" s="341">
        <f>Data!PX4</f>
        <v>0</v>
      </c>
      <c r="I157" s="342">
        <f t="shared" si="6"/>
        <v>0</v>
      </c>
    </row>
    <row r="158" spans="2:9" x14ac:dyDescent="0.55000000000000004">
      <c r="B158" s="127" t="str">
        <f>$B$47</f>
        <v>Business Administration</v>
      </c>
      <c r="C158" s="327">
        <f>Data!MC4</f>
        <v>6534142.2730160849</v>
      </c>
      <c r="D158" s="327">
        <f>Data!MW4</f>
        <v>20521829.163316287</v>
      </c>
      <c r="E158" s="327">
        <f>Data!NQ4</f>
        <v>18671386.523883797</v>
      </c>
      <c r="F158" s="327">
        <f>Data!OK4</f>
        <v>13274261.706986453</v>
      </c>
      <c r="G158" s="327">
        <f>Data!PE4</f>
        <v>0</v>
      </c>
      <c r="H158" s="341">
        <f>Data!PY4</f>
        <v>0</v>
      </c>
      <c r="I158" s="342">
        <f t="shared" si="6"/>
        <v>59001619.667202622</v>
      </c>
    </row>
    <row r="159" spans="2:9" x14ac:dyDescent="0.55000000000000004">
      <c r="B159" s="127" t="str">
        <f>$B$48</f>
        <v>Optometry</v>
      </c>
      <c r="C159" s="327">
        <f>Data!MD4</f>
        <v>0</v>
      </c>
      <c r="D159" s="327">
        <f>Data!MX4</f>
        <v>0</v>
      </c>
      <c r="E159" s="327">
        <f>Data!NR4</f>
        <v>0</v>
      </c>
      <c r="F159" s="327">
        <f>Data!OL4</f>
        <v>0</v>
      </c>
      <c r="G159" s="327">
        <f>Data!PF4</f>
        <v>0</v>
      </c>
      <c r="H159" s="341">
        <f>Data!PZ4</f>
        <v>0</v>
      </c>
      <c r="I159" s="342">
        <f t="shared" si="6"/>
        <v>0</v>
      </c>
    </row>
    <row r="160" spans="2:9" x14ac:dyDescent="0.55000000000000004">
      <c r="B160" s="127" t="str">
        <f>$B$49</f>
        <v>Teacher Ed-Practice Teaching</v>
      </c>
      <c r="C160" s="327">
        <f>Data!ME4</f>
        <v>0</v>
      </c>
      <c r="D160" s="327">
        <f>Data!MY4</f>
        <v>217040.48618407288</v>
      </c>
      <c r="E160" s="327">
        <f>Data!NS4</f>
        <v>0</v>
      </c>
      <c r="F160" s="327">
        <f>Data!OM4</f>
        <v>0</v>
      </c>
      <c r="G160" s="327">
        <f>Data!PG4</f>
        <v>0</v>
      </c>
      <c r="H160" s="341">
        <f>Data!QA4</f>
        <v>0</v>
      </c>
      <c r="I160" s="342">
        <f t="shared" si="6"/>
        <v>217040.48618407288</v>
      </c>
    </row>
    <row r="161" spans="2:10" x14ac:dyDescent="0.55000000000000004">
      <c r="B161" s="127" t="str">
        <f>$B$50</f>
        <v>Technology</v>
      </c>
      <c r="C161" s="327">
        <f>Data!MF4</f>
        <v>305.66695146517219</v>
      </c>
      <c r="D161" s="327">
        <f>Data!MZ4</f>
        <v>56459.396192130604</v>
      </c>
      <c r="E161" s="327">
        <f>Data!NT4</f>
        <v>259517.55828090743</v>
      </c>
      <c r="F161" s="327">
        <f>Data!ON4</f>
        <v>23256.032295224333</v>
      </c>
      <c r="G161" s="327">
        <f>Data!PH4</f>
        <v>0</v>
      </c>
      <c r="H161" s="341">
        <f>Data!QB4</f>
        <v>0</v>
      </c>
      <c r="I161" s="342">
        <f t="shared" si="6"/>
        <v>339538.65371972753</v>
      </c>
    </row>
    <row r="162" spans="2:10" x14ac:dyDescent="0.55000000000000004">
      <c r="B162" s="127" t="str">
        <f>$B$51</f>
        <v>Nursing</v>
      </c>
      <c r="C162" s="327">
        <f>Data!MG4</f>
        <v>0</v>
      </c>
      <c r="D162" s="327">
        <f>Data!NA4</f>
        <v>0</v>
      </c>
      <c r="E162" s="327">
        <f>Data!NU4</f>
        <v>0</v>
      </c>
      <c r="F162" s="327">
        <f>Data!OO4</f>
        <v>0</v>
      </c>
      <c r="G162" s="327">
        <f>Data!PI4</f>
        <v>0</v>
      </c>
      <c r="H162" s="341">
        <f>Data!QC4</f>
        <v>0</v>
      </c>
      <c r="I162" s="342">
        <f t="shared" si="6"/>
        <v>0</v>
      </c>
    </row>
    <row r="163" spans="2:10" ht="19.8" thickBot="1" x14ac:dyDescent="0.6">
      <c r="B163" s="130" t="str">
        <f>$B$52</f>
        <v>Totals</v>
      </c>
      <c r="C163" s="133">
        <f t="shared" ref="C163:H163" si="7">SUM(C143:C162)</f>
        <v>50213517.670821331</v>
      </c>
      <c r="D163" s="133">
        <f t="shared" si="7"/>
        <v>77272047.784239992</v>
      </c>
      <c r="E163" s="133">
        <f t="shared" si="7"/>
        <v>59921300.351335637</v>
      </c>
      <c r="F163" s="133">
        <f t="shared" si="7"/>
        <v>62484754.482060492</v>
      </c>
      <c r="G163" s="134">
        <f t="shared" si="7"/>
        <v>1242232.7854023185</v>
      </c>
      <c r="H163" s="343">
        <f t="shared" si="7"/>
        <v>0</v>
      </c>
      <c r="I163" s="342">
        <f>SUM(I143:I162)</f>
        <v>251133853.07385972</v>
      </c>
    </row>
    <row r="164" spans="2:10" ht="19.8" thickTop="1" x14ac:dyDescent="0.55000000000000004">
      <c r="B164" s="143"/>
      <c r="C164" s="329"/>
      <c r="D164" s="329"/>
      <c r="E164" s="329"/>
      <c r="F164" s="329"/>
      <c r="G164" s="329"/>
      <c r="H164" s="344"/>
      <c r="I164" s="345"/>
    </row>
    <row r="165" spans="2:10" ht="19.5" customHeight="1" x14ac:dyDescent="0.55000000000000004">
      <c r="B165" s="437" t="s">
        <v>63</v>
      </c>
      <c r="C165" s="437"/>
      <c r="D165" s="437"/>
      <c r="E165" s="437"/>
      <c r="F165" s="437"/>
      <c r="G165" s="437"/>
      <c r="H165" s="346"/>
      <c r="I165" s="346"/>
    </row>
    <row r="166" spans="2:10" ht="43.5" customHeight="1" thickBot="1" x14ac:dyDescent="0.6">
      <c r="B166" s="444" t="s">
        <v>40</v>
      </c>
      <c r="C166" s="444"/>
      <c r="D166" s="444"/>
      <c r="E166" s="444"/>
      <c r="F166" s="444"/>
      <c r="G166" s="444"/>
      <c r="H166" s="326"/>
    </row>
    <row r="167" spans="2:10" ht="19.8" thickBot="1" x14ac:dyDescent="0.6">
      <c r="B167" s="124" t="s">
        <v>31</v>
      </c>
      <c r="C167" s="125" t="s">
        <v>25</v>
      </c>
      <c r="D167" s="125" t="s">
        <v>26</v>
      </c>
      <c r="E167" s="125" t="s">
        <v>27</v>
      </c>
      <c r="F167" s="125" t="s">
        <v>28</v>
      </c>
      <c r="G167" s="125" t="s">
        <v>29</v>
      </c>
      <c r="H167" s="126" t="s">
        <v>1</v>
      </c>
    </row>
    <row r="168" spans="2:10" x14ac:dyDescent="0.55000000000000004">
      <c r="B168" s="127" t="str">
        <f>$B$32</f>
        <v>Liberal Arts</v>
      </c>
      <c r="C168" s="321">
        <f t="shared" ref="C168:G183" si="8">C143+$H$140*IF($H116=0,0,$H143*C116/$H116)+IF($H32=0,0,$H$141*$H143*C32/$H32)</f>
        <v>18161261.587618347</v>
      </c>
      <c r="D168" s="321">
        <f t="shared" si="8"/>
        <v>13774278.597955957</v>
      </c>
      <c r="E168" s="321">
        <f t="shared" si="8"/>
        <v>6617620.5871394407</v>
      </c>
      <c r="F168" s="321">
        <f t="shared" si="8"/>
        <v>11328664.689093741</v>
      </c>
      <c r="G168" s="321">
        <f t="shared" si="8"/>
        <v>0</v>
      </c>
      <c r="H168" s="133">
        <f t="shared" ref="H168:H188" si="9">SUM(C168:G168)</f>
        <v>49881825.461807482</v>
      </c>
      <c r="I168" s="347"/>
      <c r="J168" s="288"/>
    </row>
    <row r="169" spans="2:10" x14ac:dyDescent="0.55000000000000004">
      <c r="B169" s="127" t="str">
        <f>$B$33</f>
        <v>Science</v>
      </c>
      <c r="C169" s="141">
        <f t="shared" si="8"/>
        <v>10057124.35233986</v>
      </c>
      <c r="D169" s="141">
        <f t="shared" si="8"/>
        <v>13338971.754994716</v>
      </c>
      <c r="E169" s="141">
        <f t="shared" si="8"/>
        <v>11956278.659624303</v>
      </c>
      <c r="F169" s="141">
        <f t="shared" si="8"/>
        <v>13863969.315263547</v>
      </c>
      <c r="G169" s="141">
        <f t="shared" si="8"/>
        <v>0</v>
      </c>
      <c r="H169" s="136">
        <f t="shared" si="9"/>
        <v>49216344.082222424</v>
      </c>
      <c r="I169" s="347"/>
      <c r="J169" s="288"/>
    </row>
    <row r="170" spans="2:10" x14ac:dyDescent="0.55000000000000004">
      <c r="B170" s="127" t="str">
        <f>$B$34</f>
        <v>Fine Arts</v>
      </c>
      <c r="C170" s="141">
        <f t="shared" si="8"/>
        <v>5305028.3360647997</v>
      </c>
      <c r="D170" s="141">
        <f t="shared" si="8"/>
        <v>6073800.3003788562</v>
      </c>
      <c r="E170" s="141">
        <f t="shared" si="8"/>
        <v>1737205.835233673</v>
      </c>
      <c r="F170" s="141">
        <f t="shared" si="8"/>
        <v>2030170.6902962825</v>
      </c>
      <c r="G170" s="141">
        <f t="shared" si="8"/>
        <v>0</v>
      </c>
      <c r="H170" s="136">
        <f t="shared" si="9"/>
        <v>15146205.161973612</v>
      </c>
      <c r="I170" s="347"/>
      <c r="J170" s="288"/>
    </row>
    <row r="171" spans="2:10" x14ac:dyDescent="0.55000000000000004">
      <c r="B171" s="127" t="str">
        <f>$B$35</f>
        <v>Teacher Education</v>
      </c>
      <c r="C171" s="141">
        <f t="shared" si="8"/>
        <v>90662.74484357702</v>
      </c>
      <c r="D171" s="141">
        <f t="shared" si="8"/>
        <v>622133.06851482962</v>
      </c>
      <c r="E171" s="141">
        <f t="shared" si="8"/>
        <v>40479.859000217322</v>
      </c>
      <c r="F171" s="141">
        <f t="shared" si="8"/>
        <v>39640.385594931191</v>
      </c>
      <c r="G171" s="141">
        <f t="shared" si="8"/>
        <v>0</v>
      </c>
      <c r="H171" s="136">
        <f t="shared" si="9"/>
        <v>792916.05795355514</v>
      </c>
      <c r="I171" s="347"/>
      <c r="J171" s="288"/>
    </row>
    <row r="172" spans="2:10" x14ac:dyDescent="0.55000000000000004">
      <c r="B172" s="127" t="str">
        <f>$B$36</f>
        <v>Agriculture</v>
      </c>
      <c r="C172" s="141">
        <f t="shared" si="8"/>
        <v>0</v>
      </c>
      <c r="D172" s="141">
        <f t="shared" si="8"/>
        <v>0</v>
      </c>
      <c r="E172" s="141">
        <f t="shared" si="8"/>
        <v>0</v>
      </c>
      <c r="F172" s="141">
        <f t="shared" si="8"/>
        <v>0</v>
      </c>
      <c r="G172" s="141">
        <f t="shared" si="8"/>
        <v>0</v>
      </c>
      <c r="H172" s="136">
        <f t="shared" si="9"/>
        <v>0</v>
      </c>
      <c r="I172" s="347"/>
      <c r="J172" s="288"/>
    </row>
    <row r="173" spans="2:10" x14ac:dyDescent="0.55000000000000004">
      <c r="B173" s="127" t="str">
        <f>$B$37</f>
        <v>Engineering</v>
      </c>
      <c r="C173" s="141">
        <f t="shared" si="8"/>
        <v>9475388.94578835</v>
      </c>
      <c r="D173" s="141">
        <f t="shared" si="8"/>
        <v>20981300.252231151</v>
      </c>
      <c r="E173" s="141">
        <f t="shared" si="8"/>
        <v>16803784.105957471</v>
      </c>
      <c r="F173" s="141">
        <f t="shared" si="8"/>
        <v>21163595.552001581</v>
      </c>
      <c r="G173" s="141">
        <f t="shared" si="8"/>
        <v>0</v>
      </c>
      <c r="H173" s="136">
        <f t="shared" si="9"/>
        <v>68424068.855978549</v>
      </c>
      <c r="I173" s="347"/>
      <c r="J173" s="288"/>
    </row>
    <row r="174" spans="2:10" x14ac:dyDescent="0.55000000000000004">
      <c r="B174" s="127" t="str">
        <f>$B$38</f>
        <v>Home Economics</v>
      </c>
      <c r="C174" s="141">
        <f t="shared" si="8"/>
        <v>0</v>
      </c>
      <c r="D174" s="141">
        <f t="shared" si="8"/>
        <v>0</v>
      </c>
      <c r="E174" s="141">
        <f t="shared" si="8"/>
        <v>0</v>
      </c>
      <c r="F174" s="141">
        <f t="shared" si="8"/>
        <v>0</v>
      </c>
      <c r="G174" s="141">
        <f t="shared" si="8"/>
        <v>0</v>
      </c>
      <c r="H174" s="136">
        <f t="shared" si="9"/>
        <v>0</v>
      </c>
      <c r="I174" s="347"/>
      <c r="J174" s="288"/>
    </row>
    <row r="175" spans="2:10" x14ac:dyDescent="0.55000000000000004">
      <c r="B175" s="127" t="str">
        <f>$B$39</f>
        <v>Law</v>
      </c>
      <c r="C175" s="141">
        <f t="shared" si="8"/>
        <v>0</v>
      </c>
      <c r="D175" s="141">
        <f t="shared" si="8"/>
        <v>0</v>
      </c>
      <c r="E175" s="141">
        <f t="shared" si="8"/>
        <v>0</v>
      </c>
      <c r="F175" s="141">
        <f t="shared" si="8"/>
        <v>0</v>
      </c>
      <c r="G175" s="141">
        <f t="shared" si="8"/>
        <v>0</v>
      </c>
      <c r="H175" s="136">
        <f t="shared" si="9"/>
        <v>0</v>
      </c>
      <c r="I175" s="347"/>
      <c r="J175" s="288"/>
    </row>
    <row r="176" spans="2:10" x14ac:dyDescent="0.55000000000000004">
      <c r="B176" s="127" t="str">
        <f>$B$40</f>
        <v>Social Service</v>
      </c>
      <c r="C176" s="141">
        <f t="shared" si="8"/>
        <v>0</v>
      </c>
      <c r="D176" s="141">
        <f t="shared" si="8"/>
        <v>0</v>
      </c>
      <c r="E176" s="141">
        <f t="shared" si="8"/>
        <v>0</v>
      </c>
      <c r="F176" s="141">
        <f t="shared" si="8"/>
        <v>0</v>
      </c>
      <c r="G176" s="141">
        <f t="shared" si="8"/>
        <v>0</v>
      </c>
      <c r="H176" s="136">
        <f t="shared" si="9"/>
        <v>0</v>
      </c>
      <c r="I176" s="347"/>
      <c r="J176" s="288"/>
    </row>
    <row r="177" spans="2:10" x14ac:dyDescent="0.55000000000000004">
      <c r="B177" s="127" t="str">
        <f>$B$41</f>
        <v>Library Science</v>
      </c>
      <c r="C177" s="141">
        <f t="shared" si="8"/>
        <v>177599.32049355705</v>
      </c>
      <c r="D177" s="141">
        <f t="shared" si="8"/>
        <v>0</v>
      </c>
      <c r="E177" s="141">
        <f t="shared" si="8"/>
        <v>0</v>
      </c>
      <c r="F177" s="141">
        <f t="shared" si="8"/>
        <v>0</v>
      </c>
      <c r="G177" s="141">
        <f t="shared" si="8"/>
        <v>0</v>
      </c>
      <c r="H177" s="136">
        <f t="shared" si="9"/>
        <v>177599.32049355705</v>
      </c>
      <c r="I177" s="347"/>
      <c r="J177" s="288"/>
    </row>
    <row r="178" spans="2:10" x14ac:dyDescent="0.55000000000000004">
      <c r="B178" s="127" t="str">
        <f>$B$42</f>
        <v>Veterinary Science</v>
      </c>
      <c r="C178" s="141">
        <f t="shared" si="8"/>
        <v>0</v>
      </c>
      <c r="D178" s="141">
        <f t="shared" si="8"/>
        <v>0</v>
      </c>
      <c r="E178" s="141">
        <f t="shared" si="8"/>
        <v>0</v>
      </c>
      <c r="F178" s="141">
        <f t="shared" si="8"/>
        <v>0</v>
      </c>
      <c r="G178" s="141">
        <f t="shared" si="8"/>
        <v>0</v>
      </c>
      <c r="H178" s="136">
        <f t="shared" si="9"/>
        <v>0</v>
      </c>
      <c r="I178" s="347"/>
      <c r="J178" s="288"/>
    </row>
    <row r="179" spans="2:10" x14ac:dyDescent="0.55000000000000004">
      <c r="B179" s="127" t="str">
        <f>$B$43</f>
        <v>Vocational Training</v>
      </c>
      <c r="C179" s="141">
        <f t="shared" si="8"/>
        <v>0</v>
      </c>
      <c r="D179" s="141">
        <f t="shared" si="8"/>
        <v>0</v>
      </c>
      <c r="E179" s="141">
        <f t="shared" si="8"/>
        <v>0</v>
      </c>
      <c r="F179" s="141">
        <f t="shared" si="8"/>
        <v>0</v>
      </c>
      <c r="G179" s="141">
        <f t="shared" si="8"/>
        <v>0</v>
      </c>
      <c r="H179" s="136">
        <f t="shared" si="9"/>
        <v>0</v>
      </c>
      <c r="I179" s="347"/>
      <c r="J179" s="288"/>
    </row>
    <row r="180" spans="2:10" x14ac:dyDescent="0.55000000000000004">
      <c r="B180" s="127" t="str">
        <f>$B$44</f>
        <v>Physical Training</v>
      </c>
      <c r="C180" s="141">
        <f t="shared" si="8"/>
        <v>0</v>
      </c>
      <c r="D180" s="141">
        <f t="shared" si="8"/>
        <v>0</v>
      </c>
      <c r="E180" s="141">
        <f t="shared" si="8"/>
        <v>0</v>
      </c>
      <c r="F180" s="141">
        <f t="shared" si="8"/>
        <v>0</v>
      </c>
      <c r="G180" s="141">
        <f t="shared" si="8"/>
        <v>0</v>
      </c>
      <c r="H180" s="136">
        <f t="shared" si="9"/>
        <v>0</v>
      </c>
      <c r="I180" s="347"/>
      <c r="J180" s="288"/>
    </row>
    <row r="181" spans="2:10" x14ac:dyDescent="0.55000000000000004">
      <c r="B181" s="127" t="str">
        <f>$B$45</f>
        <v>Health Services</v>
      </c>
      <c r="C181" s="141">
        <f t="shared" si="8"/>
        <v>412004.44370528503</v>
      </c>
      <c r="D181" s="141">
        <f t="shared" si="8"/>
        <v>1686234.764471988</v>
      </c>
      <c r="E181" s="141">
        <f t="shared" si="8"/>
        <v>3835027.2222158243</v>
      </c>
      <c r="F181" s="141">
        <f t="shared" si="8"/>
        <v>761196.11052873381</v>
      </c>
      <c r="G181" s="141">
        <f t="shared" si="8"/>
        <v>1242232.7854023185</v>
      </c>
      <c r="H181" s="136">
        <f t="shared" si="9"/>
        <v>7936695.32632415</v>
      </c>
      <c r="I181" s="347"/>
      <c r="J181" s="288"/>
    </row>
    <row r="182" spans="2:10" x14ac:dyDescent="0.55000000000000004">
      <c r="B182" s="127" t="str">
        <f>$B$46</f>
        <v>Pharmacy</v>
      </c>
      <c r="C182" s="141">
        <f t="shared" si="8"/>
        <v>0</v>
      </c>
      <c r="D182" s="141">
        <f t="shared" si="8"/>
        <v>0</v>
      </c>
      <c r="E182" s="141">
        <f t="shared" si="8"/>
        <v>0</v>
      </c>
      <c r="F182" s="141">
        <f t="shared" si="8"/>
        <v>0</v>
      </c>
      <c r="G182" s="141">
        <f t="shared" si="8"/>
        <v>0</v>
      </c>
      <c r="H182" s="136">
        <f t="shared" si="9"/>
        <v>0</v>
      </c>
      <c r="I182" s="347"/>
      <c r="J182" s="288"/>
    </row>
    <row r="183" spans="2:10" x14ac:dyDescent="0.55000000000000004">
      <c r="B183" s="127" t="str">
        <f>$B$47</f>
        <v>Business Administration</v>
      </c>
      <c r="C183" s="141">
        <f t="shared" si="8"/>
        <v>6534142.2730160849</v>
      </c>
      <c r="D183" s="141">
        <f t="shared" si="8"/>
        <v>20521829.163316287</v>
      </c>
      <c r="E183" s="141">
        <f t="shared" si="8"/>
        <v>18671386.523883797</v>
      </c>
      <c r="F183" s="141">
        <f t="shared" si="8"/>
        <v>13274261.706986453</v>
      </c>
      <c r="G183" s="141">
        <f t="shared" si="8"/>
        <v>0</v>
      </c>
      <c r="H183" s="136">
        <f t="shared" si="9"/>
        <v>59001619.667202622</v>
      </c>
      <c r="I183" s="347"/>
      <c r="J183" s="288"/>
    </row>
    <row r="184" spans="2:10" x14ac:dyDescent="0.55000000000000004">
      <c r="B184" s="127" t="str">
        <f>$B$48</f>
        <v>Optometry</v>
      </c>
      <c r="C184" s="141">
        <f t="shared" ref="C184:G187" si="10">C159+$H$140*IF($H132=0,0,$H159*C132/$H132)+IF($H48=0,0,$H$141*$H159*C48/$H48)</f>
        <v>0</v>
      </c>
      <c r="D184" s="141">
        <f t="shared" si="10"/>
        <v>0</v>
      </c>
      <c r="E184" s="141">
        <f t="shared" si="10"/>
        <v>0</v>
      </c>
      <c r="F184" s="141">
        <f t="shared" si="10"/>
        <v>0</v>
      </c>
      <c r="G184" s="141">
        <f t="shared" si="10"/>
        <v>0</v>
      </c>
      <c r="H184" s="136">
        <f t="shared" si="9"/>
        <v>0</v>
      </c>
      <c r="I184" s="347"/>
      <c r="J184" s="288"/>
    </row>
    <row r="185" spans="2:10" x14ac:dyDescent="0.55000000000000004">
      <c r="B185" s="127" t="str">
        <f>$B$49</f>
        <v>Teacher Ed-Practice Teaching</v>
      </c>
      <c r="C185" s="141">
        <f t="shared" si="10"/>
        <v>0</v>
      </c>
      <c r="D185" s="141">
        <f t="shared" si="10"/>
        <v>217040.48618407288</v>
      </c>
      <c r="E185" s="141">
        <f t="shared" si="10"/>
        <v>0</v>
      </c>
      <c r="F185" s="141">
        <f t="shared" si="10"/>
        <v>0</v>
      </c>
      <c r="G185" s="141">
        <f t="shared" si="10"/>
        <v>0</v>
      </c>
      <c r="H185" s="136">
        <f t="shared" si="9"/>
        <v>217040.48618407288</v>
      </c>
      <c r="I185" s="347"/>
      <c r="J185" s="288"/>
    </row>
    <row r="186" spans="2:10" x14ac:dyDescent="0.55000000000000004">
      <c r="B186" s="127" t="str">
        <f>$B$50</f>
        <v>Technology</v>
      </c>
      <c r="C186" s="141">
        <f t="shared" si="10"/>
        <v>305.66695146517219</v>
      </c>
      <c r="D186" s="141">
        <f t="shared" si="10"/>
        <v>56459.396192130604</v>
      </c>
      <c r="E186" s="141">
        <f t="shared" si="10"/>
        <v>259517.55828090743</v>
      </c>
      <c r="F186" s="141">
        <f t="shared" si="10"/>
        <v>23256.032295224333</v>
      </c>
      <c r="G186" s="141">
        <f t="shared" si="10"/>
        <v>0</v>
      </c>
      <c r="H186" s="136">
        <f t="shared" si="9"/>
        <v>339538.65371972753</v>
      </c>
      <c r="I186" s="347"/>
      <c r="J186" s="288"/>
    </row>
    <row r="187" spans="2:10" x14ac:dyDescent="0.55000000000000004">
      <c r="B187" s="127" t="str">
        <f>$B$51</f>
        <v>Nursing</v>
      </c>
      <c r="C187" s="141">
        <f t="shared" si="10"/>
        <v>0</v>
      </c>
      <c r="D187" s="141">
        <f t="shared" si="10"/>
        <v>0</v>
      </c>
      <c r="E187" s="141">
        <f t="shared" si="10"/>
        <v>0</v>
      </c>
      <c r="F187" s="141">
        <f t="shared" si="10"/>
        <v>0</v>
      </c>
      <c r="G187" s="141">
        <f t="shared" si="10"/>
        <v>0</v>
      </c>
      <c r="H187" s="136">
        <f t="shared" si="9"/>
        <v>0</v>
      </c>
      <c r="I187" s="347"/>
      <c r="J187" s="288"/>
    </row>
    <row r="188" spans="2:10" x14ac:dyDescent="0.55000000000000004">
      <c r="B188" s="130" t="str">
        <f>$B$52</f>
        <v>Totals</v>
      </c>
      <c r="C188" s="133">
        <f>SUM(C168:C187)</f>
        <v>50213517.670821331</v>
      </c>
      <c r="D188" s="133">
        <f>SUM(D168:D187)</f>
        <v>77272047.784239992</v>
      </c>
      <c r="E188" s="133">
        <f>SUM(E168:E187)</f>
        <v>59921300.351335637</v>
      </c>
      <c r="F188" s="133">
        <f>SUM(F168:F187)</f>
        <v>62484754.482060492</v>
      </c>
      <c r="G188" s="133">
        <f>SUM(G168:G187)</f>
        <v>1242232.7854023185</v>
      </c>
      <c r="H188" s="133">
        <f t="shared" si="9"/>
        <v>251133853.07385978</v>
      </c>
      <c r="I188" s="347"/>
      <c r="J188" s="288"/>
    </row>
    <row r="189" spans="2:10" x14ac:dyDescent="0.55000000000000004">
      <c r="B189" s="328"/>
      <c r="C189" s="329"/>
      <c r="D189" s="329"/>
      <c r="E189" s="329"/>
      <c r="F189" s="329"/>
      <c r="G189" s="329"/>
      <c r="H189" s="344"/>
    </row>
    <row r="190" spans="2:10" x14ac:dyDescent="0.55000000000000004">
      <c r="B190" s="442" t="s">
        <v>34</v>
      </c>
      <c r="C190" s="442"/>
      <c r="D190" s="442"/>
      <c r="E190" s="442"/>
      <c r="F190" s="442"/>
      <c r="G190" s="442"/>
      <c r="H190" s="122">
        <f>H15</f>
        <v>114552520</v>
      </c>
    </row>
    <row r="191" spans="2:10" ht="43.5" customHeight="1" thickBot="1" x14ac:dyDescent="0.6">
      <c r="B191" s="432" t="s">
        <v>225</v>
      </c>
      <c r="C191" s="432"/>
      <c r="D191" s="432"/>
      <c r="E191" s="432"/>
      <c r="F191" s="432"/>
      <c r="G191" s="432"/>
      <c r="H191" s="432"/>
    </row>
    <row r="192" spans="2:10" ht="19.8" thickBot="1" x14ac:dyDescent="0.6">
      <c r="B192" s="124" t="s">
        <v>31</v>
      </c>
      <c r="C192" s="125" t="s">
        <v>25</v>
      </c>
      <c r="D192" s="125" t="s">
        <v>26</v>
      </c>
      <c r="E192" s="125" t="s">
        <v>27</v>
      </c>
      <c r="F192" s="125" t="s">
        <v>28</v>
      </c>
      <c r="G192" s="125" t="s">
        <v>29</v>
      </c>
      <c r="H192" s="126" t="s">
        <v>1</v>
      </c>
    </row>
    <row r="193" spans="2:8" x14ac:dyDescent="0.55000000000000004">
      <c r="B193" s="127" t="str">
        <f>$B$32</f>
        <v>Liberal Arts</v>
      </c>
      <c r="C193" s="135">
        <f t="shared" ref="C193:G208" si="11">$H$190*IF($H$136=0,0,C116/$H$136)</f>
        <v>8284101.3100253781</v>
      </c>
      <c r="D193" s="135">
        <f t="shared" si="11"/>
        <v>6283017.2247381546</v>
      </c>
      <c r="E193" s="135">
        <f t="shared" si="11"/>
        <v>3018569.9991540038</v>
      </c>
      <c r="F193" s="135">
        <f t="shared" si="11"/>
        <v>5167471.7386231329</v>
      </c>
      <c r="G193" s="135">
        <f t="shared" si="11"/>
        <v>0</v>
      </c>
      <c r="H193" s="135">
        <f>SUM(C193:G193)</f>
        <v>22753160.272540674</v>
      </c>
    </row>
    <row r="194" spans="2:8" x14ac:dyDescent="0.55000000000000004">
      <c r="B194" s="127" t="str">
        <f>$B$33</f>
        <v>Science</v>
      </c>
      <c r="C194" s="138">
        <f t="shared" si="11"/>
        <v>4587469.6876293672</v>
      </c>
      <c r="D194" s="138">
        <f t="shared" si="11"/>
        <v>6084455.7993305307</v>
      </c>
      <c r="E194" s="138">
        <f t="shared" si="11"/>
        <v>5453752.385503253</v>
      </c>
      <c r="F194" s="138">
        <f t="shared" si="11"/>
        <v>6323928.8643376566</v>
      </c>
      <c r="G194" s="138">
        <f t="shared" si="11"/>
        <v>0</v>
      </c>
      <c r="H194" s="138">
        <f t="shared" ref="H194:H213" si="12">SUM(C194:G194)</f>
        <v>22449606.736800805</v>
      </c>
    </row>
    <row r="195" spans="2:8" x14ac:dyDescent="0.55000000000000004">
      <c r="B195" s="127" t="str">
        <f>$B$34</f>
        <v>Fine Arts</v>
      </c>
      <c r="C195" s="138">
        <f t="shared" si="11"/>
        <v>2419842.4749565753</v>
      </c>
      <c r="D195" s="138">
        <f t="shared" si="11"/>
        <v>2770511.1113814102</v>
      </c>
      <c r="E195" s="138">
        <f t="shared" si="11"/>
        <v>792411.31272809615</v>
      </c>
      <c r="F195" s="138">
        <f t="shared" si="11"/>
        <v>926044.67998657783</v>
      </c>
      <c r="G195" s="138">
        <f t="shared" si="11"/>
        <v>0</v>
      </c>
      <c r="H195" s="138">
        <f t="shared" si="12"/>
        <v>6908809.5790526588</v>
      </c>
    </row>
    <row r="196" spans="2:8" x14ac:dyDescent="0.55000000000000004">
      <c r="B196" s="127" t="str">
        <f>$B$35</f>
        <v>Teacher Education</v>
      </c>
      <c r="C196" s="138">
        <f t="shared" si="11"/>
        <v>41355.02149482922</v>
      </c>
      <c r="D196" s="138">
        <f t="shared" si="11"/>
        <v>283780.58115783549</v>
      </c>
      <c r="E196" s="138">
        <f t="shared" si="11"/>
        <v>18464.535151124324</v>
      </c>
      <c r="F196" s="138">
        <f t="shared" si="11"/>
        <v>18081.616668126233</v>
      </c>
      <c r="G196" s="138">
        <f t="shared" si="11"/>
        <v>0</v>
      </c>
      <c r="H196" s="138">
        <f t="shared" si="12"/>
        <v>361681.75447191531</v>
      </c>
    </row>
    <row r="197" spans="2:8" x14ac:dyDescent="0.55000000000000004">
      <c r="B197" s="127" t="str">
        <f>$B$36</f>
        <v>Agriculture</v>
      </c>
      <c r="C197" s="138">
        <f t="shared" si="11"/>
        <v>0</v>
      </c>
      <c r="D197" s="138">
        <f t="shared" si="11"/>
        <v>0</v>
      </c>
      <c r="E197" s="138">
        <f t="shared" si="11"/>
        <v>0</v>
      </c>
      <c r="F197" s="138">
        <f t="shared" si="11"/>
        <v>0</v>
      </c>
      <c r="G197" s="138">
        <f t="shared" si="11"/>
        <v>0</v>
      </c>
      <c r="H197" s="138">
        <f t="shared" si="12"/>
        <v>0</v>
      </c>
    </row>
    <row r="198" spans="2:8" x14ac:dyDescent="0.55000000000000004">
      <c r="B198" s="127" t="str">
        <f>$B$37</f>
        <v>Engineering</v>
      </c>
      <c r="C198" s="138">
        <f t="shared" si="11"/>
        <v>4322116.1481601149</v>
      </c>
      <c r="D198" s="138">
        <f t="shared" si="11"/>
        <v>9570437.3876780532</v>
      </c>
      <c r="E198" s="138">
        <f t="shared" si="11"/>
        <v>7664899.7787934532</v>
      </c>
      <c r="F198" s="138">
        <f t="shared" si="11"/>
        <v>9653589.8010912947</v>
      </c>
      <c r="G198" s="138">
        <f t="shared" si="11"/>
        <v>0</v>
      </c>
      <c r="H198" s="138">
        <f t="shared" si="12"/>
        <v>31211043.115722917</v>
      </c>
    </row>
    <row r="199" spans="2:8" x14ac:dyDescent="0.55000000000000004">
      <c r="B199" s="127" t="str">
        <f>$B$38</f>
        <v>Home Economics</v>
      </c>
      <c r="C199" s="138">
        <f t="shared" si="11"/>
        <v>0</v>
      </c>
      <c r="D199" s="138">
        <f t="shared" si="11"/>
        <v>0</v>
      </c>
      <c r="E199" s="138">
        <f t="shared" si="11"/>
        <v>0</v>
      </c>
      <c r="F199" s="138">
        <f t="shared" si="11"/>
        <v>0</v>
      </c>
      <c r="G199" s="138">
        <f t="shared" si="11"/>
        <v>0</v>
      </c>
      <c r="H199" s="138">
        <f t="shared" si="12"/>
        <v>0</v>
      </c>
    </row>
    <row r="200" spans="2:8" x14ac:dyDescent="0.55000000000000004">
      <c r="B200" s="127" t="str">
        <f>$B$39</f>
        <v>Law</v>
      </c>
      <c r="C200" s="138">
        <f t="shared" si="11"/>
        <v>0</v>
      </c>
      <c r="D200" s="138">
        <f t="shared" si="11"/>
        <v>0</v>
      </c>
      <c r="E200" s="138">
        <f t="shared" si="11"/>
        <v>0</v>
      </c>
      <c r="F200" s="138">
        <f t="shared" si="11"/>
        <v>0</v>
      </c>
      <c r="G200" s="138">
        <f t="shared" si="11"/>
        <v>0</v>
      </c>
      <c r="H200" s="138">
        <f t="shared" si="12"/>
        <v>0</v>
      </c>
    </row>
    <row r="201" spans="2:8" x14ac:dyDescent="0.55000000000000004">
      <c r="B201" s="127" t="str">
        <f>$B$40</f>
        <v>Social Service</v>
      </c>
      <c r="C201" s="138">
        <f t="shared" si="11"/>
        <v>0</v>
      </c>
      <c r="D201" s="138">
        <f t="shared" si="11"/>
        <v>0</v>
      </c>
      <c r="E201" s="138">
        <f t="shared" si="11"/>
        <v>0</v>
      </c>
      <c r="F201" s="138">
        <f t="shared" si="11"/>
        <v>0</v>
      </c>
      <c r="G201" s="138">
        <f t="shared" si="11"/>
        <v>0</v>
      </c>
      <c r="H201" s="138">
        <f t="shared" si="12"/>
        <v>0</v>
      </c>
    </row>
    <row r="202" spans="2:8" x14ac:dyDescent="0.55000000000000004">
      <c r="B202" s="127" t="str">
        <f>$B$41</f>
        <v>Library Science</v>
      </c>
      <c r="C202" s="138">
        <f t="shared" si="11"/>
        <v>81010.38336253773</v>
      </c>
      <c r="D202" s="138">
        <f t="shared" si="11"/>
        <v>0</v>
      </c>
      <c r="E202" s="138">
        <f t="shared" si="11"/>
        <v>0</v>
      </c>
      <c r="F202" s="138">
        <f t="shared" si="11"/>
        <v>0</v>
      </c>
      <c r="G202" s="138">
        <f t="shared" si="11"/>
        <v>0</v>
      </c>
      <c r="H202" s="138">
        <f t="shared" si="12"/>
        <v>81010.38336253773</v>
      </c>
    </row>
    <row r="203" spans="2:8" x14ac:dyDescent="0.55000000000000004">
      <c r="B203" s="127" t="str">
        <f>$B$42</f>
        <v>Veterinary Science</v>
      </c>
      <c r="C203" s="138">
        <f t="shared" si="11"/>
        <v>0</v>
      </c>
      <c r="D203" s="138">
        <f t="shared" si="11"/>
        <v>0</v>
      </c>
      <c r="E203" s="138">
        <f t="shared" si="11"/>
        <v>0</v>
      </c>
      <c r="F203" s="138">
        <f t="shared" si="11"/>
        <v>0</v>
      </c>
      <c r="G203" s="138">
        <f t="shared" si="11"/>
        <v>0</v>
      </c>
      <c r="H203" s="138">
        <f t="shared" si="12"/>
        <v>0</v>
      </c>
    </row>
    <row r="204" spans="2:8" x14ac:dyDescent="0.55000000000000004">
      <c r="B204" s="127" t="str">
        <f>$B$43</f>
        <v>Vocational Training</v>
      </c>
      <c r="C204" s="138">
        <f t="shared" si="11"/>
        <v>0</v>
      </c>
      <c r="D204" s="138">
        <f t="shared" si="11"/>
        <v>0</v>
      </c>
      <c r="E204" s="138">
        <f t="shared" si="11"/>
        <v>0</v>
      </c>
      <c r="F204" s="138">
        <f t="shared" si="11"/>
        <v>0</v>
      </c>
      <c r="G204" s="138">
        <f t="shared" si="11"/>
        <v>0</v>
      </c>
      <c r="H204" s="138">
        <f t="shared" si="12"/>
        <v>0</v>
      </c>
    </row>
    <row r="205" spans="2:8" x14ac:dyDescent="0.55000000000000004">
      <c r="B205" s="127" t="str">
        <f>$B$44</f>
        <v>Physical Training</v>
      </c>
      <c r="C205" s="138">
        <f t="shared" si="11"/>
        <v>0</v>
      </c>
      <c r="D205" s="138">
        <f t="shared" si="11"/>
        <v>0</v>
      </c>
      <c r="E205" s="138">
        <f t="shared" si="11"/>
        <v>0</v>
      </c>
      <c r="F205" s="138">
        <f t="shared" si="11"/>
        <v>0</v>
      </c>
      <c r="G205" s="138">
        <f t="shared" si="11"/>
        <v>0</v>
      </c>
      <c r="H205" s="138">
        <f t="shared" si="12"/>
        <v>0</v>
      </c>
    </row>
    <row r="206" spans="2:8" x14ac:dyDescent="0.55000000000000004">
      <c r="B206" s="127" t="str">
        <f>$B$45</f>
        <v>Health Services</v>
      </c>
      <c r="C206" s="138">
        <f t="shared" si="11"/>
        <v>187932.23892343143</v>
      </c>
      <c r="D206" s="138">
        <f t="shared" si="11"/>
        <v>769161.30269805808</v>
      </c>
      <c r="E206" s="138">
        <f t="shared" si="11"/>
        <v>1749314.2688501608</v>
      </c>
      <c r="F206" s="138">
        <f t="shared" si="11"/>
        <v>347212.97669741052</v>
      </c>
      <c r="G206" s="138">
        <f t="shared" si="11"/>
        <v>566633.6666789538</v>
      </c>
      <c r="H206" s="138">
        <f t="shared" si="12"/>
        <v>3620254.4538480146</v>
      </c>
    </row>
    <row r="207" spans="2:8" x14ac:dyDescent="0.55000000000000004">
      <c r="B207" s="127" t="str">
        <f>$B$46</f>
        <v>Pharmacy</v>
      </c>
      <c r="C207" s="138">
        <f t="shared" si="11"/>
        <v>0</v>
      </c>
      <c r="D207" s="138">
        <f t="shared" si="11"/>
        <v>0</v>
      </c>
      <c r="E207" s="138">
        <f t="shared" si="11"/>
        <v>0</v>
      </c>
      <c r="F207" s="138">
        <f t="shared" si="11"/>
        <v>0</v>
      </c>
      <c r="G207" s="138">
        <f t="shared" si="11"/>
        <v>0</v>
      </c>
      <c r="H207" s="138">
        <f t="shared" si="12"/>
        <v>0</v>
      </c>
    </row>
    <row r="208" spans="2:8" x14ac:dyDescent="0.55000000000000004">
      <c r="B208" s="127" t="str">
        <f>$B$47</f>
        <v>Business Administration</v>
      </c>
      <c r="C208" s="138">
        <f t="shared" si="11"/>
        <v>2980492.0931642861</v>
      </c>
      <c r="D208" s="138">
        <f t="shared" si="11"/>
        <v>9360853.6519207619</v>
      </c>
      <c r="E208" s="138">
        <f t="shared" si="11"/>
        <v>8516790.3571163751</v>
      </c>
      <c r="F208" s="138">
        <f t="shared" si="11"/>
        <v>6054938.874479752</v>
      </c>
      <c r="G208" s="138">
        <f t="shared" si="11"/>
        <v>0</v>
      </c>
      <c r="H208" s="138">
        <f t="shared" si="12"/>
        <v>26913074.976681177</v>
      </c>
    </row>
    <row r="209" spans="2:8" x14ac:dyDescent="0.55000000000000004">
      <c r="B209" s="127" t="str">
        <f>$B$48</f>
        <v>Optometry</v>
      </c>
      <c r="C209" s="138">
        <f t="shared" ref="C209:G212" si="13">$H$190*IF($H$136=0,0,C132/$H$136)</f>
        <v>0</v>
      </c>
      <c r="D209" s="138">
        <f t="shared" si="13"/>
        <v>0</v>
      </c>
      <c r="E209" s="138">
        <f t="shared" si="13"/>
        <v>0</v>
      </c>
      <c r="F209" s="138">
        <f t="shared" si="13"/>
        <v>0</v>
      </c>
      <c r="G209" s="138">
        <f t="shared" si="13"/>
        <v>0</v>
      </c>
      <c r="H209" s="138">
        <f t="shared" si="12"/>
        <v>0</v>
      </c>
    </row>
    <row r="210" spans="2:8" x14ac:dyDescent="0.55000000000000004">
      <c r="B210" s="127" t="str">
        <f>$B$49</f>
        <v>Teacher Ed-Practice Teaching</v>
      </c>
      <c r="C210" s="138">
        <f t="shared" si="13"/>
        <v>0</v>
      </c>
      <c r="D210" s="138">
        <f t="shared" si="13"/>
        <v>99001.127606235299</v>
      </c>
      <c r="E210" s="138">
        <f t="shared" si="13"/>
        <v>0</v>
      </c>
      <c r="F210" s="138">
        <f t="shared" si="13"/>
        <v>0</v>
      </c>
      <c r="G210" s="138">
        <f t="shared" si="13"/>
        <v>0</v>
      </c>
      <c r="H210" s="138">
        <f t="shared" si="12"/>
        <v>99001.127606235299</v>
      </c>
    </row>
    <row r="211" spans="2:8" x14ac:dyDescent="0.55000000000000004">
      <c r="B211" s="127" t="str">
        <f>$B$50</f>
        <v>Technology</v>
      </c>
      <c r="C211" s="138">
        <f t="shared" si="13"/>
        <v>139.42731791223343</v>
      </c>
      <c r="D211" s="138">
        <f t="shared" si="13"/>
        <v>25753.461878294922</v>
      </c>
      <c r="E211" s="138">
        <f t="shared" si="13"/>
        <v>118376.67411801126</v>
      </c>
      <c r="F211" s="138">
        <f t="shared" si="13"/>
        <v>10608.036598856404</v>
      </c>
      <c r="G211" s="138">
        <f t="shared" si="13"/>
        <v>0</v>
      </c>
      <c r="H211" s="138">
        <f t="shared" si="12"/>
        <v>154877.59991307484</v>
      </c>
    </row>
    <row r="212" spans="2:8" x14ac:dyDescent="0.55000000000000004">
      <c r="B212" s="127" t="str">
        <f>$B$51</f>
        <v>Nursing</v>
      </c>
      <c r="C212" s="138">
        <f t="shared" si="13"/>
        <v>0</v>
      </c>
      <c r="D212" s="138">
        <f t="shared" si="13"/>
        <v>0</v>
      </c>
      <c r="E212" s="138">
        <f t="shared" si="13"/>
        <v>0</v>
      </c>
      <c r="F212" s="138">
        <f t="shared" si="13"/>
        <v>0</v>
      </c>
      <c r="G212" s="138">
        <f t="shared" si="13"/>
        <v>0</v>
      </c>
      <c r="H212" s="138">
        <f t="shared" si="12"/>
        <v>0</v>
      </c>
    </row>
    <row r="213" spans="2:8" x14ac:dyDescent="0.55000000000000004">
      <c r="B213" s="130" t="str">
        <f>$B$52</f>
        <v>Totals</v>
      </c>
      <c r="C213" s="135">
        <f>SUM(C193:C212)</f>
        <v>22904458.785034437</v>
      </c>
      <c r="D213" s="135">
        <f>SUM(D193:D212)</f>
        <v>35246971.648389332</v>
      </c>
      <c r="E213" s="135">
        <f>SUM(E193:E212)</f>
        <v>27332579.311414476</v>
      </c>
      <c r="F213" s="135">
        <f>SUM(F193:F212)</f>
        <v>28501876.588482808</v>
      </c>
      <c r="G213" s="135">
        <f>SUM(G193:G212)</f>
        <v>566633.6666789538</v>
      </c>
      <c r="H213" s="135">
        <f t="shared" si="12"/>
        <v>114552520.00000001</v>
      </c>
    </row>
    <row r="214" spans="2:8" x14ac:dyDescent="0.55000000000000004">
      <c r="B214" s="143"/>
      <c r="C214" s="144"/>
      <c r="D214" s="144"/>
      <c r="E214" s="144"/>
      <c r="F214" s="144"/>
      <c r="G214" s="144"/>
      <c r="H214" s="144"/>
    </row>
    <row r="215" spans="2:8" x14ac:dyDescent="0.55000000000000004">
      <c r="B215" s="442" t="s">
        <v>35</v>
      </c>
      <c r="C215" s="442"/>
      <c r="D215" s="442"/>
      <c r="E215" s="442"/>
      <c r="F215" s="442"/>
      <c r="G215" s="442"/>
      <c r="H215" s="122">
        <f>H17</f>
        <v>58232892</v>
      </c>
    </row>
    <row r="216" spans="2:8" ht="60.75" customHeight="1" thickBot="1" x14ac:dyDescent="0.6">
      <c r="B216" s="432" t="s">
        <v>226</v>
      </c>
      <c r="C216" s="432"/>
      <c r="D216" s="432"/>
      <c r="E216" s="432"/>
      <c r="F216" s="432"/>
      <c r="G216" s="432"/>
      <c r="H216" s="432"/>
    </row>
    <row r="217" spans="2:8" ht="19.8" thickBot="1" x14ac:dyDescent="0.6">
      <c r="B217" s="124" t="s">
        <v>31</v>
      </c>
      <c r="C217" s="125" t="s">
        <v>25</v>
      </c>
      <c r="D217" s="125" t="s">
        <v>26</v>
      </c>
      <c r="E217" s="125" t="s">
        <v>27</v>
      </c>
      <c r="F217" s="125" t="s">
        <v>28</v>
      </c>
      <c r="G217" s="125" t="s">
        <v>29</v>
      </c>
      <c r="H217" s="126" t="s">
        <v>1</v>
      </c>
    </row>
    <row r="218" spans="2:8" x14ac:dyDescent="0.55000000000000004">
      <c r="B218" s="127" t="str">
        <f>$B$32</f>
        <v>Liberal Arts</v>
      </c>
      <c r="C218" s="135">
        <f t="shared" ref="C218:G233" si="14">$H$215*IF($H$25=0,0,C$25/$H$25)*IF(C$52=0,0,C32/C$52)</f>
        <v>5662863.0019492079</v>
      </c>
      <c r="D218" s="135">
        <f t="shared" si="14"/>
        <v>4075545.3990557408</v>
      </c>
      <c r="E218" s="135">
        <f t="shared" si="14"/>
        <v>952775.82448850351</v>
      </c>
      <c r="F218" s="135">
        <f t="shared" si="14"/>
        <v>584949.38522584282</v>
      </c>
      <c r="G218" s="135">
        <f t="shared" si="14"/>
        <v>0</v>
      </c>
      <c r="H218" s="135">
        <f>SUM(C218:G218)</f>
        <v>11276133.610719295</v>
      </c>
    </row>
    <row r="219" spans="2:8" x14ac:dyDescent="0.55000000000000004">
      <c r="B219" s="127" t="str">
        <f>$B$33</f>
        <v>Science</v>
      </c>
      <c r="C219" s="138">
        <f t="shared" si="14"/>
        <v>3534169.2118058573</v>
      </c>
      <c r="D219" s="138">
        <f t="shared" si="14"/>
        <v>5152361.5679994952</v>
      </c>
      <c r="E219" s="138">
        <f t="shared" si="14"/>
        <v>2817533.646450513</v>
      </c>
      <c r="F219" s="138">
        <f t="shared" si="14"/>
        <v>825867.23280657909</v>
      </c>
      <c r="G219" s="138">
        <f t="shared" si="14"/>
        <v>0</v>
      </c>
      <c r="H219" s="138">
        <f t="shared" ref="H219:H238" si="15">SUM(C219:G219)</f>
        <v>12329931.659062445</v>
      </c>
    </row>
    <row r="220" spans="2:8" x14ac:dyDescent="0.55000000000000004">
      <c r="B220" s="127" t="str">
        <f>$B$34</f>
        <v>Fine Arts</v>
      </c>
      <c r="C220" s="138">
        <f t="shared" si="14"/>
        <v>1402730.8581848124</v>
      </c>
      <c r="D220" s="138">
        <f t="shared" si="14"/>
        <v>1578447.676397502</v>
      </c>
      <c r="E220" s="138">
        <f t="shared" si="14"/>
        <v>123821.26317493212</v>
      </c>
      <c r="F220" s="138">
        <f t="shared" si="14"/>
        <v>91089.08018070244</v>
      </c>
      <c r="G220" s="138">
        <f t="shared" si="14"/>
        <v>0</v>
      </c>
      <c r="H220" s="138">
        <f t="shared" si="15"/>
        <v>3196088.8779379483</v>
      </c>
    </row>
    <row r="221" spans="2:8" x14ac:dyDescent="0.55000000000000004">
      <c r="B221" s="127" t="str">
        <f>$B$35</f>
        <v>Teacher Education</v>
      </c>
      <c r="C221" s="138">
        <f t="shared" si="14"/>
        <v>14603.149069998415</v>
      </c>
      <c r="D221" s="138">
        <f t="shared" si="14"/>
        <v>145167.03255129719</v>
      </c>
      <c r="E221" s="138">
        <f t="shared" si="14"/>
        <v>2519.618727396874</v>
      </c>
      <c r="F221" s="138">
        <f t="shared" si="14"/>
        <v>3830.8491664781409</v>
      </c>
      <c r="G221" s="138">
        <f t="shared" si="14"/>
        <v>0</v>
      </c>
      <c r="H221" s="138">
        <f t="shared" si="15"/>
        <v>166120.64951517063</v>
      </c>
    </row>
    <row r="222" spans="2:8" x14ac:dyDescent="0.55000000000000004">
      <c r="B222" s="127" t="str">
        <f>$B$36</f>
        <v>Agriculture</v>
      </c>
      <c r="C222" s="138">
        <f t="shared" si="14"/>
        <v>0</v>
      </c>
      <c r="D222" s="138">
        <f t="shared" si="14"/>
        <v>0</v>
      </c>
      <c r="E222" s="138">
        <f t="shared" si="14"/>
        <v>0</v>
      </c>
      <c r="F222" s="138">
        <f t="shared" si="14"/>
        <v>0</v>
      </c>
      <c r="G222" s="138">
        <f t="shared" si="14"/>
        <v>0</v>
      </c>
      <c r="H222" s="138">
        <f t="shared" si="15"/>
        <v>0</v>
      </c>
    </row>
    <row r="223" spans="2:8" x14ac:dyDescent="0.55000000000000004">
      <c r="B223" s="127" t="str">
        <f>$B$37</f>
        <v>Engineering</v>
      </c>
      <c r="C223" s="138">
        <f t="shared" si="14"/>
        <v>2459025.3075813642</v>
      </c>
      <c r="D223" s="138">
        <f t="shared" si="14"/>
        <v>8738442.3701991979</v>
      </c>
      <c r="E223" s="138">
        <f t="shared" si="14"/>
        <v>2893002.2264282596</v>
      </c>
      <c r="F223" s="138">
        <f t="shared" si="14"/>
        <v>1105732.0469131768</v>
      </c>
      <c r="G223" s="138">
        <f t="shared" si="14"/>
        <v>0</v>
      </c>
      <c r="H223" s="138">
        <f t="shared" si="15"/>
        <v>15196201.951121997</v>
      </c>
    </row>
    <row r="224" spans="2:8" x14ac:dyDescent="0.55000000000000004">
      <c r="B224" s="127" t="str">
        <f>$B$38</f>
        <v>Home Economics</v>
      </c>
      <c r="C224" s="138">
        <f t="shared" si="14"/>
        <v>0</v>
      </c>
      <c r="D224" s="138">
        <f t="shared" si="14"/>
        <v>0</v>
      </c>
      <c r="E224" s="138">
        <f t="shared" si="14"/>
        <v>0</v>
      </c>
      <c r="F224" s="138">
        <f t="shared" si="14"/>
        <v>0</v>
      </c>
      <c r="G224" s="138">
        <f t="shared" si="14"/>
        <v>0</v>
      </c>
      <c r="H224" s="138">
        <f t="shared" si="15"/>
        <v>0</v>
      </c>
    </row>
    <row r="225" spans="2:10" x14ac:dyDescent="0.55000000000000004">
      <c r="B225" s="127" t="str">
        <f>$B$39</f>
        <v>Law</v>
      </c>
      <c r="C225" s="138">
        <f t="shared" si="14"/>
        <v>0</v>
      </c>
      <c r="D225" s="138">
        <f t="shared" si="14"/>
        <v>0</v>
      </c>
      <c r="E225" s="138">
        <f t="shared" si="14"/>
        <v>0</v>
      </c>
      <c r="F225" s="138">
        <f t="shared" si="14"/>
        <v>0</v>
      </c>
      <c r="G225" s="138">
        <f t="shared" si="14"/>
        <v>0</v>
      </c>
      <c r="H225" s="138">
        <f t="shared" si="15"/>
        <v>0</v>
      </c>
    </row>
    <row r="226" spans="2:10" x14ac:dyDescent="0.55000000000000004">
      <c r="B226" s="127" t="str">
        <f>$B$40</f>
        <v>Social Service</v>
      </c>
      <c r="C226" s="138">
        <f t="shared" si="14"/>
        <v>0</v>
      </c>
      <c r="D226" s="138">
        <f t="shared" si="14"/>
        <v>0</v>
      </c>
      <c r="E226" s="138">
        <f t="shared" si="14"/>
        <v>0</v>
      </c>
      <c r="F226" s="138">
        <f t="shared" si="14"/>
        <v>0</v>
      </c>
      <c r="G226" s="138">
        <f t="shared" si="14"/>
        <v>0</v>
      </c>
      <c r="H226" s="138">
        <f t="shared" si="15"/>
        <v>0</v>
      </c>
    </row>
    <row r="227" spans="2:10" x14ac:dyDescent="0.55000000000000004">
      <c r="B227" s="127" t="str">
        <f>$B$41</f>
        <v>Library Science</v>
      </c>
      <c r="C227" s="138">
        <f t="shared" si="14"/>
        <v>9683.6484967719989</v>
      </c>
      <c r="D227" s="138">
        <f t="shared" si="14"/>
        <v>0</v>
      </c>
      <c r="E227" s="138">
        <f t="shared" si="14"/>
        <v>0</v>
      </c>
      <c r="F227" s="138">
        <f t="shared" si="14"/>
        <v>0</v>
      </c>
      <c r="G227" s="138">
        <f t="shared" si="14"/>
        <v>0</v>
      </c>
      <c r="H227" s="138">
        <f t="shared" si="15"/>
        <v>9683.6484967719989</v>
      </c>
    </row>
    <row r="228" spans="2:10" x14ac:dyDescent="0.55000000000000004">
      <c r="B228" s="127" t="str">
        <f>$B$42</f>
        <v>Veterinary Science</v>
      </c>
      <c r="C228" s="138">
        <f t="shared" si="14"/>
        <v>0</v>
      </c>
      <c r="D228" s="138">
        <f t="shared" si="14"/>
        <v>0</v>
      </c>
      <c r="E228" s="138">
        <f t="shared" si="14"/>
        <v>0</v>
      </c>
      <c r="F228" s="138">
        <f t="shared" si="14"/>
        <v>0</v>
      </c>
      <c r="G228" s="138">
        <f t="shared" si="14"/>
        <v>0</v>
      </c>
      <c r="H228" s="138">
        <f t="shared" si="15"/>
        <v>0</v>
      </c>
    </row>
    <row r="229" spans="2:10" x14ac:dyDescent="0.55000000000000004">
      <c r="B229" s="127" t="str">
        <f>$B$43</f>
        <v>Vocational Training</v>
      </c>
      <c r="C229" s="138">
        <f t="shared" si="14"/>
        <v>0</v>
      </c>
      <c r="D229" s="138">
        <f t="shared" si="14"/>
        <v>0</v>
      </c>
      <c r="E229" s="138">
        <f t="shared" si="14"/>
        <v>0</v>
      </c>
      <c r="F229" s="138">
        <f t="shared" si="14"/>
        <v>0</v>
      </c>
      <c r="G229" s="138">
        <f t="shared" si="14"/>
        <v>0</v>
      </c>
      <c r="H229" s="138">
        <f t="shared" si="15"/>
        <v>0</v>
      </c>
    </row>
    <row r="230" spans="2:10" x14ac:dyDescent="0.55000000000000004">
      <c r="B230" s="127" t="str">
        <f>$B$44</f>
        <v>Physical Training</v>
      </c>
      <c r="C230" s="138">
        <f t="shared" si="14"/>
        <v>0</v>
      </c>
      <c r="D230" s="138">
        <f t="shared" si="14"/>
        <v>0</v>
      </c>
      <c r="E230" s="138">
        <f t="shared" si="14"/>
        <v>0</v>
      </c>
      <c r="F230" s="138">
        <f t="shared" si="14"/>
        <v>0</v>
      </c>
      <c r="G230" s="138">
        <f t="shared" si="14"/>
        <v>0</v>
      </c>
      <c r="H230" s="138">
        <f t="shared" si="15"/>
        <v>0</v>
      </c>
    </row>
    <row r="231" spans="2:10" x14ac:dyDescent="0.55000000000000004">
      <c r="B231" s="127" t="str">
        <f>$B$45</f>
        <v>Health Services</v>
      </c>
      <c r="C231" s="138">
        <f t="shared" si="14"/>
        <v>117291.25050902982</v>
      </c>
      <c r="D231" s="138">
        <f t="shared" si="14"/>
        <v>687755.51890105929</v>
      </c>
      <c r="E231" s="138">
        <f t="shared" si="14"/>
        <v>1067118.5219746572</v>
      </c>
      <c r="F231" s="138">
        <f t="shared" si="14"/>
        <v>38627.72909532125</v>
      </c>
      <c r="G231" s="138">
        <f t="shared" si="14"/>
        <v>105219.03794418792</v>
      </c>
      <c r="H231" s="138">
        <f t="shared" si="15"/>
        <v>2016012.0584242553</v>
      </c>
    </row>
    <row r="232" spans="2:10" x14ac:dyDescent="0.55000000000000004">
      <c r="B232" s="127" t="str">
        <f>$B$46</f>
        <v>Pharmacy</v>
      </c>
      <c r="C232" s="138">
        <f t="shared" si="14"/>
        <v>0</v>
      </c>
      <c r="D232" s="138">
        <f t="shared" si="14"/>
        <v>0</v>
      </c>
      <c r="E232" s="138">
        <f t="shared" si="14"/>
        <v>0</v>
      </c>
      <c r="F232" s="138">
        <f t="shared" si="14"/>
        <v>0</v>
      </c>
      <c r="G232" s="138">
        <f t="shared" si="14"/>
        <v>0</v>
      </c>
      <c r="H232" s="138">
        <f t="shared" si="15"/>
        <v>0</v>
      </c>
    </row>
    <row r="233" spans="2:10" x14ac:dyDescent="0.55000000000000004">
      <c r="B233" s="127" t="str">
        <f>$B$47</f>
        <v>Business Administration</v>
      </c>
      <c r="C233" s="138">
        <f t="shared" si="14"/>
        <v>1568336.7827445816</v>
      </c>
      <c r="D233" s="138">
        <f t="shared" si="14"/>
        <v>7480328.0880879564</v>
      </c>
      <c r="E233" s="138">
        <f t="shared" si="14"/>
        <v>4687210.7240231568</v>
      </c>
      <c r="F233" s="138">
        <f t="shared" si="14"/>
        <v>186700.69062738604</v>
      </c>
      <c r="G233" s="138">
        <f t="shared" si="14"/>
        <v>0</v>
      </c>
      <c r="H233" s="138">
        <f t="shared" si="15"/>
        <v>13922576.285483083</v>
      </c>
    </row>
    <row r="234" spans="2:10" x14ac:dyDescent="0.55000000000000004">
      <c r="B234" s="127" t="str">
        <f>$B$48</f>
        <v>Optometry</v>
      </c>
      <c r="C234" s="138">
        <f t="shared" ref="C234:G237" si="16">$H$215*IF($H$25=0,0,C$25/$H$25)*IF(C$52=0,0,C48/C$52)</f>
        <v>0</v>
      </c>
      <c r="D234" s="138">
        <f t="shared" si="16"/>
        <v>0</v>
      </c>
      <c r="E234" s="138">
        <f t="shared" si="16"/>
        <v>0</v>
      </c>
      <c r="F234" s="138">
        <f t="shared" si="16"/>
        <v>0</v>
      </c>
      <c r="G234" s="138">
        <f t="shared" si="16"/>
        <v>0</v>
      </c>
      <c r="H234" s="138">
        <f t="shared" si="15"/>
        <v>0</v>
      </c>
    </row>
    <row r="235" spans="2:10" x14ac:dyDescent="0.55000000000000004">
      <c r="B235" s="127" t="str">
        <f>$B$49</f>
        <v>Teacher Ed-Practice Teaching</v>
      </c>
      <c r="C235" s="138">
        <f t="shared" si="16"/>
        <v>0</v>
      </c>
      <c r="D235" s="138">
        <f t="shared" si="16"/>
        <v>21083.119890687434</v>
      </c>
      <c r="E235" s="138">
        <f t="shared" si="16"/>
        <v>0</v>
      </c>
      <c r="F235" s="138">
        <f t="shared" si="16"/>
        <v>0</v>
      </c>
      <c r="G235" s="138">
        <f t="shared" si="16"/>
        <v>0</v>
      </c>
      <c r="H235" s="138">
        <f t="shared" si="15"/>
        <v>21083.119890687434</v>
      </c>
    </row>
    <row r="236" spans="2:10" x14ac:dyDescent="0.55000000000000004">
      <c r="B236" s="127" t="str">
        <f>$B$50</f>
        <v>Technology</v>
      </c>
      <c r="C236" s="138">
        <f t="shared" si="16"/>
        <v>932.11589808500514</v>
      </c>
      <c r="D236" s="138">
        <f t="shared" si="16"/>
        <v>17553.787045550333</v>
      </c>
      <c r="E236" s="138">
        <f t="shared" si="16"/>
        <v>74508.72522445042</v>
      </c>
      <c r="F236" s="138">
        <f t="shared" si="16"/>
        <v>6065.5111802570555</v>
      </c>
      <c r="G236" s="138">
        <f t="shared" si="16"/>
        <v>0</v>
      </c>
      <c r="H236" s="138">
        <f t="shared" si="15"/>
        <v>99060.139348342826</v>
      </c>
    </row>
    <row r="237" spans="2:10" x14ac:dyDescent="0.55000000000000004">
      <c r="B237" s="127" t="str">
        <f>$B$51</f>
        <v>Nursing</v>
      </c>
      <c r="C237" s="138">
        <f t="shared" si="16"/>
        <v>0</v>
      </c>
      <c r="D237" s="138">
        <f t="shared" si="16"/>
        <v>0</v>
      </c>
      <c r="E237" s="138">
        <f t="shared" si="16"/>
        <v>0</v>
      </c>
      <c r="F237" s="138">
        <f t="shared" si="16"/>
        <v>0</v>
      </c>
      <c r="G237" s="138">
        <f t="shared" si="16"/>
        <v>0</v>
      </c>
      <c r="H237" s="138">
        <f t="shared" si="15"/>
        <v>0</v>
      </c>
    </row>
    <row r="238" spans="2:10" x14ac:dyDescent="0.55000000000000004">
      <c r="B238" s="130" t="str">
        <f>$B$52</f>
        <v>Totals</v>
      </c>
      <c r="C238" s="135">
        <f>SUM(C218:C237)</f>
        <v>14769635.326239709</v>
      </c>
      <c r="D238" s="135">
        <f>SUM(D218:D237)</f>
        <v>27896684.560128484</v>
      </c>
      <c r="E238" s="135">
        <f>SUM(E218:E237)</f>
        <v>12618490.550491869</v>
      </c>
      <c r="F238" s="135">
        <f>SUM(F218:F237)</f>
        <v>2842862.5251957434</v>
      </c>
      <c r="G238" s="135">
        <f>SUM(G218:G237)</f>
        <v>105219.03794418792</v>
      </c>
      <c r="H238" s="135">
        <f t="shared" si="15"/>
        <v>58232891.999999993</v>
      </c>
    </row>
    <row r="239" spans="2:10" x14ac:dyDescent="0.55000000000000004">
      <c r="B239" s="328"/>
      <c r="C239" s="348"/>
      <c r="D239" s="348"/>
      <c r="E239" s="348"/>
      <c r="F239" s="348"/>
      <c r="G239" s="348"/>
      <c r="H239" s="348"/>
    </row>
    <row r="240" spans="2:10" x14ac:dyDescent="0.55000000000000004">
      <c r="B240" s="120" t="s">
        <v>11</v>
      </c>
      <c r="C240" s="121"/>
      <c r="D240" s="121"/>
      <c r="E240" s="121"/>
      <c r="F240" s="121"/>
      <c r="G240" s="121"/>
      <c r="H240" s="122">
        <f>H16</f>
        <v>26459307</v>
      </c>
      <c r="J240" s="358"/>
    </row>
    <row r="241" spans="2:8" ht="61.5" customHeight="1" thickBot="1" x14ac:dyDescent="0.6">
      <c r="B241" s="444" t="s">
        <v>917</v>
      </c>
      <c r="C241" s="444"/>
      <c r="D241" s="444"/>
      <c r="E241" s="444"/>
      <c r="F241" s="444"/>
      <c r="G241" s="444"/>
      <c r="H241" s="326"/>
    </row>
    <row r="242" spans="2:8" ht="19.8" thickBot="1" x14ac:dyDescent="0.6">
      <c r="B242" s="124" t="s">
        <v>31</v>
      </c>
      <c r="C242" s="125" t="s">
        <v>25</v>
      </c>
      <c r="D242" s="125" t="s">
        <v>26</v>
      </c>
      <c r="E242" s="125" t="s">
        <v>27</v>
      </c>
      <c r="F242" s="125" t="s">
        <v>28</v>
      </c>
      <c r="G242" s="125" t="s">
        <v>29</v>
      </c>
      <c r="H242" s="126" t="s">
        <v>1</v>
      </c>
    </row>
    <row r="243" spans="2:8" x14ac:dyDescent="0.55000000000000004">
      <c r="B243" s="127" t="str">
        <f>$B$32</f>
        <v>Liberal Arts</v>
      </c>
      <c r="C243" s="135">
        <f t="shared" ref="C243:G258" si="17">$H$240*IF($H$25=0,0,C$25/$H$25)*IF(C$52=0,0,C32/C$52)</f>
        <v>2573037.771634555</v>
      </c>
      <c r="D243" s="135">
        <f t="shared" si="17"/>
        <v>1851807.5129439451</v>
      </c>
      <c r="E243" s="135">
        <f t="shared" si="17"/>
        <v>432913.20723551617</v>
      </c>
      <c r="F243" s="135">
        <f t="shared" si="17"/>
        <v>265783.73203844728</v>
      </c>
      <c r="G243" s="135">
        <f t="shared" si="17"/>
        <v>0</v>
      </c>
      <c r="H243" s="135">
        <f>SUM(C243:G243)</f>
        <v>5123542.223852464</v>
      </c>
    </row>
    <row r="244" spans="2:8" x14ac:dyDescent="0.55000000000000004">
      <c r="B244" s="127" t="str">
        <f>$B$33</f>
        <v>Science</v>
      </c>
      <c r="C244" s="138">
        <f t="shared" si="17"/>
        <v>1605822.155717755</v>
      </c>
      <c r="D244" s="138">
        <f t="shared" si="17"/>
        <v>2341080.9908376182</v>
      </c>
      <c r="E244" s="138">
        <f t="shared" si="17"/>
        <v>1280204.1110076343</v>
      </c>
      <c r="F244" s="138">
        <f t="shared" si="17"/>
        <v>375249.6897126413</v>
      </c>
      <c r="G244" s="138">
        <f t="shared" si="17"/>
        <v>0</v>
      </c>
      <c r="H244" s="138">
        <f t="shared" ref="H244:H263" si="18">SUM(C244:G244)</f>
        <v>5602356.9472756498</v>
      </c>
    </row>
    <row r="245" spans="2:8" x14ac:dyDescent="0.55000000000000004">
      <c r="B245" s="127" t="str">
        <f>$B$34</f>
        <v>Fine Arts</v>
      </c>
      <c r="C245" s="138">
        <f t="shared" si="17"/>
        <v>637359.4911804382</v>
      </c>
      <c r="D245" s="138">
        <f t="shared" si="17"/>
        <v>717200.02594475576</v>
      </c>
      <c r="E245" s="138">
        <f t="shared" si="17"/>
        <v>56260.726591997583</v>
      </c>
      <c r="F245" s="138">
        <f t="shared" si="17"/>
        <v>41388.188943953217</v>
      </c>
      <c r="G245" s="138">
        <f t="shared" si="17"/>
        <v>0</v>
      </c>
      <c r="H245" s="138">
        <f t="shared" si="18"/>
        <v>1452208.4326611448</v>
      </c>
    </row>
    <row r="246" spans="2:8" x14ac:dyDescent="0.55000000000000004">
      <c r="B246" s="127" t="str">
        <f>$B$35</f>
        <v>Teacher Education</v>
      </c>
      <c r="C246" s="138">
        <f t="shared" si="17"/>
        <v>6635.2398299203924</v>
      </c>
      <c r="D246" s="138">
        <f t="shared" si="17"/>
        <v>65959.614036578598</v>
      </c>
      <c r="E246" s="138">
        <f t="shared" si="17"/>
        <v>1144.8403666976251</v>
      </c>
      <c r="F246" s="138">
        <f t="shared" si="17"/>
        <v>1740.6247686709298</v>
      </c>
      <c r="G246" s="138">
        <f t="shared" si="17"/>
        <v>0</v>
      </c>
      <c r="H246" s="138">
        <f t="shared" si="18"/>
        <v>75480.319001867538</v>
      </c>
    </row>
    <row r="247" spans="2:8" x14ac:dyDescent="0.55000000000000004">
      <c r="B247" s="127" t="str">
        <f>$B$36</f>
        <v>Agriculture</v>
      </c>
      <c r="C247" s="138">
        <f t="shared" si="17"/>
        <v>0</v>
      </c>
      <c r="D247" s="138">
        <f t="shared" si="17"/>
        <v>0</v>
      </c>
      <c r="E247" s="138">
        <f t="shared" si="17"/>
        <v>0</v>
      </c>
      <c r="F247" s="138">
        <f t="shared" si="17"/>
        <v>0</v>
      </c>
      <c r="G247" s="138">
        <f t="shared" si="17"/>
        <v>0</v>
      </c>
      <c r="H247" s="138">
        <f t="shared" si="18"/>
        <v>0</v>
      </c>
    </row>
    <row r="248" spans="2:8" x14ac:dyDescent="0.55000000000000004">
      <c r="B248" s="127" t="str">
        <f>$B$37</f>
        <v>Engineering</v>
      </c>
      <c r="C248" s="138">
        <f t="shared" si="17"/>
        <v>1117308.5055446799</v>
      </c>
      <c r="D248" s="138">
        <f t="shared" si="17"/>
        <v>3970490.2407201109</v>
      </c>
      <c r="E248" s="138">
        <f t="shared" si="17"/>
        <v>1314494.8058006261</v>
      </c>
      <c r="F248" s="138">
        <f t="shared" si="17"/>
        <v>502411.99920165655</v>
      </c>
      <c r="G248" s="138">
        <f t="shared" si="17"/>
        <v>0</v>
      </c>
      <c r="H248" s="138">
        <f t="shared" si="18"/>
        <v>6904705.5512670735</v>
      </c>
    </row>
    <row r="249" spans="2:8" x14ac:dyDescent="0.55000000000000004">
      <c r="B249" s="127" t="str">
        <f>$B$38</f>
        <v>Home Economics</v>
      </c>
      <c r="C249" s="138">
        <f t="shared" si="17"/>
        <v>0</v>
      </c>
      <c r="D249" s="138">
        <f t="shared" si="17"/>
        <v>0</v>
      </c>
      <c r="E249" s="138">
        <f t="shared" si="17"/>
        <v>0</v>
      </c>
      <c r="F249" s="138">
        <f t="shared" si="17"/>
        <v>0</v>
      </c>
      <c r="G249" s="138">
        <f t="shared" si="17"/>
        <v>0</v>
      </c>
      <c r="H249" s="138">
        <f t="shared" si="18"/>
        <v>0</v>
      </c>
    </row>
    <row r="250" spans="2:8" x14ac:dyDescent="0.55000000000000004">
      <c r="B250" s="127" t="str">
        <f>$B$39</f>
        <v>Law</v>
      </c>
      <c r="C250" s="138">
        <f t="shared" si="17"/>
        <v>0</v>
      </c>
      <c r="D250" s="138">
        <f t="shared" si="17"/>
        <v>0</v>
      </c>
      <c r="E250" s="138">
        <f t="shared" si="17"/>
        <v>0</v>
      </c>
      <c r="F250" s="138">
        <f t="shared" si="17"/>
        <v>0</v>
      </c>
      <c r="G250" s="138">
        <f t="shared" si="17"/>
        <v>0</v>
      </c>
      <c r="H250" s="138">
        <f t="shared" si="18"/>
        <v>0</v>
      </c>
    </row>
    <row r="251" spans="2:8" x14ac:dyDescent="0.55000000000000004">
      <c r="B251" s="127" t="str">
        <f>$B$40</f>
        <v>Social Service</v>
      </c>
      <c r="C251" s="138">
        <f t="shared" si="17"/>
        <v>0</v>
      </c>
      <c r="D251" s="138">
        <f t="shared" si="17"/>
        <v>0</v>
      </c>
      <c r="E251" s="138">
        <f t="shared" si="17"/>
        <v>0</v>
      </c>
      <c r="F251" s="138">
        <f t="shared" si="17"/>
        <v>0</v>
      </c>
      <c r="G251" s="138">
        <f t="shared" si="17"/>
        <v>0</v>
      </c>
      <c r="H251" s="138">
        <f t="shared" si="18"/>
        <v>0</v>
      </c>
    </row>
    <row r="252" spans="2:8" x14ac:dyDescent="0.55000000000000004">
      <c r="B252" s="127" t="str">
        <f>$B$41</f>
        <v>Library Science</v>
      </c>
      <c r="C252" s="138">
        <f t="shared" si="17"/>
        <v>4399.9640006918908</v>
      </c>
      <c r="D252" s="138">
        <f t="shared" si="17"/>
        <v>0</v>
      </c>
      <c r="E252" s="138">
        <f t="shared" si="17"/>
        <v>0</v>
      </c>
      <c r="F252" s="138">
        <f t="shared" si="17"/>
        <v>0</v>
      </c>
      <c r="G252" s="138">
        <f t="shared" si="17"/>
        <v>0</v>
      </c>
      <c r="H252" s="138">
        <f t="shared" si="18"/>
        <v>4399.9640006918908</v>
      </c>
    </row>
    <row r="253" spans="2:8" x14ac:dyDescent="0.55000000000000004">
      <c r="B253" s="127" t="str">
        <f>$B$42</f>
        <v>Veterinary Science</v>
      </c>
      <c r="C253" s="138">
        <f t="shared" si="17"/>
        <v>0</v>
      </c>
      <c r="D253" s="138">
        <f t="shared" si="17"/>
        <v>0</v>
      </c>
      <c r="E253" s="138">
        <f t="shared" si="17"/>
        <v>0</v>
      </c>
      <c r="F253" s="138">
        <f t="shared" si="17"/>
        <v>0</v>
      </c>
      <c r="G253" s="138">
        <f t="shared" si="17"/>
        <v>0</v>
      </c>
      <c r="H253" s="138">
        <f t="shared" si="18"/>
        <v>0</v>
      </c>
    </row>
    <row r="254" spans="2:8" x14ac:dyDescent="0.55000000000000004">
      <c r="B254" s="127" t="str">
        <f>$B$43</f>
        <v>Vocational Training</v>
      </c>
      <c r="C254" s="138">
        <f t="shared" si="17"/>
        <v>0</v>
      </c>
      <c r="D254" s="138">
        <f t="shared" si="17"/>
        <v>0</v>
      </c>
      <c r="E254" s="138">
        <f t="shared" si="17"/>
        <v>0</v>
      </c>
      <c r="F254" s="138">
        <f t="shared" si="17"/>
        <v>0</v>
      </c>
      <c r="G254" s="138">
        <f t="shared" si="17"/>
        <v>0</v>
      </c>
      <c r="H254" s="138">
        <f t="shared" si="18"/>
        <v>0</v>
      </c>
    </row>
    <row r="255" spans="2:8" x14ac:dyDescent="0.55000000000000004">
      <c r="B255" s="127" t="str">
        <f>$B$44</f>
        <v>Physical Training</v>
      </c>
      <c r="C255" s="138">
        <f t="shared" si="17"/>
        <v>0</v>
      </c>
      <c r="D255" s="138">
        <f t="shared" si="17"/>
        <v>0</v>
      </c>
      <c r="E255" s="138">
        <f t="shared" si="17"/>
        <v>0</v>
      </c>
      <c r="F255" s="138">
        <f t="shared" si="17"/>
        <v>0</v>
      </c>
      <c r="G255" s="138">
        <f t="shared" si="17"/>
        <v>0</v>
      </c>
      <c r="H255" s="138">
        <f t="shared" si="18"/>
        <v>0</v>
      </c>
    </row>
    <row r="256" spans="2:8" x14ac:dyDescent="0.55000000000000004">
      <c r="B256" s="127" t="str">
        <f>$B$45</f>
        <v>Health Services</v>
      </c>
      <c r="C256" s="138">
        <f t="shared" si="17"/>
        <v>53293.681612658467</v>
      </c>
      <c r="D256" s="138">
        <f t="shared" si="17"/>
        <v>312495.80418481416</v>
      </c>
      <c r="E256" s="138">
        <f t="shared" si="17"/>
        <v>484867.15340041323</v>
      </c>
      <c r="F256" s="138">
        <f t="shared" si="17"/>
        <v>17551.299750765207</v>
      </c>
      <c r="G256" s="138">
        <f t="shared" si="17"/>
        <v>47808.424613531417</v>
      </c>
      <c r="H256" s="138">
        <f t="shared" si="18"/>
        <v>916016.36356218252</v>
      </c>
    </row>
    <row r="257" spans="2:10" x14ac:dyDescent="0.55000000000000004">
      <c r="B257" s="127" t="str">
        <f>$B$46</f>
        <v>Pharmacy</v>
      </c>
      <c r="C257" s="138">
        <f t="shared" si="17"/>
        <v>0</v>
      </c>
      <c r="D257" s="138">
        <f t="shared" si="17"/>
        <v>0</v>
      </c>
      <c r="E257" s="138">
        <f t="shared" si="17"/>
        <v>0</v>
      </c>
      <c r="F257" s="138">
        <f t="shared" si="17"/>
        <v>0</v>
      </c>
      <c r="G257" s="138">
        <f t="shared" si="17"/>
        <v>0</v>
      </c>
      <c r="H257" s="138">
        <f t="shared" si="18"/>
        <v>0</v>
      </c>
    </row>
    <row r="258" spans="2:10" x14ac:dyDescent="0.55000000000000004">
      <c r="B258" s="127" t="str">
        <f>$B$47</f>
        <v>Business Administration</v>
      </c>
      <c r="C258" s="138">
        <f t="shared" si="17"/>
        <v>712605.93435804604</v>
      </c>
      <c r="D258" s="138">
        <f t="shared" si="17"/>
        <v>3398840.2524030968</v>
      </c>
      <c r="E258" s="138">
        <f t="shared" si="17"/>
        <v>2129730.1793052107</v>
      </c>
      <c r="F258" s="138">
        <f t="shared" si="17"/>
        <v>84831.282128698513</v>
      </c>
      <c r="G258" s="138">
        <f t="shared" si="17"/>
        <v>0</v>
      </c>
      <c r="H258" s="138">
        <f t="shared" si="18"/>
        <v>6326007.6481950516</v>
      </c>
    </row>
    <row r="259" spans="2:10" x14ac:dyDescent="0.55000000000000004">
      <c r="B259" s="127" t="str">
        <f>$B$48</f>
        <v>Optometry</v>
      </c>
      <c r="C259" s="138">
        <f t="shared" ref="C259:G262" si="19">$H$240*IF($H$25=0,0,C$25/$H$25)*IF(C$52=0,0,C48/C$52)</f>
        <v>0</v>
      </c>
      <c r="D259" s="138">
        <f t="shared" si="19"/>
        <v>0</v>
      </c>
      <c r="E259" s="138">
        <f t="shared" si="19"/>
        <v>0</v>
      </c>
      <c r="F259" s="138">
        <f t="shared" si="19"/>
        <v>0</v>
      </c>
      <c r="G259" s="138">
        <f t="shared" si="19"/>
        <v>0</v>
      </c>
      <c r="H259" s="138">
        <f t="shared" si="18"/>
        <v>0</v>
      </c>
    </row>
    <row r="260" spans="2:10" x14ac:dyDescent="0.55000000000000004">
      <c r="B260" s="127" t="str">
        <f>$B$49</f>
        <v>Teacher Ed-Practice Teaching</v>
      </c>
      <c r="C260" s="138">
        <f t="shared" si="19"/>
        <v>0</v>
      </c>
      <c r="D260" s="138">
        <f t="shared" si="19"/>
        <v>9579.5472721070637</v>
      </c>
      <c r="E260" s="138">
        <f t="shared" si="19"/>
        <v>0</v>
      </c>
      <c r="F260" s="138">
        <f t="shared" si="19"/>
        <v>0</v>
      </c>
      <c r="G260" s="138">
        <f t="shared" si="19"/>
        <v>0</v>
      </c>
      <c r="H260" s="138">
        <f t="shared" si="18"/>
        <v>9579.5472721070637</v>
      </c>
    </row>
    <row r="261" spans="2:10" x14ac:dyDescent="0.55000000000000004">
      <c r="B261" s="127" t="str">
        <f>$B$50</f>
        <v>Technology</v>
      </c>
      <c r="C261" s="138">
        <f t="shared" si="19"/>
        <v>423.5259465906633</v>
      </c>
      <c r="D261" s="138">
        <f t="shared" si="19"/>
        <v>7975.922618626586</v>
      </c>
      <c r="E261" s="138">
        <f t="shared" si="19"/>
        <v>33854.565129486909</v>
      </c>
      <c r="F261" s="138">
        <f t="shared" si="19"/>
        <v>2755.9892170623052</v>
      </c>
      <c r="G261" s="138">
        <f t="shared" si="19"/>
        <v>0</v>
      </c>
      <c r="H261" s="138">
        <f t="shared" si="18"/>
        <v>45010.002911766467</v>
      </c>
    </row>
    <row r="262" spans="2:10" x14ac:dyDescent="0.55000000000000004">
      <c r="B262" s="127" t="str">
        <f>$B$51</f>
        <v>Nursing</v>
      </c>
      <c r="C262" s="138">
        <f t="shared" si="19"/>
        <v>0</v>
      </c>
      <c r="D262" s="138">
        <f t="shared" si="19"/>
        <v>0</v>
      </c>
      <c r="E262" s="138">
        <f t="shared" si="19"/>
        <v>0</v>
      </c>
      <c r="F262" s="138">
        <f t="shared" si="19"/>
        <v>0</v>
      </c>
      <c r="G262" s="138">
        <f t="shared" si="19"/>
        <v>0</v>
      </c>
      <c r="H262" s="138">
        <f t="shared" si="18"/>
        <v>0</v>
      </c>
    </row>
    <row r="263" spans="2:10" x14ac:dyDescent="0.55000000000000004">
      <c r="B263" s="130" t="str">
        <f>$B$52</f>
        <v>Totals</v>
      </c>
      <c r="C263" s="135">
        <f>SUM(C243:C262)</f>
        <v>6710886.2698253365</v>
      </c>
      <c r="D263" s="135">
        <f>SUM(D243:D262)</f>
        <v>12675429.910961654</v>
      </c>
      <c r="E263" s="135">
        <f>SUM(E243:E262)</f>
        <v>5733469.5888375826</v>
      </c>
      <c r="F263" s="135">
        <f>SUM(F243:F262)</f>
        <v>1291712.8057618951</v>
      </c>
      <c r="G263" s="135">
        <f>SUM(G243:G262)</f>
        <v>47808.424613531417</v>
      </c>
      <c r="H263" s="135">
        <f t="shared" si="18"/>
        <v>26459307</v>
      </c>
      <c r="I263" s="349"/>
    </row>
    <row r="264" spans="2:10" x14ac:dyDescent="0.55000000000000004">
      <c r="B264" s="451"/>
      <c r="C264" s="451"/>
      <c r="D264" s="451"/>
      <c r="E264" s="451"/>
      <c r="F264" s="451"/>
      <c r="G264" s="451"/>
      <c r="H264" s="452"/>
      <c r="I264" s="350"/>
    </row>
    <row r="265" spans="2:10" x14ac:dyDescent="0.55000000000000004">
      <c r="B265" s="120" t="s">
        <v>227</v>
      </c>
      <c r="C265" s="121"/>
      <c r="D265" s="121"/>
      <c r="E265" s="121"/>
      <c r="F265" s="121"/>
      <c r="G265" s="121"/>
      <c r="H265" s="122"/>
      <c r="J265" s="358"/>
    </row>
    <row r="266" spans="2:10" ht="45" customHeight="1" thickBot="1" x14ac:dyDescent="0.6">
      <c r="B266" s="432" t="s">
        <v>228</v>
      </c>
      <c r="C266" s="432"/>
      <c r="D266" s="432"/>
      <c r="E266" s="432"/>
      <c r="F266" s="432"/>
      <c r="G266" s="432"/>
      <c r="H266" s="432"/>
    </row>
    <row r="267" spans="2:10" ht="19.8" thickBot="1" x14ac:dyDescent="0.6">
      <c r="B267" s="124" t="s">
        <v>31</v>
      </c>
      <c r="C267" s="125" t="s">
        <v>25</v>
      </c>
      <c r="D267" s="125" t="s">
        <v>26</v>
      </c>
      <c r="E267" s="125" t="s">
        <v>27</v>
      </c>
      <c r="F267" s="125" t="s">
        <v>28</v>
      </c>
      <c r="G267" s="125" t="s">
        <v>29</v>
      </c>
      <c r="H267" s="126" t="s">
        <v>1</v>
      </c>
    </row>
    <row r="268" spans="2:10" x14ac:dyDescent="0.55000000000000004">
      <c r="B268" s="127" t="str">
        <f>$B$32</f>
        <v>Liberal Arts</v>
      </c>
      <c r="C268" s="135">
        <f t="shared" ref="C268:G283" si="20">C243+C218+C193+C168+C116</f>
        <v>46639416.229989931</v>
      </c>
      <c r="D268" s="135">
        <f t="shared" si="20"/>
        <v>35054223.778618619</v>
      </c>
      <c r="E268" s="135">
        <f t="shared" si="20"/>
        <v>15379204.475392543</v>
      </c>
      <c r="F268" s="135">
        <f t="shared" si="20"/>
        <v>24806147.634538904</v>
      </c>
      <c r="G268" s="135">
        <f t="shared" si="20"/>
        <v>0</v>
      </c>
      <c r="H268" s="135">
        <f>SUM(C268:G268)</f>
        <v>121878992.11854</v>
      </c>
    </row>
    <row r="269" spans="2:10" x14ac:dyDescent="0.55000000000000004">
      <c r="B269" s="127" t="str">
        <f>$B$33</f>
        <v>Science</v>
      </c>
      <c r="C269" s="138">
        <f t="shared" si="20"/>
        <v>26406626.873473205</v>
      </c>
      <c r="D269" s="138">
        <f t="shared" si="20"/>
        <v>35699820.485508606</v>
      </c>
      <c r="E269" s="138">
        <f t="shared" si="20"/>
        <v>29380294.813903011</v>
      </c>
      <c r="F269" s="138">
        <f t="shared" si="20"/>
        <v>30517646.356182113</v>
      </c>
      <c r="G269" s="138">
        <f t="shared" si="20"/>
        <v>0</v>
      </c>
      <c r="H269" s="138">
        <f t="shared" ref="H269:H288" si="21">SUM(C269:G269)</f>
        <v>122004388.52906694</v>
      </c>
    </row>
    <row r="270" spans="2:10" x14ac:dyDescent="0.55000000000000004">
      <c r="B270" s="127" t="str">
        <f>$B$34</f>
        <v>Fine Arts</v>
      </c>
      <c r="C270" s="138">
        <f t="shared" si="20"/>
        <v>13258019.055355245</v>
      </c>
      <c r="D270" s="138">
        <f t="shared" si="20"/>
        <v>15139209.400376959</v>
      </c>
      <c r="E270" s="138">
        <f t="shared" si="20"/>
        <v>3853549.8720774278</v>
      </c>
      <c r="F270" s="138">
        <f t="shared" si="20"/>
        <v>4425443.9833473125</v>
      </c>
      <c r="G270" s="138">
        <f t="shared" si="20"/>
        <v>0</v>
      </c>
      <c r="H270" s="138">
        <f t="shared" si="21"/>
        <v>36676222.311156943</v>
      </c>
    </row>
    <row r="271" spans="2:10" x14ac:dyDescent="0.55000000000000004">
      <c r="B271" s="127" t="str">
        <f>$B$35</f>
        <v>Teacher Education</v>
      </c>
      <c r="C271" s="138">
        <f t="shared" si="20"/>
        <v>212952.3899412482</v>
      </c>
      <c r="D271" s="138">
        <f t="shared" si="20"/>
        <v>1526679.3573609742</v>
      </c>
      <c r="E271" s="138">
        <f t="shared" si="20"/>
        <v>89262.526347739156</v>
      </c>
      <c r="F271" s="138">
        <f t="shared" si="20"/>
        <v>89394.404052003243</v>
      </c>
      <c r="G271" s="138">
        <f t="shared" si="20"/>
        <v>0</v>
      </c>
      <c r="H271" s="138">
        <f t="shared" si="21"/>
        <v>1918288.6777019647</v>
      </c>
    </row>
    <row r="272" spans="2:10" x14ac:dyDescent="0.55000000000000004">
      <c r="B272" s="127" t="str">
        <f>$B$36</f>
        <v>Agriculture</v>
      </c>
      <c r="C272" s="138">
        <f t="shared" si="20"/>
        <v>0</v>
      </c>
      <c r="D272" s="138">
        <f t="shared" si="20"/>
        <v>0</v>
      </c>
      <c r="E272" s="138">
        <f t="shared" si="20"/>
        <v>0</v>
      </c>
      <c r="F272" s="138">
        <f t="shared" si="20"/>
        <v>0</v>
      </c>
      <c r="G272" s="138">
        <f t="shared" si="20"/>
        <v>0</v>
      </c>
      <c r="H272" s="138">
        <f t="shared" si="21"/>
        <v>0</v>
      </c>
    </row>
    <row r="273" spans="2:10" x14ac:dyDescent="0.55000000000000004">
      <c r="B273" s="127" t="str">
        <f>$B$37</f>
        <v>Engineering</v>
      </c>
      <c r="C273" s="138">
        <f t="shared" si="20"/>
        <v>23612840.863006778</v>
      </c>
      <c r="D273" s="138">
        <f t="shared" si="20"/>
        <v>57075657.061460301</v>
      </c>
      <c r="E273" s="138">
        <f t="shared" si="20"/>
        <v>39740512.154879153</v>
      </c>
      <c r="F273" s="138">
        <f t="shared" si="20"/>
        <v>46360347.243745551</v>
      </c>
      <c r="G273" s="138">
        <f t="shared" si="20"/>
        <v>0</v>
      </c>
      <c r="H273" s="138">
        <f t="shared" si="21"/>
        <v>166789357.3230918</v>
      </c>
    </row>
    <row r="274" spans="2:10" x14ac:dyDescent="0.55000000000000004">
      <c r="B274" s="127" t="str">
        <f>$B$38</f>
        <v>Home Economics</v>
      </c>
      <c r="C274" s="138">
        <f t="shared" si="20"/>
        <v>0</v>
      </c>
      <c r="D274" s="138">
        <f t="shared" si="20"/>
        <v>0</v>
      </c>
      <c r="E274" s="138">
        <f t="shared" si="20"/>
        <v>0</v>
      </c>
      <c r="F274" s="138">
        <f t="shared" si="20"/>
        <v>0</v>
      </c>
      <c r="G274" s="138">
        <f t="shared" si="20"/>
        <v>0</v>
      </c>
      <c r="H274" s="138">
        <f t="shared" si="21"/>
        <v>0</v>
      </c>
    </row>
    <row r="275" spans="2:10" x14ac:dyDescent="0.55000000000000004">
      <c r="B275" s="127" t="str">
        <f>$B$39</f>
        <v>Law</v>
      </c>
      <c r="C275" s="138">
        <f t="shared" si="20"/>
        <v>0</v>
      </c>
      <c r="D275" s="138">
        <f t="shared" si="20"/>
        <v>0</v>
      </c>
      <c r="E275" s="138">
        <f t="shared" si="20"/>
        <v>0</v>
      </c>
      <c r="F275" s="138">
        <f t="shared" si="20"/>
        <v>0</v>
      </c>
      <c r="G275" s="138">
        <f t="shared" si="20"/>
        <v>0</v>
      </c>
      <c r="H275" s="138">
        <f t="shared" si="21"/>
        <v>0</v>
      </c>
    </row>
    <row r="276" spans="2:10" x14ac:dyDescent="0.55000000000000004">
      <c r="B276" s="127" t="str">
        <f>$B$40</f>
        <v>Social Service</v>
      </c>
      <c r="C276" s="138">
        <f t="shared" si="20"/>
        <v>0</v>
      </c>
      <c r="D276" s="138">
        <f t="shared" si="20"/>
        <v>0</v>
      </c>
      <c r="E276" s="138">
        <f t="shared" si="20"/>
        <v>0</v>
      </c>
      <c r="F276" s="138">
        <f t="shared" si="20"/>
        <v>0</v>
      </c>
      <c r="G276" s="138">
        <f t="shared" si="20"/>
        <v>0</v>
      </c>
      <c r="H276" s="138">
        <f t="shared" si="21"/>
        <v>0</v>
      </c>
    </row>
    <row r="277" spans="2:10" x14ac:dyDescent="0.55000000000000004">
      <c r="B277" s="127" t="str">
        <f>$B$41</f>
        <v>Library Science</v>
      </c>
      <c r="C277" s="138">
        <f t="shared" si="20"/>
        <v>389632.31635355868</v>
      </c>
      <c r="D277" s="138">
        <f t="shared" si="20"/>
        <v>0</v>
      </c>
      <c r="E277" s="138">
        <f t="shared" si="20"/>
        <v>0</v>
      </c>
      <c r="F277" s="138">
        <f t="shared" si="20"/>
        <v>0</v>
      </c>
      <c r="G277" s="138">
        <f t="shared" si="20"/>
        <v>0</v>
      </c>
      <c r="H277" s="138">
        <f t="shared" si="21"/>
        <v>389632.31635355868</v>
      </c>
    </row>
    <row r="278" spans="2:10" x14ac:dyDescent="0.55000000000000004">
      <c r="B278" s="127" t="str">
        <f>$B$42</f>
        <v>Veterinary Science</v>
      </c>
      <c r="C278" s="138">
        <f t="shared" si="20"/>
        <v>0</v>
      </c>
      <c r="D278" s="138">
        <f t="shared" si="20"/>
        <v>0</v>
      </c>
      <c r="E278" s="138">
        <f t="shared" si="20"/>
        <v>0</v>
      </c>
      <c r="F278" s="138">
        <f t="shared" si="20"/>
        <v>0</v>
      </c>
      <c r="G278" s="138">
        <f t="shared" si="20"/>
        <v>0</v>
      </c>
      <c r="H278" s="138">
        <f t="shared" si="21"/>
        <v>0</v>
      </c>
    </row>
    <row r="279" spans="2:10" x14ac:dyDescent="0.55000000000000004">
      <c r="B279" s="127" t="str">
        <f>$B$43</f>
        <v>Vocational Training</v>
      </c>
      <c r="C279" s="138">
        <f t="shared" si="20"/>
        <v>0</v>
      </c>
      <c r="D279" s="138">
        <f t="shared" si="20"/>
        <v>0</v>
      </c>
      <c r="E279" s="138">
        <f t="shared" si="20"/>
        <v>0</v>
      </c>
      <c r="F279" s="138">
        <f t="shared" si="20"/>
        <v>0</v>
      </c>
      <c r="G279" s="138">
        <f t="shared" si="20"/>
        <v>0</v>
      </c>
      <c r="H279" s="138">
        <f t="shared" si="21"/>
        <v>0</v>
      </c>
    </row>
    <row r="280" spans="2:10" x14ac:dyDescent="0.55000000000000004">
      <c r="B280" s="127" t="str">
        <f>$B$44</f>
        <v>Physical Training</v>
      </c>
      <c r="C280" s="138">
        <f t="shared" si="20"/>
        <v>0</v>
      </c>
      <c r="D280" s="138">
        <f t="shared" si="20"/>
        <v>0</v>
      </c>
      <c r="E280" s="138">
        <f t="shared" si="20"/>
        <v>0</v>
      </c>
      <c r="F280" s="138">
        <f t="shared" si="20"/>
        <v>0</v>
      </c>
      <c r="G280" s="138">
        <f t="shared" si="20"/>
        <v>0</v>
      </c>
      <c r="H280" s="138">
        <f t="shared" si="21"/>
        <v>0</v>
      </c>
    </row>
    <row r="281" spans="2:10" x14ac:dyDescent="0.55000000000000004">
      <c r="B281" s="127" t="str">
        <f>$B$45</f>
        <v>Health Services</v>
      </c>
      <c r="C281" s="138">
        <f t="shared" si="20"/>
        <v>1041802.9885110673</v>
      </c>
      <c r="D281" s="138">
        <f t="shared" si="20"/>
        <v>4565936.588292256</v>
      </c>
      <c r="E281" s="138">
        <f t="shared" si="20"/>
        <v>9661473.3612147309</v>
      </c>
      <c r="F281" s="138">
        <f t="shared" si="20"/>
        <v>1665792.2407374985</v>
      </c>
      <c r="G281" s="138">
        <f t="shared" si="20"/>
        <v>2779833.1910307142</v>
      </c>
      <c r="H281" s="138">
        <f t="shared" si="21"/>
        <v>19714838.369786266</v>
      </c>
    </row>
    <row r="282" spans="2:10" x14ac:dyDescent="0.55000000000000004">
      <c r="B282" s="127" t="str">
        <f>$B$46</f>
        <v>Pharmacy</v>
      </c>
      <c r="C282" s="138">
        <f t="shared" si="20"/>
        <v>0</v>
      </c>
      <c r="D282" s="138">
        <f t="shared" si="20"/>
        <v>0</v>
      </c>
      <c r="E282" s="138">
        <f t="shared" si="20"/>
        <v>0</v>
      </c>
      <c r="F282" s="138">
        <f t="shared" si="20"/>
        <v>0</v>
      </c>
      <c r="G282" s="138">
        <f t="shared" si="20"/>
        <v>0</v>
      </c>
      <c r="H282" s="138">
        <f t="shared" si="21"/>
        <v>0</v>
      </c>
    </row>
    <row r="283" spans="2:10" x14ac:dyDescent="0.55000000000000004">
      <c r="B283" s="127" t="str">
        <f>$B$47</f>
        <v>Business Administration</v>
      </c>
      <c r="C283" s="138">
        <f t="shared" si="20"/>
        <v>16097936.242883207</v>
      </c>
      <c r="D283" s="138">
        <f t="shared" si="20"/>
        <v>54274302.520180836</v>
      </c>
      <c r="E283" s="138">
        <f t="shared" si="20"/>
        <v>46299158.452100441</v>
      </c>
      <c r="F283" s="138">
        <f t="shared" si="20"/>
        <v>28341075.059134081</v>
      </c>
      <c r="G283" s="138">
        <f t="shared" si="20"/>
        <v>0</v>
      </c>
      <c r="H283" s="138">
        <f t="shared" si="21"/>
        <v>145012472.27429855</v>
      </c>
    </row>
    <row r="284" spans="2:10" x14ac:dyDescent="0.55000000000000004">
      <c r="B284" s="127" t="str">
        <f>$B$48</f>
        <v>Optometry</v>
      </c>
      <c r="C284" s="138">
        <f t="shared" ref="C284:G287" si="22">C259+C234+C209+C184+C132</f>
        <v>0</v>
      </c>
      <c r="D284" s="138">
        <f t="shared" si="22"/>
        <v>0</v>
      </c>
      <c r="E284" s="138">
        <f t="shared" si="22"/>
        <v>0</v>
      </c>
      <c r="F284" s="138">
        <f t="shared" si="22"/>
        <v>0</v>
      </c>
      <c r="G284" s="138">
        <f t="shared" si="22"/>
        <v>0</v>
      </c>
      <c r="H284" s="138">
        <f t="shared" si="21"/>
        <v>0</v>
      </c>
    </row>
    <row r="285" spans="2:10" x14ac:dyDescent="0.55000000000000004">
      <c r="B285" s="127" t="str">
        <f>$B$49</f>
        <v>Teacher Ed-Practice Teaching</v>
      </c>
      <c r="C285" s="138">
        <f t="shared" si="22"/>
        <v>0</v>
      </c>
      <c r="D285" s="138">
        <f t="shared" si="22"/>
        <v>489613.03388833732</v>
      </c>
      <c r="E285" s="138">
        <f t="shared" si="22"/>
        <v>0</v>
      </c>
      <c r="F285" s="138">
        <f t="shared" si="22"/>
        <v>0</v>
      </c>
      <c r="G285" s="138">
        <f t="shared" si="22"/>
        <v>0</v>
      </c>
      <c r="H285" s="138">
        <f t="shared" si="21"/>
        <v>489613.03388833732</v>
      </c>
    </row>
    <row r="286" spans="2:10" x14ac:dyDescent="0.55000000000000004">
      <c r="B286" s="127" t="str">
        <f>$B$50</f>
        <v>Technology</v>
      </c>
      <c r="C286" s="138">
        <f t="shared" si="22"/>
        <v>2002.0003280041767</v>
      </c>
      <c r="D286" s="138">
        <f t="shared" si="22"/>
        <v>144917.85260035214</v>
      </c>
      <c r="E286" s="138">
        <f t="shared" si="22"/>
        <v>657134.9994429315</v>
      </c>
      <c r="F286" s="138">
        <f t="shared" si="22"/>
        <v>57998.337116262905</v>
      </c>
      <c r="G286" s="138">
        <f t="shared" si="22"/>
        <v>0</v>
      </c>
      <c r="H286" s="138">
        <f t="shared" si="21"/>
        <v>862053.18948755064</v>
      </c>
    </row>
    <row r="287" spans="2:10" x14ac:dyDescent="0.55000000000000004">
      <c r="B287" s="127" t="str">
        <f>$B$51</f>
        <v>Nursing</v>
      </c>
      <c r="C287" s="138">
        <f t="shared" si="22"/>
        <v>0</v>
      </c>
      <c r="D287" s="138">
        <f t="shared" si="22"/>
        <v>0</v>
      </c>
      <c r="E287" s="138">
        <f t="shared" si="22"/>
        <v>0</v>
      </c>
      <c r="F287" s="138">
        <f t="shared" si="22"/>
        <v>0</v>
      </c>
      <c r="G287" s="138">
        <f t="shared" si="22"/>
        <v>0</v>
      </c>
      <c r="H287" s="138">
        <f t="shared" si="21"/>
        <v>0</v>
      </c>
    </row>
    <row r="288" spans="2:10" x14ac:dyDescent="0.55000000000000004">
      <c r="B288" s="130" t="str">
        <f>$B$52</f>
        <v>Totals</v>
      </c>
      <c r="C288" s="135">
        <f>SUM(C268:C287)</f>
        <v>127661228.95984225</v>
      </c>
      <c r="D288" s="135">
        <f>SUM(D268:D287)</f>
        <v>203970360.07828721</v>
      </c>
      <c r="E288" s="135">
        <f>SUM(E268:E287)</f>
        <v>145060590.65535796</v>
      </c>
      <c r="F288" s="135">
        <f>SUM(F268:F287)</f>
        <v>136263845.25885373</v>
      </c>
      <c r="G288" s="135">
        <f>SUM(G268:G287)</f>
        <v>2779833.1910307142</v>
      </c>
      <c r="H288" s="135">
        <f t="shared" si="21"/>
        <v>615735858.14337182</v>
      </c>
      <c r="I288" s="351"/>
      <c r="J288" s="139"/>
    </row>
    <row r="289" spans="2:10" x14ac:dyDescent="0.55000000000000004">
      <c r="H289" s="139"/>
    </row>
    <row r="290" spans="2:10" x14ac:dyDescent="0.55000000000000004">
      <c r="B290" s="120" t="s">
        <v>218</v>
      </c>
      <c r="C290" s="121"/>
      <c r="D290" s="121"/>
      <c r="E290" s="121"/>
      <c r="F290" s="121"/>
      <c r="G290" s="121"/>
      <c r="H290" s="122"/>
      <c r="J290" s="358"/>
    </row>
    <row r="291" spans="2:10" ht="30" customHeight="1" thickBot="1" x14ac:dyDescent="0.6">
      <c r="B291" s="432" t="s">
        <v>229</v>
      </c>
      <c r="C291" s="432"/>
      <c r="D291" s="432"/>
      <c r="E291" s="432"/>
      <c r="F291" s="432"/>
      <c r="G291" s="432"/>
      <c r="H291" s="432"/>
    </row>
    <row r="292" spans="2:10" ht="19.8" thickBot="1" x14ac:dyDescent="0.6">
      <c r="B292" s="124" t="s">
        <v>31</v>
      </c>
      <c r="C292" s="125" t="s">
        <v>25</v>
      </c>
      <c r="D292" s="125" t="s">
        <v>26</v>
      </c>
      <c r="E292" s="125" t="s">
        <v>27</v>
      </c>
      <c r="F292" s="125" t="s">
        <v>28</v>
      </c>
      <c r="G292" s="125" t="s">
        <v>29</v>
      </c>
      <c r="H292" s="126" t="s">
        <v>1</v>
      </c>
    </row>
    <row r="293" spans="2:10" x14ac:dyDescent="0.55000000000000004">
      <c r="B293" s="127" t="str">
        <f>$B$32</f>
        <v>Liberal Arts</v>
      </c>
      <c r="C293" s="133">
        <f t="shared" ref="C293:H308" si="23">IF(C32=0,0,C268/C32)</f>
        <v>426.49550756700592</v>
      </c>
      <c r="D293" s="133">
        <f t="shared" si="23"/>
        <v>798.84705912986101</v>
      </c>
      <c r="E293" s="133">
        <f t="shared" si="23"/>
        <v>1936.6836009813055</v>
      </c>
      <c r="F293" s="133">
        <f t="shared" si="23"/>
        <v>4512.6701172528474</v>
      </c>
      <c r="G293" s="134">
        <f t="shared" si="23"/>
        <v>0</v>
      </c>
      <c r="H293" s="135">
        <f t="shared" si="23"/>
        <v>731.24169032786267</v>
      </c>
    </row>
    <row r="294" spans="2:10" x14ac:dyDescent="0.55000000000000004">
      <c r="B294" s="127" t="str">
        <f>$B$33</f>
        <v>Science</v>
      </c>
      <c r="C294" s="136">
        <f t="shared" si="23"/>
        <v>386.92162222296923</v>
      </c>
      <c r="D294" s="136">
        <f t="shared" si="23"/>
        <v>643.52988707541431</v>
      </c>
      <c r="E294" s="136">
        <f t="shared" si="23"/>
        <v>1251.1303842738587</v>
      </c>
      <c r="F294" s="136">
        <f t="shared" si="23"/>
        <v>3932.1796619227048</v>
      </c>
      <c r="G294" s="137">
        <f t="shared" si="23"/>
        <v>0</v>
      </c>
      <c r="H294" s="138">
        <f t="shared" si="23"/>
        <v>787.29270444073211</v>
      </c>
    </row>
    <row r="295" spans="2:10" x14ac:dyDescent="0.55000000000000004">
      <c r="B295" s="127" t="str">
        <f>$B$34</f>
        <v>Fine Arts</v>
      </c>
      <c r="C295" s="136">
        <f t="shared" si="23"/>
        <v>489.44252271689476</v>
      </c>
      <c r="D295" s="136">
        <f t="shared" si="23"/>
        <v>890.80373053115375</v>
      </c>
      <c r="E295" s="136">
        <f t="shared" si="23"/>
        <v>3734.0599535633992</v>
      </c>
      <c r="F295" s="136">
        <f t="shared" si="23"/>
        <v>5169.9111954991968</v>
      </c>
      <c r="G295" s="137">
        <f t="shared" si="23"/>
        <v>0</v>
      </c>
      <c r="H295" s="138">
        <f t="shared" si="23"/>
        <v>797.81214920617219</v>
      </c>
    </row>
    <row r="296" spans="2:10" x14ac:dyDescent="0.55000000000000004">
      <c r="B296" s="127" t="str">
        <f>$B$35</f>
        <v>Teacher Education</v>
      </c>
      <c r="C296" s="136">
        <f t="shared" si="23"/>
        <v>755.15031894059643</v>
      </c>
      <c r="D296" s="136">
        <f t="shared" si="23"/>
        <v>976.76222479908779</v>
      </c>
      <c r="E296" s="136">
        <f t="shared" si="23"/>
        <v>4250.5964927494833</v>
      </c>
      <c r="F296" s="136">
        <f t="shared" si="23"/>
        <v>2483.1778903334234</v>
      </c>
      <c r="G296" s="137">
        <f t="shared" si="23"/>
        <v>0</v>
      </c>
      <c r="H296" s="138">
        <f t="shared" si="23"/>
        <v>1008.5639735551865</v>
      </c>
    </row>
    <row r="297" spans="2:10" x14ac:dyDescent="0.55000000000000004">
      <c r="B297" s="127" t="str">
        <f>$B$36</f>
        <v>Agriculture</v>
      </c>
      <c r="C297" s="136">
        <f t="shared" si="23"/>
        <v>0</v>
      </c>
      <c r="D297" s="136">
        <f t="shared" si="23"/>
        <v>0</v>
      </c>
      <c r="E297" s="136">
        <f t="shared" si="23"/>
        <v>0</v>
      </c>
      <c r="F297" s="136">
        <f t="shared" si="23"/>
        <v>0</v>
      </c>
      <c r="G297" s="137">
        <f t="shared" si="23"/>
        <v>0</v>
      </c>
      <c r="H297" s="138">
        <f t="shared" si="23"/>
        <v>0</v>
      </c>
    </row>
    <row r="298" spans="2:10" x14ac:dyDescent="0.55000000000000004">
      <c r="B298" s="127" t="str">
        <f>$B$37</f>
        <v>Engineering</v>
      </c>
      <c r="C298" s="136">
        <f t="shared" si="23"/>
        <v>497.25899976849553</v>
      </c>
      <c r="D298" s="136">
        <f t="shared" si="23"/>
        <v>606.63283656931208</v>
      </c>
      <c r="E298" s="136">
        <f t="shared" si="23"/>
        <v>1648.1632446449544</v>
      </c>
      <c r="F298" s="136">
        <f t="shared" si="23"/>
        <v>4461.5866849913909</v>
      </c>
      <c r="G298" s="137">
        <f t="shared" si="23"/>
        <v>0</v>
      </c>
      <c r="H298" s="138">
        <f t="shared" si="23"/>
        <v>947.26313970235299</v>
      </c>
    </row>
    <row r="299" spans="2:10" x14ac:dyDescent="0.55000000000000004">
      <c r="B299" s="127" t="str">
        <f>$B$38</f>
        <v>Home Economics</v>
      </c>
      <c r="C299" s="136">
        <f t="shared" si="23"/>
        <v>0</v>
      </c>
      <c r="D299" s="136">
        <f t="shared" si="23"/>
        <v>0</v>
      </c>
      <c r="E299" s="136">
        <f t="shared" si="23"/>
        <v>0</v>
      </c>
      <c r="F299" s="136">
        <f t="shared" si="23"/>
        <v>0</v>
      </c>
      <c r="G299" s="137">
        <f t="shared" si="23"/>
        <v>0</v>
      </c>
      <c r="H299" s="138">
        <f t="shared" si="23"/>
        <v>0</v>
      </c>
    </row>
    <row r="300" spans="2:10" x14ac:dyDescent="0.55000000000000004">
      <c r="B300" s="127" t="str">
        <f>$B$39</f>
        <v>Law</v>
      </c>
      <c r="C300" s="136">
        <f t="shared" si="23"/>
        <v>0</v>
      </c>
      <c r="D300" s="136">
        <f t="shared" si="23"/>
        <v>0</v>
      </c>
      <c r="E300" s="136">
        <f t="shared" si="23"/>
        <v>0</v>
      </c>
      <c r="F300" s="136">
        <f t="shared" si="23"/>
        <v>0</v>
      </c>
      <c r="G300" s="137">
        <f t="shared" si="23"/>
        <v>0</v>
      </c>
      <c r="H300" s="138">
        <f t="shared" si="23"/>
        <v>0</v>
      </c>
    </row>
    <row r="301" spans="2:10" x14ac:dyDescent="0.55000000000000004">
      <c r="B301" s="127" t="str">
        <f>$B$40</f>
        <v>Social Service</v>
      </c>
      <c r="C301" s="136">
        <f t="shared" si="23"/>
        <v>0</v>
      </c>
      <c r="D301" s="136">
        <f t="shared" si="23"/>
        <v>0</v>
      </c>
      <c r="E301" s="136">
        <f t="shared" si="23"/>
        <v>0</v>
      </c>
      <c r="F301" s="136">
        <f t="shared" si="23"/>
        <v>0</v>
      </c>
      <c r="G301" s="137">
        <f t="shared" si="23"/>
        <v>0</v>
      </c>
      <c r="H301" s="138">
        <f t="shared" si="23"/>
        <v>0</v>
      </c>
    </row>
    <row r="302" spans="2:10" x14ac:dyDescent="0.55000000000000004">
      <c r="B302" s="127" t="str">
        <f>$B$41</f>
        <v>Library Science</v>
      </c>
      <c r="C302" s="136">
        <f t="shared" si="23"/>
        <v>2083.595274617961</v>
      </c>
      <c r="D302" s="136">
        <f t="shared" si="23"/>
        <v>0</v>
      </c>
      <c r="E302" s="136">
        <f t="shared" si="23"/>
        <v>0</v>
      </c>
      <c r="F302" s="136">
        <f t="shared" si="23"/>
        <v>0</v>
      </c>
      <c r="G302" s="137">
        <f t="shared" si="23"/>
        <v>0</v>
      </c>
      <c r="H302" s="138">
        <f t="shared" si="23"/>
        <v>2083.595274617961</v>
      </c>
    </row>
    <row r="303" spans="2:10" x14ac:dyDescent="0.55000000000000004">
      <c r="B303" s="127" t="str">
        <f>$B$42</f>
        <v>Veterinary Science</v>
      </c>
      <c r="C303" s="136">
        <f t="shared" si="23"/>
        <v>0</v>
      </c>
      <c r="D303" s="136">
        <f t="shared" si="23"/>
        <v>0</v>
      </c>
      <c r="E303" s="136">
        <f t="shared" si="23"/>
        <v>0</v>
      </c>
      <c r="F303" s="136">
        <f t="shared" si="23"/>
        <v>0</v>
      </c>
      <c r="G303" s="137">
        <f t="shared" si="23"/>
        <v>0</v>
      </c>
      <c r="H303" s="138">
        <f t="shared" si="23"/>
        <v>0</v>
      </c>
    </row>
    <row r="304" spans="2:10" x14ac:dyDescent="0.55000000000000004">
      <c r="B304" s="127" t="str">
        <f>$B$43</f>
        <v>Vocational Training</v>
      </c>
      <c r="C304" s="136">
        <f t="shared" si="23"/>
        <v>0</v>
      </c>
      <c r="D304" s="136">
        <f t="shared" si="23"/>
        <v>0</v>
      </c>
      <c r="E304" s="136">
        <f t="shared" si="23"/>
        <v>0</v>
      </c>
      <c r="F304" s="136">
        <f t="shared" si="23"/>
        <v>0</v>
      </c>
      <c r="G304" s="137">
        <f t="shared" si="23"/>
        <v>0</v>
      </c>
      <c r="H304" s="138">
        <f t="shared" si="23"/>
        <v>0</v>
      </c>
    </row>
    <row r="305" spans="2:10" x14ac:dyDescent="0.55000000000000004">
      <c r="B305" s="127" t="str">
        <f>$B$44</f>
        <v>Physical Training</v>
      </c>
      <c r="C305" s="136">
        <f t="shared" si="23"/>
        <v>0</v>
      </c>
      <c r="D305" s="136">
        <f t="shared" si="23"/>
        <v>0</v>
      </c>
      <c r="E305" s="136">
        <f t="shared" si="23"/>
        <v>0</v>
      </c>
      <c r="F305" s="136">
        <f t="shared" si="23"/>
        <v>0</v>
      </c>
      <c r="G305" s="137">
        <f t="shared" si="23"/>
        <v>0</v>
      </c>
      <c r="H305" s="138">
        <f t="shared" si="23"/>
        <v>0</v>
      </c>
    </row>
    <row r="306" spans="2:10" x14ac:dyDescent="0.55000000000000004">
      <c r="B306" s="127" t="str">
        <f>$B$45</f>
        <v>Health Services</v>
      </c>
      <c r="C306" s="136">
        <f t="shared" si="23"/>
        <v>459.95716932055956</v>
      </c>
      <c r="D306" s="136">
        <f t="shared" si="23"/>
        <v>616.60183501583469</v>
      </c>
      <c r="E306" s="136">
        <f t="shared" si="23"/>
        <v>1086.2911357336104</v>
      </c>
      <c r="F306" s="136">
        <f t="shared" si="23"/>
        <v>4588.9593408746514</v>
      </c>
      <c r="G306" s="137">
        <f t="shared" si="23"/>
        <v>2862.8560154796232</v>
      </c>
      <c r="H306" s="138">
        <f t="shared" si="23"/>
        <v>990.79497285085267</v>
      </c>
    </row>
    <row r="307" spans="2:10" x14ac:dyDescent="0.55000000000000004">
      <c r="B307" s="127" t="str">
        <f>$B$46</f>
        <v>Pharmacy</v>
      </c>
      <c r="C307" s="136">
        <f t="shared" si="23"/>
        <v>0</v>
      </c>
      <c r="D307" s="136">
        <f t="shared" si="23"/>
        <v>0</v>
      </c>
      <c r="E307" s="136">
        <f t="shared" si="23"/>
        <v>0</v>
      </c>
      <c r="F307" s="136">
        <f t="shared" si="23"/>
        <v>0</v>
      </c>
      <c r="G307" s="137">
        <f t="shared" si="23"/>
        <v>0</v>
      </c>
      <c r="H307" s="138">
        <f t="shared" si="23"/>
        <v>0</v>
      </c>
    </row>
    <row r="308" spans="2:10" x14ac:dyDescent="0.55000000000000004">
      <c r="B308" s="127" t="str">
        <f>$B$47</f>
        <v>Business Administration</v>
      </c>
      <c r="C308" s="136">
        <f t="shared" si="23"/>
        <v>531.53061622146231</v>
      </c>
      <c r="D308" s="136">
        <f t="shared" si="23"/>
        <v>673.88009088876129</v>
      </c>
      <c r="E308" s="136">
        <f t="shared" si="23"/>
        <v>1185.1522667306722</v>
      </c>
      <c r="F308" s="136">
        <f t="shared" si="23"/>
        <v>16153.362815123442</v>
      </c>
      <c r="G308" s="137">
        <f t="shared" si="23"/>
        <v>0</v>
      </c>
      <c r="H308" s="138">
        <f t="shared" si="23"/>
        <v>956.25334098906706</v>
      </c>
    </row>
    <row r="309" spans="2:10" x14ac:dyDescent="0.55000000000000004">
      <c r="B309" s="127" t="str">
        <f>$B$48</f>
        <v>Optometry</v>
      </c>
      <c r="C309" s="136">
        <f t="shared" ref="C309:H313" si="24">IF(C48=0,0,C284/C48)</f>
        <v>0</v>
      </c>
      <c r="D309" s="136">
        <f t="shared" si="24"/>
        <v>0</v>
      </c>
      <c r="E309" s="136">
        <f t="shared" si="24"/>
        <v>0</v>
      </c>
      <c r="F309" s="136">
        <f t="shared" si="24"/>
        <v>0</v>
      </c>
      <c r="G309" s="137">
        <f t="shared" si="24"/>
        <v>0</v>
      </c>
      <c r="H309" s="138">
        <f t="shared" si="24"/>
        <v>0</v>
      </c>
    </row>
    <row r="310" spans="2:10" x14ac:dyDescent="0.55000000000000004">
      <c r="B310" s="127" t="str">
        <f>$B$49</f>
        <v>Teacher Ed-Practice Teaching</v>
      </c>
      <c r="C310" s="136">
        <f t="shared" si="24"/>
        <v>0</v>
      </c>
      <c r="D310" s="136">
        <f t="shared" si="24"/>
        <v>2156.8856118428957</v>
      </c>
      <c r="E310" s="136">
        <f t="shared" si="24"/>
        <v>0</v>
      </c>
      <c r="F310" s="136">
        <f t="shared" si="24"/>
        <v>0</v>
      </c>
      <c r="G310" s="137">
        <f t="shared" si="24"/>
        <v>0</v>
      </c>
      <c r="H310" s="138">
        <f t="shared" si="24"/>
        <v>2156.8856118428957</v>
      </c>
    </row>
    <row r="311" spans="2:10" x14ac:dyDescent="0.55000000000000004">
      <c r="B311" s="127" t="str">
        <f>$B$50</f>
        <v>Technology</v>
      </c>
      <c r="C311" s="136">
        <f t="shared" si="24"/>
        <v>111.22224044467649</v>
      </c>
      <c r="D311" s="136">
        <f t="shared" si="24"/>
        <v>766.761124869588</v>
      </c>
      <c r="E311" s="136">
        <f t="shared" si="24"/>
        <v>1058.1884049000507</v>
      </c>
      <c r="F311" s="136">
        <f t="shared" si="24"/>
        <v>1017.5146862502264</v>
      </c>
      <c r="G311" s="137">
        <f t="shared" si="24"/>
        <v>0</v>
      </c>
      <c r="H311" s="138">
        <f t="shared" si="24"/>
        <v>974.07140055090463</v>
      </c>
    </row>
    <row r="312" spans="2:10" x14ac:dyDescent="0.55000000000000004">
      <c r="B312" s="127" t="str">
        <f>$B$51</f>
        <v>Nursing</v>
      </c>
      <c r="C312" s="136">
        <f t="shared" si="24"/>
        <v>0</v>
      </c>
      <c r="D312" s="136">
        <f t="shared" si="24"/>
        <v>0</v>
      </c>
      <c r="E312" s="136">
        <f t="shared" si="24"/>
        <v>0</v>
      </c>
      <c r="F312" s="136">
        <f t="shared" si="24"/>
        <v>0</v>
      </c>
      <c r="G312" s="137">
        <f t="shared" si="24"/>
        <v>0</v>
      </c>
      <c r="H312" s="138">
        <f t="shared" si="24"/>
        <v>0</v>
      </c>
    </row>
    <row r="313" spans="2:10" x14ac:dyDescent="0.55000000000000004">
      <c r="B313" s="130" t="str">
        <f>$B$52</f>
        <v>Totals</v>
      </c>
      <c r="C313" s="135">
        <f t="shared" si="24"/>
        <v>447.59647620161019</v>
      </c>
      <c r="D313" s="135">
        <f t="shared" si="24"/>
        <v>679.08399058668533</v>
      </c>
      <c r="E313" s="135">
        <f t="shared" si="24"/>
        <v>1379.2962884411711</v>
      </c>
      <c r="F313" s="135">
        <f t="shared" si="24"/>
        <v>5100.553808046031</v>
      </c>
      <c r="G313" s="135">
        <f t="shared" si="24"/>
        <v>2862.8560154796232</v>
      </c>
      <c r="H313" s="135">
        <f t="shared" si="24"/>
        <v>857.05454722925379</v>
      </c>
      <c r="I313" s="349"/>
    </row>
    <row r="315" spans="2:10" x14ac:dyDescent="0.55000000000000004">
      <c r="B315" s="120" t="s">
        <v>37</v>
      </c>
      <c r="C315" s="121"/>
      <c r="D315" s="121"/>
      <c r="E315" s="121"/>
      <c r="F315" s="121"/>
      <c r="G315" s="121"/>
      <c r="H315" s="122"/>
      <c r="J315" s="358"/>
    </row>
    <row r="316" spans="2:10" ht="55.5" customHeight="1" thickBot="1" x14ac:dyDescent="0.6">
      <c r="B316" s="432" t="s">
        <v>230</v>
      </c>
      <c r="C316" s="432"/>
      <c r="D316" s="432"/>
      <c r="E316" s="432"/>
      <c r="F316" s="432"/>
      <c r="G316" s="432"/>
      <c r="H316" s="432"/>
    </row>
    <row r="317" spans="2:10" ht="19.8" thickBot="1" x14ac:dyDescent="0.6">
      <c r="B317" s="124" t="s">
        <v>31</v>
      </c>
      <c r="C317" s="125" t="s">
        <v>25</v>
      </c>
      <c r="D317" s="125" t="s">
        <v>26</v>
      </c>
      <c r="E317" s="125" t="s">
        <v>27</v>
      </c>
      <c r="F317" s="125" t="s">
        <v>28</v>
      </c>
      <c r="G317" s="125" t="s">
        <v>29</v>
      </c>
      <c r="H317" s="126" t="s">
        <v>1</v>
      </c>
    </row>
    <row r="318" spans="2:10" x14ac:dyDescent="0.55000000000000004">
      <c r="B318" s="127" t="str">
        <f>$B$32</f>
        <v>Liberal Arts</v>
      </c>
      <c r="C318" s="128">
        <f t="shared" ref="C318:H318" si="25">IF($C$293=0,"",C293/$C$293)</f>
        <v>1</v>
      </c>
      <c r="D318" s="128">
        <f t="shared" si="25"/>
        <v>1.873049176266776</v>
      </c>
      <c r="E318" s="128">
        <f t="shared" si="25"/>
        <v>4.5409238001810293</v>
      </c>
      <c r="F318" s="128">
        <f t="shared" si="25"/>
        <v>10.580815125101569</v>
      </c>
      <c r="G318" s="128">
        <f t="shared" si="25"/>
        <v>0</v>
      </c>
      <c r="H318" s="128">
        <f t="shared" si="25"/>
        <v>1.7145355047215325</v>
      </c>
    </row>
    <row r="319" spans="2:10" x14ac:dyDescent="0.55000000000000004">
      <c r="B319" s="127" t="str">
        <f>$B$33</f>
        <v>Science</v>
      </c>
      <c r="C319" s="128">
        <f t="shared" ref="C319:H334" si="26">IF($C$293=0,"",C294/$C$293)</f>
        <v>0.90721148372748261</v>
      </c>
      <c r="D319" s="128">
        <f t="shared" si="26"/>
        <v>1.5088784656760084</v>
      </c>
      <c r="E319" s="128">
        <f t="shared" si="26"/>
        <v>2.9335136292784889</v>
      </c>
      <c r="F319" s="128">
        <f t="shared" si="26"/>
        <v>9.2197446213543692</v>
      </c>
      <c r="G319" s="128">
        <f t="shared" si="26"/>
        <v>0</v>
      </c>
      <c r="H319" s="128">
        <f t="shared" si="26"/>
        <v>1.8459577896422321</v>
      </c>
    </row>
    <row r="320" spans="2:10" x14ac:dyDescent="0.55000000000000004">
      <c r="B320" s="127" t="str">
        <f>$B$34</f>
        <v>Fine Arts</v>
      </c>
      <c r="C320" s="128">
        <f t="shared" si="26"/>
        <v>1.1475912736079625</v>
      </c>
      <c r="D320" s="128">
        <f t="shared" si="26"/>
        <v>2.088659117684144</v>
      </c>
      <c r="E320" s="128">
        <f t="shared" si="26"/>
        <v>8.7552152069896021</v>
      </c>
      <c r="F320" s="128">
        <f t="shared" si="26"/>
        <v>12.121842091588647</v>
      </c>
      <c r="G320" s="128">
        <f t="shared" si="26"/>
        <v>0</v>
      </c>
      <c r="H320" s="128">
        <f t="shared" si="26"/>
        <v>1.8706226327151392</v>
      </c>
    </row>
    <row r="321" spans="2:8" x14ac:dyDescent="0.55000000000000004">
      <c r="B321" s="127" t="str">
        <f>$B$35</f>
        <v>Teacher Education</v>
      </c>
      <c r="C321" s="128">
        <f t="shared" si="26"/>
        <v>1.770593841066324</v>
      </c>
      <c r="D321" s="128">
        <f t="shared" si="26"/>
        <v>2.2902051896657563</v>
      </c>
      <c r="E321" s="128">
        <f t="shared" si="26"/>
        <v>9.9663335658504675</v>
      </c>
      <c r="F321" s="128">
        <f t="shared" si="26"/>
        <v>5.8222838137241011</v>
      </c>
      <c r="G321" s="128">
        <f t="shared" si="26"/>
        <v>0</v>
      </c>
      <c r="H321" s="128">
        <f t="shared" si="26"/>
        <v>2.3647704504759242</v>
      </c>
    </row>
    <row r="322" spans="2:8" x14ac:dyDescent="0.55000000000000004">
      <c r="B322" s="127" t="str">
        <f>$B$36</f>
        <v>Agriculture</v>
      </c>
      <c r="C322" s="128">
        <f t="shared" si="26"/>
        <v>0</v>
      </c>
      <c r="D322" s="128">
        <f t="shared" si="26"/>
        <v>0</v>
      </c>
      <c r="E322" s="128">
        <f t="shared" si="26"/>
        <v>0</v>
      </c>
      <c r="F322" s="128">
        <f t="shared" si="26"/>
        <v>0</v>
      </c>
      <c r="G322" s="128">
        <f t="shared" si="26"/>
        <v>0</v>
      </c>
      <c r="H322" s="128">
        <f t="shared" si="26"/>
        <v>0</v>
      </c>
    </row>
    <row r="323" spans="2:8" x14ac:dyDescent="0.55000000000000004">
      <c r="B323" s="127" t="str">
        <f>$B$37</f>
        <v>Engineering</v>
      </c>
      <c r="C323" s="128">
        <f t="shared" si="26"/>
        <v>1.1659184937378786</v>
      </c>
      <c r="D323" s="128">
        <f t="shared" si="26"/>
        <v>1.4223662988384587</v>
      </c>
      <c r="E323" s="128">
        <f t="shared" si="26"/>
        <v>3.8644328378676169</v>
      </c>
      <c r="F323" s="128">
        <f t="shared" si="26"/>
        <v>10.46104028256485</v>
      </c>
      <c r="G323" s="128">
        <f t="shared" si="26"/>
        <v>0</v>
      </c>
      <c r="H323" s="128">
        <f t="shared" si="26"/>
        <v>2.2210389626519813</v>
      </c>
    </row>
    <row r="324" spans="2:8" x14ac:dyDescent="0.55000000000000004">
      <c r="B324" s="127" t="str">
        <f>$B$38</f>
        <v>Home Economics</v>
      </c>
      <c r="C324" s="128">
        <f t="shared" si="26"/>
        <v>0</v>
      </c>
      <c r="D324" s="128">
        <f t="shared" si="26"/>
        <v>0</v>
      </c>
      <c r="E324" s="128">
        <f t="shared" si="26"/>
        <v>0</v>
      </c>
      <c r="F324" s="128">
        <f t="shared" si="26"/>
        <v>0</v>
      </c>
      <c r="G324" s="128">
        <f t="shared" si="26"/>
        <v>0</v>
      </c>
      <c r="H324" s="128">
        <f t="shared" si="26"/>
        <v>0</v>
      </c>
    </row>
    <row r="325" spans="2:8" x14ac:dyDescent="0.55000000000000004">
      <c r="B325" s="127" t="str">
        <f>$B$39</f>
        <v>Law</v>
      </c>
      <c r="C325" s="128">
        <f t="shared" si="26"/>
        <v>0</v>
      </c>
      <c r="D325" s="128">
        <f t="shared" si="26"/>
        <v>0</v>
      </c>
      <c r="E325" s="128">
        <f t="shared" si="26"/>
        <v>0</v>
      </c>
      <c r="F325" s="128">
        <f t="shared" si="26"/>
        <v>0</v>
      </c>
      <c r="G325" s="128">
        <f t="shared" si="26"/>
        <v>0</v>
      </c>
      <c r="H325" s="128">
        <f t="shared" si="26"/>
        <v>0</v>
      </c>
    </row>
    <row r="326" spans="2:8" x14ac:dyDescent="0.55000000000000004">
      <c r="B326" s="127" t="str">
        <f>$B$40</f>
        <v>Social Service</v>
      </c>
      <c r="C326" s="128">
        <f t="shared" si="26"/>
        <v>0</v>
      </c>
      <c r="D326" s="128">
        <f t="shared" si="26"/>
        <v>0</v>
      </c>
      <c r="E326" s="128">
        <f t="shared" si="26"/>
        <v>0</v>
      </c>
      <c r="F326" s="128">
        <f t="shared" si="26"/>
        <v>0</v>
      </c>
      <c r="G326" s="128">
        <f t="shared" si="26"/>
        <v>0</v>
      </c>
      <c r="H326" s="128">
        <f t="shared" si="26"/>
        <v>0</v>
      </c>
    </row>
    <row r="327" spans="2:8" x14ac:dyDescent="0.55000000000000004">
      <c r="B327" s="127" t="str">
        <f>$B$41</f>
        <v>Library Science</v>
      </c>
      <c r="C327" s="128">
        <f t="shared" si="26"/>
        <v>4.8853862177917806</v>
      </c>
      <c r="D327" s="128">
        <f t="shared" si="26"/>
        <v>0</v>
      </c>
      <c r="E327" s="128">
        <f t="shared" si="26"/>
        <v>0</v>
      </c>
      <c r="F327" s="128">
        <f t="shared" si="26"/>
        <v>0</v>
      </c>
      <c r="G327" s="128">
        <f t="shared" si="26"/>
        <v>0</v>
      </c>
      <c r="H327" s="128">
        <f t="shared" si="26"/>
        <v>4.8853862177917806</v>
      </c>
    </row>
    <row r="328" spans="2:8" x14ac:dyDescent="0.55000000000000004">
      <c r="B328" s="127" t="str">
        <f>$B$42</f>
        <v>Veterinary Science</v>
      </c>
      <c r="C328" s="128">
        <f t="shared" si="26"/>
        <v>0</v>
      </c>
      <c r="D328" s="128">
        <f t="shared" si="26"/>
        <v>0</v>
      </c>
      <c r="E328" s="128">
        <f t="shared" si="26"/>
        <v>0</v>
      </c>
      <c r="F328" s="128">
        <f t="shared" si="26"/>
        <v>0</v>
      </c>
      <c r="G328" s="128">
        <f t="shared" si="26"/>
        <v>0</v>
      </c>
      <c r="H328" s="128">
        <f t="shared" si="26"/>
        <v>0</v>
      </c>
    </row>
    <row r="329" spans="2:8" x14ac:dyDescent="0.55000000000000004">
      <c r="B329" s="127" t="str">
        <f>$B$43</f>
        <v>Vocational Training</v>
      </c>
      <c r="C329" s="128">
        <f t="shared" si="26"/>
        <v>0</v>
      </c>
      <c r="D329" s="128">
        <f t="shared" si="26"/>
        <v>0</v>
      </c>
      <c r="E329" s="128">
        <f t="shared" si="26"/>
        <v>0</v>
      </c>
      <c r="F329" s="128">
        <f t="shared" si="26"/>
        <v>0</v>
      </c>
      <c r="G329" s="128">
        <f t="shared" si="26"/>
        <v>0</v>
      </c>
      <c r="H329" s="128">
        <f t="shared" si="26"/>
        <v>0</v>
      </c>
    </row>
    <row r="330" spans="2:8" x14ac:dyDescent="0.55000000000000004">
      <c r="B330" s="127" t="str">
        <f>$B$44</f>
        <v>Physical Training</v>
      </c>
      <c r="C330" s="128">
        <f t="shared" si="26"/>
        <v>0</v>
      </c>
      <c r="D330" s="128">
        <f t="shared" si="26"/>
        <v>0</v>
      </c>
      <c r="E330" s="128">
        <f t="shared" si="26"/>
        <v>0</v>
      </c>
      <c r="F330" s="128">
        <f t="shared" si="26"/>
        <v>0</v>
      </c>
      <c r="G330" s="128">
        <f t="shared" si="26"/>
        <v>0</v>
      </c>
      <c r="H330" s="128">
        <f t="shared" si="26"/>
        <v>0</v>
      </c>
    </row>
    <row r="331" spans="2:8" x14ac:dyDescent="0.55000000000000004">
      <c r="B331" s="127" t="str">
        <f>$B$45</f>
        <v>Health Services</v>
      </c>
      <c r="C331" s="128">
        <f t="shared" si="26"/>
        <v>1.0784572431827937</v>
      </c>
      <c r="D331" s="128">
        <f t="shared" si="26"/>
        <v>1.4457405156113199</v>
      </c>
      <c r="E331" s="128">
        <f t="shared" si="26"/>
        <v>2.5470165956272006</v>
      </c>
      <c r="F331" s="128">
        <f t="shared" si="26"/>
        <v>10.759689749261165</v>
      </c>
      <c r="G331" s="128">
        <f t="shared" si="26"/>
        <v>6.7125115380725209</v>
      </c>
      <c r="H331" s="128">
        <f t="shared" si="26"/>
        <v>2.3231076418669914</v>
      </c>
    </row>
    <row r="332" spans="2:8" x14ac:dyDescent="0.55000000000000004">
      <c r="B332" s="127" t="str">
        <f>$B$46</f>
        <v>Pharmacy</v>
      </c>
      <c r="C332" s="128">
        <f t="shared" si="26"/>
        <v>0</v>
      </c>
      <c r="D332" s="128">
        <f t="shared" si="26"/>
        <v>0</v>
      </c>
      <c r="E332" s="128">
        <f t="shared" si="26"/>
        <v>0</v>
      </c>
      <c r="F332" s="128">
        <f t="shared" si="26"/>
        <v>0</v>
      </c>
      <c r="G332" s="128">
        <f t="shared" si="26"/>
        <v>0</v>
      </c>
      <c r="H332" s="128">
        <f t="shared" si="26"/>
        <v>0</v>
      </c>
    </row>
    <row r="333" spans="2:8" x14ac:dyDescent="0.55000000000000004">
      <c r="B333" s="127" t="str">
        <f>$B$47</f>
        <v>Business Administration</v>
      </c>
      <c r="C333" s="128">
        <f t="shared" si="26"/>
        <v>1.2462748300765032</v>
      </c>
      <c r="D333" s="128">
        <f t="shared" si="26"/>
        <v>1.5800403027290721</v>
      </c>
      <c r="E333" s="128">
        <f t="shared" si="26"/>
        <v>2.7788153584348718</v>
      </c>
      <c r="F333" s="128">
        <f t="shared" si="26"/>
        <v>37.874637665639696</v>
      </c>
      <c r="G333" s="128">
        <f t="shared" si="26"/>
        <v>0</v>
      </c>
      <c r="H333" s="128">
        <f t="shared" si="26"/>
        <v>2.242118202942224</v>
      </c>
    </row>
    <row r="334" spans="2:8" x14ac:dyDescent="0.55000000000000004">
      <c r="B334" s="127" t="str">
        <f>$B$48</f>
        <v>Optometry</v>
      </c>
      <c r="C334" s="128">
        <f t="shared" si="26"/>
        <v>0</v>
      </c>
      <c r="D334" s="128">
        <f t="shared" si="26"/>
        <v>0</v>
      </c>
      <c r="E334" s="128">
        <f t="shared" si="26"/>
        <v>0</v>
      </c>
      <c r="F334" s="128">
        <f t="shared" si="26"/>
        <v>0</v>
      </c>
      <c r="G334" s="128">
        <f t="shared" si="26"/>
        <v>0</v>
      </c>
      <c r="H334" s="128">
        <f t="shared" si="26"/>
        <v>0</v>
      </c>
    </row>
    <row r="335" spans="2:8" x14ac:dyDescent="0.55000000000000004">
      <c r="B335" s="127" t="str">
        <f>$B$49</f>
        <v>Teacher Ed-Practice Teaching</v>
      </c>
      <c r="C335" s="128">
        <f t="shared" ref="C335:H338" si="27">IF($C$293=0,"",C310/$C$293)</f>
        <v>0</v>
      </c>
      <c r="D335" s="128">
        <f t="shared" si="27"/>
        <v>5.0572293812591482</v>
      </c>
      <c r="E335" s="128">
        <f t="shared" si="27"/>
        <v>0</v>
      </c>
      <c r="F335" s="128">
        <f t="shared" si="27"/>
        <v>0</v>
      </c>
      <c r="G335" s="128">
        <f t="shared" si="27"/>
        <v>0</v>
      </c>
      <c r="H335" s="128">
        <f t="shared" si="27"/>
        <v>5.0572293812591482</v>
      </c>
    </row>
    <row r="336" spans="2:8" x14ac:dyDescent="0.55000000000000004">
      <c r="B336" s="127" t="str">
        <f>$B$50</f>
        <v>Technology</v>
      </c>
      <c r="C336" s="128">
        <f t="shared" si="27"/>
        <v>0.26078173971668989</v>
      </c>
      <c r="D336" s="128">
        <f t="shared" si="27"/>
        <v>1.797817588381335</v>
      </c>
      <c r="E336" s="128">
        <f t="shared" si="27"/>
        <v>2.4811243873038937</v>
      </c>
      <c r="F336" s="128">
        <f t="shared" si="27"/>
        <v>2.3857571022371591</v>
      </c>
      <c r="G336" s="128">
        <f t="shared" si="27"/>
        <v>0</v>
      </c>
      <c r="H336" s="128">
        <f t="shared" si="27"/>
        <v>2.2838960393923262</v>
      </c>
    </row>
    <row r="337" spans="2:10" x14ac:dyDescent="0.55000000000000004">
      <c r="B337" s="127" t="str">
        <f>$B$51</f>
        <v>Nursing</v>
      </c>
      <c r="C337" s="128">
        <f t="shared" si="27"/>
        <v>0</v>
      </c>
      <c r="D337" s="128">
        <f t="shared" si="27"/>
        <v>0</v>
      </c>
      <c r="E337" s="128">
        <f t="shared" si="27"/>
        <v>0</v>
      </c>
      <c r="F337" s="128">
        <f t="shared" si="27"/>
        <v>0</v>
      </c>
      <c r="G337" s="128">
        <f t="shared" si="27"/>
        <v>0</v>
      </c>
      <c r="H337" s="128">
        <f t="shared" si="27"/>
        <v>0</v>
      </c>
    </row>
    <row r="338" spans="2:10" x14ac:dyDescent="0.55000000000000004">
      <c r="B338" s="130" t="str">
        <f>$B$52</f>
        <v>Totals</v>
      </c>
      <c r="C338" s="128">
        <f t="shared" si="27"/>
        <v>1.0494752424356759</v>
      </c>
      <c r="D338" s="128">
        <f t="shared" si="27"/>
        <v>1.5922418373422038</v>
      </c>
      <c r="E338" s="128">
        <f t="shared" si="27"/>
        <v>3.2340230177558729</v>
      </c>
      <c r="F338" s="128">
        <f t="shared" si="27"/>
        <v>11.959220478411938</v>
      </c>
      <c r="G338" s="128">
        <f t="shared" si="27"/>
        <v>6.7125115380725209</v>
      </c>
      <c r="H338" s="128">
        <f t="shared" si="27"/>
        <v>2.0095277254347246</v>
      </c>
      <c r="I338" s="349"/>
    </row>
    <row r="340" spans="2:10" x14ac:dyDescent="0.55000000000000004">
      <c r="B340" s="120" t="s">
        <v>231</v>
      </c>
      <c r="C340" s="121"/>
      <c r="D340" s="121"/>
      <c r="E340" s="121"/>
      <c r="F340" s="121"/>
      <c r="G340" s="121"/>
      <c r="H340" s="122"/>
      <c r="J340" s="358"/>
    </row>
    <row r="341" spans="2:10" ht="55.5" customHeight="1" thickBot="1" x14ac:dyDescent="0.6">
      <c r="B341" s="432" t="s">
        <v>232</v>
      </c>
      <c r="C341" s="432"/>
      <c r="D341" s="432"/>
      <c r="E341" s="432"/>
      <c r="F341" s="432"/>
      <c r="G341" s="432"/>
      <c r="H341" s="432"/>
    </row>
    <row r="342" spans="2:10" ht="19.8" thickBot="1" x14ac:dyDescent="0.6">
      <c r="B342" s="124" t="s">
        <v>31</v>
      </c>
      <c r="C342" s="125" t="s">
        <v>25</v>
      </c>
      <c r="D342" s="125" t="s">
        <v>26</v>
      </c>
      <c r="E342" s="125" t="s">
        <v>27</v>
      </c>
      <c r="F342" s="125" t="s">
        <v>28</v>
      </c>
      <c r="G342" s="125" t="s">
        <v>29</v>
      </c>
      <c r="H342" s="126" t="s">
        <v>1</v>
      </c>
    </row>
    <row r="343" spans="2:10" x14ac:dyDescent="0.55000000000000004">
      <c r="B343" s="127" t="str">
        <f>$B$32</f>
        <v>Liberal Arts</v>
      </c>
      <c r="C343" s="135">
        <f t="shared" ref="C343:D358" si="28">C293*30</f>
        <v>12794.865227010177</v>
      </c>
      <c r="D343" s="135">
        <f t="shared" si="28"/>
        <v>23965.41177389583</v>
      </c>
      <c r="E343" s="135">
        <f>E293*24</f>
        <v>46480.406423551336</v>
      </c>
      <c r="F343" s="135">
        <f>F293*18</f>
        <v>81228.062110551255</v>
      </c>
      <c r="G343" s="135">
        <f>G293*24</f>
        <v>0</v>
      </c>
      <c r="H343" s="135">
        <f>IF((C32/30+D32/30+E32/24+F32/18+G32/24)=0,0,H268/(C32/30+D32/30+E32/24+F32/18+G32/24))</f>
        <v>21218.00275854229</v>
      </c>
    </row>
    <row r="344" spans="2:10" x14ac:dyDescent="0.55000000000000004">
      <c r="B344" s="127" t="str">
        <f>$B$33</f>
        <v>Science</v>
      </c>
      <c r="C344" s="138">
        <f t="shared" si="28"/>
        <v>11607.648666689078</v>
      </c>
      <c r="D344" s="138">
        <f t="shared" si="28"/>
        <v>19305.89661226243</v>
      </c>
      <c r="E344" s="138">
        <f>E294*24</f>
        <v>30027.129222572607</v>
      </c>
      <c r="F344" s="138">
        <f>F294*18</f>
        <v>70779.233914608689</v>
      </c>
      <c r="G344" s="138">
        <f>G294*24</f>
        <v>0</v>
      </c>
      <c r="H344" s="138">
        <f t="shared" ref="H344:H363" si="29">IF((C33/30+D33/30+E33/24+F33/18+G33/24)=0,0,H269/(C33/30+D33/30+E33/24+F33/18+G33/24))</f>
        <v>22047.42529292058</v>
      </c>
    </row>
    <row r="345" spans="2:10" x14ac:dyDescent="0.55000000000000004">
      <c r="B345" s="127" t="str">
        <f>$B$34</f>
        <v>Fine Arts</v>
      </c>
      <c r="C345" s="138">
        <f t="shared" si="28"/>
        <v>14683.275681506842</v>
      </c>
      <c r="D345" s="138">
        <f t="shared" si="28"/>
        <v>26724.111915934613</v>
      </c>
      <c r="E345" s="138">
        <f t="shared" ref="E345:E363" si="30">E295*24</f>
        <v>89617.43888552158</v>
      </c>
      <c r="F345" s="138">
        <f t="shared" ref="F345:F363" si="31">F295*18</f>
        <v>93058.401518985542</v>
      </c>
      <c r="G345" s="138">
        <f t="shared" ref="G345:G363" si="32">G295*24</f>
        <v>0</v>
      </c>
      <c r="H345" s="138">
        <f t="shared" si="29"/>
        <v>23510.566371584729</v>
      </c>
    </row>
    <row r="346" spans="2:10" x14ac:dyDescent="0.55000000000000004">
      <c r="B346" s="127" t="str">
        <f>$B$35</f>
        <v>Teacher Education</v>
      </c>
      <c r="C346" s="138">
        <f t="shared" si="28"/>
        <v>22654.509568217894</v>
      </c>
      <c r="D346" s="138">
        <f t="shared" si="28"/>
        <v>29302.866743972634</v>
      </c>
      <c r="E346" s="138">
        <f t="shared" si="30"/>
        <v>102014.31582598761</v>
      </c>
      <c r="F346" s="138">
        <f t="shared" si="31"/>
        <v>44697.202026001622</v>
      </c>
      <c r="G346" s="138">
        <f t="shared" si="32"/>
        <v>0</v>
      </c>
      <c r="H346" s="138">
        <f t="shared" si="29"/>
        <v>29798.659071098482</v>
      </c>
    </row>
    <row r="347" spans="2:10" x14ac:dyDescent="0.55000000000000004">
      <c r="B347" s="127" t="str">
        <f>$B$36</f>
        <v>Agriculture</v>
      </c>
      <c r="C347" s="138">
        <f t="shared" si="28"/>
        <v>0</v>
      </c>
      <c r="D347" s="138">
        <f t="shared" si="28"/>
        <v>0</v>
      </c>
      <c r="E347" s="138">
        <f t="shared" si="30"/>
        <v>0</v>
      </c>
      <c r="F347" s="138">
        <f t="shared" si="31"/>
        <v>0</v>
      </c>
      <c r="G347" s="138">
        <f t="shared" si="32"/>
        <v>0</v>
      </c>
      <c r="H347" s="138">
        <f t="shared" si="29"/>
        <v>0</v>
      </c>
    </row>
    <row r="348" spans="2:10" x14ac:dyDescent="0.55000000000000004">
      <c r="B348" s="127" t="str">
        <f>$B$37</f>
        <v>Engineering</v>
      </c>
      <c r="C348" s="138">
        <f t="shared" si="28"/>
        <v>14917.769993054866</v>
      </c>
      <c r="D348" s="138">
        <f t="shared" si="28"/>
        <v>18198.985097079363</v>
      </c>
      <c r="E348" s="138">
        <f t="shared" si="30"/>
        <v>39555.917871478901</v>
      </c>
      <c r="F348" s="138">
        <f t="shared" si="31"/>
        <v>80308.56032984503</v>
      </c>
      <c r="G348" s="138">
        <f t="shared" si="32"/>
        <v>0</v>
      </c>
      <c r="H348" s="138">
        <f t="shared" si="29"/>
        <v>26470.25285020969</v>
      </c>
    </row>
    <row r="349" spans="2:10" x14ac:dyDescent="0.55000000000000004">
      <c r="B349" s="127" t="str">
        <f>$B$38</f>
        <v>Home Economics</v>
      </c>
      <c r="C349" s="138">
        <f t="shared" si="28"/>
        <v>0</v>
      </c>
      <c r="D349" s="138">
        <f t="shared" si="28"/>
        <v>0</v>
      </c>
      <c r="E349" s="138">
        <f t="shared" si="30"/>
        <v>0</v>
      </c>
      <c r="F349" s="138">
        <f t="shared" si="31"/>
        <v>0</v>
      </c>
      <c r="G349" s="138">
        <f t="shared" si="32"/>
        <v>0</v>
      </c>
      <c r="H349" s="138">
        <f t="shared" si="29"/>
        <v>0</v>
      </c>
    </row>
    <row r="350" spans="2:10" x14ac:dyDescent="0.55000000000000004">
      <c r="B350" s="127" t="str">
        <f>$B$39</f>
        <v>Law</v>
      </c>
      <c r="C350" s="138">
        <f t="shared" si="28"/>
        <v>0</v>
      </c>
      <c r="D350" s="138">
        <f t="shared" si="28"/>
        <v>0</v>
      </c>
      <c r="E350" s="138">
        <f t="shared" si="30"/>
        <v>0</v>
      </c>
      <c r="F350" s="138">
        <f t="shared" si="31"/>
        <v>0</v>
      </c>
      <c r="G350" s="138">
        <f t="shared" si="32"/>
        <v>0</v>
      </c>
      <c r="H350" s="138">
        <f t="shared" si="29"/>
        <v>0</v>
      </c>
    </row>
    <row r="351" spans="2:10" x14ac:dyDescent="0.55000000000000004">
      <c r="B351" s="127" t="str">
        <f>$B$40</f>
        <v>Social Service</v>
      </c>
      <c r="C351" s="138">
        <f t="shared" si="28"/>
        <v>0</v>
      </c>
      <c r="D351" s="138">
        <f t="shared" si="28"/>
        <v>0</v>
      </c>
      <c r="E351" s="138">
        <f t="shared" si="30"/>
        <v>0</v>
      </c>
      <c r="F351" s="138">
        <f t="shared" si="31"/>
        <v>0</v>
      </c>
      <c r="G351" s="138">
        <f t="shared" si="32"/>
        <v>0</v>
      </c>
      <c r="H351" s="138">
        <f t="shared" si="29"/>
        <v>0</v>
      </c>
    </row>
    <row r="352" spans="2:10" x14ac:dyDescent="0.55000000000000004">
      <c r="B352" s="127" t="str">
        <f>$B$41</f>
        <v>Library Science</v>
      </c>
      <c r="C352" s="138">
        <f t="shared" si="28"/>
        <v>62507.858238538829</v>
      </c>
      <c r="D352" s="138">
        <f t="shared" si="28"/>
        <v>0</v>
      </c>
      <c r="E352" s="138">
        <f t="shared" si="30"/>
        <v>0</v>
      </c>
      <c r="F352" s="138">
        <f t="shared" si="31"/>
        <v>0</v>
      </c>
      <c r="G352" s="138">
        <f t="shared" si="32"/>
        <v>0</v>
      </c>
      <c r="H352" s="138">
        <f t="shared" si="29"/>
        <v>62507.858238538822</v>
      </c>
    </row>
    <row r="353" spans="2:9" x14ac:dyDescent="0.55000000000000004">
      <c r="B353" s="127" t="str">
        <f>$B$42</f>
        <v>Veterinary Science</v>
      </c>
      <c r="C353" s="138">
        <f t="shared" si="28"/>
        <v>0</v>
      </c>
      <c r="D353" s="138">
        <f t="shared" si="28"/>
        <v>0</v>
      </c>
      <c r="E353" s="138">
        <f t="shared" si="30"/>
        <v>0</v>
      </c>
      <c r="F353" s="138">
        <f t="shared" si="31"/>
        <v>0</v>
      </c>
      <c r="G353" s="138">
        <f t="shared" si="32"/>
        <v>0</v>
      </c>
      <c r="H353" s="138">
        <f t="shared" si="29"/>
        <v>0</v>
      </c>
    </row>
    <row r="354" spans="2:9" x14ac:dyDescent="0.55000000000000004">
      <c r="B354" s="127" t="str">
        <f>$B$43</f>
        <v>Vocational Training</v>
      </c>
      <c r="C354" s="138">
        <f t="shared" si="28"/>
        <v>0</v>
      </c>
      <c r="D354" s="138">
        <f t="shared" si="28"/>
        <v>0</v>
      </c>
      <c r="E354" s="138">
        <f t="shared" si="30"/>
        <v>0</v>
      </c>
      <c r="F354" s="138">
        <f t="shared" si="31"/>
        <v>0</v>
      </c>
      <c r="G354" s="138">
        <f t="shared" si="32"/>
        <v>0</v>
      </c>
      <c r="H354" s="138">
        <f t="shared" si="29"/>
        <v>0</v>
      </c>
    </row>
    <row r="355" spans="2:9" x14ac:dyDescent="0.55000000000000004">
      <c r="B355" s="127" t="str">
        <f>$B$44</f>
        <v>Physical Training</v>
      </c>
      <c r="C355" s="138">
        <f t="shared" si="28"/>
        <v>0</v>
      </c>
      <c r="D355" s="138">
        <f t="shared" si="28"/>
        <v>0</v>
      </c>
      <c r="E355" s="138">
        <f t="shared" si="30"/>
        <v>0</v>
      </c>
      <c r="F355" s="138">
        <f t="shared" si="31"/>
        <v>0</v>
      </c>
      <c r="G355" s="138">
        <f t="shared" si="32"/>
        <v>0</v>
      </c>
      <c r="H355" s="138">
        <f t="shared" si="29"/>
        <v>0</v>
      </c>
    </row>
    <row r="356" spans="2:9" x14ac:dyDescent="0.55000000000000004">
      <c r="B356" s="127" t="str">
        <f>$B$45</f>
        <v>Health Services</v>
      </c>
      <c r="C356" s="138">
        <f t="shared" si="28"/>
        <v>13798.715079616786</v>
      </c>
      <c r="D356" s="138">
        <f t="shared" si="28"/>
        <v>18498.055050475043</v>
      </c>
      <c r="E356" s="138">
        <f t="shared" si="30"/>
        <v>26070.987257606648</v>
      </c>
      <c r="F356" s="138">
        <f t="shared" si="31"/>
        <v>82601.268135743725</v>
      </c>
      <c r="G356" s="138">
        <f t="shared" si="32"/>
        <v>68708.544371510958</v>
      </c>
      <c r="H356" s="138">
        <f t="shared" si="29"/>
        <v>26162.904112517022</v>
      </c>
    </row>
    <row r="357" spans="2:9" x14ac:dyDescent="0.55000000000000004">
      <c r="B357" s="127" t="str">
        <f>$B$46</f>
        <v>Pharmacy</v>
      </c>
      <c r="C357" s="138">
        <f t="shared" si="28"/>
        <v>0</v>
      </c>
      <c r="D357" s="138">
        <f t="shared" si="28"/>
        <v>0</v>
      </c>
      <c r="E357" s="138">
        <f t="shared" si="30"/>
        <v>0</v>
      </c>
      <c r="F357" s="138">
        <f t="shared" si="31"/>
        <v>0</v>
      </c>
      <c r="G357" s="138">
        <f t="shared" si="32"/>
        <v>0</v>
      </c>
      <c r="H357" s="138">
        <f t="shared" si="29"/>
        <v>0</v>
      </c>
    </row>
    <row r="358" spans="2:9" x14ac:dyDescent="0.55000000000000004">
      <c r="B358" s="127" t="str">
        <f>$B$47</f>
        <v>Business Administration</v>
      </c>
      <c r="C358" s="138">
        <f t="shared" si="28"/>
        <v>15945.91848664387</v>
      </c>
      <c r="D358" s="138">
        <f t="shared" si="28"/>
        <v>20216.40272666284</v>
      </c>
      <c r="E358" s="138">
        <f t="shared" si="30"/>
        <v>28443.654401536132</v>
      </c>
      <c r="F358" s="138">
        <f t="shared" si="31"/>
        <v>290760.53067222197</v>
      </c>
      <c r="G358" s="138">
        <f t="shared" si="32"/>
        <v>0</v>
      </c>
      <c r="H358" s="138">
        <f t="shared" si="29"/>
        <v>26757.921108209299</v>
      </c>
    </row>
    <row r="359" spans="2:9" x14ac:dyDescent="0.55000000000000004">
      <c r="B359" s="127" t="str">
        <f>$B$48</f>
        <v>Optometry</v>
      </c>
      <c r="C359" s="138">
        <f t="shared" ref="C359:D363" si="33">C309*30</f>
        <v>0</v>
      </c>
      <c r="D359" s="138">
        <f t="shared" si="33"/>
        <v>0</v>
      </c>
      <c r="E359" s="138">
        <f t="shared" si="30"/>
        <v>0</v>
      </c>
      <c r="F359" s="138">
        <f t="shared" si="31"/>
        <v>0</v>
      </c>
      <c r="G359" s="138">
        <f t="shared" si="32"/>
        <v>0</v>
      </c>
      <c r="H359" s="138">
        <f t="shared" si="29"/>
        <v>0</v>
      </c>
    </row>
    <row r="360" spans="2:9" x14ac:dyDescent="0.55000000000000004">
      <c r="B360" s="127" t="str">
        <f>$B$49</f>
        <v>Teacher Ed-Practice Teaching</v>
      </c>
      <c r="C360" s="138">
        <f t="shared" si="33"/>
        <v>0</v>
      </c>
      <c r="D360" s="138">
        <f t="shared" si="33"/>
        <v>64706.568355286872</v>
      </c>
      <c r="E360" s="138">
        <f t="shared" si="30"/>
        <v>0</v>
      </c>
      <c r="F360" s="138">
        <f t="shared" si="31"/>
        <v>0</v>
      </c>
      <c r="G360" s="138">
        <f t="shared" si="32"/>
        <v>0</v>
      </c>
      <c r="H360" s="138">
        <f t="shared" si="29"/>
        <v>64706.568355286872</v>
      </c>
    </row>
    <row r="361" spans="2:9" x14ac:dyDescent="0.55000000000000004">
      <c r="B361" s="127" t="str">
        <f>$B$50</f>
        <v>Technology</v>
      </c>
      <c r="C361" s="138">
        <f t="shared" si="33"/>
        <v>3336.6672133402944</v>
      </c>
      <c r="D361" s="138">
        <f t="shared" si="33"/>
        <v>23002.833746087639</v>
      </c>
      <c r="E361" s="138">
        <f t="shared" si="30"/>
        <v>25396.521717601216</v>
      </c>
      <c r="F361" s="138">
        <f t="shared" si="31"/>
        <v>18315.264352504077</v>
      </c>
      <c r="G361" s="138">
        <f t="shared" si="32"/>
        <v>0</v>
      </c>
      <c r="H361" s="138">
        <f t="shared" si="29"/>
        <v>23984.786167054506</v>
      </c>
    </row>
    <row r="362" spans="2:9" x14ac:dyDescent="0.55000000000000004">
      <c r="B362" s="127" t="str">
        <f>$B$51</f>
        <v>Nursing</v>
      </c>
      <c r="C362" s="138">
        <f t="shared" si="33"/>
        <v>0</v>
      </c>
      <c r="D362" s="138">
        <f t="shared" si="33"/>
        <v>0</v>
      </c>
      <c r="E362" s="138">
        <f t="shared" si="30"/>
        <v>0</v>
      </c>
      <c r="F362" s="138">
        <f t="shared" si="31"/>
        <v>0</v>
      </c>
      <c r="G362" s="138">
        <f t="shared" si="32"/>
        <v>0</v>
      </c>
      <c r="H362" s="138">
        <f t="shared" si="29"/>
        <v>0</v>
      </c>
    </row>
    <row r="363" spans="2:9" x14ac:dyDescent="0.55000000000000004">
      <c r="B363" s="130" t="str">
        <f>$B$52</f>
        <v>Totals</v>
      </c>
      <c r="C363" s="135">
        <f t="shared" si="33"/>
        <v>13427.894286048306</v>
      </c>
      <c r="D363" s="135">
        <f t="shared" si="33"/>
        <v>20372.51971760056</v>
      </c>
      <c r="E363" s="135">
        <f t="shared" si="30"/>
        <v>33103.110922588108</v>
      </c>
      <c r="F363" s="135">
        <f t="shared" si="31"/>
        <v>91809.96854482856</v>
      </c>
      <c r="G363" s="135">
        <f t="shared" si="32"/>
        <v>68708.544371510958</v>
      </c>
      <c r="H363" s="135">
        <f t="shared" si="29"/>
        <v>24216.840603549517</v>
      </c>
      <c r="I363" s="349"/>
    </row>
  </sheetData>
  <mergeCells count="45">
    <mergeCell ref="B316:H316"/>
    <mergeCell ref="B341:H341"/>
    <mergeCell ref="B215:G215"/>
    <mergeCell ref="B216:H216"/>
    <mergeCell ref="B241:G241"/>
    <mergeCell ref="B264:H264"/>
    <mergeCell ref="B266:H266"/>
    <mergeCell ref="B291:H291"/>
    <mergeCell ref="I140:I141"/>
    <mergeCell ref="B165:G165"/>
    <mergeCell ref="B166:G166"/>
    <mergeCell ref="B190:G190"/>
    <mergeCell ref="B191:H191"/>
    <mergeCell ref="B89:G89"/>
    <mergeCell ref="B113:H113"/>
    <mergeCell ref="B114:G114"/>
    <mergeCell ref="B139:G139"/>
    <mergeCell ref="B140:F141"/>
    <mergeCell ref="B58:G58"/>
    <mergeCell ref="D83:F83"/>
    <mergeCell ref="B84:C84"/>
    <mergeCell ref="D84:F84"/>
    <mergeCell ref="B87:G87"/>
    <mergeCell ref="D27:F27"/>
    <mergeCell ref="B28:C28"/>
    <mergeCell ref="D28:F28"/>
    <mergeCell ref="D54:F54"/>
    <mergeCell ref="B55:C55"/>
    <mergeCell ref="D55:F55"/>
    <mergeCell ref="B16:E16"/>
    <mergeCell ref="B17:E17"/>
    <mergeCell ref="B18:E18"/>
    <mergeCell ref="D20:F20"/>
    <mergeCell ref="B21:C21"/>
    <mergeCell ref="D21:F21"/>
    <mergeCell ref="B11:H11"/>
    <mergeCell ref="B12:E12"/>
    <mergeCell ref="B13:E13"/>
    <mergeCell ref="B14:E14"/>
    <mergeCell ref="B15:E15"/>
    <mergeCell ref="B1:H1"/>
    <mergeCell ref="B2:H2"/>
    <mergeCell ref="B8:H8"/>
    <mergeCell ref="B9:G9"/>
    <mergeCell ref="B10:G10"/>
  </mergeCells>
  <conditionalFormatting sqref="C61:G80">
    <cfRule type="expression" dxfId="214" priority="6" stopIfTrue="1">
      <formula>C32=0</formula>
    </cfRule>
  </conditionalFormatting>
  <conditionalFormatting sqref="C91:G110">
    <cfRule type="expression" dxfId="213" priority="5" stopIfTrue="1">
      <formula>C32=0</formula>
    </cfRule>
  </conditionalFormatting>
  <conditionalFormatting sqref="C143:H162">
    <cfRule type="expression" dxfId="212" priority="3" stopIfTrue="1">
      <formula>C32=0</formula>
    </cfRule>
  </conditionalFormatting>
  <conditionalFormatting sqref="H143:H162">
    <cfRule type="expression" dxfId="211" priority="1" stopIfTrue="1">
      <formula>OR(AND(#REF!&gt;0,H143&gt;0,H61=0),AND(#REF!&gt;0,H143&gt;0,H32=0))</formula>
    </cfRule>
    <cfRule type="expression" dxfId="210" priority="4" stopIfTrue="1">
      <formula>OR(AND(#REF!&gt;0,H143&gt;0,H61=0),AND(#REF!&gt;0,H143&gt;0,H32=0))</formula>
    </cfRule>
  </conditionalFormatting>
  <pageMargins left="0.25" right="0.25" top="0.5" bottom="0.5" header="0.17" footer="0.17"/>
  <pageSetup scale="68" fitToHeight="0" orientation="portrait" r:id="rId1"/>
  <headerFooter alignWithMargins="0"/>
  <rowBreaks count="6" manualBreakCount="6">
    <brk id="56" max="16383" man="1"/>
    <brk id="112" max="16383" man="1"/>
    <brk id="164" max="16383" man="1"/>
    <brk id="214" max="16383" man="1"/>
    <brk id="264" max="16383" man="1"/>
    <brk id="314" max="16383"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44</vt:i4>
      </vt:variant>
      <vt:variant>
        <vt:lpstr>Named Ranges</vt:lpstr>
      </vt:variant>
      <vt:variant>
        <vt:i4>3</vt:i4>
      </vt:variant>
    </vt:vector>
  </HeadingPairs>
  <TitlesOfParts>
    <vt:vector size="47" baseType="lpstr">
      <vt:lpstr>Overview</vt:lpstr>
      <vt:lpstr>Relative Weights</vt:lpstr>
      <vt:lpstr>RW History</vt:lpstr>
      <vt:lpstr>FTSE Summary</vt:lpstr>
      <vt:lpstr>Discipline Summary</vt:lpstr>
      <vt:lpstr>Discipline Analysis</vt:lpstr>
      <vt:lpstr>UTA</vt:lpstr>
      <vt:lpstr>UT</vt:lpstr>
      <vt:lpstr>UTD</vt:lpstr>
      <vt:lpstr>UTEP</vt:lpstr>
      <vt:lpstr>UTRGV</vt:lpstr>
      <vt:lpstr>UTPB</vt:lpstr>
      <vt:lpstr>UTSA</vt:lpstr>
      <vt:lpstr>UTT</vt:lpstr>
      <vt:lpstr>TAMU</vt:lpstr>
      <vt:lpstr>TAMUG</vt:lpstr>
      <vt:lpstr>PVAMU</vt:lpstr>
      <vt:lpstr>TAR</vt:lpstr>
      <vt:lpstr>TAMUCT</vt:lpstr>
      <vt:lpstr>TAMUCC</vt:lpstr>
      <vt:lpstr>TAMUK</vt:lpstr>
      <vt:lpstr>TAMUSA</vt:lpstr>
      <vt:lpstr>TAMIU</vt:lpstr>
      <vt:lpstr>WTAMU</vt:lpstr>
      <vt:lpstr>ETAMU</vt:lpstr>
      <vt:lpstr>TAMUT</vt:lpstr>
      <vt:lpstr>UH</vt:lpstr>
      <vt:lpstr>UHCL</vt:lpstr>
      <vt:lpstr>UHD</vt:lpstr>
      <vt:lpstr>TAMUV</vt:lpstr>
      <vt:lpstr>UNT</vt:lpstr>
      <vt:lpstr>UNTD</vt:lpstr>
      <vt:lpstr>SFASU</vt:lpstr>
      <vt:lpstr>MID</vt:lpstr>
      <vt:lpstr>TSU</vt:lpstr>
      <vt:lpstr>TTU</vt:lpstr>
      <vt:lpstr>ASU</vt:lpstr>
      <vt:lpstr>TWU</vt:lpstr>
      <vt:lpstr>LU</vt:lpstr>
      <vt:lpstr>SHSU</vt:lpstr>
      <vt:lpstr>TXST</vt:lpstr>
      <vt:lpstr>SRSU</vt:lpstr>
      <vt:lpstr>Total</vt:lpstr>
      <vt:lpstr>Data</vt:lpstr>
      <vt:lpstr>HR</vt:lpstr>
      <vt:lpstr>'Discipline Analysis'!Print_Area</vt:lpstr>
      <vt:lpstr>'Relative Weights'!Print_Area</vt:lpstr>
    </vt:vector>
  </TitlesOfParts>
  <Company>THECB</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General Academic Expenditure Study -  FY 2023-FY 2025</dc:title>
  <dc:subject>Expenditure Study</dc:subject>
  <dc:creator>Funding and Resource Planning</dc:creator>
  <cp:keywords>Expenditure Study, General Academic Institutions</cp:keywords>
  <dc:description>Formerly name Cost Study</dc:description>
  <cp:lastModifiedBy>King, Clifford</cp:lastModifiedBy>
  <cp:lastPrinted>2013-01-25T21:32:12Z</cp:lastPrinted>
  <dcterms:created xsi:type="dcterms:W3CDTF">2003-01-15T15:55:29Z</dcterms:created>
  <dcterms:modified xsi:type="dcterms:W3CDTF">2026-02-25T23:21:42Z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_NewReviewCycle">
    <vt:lpwstr/>
  </property>
</Properties>
</file>